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tes.ey.com/sites/IL-DoronAvraham/Shared Documents/Doron_A/Talon/2023/Audit/PBC/Cons/"/>
    </mc:Choice>
  </mc:AlternateContent>
  <xr:revisionPtr revIDLastSave="167" documentId="13_ncr:1_{E88CFE82-1D65-496B-8F02-F940C8F8A0FD}" xr6:coauthVersionLast="47" xr6:coauthVersionMax="47" xr10:uidLastSave="{F7EC29CF-4D0F-4B1A-AFDB-6E8A7DD7ED32}"/>
  <bookViews>
    <workbookView minimized="1" xWindow="6225" yWindow="-14130" windowWidth="2970" windowHeight="885" xr2:uid="{DF9D5048-68B5-4E1A-92D3-0E237E392535}"/>
  </bookViews>
  <sheets>
    <sheet name="BS" sheetId="2" r:id="rId1"/>
    <sheet name="P&amp;L" sheetId="36" r:id="rId2"/>
    <sheet name="TB - Ltd" sheetId="1" r:id="rId3"/>
    <sheet name="JE - LTD " sheetId="29" r:id="rId4"/>
    <sheet name="TB - Inc" sheetId="27" r:id="rId5"/>
    <sheet name="JE - Inc" sheetId="5" r:id="rId6"/>
    <sheet name="נסיעות לחו&quot;ל" sheetId="17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A">'[1]טורים 98'!$HJ$133</definedName>
    <definedName name="\B" localSheetId="3">#REF!</definedName>
    <definedName name="\B" localSheetId="4">#REF!</definedName>
    <definedName name="\B">#REF!</definedName>
    <definedName name="\C">'[1]טורים 98'!$HJ$154</definedName>
    <definedName name="\D" localSheetId="3">'[1]טורים 98'!#REF!</definedName>
    <definedName name="\D" localSheetId="4">'[1]טורים 98'!#REF!</definedName>
    <definedName name="\D">'[1]טורים 98'!#REF!</definedName>
    <definedName name="\E">'[1]טורים 98'!$HJ$155</definedName>
    <definedName name="\F">'[1]טורים 98'!$GS$2</definedName>
    <definedName name="\H">'[1]טורים 98'!$B$336</definedName>
    <definedName name="\J">'[1]טורים 98'!$HJ$164</definedName>
    <definedName name="\K">'[1]טורים 98'!$HJ$166</definedName>
    <definedName name="\L">'[1]טורים 98'!$HJ$124</definedName>
    <definedName name="\M">'[1]טורים 98'!$HJ$121</definedName>
    <definedName name="\O">'[1]טורים 98'!$HJ$144</definedName>
    <definedName name="\P">'[1]טורים 98'!$GT$13</definedName>
    <definedName name="\Q">'[1]טורים 98'!$HJ$127</definedName>
    <definedName name="\R">'[1]טורים 98'!$HJ$118</definedName>
    <definedName name="\S">'[1]טורים 98'!$HJ$151</definedName>
    <definedName name="\U">'[1]טורים 98'!$HJ$116</definedName>
    <definedName name="\W">'[1]טורים 98'!$HJ$113</definedName>
    <definedName name="\X">'[1]טורים 98'!$HJ$146</definedName>
    <definedName name="\Y">'[1]טורים 98'!$GT$6</definedName>
    <definedName name="\Z">'[1]טורים 98'!$HJ$129</definedName>
    <definedName name="_______DAT1" localSheetId="3">#REF!</definedName>
    <definedName name="_______DAT1" localSheetId="4">#REF!</definedName>
    <definedName name="_______DAT1">#REF!</definedName>
    <definedName name="_______DAT10" localSheetId="3">#REF!</definedName>
    <definedName name="_______DAT10" localSheetId="4">#REF!</definedName>
    <definedName name="_______DAT10">#REF!</definedName>
    <definedName name="_______DAT11" localSheetId="3">#REF!</definedName>
    <definedName name="_______DAT11" localSheetId="4">#REF!</definedName>
    <definedName name="_______DAT11">#REF!</definedName>
    <definedName name="_______DAT12" localSheetId="3">#REF!</definedName>
    <definedName name="_______DAT12" localSheetId="4">#REF!</definedName>
    <definedName name="_______DAT12">#REF!</definedName>
    <definedName name="_______DAT13" localSheetId="3">#REF!</definedName>
    <definedName name="_______DAT13" localSheetId="4">#REF!</definedName>
    <definedName name="_______DAT13">#REF!</definedName>
    <definedName name="_______DAT14" localSheetId="3">#REF!</definedName>
    <definedName name="_______DAT14" localSheetId="4">#REF!</definedName>
    <definedName name="_______DAT14">#REF!</definedName>
    <definedName name="_______DAT15" localSheetId="3">#REF!</definedName>
    <definedName name="_______DAT15" localSheetId="4">#REF!</definedName>
    <definedName name="_______DAT15">#REF!</definedName>
    <definedName name="_______DAT2" localSheetId="3">#REF!</definedName>
    <definedName name="_______DAT2" localSheetId="4">#REF!</definedName>
    <definedName name="_______DAT2">#REF!</definedName>
    <definedName name="_______DAT3" localSheetId="3">#REF!</definedName>
    <definedName name="_______DAT3" localSheetId="4">#REF!</definedName>
    <definedName name="_______DAT3">#REF!</definedName>
    <definedName name="_______DAT4" localSheetId="3">#REF!</definedName>
    <definedName name="_______DAT4" localSheetId="4">#REF!</definedName>
    <definedName name="_______DAT4">#REF!</definedName>
    <definedName name="_______DAT5" localSheetId="3">#REF!</definedName>
    <definedName name="_______DAT5" localSheetId="4">#REF!</definedName>
    <definedName name="_______DAT5">#REF!</definedName>
    <definedName name="_______DAT6" localSheetId="3">#REF!</definedName>
    <definedName name="_______DAT6" localSheetId="4">#REF!</definedName>
    <definedName name="_______DAT6">#REF!</definedName>
    <definedName name="_______DAT7" localSheetId="3">#REF!</definedName>
    <definedName name="_______DAT7" localSheetId="4">#REF!</definedName>
    <definedName name="_______DAT7">#REF!</definedName>
    <definedName name="_______DAT8" localSheetId="3">#REF!</definedName>
    <definedName name="_______DAT8" localSheetId="4">#REF!</definedName>
    <definedName name="_______DAT8">#REF!</definedName>
    <definedName name="_______DAT9" localSheetId="3">#REF!</definedName>
    <definedName name="_______DAT9" localSheetId="4">#REF!</definedName>
    <definedName name="_______DAT9">#REF!</definedName>
    <definedName name="_______ICP1" localSheetId="3">#REF!</definedName>
    <definedName name="_______ICP1" localSheetId="4">#REF!</definedName>
    <definedName name="_______ICP1">#REF!</definedName>
    <definedName name="_______ND1" localSheetId="3">#REF!</definedName>
    <definedName name="_______ND1" localSheetId="4">#REF!</definedName>
    <definedName name="_______ND1">#REF!</definedName>
    <definedName name="_______OM9" localSheetId="3">#REF!</definedName>
    <definedName name="_______OM9" localSheetId="4">#REF!</definedName>
    <definedName name="_______OM9">#REF!</definedName>
    <definedName name="_____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_____RQ1" localSheetId="3">#REF!</definedName>
    <definedName name="_______RQ1" localSheetId="4">#REF!</definedName>
    <definedName name="_______RQ1">#REF!</definedName>
    <definedName name="_______RQ2" localSheetId="3">#REF!</definedName>
    <definedName name="_______RQ2" localSheetId="4">#REF!</definedName>
    <definedName name="_______RQ2">#REF!</definedName>
    <definedName name="_______RQS1" localSheetId="3">#REF!</definedName>
    <definedName name="_______RQS1" localSheetId="4">#REF!</definedName>
    <definedName name="_______RQS1">#REF!</definedName>
    <definedName name="_______RQS2" localSheetId="3">#REF!</definedName>
    <definedName name="_______RQS2" localSheetId="4">#REF!</definedName>
    <definedName name="_______RQS2">#REF!</definedName>
    <definedName name="_______TAD4" localSheetId="3">#REF!</definedName>
    <definedName name="_______TAD4" localSheetId="4">#REF!</definedName>
    <definedName name="_______TAD4">#REF!</definedName>
    <definedName name="_______TAD5" localSheetId="3">#REF!</definedName>
    <definedName name="_______TAD5" localSheetId="4">#REF!</definedName>
    <definedName name="_______TAD5">#REF!</definedName>
    <definedName name="_______us0301">'[3]מדדים ושע"ח'!$C$22</definedName>
    <definedName name="______DAT1" localSheetId="3">#REF!</definedName>
    <definedName name="______DAT1" localSheetId="4">#REF!</definedName>
    <definedName name="______DAT1">#REF!</definedName>
    <definedName name="______DAT10" localSheetId="3">#REF!</definedName>
    <definedName name="______DAT10" localSheetId="4">#REF!</definedName>
    <definedName name="______DAT10">#REF!</definedName>
    <definedName name="______DAT11" localSheetId="3">#REF!</definedName>
    <definedName name="______DAT11" localSheetId="4">#REF!</definedName>
    <definedName name="______DAT11">#REF!</definedName>
    <definedName name="______DAT12" localSheetId="3">#REF!</definedName>
    <definedName name="______DAT12" localSheetId="4">#REF!</definedName>
    <definedName name="______DAT12">#REF!</definedName>
    <definedName name="______DAT13" localSheetId="3">#REF!</definedName>
    <definedName name="______DAT13" localSheetId="4">#REF!</definedName>
    <definedName name="______DAT13">#REF!</definedName>
    <definedName name="______DAT14" localSheetId="3">#REF!</definedName>
    <definedName name="______DAT14" localSheetId="4">#REF!</definedName>
    <definedName name="______DAT14">#REF!</definedName>
    <definedName name="______DAT15" localSheetId="3">#REF!</definedName>
    <definedName name="______DAT15" localSheetId="4">#REF!</definedName>
    <definedName name="______DAT15">#REF!</definedName>
    <definedName name="______DAT2" localSheetId="3">#REF!</definedName>
    <definedName name="______DAT2" localSheetId="4">#REF!</definedName>
    <definedName name="______DAT2">#REF!</definedName>
    <definedName name="______DAT3" localSheetId="3">#REF!</definedName>
    <definedName name="______DAT3" localSheetId="4">#REF!</definedName>
    <definedName name="______DAT3">#REF!</definedName>
    <definedName name="______DAT4" localSheetId="3">#REF!</definedName>
    <definedName name="______DAT4" localSheetId="4">#REF!</definedName>
    <definedName name="______DAT4">#REF!</definedName>
    <definedName name="______DAT5" localSheetId="3">#REF!</definedName>
    <definedName name="______DAT5" localSheetId="4">#REF!</definedName>
    <definedName name="______DAT5">#REF!</definedName>
    <definedName name="______DAT6" localSheetId="3">#REF!</definedName>
    <definedName name="______DAT6" localSheetId="4">#REF!</definedName>
    <definedName name="______DAT6">#REF!</definedName>
    <definedName name="______DAT7" localSheetId="3">#REF!</definedName>
    <definedName name="______DAT7" localSheetId="4">#REF!</definedName>
    <definedName name="______DAT7">#REF!</definedName>
    <definedName name="______DAT8" localSheetId="3">#REF!</definedName>
    <definedName name="______DAT8" localSheetId="4">#REF!</definedName>
    <definedName name="______DAT8">#REF!</definedName>
    <definedName name="______DAT9" localSheetId="3">#REF!</definedName>
    <definedName name="______DAT9" localSheetId="4">#REF!</definedName>
    <definedName name="______DAT9">#REF!</definedName>
    <definedName name="______ICP1" localSheetId="3">#REF!</definedName>
    <definedName name="______ICP1" localSheetId="4">#REF!</definedName>
    <definedName name="______ICP1">#REF!</definedName>
    <definedName name="______ND1" localSheetId="3">#REF!</definedName>
    <definedName name="______ND1" localSheetId="4">#REF!</definedName>
    <definedName name="______ND1">#REF!</definedName>
    <definedName name="______OM9" localSheetId="3">#REF!</definedName>
    <definedName name="______OM9" localSheetId="4">#REF!</definedName>
    <definedName name="______OM9">#REF!</definedName>
    <definedName name="____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____RQ1" localSheetId="3">#REF!</definedName>
    <definedName name="______RQ1" localSheetId="4">#REF!</definedName>
    <definedName name="______RQ1">#REF!</definedName>
    <definedName name="______RQ2" localSheetId="3">#REF!</definedName>
    <definedName name="______RQ2" localSheetId="4">#REF!</definedName>
    <definedName name="______RQ2">#REF!</definedName>
    <definedName name="______RQS1" localSheetId="3">#REF!</definedName>
    <definedName name="______RQS1" localSheetId="4">#REF!</definedName>
    <definedName name="______RQS1">#REF!</definedName>
    <definedName name="______RQS2" localSheetId="3">#REF!</definedName>
    <definedName name="______RQS2" localSheetId="4">#REF!</definedName>
    <definedName name="______RQS2">#REF!</definedName>
    <definedName name="______TAD4" localSheetId="3">#REF!</definedName>
    <definedName name="______TAD4" localSheetId="4">#REF!</definedName>
    <definedName name="______TAD4">#REF!</definedName>
    <definedName name="______TAD5" localSheetId="3">#REF!</definedName>
    <definedName name="______TAD5" localSheetId="4">#REF!</definedName>
    <definedName name="______TAD5">#REF!</definedName>
    <definedName name="______us0301">'[3]מדדים ושע"ח'!$C$22</definedName>
    <definedName name="_____DAT1" localSheetId="3">#REF!</definedName>
    <definedName name="_____DAT1" localSheetId="4">#REF!</definedName>
    <definedName name="_____DAT1">#REF!</definedName>
    <definedName name="_____DAT10" localSheetId="3">#REF!</definedName>
    <definedName name="_____DAT10" localSheetId="4">#REF!</definedName>
    <definedName name="_____DAT10">#REF!</definedName>
    <definedName name="_____DAT11" localSheetId="3">#REF!</definedName>
    <definedName name="_____DAT11" localSheetId="4">#REF!</definedName>
    <definedName name="_____DAT11">#REF!</definedName>
    <definedName name="_____DAT12" localSheetId="3">#REF!</definedName>
    <definedName name="_____DAT12" localSheetId="4">#REF!</definedName>
    <definedName name="_____DAT12">#REF!</definedName>
    <definedName name="_____DAT13" localSheetId="3">#REF!</definedName>
    <definedName name="_____DAT13" localSheetId="4">#REF!</definedName>
    <definedName name="_____DAT13">#REF!</definedName>
    <definedName name="_____DAT14" localSheetId="3">#REF!</definedName>
    <definedName name="_____DAT14" localSheetId="4">#REF!</definedName>
    <definedName name="_____DAT14">#REF!</definedName>
    <definedName name="_____DAT15" localSheetId="3">#REF!</definedName>
    <definedName name="_____DAT15" localSheetId="4">#REF!</definedName>
    <definedName name="_____DAT15">#REF!</definedName>
    <definedName name="_____DAT2" localSheetId="3">#REF!</definedName>
    <definedName name="_____DAT2" localSheetId="4">#REF!</definedName>
    <definedName name="_____DAT2">#REF!</definedName>
    <definedName name="_____DAT3" localSheetId="3">#REF!</definedName>
    <definedName name="_____DAT3" localSheetId="4">#REF!</definedName>
    <definedName name="_____DAT3">#REF!</definedName>
    <definedName name="_____DAT4" localSheetId="3">#REF!</definedName>
    <definedName name="_____DAT4" localSheetId="4">#REF!</definedName>
    <definedName name="_____DAT4">#REF!</definedName>
    <definedName name="_____DAT5" localSheetId="3">#REF!</definedName>
    <definedName name="_____DAT5" localSheetId="4">#REF!</definedName>
    <definedName name="_____DAT5">#REF!</definedName>
    <definedName name="_____DAT6" localSheetId="3">#REF!</definedName>
    <definedName name="_____DAT6" localSheetId="4">#REF!</definedName>
    <definedName name="_____DAT6">#REF!</definedName>
    <definedName name="_____DAT7" localSheetId="3">#REF!</definedName>
    <definedName name="_____DAT7" localSheetId="4">#REF!</definedName>
    <definedName name="_____DAT7">#REF!</definedName>
    <definedName name="_____DAT8" localSheetId="3">#REF!</definedName>
    <definedName name="_____DAT8" localSheetId="4">#REF!</definedName>
    <definedName name="_____DAT8">#REF!</definedName>
    <definedName name="_____DAT9" localSheetId="3">#REF!</definedName>
    <definedName name="_____DAT9" localSheetId="4">#REF!</definedName>
    <definedName name="_____DAT9">#REF!</definedName>
    <definedName name="_____ICP1" localSheetId="3">#REF!</definedName>
    <definedName name="_____ICP1" localSheetId="4">#REF!</definedName>
    <definedName name="_____ICP1">#REF!</definedName>
    <definedName name="_____ND1" localSheetId="3">#REF!</definedName>
    <definedName name="_____ND1" localSheetId="4">#REF!</definedName>
    <definedName name="_____ND1">#REF!</definedName>
    <definedName name="_____OM9" localSheetId="3">#REF!</definedName>
    <definedName name="_____OM9" localSheetId="4">#REF!</definedName>
    <definedName name="_____OM9">#REF!</definedName>
    <definedName name="___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___RQ1" localSheetId="3">#REF!</definedName>
    <definedName name="_____RQ1" localSheetId="4">#REF!</definedName>
    <definedName name="_____RQ1">#REF!</definedName>
    <definedName name="_____RQ2" localSheetId="3">#REF!</definedName>
    <definedName name="_____RQ2" localSheetId="4">#REF!</definedName>
    <definedName name="_____RQ2">#REF!</definedName>
    <definedName name="_____RQS1" localSheetId="3">#REF!</definedName>
    <definedName name="_____RQS1" localSheetId="4">#REF!</definedName>
    <definedName name="_____RQS1">#REF!</definedName>
    <definedName name="_____RQS2" localSheetId="3">#REF!</definedName>
    <definedName name="_____RQS2" localSheetId="4">#REF!</definedName>
    <definedName name="_____RQS2">#REF!</definedName>
    <definedName name="_____TAD4" localSheetId="3">#REF!</definedName>
    <definedName name="_____TAD4" localSheetId="4">#REF!</definedName>
    <definedName name="_____TAD4">#REF!</definedName>
    <definedName name="_____TAD5" localSheetId="3">#REF!</definedName>
    <definedName name="_____TAD5" localSheetId="4">#REF!</definedName>
    <definedName name="_____TAD5">#REF!</definedName>
    <definedName name="_____us0301">'[3]מדדים ושע"ח'!$C$22</definedName>
    <definedName name="____DAT1" localSheetId="3">#REF!</definedName>
    <definedName name="____DAT1" localSheetId="4">#REF!</definedName>
    <definedName name="____DAT1">#REF!</definedName>
    <definedName name="____DAT10" localSheetId="3">#REF!</definedName>
    <definedName name="____DAT10" localSheetId="4">#REF!</definedName>
    <definedName name="____DAT10">#REF!</definedName>
    <definedName name="____DAT11" localSheetId="3">#REF!</definedName>
    <definedName name="____DAT11" localSheetId="4">#REF!</definedName>
    <definedName name="____DAT11">#REF!</definedName>
    <definedName name="____DAT12" localSheetId="3">#REF!</definedName>
    <definedName name="____DAT12" localSheetId="4">#REF!</definedName>
    <definedName name="____DAT12">#REF!</definedName>
    <definedName name="____DAT13" localSheetId="3">#REF!</definedName>
    <definedName name="____DAT13" localSheetId="4">#REF!</definedName>
    <definedName name="____DAT13">#REF!</definedName>
    <definedName name="____DAT14" localSheetId="3">#REF!</definedName>
    <definedName name="____DAT14" localSheetId="4">#REF!</definedName>
    <definedName name="____DAT14">#REF!</definedName>
    <definedName name="____DAT15" localSheetId="3">#REF!</definedName>
    <definedName name="____DAT15" localSheetId="4">#REF!</definedName>
    <definedName name="____DAT15">#REF!</definedName>
    <definedName name="____DAT2" localSheetId="3">#REF!</definedName>
    <definedName name="____DAT2" localSheetId="4">#REF!</definedName>
    <definedName name="____DAT2">#REF!</definedName>
    <definedName name="____DAT3" localSheetId="3">#REF!</definedName>
    <definedName name="____DAT3" localSheetId="4">#REF!</definedName>
    <definedName name="____DAT3">#REF!</definedName>
    <definedName name="____DAT4" localSheetId="3">#REF!</definedName>
    <definedName name="____DAT4" localSheetId="4">#REF!</definedName>
    <definedName name="____DAT4">#REF!</definedName>
    <definedName name="____DAT5" localSheetId="3">#REF!</definedName>
    <definedName name="____DAT5" localSheetId="4">#REF!</definedName>
    <definedName name="____DAT5">#REF!</definedName>
    <definedName name="____DAT6" localSheetId="3">#REF!</definedName>
    <definedName name="____DAT6" localSheetId="4">#REF!</definedName>
    <definedName name="____DAT6">#REF!</definedName>
    <definedName name="____DAT7" localSheetId="3">#REF!</definedName>
    <definedName name="____DAT7" localSheetId="4">#REF!</definedName>
    <definedName name="____DAT7">#REF!</definedName>
    <definedName name="____DAT8" localSheetId="3">#REF!</definedName>
    <definedName name="____DAT8" localSheetId="4">#REF!</definedName>
    <definedName name="____DAT8">#REF!</definedName>
    <definedName name="____DAT9" localSheetId="3">#REF!</definedName>
    <definedName name="____DAT9" localSheetId="4">#REF!</definedName>
    <definedName name="____DAT9">#REF!</definedName>
    <definedName name="____ICP1" localSheetId="3">#REF!</definedName>
    <definedName name="____ICP1" localSheetId="4">#REF!</definedName>
    <definedName name="____ICP1">#REF!</definedName>
    <definedName name="____ND1" localSheetId="3">#REF!</definedName>
    <definedName name="____ND1" localSheetId="4">#REF!</definedName>
    <definedName name="____ND1">#REF!</definedName>
    <definedName name="____OM9" localSheetId="3">#REF!</definedName>
    <definedName name="____OM9" localSheetId="4">#REF!</definedName>
    <definedName name="____OM9">#REF!</definedName>
    <definedName name="__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__RQ1" localSheetId="3">#REF!</definedName>
    <definedName name="____RQ1" localSheetId="4">#REF!</definedName>
    <definedName name="____RQ1">#REF!</definedName>
    <definedName name="____RQ2" localSheetId="3">#REF!</definedName>
    <definedName name="____RQ2" localSheetId="4">#REF!</definedName>
    <definedName name="____RQ2">#REF!</definedName>
    <definedName name="____RQS1" localSheetId="3">#REF!</definedName>
    <definedName name="____RQS1" localSheetId="4">#REF!</definedName>
    <definedName name="____RQS1">#REF!</definedName>
    <definedName name="____RQS2" localSheetId="3">#REF!</definedName>
    <definedName name="____RQS2" localSheetId="4">#REF!</definedName>
    <definedName name="____RQS2">#REF!</definedName>
    <definedName name="____TAD4" localSheetId="3">#REF!</definedName>
    <definedName name="____TAD4" localSheetId="4">#REF!</definedName>
    <definedName name="____TAD4">#REF!</definedName>
    <definedName name="____TAD5" localSheetId="3">#REF!</definedName>
    <definedName name="____TAD5" localSheetId="4">#REF!</definedName>
    <definedName name="____TAD5">#REF!</definedName>
    <definedName name="____us0301">'[3]מדדים ושע"ח'!$C$22</definedName>
    <definedName name="___DAT1" localSheetId="3">#REF!</definedName>
    <definedName name="___DAT1" localSheetId="4">#REF!</definedName>
    <definedName name="___DAT1">#REF!</definedName>
    <definedName name="___DAT10" localSheetId="3">#REF!</definedName>
    <definedName name="___DAT10" localSheetId="4">#REF!</definedName>
    <definedName name="___DAT10">#REF!</definedName>
    <definedName name="___DAT11" localSheetId="3">#REF!</definedName>
    <definedName name="___DAT11" localSheetId="4">#REF!</definedName>
    <definedName name="___DAT11">#REF!</definedName>
    <definedName name="___DAT12" localSheetId="3">#REF!</definedName>
    <definedName name="___DAT12" localSheetId="4">#REF!</definedName>
    <definedName name="___DAT12">#REF!</definedName>
    <definedName name="___DAT13" localSheetId="3">#REF!</definedName>
    <definedName name="___DAT13" localSheetId="4">#REF!</definedName>
    <definedName name="___DAT13">#REF!</definedName>
    <definedName name="___DAT14" localSheetId="3">#REF!</definedName>
    <definedName name="___DAT14" localSheetId="4">#REF!</definedName>
    <definedName name="___DAT14">#REF!</definedName>
    <definedName name="___DAT15" localSheetId="3">#REF!</definedName>
    <definedName name="___DAT15" localSheetId="4">#REF!</definedName>
    <definedName name="___DAT15">#REF!</definedName>
    <definedName name="___DAT2" localSheetId="3">#REF!</definedName>
    <definedName name="___DAT2" localSheetId="4">#REF!</definedName>
    <definedName name="___DAT2">#REF!</definedName>
    <definedName name="___DAT3" localSheetId="3">#REF!</definedName>
    <definedName name="___DAT3" localSheetId="4">#REF!</definedName>
    <definedName name="___DAT3">#REF!</definedName>
    <definedName name="___DAT4" localSheetId="3">#REF!</definedName>
    <definedName name="___DAT4" localSheetId="4">#REF!</definedName>
    <definedName name="___DAT4">#REF!</definedName>
    <definedName name="___DAT5" localSheetId="3">#REF!</definedName>
    <definedName name="___DAT5" localSheetId="4">#REF!</definedName>
    <definedName name="___DAT5">#REF!</definedName>
    <definedName name="___DAT6" localSheetId="3">#REF!</definedName>
    <definedName name="___DAT6" localSheetId="4">#REF!</definedName>
    <definedName name="___DAT6">#REF!</definedName>
    <definedName name="___DAT7" localSheetId="3">#REF!</definedName>
    <definedName name="___DAT7" localSheetId="4">#REF!</definedName>
    <definedName name="___DAT7">#REF!</definedName>
    <definedName name="___DAT8" localSheetId="3">#REF!</definedName>
    <definedName name="___DAT8" localSheetId="4">#REF!</definedName>
    <definedName name="___DAT8">#REF!</definedName>
    <definedName name="___DAT9" localSheetId="3">#REF!</definedName>
    <definedName name="___DAT9" localSheetId="4">#REF!</definedName>
    <definedName name="___DAT9">#REF!</definedName>
    <definedName name="___ICP1" localSheetId="3">#REF!</definedName>
    <definedName name="___ICP1" localSheetId="4">#REF!</definedName>
    <definedName name="___ICP1">#REF!</definedName>
    <definedName name="___ND1" localSheetId="3">#REF!</definedName>
    <definedName name="___ND1" localSheetId="4">#REF!</definedName>
    <definedName name="___ND1">#REF!</definedName>
    <definedName name="___OM9" localSheetId="3">#REF!</definedName>
    <definedName name="___OM9" localSheetId="4">#REF!</definedName>
    <definedName name="___OM9">#REF!</definedName>
    <definedName name="_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_RQ1" localSheetId="3">#REF!</definedName>
    <definedName name="___RQ1" localSheetId="4">#REF!</definedName>
    <definedName name="___RQ1">#REF!</definedName>
    <definedName name="___RQ2" localSheetId="3">#REF!</definedName>
    <definedName name="___RQ2" localSheetId="4">#REF!</definedName>
    <definedName name="___RQ2">#REF!</definedName>
    <definedName name="___RQS1" localSheetId="3">#REF!</definedName>
    <definedName name="___RQS1" localSheetId="4">#REF!</definedName>
    <definedName name="___RQS1">#REF!</definedName>
    <definedName name="___RQS2" localSheetId="3">#REF!</definedName>
    <definedName name="___RQS2" localSheetId="4">#REF!</definedName>
    <definedName name="___RQS2">#REF!</definedName>
    <definedName name="___TAD4" localSheetId="3">#REF!</definedName>
    <definedName name="___TAD4" localSheetId="4">#REF!</definedName>
    <definedName name="___TAD4">#REF!</definedName>
    <definedName name="___TAD5" localSheetId="3">#REF!</definedName>
    <definedName name="___TAD5" localSheetId="4">#REF!</definedName>
    <definedName name="___TAD5">#REF!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rKI4QVBJ0U.EnMp.0EqBs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'[4]Master List technology spli EPC'!$A$94:$H$100</definedName>
    <definedName name="___thinkcellH0YAAAAAAAAAAAAAs6d8nGaIbUK8FJH9dh7DkA" hidden="1">'[4]Master List technology spli EPC'!$A$118:$H$124</definedName>
    <definedName name="___thinkcellhkMAAAAAAAAAAAAA57beSTVytE2I7JqSMJDRqw" hidden="1">'[5]Evaluations master list (order)'!$B$18:$J$29</definedName>
    <definedName name="___thinkcellhkMAAAAAAAAAAAAA7gglqEXtAUuFGRX83IhJHg" hidden="1">'[5]Evaluations master list (order)'!$B$49:$J$60</definedName>
    <definedName name="___thinkcellhkMAAAAAAAAAAAAAA1OlPiG7vUyRVcey.zE4.A" hidden="1">'[5]Order year by technology'!$A$53:$G$60</definedName>
    <definedName name="___thinkcellhkMAAAAAAAAAAAAAE9cDjjT78EGiGoFzh4BoJQ" hidden="1">'[5]Evaluation installation p. year'!$B$18:$J$29</definedName>
    <definedName name="___thinkcellhkMAAAAAAAAAAAAAEmg5knyxEkumYODT3xUZvQ" hidden="1">'[5]Order year by technology'!$A$92:$G$99</definedName>
    <definedName name="___thinkcellhkMAAAAAAAAAAAAAOVPfM9XMWkyNTmxP7c1ogQ" hidden="1">'[5]arab countries market'!$A$19:$H$30</definedName>
    <definedName name="___thinkcellhkMAAAAAAAAAAAAAr5FRo9lrKESOsRa6pwZ6Bg" hidden="1">'[5]arab countries market'!$A$38:$H$49</definedName>
    <definedName name="___thinkcellhkMAAAAAAAAAAAAAzvzDuBaOvUalz8oQYLRn9w" hidden="1">'[5]Order year by technology'!$A$82:$G$89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'[6]Alignment with E O'!$C$120:$L$123</definedName>
    <definedName name="___thinkcellJ0YAAAAAAAAAAAAAZ1Pm5Td2r0C_GqlAC_Zv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GuVyKWbgm0ejNwDEIyQmkA" hidden="1">[7]Mix!#REF!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'[8]MW CSP market old-new'!$X$28:$AE$39</definedName>
    <definedName name="___thinkcellM0YAAAAAAAAAAAAAzs9Aj9thv0qtAZcuzO8Ixw" hidden="1">#REF!</definedName>
    <definedName name="___thinkcellM0YAAAAAAAABAAAAtU6bd5Iu8kaYiGYthvGSMA" hidden="1">[7]Mix!#REF!</definedName>
    <definedName name="___thinkcellM0YAAAAAAAADAAAATfJU.3Wkd0uyHxwS.whxcg" hidden="1">'[7]Grafics Base'!#REF!</definedName>
    <definedName name="___thinkcellM0YAAAAAAAAEAAAACkePQ7R9WEyWVDXXuP7rxQ" hidden="1">[7]Mix!#REF!</definedName>
    <definedName name="___thinkcellNUMAAAAAAAAAAAAAHgEoWX6oDE6.igFHPsGu1w" hidden="1">'[9]High Growth'!$C$79:$F$85</definedName>
    <definedName name="___thinkcellNUMAAAAAAAAAAAAAIHAYpfVrAUez_kl9E5ssXw" hidden="1">'[9]High Growth'!$C$68:$I$75</definedName>
    <definedName name="___thinkcellNUMAAAAAAAAAAAAAPY1DxDuJ5k.TTl.AC9jLcw" hidden="1">'[9]High Growth'!$I$79:$L$85</definedName>
    <definedName name="___thinkcellNUMAAAAAAAAAAAAAqat2s5B2Vk.JDGESv5MRgg" hidden="1">'[9]High Growth'!$C$78:$L$85</definedName>
    <definedName name="___thinkcellNUMAAAAAAAABAAAAuS77Vn0yBEGHmXJ23nirYg" hidden="1">'[9]High Growth'!$C$68:$I$75</definedName>
    <definedName name="___thinkcellNUMAAAEAAAAGAAAAbzZc6A_Px0ee7cWD5d.4cg" hidden="1">'[10]Overview incentive schemes'!$AD$147:$AG$170</definedName>
    <definedName name="___thinkcellNUMAAAEAAAAGAAAAODW1t7nePUuNNcMPfPA2PA" hidden="1">'[10] TWh targets'!$N$3:$Q$39</definedName>
    <definedName name="___thinkcellNUMAAAEAAAAGAAAAX6Cf49KrXUi..OiyrcHesQ" hidden="1">'[10] TWh targets'!$N$3:$Q$37</definedName>
    <definedName name="___thinkcellNUYAAAAAAAAAAAAA4yIzjySHZkKlh2BSSzfi7g" hidden="1">[11]ER_EVA_ROCE!#REF!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'[12]Technology Split'!#REF!</definedName>
    <definedName name="___thinkcellw0UAAAAAAAAAAAAA3kbAzw87l0uvbu92dkE79A" hidden="1">'[5]Order year by technology'!$A$92:$E$99</definedName>
    <definedName name="___thinkcellw0UAAAAAAAAAAAAAc8D3Alwu2k2l_67NaHwtMg" hidden="1">'[5]Order year by techn. EPC update'!$A$82:$E$89</definedName>
    <definedName name="___thinkcellWUMAAAAAAAAAAAAAqzP0XQ1M3U2sm1WeYwdSMQ" hidden="1">#REF!</definedName>
    <definedName name="___thinkcellykUAAAAAAAABAAAA9r94OUzIGk6hKuNZuf3xQA" hidden="1">[13]Bilder!$B$169:$C$175</definedName>
    <definedName name="___thinkcellykUAAAAAAAABAAAAlK5PatKEZUGah_xHFk7jrQ" hidden="1">[13]Bilder!$D$169:$E$175</definedName>
    <definedName name="___thinkcellykUAAAAAAAABAAAAsYrXHDHqaUqmY0d3tALWZg" hidden="1">[13]Bilder!$F$169:$G$175</definedName>
    <definedName name="___us0301">'[3]מדדים ושע"ח'!$C$22</definedName>
    <definedName name="__a1" hidden="1">{"mgmt forecast",#N/A,FALSE,"Mgmt Forecast";"dcf table",#N/A,FALSE,"Mgmt Forecast";"sensitivity",#N/A,FALSE,"Mgmt Forecast";"table inputs",#N/A,FALSE,"Mgmt Forecast";"calculations",#N/A,FALSE,"Mgmt Forecast"}</definedName>
    <definedName name="__a2" hidden="1">{"mgmt forecast",#N/A,FALSE,"Mgmt Forecast";"dcf table",#N/A,FALSE,"Mgmt Forecast";"sensitivity",#N/A,FALSE,"Mgmt Forecast";"table inputs",#N/A,FALSE,"Mgmt Forecast";"calculations",#N/A,FALSE,"Mgmt Forecast"}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DAT1" localSheetId="3">#REF!</definedName>
    <definedName name="__DAT1" localSheetId="4">#REF!</definedName>
    <definedName name="__DAT1">#REF!</definedName>
    <definedName name="__DAT10" localSheetId="3">#REF!</definedName>
    <definedName name="__DAT10" localSheetId="4">#REF!</definedName>
    <definedName name="__DAT10">#REF!</definedName>
    <definedName name="__DAT11" localSheetId="3">#REF!</definedName>
    <definedName name="__DAT11" localSheetId="4">#REF!</definedName>
    <definedName name="__DAT11">#REF!</definedName>
    <definedName name="__DAT12" localSheetId="3">#REF!</definedName>
    <definedName name="__DAT12" localSheetId="4">#REF!</definedName>
    <definedName name="__DAT12">#REF!</definedName>
    <definedName name="__DAT13" localSheetId="3">#REF!</definedName>
    <definedName name="__DAT13" localSheetId="4">#REF!</definedName>
    <definedName name="__DAT13">#REF!</definedName>
    <definedName name="__DAT14" localSheetId="3">#REF!</definedName>
    <definedName name="__DAT14" localSheetId="4">#REF!</definedName>
    <definedName name="__DAT14">#REF!</definedName>
    <definedName name="__DAT15" localSheetId="3">#REF!</definedName>
    <definedName name="__DAT15" localSheetId="4">#REF!</definedName>
    <definedName name="__DAT15">#REF!</definedName>
    <definedName name="__DAT2" localSheetId="3">#REF!</definedName>
    <definedName name="__DAT2" localSheetId="4">#REF!</definedName>
    <definedName name="__DAT2">#REF!</definedName>
    <definedName name="__DAT3" localSheetId="3">#REF!</definedName>
    <definedName name="__DAT3" localSheetId="4">#REF!</definedName>
    <definedName name="__DAT3">#REF!</definedName>
    <definedName name="__DAT4" localSheetId="3">#REF!</definedName>
    <definedName name="__DAT4" localSheetId="4">#REF!</definedName>
    <definedName name="__DAT4">#REF!</definedName>
    <definedName name="__DAT5" localSheetId="3">#REF!</definedName>
    <definedName name="__DAT5" localSheetId="4">#REF!</definedName>
    <definedName name="__DAT5">#REF!</definedName>
    <definedName name="__DAT6" localSheetId="3">#REF!</definedName>
    <definedName name="__DAT6" localSheetId="4">#REF!</definedName>
    <definedName name="__DAT6">#REF!</definedName>
    <definedName name="__DAT7" localSheetId="3">#REF!</definedName>
    <definedName name="__DAT7" localSheetId="4">#REF!</definedName>
    <definedName name="__DAT7">#REF!</definedName>
    <definedName name="__DAT8" localSheetId="3">#REF!</definedName>
    <definedName name="__DAT8" localSheetId="4">#REF!</definedName>
    <definedName name="__DAT8">#REF!</definedName>
    <definedName name="__DAT9" localSheetId="3">#REF!</definedName>
    <definedName name="__DAT9" localSheetId="4">#REF!</definedName>
    <definedName name="__DAT9">#REF!</definedName>
    <definedName name="__DCF1" hidden="1">{"Back Page",#N/A,FALSE,"Front and Back"}</definedName>
    <definedName name="__FDS_HYPERLINK_TOGGLE_STATE__" hidden="1">"ON"</definedName>
    <definedName name="__ICP1" localSheetId="3">#REF!</definedName>
    <definedName name="__ICP1" localSheetId="4">#REF!</definedName>
    <definedName name="__ICP1">#REF!</definedName>
    <definedName name="__ND1" localSheetId="3">#REF!</definedName>
    <definedName name="__ND1" localSheetId="4">#REF!</definedName>
    <definedName name="__ND1">#REF!</definedName>
    <definedName name="__OM9" localSheetId="3">#REF!</definedName>
    <definedName name="__OM9" localSheetId="4">#REF!</definedName>
    <definedName name="__OM9">#REF!</definedName>
    <definedName name="_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_RQ1" localSheetId="3">#REF!</definedName>
    <definedName name="__RQ1" localSheetId="4">#REF!</definedName>
    <definedName name="__RQ1">#REF!</definedName>
    <definedName name="__RQ2" localSheetId="3">#REF!</definedName>
    <definedName name="__RQ2" localSheetId="4">#REF!</definedName>
    <definedName name="__RQ2">#REF!</definedName>
    <definedName name="__RQS1" localSheetId="3">#REF!</definedName>
    <definedName name="__RQS1" localSheetId="4">#REF!</definedName>
    <definedName name="__RQS1">#REF!</definedName>
    <definedName name="__RQS2" localSheetId="3">#REF!</definedName>
    <definedName name="__RQS2" localSheetId="4">#REF!</definedName>
    <definedName name="__RQS2">#REF!</definedName>
    <definedName name="__TAD4" localSheetId="3">#REF!</definedName>
    <definedName name="__TAD4" localSheetId="4">#REF!</definedName>
    <definedName name="__TAD4">#REF!</definedName>
    <definedName name="__TAD5" localSheetId="3">#REF!</definedName>
    <definedName name="__TAD5" localSheetId="4">#REF!</definedName>
    <definedName name="__TAD5">#REF!</definedName>
    <definedName name="__us0301">'[3]מדדים ושע"ח'!$C$22</definedName>
    <definedName name="_0.5MM" localSheetId="3">#REF!</definedName>
    <definedName name="_0.5MM" localSheetId="4">#REF!</definedName>
    <definedName name="_0.5MM">#REF!</definedName>
    <definedName name="_0A1" localSheetId="3">#REF!</definedName>
    <definedName name="_0A1" localSheetId="4">#REF!</definedName>
    <definedName name="_0A1">#REF!</definedName>
    <definedName name="_0AG9" localSheetId="3">#REF!</definedName>
    <definedName name="_0AG9" localSheetId="4">#REF!</definedName>
    <definedName name="_0AG9">#REF!</definedName>
    <definedName name="_0AI" localSheetId="3">#REF!</definedName>
    <definedName name="_0AI" localSheetId="4">#REF!</definedName>
    <definedName name="_0AI">#REF!</definedName>
    <definedName name="_0D" localSheetId="3">#REF!</definedName>
    <definedName name="_0D" localSheetId="4">#REF!</definedName>
    <definedName name="_0D">#REF!</definedName>
    <definedName name="_0D9" localSheetId="3">#REF!</definedName>
    <definedName name="_0D9" localSheetId="4">#REF!</definedName>
    <definedName name="_0D9">#REF!</definedName>
    <definedName name="_0E" localSheetId="3">#REF!</definedName>
    <definedName name="_0E" localSheetId="4">#REF!</definedName>
    <definedName name="_0E">#REF!</definedName>
    <definedName name="_0E9" localSheetId="3">#REF!</definedName>
    <definedName name="_0E9" localSheetId="4">#REF!</definedName>
    <definedName name="_0E9">#REF!</definedName>
    <definedName name="_0G" localSheetId="3">#REF!</definedName>
    <definedName name="_0G" localSheetId="4">#REF!</definedName>
    <definedName name="_0G">#REF!</definedName>
    <definedName name="_0G9" localSheetId="3">#REF!</definedName>
    <definedName name="_0G9" localSheetId="4">#REF!</definedName>
    <definedName name="_0G9">#REF!</definedName>
    <definedName name="_0M" localSheetId="3">#REF!</definedName>
    <definedName name="_0M" localSheetId="4">#REF!</definedName>
    <definedName name="_0M">#REF!</definedName>
    <definedName name="_0M9" localSheetId="3">#REF!</definedName>
    <definedName name="_0M9" localSheetId="4">#REF!</definedName>
    <definedName name="_0M9">#REF!</definedName>
    <definedName name="_0MD" localSheetId="3">#REF!</definedName>
    <definedName name="_0MD" localSheetId="4">#REF!</definedName>
    <definedName name="_0MD">#REF!</definedName>
    <definedName name="_0MDA" localSheetId="3">#REF!</definedName>
    <definedName name="_0MDA" localSheetId="4">#REF!</definedName>
    <definedName name="_0MDA">#REF!</definedName>
    <definedName name="_0ME" localSheetId="3">#REF!</definedName>
    <definedName name="_0ME" localSheetId="4">#REF!</definedName>
    <definedName name="_0ME">#REF!</definedName>
    <definedName name="_0MG" localSheetId="3">#REF!</definedName>
    <definedName name="_0MG" localSheetId="4">#REF!</definedName>
    <definedName name="_0MG">#REF!</definedName>
    <definedName name="_0MM" localSheetId="3">#REF!</definedName>
    <definedName name="_0MM" localSheetId="4">#REF!</definedName>
    <definedName name="_0MM">#REF!</definedName>
    <definedName name="_0MS" localSheetId="3">#REF!</definedName>
    <definedName name="_0MS" localSheetId="4">#REF!</definedName>
    <definedName name="_0MS">#REF!</definedName>
    <definedName name="_0TA" localSheetId="3">'[14]שמ"מ מ"ה'!#REF!</definedName>
    <definedName name="_0TA" localSheetId="4">'[14]שמ"מ מ"ה'!#REF!</definedName>
    <definedName name="_0TA">'[14]שמ"מ מ"ה'!#REF!</definedName>
    <definedName name="_0TD" localSheetId="3">#REF!</definedName>
    <definedName name="_0TD" localSheetId="4">#REF!</definedName>
    <definedName name="_0TD">#REF!</definedName>
    <definedName name="_0TE" localSheetId="3">#REF!</definedName>
    <definedName name="_0TE" localSheetId="4">#REF!</definedName>
    <definedName name="_0TE">#REF!</definedName>
    <definedName name="_0TM" localSheetId="3">#REF!</definedName>
    <definedName name="_0TM" localSheetId="4">#REF!</definedName>
    <definedName name="_0TM">#REF!</definedName>
    <definedName name="_1.5MM" localSheetId="3">#REF!</definedName>
    <definedName name="_1.5MM" localSheetId="4">#REF!</definedName>
    <definedName name="_1.5MM">#REF!</definedName>
    <definedName name="_1_???">0.17</definedName>
    <definedName name="_10A" localSheetId="3">#REF!</definedName>
    <definedName name="_10A" localSheetId="4">#REF!</definedName>
    <definedName name="_10A">#REF!</definedName>
    <definedName name="_10AAMDA" localSheetId="3">#REF!</definedName>
    <definedName name="_10AAMDA" localSheetId="4">#REF!</definedName>
    <definedName name="_10AAMDA">#REF!</definedName>
    <definedName name="_10ABMDA" localSheetId="3">#REF!</definedName>
    <definedName name="_10ABMDA" localSheetId="4">#REF!</definedName>
    <definedName name="_10ABMDA">#REF!</definedName>
    <definedName name="_10AMDA" localSheetId="3">#REF!</definedName>
    <definedName name="_10AMDA" localSheetId="4">#REF!</definedName>
    <definedName name="_10AMDA">#REF!</definedName>
    <definedName name="_10BMDA" localSheetId="3">#REF!</definedName>
    <definedName name="_10BMDA" localSheetId="4">#REF!</definedName>
    <definedName name="_10BMDA">#REF!</definedName>
    <definedName name="_10E" localSheetId="3">#REF!</definedName>
    <definedName name="_10E" localSheetId="4">#REF!</definedName>
    <definedName name="_10E">#REF!</definedName>
    <definedName name="_10G" localSheetId="3">#REF!</definedName>
    <definedName name="_10G" localSheetId="4">#REF!</definedName>
    <definedName name="_10G">#REF!</definedName>
    <definedName name="_10M" localSheetId="3">#REF!</definedName>
    <definedName name="_10M" localSheetId="4">#REF!</definedName>
    <definedName name="_10M">#REF!</definedName>
    <definedName name="_10MDA" localSheetId="3">#REF!</definedName>
    <definedName name="_10MDA" localSheetId="4">#REF!</definedName>
    <definedName name="_10MDA">#REF!</definedName>
    <definedName name="_10ME" localSheetId="3">#REF!</definedName>
    <definedName name="_10ME" localSheetId="4">#REF!</definedName>
    <definedName name="_10ME">#REF!</definedName>
    <definedName name="_10MG" localSheetId="3">#REF!</definedName>
    <definedName name="_10MG" localSheetId="4">#REF!</definedName>
    <definedName name="_10MG">#REF!</definedName>
    <definedName name="_10MM" localSheetId="3">#REF!</definedName>
    <definedName name="_10MM" localSheetId="4">#REF!</definedName>
    <definedName name="_10MM">#REF!</definedName>
    <definedName name="_10TA" localSheetId="3">'[14]שמ"מ מ"ה'!#REF!</definedName>
    <definedName name="_10TA" localSheetId="4">'[14]שמ"מ מ"ה'!#REF!</definedName>
    <definedName name="_10TA">'[14]שמ"מ מ"ה'!#REF!</definedName>
    <definedName name="_11A" localSheetId="3">#REF!</definedName>
    <definedName name="_11A" localSheetId="4">#REF!</definedName>
    <definedName name="_11A">#REF!</definedName>
    <definedName name="_11AB" localSheetId="3">#REF!</definedName>
    <definedName name="_11AB" localSheetId="4">#REF!</definedName>
    <definedName name="_11AB">#REF!</definedName>
    <definedName name="_11AC" localSheetId="3">#REF!</definedName>
    <definedName name="_11AC" localSheetId="4">#REF!</definedName>
    <definedName name="_11AC">#REF!</definedName>
    <definedName name="_11AD" localSheetId="3">#REF!</definedName>
    <definedName name="_11AD" localSheetId="4">#REF!</definedName>
    <definedName name="_11AD">#REF!</definedName>
    <definedName name="_11AG" localSheetId="3">#REF!</definedName>
    <definedName name="_11AG" localSheetId="4">#REF!</definedName>
    <definedName name="_11AG">#REF!</definedName>
    <definedName name="_11E" localSheetId="3">#REF!</definedName>
    <definedName name="_11E" localSheetId="4">#REF!</definedName>
    <definedName name="_11E">#REF!</definedName>
    <definedName name="_11G" localSheetId="3">#REF!</definedName>
    <definedName name="_11G" localSheetId="4">#REF!</definedName>
    <definedName name="_11G">#REF!</definedName>
    <definedName name="_11M" localSheetId="3">#REF!</definedName>
    <definedName name="_11M" localSheetId="4">#REF!</definedName>
    <definedName name="_11M">#REF!</definedName>
    <definedName name="_11MA" localSheetId="3">#REF!</definedName>
    <definedName name="_11MA" localSheetId="4">#REF!</definedName>
    <definedName name="_11MA">#REF!</definedName>
    <definedName name="_11MDA" localSheetId="3">#REF!</definedName>
    <definedName name="_11MDA" localSheetId="4">#REF!</definedName>
    <definedName name="_11MDA">#REF!</definedName>
    <definedName name="_11ME" localSheetId="3">#REF!</definedName>
    <definedName name="_11ME" localSheetId="4">#REF!</definedName>
    <definedName name="_11ME">#REF!</definedName>
    <definedName name="_11MEA" localSheetId="3">#REF!</definedName>
    <definedName name="_11MEA" localSheetId="4">#REF!</definedName>
    <definedName name="_11MEA">#REF!</definedName>
    <definedName name="_11MG" localSheetId="3">#REF!</definedName>
    <definedName name="_11MG" localSheetId="4">#REF!</definedName>
    <definedName name="_11MG">#REF!</definedName>
    <definedName name="_11MM" localSheetId="3">#REF!</definedName>
    <definedName name="_11MM" localSheetId="4">#REF!</definedName>
    <definedName name="_11MM">#REF!</definedName>
    <definedName name="_1294">'[1]טורים 98'!$HK$57</definedName>
    <definedName name="_1295">'[1]טורים 98'!$HJ$57</definedName>
    <definedName name="_1296">'[1]טורים 98'!$HI$57</definedName>
    <definedName name="_12A" localSheetId="3">#REF!</definedName>
    <definedName name="_12A" localSheetId="4">#REF!</definedName>
    <definedName name="_12A">#REF!</definedName>
    <definedName name="_12AA" localSheetId="3">#REF!</definedName>
    <definedName name="_12AA" localSheetId="4">#REF!</definedName>
    <definedName name="_12AA">#REF!</definedName>
    <definedName name="_12G" localSheetId="3">#REF!</definedName>
    <definedName name="_12G" localSheetId="4">#REF!</definedName>
    <definedName name="_12G">#REF!</definedName>
    <definedName name="_12M" localSheetId="3">#REF!</definedName>
    <definedName name="_12M" localSheetId="4">#REF!</definedName>
    <definedName name="_12M">#REF!</definedName>
    <definedName name="_12MDA" localSheetId="3">#REF!</definedName>
    <definedName name="_12MDA" localSheetId="4">#REF!</definedName>
    <definedName name="_12MDA">#REF!</definedName>
    <definedName name="_12ME" localSheetId="3">#REF!</definedName>
    <definedName name="_12ME" localSheetId="4">#REF!</definedName>
    <definedName name="_12ME">#REF!</definedName>
    <definedName name="_12MG" localSheetId="3">#REF!</definedName>
    <definedName name="_12MG" localSheetId="4">#REF!</definedName>
    <definedName name="_12MG">#REF!</definedName>
    <definedName name="_12MM" localSheetId="3">#REF!</definedName>
    <definedName name="_12MM" localSheetId="4">#REF!</definedName>
    <definedName name="_12MM">#REF!</definedName>
    <definedName name="_12TA" localSheetId="3">'[14]שמ"מ מ"ה'!#REF!</definedName>
    <definedName name="_12TA" localSheetId="4">'[14]שמ"מ מ"ה'!#REF!</definedName>
    <definedName name="_12TA">'[14]שמ"מ מ"ה'!#REF!</definedName>
    <definedName name="_1392_E" localSheetId="3">#REF!</definedName>
    <definedName name="_1392_E" localSheetId="4">#REF!</definedName>
    <definedName name="_1392_E">#REF!</definedName>
    <definedName name="_1392AL" localSheetId="3">'[14]שמ"מ מ"ה'!#REF!</definedName>
    <definedName name="_1392AL" localSheetId="4">'[14]שמ"מ מ"ה'!#REF!</definedName>
    <definedName name="_1392AL">'[14]שמ"מ מ"ה'!#REF!</definedName>
    <definedName name="_1392M" localSheetId="3">#REF!</definedName>
    <definedName name="_1392M" localSheetId="4">#REF!</definedName>
    <definedName name="_1392M">#REF!</definedName>
    <definedName name="_13A" localSheetId="3">#REF!</definedName>
    <definedName name="_13A" localSheetId="4">#REF!</definedName>
    <definedName name="_13A">#REF!</definedName>
    <definedName name="_13AA" localSheetId="3">#REF!</definedName>
    <definedName name="_13AA" localSheetId="4">#REF!</definedName>
    <definedName name="_13AA">#REF!</definedName>
    <definedName name="_13AB" localSheetId="3">#REF!</definedName>
    <definedName name="_13AB" localSheetId="4">#REF!</definedName>
    <definedName name="_13AB">#REF!</definedName>
    <definedName name="_13AMDA" localSheetId="3">#REF!</definedName>
    <definedName name="_13AMDA" localSheetId="4">#REF!</definedName>
    <definedName name="_13AMDA">#REF!</definedName>
    <definedName name="_13G" localSheetId="3">#REF!</definedName>
    <definedName name="_13G" localSheetId="4">#REF!</definedName>
    <definedName name="_13G">#REF!</definedName>
    <definedName name="_13HG">'[15]ער"ז דוח מס:מיעוט'!$K$323:$BS$724</definedName>
    <definedName name="_13M" localSheetId="3">#REF!</definedName>
    <definedName name="_13M" localSheetId="4">#REF!</definedName>
    <definedName name="_13M">#REF!</definedName>
    <definedName name="_13MDA" localSheetId="3">#REF!</definedName>
    <definedName name="_13MDA" localSheetId="4">#REF!</definedName>
    <definedName name="_13MDA">#REF!</definedName>
    <definedName name="_13ME" localSheetId="3">#REF!</definedName>
    <definedName name="_13ME" localSheetId="4">#REF!</definedName>
    <definedName name="_13ME">#REF!</definedName>
    <definedName name="_13MG" localSheetId="3">#REF!</definedName>
    <definedName name="_13MG" localSheetId="4">#REF!</definedName>
    <definedName name="_13MG">#REF!</definedName>
    <definedName name="_13MM" localSheetId="3">#REF!</definedName>
    <definedName name="_13MM" localSheetId="4">#REF!</definedName>
    <definedName name="_13MM">#REF!</definedName>
    <definedName name="_14A" localSheetId="3">#REF!</definedName>
    <definedName name="_14A" localSheetId="4">#REF!</definedName>
    <definedName name="_14A">#REF!</definedName>
    <definedName name="_14AA" localSheetId="3">#REF!</definedName>
    <definedName name="_14AA" localSheetId="4">#REF!</definedName>
    <definedName name="_14AA">#REF!</definedName>
    <definedName name="_14AB" localSheetId="3">#REF!</definedName>
    <definedName name="_14AB" localSheetId="4">#REF!</definedName>
    <definedName name="_14AB">#REF!</definedName>
    <definedName name="_14G" localSheetId="3">#REF!</definedName>
    <definedName name="_14G" localSheetId="4">#REF!</definedName>
    <definedName name="_14G">#REF!</definedName>
    <definedName name="_14GA" localSheetId="3">#REF!</definedName>
    <definedName name="_14GA" localSheetId="4">#REF!</definedName>
    <definedName name="_14GA">#REF!</definedName>
    <definedName name="_14GB" localSheetId="3">#REF!</definedName>
    <definedName name="_14GB" localSheetId="4">#REF!</definedName>
    <definedName name="_14GB">#REF!</definedName>
    <definedName name="_14M" localSheetId="3">#REF!</definedName>
    <definedName name="_14M" localSheetId="4">#REF!</definedName>
    <definedName name="_14M">#REF!</definedName>
    <definedName name="_14MA" localSheetId="3">#REF!</definedName>
    <definedName name="_14MA" localSheetId="4">#REF!</definedName>
    <definedName name="_14MA">#REF!</definedName>
    <definedName name="_14MDA" localSheetId="3">#REF!</definedName>
    <definedName name="_14MDA" localSheetId="4">#REF!</definedName>
    <definedName name="_14MDA">#REF!</definedName>
    <definedName name="_14MG" localSheetId="3">#REF!</definedName>
    <definedName name="_14MG" localSheetId="4">#REF!</definedName>
    <definedName name="_14MG">#REF!</definedName>
    <definedName name="_14MM" localSheetId="3">#REF!</definedName>
    <definedName name="_14MM" localSheetId="4">#REF!</definedName>
    <definedName name="_14MM">#REF!</definedName>
    <definedName name="_15A" localSheetId="3">#REF!</definedName>
    <definedName name="_15A" localSheetId="4">#REF!</definedName>
    <definedName name="_15A">#REF!</definedName>
    <definedName name="_15G" localSheetId="3">#REF!</definedName>
    <definedName name="_15G" localSheetId="4">#REF!</definedName>
    <definedName name="_15G">#REF!</definedName>
    <definedName name="_15M" localSheetId="3">#REF!</definedName>
    <definedName name="_15M" localSheetId="4">#REF!</definedName>
    <definedName name="_15M">#REF!</definedName>
    <definedName name="_15MDA" localSheetId="3">#REF!</definedName>
    <definedName name="_15MDA" localSheetId="4">#REF!</definedName>
    <definedName name="_15MDA">#REF!</definedName>
    <definedName name="_15MG" localSheetId="3">#REF!</definedName>
    <definedName name="_15MG" localSheetId="4">#REF!</definedName>
    <definedName name="_15MG">#REF!</definedName>
    <definedName name="_16A" localSheetId="3">#REF!</definedName>
    <definedName name="_16A" localSheetId="4">#REF!</definedName>
    <definedName name="_16A">#REF!</definedName>
    <definedName name="_16G" localSheetId="3">#REF!</definedName>
    <definedName name="_16G" localSheetId="4">#REF!</definedName>
    <definedName name="_16G">#REF!</definedName>
    <definedName name="_16M" localSheetId="3">#REF!</definedName>
    <definedName name="_16M" localSheetId="4">#REF!</definedName>
    <definedName name="_16M">#REF!</definedName>
    <definedName name="_16MDA" localSheetId="3">#REF!</definedName>
    <definedName name="_16MDA" localSheetId="4">#REF!</definedName>
    <definedName name="_16MDA">#REF!</definedName>
    <definedName name="_16MG" localSheetId="3">#REF!</definedName>
    <definedName name="_16MG" localSheetId="4">#REF!</definedName>
    <definedName name="_16MG">#REF!</definedName>
    <definedName name="_17A" localSheetId="3">#REF!</definedName>
    <definedName name="_17A" localSheetId="4">#REF!</definedName>
    <definedName name="_17A">#REF!</definedName>
    <definedName name="_17AB" localSheetId="3">#REF!</definedName>
    <definedName name="_17AB" localSheetId="4">#REF!</definedName>
    <definedName name="_17AB">#REF!</definedName>
    <definedName name="_17AC" localSheetId="3">#REF!</definedName>
    <definedName name="_17AC" localSheetId="4">#REF!</definedName>
    <definedName name="_17AC">#REF!</definedName>
    <definedName name="_17AD" localSheetId="3">#REF!</definedName>
    <definedName name="_17AD" localSheetId="4">#REF!</definedName>
    <definedName name="_17AD">#REF!</definedName>
    <definedName name="_17AMDA" localSheetId="3">#REF!</definedName>
    <definedName name="_17AMDA" localSheetId="4">#REF!</definedName>
    <definedName name="_17AMDA">#REF!</definedName>
    <definedName name="_17G" localSheetId="3">#REF!</definedName>
    <definedName name="_17G" localSheetId="4">#REF!</definedName>
    <definedName name="_17G">#REF!</definedName>
    <definedName name="_17M" localSheetId="3">#REF!</definedName>
    <definedName name="_17M" localSheetId="4">#REF!</definedName>
    <definedName name="_17M">#REF!</definedName>
    <definedName name="_17MDA" localSheetId="3">#REF!</definedName>
    <definedName name="_17MDA" localSheetId="4">#REF!</definedName>
    <definedName name="_17MDA">#REF!</definedName>
    <definedName name="_18A" localSheetId="3">#REF!</definedName>
    <definedName name="_18A" localSheetId="4">#REF!</definedName>
    <definedName name="_18A">#REF!</definedName>
    <definedName name="_18G" localSheetId="3">#REF!</definedName>
    <definedName name="_18G" localSheetId="4">#REF!</definedName>
    <definedName name="_18G">#REF!</definedName>
    <definedName name="_18MDA" localSheetId="3">#REF!</definedName>
    <definedName name="_18MDA" localSheetId="4">#REF!</definedName>
    <definedName name="_18MDA">#REF!</definedName>
    <definedName name="_19A" localSheetId="3">#REF!</definedName>
    <definedName name="_19A" localSheetId="4">#REF!</definedName>
    <definedName name="_19A">#REF!</definedName>
    <definedName name="_19AMDA" localSheetId="3">#REF!</definedName>
    <definedName name="_19AMDA" localSheetId="4">#REF!</definedName>
    <definedName name="_19AMDA">#REF!</definedName>
    <definedName name="_19BMDA" localSheetId="3">#REF!</definedName>
    <definedName name="_19BMDA" localSheetId="4">#REF!</definedName>
    <definedName name="_19BMDA">#REF!</definedName>
    <definedName name="_19CMDA" localSheetId="3">#REF!</definedName>
    <definedName name="_19CMDA" localSheetId="4">#REF!</definedName>
    <definedName name="_19CMDA">#REF!</definedName>
    <definedName name="_19MDA" localSheetId="3">#REF!</definedName>
    <definedName name="_19MDA" localSheetId="4">#REF!</definedName>
    <definedName name="_19MDA">#REF!</definedName>
    <definedName name="_1A" localSheetId="3">#REF!</definedName>
    <definedName name="_1A" localSheetId="4">#REF!</definedName>
    <definedName name="_1A">#REF!</definedName>
    <definedName name="_1A9" localSheetId="3">#REF!</definedName>
    <definedName name="_1A9" localSheetId="4">#REF!</definedName>
    <definedName name="_1A9">#REF!</definedName>
    <definedName name="_1AG9" localSheetId="3">#REF!</definedName>
    <definedName name="_1AG9" localSheetId="4">#REF!</definedName>
    <definedName name="_1AG9">#REF!</definedName>
    <definedName name="_1AI" localSheetId="3">#REF!</definedName>
    <definedName name="_1AI" localSheetId="4">#REF!</definedName>
    <definedName name="_1AI">#REF!</definedName>
    <definedName name="_1C" localSheetId="3">#REF!</definedName>
    <definedName name="_1C" localSheetId="4">#REF!</definedName>
    <definedName name="_1C">#REF!</definedName>
    <definedName name="_1D" localSheetId="3">#REF!</definedName>
    <definedName name="_1D" localSheetId="4">#REF!</definedName>
    <definedName name="_1D">#REF!</definedName>
    <definedName name="_1D9" localSheetId="3">#REF!</definedName>
    <definedName name="_1D9" localSheetId="4">#REF!</definedName>
    <definedName name="_1D9">#REF!</definedName>
    <definedName name="_1E9" localSheetId="3">#REF!</definedName>
    <definedName name="_1E9" localSheetId="4">#REF!</definedName>
    <definedName name="_1E9">#REF!</definedName>
    <definedName name="_1G" localSheetId="3">#REF!</definedName>
    <definedName name="_1G" localSheetId="4">#REF!</definedName>
    <definedName name="_1G">#REF!</definedName>
    <definedName name="_1G9" localSheetId="3">#REF!</definedName>
    <definedName name="_1G9" localSheetId="4">#REF!</definedName>
    <definedName name="_1G9">#REF!</definedName>
    <definedName name="_1HD" localSheetId="3">#REF!</definedName>
    <definedName name="_1HD" localSheetId="4">#REF!</definedName>
    <definedName name="_1HD">#REF!</definedName>
    <definedName name="_1M" localSheetId="3">#REF!</definedName>
    <definedName name="_1M" localSheetId="4">#REF!</definedName>
    <definedName name="_1M">#REF!</definedName>
    <definedName name="_1M9" localSheetId="3">#REF!</definedName>
    <definedName name="_1M9" localSheetId="4">#REF!</definedName>
    <definedName name="_1M9">#REF!</definedName>
    <definedName name="_1MD" localSheetId="3">#REF!</definedName>
    <definedName name="_1MD" localSheetId="4">#REF!</definedName>
    <definedName name="_1MD">#REF!</definedName>
    <definedName name="_1MDA" localSheetId="3">#REF!</definedName>
    <definedName name="_1MDA" localSheetId="4">#REF!</definedName>
    <definedName name="_1MDA">#REF!</definedName>
    <definedName name="_1ME" localSheetId="3">#REF!</definedName>
    <definedName name="_1ME" localSheetId="4">#REF!</definedName>
    <definedName name="_1ME">#REF!</definedName>
    <definedName name="_1MG" localSheetId="3">#REF!</definedName>
    <definedName name="_1MG" localSheetId="4">#REF!</definedName>
    <definedName name="_1MG">#REF!</definedName>
    <definedName name="_1MM" localSheetId="3">#REF!</definedName>
    <definedName name="_1MM" localSheetId="4">#REF!</definedName>
    <definedName name="_1MM">#REF!</definedName>
    <definedName name="_1MS" localSheetId="3">#REF!</definedName>
    <definedName name="_1MS" localSheetId="4">#REF!</definedName>
    <definedName name="_1MS">#REF!</definedName>
    <definedName name="_1T" localSheetId="3">'[14]שמ"מ מ"ה'!#REF!</definedName>
    <definedName name="_1T" localSheetId="4">'[14]שמ"מ מ"ה'!#REF!</definedName>
    <definedName name="_1T">'[14]שמ"מ מ"ה'!#REF!</definedName>
    <definedName name="_1TD" localSheetId="3">#REF!</definedName>
    <definedName name="_1TD" localSheetId="4">#REF!</definedName>
    <definedName name="_1TD">#REF!</definedName>
    <definedName name="_1TE" localSheetId="3">#REF!</definedName>
    <definedName name="_1TE" localSheetId="4">#REF!</definedName>
    <definedName name="_1TE">#REF!</definedName>
    <definedName name="_1TM" localSheetId="3">#REF!</definedName>
    <definedName name="_1TM" localSheetId="4">#REF!</definedName>
    <definedName name="_1TM">#REF!</definedName>
    <definedName name="_20A" localSheetId="3">#REF!</definedName>
    <definedName name="_20A" localSheetId="4">#REF!</definedName>
    <definedName name="_20A">#REF!</definedName>
    <definedName name="_20HA" localSheetId="3">#REF!</definedName>
    <definedName name="_20HA" localSheetId="4">#REF!</definedName>
    <definedName name="_20HA">#REF!</definedName>
    <definedName name="_20MDA" localSheetId="3">#REF!</definedName>
    <definedName name="_20MDA" localSheetId="4">#REF!</definedName>
    <definedName name="_20MDA">#REF!</definedName>
    <definedName name="_21A" localSheetId="3">#REF!</definedName>
    <definedName name="_21A" localSheetId="4">#REF!</definedName>
    <definedName name="_21A">#REF!</definedName>
    <definedName name="_22A" localSheetId="3">#REF!</definedName>
    <definedName name="_22A" localSheetId="4">#REF!</definedName>
    <definedName name="_22A">#REF!</definedName>
    <definedName name="_23A" localSheetId="3">#REF!</definedName>
    <definedName name="_23A" localSheetId="4">#REF!</definedName>
    <definedName name="_23A">#REF!</definedName>
    <definedName name="_24A" localSheetId="3">#REF!</definedName>
    <definedName name="_24A" localSheetId="4">#REF!</definedName>
    <definedName name="_24A">#REF!</definedName>
    <definedName name="_26A" localSheetId="3">#REF!</definedName>
    <definedName name="_26A" localSheetId="4">#REF!</definedName>
    <definedName name="_26A">#REF!</definedName>
    <definedName name="_27A" localSheetId="3">#REF!</definedName>
    <definedName name="_27A" localSheetId="4">#REF!</definedName>
    <definedName name="_27A">#REF!</definedName>
    <definedName name="_28A" localSheetId="3">#REF!</definedName>
    <definedName name="_28A" localSheetId="4">#REF!</definedName>
    <definedName name="_28A">#REF!</definedName>
    <definedName name="_2A" localSheetId="3">#REF!</definedName>
    <definedName name="_2A" localSheetId="4">#REF!</definedName>
    <definedName name="_2A">#REF!</definedName>
    <definedName name="_2A9" localSheetId="3">#REF!</definedName>
    <definedName name="_2A9" localSheetId="4">#REF!</definedName>
    <definedName name="_2A9">#REF!</definedName>
    <definedName name="_2AG9" localSheetId="3">#REF!</definedName>
    <definedName name="_2AG9" localSheetId="4">#REF!</definedName>
    <definedName name="_2AG9">#REF!</definedName>
    <definedName name="_2AI" localSheetId="3">#REF!</definedName>
    <definedName name="_2AI" localSheetId="4">#REF!</definedName>
    <definedName name="_2AI">#REF!</definedName>
    <definedName name="_2C" localSheetId="3">#REF!</definedName>
    <definedName name="_2C" localSheetId="4">#REF!</definedName>
    <definedName name="_2C">#REF!</definedName>
    <definedName name="_2D" localSheetId="3">#REF!</definedName>
    <definedName name="_2D" localSheetId="4">#REF!</definedName>
    <definedName name="_2D">#REF!</definedName>
    <definedName name="_2D9" localSheetId="3">#REF!</definedName>
    <definedName name="_2D9" localSheetId="4">#REF!</definedName>
    <definedName name="_2D9">#REF!</definedName>
    <definedName name="_2E" localSheetId="3">#REF!</definedName>
    <definedName name="_2E" localSheetId="4">#REF!</definedName>
    <definedName name="_2E">#REF!</definedName>
    <definedName name="_2E9" localSheetId="3">#REF!</definedName>
    <definedName name="_2E9" localSheetId="4">#REF!</definedName>
    <definedName name="_2E9">#REF!</definedName>
    <definedName name="_2G" localSheetId="3">#REF!</definedName>
    <definedName name="_2G" localSheetId="4">#REF!</definedName>
    <definedName name="_2G">#REF!</definedName>
    <definedName name="_2G9" localSheetId="3">#REF!</definedName>
    <definedName name="_2G9" localSheetId="4">#REF!</definedName>
    <definedName name="_2G9">#REF!</definedName>
    <definedName name="_2HD" localSheetId="3">#REF!</definedName>
    <definedName name="_2HD" localSheetId="4">#REF!</definedName>
    <definedName name="_2HD">#REF!</definedName>
    <definedName name="_2M" localSheetId="3">#REF!</definedName>
    <definedName name="_2M" localSheetId="4">#REF!</definedName>
    <definedName name="_2M">#REF!</definedName>
    <definedName name="_2M1" localSheetId="3">#REF!</definedName>
    <definedName name="_2M1" localSheetId="4">#REF!</definedName>
    <definedName name="_2M1">#REF!</definedName>
    <definedName name="_2M9" localSheetId="3">#REF!</definedName>
    <definedName name="_2M9" localSheetId="4">#REF!</definedName>
    <definedName name="_2M9">#REF!</definedName>
    <definedName name="_2MD" localSheetId="3">#REF!</definedName>
    <definedName name="_2MD" localSheetId="4">#REF!</definedName>
    <definedName name="_2MD">#REF!</definedName>
    <definedName name="_2MDA" localSheetId="3">#REF!</definedName>
    <definedName name="_2MDA" localSheetId="4">#REF!</definedName>
    <definedName name="_2MDA">#REF!</definedName>
    <definedName name="_2ME" localSheetId="3">#REF!</definedName>
    <definedName name="_2ME" localSheetId="4">#REF!</definedName>
    <definedName name="_2ME">#REF!</definedName>
    <definedName name="_2MG" localSheetId="3">#REF!</definedName>
    <definedName name="_2MG" localSheetId="4">#REF!</definedName>
    <definedName name="_2MG">#REF!</definedName>
    <definedName name="_2MM" localSheetId="3">#REF!</definedName>
    <definedName name="_2MM" localSheetId="4">#REF!</definedName>
    <definedName name="_2MM">#REF!</definedName>
    <definedName name="_2MS" localSheetId="3">#REF!</definedName>
    <definedName name="_2MS" localSheetId="4">#REF!</definedName>
    <definedName name="_2MS">#REF!</definedName>
    <definedName name="_2nd_cap_days_high">#REF!</definedName>
    <definedName name="_2nd_cap_days_high_125">#REF!</definedName>
    <definedName name="_2nd_cap_days_low">#REF!</definedName>
    <definedName name="_2nd_cap_days_low_125">#REF!</definedName>
    <definedName name="_2T" localSheetId="3">'[14]שמ"מ מ"ה'!#REF!</definedName>
    <definedName name="_2T" localSheetId="4">'[14]שמ"מ מ"ה'!#REF!</definedName>
    <definedName name="_2T">'[14]שמ"מ מ"ה'!#REF!</definedName>
    <definedName name="_2TD" localSheetId="3">#REF!</definedName>
    <definedName name="_2TD" localSheetId="4">#REF!</definedName>
    <definedName name="_2TD">#REF!</definedName>
    <definedName name="_2TE" localSheetId="3">#REF!</definedName>
    <definedName name="_2TE" localSheetId="4">#REF!</definedName>
    <definedName name="_2TE">#REF!</definedName>
    <definedName name="_2TM" localSheetId="3">#REF!</definedName>
    <definedName name="_2TM" localSheetId="4">#REF!</definedName>
    <definedName name="_2TM">#REF!</definedName>
    <definedName name="_30.06.97" localSheetId="3">#REF!</definedName>
    <definedName name="_30.06.97" localSheetId="4">#REF!</definedName>
    <definedName name="_30.06.97">#REF!</definedName>
    <definedName name="_30.06.98" localSheetId="3">#REF!</definedName>
    <definedName name="_30.06.98" localSheetId="4">#REF!</definedName>
    <definedName name="_30.06.98">#REF!</definedName>
    <definedName name="_30.09.98" localSheetId="3">#REF!</definedName>
    <definedName name="_30.09.98" localSheetId="4">#REF!</definedName>
    <definedName name="_30.09.98">#REF!</definedName>
    <definedName name="_31.03.97" localSheetId="3">#REF!</definedName>
    <definedName name="_31.03.97" localSheetId="4">#REF!</definedName>
    <definedName name="_31.03.97">#REF!</definedName>
    <definedName name="_31.03.98" localSheetId="3">#REF!</definedName>
    <definedName name="_31.03.98" localSheetId="4">#REF!</definedName>
    <definedName name="_31.03.98">#REF!</definedName>
    <definedName name="_31.06.98" localSheetId="3">#REF!</definedName>
    <definedName name="_31.06.98" localSheetId="4">#REF!</definedName>
    <definedName name="_31.06.98">#REF!</definedName>
    <definedName name="_31.12.94" localSheetId="3">#REF!</definedName>
    <definedName name="_31.12.94" localSheetId="4">#REF!</definedName>
    <definedName name="_31.12.94">#REF!</definedName>
    <definedName name="_31.12.95" localSheetId="3">#REF!</definedName>
    <definedName name="_31.12.95" localSheetId="4">#REF!</definedName>
    <definedName name="_31.12.95">#REF!</definedName>
    <definedName name="_31.12.96" localSheetId="3">#REF!</definedName>
    <definedName name="_31.12.96" localSheetId="4">#REF!</definedName>
    <definedName name="_31.12.96">#REF!</definedName>
    <definedName name="_31.12.97" localSheetId="3">#REF!</definedName>
    <definedName name="_31.12.97" localSheetId="4">#REF!</definedName>
    <definedName name="_31.12.97">#REF!</definedName>
    <definedName name="_31.12.98" localSheetId="3">#REF!</definedName>
    <definedName name="_31.12.98" localSheetId="4">#REF!</definedName>
    <definedName name="_31.12.98">#REF!</definedName>
    <definedName name="_3A" localSheetId="3">#REF!</definedName>
    <definedName name="_3A" localSheetId="4">#REF!</definedName>
    <definedName name="_3A">#REF!</definedName>
    <definedName name="_3AI" localSheetId="3">#REF!</definedName>
    <definedName name="_3AI" localSheetId="4">#REF!</definedName>
    <definedName name="_3AI">#REF!</definedName>
    <definedName name="_3AMDA" localSheetId="3">#REF!</definedName>
    <definedName name="_3AMDA" localSheetId="4">#REF!</definedName>
    <definedName name="_3AMDA">#REF!</definedName>
    <definedName name="_3AMS" localSheetId="3">#REF!</definedName>
    <definedName name="_3AMS" localSheetId="4">#REF!</definedName>
    <definedName name="_3AMS">#REF!</definedName>
    <definedName name="_3AP" localSheetId="3">#REF!</definedName>
    <definedName name="_3AP" localSheetId="4">#REF!</definedName>
    <definedName name="_3AP">#REF!</definedName>
    <definedName name="_3C" localSheetId="3">#REF!</definedName>
    <definedName name="_3C" localSheetId="4">#REF!</definedName>
    <definedName name="_3C">#REF!</definedName>
    <definedName name="_3CP" localSheetId="3">#REF!</definedName>
    <definedName name="_3CP" localSheetId="4">#REF!</definedName>
    <definedName name="_3CP">#REF!</definedName>
    <definedName name="_3D" localSheetId="3">#REF!</definedName>
    <definedName name="_3D" localSheetId="4">#REF!</definedName>
    <definedName name="_3D">#REF!</definedName>
    <definedName name="_3E" localSheetId="3">#REF!</definedName>
    <definedName name="_3E" localSheetId="4">#REF!</definedName>
    <definedName name="_3E">#REF!</definedName>
    <definedName name="_3EA" localSheetId="3">#REF!</definedName>
    <definedName name="_3EA" localSheetId="4">#REF!</definedName>
    <definedName name="_3EA">#REF!</definedName>
    <definedName name="_3G" localSheetId="3">#REF!</definedName>
    <definedName name="_3G" localSheetId="4">#REF!</definedName>
    <definedName name="_3G">#REF!</definedName>
    <definedName name="_3GA" localSheetId="3">#REF!</definedName>
    <definedName name="_3GA" localSheetId="4">#REF!</definedName>
    <definedName name="_3GA">#REF!</definedName>
    <definedName name="_3M" localSheetId="3">#REF!</definedName>
    <definedName name="_3M" localSheetId="4">#REF!</definedName>
    <definedName name="_3M">#REF!</definedName>
    <definedName name="_3MA" localSheetId="3">#REF!</definedName>
    <definedName name="_3MA" localSheetId="4">#REF!</definedName>
    <definedName name="_3MA">#REF!</definedName>
    <definedName name="_3MD" localSheetId="3">#REF!</definedName>
    <definedName name="_3MD" localSheetId="4">#REF!</definedName>
    <definedName name="_3MD">#REF!</definedName>
    <definedName name="_3MDA" localSheetId="3">#REF!</definedName>
    <definedName name="_3MDA" localSheetId="4">#REF!</definedName>
    <definedName name="_3MDA">#REF!</definedName>
    <definedName name="_3ME" localSheetId="3">#REF!</definedName>
    <definedName name="_3ME" localSheetId="4">#REF!</definedName>
    <definedName name="_3ME">#REF!</definedName>
    <definedName name="_3MEA" localSheetId="3">#REF!</definedName>
    <definedName name="_3MEA" localSheetId="4">#REF!</definedName>
    <definedName name="_3MEA">#REF!</definedName>
    <definedName name="_3MG" localSheetId="3">#REF!</definedName>
    <definedName name="_3MG" localSheetId="4">#REF!</definedName>
    <definedName name="_3MG">#REF!</definedName>
    <definedName name="_3MM" localSheetId="3">#REF!</definedName>
    <definedName name="_3MM" localSheetId="4">#REF!</definedName>
    <definedName name="_3MM">#REF!</definedName>
    <definedName name="_3MS" localSheetId="3">#REF!</definedName>
    <definedName name="_3MS" localSheetId="4">#REF!</definedName>
    <definedName name="_3MS">#REF!</definedName>
    <definedName name="_3MSA" localSheetId="3">#REF!</definedName>
    <definedName name="_3MSA" localSheetId="4">#REF!</definedName>
    <definedName name="_3MSA">#REF!</definedName>
    <definedName name="_3PMDA" localSheetId="3">#REF!</definedName>
    <definedName name="_3PMDA" localSheetId="4">#REF!</definedName>
    <definedName name="_3PMDA">#REF!</definedName>
    <definedName name="_3PMS" localSheetId="3">#REF!</definedName>
    <definedName name="_3PMS" localSheetId="4">#REF!</definedName>
    <definedName name="_3PMS">#REF!</definedName>
    <definedName name="_3T" localSheetId="3">'[14]שמ"מ מ"ה'!#REF!</definedName>
    <definedName name="_3T" localSheetId="4">'[14]שמ"מ מ"ה'!#REF!</definedName>
    <definedName name="_3T">'[14]שמ"מ מ"ה'!#REF!</definedName>
    <definedName name="_3TE" localSheetId="3">#REF!</definedName>
    <definedName name="_3TE" localSheetId="4">#REF!</definedName>
    <definedName name="_3TE">#REF!</definedName>
    <definedName name="_3TM" localSheetId="3">#REF!</definedName>
    <definedName name="_3TM" localSheetId="4">#REF!</definedName>
    <definedName name="_3TM">#REF!</definedName>
    <definedName name="_4A" localSheetId="3">#REF!</definedName>
    <definedName name="_4A" localSheetId="4">#REF!</definedName>
    <definedName name="_4A">#REF!</definedName>
    <definedName name="_4AB" localSheetId="3">#REF!</definedName>
    <definedName name="_4AB" localSheetId="4">#REF!</definedName>
    <definedName name="_4AB">#REF!</definedName>
    <definedName name="_4AI" localSheetId="3">#REF!</definedName>
    <definedName name="_4AI" localSheetId="4">#REF!</definedName>
    <definedName name="_4AI">#REF!</definedName>
    <definedName name="_4AMDA" localSheetId="3">#REF!</definedName>
    <definedName name="_4AMDA" localSheetId="4">#REF!</definedName>
    <definedName name="_4AMDA">#REF!</definedName>
    <definedName name="_4C" localSheetId="3">#REF!</definedName>
    <definedName name="_4C" localSheetId="4">#REF!</definedName>
    <definedName name="_4C">#REF!</definedName>
    <definedName name="_4D" localSheetId="3">#REF!</definedName>
    <definedName name="_4D" localSheetId="4">#REF!</definedName>
    <definedName name="_4D">#REF!</definedName>
    <definedName name="_4E" localSheetId="3">#REF!</definedName>
    <definedName name="_4E" localSheetId="4">#REF!</definedName>
    <definedName name="_4E">#REF!</definedName>
    <definedName name="_4G" localSheetId="3">#REF!</definedName>
    <definedName name="_4G" localSheetId="4">#REF!</definedName>
    <definedName name="_4G">#REF!</definedName>
    <definedName name="_4M" localSheetId="3">#REF!</definedName>
    <definedName name="_4M" localSheetId="4">#REF!</definedName>
    <definedName name="_4M">#REF!</definedName>
    <definedName name="_4MD" localSheetId="3">#REF!</definedName>
    <definedName name="_4MD" localSheetId="4">#REF!</definedName>
    <definedName name="_4MD">#REF!</definedName>
    <definedName name="_4MDA" localSheetId="3">#REF!</definedName>
    <definedName name="_4MDA" localSheetId="4">#REF!</definedName>
    <definedName name="_4MDA">#REF!</definedName>
    <definedName name="_4ME" localSheetId="3">#REF!</definedName>
    <definedName name="_4ME" localSheetId="4">#REF!</definedName>
    <definedName name="_4ME">#REF!</definedName>
    <definedName name="_4MG" localSheetId="3">#REF!</definedName>
    <definedName name="_4MG" localSheetId="4">#REF!</definedName>
    <definedName name="_4MG">#REF!</definedName>
    <definedName name="_4MM" localSheetId="3">#REF!</definedName>
    <definedName name="_4MM" localSheetId="4">#REF!</definedName>
    <definedName name="_4MM">#REF!</definedName>
    <definedName name="_4MS" localSheetId="3">#REF!</definedName>
    <definedName name="_4MS" localSheetId="4">#REF!</definedName>
    <definedName name="_4MS">#REF!</definedName>
    <definedName name="_4PMDA" localSheetId="3">#REF!</definedName>
    <definedName name="_4PMDA" localSheetId="4">#REF!</definedName>
    <definedName name="_4PMDA">#REF!</definedName>
    <definedName name="_4S" localSheetId="3">#REF!</definedName>
    <definedName name="_4S" localSheetId="4">#REF!</definedName>
    <definedName name="_4S">#REF!</definedName>
    <definedName name="_4SG" localSheetId="3">#REF!</definedName>
    <definedName name="_4SG" localSheetId="4">#REF!</definedName>
    <definedName name="_4SG">#REF!</definedName>
    <definedName name="_4T" localSheetId="3">'[14]שמ"מ מ"ה'!#REF!</definedName>
    <definedName name="_4T" localSheetId="4">'[14]שמ"מ מ"ה'!#REF!</definedName>
    <definedName name="_4T">'[14]שמ"מ מ"ה'!#REF!</definedName>
    <definedName name="_4TA" localSheetId="3">'[14]שמ"מ מ"ה'!#REF!</definedName>
    <definedName name="_4TA" localSheetId="4">'[14]שמ"מ מ"ה'!#REF!</definedName>
    <definedName name="_4TA">'[14]שמ"מ מ"ה'!#REF!</definedName>
    <definedName name="_4TD" localSheetId="3">#REF!</definedName>
    <definedName name="_4TD" localSheetId="4">#REF!</definedName>
    <definedName name="_4TD">#REF!</definedName>
    <definedName name="_4TM" localSheetId="3">#REF!</definedName>
    <definedName name="_4TM" localSheetId="4">#REF!</definedName>
    <definedName name="_4TM">#REF!</definedName>
    <definedName name="_5A" localSheetId="3">#REF!</definedName>
    <definedName name="_5A" localSheetId="4">#REF!</definedName>
    <definedName name="_5A">#REF!</definedName>
    <definedName name="_5AI" localSheetId="3">#REF!</definedName>
    <definedName name="_5AI" localSheetId="4">#REF!</definedName>
    <definedName name="_5AI">#REF!</definedName>
    <definedName name="_5AMDA" localSheetId="3">#REF!</definedName>
    <definedName name="_5AMDA" localSheetId="4">#REF!</definedName>
    <definedName name="_5AMDA">#REF!</definedName>
    <definedName name="_5BMDA" localSheetId="3">#REF!</definedName>
    <definedName name="_5BMDA" localSheetId="4">#REF!</definedName>
    <definedName name="_5BMDA">#REF!</definedName>
    <definedName name="_5C" localSheetId="3">#REF!</definedName>
    <definedName name="_5C" localSheetId="4">#REF!</definedName>
    <definedName name="_5C">#REF!</definedName>
    <definedName name="_5CA" localSheetId="3">#REF!</definedName>
    <definedName name="_5CA" localSheetId="4">#REF!</definedName>
    <definedName name="_5CA">#REF!</definedName>
    <definedName name="_5CMDA" localSheetId="3">#REF!</definedName>
    <definedName name="_5CMDA" localSheetId="4">#REF!</definedName>
    <definedName name="_5CMDA">#REF!</definedName>
    <definedName name="_5D" localSheetId="3">#REF!</definedName>
    <definedName name="_5D" localSheetId="4">#REF!</definedName>
    <definedName name="_5D">#REF!</definedName>
    <definedName name="_5DMDA" localSheetId="3">#REF!</definedName>
    <definedName name="_5DMDA" localSheetId="4">#REF!</definedName>
    <definedName name="_5DMDA">#REF!</definedName>
    <definedName name="_5E" localSheetId="3">#REF!</definedName>
    <definedName name="_5E" localSheetId="4">#REF!</definedName>
    <definedName name="_5E">#REF!</definedName>
    <definedName name="_5EMDA" localSheetId="3">#REF!</definedName>
    <definedName name="_5EMDA" localSheetId="4">#REF!</definedName>
    <definedName name="_5EMDA">#REF!</definedName>
    <definedName name="_5FMDA" localSheetId="3">#REF!</definedName>
    <definedName name="_5FMDA" localSheetId="4">#REF!</definedName>
    <definedName name="_5FMDA">#REF!</definedName>
    <definedName name="_5G" localSheetId="3">#REF!</definedName>
    <definedName name="_5G" localSheetId="4">#REF!</definedName>
    <definedName name="_5G">#REF!</definedName>
    <definedName name="_5HE" localSheetId="3">#REF!</definedName>
    <definedName name="_5HE" localSheetId="4">#REF!</definedName>
    <definedName name="_5HE">#REF!</definedName>
    <definedName name="_5M" localSheetId="3">#REF!</definedName>
    <definedName name="_5M" localSheetId="4">#REF!</definedName>
    <definedName name="_5M">#REF!</definedName>
    <definedName name="_5MD" localSheetId="3">#REF!</definedName>
    <definedName name="_5MD" localSheetId="4">#REF!</definedName>
    <definedName name="_5MD">#REF!</definedName>
    <definedName name="_5MDA" localSheetId="3">#REF!</definedName>
    <definedName name="_5MDA" localSheetId="4">#REF!</definedName>
    <definedName name="_5MDA">#REF!</definedName>
    <definedName name="_5ME" localSheetId="3">#REF!</definedName>
    <definedName name="_5ME" localSheetId="4">#REF!</definedName>
    <definedName name="_5ME">#REF!</definedName>
    <definedName name="_5MG" localSheetId="3">#REF!</definedName>
    <definedName name="_5MG" localSheetId="4">#REF!</definedName>
    <definedName name="_5MG">#REF!</definedName>
    <definedName name="_5MM" localSheetId="3">#REF!</definedName>
    <definedName name="_5MM" localSheetId="4">#REF!</definedName>
    <definedName name="_5MM">#REF!</definedName>
    <definedName name="_5MS" localSheetId="3">#REF!</definedName>
    <definedName name="_5MS" localSheetId="4">#REF!</definedName>
    <definedName name="_5MS">#REF!</definedName>
    <definedName name="_5T" localSheetId="3">'[14]שמ"מ מ"ה'!#REF!</definedName>
    <definedName name="_5T" localSheetId="4">'[14]שמ"מ מ"ה'!#REF!</definedName>
    <definedName name="_5T">'[14]שמ"מ מ"ה'!#REF!</definedName>
    <definedName name="_5TA" localSheetId="3">'[14]שמ"מ מ"ה'!#REF!</definedName>
    <definedName name="_5TA" localSheetId="4">'[14]שמ"מ מ"ה'!#REF!</definedName>
    <definedName name="_5TA">'[14]שמ"מ מ"ה'!#REF!</definedName>
    <definedName name="_5TD" localSheetId="3">#REF!</definedName>
    <definedName name="_5TD" localSheetId="4">#REF!</definedName>
    <definedName name="_5TD">#REF!</definedName>
    <definedName name="_6A" localSheetId="3">#REF!</definedName>
    <definedName name="_6A" localSheetId="4">#REF!</definedName>
    <definedName name="_6A">#REF!</definedName>
    <definedName name="_6AI" localSheetId="3">#REF!</definedName>
    <definedName name="_6AI" localSheetId="4">#REF!</definedName>
    <definedName name="_6AI">#REF!</definedName>
    <definedName name="_6C" localSheetId="3">#REF!</definedName>
    <definedName name="_6C" localSheetId="4">#REF!</definedName>
    <definedName name="_6C">#REF!</definedName>
    <definedName name="_6D" localSheetId="3">#REF!</definedName>
    <definedName name="_6D" localSheetId="4">#REF!</definedName>
    <definedName name="_6D">#REF!</definedName>
    <definedName name="_6E" localSheetId="3">#REF!</definedName>
    <definedName name="_6E" localSheetId="4">#REF!</definedName>
    <definedName name="_6E">#REF!</definedName>
    <definedName name="_6G" localSheetId="3">#REF!</definedName>
    <definedName name="_6G" localSheetId="4">#REF!</definedName>
    <definedName name="_6G">#REF!</definedName>
    <definedName name="_6M" localSheetId="3">#REF!</definedName>
    <definedName name="_6M" localSheetId="4">#REF!</definedName>
    <definedName name="_6M">#REF!</definedName>
    <definedName name="_6MD" localSheetId="3">#REF!</definedName>
    <definedName name="_6MD" localSheetId="4">#REF!</definedName>
    <definedName name="_6MD">#REF!</definedName>
    <definedName name="_6MDA" localSheetId="3">#REF!</definedName>
    <definedName name="_6MDA" localSheetId="4">#REF!</definedName>
    <definedName name="_6MDA">#REF!</definedName>
    <definedName name="_6ME" localSheetId="3">#REF!</definedName>
    <definedName name="_6ME" localSheetId="4">#REF!</definedName>
    <definedName name="_6ME">#REF!</definedName>
    <definedName name="_6MG" localSheetId="3">#REF!</definedName>
    <definedName name="_6MG" localSheetId="4">#REF!</definedName>
    <definedName name="_6MG">#REF!</definedName>
    <definedName name="_6MM" localSheetId="3">#REF!</definedName>
    <definedName name="_6MM" localSheetId="4">#REF!</definedName>
    <definedName name="_6MM">#REF!</definedName>
    <definedName name="_6MS" localSheetId="3">#REF!</definedName>
    <definedName name="_6MS" localSheetId="4">#REF!</definedName>
    <definedName name="_6MS">#REF!</definedName>
    <definedName name="_6TA" localSheetId="3">'[14]שמ"מ מ"ה'!#REF!</definedName>
    <definedName name="_6TA" localSheetId="4">'[14]שמ"מ מ"ה'!#REF!</definedName>
    <definedName name="_6TA">'[14]שמ"מ מ"ה'!#REF!</definedName>
    <definedName name="_6TD" localSheetId="3">#REF!</definedName>
    <definedName name="_6TD" localSheetId="4">#REF!</definedName>
    <definedName name="_6TD">#REF!</definedName>
    <definedName name="_6TE" localSheetId="3">#REF!</definedName>
    <definedName name="_6TE" localSheetId="4">#REF!</definedName>
    <definedName name="_6TE">#REF!</definedName>
    <definedName name="_6TM" localSheetId="3">#REF!</definedName>
    <definedName name="_6TM" localSheetId="4">#REF!</definedName>
    <definedName name="_6TM">#REF!</definedName>
    <definedName name="_7.5MG" localSheetId="3">#REF!</definedName>
    <definedName name="_7.5MG" localSheetId="4">#REF!</definedName>
    <definedName name="_7.5MG">#REF!</definedName>
    <definedName name="_7A" localSheetId="3">#REF!</definedName>
    <definedName name="_7A" localSheetId="4">#REF!</definedName>
    <definedName name="_7A">#REF!</definedName>
    <definedName name="_7AB" localSheetId="3">#REF!</definedName>
    <definedName name="_7AB" localSheetId="4">#REF!</definedName>
    <definedName name="_7AB">#REF!</definedName>
    <definedName name="_7AC" localSheetId="3">#REF!</definedName>
    <definedName name="_7AC" localSheetId="4">#REF!</definedName>
    <definedName name="_7AC">#REF!</definedName>
    <definedName name="_7C" localSheetId="3">#REF!</definedName>
    <definedName name="_7C" localSheetId="4">#REF!</definedName>
    <definedName name="_7C">#REF!</definedName>
    <definedName name="_7D" localSheetId="3">#REF!</definedName>
    <definedName name="_7D" localSheetId="4">#REF!</definedName>
    <definedName name="_7D">#REF!</definedName>
    <definedName name="_7E" localSheetId="3">#REF!</definedName>
    <definedName name="_7E" localSheetId="4">#REF!</definedName>
    <definedName name="_7E">#REF!</definedName>
    <definedName name="_7G" localSheetId="3">#REF!</definedName>
    <definedName name="_7G" localSheetId="4">#REF!</definedName>
    <definedName name="_7G">#REF!</definedName>
    <definedName name="_7M" localSheetId="3">#REF!</definedName>
    <definedName name="_7M" localSheetId="4">#REF!</definedName>
    <definedName name="_7M">#REF!</definedName>
    <definedName name="_7MD" localSheetId="3">#REF!</definedName>
    <definedName name="_7MD" localSheetId="4">#REF!</definedName>
    <definedName name="_7MD">#REF!</definedName>
    <definedName name="_7ME" localSheetId="3">#REF!</definedName>
    <definedName name="_7ME" localSheetId="4">#REF!</definedName>
    <definedName name="_7ME">#REF!</definedName>
    <definedName name="_7MG" localSheetId="3">#REF!</definedName>
    <definedName name="_7MG" localSheetId="4">#REF!</definedName>
    <definedName name="_7MG">#REF!</definedName>
    <definedName name="_7MM" localSheetId="3">#REF!</definedName>
    <definedName name="_7MM" localSheetId="4">#REF!</definedName>
    <definedName name="_7MM">#REF!</definedName>
    <definedName name="_7MS" localSheetId="3">#REF!</definedName>
    <definedName name="_7MS" localSheetId="4">#REF!</definedName>
    <definedName name="_7MS">#REF!</definedName>
    <definedName name="_7TA" localSheetId="3">'[14]שמ"מ מ"ה'!#REF!</definedName>
    <definedName name="_7TA" localSheetId="4">'[14]שמ"מ מ"ה'!#REF!</definedName>
    <definedName name="_7TA">'[14]שמ"מ מ"ה'!#REF!</definedName>
    <definedName name="_8A" localSheetId="3">#REF!</definedName>
    <definedName name="_8A" localSheetId="4">#REF!</definedName>
    <definedName name="_8A">#REF!</definedName>
    <definedName name="_8C" localSheetId="3">#REF!</definedName>
    <definedName name="_8C" localSheetId="4">#REF!</definedName>
    <definedName name="_8C">#REF!</definedName>
    <definedName name="_8D" localSheetId="3">#REF!</definedName>
    <definedName name="_8D" localSheetId="4">#REF!</definedName>
    <definedName name="_8D">#REF!</definedName>
    <definedName name="_8E" localSheetId="3">#REF!</definedName>
    <definedName name="_8E" localSheetId="4">#REF!</definedName>
    <definedName name="_8E">#REF!</definedName>
    <definedName name="_8G" localSheetId="3">#REF!</definedName>
    <definedName name="_8G" localSheetId="4">#REF!</definedName>
    <definedName name="_8G">#REF!</definedName>
    <definedName name="_8M" localSheetId="3">#REF!</definedName>
    <definedName name="_8M" localSheetId="4">#REF!</definedName>
    <definedName name="_8M">#REF!</definedName>
    <definedName name="_8MD" localSheetId="3">#REF!</definedName>
    <definedName name="_8MD" localSheetId="4">#REF!</definedName>
    <definedName name="_8MD">#REF!</definedName>
    <definedName name="_8MDA" localSheetId="3">#REF!</definedName>
    <definedName name="_8MDA" localSheetId="4">#REF!</definedName>
    <definedName name="_8MDA">#REF!</definedName>
    <definedName name="_8ME" localSheetId="3">#REF!</definedName>
    <definedName name="_8ME" localSheetId="4">#REF!</definedName>
    <definedName name="_8ME">#REF!</definedName>
    <definedName name="_8MG" localSheetId="3">#REF!</definedName>
    <definedName name="_8MG" localSheetId="4">#REF!</definedName>
    <definedName name="_8MG">#REF!</definedName>
    <definedName name="_8MG1" localSheetId="3">#REF!</definedName>
    <definedName name="_8MG1" localSheetId="4">#REF!</definedName>
    <definedName name="_8MG1">#REF!</definedName>
    <definedName name="_8MM" localSheetId="3">#REF!</definedName>
    <definedName name="_8MM" localSheetId="4">#REF!</definedName>
    <definedName name="_8MM">#REF!</definedName>
    <definedName name="_8MS" localSheetId="3">#REF!</definedName>
    <definedName name="_8MS" localSheetId="4">#REF!</definedName>
    <definedName name="_8MS">#REF!</definedName>
    <definedName name="_9A" localSheetId="3">#REF!</definedName>
    <definedName name="_9A" localSheetId="4">#REF!</definedName>
    <definedName name="_9A">#REF!</definedName>
    <definedName name="_9C" localSheetId="3">#REF!</definedName>
    <definedName name="_9C" localSheetId="4">#REF!</definedName>
    <definedName name="_9C">#REF!</definedName>
    <definedName name="_9E" localSheetId="3">#REF!</definedName>
    <definedName name="_9E" localSheetId="4">#REF!</definedName>
    <definedName name="_9E">#REF!</definedName>
    <definedName name="_9G" localSheetId="3">#REF!</definedName>
    <definedName name="_9G" localSheetId="4">#REF!</definedName>
    <definedName name="_9G">#REF!</definedName>
    <definedName name="_9M" localSheetId="3">#REF!</definedName>
    <definedName name="_9M" localSheetId="4">#REF!</definedName>
    <definedName name="_9M">#REF!</definedName>
    <definedName name="_9MD" localSheetId="3">#REF!</definedName>
    <definedName name="_9MD" localSheetId="4">#REF!</definedName>
    <definedName name="_9MD">#REF!</definedName>
    <definedName name="_9MDA" localSheetId="3">#REF!</definedName>
    <definedName name="_9MDA" localSheetId="4">#REF!</definedName>
    <definedName name="_9MDA">#REF!</definedName>
    <definedName name="_9ME" localSheetId="3">#REF!</definedName>
    <definedName name="_9ME" localSheetId="4">#REF!</definedName>
    <definedName name="_9ME">#REF!</definedName>
    <definedName name="_9MG" localSheetId="3">#REF!</definedName>
    <definedName name="_9MG" localSheetId="4">#REF!</definedName>
    <definedName name="_9MG">#REF!</definedName>
    <definedName name="_9MM" localSheetId="3">#REF!</definedName>
    <definedName name="_9MM" localSheetId="4">#REF!</definedName>
    <definedName name="_9MM">#REF!</definedName>
    <definedName name="_a1" hidden="1">{"mgmt forecast",#N/A,FALSE,"Mgmt Forecast";"dcf table",#N/A,FALSE,"Mgmt Forecast";"sensitivity",#N/A,FALSE,"Mgmt Forecast";"table inputs",#N/A,FALSE,"Mgmt Forecast";"calculations",#N/A,FALSE,"Mgmt Forecast"}</definedName>
    <definedName name="_a2" hidden="1">{"mgmt forecast",#N/A,FALSE,"Mgmt Forecast";"dcf table",#N/A,FALSE,"Mgmt Forecast";"sensitivity",#N/A,FALSE,"Mgmt Forecast";"table inputs",#N/A,FALSE,"Mgmt Forecast";"calculations",#N/A,FALSE,"Mgmt Forecast"}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BvA" hidden="1">[16]pswzParams!$J$1</definedName>
    <definedName name="_DAT1" localSheetId="3">#REF!</definedName>
    <definedName name="_DAT1" localSheetId="4">#REF!</definedName>
    <definedName name="_DAT1">#REF!</definedName>
    <definedName name="_DAT10" localSheetId="3">#REF!</definedName>
    <definedName name="_DAT10" localSheetId="4">#REF!</definedName>
    <definedName name="_DAT10">#REF!</definedName>
    <definedName name="_DAT11" localSheetId="3">#REF!</definedName>
    <definedName name="_DAT11" localSheetId="4">#REF!</definedName>
    <definedName name="_DAT11">#REF!</definedName>
    <definedName name="_DAT12" localSheetId="3">#REF!</definedName>
    <definedName name="_DAT12" localSheetId="4">#REF!</definedName>
    <definedName name="_DAT12">#REF!</definedName>
    <definedName name="_DAT13" localSheetId="3">#REF!</definedName>
    <definedName name="_DAT13" localSheetId="4">#REF!</definedName>
    <definedName name="_DAT13">#REF!</definedName>
    <definedName name="_DAT14" localSheetId="3">#REF!</definedName>
    <definedName name="_DAT14" localSheetId="4">#REF!</definedName>
    <definedName name="_DAT14">#REF!</definedName>
    <definedName name="_DAT15" localSheetId="3">#REF!</definedName>
    <definedName name="_DAT15" localSheetId="4">#REF!</definedName>
    <definedName name="_DAT15">#REF!</definedName>
    <definedName name="_DAT2" localSheetId="3">#REF!</definedName>
    <definedName name="_DAT2" localSheetId="4">#REF!</definedName>
    <definedName name="_DAT2">#REF!</definedName>
    <definedName name="_DAT3" localSheetId="3">#REF!</definedName>
    <definedName name="_DAT3" localSheetId="4">#REF!</definedName>
    <definedName name="_DAT3">#REF!</definedName>
    <definedName name="_DAT4" localSheetId="3">#REF!</definedName>
    <definedName name="_DAT4" localSheetId="4">#REF!</definedName>
    <definedName name="_DAT4">#REF!</definedName>
    <definedName name="_DAT5" localSheetId="3">#REF!</definedName>
    <definedName name="_DAT5" localSheetId="4">#REF!</definedName>
    <definedName name="_DAT5">#REF!</definedName>
    <definedName name="_DAT6" localSheetId="3">#REF!</definedName>
    <definedName name="_DAT6" localSheetId="4">#REF!</definedName>
    <definedName name="_DAT6">#REF!</definedName>
    <definedName name="_DAT7" localSheetId="3">#REF!</definedName>
    <definedName name="_DAT7" localSheetId="4">#REF!</definedName>
    <definedName name="_DAT7">#REF!</definedName>
    <definedName name="_DAT8" localSheetId="3">#REF!</definedName>
    <definedName name="_DAT8" localSheetId="4">#REF!</definedName>
    <definedName name="_DAT8">#REF!</definedName>
    <definedName name="_DAT9" localSheetId="3">#REF!</definedName>
    <definedName name="_DAT9" localSheetId="4">#REF!</definedName>
    <definedName name="_DAT9">#REF!</definedName>
    <definedName name="_DCF1" hidden="1">{"Back Page",#N/A,FALSE,"Front and Back"}</definedName>
    <definedName name="_Fill" localSheetId="3" hidden="1">#REF!</definedName>
    <definedName name="_Fill" localSheetId="4" hidden="1">#REF!</definedName>
    <definedName name="_Fill" localSheetId="6" hidden="1">#REF!</definedName>
    <definedName name="_Fill" hidden="1">#REF!</definedName>
    <definedName name="_Fill2" hidden="1">#REF!</definedName>
    <definedName name="_xlnm._FilterDatabase" localSheetId="4" hidden="1">'TB - Inc'!$A$2:$F$166</definedName>
    <definedName name="_xlnm._FilterDatabase" localSheetId="2" hidden="1">'TB - Ltd'!$A$2:$P$543</definedName>
    <definedName name="_xlnm._FilterDatabase" localSheetId="6" hidden="1">'נסיעות לחו"ל'!$A$10:$AD$49</definedName>
    <definedName name="_GSRATES_1" hidden="1">"CT300001Latest          "</definedName>
    <definedName name="_GSRATES_2" hidden="1">"H20070129Latest  USDEUR1000001"</definedName>
    <definedName name="_GSRATES_3" hidden="1">"H20060711Latest  EURUSD1000001"</definedName>
    <definedName name="_GSRATES_4" hidden="1">"H20051206Latest  USDEUR1000001"</definedName>
    <definedName name="_GSRATES_5" hidden="1">"H20060307Latest  GBPEUR1000001"</definedName>
    <definedName name="_GSRATES_6" hidden="1">"H20060714Latest  GBPUSD1000001"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ICP1" localSheetId="3">#REF!</definedName>
    <definedName name="_ICP1" localSheetId="4">#REF!</definedName>
    <definedName name="_ICP1">#REF!</definedName>
    <definedName name="_Key1" hidden="1">#REF!</definedName>
    <definedName name="_MatMult_B" hidden="1">#REF!</definedName>
    <definedName name="_MxpDBData_">[17]גיליון1!$A$1:$J$1068</definedName>
    <definedName name="_ND1" localSheetId="3">#REF!</definedName>
    <definedName name="_ND1" localSheetId="4">#REF!</definedName>
    <definedName name="_ND1">#REF!</definedName>
    <definedName name="_OM9" localSheetId="3">#REF!</definedName>
    <definedName name="_OM9" localSheetId="4">#REF!</definedName>
    <definedName name="_OM9">#REF!</definedName>
    <definedName name="_Order1" hidden="1">255</definedName>
    <definedName name="_Order2" hidden="1">255</definedName>
    <definedName name="_Regression_Int" hidden="1">1</definedName>
    <definedName name="_rk1">[2]מעגלים!$A$1:$F$18,[2]מעגלים!$G$1:$L$18,[2]מעגלים!$M$1:$R$18,[2]מעגלים!$Y$1:$AD$18,[2]מעגלים!$AE$1:$AJ$18,[2]מעגלים!$AK$1:$AP$18,[2]מעגלים!$AQ$1:$AV$18,[2]מעגלים!$AW$1:$BB$18,[2]מעגלים!$BC$1:$BJ$18</definedName>
    <definedName name="_RQ1" localSheetId="3">#REF!</definedName>
    <definedName name="_RQ1" localSheetId="4">#REF!</definedName>
    <definedName name="_RQ1">#REF!</definedName>
    <definedName name="_RQ2" localSheetId="3">#REF!</definedName>
    <definedName name="_RQ2" localSheetId="4">#REF!</definedName>
    <definedName name="_RQ2">#REF!</definedName>
    <definedName name="_RQS1" localSheetId="3">#REF!</definedName>
    <definedName name="_RQS1" localSheetId="4">#REF!</definedName>
    <definedName name="_RQS1">#REF!</definedName>
    <definedName name="_RQS2" localSheetId="3">#REF!</definedName>
    <definedName name="_RQS2" localSheetId="4">#REF!</definedName>
    <definedName name="_RQS2">#REF!</definedName>
    <definedName name="_Sort" hidden="1">#REF!</definedName>
    <definedName name="_TAD4" localSheetId="3">#REF!</definedName>
    <definedName name="_TAD4" localSheetId="4">#REF!</definedName>
    <definedName name="_TAD4">#REF!</definedName>
    <definedName name="_TAD5" localSheetId="3">#REF!</definedName>
    <definedName name="_TAD5" localSheetId="4">#REF!</definedName>
    <definedName name="_TAD5">#REF!</definedName>
    <definedName name="_us0301">'[3]מדדים ושע"ח'!$C$22</definedName>
    <definedName name="A">'[1]טורים 98'!$DU$14</definedName>
    <definedName name="aa" localSheetId="3">#REF!</definedName>
    <definedName name="aa" localSheetId="4">#REF!</definedName>
    <definedName name="aa">#REF!</definedName>
    <definedName name="aa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_DOCTOPS" hidden="1">"AAA_SET"</definedName>
    <definedName name="AAA_duser" hidden="1">"OFF"</definedName>
    <definedName name="aaaaaaaaaaaaa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aaaaaaaaaaaaaaaaaaaaaaaa" hidden="1">{"Front Page",#N/A,FALSE,"Front and Back"}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ppppppppppppppp" hidden="1">{"EUUTIGRP","COMPANIES",TRUE}</definedName>
    <definedName name="ab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ccount_num">'[18]general ledger'!$B$16:$B$760</definedName>
    <definedName name="ACMAD">'[1]טורים 98'!$FC$1:$GH$150</definedName>
    <definedName name="ACwvu.FULL." localSheetId="3" hidden="1">#REF!</definedName>
    <definedName name="ACwvu.FULL." localSheetId="4" hidden="1">#REF!</definedName>
    <definedName name="ACwvu.FULL." hidden="1">#REF!</definedName>
    <definedName name="ACwvu.MLAIM._.PER._.THUM." localSheetId="3" hidden="1">#REF!</definedName>
    <definedName name="ACwvu.MLAIM._.PER._.THUM." localSheetId="4" hidden="1">#REF!</definedName>
    <definedName name="ACwvu.MLAIM._.PER._.THUM." hidden="1">#REF!</definedName>
    <definedName name="ACwvu.PROJECTS._.INV_ADV." localSheetId="3" hidden="1">#REF!</definedName>
    <definedName name="ACwvu.PROJECTS._.INV_ADV." localSheetId="4" hidden="1">#REF!</definedName>
    <definedName name="ACwvu.PROJECTS._.INV_ADV." hidden="1">#REF!</definedName>
    <definedName name="ACwvu.QUARTERLY._.PROFITS." localSheetId="3" hidden="1">#REF!</definedName>
    <definedName name="ACwvu.QUARTERLY._.PROFITS." localSheetId="4" hidden="1">#REF!</definedName>
    <definedName name="ACwvu.QUARTERLY._.PROFITS." hidden="1">#REF!</definedName>
    <definedName name="ACwvu.REGULAR." localSheetId="3" hidden="1">#REF!</definedName>
    <definedName name="ACwvu.REGULAR." localSheetId="4" hidden="1">#REF!</definedName>
    <definedName name="ACwvu.REGULAR." hidden="1">#REF!</definedName>
    <definedName name="ACwvu.טוביה." localSheetId="3" hidden="1">#REF!</definedName>
    <definedName name="ACwvu.טוביה." localSheetId="4" hidden="1">#REF!</definedName>
    <definedName name="ACwvu.טוביה." hidden="1">#REF!</definedName>
    <definedName name="AGI">'[1]טורים 98'!$GT$191</definedName>
    <definedName name="AGINIS" localSheetId="3">#REF!</definedName>
    <definedName name="AGINIS" localSheetId="4">#REF!</definedName>
    <definedName name="AGINIS">#REF!</definedName>
    <definedName name="anscount" hidden="1">1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" hidden="1">{"10yp profit and loss",#N/A,FALSE,"Celtel alternative 6"}</definedName>
    <definedName name="a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vegus1200">'[19]מדדים ושע"ח'!$D$21</definedName>
    <definedName name="B" localSheetId="3">'[14]שמ"מ מ"ה'!#REF!</definedName>
    <definedName name="B" localSheetId="4">'[14]שמ"מ מ"ה'!#REF!</definedName>
    <definedName name="B">'[14]שמ"מ מ"ה'!#REF!</definedName>
    <definedName name="B_NIS">'[20]Trial balance 311202'!$J$2:$J$603</definedName>
    <definedName name="B_USD">'[20]Trial balance 311202'!$D$2:$D$604</definedName>
    <definedName name="balances_01">'[21]general ledger'!$K$2:$K$180</definedName>
    <definedName name="balances_02">'[21]general ledger'!$N$2:$N$180</definedName>
    <definedName name="balances_03">'[21]general ledger'!$Q$2:$Q$180</definedName>
    <definedName name="balances_04">'[21]general ledger'!$T$2:$T$183</definedName>
    <definedName name="balances_05">'[21]general ledger'!$W$2:$W$183</definedName>
    <definedName name="balances_06">'[21]general ledger'!$Z$2:$Z$193</definedName>
    <definedName name="balances_07">'[21]general ledger'!$AC$2:$AC$193</definedName>
    <definedName name="balances_08">'[21]general ledger'!$AF$2:$AF$193</definedName>
    <definedName name="balances_09">'[21]general ledger'!$AI$2:$AI$115</definedName>
    <definedName name="balances_10">'[21]general ledger'!$AL$2:$AL$115</definedName>
    <definedName name="balances_11">'[21]general ledger'!$AO$2:$AO$115</definedName>
    <definedName name="balances_12">'[21]general ledger'!$AS$2:$AS$115</definedName>
    <definedName name="bcv" hidden="1">#REF!</definedName>
    <definedName name="BG_Del" hidden="1">15</definedName>
    <definedName name="BG_Ins" hidden="1">4</definedName>
    <definedName name="BG_Mod" hidden="1">6</definedName>
    <definedName name="BIKMAS" localSheetId="3">'[14]שמ"מ מ"ה'!#REF!</definedName>
    <definedName name="BIKMAS" localSheetId="4">'[14]שמ"מ מ"ה'!#REF!</definedName>
    <definedName name="BIKMAS">'[14]שמ"מ מ"ה'!#REF!</definedName>
    <definedName name="BIKPCHAT" localSheetId="3">'[14]שמ"מ מ"ה'!#REF!</definedName>
    <definedName name="BIKPCHAT" localSheetId="4">'[14]שמ"מ מ"ה'!#REF!</definedName>
    <definedName name="BIKPCHAT">'[14]שמ"מ מ"ה'!#REF!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lk_FY0" hidden="1">[22]tbl_Config!$C$14</definedName>
    <definedName name="blk_LvlName" hidden="1">[22]tbl_Config!$C$33</definedName>
    <definedName name="blk_TypeVolID" hidden="1">[23]Configuration!$D$30</definedName>
    <definedName name="BLPH1" hidden="1">'[24]Share price data'!#REF!</definedName>
    <definedName name="BLPH2" hidden="1">'[24]Share price data'!#REF!</definedName>
    <definedName name="BLPH3" hidden="1">'[24]Share price data'!#REF!</definedName>
    <definedName name="BLPH4" hidden="1">'[24]Share price data'!#REF!</definedName>
    <definedName name="BLPH5" hidden="1">'[24]Share price data'!#REF!</definedName>
    <definedName name="BLPH6" hidden="1">'[24]Share price data'!#REF!</definedName>
    <definedName name="bn" hidden="1">{"EUUTIGRP","COMPANIES",TRUE}</definedName>
    <definedName name="budget_balance_04">"$'Budget Balance Sheet'.$#REF!$12:$#REF!$61"</definedName>
    <definedName name="budget_balance_05">"$'Budget Balance Sheet'.$#REF!$12:$#REF!$61"</definedName>
    <definedName name="budget_balance_06">"$'Budget Balance Sheet'.$#REF!$12:$#REF!$61"</definedName>
    <definedName name="budget_balance_07">"$'Budget Balance Sheet'.$#REF!$12:$#REF!$61"</definedName>
    <definedName name="budget_balance_08">"$'Budget Balance Sheet'.$#REF!$12:$#REF!$61"</definedName>
    <definedName name="budget_balance_09">"$'Budget Balance Sheet'.$#REF!$12:$#REF!$62"</definedName>
    <definedName name="budget_balance_10">"$'Budget Balance Sheet'.$#REF!$12:$#REF!$61"</definedName>
    <definedName name="budget_balance_11">"$'Budget Balance Sheet'.$#REF!$12:$#REF!$61"</definedName>
    <definedName name="Budget_names">[25]Index!$A$3:$A$123</definedName>
    <definedName name="Car_Daily_Cap">#REF!</definedName>
    <definedName name="Car_Daily_Cap_125">#REF!</definedName>
    <definedName name="cards_selections">'[21]general ledger'!$E$2:$E$1676</definedName>
    <definedName name="cards_selections_bbs">'[21]BBS '!$A$12:$A$57</definedName>
    <definedName name="cards_selections_bpl">'[21]BP&amp;L'!$A$11:$A$157</definedName>
    <definedName name="c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ccccc" hidden="1">{"10yp key data",#N/A,FALSE,"Market Data"}</definedName>
    <definedName name="CHECK" localSheetId="3">#REF!</definedName>
    <definedName name="CHECK" localSheetId="4">#REF!</definedName>
    <definedName name="CHECK">#REF!</definedName>
    <definedName name="convin" localSheetId="3">#REF!,#REF!</definedName>
    <definedName name="convin" localSheetId="4">#REF!,#REF!</definedName>
    <definedName name="convin">#REF!,#REF!</definedName>
    <definedName name="CURR" localSheetId="3">[26]shar!#REF!</definedName>
    <definedName name="CURR" localSheetId="4">[26]shar!#REF!</definedName>
    <definedName name="CURR">[26]shar!#REF!</definedName>
    <definedName name="cw" hidden="1">#REF!</definedName>
    <definedName name="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AC">'[1]טורים 98'!$A$1:$AY$145</definedName>
    <definedName name="Daily_cap_with_Hotel">#REF!</definedName>
    <definedName name="Daily_cap_with_Hotel_125">#REF!</definedName>
    <definedName name="Daily_cap_without_Hotel">#REF!</definedName>
    <definedName name="Daily_cap_without_Hotel_125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_xlnm.Database" localSheetId="3">[27]TRAVEL96!#REF!</definedName>
    <definedName name="_xlnm.Database" localSheetId="4">[27]TRAVEL96!#REF!</definedName>
    <definedName name="_xlnm.Database">[27]TRAVEL96!#REF!</definedName>
    <definedName name="Database_MI" localSheetId="3">[27]TRAVEL96!#REF!</definedName>
    <definedName name="Database_MI" localSheetId="4">[27]TRAVEL96!#REF!</definedName>
    <definedName name="Database_MI">[27]TRAVEL96!#REF!</definedName>
    <definedName name="DATE" localSheetId="3">#REF!</definedName>
    <definedName name="DATE" localSheetId="4">#REF!</definedName>
    <definedName name="DATE">#REF!</definedName>
    <definedName name="Days_first_cap">#REF!</definedName>
    <definedName name="DCF" hidden="1">{#N/A,#N/A,TRUE,"Cover sheet";#N/A,#N/A,TRUE,"INPUTS";#N/A,#N/A,TRUE,"OUTPUTS";#N/A,#N/A,TRUE,"VALUATION"}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d" localSheetId="1" hidden="1">Main.SAPF4Help()</definedName>
    <definedName name="dd" hidden="1">Main.SAPF4Help()</definedName>
    <definedName name="ddd" hidden="1">{#N/A,#N/A,FALSE,"מאזן בוחן";"כל_מאזן_בוחן",#N/A,FALSE,"מאזן בוחן"}</definedName>
    <definedName name="ddd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dddd" hidden="1">{"10yp tariffs",#N/A,FALSE,"Celtel alternative 6"}</definedName>
    <definedName name="dddddd" hidden="1">{"10yp profit and loss",#N/A,FALSE,"Celtel alternative 6"}</definedName>
    <definedName name="ddddddddddddddddddd" hidden="1">{"P and L Detail Page 1",#N/A,FALSE,"Data";"P and L Detail Page 2",#N/A,FALSE,"Data"}</definedName>
    <definedName name="df" hidden="1">{#N/A,#N/A,TRUE,"Cover sheet";#N/A,#N/A,TRUE,"INPUTS";#N/A,#N/A,TRUE,"OUTPUTS";#N/A,#N/A,TRUE,"VALUATION"}</definedName>
    <definedName name="dfa" hidden="1">{#N/A,#N/A,FALSE,"Spain MKT";#N/A,#N/A,FALSE,"Assumptions";#N/A,#N/A,FALSE,"Adve";#N/A,#N/A,FALSE,"E-Commerce";#N/A,#N/A,FALSE,"Opex";#N/A,#N/A,FALSE,"P&amp;L";#N/A,#N/A,FALSE,"FCF &amp; DCF"}</definedName>
    <definedName name="dfafa" hidden="1">#N/A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{#N/A,#N/A,TRUE,"Cover sheet";#N/A,#N/A,TRUE,"INPUTS";#N/A,#N/A,TRUE,"OUTPUTS";#N/A,#N/A,TRUE,"VALUATION"}</definedName>
    <definedName name="dfgd" hidden="1">#REF!</definedName>
    <definedName name="dfs" hidden="1">{#N/A,#N/A,FALSE,"inc state";#N/A,#N/A,FALSE,"Products";#N/A,#N/A,FALSE,"bal sht"}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O">'[1]טורים 98'!$CL$50</definedName>
    <definedName name="dolaravg" localSheetId="3">#REF!</definedName>
    <definedName name="dolaravg" localSheetId="4">#REF!</definedName>
    <definedName name="dolaravg">#REF!</definedName>
    <definedName name="DPR">'[1]טורים 98'!$A$250:$AX$336</definedName>
    <definedName name="DPS">'[1]טורים 98'!$A$154:$AX$249</definedName>
    <definedName name="DR_LAST_REFRESH_ALL">25569.0833333333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M">'[1]טורים 98'!$GT$89</definedName>
    <definedName name="d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T" localSheetId="3">#REF!</definedName>
    <definedName name="DT" localSheetId="4">#REF!</definedName>
    <definedName name="DT">#REF!</definedName>
    <definedName name="DTMDA" localSheetId="3">#REF!</definedName>
    <definedName name="DTMDA" localSheetId="4">#REF!</definedName>
    <definedName name="DTMDA">#REF!</definedName>
    <definedName name="dwv" hidden="1">#REF!</definedName>
    <definedName name="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e" hidden="1">{"budget992000 tariff and usage",#N/A,FALSE,"Celtel alternative 6"}</definedName>
    <definedName name="eeeee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F" hidden="1">{#N/A,#N/A,TRUE,"Cover sheet";#N/A,#N/A,TRUE,"DCF analysis";#N/A,#N/A,TRUE,"WACC calculation"}</definedName>
    <definedName name="enr" hidden="1">{"FTSE100","COMPANIES",TRUE}</definedName>
    <definedName name="e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V__LASTREFTIME__" hidden="1">40163.5174884259</definedName>
    <definedName name="ExactAddinConnection" hidden="1">"001"</definedName>
    <definedName name="ExactAddinConnection.001" hidden="1">"SO-W2K-PRO;005;jank;1"</definedName>
    <definedName name="Extra_Months">[21]Index!$D$2:$J$14</definedName>
    <definedName name="_xlnm.Extract" localSheetId="3">[27]TRAVEL96!#REF!</definedName>
    <definedName name="_xlnm.Extract" localSheetId="4">[27]TRAVEL96!#REF!</definedName>
    <definedName name="_xlnm.Extract">[27]TRAVEL96!#REF!</definedName>
    <definedName name="Extract_MI" localSheetId="3">[27]TRAVEL96!#REF!</definedName>
    <definedName name="Extract_MI" localSheetId="4">[27]TRAVEL96!#REF!</definedName>
    <definedName name="Extract_MI">[27]TRAVEL96!#REF!</definedName>
    <definedName name="fdasfds" hidden="1">{#N/A,#N/A,TRUE,"Cover sheet";#N/A,#N/A,TRUE,"INPUTS";#N/A,#N/A,TRUE,"OUTPUTS";#N/A,#N/A,TRUE,"VALUATION"}</definedName>
    <definedName name="fd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dsaf" hidden="1">{#N/A,#N/A,TRUE,"Cover sheet";#N/A,#N/A,TRUE,"INPUTS";#N/A,#N/A,TRUE,"OUTPUTS";#N/A,#N/A,TRUE,"VALUATION"}</definedName>
    <definedName name="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" localSheetId="1" hidden="1">Main.SAPF4Help()</definedName>
    <definedName name="ffff" hidden="1">Main.SAPF4Help()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ix" localSheetId="3">#REF!</definedName>
    <definedName name="fix" localSheetId="4">#REF!</definedName>
    <definedName name="fix">#REF!</definedName>
    <definedName name="fjdalöfjdsalköfdjsalö" hidden="1">{#N/A,#N/A,TRUE,"Cover sheet";#N/A,#N/A,TRUE,"INPUTS";#N/A,#N/A,TRUE,"OUTPUTS";#N/A,#N/A,TRUE,"VALUATION"}</definedName>
    <definedName name="fsi" hidden="1">#REF!</definedName>
    <definedName name="g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C">'[1]טורים 98'!$GT$62</definedName>
    <definedName name="GCM">'[1]טורים 98'!$HD$64</definedName>
    <definedName name="GCT">'[1]טורים 98'!$GW$69</definedName>
    <definedName name="generic_month">'[21]general ledger'!$H$2:$H$115</definedName>
    <definedName name="generic_month_bbs">'[21]BBS '!$G$12:$G$57</definedName>
    <definedName name="gg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ggggg" hidden="1">{"budget992000_customers",#N/A,FALSE,"Celtel alternative 6"}</definedName>
    <definedName name="ggggggg" hidden="1">{"budget992000 profit and loss",#N/A,FALSE,"Celtel alternative 6"}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L_DB_RNG">OFFSET('[28]GL DB'!$B$3,0,0,COUNTA('[28]GL DB'!$B:$B)-1,COUNTA('[28]GL DB'!$B$3:$BA$3))</definedName>
    <definedName name="GPROTOKL">'[15]ער"ז דוח מס:מיעוט'!$L$141:$BS$528</definedName>
    <definedName name="H">'[1]טורים 98'!$HJ$247</definedName>
    <definedName name="HD_HATSARA" localSheetId="3">#REF!</definedName>
    <definedName name="HD_HATSARA" localSheetId="4">#REF!</definedName>
    <definedName name="HD_HATSARA">#REF!</definedName>
    <definedName name="HD_PROTOCOL" localSheetId="3">#REF!</definedName>
    <definedName name="HD_PROTOCOL" localSheetId="4">#REF!</definedName>
    <definedName name="HD_PROTOCOL">#REF!</definedName>
    <definedName name="hh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hhhsdf" hidden="1">{"up stand alones",#N/A,FALSE,"Acquiror"}</definedName>
    <definedName name="HM_HATSARA" localSheetId="3">#REF!</definedName>
    <definedName name="HM_HATSARA" localSheetId="4">#REF!</definedName>
    <definedName name="HM_HATSARA">#REF!</definedName>
    <definedName name="HM_PROTOCOL" localSheetId="3">#REF!</definedName>
    <definedName name="HM_PROTOCOL" localSheetId="4">#REF!</definedName>
    <definedName name="HM_PROTOCOL">#REF!</definedName>
    <definedName name="HTML_CodePage" hidden="1">1252</definedName>
    <definedName name="HTML_Control" hidden="1">{"'Sheet1'!$A$1:$H$145"}</definedName>
    <definedName name="HTML_Description" hidden="1">""</definedName>
    <definedName name="HTML_Email" hidden="1">""</definedName>
    <definedName name="HTML_Header" hidden="1">"Country Risk Premiums"</definedName>
    <definedName name="HTML_LastUpdate" hidden="1">"2/19/99"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HD:HomePageStuff:New_Home_Page:datafile:ctryprem.html"</definedName>
    <definedName name="HTML_Title" hidden="1">"Country Risk Premiums"</definedName>
    <definedName name="HTML1_1" hidden="1">"[FCFF3]Sheet1!$A$1:$L$34"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Hyundai" hidden="1">{#N/A,#N/A,TRUE,"Cover sheet";#N/A,#N/A,TRUE,"INPUTS";#N/A,#N/A,TRUE,"OUTPUTS";#N/A,#N/A,TRUE,"VALUATION"}</definedName>
    <definedName name="iii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NDE" localSheetId="3">#REF!</definedName>
    <definedName name="INDE" localSheetId="4">#REF!</definedName>
    <definedName name="INDE">#REF!</definedName>
    <definedName name="index" localSheetId="3">#REF!</definedName>
    <definedName name="index" localSheetId="4">#REF!</definedName>
    <definedName name="index">#REF!</definedName>
    <definedName name="Index_card_code">[29]Index!$J$3:$J$371</definedName>
    <definedName name="Index_Card_name">[29]Index!$G$3:$G$371</definedName>
    <definedName name="index01">[21]Index!$A$3:$B$155</definedName>
    <definedName name="IntroPrintArea" hidden="1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MES_REVISION_DATE_" hidden="1">40876.5114583333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39637.5707060185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to2" hidden="1">{"up stand alones",#N/A,FALSE,"Acquiror"}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E_Account_Number">[21]JE!$D$4:$D$1740</definedName>
    <definedName name="JE_amount">[21]JE!$F$4:$F$1740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jhkjh" hidden="1">{#N/A,#N/A,FALSE,"ORIX CSC"}</definedName>
    <definedName name="koch" hidden="1">{#N/A,#N/A,FALSE,"Full";#N/A,#N/A,FALSE,"Half";#N/A,#N/A,FALSE,"Op Expenses";#N/A,#N/A,FALSE,"Cap Charge";#N/A,#N/A,FALSE,"Cost C";#N/A,#N/A,FALSE,"PP&amp;E";#N/A,#N/A,FALSE,"R&amp;D"}</definedName>
    <definedName name="limcount" hidden="1">1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lkjlkjlkj" hidden="1">{"page1",#N/A,TRUE,"CSC";"page2",#N/A,TRUE,"CSC"}</definedName>
    <definedName name="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LL">'[15]ער"ז דוח מס:מיעוט'!$L$9:$BS$651</definedName>
    <definedName name="lllllllllllllllllllllllllllllllll" hidden="1">{"Geographic P1",#N/A,FALSE,"Division &amp; Geog"}</definedName>
    <definedName name="m" hidden="1">#REF!</definedName>
    <definedName name="madad" localSheetId="3">#REF!</definedName>
    <definedName name="madad" localSheetId="4">#REF!</definedName>
    <definedName name="madad">#REF!</definedName>
    <definedName name="MAIN">'[1]טורים 98'!$GT$15</definedName>
    <definedName name="MAIN_DB_RNG">OFFSET('[28]P&amp;L DB'!$B$4,0,0,COUNTA('[28]P&amp;L DB'!$B:$B)-1,COUNTA('[28]P&amp;L DB'!$B$4:$BB$4))</definedName>
    <definedName name="MDA" localSheetId="3">#REF!</definedName>
    <definedName name="MDA" localSheetId="4">#REF!</definedName>
    <definedName name="MDA">#REF!</definedName>
    <definedName name="ME" localSheetId="3">#REF!</definedName>
    <definedName name="ME" localSheetId="4">#REF!</definedName>
    <definedName name="ME">#REF!</definedName>
    <definedName name="MERKZ">'[1]טורים 98'!$GT$120</definedName>
    <definedName name="MIMUN_" localSheetId="3">#REF!</definedName>
    <definedName name="MIMUN_" localSheetId="4">#REF!</definedName>
    <definedName name="MIMUN_">#REF!</definedName>
    <definedName name="MIMUNNIS" localSheetId="3">#REF!</definedName>
    <definedName name="MIMUNNIS" localSheetId="4">#REF!</definedName>
    <definedName name="MIMUNNIS">#REF!</definedName>
    <definedName name="MIUT" localSheetId="3">#REF!</definedName>
    <definedName name="MIUT" localSheetId="4">#REF!</definedName>
    <definedName name="MIUT">#REF!</definedName>
    <definedName name="mk" hidden="1">{#N/A,#N/A,FALSE,"inc state";#N/A,#N/A,FALSE,"Products";#N/A,#N/A,FALSE,"bal sht"}</definedName>
    <definedName name="month_je">[21]JE!$B$4:$B$1740</definedName>
    <definedName name="month_of_report">'[21]P&amp;L'!$L$2</definedName>
    <definedName name="MonthJE">[30]Index!$S$2:$S$15</definedName>
    <definedName name="MonthJE1">[21]Index!$K$2:$K$14</definedName>
    <definedName name="Months">[21]Index!$D$2:$D$14</definedName>
    <definedName name="MTMT04" localSheetId="3">[26]shar!#REF!</definedName>
    <definedName name="MTMT04" localSheetId="4">[26]shar!#REF!</definedName>
    <definedName name="MTMT04">[26]shar!#REF!</definedName>
    <definedName name="MTMT06" localSheetId="3">[26]shar!#REF!</definedName>
    <definedName name="MTMT06" localSheetId="4">[26]shar!#REF!</definedName>
    <definedName name="MTMT06">[26]shar!#REF!</definedName>
    <definedName name="MTMT12" localSheetId="3">[26]shar!#REF!</definedName>
    <definedName name="MTMT12" localSheetId="4">[26]shar!#REF!</definedName>
    <definedName name="MTMT12">[26]shar!#REF!</definedName>
    <definedName name="MTMT14" localSheetId="3">[26]shar!#REF!</definedName>
    <definedName name="MTMT14" localSheetId="4">[26]shar!#REF!</definedName>
    <definedName name="MTMT14">[26]shar!#REF!</definedName>
    <definedName name="MTMT16" localSheetId="3">[26]shar!#REF!</definedName>
    <definedName name="MTMT16" localSheetId="4">[26]shar!#REF!</definedName>
    <definedName name="MTMT16">[26]shar!#REF!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ew" hidden="1">{"CSC_1",#N/A,FALSE,"CSC Outputs";"CSC_2",#N/A,FALSE,"CSC Outputs"}</definedName>
    <definedName name="newname" hidden="1">{#N/A,#N/A,TRUE,"Cover sheet";#N/A,#N/A,TRUE,"INPUTS";#N/A,#N/A,TRUE,"OUTPUTS";#N/A,#N/A,TRUE,"VALUATION"}</definedName>
    <definedName name="NIAROT">'[1]טורים 98'!$GT$145</definedName>
    <definedName name="NIARTA" localSheetId="3">'[14]שמ"מ מ"ה'!#REF!</definedName>
    <definedName name="NIARTA" localSheetId="4">'[14]שמ"מ מ"ה'!#REF!</definedName>
    <definedName name="NIARTA">'[14]שמ"מ מ"ה'!#REF!</definedName>
    <definedName name="NIATA" localSheetId="3">'[14]שמ"מ מ"ה'!#REF!</definedName>
    <definedName name="NIATA" localSheetId="4">'[14]שמ"מ מ"ה'!#REF!</definedName>
    <definedName name="NIATA">'[14]שמ"מ מ"ה'!#REF!</definedName>
    <definedName name="NIS">'[1]טורים 98'!$BQ$1:$CR$333</definedName>
    <definedName name="NIS_1" localSheetId="3">#REF!</definedName>
    <definedName name="NIS_1" localSheetId="4">#REF!</definedName>
    <definedName name="NIS_1">#REF!</definedName>
    <definedName name="NIS_10" localSheetId="3">#REF!</definedName>
    <definedName name="NIS_10" localSheetId="4">#REF!</definedName>
    <definedName name="NIS_10">#REF!</definedName>
    <definedName name="NIS_2" localSheetId="3">#REF!</definedName>
    <definedName name="NIS_2" localSheetId="4">#REF!</definedName>
    <definedName name="NIS_2">#REF!</definedName>
    <definedName name="NIS_3" localSheetId="3">#REF!</definedName>
    <definedName name="NIS_3" localSheetId="4">#REF!</definedName>
    <definedName name="NIS_3">#REF!</definedName>
    <definedName name="NIS_4" localSheetId="3">#REF!</definedName>
    <definedName name="NIS_4" localSheetId="4">#REF!</definedName>
    <definedName name="NIS_4">#REF!</definedName>
    <definedName name="NIS_5" localSheetId="3">#REF!</definedName>
    <definedName name="NIS_5" localSheetId="4">#REF!</definedName>
    <definedName name="NIS_5">#REF!</definedName>
    <definedName name="NIS_6" localSheetId="3">#REF!</definedName>
    <definedName name="NIS_6" localSheetId="4">#REF!</definedName>
    <definedName name="NIS_6">#REF!</definedName>
    <definedName name="NIS_7" localSheetId="3">#REF!</definedName>
    <definedName name="NIS_7" localSheetId="4">#REF!</definedName>
    <definedName name="NIS_7">#REF!</definedName>
    <definedName name="NIS_8" localSheetId="3">#REF!</definedName>
    <definedName name="NIS_8" localSheetId="4">#REF!</definedName>
    <definedName name="NIS_8">#REF!</definedName>
    <definedName name="NIS_9" localSheetId="3">#REF!</definedName>
    <definedName name="NIS_9" localSheetId="4">#REF!</definedName>
    <definedName name="NIS_9">#REF!</definedName>
    <definedName name="noidea" hidden="1">{#N/A,#N/A,FALSE,"Calc";#N/A,#N/A,FALSE,"Sensitivity";#N/A,#N/A,FALSE,"LT Earn.Dil.";#N/A,#N/A,FALSE,"Dil. AVP"}</definedName>
    <definedName name="o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OD" localSheetId="3">#REF!</definedName>
    <definedName name="OD" localSheetId="4">#REF!</definedName>
    <definedName name="OD">#REF!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MG" localSheetId="3">#REF!</definedName>
    <definedName name="OMG" localSheetId="4">#REF!</definedName>
    <definedName name="OMG">#REF!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PASMAD">'[1]טורים 98'!$FC$152:$GH$245</definedName>
    <definedName name="pitch" hidden="1">{#N/A,#N/A,TRUE,"Cover sheet";#N/A,#N/A,TRUE,"INPUTS";#N/A,#N/A,TRUE,"OUTPUTS";#N/A,#N/A,TRUE,"VALUATION"}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MAD">'[1]טורים 98'!$FC$250:$GH$333</definedName>
    <definedName name="PONL" hidden="1">{#N/A,#N/A,TRUE,"Cover sheet";#N/A,#N/A,TRUE,"INPUTS";#N/A,#N/A,TRUE,"OUTPUTS";#N/A,#N/A,TRUE,"VALUATION"}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p" hidden="1">{"Geographic P1",#N/A,FALSE,"Division &amp; Geog"}</definedName>
    <definedName name="pppp" hidden="1">{"Five Year Record",#N/A,FALSE,"Front and Back"}</definedName>
    <definedName name="ppppppppppppppppppppppppppppp" hidden="1">{"FTSE100","COMPANIES",TRUE}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xlnm.Print_Area" localSheetId="6">'נסיעות לחו"ל'!$A$12:$B$47</definedName>
    <definedName name="Print_Area_MI" localSheetId="3">#REF!</definedName>
    <definedName name="Print_Area_MI" localSheetId="4">#REF!</definedName>
    <definedName name="Print_Area_MI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_xlnm.Print_Titles" localSheetId="3">#REF!</definedName>
    <definedName name="_xlnm.Print_Titles" localSheetId="4">#REF!</definedName>
    <definedName name="_xlnm.Print_Titles" localSheetId="6">'נסיעות לחו"ל'!$9:$10</definedName>
    <definedName name="_xlnm.Print_Titles">#REF!</definedName>
    <definedName name="PRN" localSheetId="3">#REF!</definedName>
    <definedName name="PRN" localSheetId="4">#REF!</definedName>
    <definedName name="PRN">#REF!</definedName>
    <definedName name="PRND" localSheetId="3">#REF!</definedName>
    <definedName name="PRND" localSheetId="4">#REF!</definedName>
    <definedName name="PRND">#REF!</definedName>
    <definedName name="ptich" hidden="1">{#N/A,#N/A,TRUE,"Cover sheet";#N/A,#N/A,TRUE,"INPUTS";#N/A,#N/A,TRUE,"OUTPUTS";#N/A,#N/A,TRUE,"VALUATION"}</definedName>
    <definedName name="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g" hidden="1">#REF!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qqqqqqqqqqqqqqqqqqqqq" hidden="1">{"Five Year Record",#N/A,FALSE,"Front and Back"}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ate_4_day_first_Cap">#REF!</definedName>
    <definedName name="Rate_4_day_first_Cap_125">#REF!</definedName>
    <definedName name="refg" hidden="1">{#N/A,#N/A,TRUE,"Cover sheet";#N/A,#N/A,TRUE,"INPUTS";#N/A,#N/A,TRUE,"OUTPUTS";#N/A,#N/A,TRUE,"VALUATION"}</definedName>
    <definedName name="rename_of_wrn.CSC" hidden="1">{"page1",#N/A,TRUE,"CSC";"page2",#N/A,TRUE,"CSC"}</definedName>
    <definedName name="report" hidden="1">{#N/A,#N/A,FALSE,"inc state";#N/A,#N/A,FALSE,"Products";#N/A,#N/A,FALSE,"bal sht"}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wwer" hidden="1">#REF!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N" localSheetId="3">#REF!</definedName>
    <definedName name="RN" localSheetId="4">#REF!</definedName>
    <definedName name="RN">#REF!</definedName>
    <definedName name="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rrrrrrrrrrrrrr" hidden="1">{"Back Page",#N/A,FALSE,"Front and Back"}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wvu.MLAIM._.PER._.THUM." localSheetId="3" hidden="1">#REF!</definedName>
    <definedName name="Rwvu.MLAIM._.PER._.THUM." localSheetId="4" hidden="1">#REF!</definedName>
    <definedName name="Rwvu.MLAIM._.PER._.THUM." hidden="1">#REF!</definedName>
    <definedName name="Rwvu.REGULAR." localSheetId="3" hidden="1">#REF!</definedName>
    <definedName name="Rwvu.REGULAR." localSheetId="4" hidden="1">#REF!</definedName>
    <definedName name="Rwvu.REGULAR." hidden="1">#REF!</definedName>
    <definedName name="Rwvu.טוביה." localSheetId="3" hidden="1">#REF!</definedName>
    <definedName name="Rwvu.טוביה." localSheetId="4" hidden="1">#REF!</definedName>
    <definedName name="Rwvu.טוביה." hidden="1">#REF!</definedName>
    <definedName name="SAC">'[1]טורים 98'!$AZ$1:$CX$151</definedName>
    <definedName name="SAPBEXrevision" hidden="1">1</definedName>
    <definedName name="SAPBEXsysID" hidden="1">"CLM"</definedName>
    <definedName name="SAPBEXwbID" hidden="1">"45NQDHM223FT6WTO5U4CNL7OG"</definedName>
    <definedName name="SAPFuncF4Help" localSheetId="1" hidden="1">Main.SAPF4Help()</definedName>
    <definedName name="SAPFuncF4Help" hidden="1">Main.SAPF4Help()</definedName>
    <definedName name="sdf" hidden="1">{#N/A,#N/A,FALSE,"Contribution Analysis"}</definedName>
    <definedName name="sencount" hidden="1">1</definedName>
    <definedName name="sfgsdfg" hidden="1">#REF!</definedName>
    <definedName name="SMM">'[1]טורים 98'!$GT$20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0.1076</definedName>
    <definedName name="SPR">'[1]טורים 98'!$AZ$250:$CX$336</definedName>
    <definedName name="SPS">'[1]טורים 98'!$AZ$154:$CX$246</definedName>
    <definedName name="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dfg" hidden="1">#REF!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ummary_index">'[21]P&amp;L'!$B$10:$B$145</definedName>
    <definedName name="summary_monthly_actual">'[21]P&amp;L'!$G$10:$G$145</definedName>
    <definedName name="summary_monthly_budget">'[21]P&amp;L'!$H$10:$H$145</definedName>
    <definedName name="summary_ytd_actual">'[21]P&amp;L'!$K$10:$K$145</definedName>
    <definedName name="summary_ytd_budget">'[21]P&amp;L'!$L$10:$L$145</definedName>
    <definedName name="Swvu.FULL." localSheetId="3" hidden="1">#REF!</definedName>
    <definedName name="Swvu.FULL." localSheetId="4" hidden="1">#REF!</definedName>
    <definedName name="Swvu.FULL." hidden="1">#REF!</definedName>
    <definedName name="Swvu.MLAIM._.PER._.THUM." localSheetId="3" hidden="1">#REF!</definedName>
    <definedName name="Swvu.MLAIM._.PER._.THUM." localSheetId="4" hidden="1">#REF!</definedName>
    <definedName name="Swvu.MLAIM._.PER._.THUM." hidden="1">#REF!</definedName>
    <definedName name="Swvu.PROJECTS._.INV_ADV." localSheetId="3" hidden="1">#REF!</definedName>
    <definedName name="Swvu.PROJECTS._.INV_ADV." localSheetId="4" hidden="1">#REF!</definedName>
    <definedName name="Swvu.PROJECTS._.INV_ADV." hidden="1">#REF!</definedName>
    <definedName name="Swvu.QUARTERLY._.PROFITS." localSheetId="3" hidden="1">#REF!</definedName>
    <definedName name="Swvu.QUARTERLY._.PROFITS." localSheetId="4" hidden="1">#REF!</definedName>
    <definedName name="Swvu.QUARTERLY._.PROFITS." hidden="1">#REF!</definedName>
    <definedName name="Swvu.REGULAR." localSheetId="3" hidden="1">#REF!</definedName>
    <definedName name="Swvu.REGULAR." localSheetId="4" hidden="1">#REF!</definedName>
    <definedName name="Swvu.REGULAR." hidden="1">#REF!</definedName>
    <definedName name="Swvu.טוביה." localSheetId="3" hidden="1">#REF!</definedName>
    <definedName name="Swvu.טוביה." localSheetId="4" hidden="1">#REF!</definedName>
    <definedName name="Swvu.טוביה." hidden="1">#REF!</definedName>
    <definedName name="T1_" localSheetId="3">'[14]שמ"מ מ"ה'!#REF!</definedName>
    <definedName name="T1_" localSheetId="4">'[14]שמ"מ מ"ה'!#REF!</definedName>
    <definedName name="T1_">'[14]שמ"מ מ"ה'!#REF!</definedName>
    <definedName name="T2_" localSheetId="3">'[14]שמ"מ מ"ה'!#REF!</definedName>
    <definedName name="T2_" localSheetId="4">'[14]שמ"מ מ"ה'!#REF!</definedName>
    <definedName name="T2_">'[14]שמ"מ מ"ה'!#REF!</definedName>
    <definedName name="T3_" localSheetId="3">'[14]שמ"מ מ"ה'!#REF!</definedName>
    <definedName name="T3_" localSheetId="4">'[14]שמ"מ מ"ה'!#REF!</definedName>
    <definedName name="T3_">'[14]שמ"מ מ"ה'!#REF!</definedName>
    <definedName name="T5_" localSheetId="3">'[14]שמ"מ מ"ה'!#REF!</definedName>
    <definedName name="T5_" localSheetId="4">'[14]שמ"מ מ"ה'!#REF!</definedName>
    <definedName name="T5_">'[14]שמ"מ מ"ה'!#REF!</definedName>
    <definedName name="T6_" localSheetId="3">'[14]שמ"מ מ"ה'!#REF!</definedName>
    <definedName name="T6_" localSheetId="4">'[14]שמ"מ מ"ה'!#REF!</definedName>
    <definedName name="T6_">'[14]שמ"מ מ"ה'!#REF!</definedName>
    <definedName name="TableName">"Dummy"</definedName>
    <definedName name="TB_NIS">'[20]Trial balance 311202'!$G$2:$J$602</definedName>
    <definedName name="TB_USD">'[20]Trial balance 311202'!$A$2:$D$604</definedName>
    <definedName name="TEST0" localSheetId="3">#REF!</definedName>
    <definedName name="TEST0" localSheetId="4">#REF!</definedName>
    <definedName name="TEST0">#REF!</definedName>
    <definedName name="TESTHKEY" localSheetId="3">#REF!</definedName>
    <definedName name="TESTHKEY" localSheetId="4">#REF!</definedName>
    <definedName name="TESTHKEY">#REF!</definedName>
    <definedName name="TESTKEYS" localSheetId="3">#REF!</definedName>
    <definedName name="TESTKEYS" localSheetId="4">#REF!</definedName>
    <definedName name="TESTKEYS">#REF!</definedName>
    <definedName name="TESTVKEY" localSheetId="3">#REF!</definedName>
    <definedName name="TESTVKEY" localSheetId="4">#REF!</definedName>
    <definedName name="TESTVKEY">#REF!</definedName>
    <definedName name="TextRefCopyRangeCount" hidden="1">5</definedName>
    <definedName name="TF3_E" localSheetId="3">#REF!</definedName>
    <definedName name="TF3_E" localSheetId="4">#REF!</definedName>
    <definedName name="TF3_E">#REF!</definedName>
    <definedName name="TF3M" localSheetId="3">#REF!</definedName>
    <definedName name="TF3M" localSheetId="4">#REF!</definedName>
    <definedName name="TF3M">#REF!</definedName>
    <definedName name="TF4_E" localSheetId="3">#REF!</definedName>
    <definedName name="TF4_E" localSheetId="4">#REF!</definedName>
    <definedName name="TF4_E">#REF!</definedName>
    <definedName name="TF6_HD" localSheetId="3">#REF!</definedName>
    <definedName name="TF6_HD" localSheetId="4">#REF!</definedName>
    <definedName name="TF6_HD">#REF!</definedName>
    <definedName name="TF7_E" localSheetId="3">#REF!</definedName>
    <definedName name="TF7_E" localSheetId="4">#REF!</definedName>
    <definedName name="TF7_E">#REF!</definedName>
    <definedName name="TF7_HD" localSheetId="3">#REF!</definedName>
    <definedName name="TF7_HD" localSheetId="4">#REF!</definedName>
    <definedName name="TF7_HD">#REF!</definedName>
    <definedName name="TF71_E" localSheetId="3">#REF!</definedName>
    <definedName name="TF71_E" localSheetId="4">#REF!</definedName>
    <definedName name="TF71_E">#REF!</definedName>
    <definedName name="TF71_HD" localSheetId="3">#REF!</definedName>
    <definedName name="TF71_HD" localSheetId="4">#REF!</definedName>
    <definedName name="TF71_HD">#REF!</definedName>
    <definedName name="TF71M" localSheetId="3">#REF!</definedName>
    <definedName name="TF71M" localSheetId="4">#REF!</definedName>
    <definedName name="TF71M">#REF!</definedName>
    <definedName name="TF72_E" localSheetId="3">#REF!</definedName>
    <definedName name="TF72_E" localSheetId="4">#REF!</definedName>
    <definedName name="TF72_E">#REF!</definedName>
    <definedName name="TF72_HD" localSheetId="3">#REF!</definedName>
    <definedName name="TF72_HD" localSheetId="4">#REF!</definedName>
    <definedName name="TF72_HD">#REF!</definedName>
    <definedName name="TF72M" localSheetId="3">#REF!</definedName>
    <definedName name="TF72M" localSheetId="4">#REF!</definedName>
    <definedName name="TF72M">#REF!</definedName>
    <definedName name="TF73_E" localSheetId="3">#REF!</definedName>
    <definedName name="TF73_E" localSheetId="4">#REF!</definedName>
    <definedName name="TF73_E">#REF!</definedName>
    <definedName name="TF73_HD" localSheetId="3">#REF!</definedName>
    <definedName name="TF73_HD" localSheetId="4">#REF!</definedName>
    <definedName name="TF73_HD">#REF!</definedName>
    <definedName name="TF73M" localSheetId="3">#REF!</definedName>
    <definedName name="TF73M" localSheetId="4">#REF!</definedName>
    <definedName name="TF73M">#REF!</definedName>
    <definedName name="TF74_E" localSheetId="3">#REF!</definedName>
    <definedName name="TF74_E" localSheetId="4">#REF!</definedName>
    <definedName name="TF74_E">#REF!</definedName>
    <definedName name="TF74_HD" localSheetId="3">#REF!</definedName>
    <definedName name="TF74_HD" localSheetId="4">#REF!</definedName>
    <definedName name="TF74_HD">#REF!</definedName>
    <definedName name="TF74M" localSheetId="3">#REF!</definedName>
    <definedName name="TF74M" localSheetId="4">#REF!</definedName>
    <definedName name="TF74M">#REF!</definedName>
    <definedName name="TF7M" localSheetId="3">#REF!</definedName>
    <definedName name="TF7M" localSheetId="4">#REF!</definedName>
    <definedName name="TF7M">#REF!</definedName>
    <definedName name="Total" localSheetId="3">#REF!</definedName>
    <definedName name="Total" localSheetId="4">#REF!</definedName>
    <definedName name="Total">#REF!</definedName>
    <definedName name="TravelP2" hidden="1">{"yyyy",#N/A,FALSE,"A&amp;M (2)";"uuu",#N/A,FALSE,"A&amp;M (2)"}</definedName>
    <definedName name="tre" hidden="1">#REF!</definedName>
    <definedName name="ttt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ttttttttttttttttttttttttttttttt" hidden="1">{"Geographic P1",#N/A,FALSE,"Division &amp; Geog"}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soft">'[2]U-SOFT'!$A$1:$D$97,'[2]U-SOFT'!$A$98:$D$122,'[2]U-SOFT'!$A$123:$D$197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aluationBAAMultiple" hidden="1">{#N/A,#N/A,TRUE,"Cover sheet";#N/A,#N/A,TRUE,"INPUTS";#N/A,#N/A,TRUE,"OUTPUTS";#N/A,#N/A,TRUE,"VALUATION"}</definedName>
    <definedName name="vcx" hidden="1">#REF!</definedName>
    <definedName name="vg" hidden="1">{#N/A,#N/A,TRUE,"Cover sheet";#N/A,#N/A,TRUE,"DCF analysis";#N/A,#N/A,TRUE,"WACC calculation"}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vvvvvvvvvvvvvvvvvvvvvvvvvv" hidden="1">{"Back Page",#N/A,FALSE,"Front and Back"}</definedName>
    <definedName name="vxcvxc" hidden="1">#REF!</definedName>
    <definedName name="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ert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1." hidden="1">{#N/A,#N/A,FALSE,"Calc";#N/A,#N/A,FALSE,"Sensitivity";#N/A,#N/A,FALSE,"LT Earn.Dil.";#N/A,#N/A,FALSE,"Dil. AVP"}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Models." hidden="1">{#N/A,#N/A,FALSE,"inc state";#N/A,#N/A,FALSE,"Products";#N/A,#N/A,FALSE,"bal sht"}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way." hidden="1">{"away stand alones",#N/A,FALSE,"Target"}</definedName>
    <definedName name="wrn.Back._.Page." hidden="1">{"Back Page",#N/A,FALSE,"Front and Back"}</definedName>
    <definedName name="wrn.Book." hidden="1">{"EVA",#N/A,FALSE,"SMT2";#N/A,#N/A,FALSE,"Summary";#N/A,#N/A,FALSE,"Graphs";#N/A,#N/A,FALSE,"4 Panel"}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Plan." hidden="1">{"cash plan",#N/A,FALSE,"fccashflow"}</definedName>
    <definedName name="wrn.Cider." hidden="1">{#N/A,#N/A,FALSE,"Cider Segment";#N/A,#N/A,FALSE,"Bulmers";#N/A,#N/A,FALSE,"Ritz";#N/A,#N/A,FALSE,"Stag";#N/A,#N/A,FALSE,"Cider Others"}</definedName>
    <definedName name="wrn.Complete." hidden="1">{#N/A,#N/A,FALSE,"SMT1";#N/A,#N/A,FALSE,"SMT2";#N/A,#N/A,FALSE,"Summary";#N/A,#N/A,FALSE,"Graphs";#N/A,#N/A,FALSE,"4 Panel"}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idated._.Set." hidden="1">{"Consolidated IS w Ratios",#N/A,FALSE,"Consolidated";"Consolidated CF",#N/A,FALSE,"Consolidated";"Consolidated DCF",#N/A,FALSE,"Consolidated"}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hidden="1">{#N/A,#N/A,FALSE,"Contribution Analysis"}</definedName>
    <definedName name="wrn.contribution1" hidden="1">{#N/A,#N/A,FALSE,"Contribution Analysis"}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hidden="1">{"page1",#N/A,TRUE,"CSC";"page2",#N/A,TRUE,"CSC"}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3" hidden="1">{#N/A,#N/A,FALSE,"ORIX CSC"}</definedName>
    <definedName name="wrn.database." hidden="1">{"subs",#N/A,FALSE,"database ";"proportional",#N/A,FALSE,"database 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etailed._.P._.and._.L." hidden="1">{"P and L Detail Page 1",#N/A,FALSE,"Data";"P and L Detail Page 2",#N/A,FALSE,"Data"}</definedName>
    <definedName name="wrn.dil_anal." hidden="1">{"hiden",#N/A,FALSE,"14";"hidden",#N/A,FALSE,"16";"hidden",#N/A,FALSE,"18";"hidden",#N/A,FALSE,"20"}</definedName>
    <definedName name="wrn.document." hidden="1">{"comp",#N/A,FALSE,"SPEC";"footnotes",#N/A,FALSE,"SPEC"}</definedName>
    <definedName name="wrn.documentaero." hidden="1">{"comps2",#N/A,FALSE,"AERO";"footnotes",#N/A,FALSE,"AERO"}</definedName>
    <definedName name="wrn.documenthand." hidden="1">{"comps",#N/A,FALSE,"HANDPACK";"footnotes",#N/A,FALSE,"HANDPACK"}</definedName>
    <definedName name="wrn.equity._.comps." hidden="1">{"equity comps",#N/A,FALSE,"CS Comps";"equity comps",#N/A,FALSE,"PS Comps";"equity comps",#N/A,FALSE,"GIC_Comps";"equity comps",#N/A,FALSE,"GIC2_Comps"}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E._.Sensitivity." hidden="1">{"Far East Top",#N/A,FALSE,"FE Model";"Far East Mid",#N/A,FALSE,"FE Model";"Far East Base",#N/A,FALSE,"FE Model"}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ve._.Year._.Record." hidden="1">{"Five Year Record",#N/A,FALSE,"Front and Back"}</definedName>
    <definedName name="wrn.Front._.Page." hidden="1">{"Front Page",#N/A,FALSE,"Front and Back"}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Geographic._.Trends." hidden="1">{"Geographic P1",#N/A,FALSE,"Division &amp; Geog"}</definedName>
    <definedName name="wrn.Globale." hidden="1">{#N/A,#N/A,TRUE,"Scenari";#N/A,#N/A,TRUE,"Wacc";#N/A,#N/A,TRUE,"DCF";#N/A,#N/A,TRUE,"TV";#N/A,#N/A,TRUE,"Ctrl";#N/A,#N/A,TRUE,"EVA ";#N/A,#N/A,TRUE,"Mista"}</definedName>
    <definedName name="wrn.Income._.and._.Cogs." hidden="1">{"Income sources",#N/A,FALSE,"budget Format - Peachtree"}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orth._.America._.Set." hidden="1">{"NA Is w Ratios",#N/A,FALSE,"North America";"PF CFlow NA",#N/A,FALSE,"North America";"NA DCF Matrix",#N/A,FALSE,"North America"}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lbscf." hidden="1">{"p_l",#N/A,FALSE,"Summary Accounts"}</definedName>
    <definedName name="wrn.PrimeCo." hidden="1">{"print 1",#N/A,FALSE,"PrimeCo PCS";"print 2",#N/A,FALSE,"PrimeCo PCS";"valuation",#N/A,FALSE,"PrimeCo PCS"}</definedName>
    <definedName name="wrn.print.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wrn.print._.all." hidden="1">{"sum of the parts",#N/A,FALSE,"Sum-of-the-Parts";"LBO analysis",#N/A,FALSE,"LBO P&amp;L";"p&amp;L",#N/A,FALSE,"LBO P&amp;L";"cash flow",#N/A,FALSE,"CF";"cap struct",#N/A,FALSE,"LBO P&amp;L";"equity return",#N/A,FALSE,"return"}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standalone." hidden="1">{"standalone1",#N/A,FALSE,"DCFBase";"standalone2",#N/A,FALSE,"DCFBase"}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all." hidden="1">{"projections1",#N/A,FALSE,"projections";"dcf2",#N/A,FALSE,"dcf";"dcf no profit sharing",#N/A,FALSE,"dcf no profit sharing";"avp1",#N/A,FALSE,"avp"}</definedName>
    <definedName name="wrn.PRo._.Forma." hidden="1">{"Pro Forma",#N/A,FALSE,"budget Format - Peachtree"}</definedName>
    <definedName name="wrn.ratios." hidden="1">{"ratios",#N/A,FALSE,"Summary Accounts"}</definedName>
    <definedName name="wrn.sensitivity." hidden="1">{"sensitivity",#N/A,FALSE,"Sensitivity"}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tandard." hidden="1">{"Financials",#N/A,FALSE,"Financials";"AVP",#N/A,FALSE,"AVP";"DCF",#N/A,FALSE,"DCF";"CSC",#N/A,FALSE,"CSC";"Deal_Comp",#N/A,FALSE,"DealComp"}</definedName>
    <definedName name="wrn.Summary." hidden="1">{"Print Summary",#N/A,FALSE,"Bal_Graphs";"Print Summary",#N/A,FALSE,"DCF";"Print Summary",#N/A,FALSE,"Graphs";"Print 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est." hidden="1">{"test2",#N/A,TRUE,"Prices"}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comp." hidden="1">{"comp1",#N/A,FALSE,"COMPS";"footnotes",#N/A,FALSE,"COMPS"}</definedName>
    <definedName name="wrn.Tweety." hidden="1">{#N/A,#N/A,FALSE,"A&amp;E";#N/A,#N/A,FALSE,"HighTop";#N/A,#N/A,FALSE,"JG";#N/A,#N/A,FALSE,"RI";#N/A,#N/A,FALSE,"woHT";#N/A,#N/A,FALSE,"woHT&amp;JG"}</definedName>
    <definedName name="wrn.up." hidden="1">{"up stand alones",#N/A,FALSE,"Acquiror"}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neSpirits." hidden="1">{#N/A,#N/A,FALSE,"W&amp;Spirits";#N/A,#N/A,FALSE,"Grants";#N/A,#N/A,FALSE,"CCB"}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ww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" hidden="1">#REF!</definedName>
    <definedName name="xc" localSheetId="1" hidden="1">Main.SAPF4Help()</definedName>
    <definedName name="xc" hidden="1">Main.SAPF4Help()</definedName>
    <definedName name="XRefCopy1" localSheetId="3" hidden="1">#REF!</definedName>
    <definedName name="XRefCopy1" localSheetId="4" hidden="1">#REF!</definedName>
    <definedName name="XRefCopy1" hidden="1">#REF!</definedName>
    <definedName name="XRefCopyRangeCount" hidden="1">1</definedName>
    <definedName name="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" hidden="1">#REF!</definedName>
    <definedName name="xx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xxxxxx" hidden="1">{"10yp graphs",#N/A,FALSE,"Market Data"}</definedName>
    <definedName name="xxxxxxxxxxxxxxxxxxxxxx" hidden="1">{"Geographic P1",#N/A,FALSE,"Division &amp; Geog"}</definedName>
    <definedName name="xxxxxxxxxxxxxxxxxxxxxxx" hidden="1">{"EUUTI","COMPANIES",TRUE}</definedName>
    <definedName name="y" hidden="1">#N/A</definedName>
    <definedName name="yhg" hidden="1">2</definedName>
    <definedName name="yo" hidden="1">#REF!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uuuuuu" hidden="1">{"ratios",#N/A,FALSE,"Summary Accounts"}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yyyy" hidden="1">{"p_l",#N/A,FALSE,"Summary Accounts"}</definedName>
    <definedName name="Z_244163D3_F428_11D2_BFCF_00C0F00527C6_.wvu.Cols" localSheetId="3" hidden="1">#REF!</definedName>
    <definedName name="Z_244163D3_F428_11D2_BFCF_00C0F00527C6_.wvu.Cols" localSheetId="4" hidden="1">#REF!</definedName>
    <definedName name="Z_244163D3_F428_11D2_BFCF_00C0F00527C6_.wvu.Cols" hidden="1">#REF!</definedName>
    <definedName name="Z_244163D6_F428_11D2_BFCF_00C0F00527C6_.wvu.Cols" localSheetId="3" hidden="1">#REF!</definedName>
    <definedName name="Z_244163D6_F428_11D2_BFCF_00C0F00527C6_.wvu.Cols" localSheetId="4" hidden="1">#REF!</definedName>
    <definedName name="Z_244163D6_F428_11D2_BFCF_00C0F00527C6_.wvu.Cols" hidden="1">#REF!</definedName>
    <definedName name="Z_244163D7_F428_11D2_BFCF_00C0F00527C6_.wvu.Cols" localSheetId="3" hidden="1">#REF!</definedName>
    <definedName name="Z_244163D7_F428_11D2_BFCF_00C0F00527C6_.wvu.Cols" localSheetId="4" hidden="1">#REF!</definedName>
    <definedName name="Z_244163D7_F428_11D2_BFCF_00C0F00527C6_.wvu.Cols" hidden="1">#REF!</definedName>
    <definedName name="Z_E8DE89F3_F4FC_11D2_BFCF_00C0F00527C6_.wvu.Cols" localSheetId="3" hidden="1">#REF!</definedName>
    <definedName name="Z_E8DE89F3_F4FC_11D2_BFCF_00C0F00527C6_.wvu.Cols" localSheetId="4" hidden="1">#REF!</definedName>
    <definedName name="Z_E8DE89F3_F4FC_11D2_BFCF_00C0F00527C6_.wvu.Cols" hidden="1">#REF!</definedName>
    <definedName name="Z_E8DE89F6_F4FC_11D2_BFCF_00C0F00527C6_.wvu.Cols" localSheetId="3" hidden="1">#REF!</definedName>
    <definedName name="Z_E8DE89F6_F4FC_11D2_BFCF_00C0F00527C6_.wvu.Cols" localSheetId="4" hidden="1">#REF!</definedName>
    <definedName name="Z_E8DE89F6_F4FC_11D2_BFCF_00C0F00527C6_.wvu.Cols" hidden="1">#REF!</definedName>
    <definedName name="Z_E8DE89F7_F4FC_11D2_BFCF_00C0F00527C6_.wvu.Cols" localSheetId="3" hidden="1">#REF!</definedName>
    <definedName name="Z_E8DE89F7_F4FC_11D2_BFCF_00C0F00527C6_.wvu.Cols" localSheetId="4" hidden="1">#REF!</definedName>
    <definedName name="Z_E8DE89F7_F4FC_11D2_BFCF_00C0F00527C6_.wvu.Cols" hidden="1">#REF!</definedName>
    <definedName name="Z_F9458233_F4AC_11D2_BFCF_00C0F00527C6_.wvu.Cols" localSheetId="3" hidden="1">#REF!</definedName>
    <definedName name="Z_F9458233_F4AC_11D2_BFCF_00C0F00527C6_.wvu.Cols" localSheetId="4" hidden="1">#REF!</definedName>
    <definedName name="Z_F9458233_F4AC_11D2_BFCF_00C0F00527C6_.wvu.Cols" hidden="1">#REF!</definedName>
    <definedName name="Z_F9458236_F4AC_11D2_BFCF_00C0F00527C6_.wvu.Cols" localSheetId="3" hidden="1">#REF!</definedName>
    <definedName name="Z_F9458236_F4AC_11D2_BFCF_00C0F00527C6_.wvu.Cols" localSheetId="4" hidden="1">#REF!</definedName>
    <definedName name="Z_F9458236_F4AC_11D2_BFCF_00C0F00527C6_.wvu.Cols" hidden="1">#REF!</definedName>
    <definedName name="Z_F9458237_F4AC_11D2_BFCF_00C0F00527C6_.wvu.Cols" localSheetId="3" hidden="1">#REF!</definedName>
    <definedName name="Z_F9458237_F4AC_11D2_BFCF_00C0F00527C6_.wvu.Cols" localSheetId="4" hidden="1">#REF!</definedName>
    <definedName name="Z_F9458237_F4AC_11D2_BFCF_00C0F00527C6_.wvu.Cols" hidden="1">#REF!</definedName>
    <definedName name="ZZ" localSheetId="3">#REF!</definedName>
    <definedName name="ZZ" localSheetId="4">#REF!</definedName>
    <definedName name="ZZ">#REF!</definedName>
    <definedName name="zzzz" hidden="1">{"EUUTI","COMPANIES",TRUE}</definedName>
    <definedName name="zzzzz" hidden="1">{"EUUTI","COMPANIES",TRUE}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גרוזן" localSheetId="3">#REF!</definedName>
    <definedName name="אגרוזן" localSheetId="4">#REF!</definedName>
    <definedName name="אגרוזן">#REF!</definedName>
    <definedName name="אוגוסט">[31]index!$B$9</definedName>
    <definedName name="אוקטובר" localSheetId="3">'[32]תעודה א'!#REF!</definedName>
    <definedName name="אוקטובר" localSheetId="4">'[32]תעודה א'!#REF!</definedName>
    <definedName name="אוקטובר">'[32]תעודה א'!#REF!</definedName>
    <definedName name="אפריל">[31]index!$B$5</definedName>
    <definedName name="באור_זכאים" localSheetId="3">#REF!</definedName>
    <definedName name="באור_זכאים" localSheetId="4">#REF!</definedName>
    <definedName name="באור_זכאים">#REF!</definedName>
    <definedName name="בחירה" localSheetId="3">#REF!</definedName>
    <definedName name="בחירה" localSheetId="4">#REF!</definedName>
    <definedName name="בחירה">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שא14" localSheetId="3">#REF!</definedName>
    <definedName name="גשא14" localSheetId="4">#REF!</definedName>
    <definedName name="גשא14">#REF!</definedName>
    <definedName name="דוח_רווח_והפסד" localSheetId="3">#REF!</definedName>
    <definedName name="דוח_רווח_והפסד" localSheetId="4">#REF!</definedName>
    <definedName name="דוח_רווח_והפסד">#REF!</definedName>
    <definedName name="דוח_תאום_שממ" localSheetId="3">#REF!</definedName>
    <definedName name="דוח_תאום_שממ" localSheetId="4">#REF!</definedName>
    <definedName name="דוח_תאום_שממ">#REF!</definedName>
    <definedName name="דולר">[33]פרטים!$D$5</definedName>
    <definedName name="דיווח_עודפות" localSheetId="3">'[34]שמ"מ מ"ה'!#REF!</definedName>
    <definedName name="דיווח_עודפות" localSheetId="4">'[34]שמ"מ מ"ה'!#REF!</definedName>
    <definedName name="דיווח_עודפות">'[34]שמ"מ מ"ה'!#REF!</definedName>
    <definedName name="דצמבר">[31]index!$B$13</definedName>
    <definedName name="דצמברשנהקודמת">[31]index!$B$1</definedName>
    <definedName name="הוצאות" localSheetId="3">#REF!</definedName>
    <definedName name="הוצאות" localSheetId="4">#REF!</definedName>
    <definedName name="הוצאות">#REF!</definedName>
    <definedName name="הוצאות_הנהלה">'[35]הנה"כ'!$A$1:$X$37,'[35]הנה"כ'!$A$46:$H$57</definedName>
    <definedName name="הוצאות_הנהלה_נומינליות" localSheetId="3">#REF!</definedName>
    <definedName name="הוצאות_הנהלה_נומינליות" localSheetId="4">#REF!</definedName>
    <definedName name="הוצאות_הנהלה_נומינליות">#REF!</definedName>
    <definedName name="הוצאות_מימון_95" localSheetId="3">[36]דוחות!#REF!</definedName>
    <definedName name="הוצאות_מימון_95" localSheetId="4">[36]דוחות!#REF!</definedName>
    <definedName name="הוצאות_מימון_95">[36]דוחות!#REF!</definedName>
    <definedName name="הוצאות_מכירה">'[35]מכירה - 1996'!$A$1:$AA$46,'[35]מכירה - 1996'!$A$50:$J$65</definedName>
    <definedName name="הוצאות_מכירה_נומינליות" localSheetId="3">#REF!,#REF!,#REF!,#REF!,#REF!,#REF!,#REF!,#REF!,#REF!,#REF!,#REF!</definedName>
    <definedName name="הוצאות_מכירה_נומינליות" localSheetId="4">#REF!,#REF!,#REF!,#REF!,#REF!,#REF!,#REF!,#REF!,#REF!,#REF!,#REF!</definedName>
    <definedName name="הוצאות_מכירה_נומינליות">#REF!,#REF!,#REF!,#REF!,#REF!,#REF!,#REF!,#REF!,#REF!,#REF!,#REF!</definedName>
    <definedName name="הכנסות" localSheetId="3">#REF!</definedName>
    <definedName name="הכנסות" localSheetId="4">#REF!</definedName>
    <definedName name="הכנסות">#REF!</definedName>
    <definedName name="הנהלה_1997" localSheetId="3">#REF!,#REF!</definedName>
    <definedName name="הנהלה_1997" localSheetId="4">#REF!,#REF!</definedName>
    <definedName name="הנהלה_1997">#REF!,#REF!</definedName>
    <definedName name="הצגת_פעולות_נוספות" localSheetId="3">#REF!</definedName>
    <definedName name="הצגת_פעולות_נוספות" localSheetId="4">#REF!</definedName>
    <definedName name="הצגת_פעולות_נוספות">#REF!</definedName>
    <definedName name="הרכבה" localSheetId="3">#REF!,#REF!</definedName>
    <definedName name="הרכבה" localSheetId="4">#REF!,#REF!</definedName>
    <definedName name="הרכבה">#REF!,#REF!</definedName>
    <definedName name="השקעה" localSheetId="3">#REF!</definedName>
    <definedName name="השקעה" localSheetId="4">#REF!</definedName>
    <definedName name="השקעה">#REF!</definedName>
    <definedName name="התאמס2" localSheetId="3">#REF!</definedName>
    <definedName name="התאמס2" localSheetId="4">#REF!</definedName>
    <definedName name="התאמס2">#REF!</definedName>
    <definedName name="התאמת_יתרות_פתיחה" localSheetId="3">#REF!</definedName>
    <definedName name="התאמת_יתרות_פתיחה" localSheetId="4">#REF!</definedName>
    <definedName name="התאמת_יתרות_פתיחה">#REF!</definedName>
    <definedName name="חוז_מס" localSheetId="3">#REF!</definedName>
    <definedName name="חוז_מס" localSheetId="4">#REF!</definedName>
    <definedName name="חוז_מס">#REF!</definedName>
    <definedName name="חח" hidden="1">{#N/A,#N/A,FALSE,"מאזן בוחן";"כל_מאזן_בוחן",#N/A,FALSE,"מאזן בוחן"}</definedName>
    <definedName name="טור_איחוד" localSheetId="3">#REF!</definedName>
    <definedName name="טור_איחוד" localSheetId="4">#REF!</definedName>
    <definedName name="טור_איחוד">#REF!</definedName>
    <definedName name="טטט" localSheetId="3">#REF!</definedName>
    <definedName name="טטט" localSheetId="4">#REF!</definedName>
    <definedName name="טטט">#REF!</definedName>
    <definedName name="יולי">[31]index!$B$8</definedName>
    <definedName name="יוני" localSheetId="3">'[32]תעודה א'!#REF!</definedName>
    <definedName name="יוני" localSheetId="4">'[32]תעודה א'!#REF!</definedName>
    <definedName name="יוני">'[32]תעודה א'!#REF!</definedName>
    <definedName name="ינואר" localSheetId="3">'[32]תעודה א'!#REF!</definedName>
    <definedName name="ינואר" localSheetId="4">'[32]תעודה א'!#REF!</definedName>
    <definedName name="ינואר">'[32]תעודה א'!#REF!</definedName>
    <definedName name="כללי" localSheetId="3">'[37]שמ"מ מ"ה'!#REF!</definedName>
    <definedName name="כללי" localSheetId="4">'[37]שמ"מ מ"ה'!#REF!</definedName>
    <definedName name="כללי">'[37]שמ"מ מ"ה'!#REF!</definedName>
    <definedName name="להדפסהטוביה_ישן" localSheetId="3">#REF!</definedName>
    <definedName name="להדפסהטוביה_ישן" localSheetId="4">#REF!</definedName>
    <definedName name="להדפסהטוביה_ישן">#REF!</definedName>
    <definedName name="להפדפסה_סה_חדש" localSheetId="3">#REF!</definedName>
    <definedName name="להפדפסה_סה_חדש" localSheetId="4">#REF!</definedName>
    <definedName name="להפדפסה_סה_חדש">#REF!</definedName>
    <definedName name="לחחו" localSheetId="3">#REF!</definedName>
    <definedName name="לחחו" localSheetId="4">#REF!</definedName>
    <definedName name="לחחו">#REF!</definedName>
    <definedName name="לל" hidden="1">{#N/A,#N/A,FALSE,"מאזן בוחן";"כל_מאזן_בוחן",#N/A,FALSE,"מאזן בוחן"}</definedName>
    <definedName name="מ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" localSheetId="3">#REF!</definedName>
    <definedName name="מאזן" localSheetId="4">#REF!</definedName>
    <definedName name="מאזן">#REF!</definedName>
    <definedName name="מאזן_אקטיב" localSheetId="3">#REF!</definedName>
    <definedName name="מאזן_אקטיב" localSheetId="4">#REF!</definedName>
    <definedName name="מאזן_אקטיב">#REF!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'[38]פקודות נוספות קדנט בע"מ'!$W$4:$W$150</definedName>
    <definedName name="מאזן_פאסיב" localSheetId="3">#REF!</definedName>
    <definedName name="מאזן_פאסיב" localSheetId="4">#REF!</definedName>
    <definedName name="מאזן_פאסיב">#REF!</definedName>
    <definedName name="מאי" localSheetId="3">'[32]תעודה א'!#REF!</definedName>
    <definedName name="מאי" localSheetId="4">'[32]תעודה א'!#REF!</definedName>
    <definedName name="מאי">'[32]תעודה א'!#REF!</definedName>
    <definedName name="מכירה" localSheetId="3">#REF!</definedName>
    <definedName name="מכירה" localSheetId="4">#REF!</definedName>
    <definedName name="מכירה">#REF!</definedName>
    <definedName name="מכירה_מותאם" localSheetId="3">#REF!</definedName>
    <definedName name="מכירה_מותאם" localSheetId="4">#REF!</definedName>
    <definedName name="מכירה_מותאם">#REF!</definedName>
    <definedName name="מלאי_בסניפים" localSheetId="3">#REF!,#REF!,#REF!,#REF!</definedName>
    <definedName name="מלאי_בסניפים" localSheetId="4">#REF!,#REF!,#REF!,#REF!</definedName>
    <definedName name="מלאי_בסניפים">#REF!,#REF!,#REF!,#REF!</definedName>
    <definedName name="מלאים" localSheetId="3">#REF!</definedName>
    <definedName name="מלאים" localSheetId="4">#REF!</definedName>
    <definedName name="מלאים">#REF!</definedName>
    <definedName name="מסצפוי">'[19]מס צפוי2000'!$A$1:$J$29,'[19]מס צפוי2000'!$A$30:$L$59,'[19]מס צפוי2000'!$A$60:$K$76</definedName>
    <definedName name="מע09" localSheetId="3">#REF!</definedName>
    <definedName name="מע09" localSheetId="4">#REF!</definedName>
    <definedName name="מע09">#REF!</definedName>
    <definedName name="מעגל_בק_מס" localSheetId="3">#REF!</definedName>
    <definedName name="מעגל_בק_מס" localSheetId="4">#REF!</definedName>
    <definedName name="מעגל_בק_מס">#REF!</definedName>
    <definedName name="מעמ">0.17</definedName>
    <definedName name="מקדם_התאמה_מכירה_והנהלה" localSheetId="3">#REF!</definedName>
    <definedName name="מקדם_התאמה_מכירה_והנהלה" localSheetId="4">#REF!</definedName>
    <definedName name="מקדם_התאמה_מכירה_והנהלה">#REF!</definedName>
    <definedName name="מקדם_התאמה_מכירות" localSheetId="3">#REF!</definedName>
    <definedName name="מקדם_התאמה_מכירות" localSheetId="4">#REF!</definedName>
    <definedName name="מקדם_התאמה_מכירות">#REF!</definedName>
    <definedName name="מקדם_התאמה_קניות" localSheetId="3">#REF!</definedName>
    <definedName name="מקדם_התאמה_קניות" localSheetId="4">#REF!</definedName>
    <definedName name="מקדם_התאמה_קניות">#REF!</definedName>
    <definedName name="מקדמות" localSheetId="3">#REF!</definedName>
    <definedName name="מקדמות" localSheetId="4">#REF!</definedName>
    <definedName name="מקדמות">#REF!</definedName>
    <definedName name="מרץ" localSheetId="3">'[32]תעודה א'!#REF!</definedName>
    <definedName name="מרץ" localSheetId="4">'[32]תעודה א'!#REF!</definedName>
    <definedName name="מרץ">'[32]תעודה א'!#REF!</definedName>
    <definedName name="נובמבר" localSheetId="3">'[32]תעודה א'!#REF!</definedName>
    <definedName name="נובמבר" localSheetId="4">'[32]תעודה א'!#REF!</definedName>
    <definedName name="נובמבר">'[32]תעודה א'!#REF!</definedName>
    <definedName name="ניכוי_במקור" localSheetId="3">#REF!</definedName>
    <definedName name="ניכוי_במקור" localSheetId="4">#REF!</definedName>
    <definedName name="ניכוי_במקור">#REF!</definedName>
    <definedName name="נספח_4" localSheetId="3">#REF!</definedName>
    <definedName name="נספח_4" localSheetId="4">#REF!</definedName>
    <definedName name="נספח_4">#REF!</definedName>
    <definedName name="נספח_6_שממ" localSheetId="3">#REF!</definedName>
    <definedName name="נספח_6_שממ" localSheetId="4">#REF!</definedName>
    <definedName name="נספח_6_שממ">#REF!</definedName>
    <definedName name="נספח_7_חישוב_הון_שממ" localSheetId="3">#REF!</definedName>
    <definedName name="נספח_7_חישוב_הון_שממ" localSheetId="4">#REF!</definedName>
    <definedName name="נספח_7_חישוב_הון_שממ">#REF!</definedName>
    <definedName name="נספח_7_נכס_קבוע_שממ" localSheetId="3">#REF!</definedName>
    <definedName name="נספח_7_נכס_קבוע_שממ" localSheetId="4">#REF!</definedName>
    <definedName name="נספח_7_נכס_קבוע_שממ">#REF!</definedName>
    <definedName name="נספח_7_סיכום_הון_שממ" localSheetId="3">#REF!</definedName>
    <definedName name="נספח_7_סיכום_הון_שממ" localSheetId="4">#REF!</definedName>
    <definedName name="נספח_7_סיכום_הון_שממ">#REF!</definedName>
    <definedName name="נספח_7_שינויים_שממ" localSheetId="3">#REF!</definedName>
    <definedName name="נספח_7_שינויים_שממ" localSheetId="4">#REF!</definedName>
    <definedName name="נספח_7_שינויים_שממ">#REF!</definedName>
    <definedName name="נספח_7_תאומי_הון_שממ" localSheetId="3">#REF!</definedName>
    <definedName name="נספח_7_תאומי_הון_שממ" localSheetId="4">#REF!</definedName>
    <definedName name="נספח_7_תאומי_הון_שממ">#REF!</definedName>
    <definedName name="נספח_מקדמות" localSheetId="3">'[34]שמ"מ מ"ה'!#REF!</definedName>
    <definedName name="נספח_מקדמות" localSheetId="4">'[34]שמ"מ מ"ה'!#REF!</definedName>
    <definedName name="נספח_מקדמות">'[34]שמ"מ מ"ה'!#REF!</definedName>
    <definedName name="נספח_ניכוי_במקור" localSheetId="3">'[34]שמ"מ מ"ה'!#REF!</definedName>
    <definedName name="נספח_ניכוי_במקור" localSheetId="4">'[34]שמ"מ מ"ה'!#REF!</definedName>
    <definedName name="נספח_ניכוי_במקור">'[34]שמ"מ מ"ה'!#REF!</definedName>
    <definedName name="נספח_עודפות" localSheetId="3">'[34]שמ"מ מ"ה'!#REF!</definedName>
    <definedName name="נספח_עודפות" localSheetId="4">'[34]שמ"מ מ"ה'!#REF!</definedName>
    <definedName name="נספח_עודפות">'[34]שמ"מ מ"ה'!#REF!</definedName>
    <definedName name="נת" hidden="1">{#N/A,#N/A,FALSE,"Aging Summary";#N/A,#N/A,FALSE,"Ratio Analysis";#N/A,#N/A,FALSE,"Test 120 Day Accts";#N/A,#N/A,FALSE,"Tickmarks"}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פטמבר" localSheetId="3">'[32]תעודה א'!#REF!</definedName>
    <definedName name="ספטמבר" localSheetId="4">'[32]תעודה א'!#REF!</definedName>
    <definedName name="ספטמבר">'[32]תעודה א'!#REF!</definedName>
    <definedName name="ע6" localSheetId="3">[39]FSA!#REF!</definedName>
    <definedName name="ע6" localSheetId="4">[39]FSA!#REF!</definedName>
    <definedName name="ע6">[39]FSA!#REF!</definedName>
    <definedName name="עמלות_זכיינים_ברווהפ" localSheetId="3">#REF!</definedName>
    <definedName name="עמלות_זכיינים_ברווהפ" localSheetId="4">#REF!</definedName>
    <definedName name="עמלות_זכיינים_ברווהפ">#REF!</definedName>
    <definedName name="פ12" localSheetId="3">#REF!</definedName>
    <definedName name="פ12" localSheetId="4">#REF!</definedName>
    <definedName name="פ12">#REF!</definedName>
    <definedName name="פברואר" localSheetId="3">'[32]תעודה א'!#REF!</definedName>
    <definedName name="פברואר" localSheetId="4">'[32]תעודה א'!#REF!</definedName>
    <definedName name="פברואר">'[32]תעודה א'!#REF!</definedName>
    <definedName name="פחת_וניכוי" localSheetId="3">#REF!</definedName>
    <definedName name="פחת_וניכוי" localSheetId="4">#REF!</definedName>
    <definedName name="פחת_וניכוי">#REF!</definedName>
    <definedName name="פיצויים" localSheetId="3">#REF!</definedName>
    <definedName name="פיצויים" localSheetId="4">#REF!</definedName>
    <definedName name="פיצויים">#REF!</definedName>
    <definedName name="ףך">#REF!</definedName>
    <definedName name="פרופורמת_מס" localSheetId="3">#REF!</definedName>
    <definedName name="פרופורמת_מס" localSheetId="4">#REF!</definedName>
    <definedName name="פרופורמת_מס">#REF!</definedName>
    <definedName name="רווהפ" localSheetId="3">#REF!</definedName>
    <definedName name="רווהפ" localSheetId="4">#REF!</definedName>
    <definedName name="רווהפ">#REF!</definedName>
    <definedName name="רווח_גלמי_97" localSheetId="3">#REF!,#REF!</definedName>
    <definedName name="רווח_גלמי_97" localSheetId="4">#REF!,#REF!</definedName>
    <definedName name="רווח_גלמי_97">#REF!,#REF!</definedName>
    <definedName name="רווח_גלמי_נומינלי_עד_1996" localSheetId="3">#REF!,#REF!,#REF!,#REF!</definedName>
    <definedName name="רווח_גלמי_נומינלי_עד_1996" localSheetId="4">#REF!,#REF!,#REF!,#REF!</definedName>
    <definedName name="רווח_גלמי_נומינלי_עד_1996">#REF!,#REF!,#REF!,#REF!</definedName>
    <definedName name="רווח_הון" localSheetId="3">#REF!</definedName>
    <definedName name="רווח_הון" localSheetId="4">#REF!</definedName>
    <definedName name="רווח_הון">#REF!</definedName>
    <definedName name="רווח_והפסד" localSheetId="3">#REF!</definedName>
    <definedName name="רווח_והפסד" localSheetId="4">#REF!</definedName>
    <definedName name="רווח_והפסד">#REF!</definedName>
    <definedName name="רכוטשקבוע" localSheetId="3">'[40]רכוש קבוע-SAP'!#REF!</definedName>
    <definedName name="רכוטשקבוע" localSheetId="4">'[40]רכוש קבוע-SAP'!#REF!</definedName>
    <definedName name="רכוטשקבוע">'[40]רכוש קבוע-SAP'!#REF!</definedName>
    <definedName name="רכושקבוע" localSheetId="3">#REF!</definedName>
    <definedName name="רכושקבוע" localSheetId="4">#REF!</definedName>
    <definedName name="רכושקבוע">#REF!</definedName>
    <definedName name="שונה" localSheetId="3">[27]TRAVEL96!#REF!</definedName>
    <definedName name="שונה" localSheetId="4">[27]TRAVEL96!#REF!</definedName>
    <definedName name="שונה">[27]TRAVEL96!#REF!</definedName>
    <definedName name="שחיקת_מקדמות" localSheetId="3">#REF!</definedName>
    <definedName name="שחיקת_מקדמות" localSheetId="4">#REF!</definedName>
    <definedName name="שחיקת_מקדמות">#REF!</definedName>
    <definedName name="שכור" localSheetId="3">#REF!</definedName>
    <definedName name="שכור" localSheetId="4">#REF!</definedName>
    <definedName name="שכור">#REF!</definedName>
    <definedName name="שליטה" localSheetId="3">#REF!</definedName>
    <definedName name="שליטה" localSheetId="4">#REF!</definedName>
    <definedName name="שליטה">#REF!</definedName>
    <definedName name="תאריך">[33]פרטים!$D$3</definedName>
    <definedName name="תוכן_עניינים" localSheetId="3">#REF!</definedName>
    <definedName name="תוכן_עניינים" localSheetId="4">#REF!</definedName>
    <definedName name="תוכן_עניינים">#REF!</definedName>
    <definedName name="תזרים" localSheetId="3">#REF!</definedName>
    <definedName name="תזרים" localSheetId="4">#REF!</definedName>
    <definedName name="תזרים">#REF!</definedName>
    <definedName name="תעודה_א" localSheetId="3">#REF!</definedName>
    <definedName name="תעודה_א" localSheetId="4">#REF!</definedName>
    <definedName name="תעודה_א">#REF!</definedName>
    <definedName name="תעודה_ב" localSheetId="3">#REF!</definedName>
    <definedName name="תעודה_ב" localSheetId="4">#REF!</definedName>
    <definedName name="תעודה_ב">#REF!</definedName>
    <definedName name="תקופה">[33]פרטים!$D$9</definedName>
    <definedName name="תקרת_אשל_ליום___ללא_לינה" localSheetId="3">#REF!</definedName>
    <definedName name="תקרת_אשל_ליום___ללא_לינה" localSheetId="4">#REF!</definedName>
    <definedName name="תקרת_אשל_ליום___ללא_לינה" localSheetId="6">'נסיעות לחו"ל'!$E$67</definedName>
    <definedName name="תקרת_אשל_ליום___ללא_לינה">#REF!</definedName>
    <definedName name="תקרת_אשל_ליום___ללא_לינה25" localSheetId="3">#REF!</definedName>
    <definedName name="תקרת_אשל_ליום___ללא_לינה25" localSheetId="4">#REF!</definedName>
    <definedName name="תקרת_אשל_ליום___ללא_לינה25" localSheetId="6">'נסיעות לחו"ל'!$F$67</definedName>
    <definedName name="תקרת_אשל_ליום___ללא_לינה25">#REF!</definedName>
    <definedName name="תקרת_אשל_ליום___עם_לינה" localSheetId="3">#REF!</definedName>
    <definedName name="תקרת_אשל_ליום___עם_לינה" localSheetId="4">#REF!</definedName>
    <definedName name="תקרת_אשל_ליום___עם_לינה" localSheetId="6">'נסיעות לחו"ל'!$E$68</definedName>
    <definedName name="תקרת_אשל_ליום___עם_לינה">#REF!</definedName>
    <definedName name="תקרת_אשל_ליום___עם_לינה25" localSheetId="3">#REF!</definedName>
    <definedName name="תקרת_אשל_ליום___עם_לינה25" localSheetId="4">#REF!</definedName>
    <definedName name="תקרת_אשל_ליום___עם_לינה25" localSheetId="6">'נסיעות לחו"ל'!$F$68</definedName>
    <definedName name="תקרת_אשל_ליום___עם_לינה25">#REF!</definedName>
    <definedName name="תקרת_מלון_גבוה" localSheetId="3">#REF!</definedName>
    <definedName name="תקרת_מלון_גבוה" localSheetId="4">#REF!</definedName>
    <definedName name="תקרת_מלון_גבוה" localSheetId="6">'נסיעות לחו"ל'!$E$65</definedName>
    <definedName name="תקרת_מלון_גבוה">#REF!</definedName>
    <definedName name="תקרת_מלון_גבוה25" localSheetId="3">#REF!</definedName>
    <definedName name="תקרת_מלון_גבוה25" localSheetId="4">#REF!</definedName>
    <definedName name="תקרת_מלון_גבוה25" localSheetId="6">'נסיעות לחו"ל'!$F$65</definedName>
    <definedName name="תקרת_מלון_גבוה25">#REF!</definedName>
    <definedName name="תקרת_מלון_ל___7_ראשונים" localSheetId="3">#REF!</definedName>
    <definedName name="תקרת_מלון_ל___7_ראשונים" localSheetId="4">#REF!</definedName>
    <definedName name="תקרת_מלון_ל___7_ראשונים" localSheetId="6">'נסיעות לחו"ל'!$E$63</definedName>
    <definedName name="תקרת_מלון_ל___7_ראשונים">#REF!</definedName>
    <definedName name="תקרת_מלון_ל___7_ראשונים25" localSheetId="3">#REF!</definedName>
    <definedName name="תקרת_מלון_ל___7_ראשונים25" localSheetId="4">#REF!</definedName>
    <definedName name="תקרת_מלון_ל___7_ראשונים25" localSheetId="6">'נסיעות לחו"ל'!$F$63</definedName>
    <definedName name="תקרת_מלון_ל___7_ראשונים25">#REF!</definedName>
    <definedName name="תקרת_מלון_לימים_מעבר_ל___7" localSheetId="3">[27]TRAVEL96!#REF!</definedName>
    <definedName name="תקרת_מלון_לימים_מעבר_ל___7" localSheetId="4">[27]TRAVEL96!#REF!</definedName>
    <definedName name="תקרת_מלון_לימים_מעבר_ל___7">[27]TRAVEL96!#REF!</definedName>
    <definedName name="תקרת_מלון_נמוכה" localSheetId="3">#REF!</definedName>
    <definedName name="תקרת_מלון_נמוכה" localSheetId="4">#REF!</definedName>
    <definedName name="תקרת_מלון_נמוכה" localSheetId="6">'נסיעות לחו"ל'!$E$64</definedName>
    <definedName name="תקרת_מלון_נמוכה">#REF!</definedName>
    <definedName name="תקרת_מלון_נמוכה25" localSheetId="3">#REF!</definedName>
    <definedName name="תקרת_מלון_נמוכה25" localSheetId="4">#REF!</definedName>
    <definedName name="תקרת_מלון_נמוכה25" localSheetId="6">'נסיעות לחו"ל'!$F$64</definedName>
    <definedName name="תקרת_מלון_נמוכה25">#REF!</definedName>
  </definedNames>
  <calcPr calcId="191029" iterate="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5" l="1"/>
  <c r="B6" i="5"/>
  <c r="B7" i="5"/>
  <c r="B8" i="5"/>
  <c r="B9" i="5"/>
  <c r="B11" i="5"/>
  <c r="B12" i="5"/>
  <c r="B14" i="5"/>
  <c r="B15" i="5"/>
  <c r="B4" i="5"/>
  <c r="B59" i="29"/>
  <c r="B67" i="29"/>
  <c r="B68" i="29"/>
  <c r="B36" i="29"/>
  <c r="B37" i="29"/>
  <c r="B39" i="29"/>
  <c r="B40" i="29"/>
  <c r="B41" i="29"/>
  <c r="B43" i="29"/>
  <c r="B44" i="29"/>
  <c r="B46" i="29"/>
  <c r="B47" i="29"/>
  <c r="B49" i="29"/>
  <c r="B50" i="29"/>
  <c r="B52" i="29"/>
  <c r="B53" i="29"/>
  <c r="B55" i="29"/>
  <c r="B56" i="29"/>
  <c r="B58" i="29"/>
  <c r="B61" i="29"/>
  <c r="B62" i="29"/>
  <c r="B64" i="29"/>
  <c r="B65" i="29"/>
  <c r="B5" i="29"/>
  <c r="B6" i="29"/>
  <c r="B7" i="29"/>
  <c r="B8" i="29"/>
  <c r="B10" i="29"/>
  <c r="B11" i="29"/>
  <c r="B12" i="29"/>
  <c r="B13" i="29"/>
  <c r="B14" i="29"/>
  <c r="B15" i="29"/>
  <c r="B16" i="29"/>
  <c r="B17" i="29"/>
  <c r="B18" i="29"/>
  <c r="B19" i="29"/>
  <c r="B21" i="29"/>
  <c r="B22" i="29"/>
  <c r="B25" i="29"/>
  <c r="B26" i="29"/>
  <c r="B28" i="29"/>
  <c r="B29" i="29"/>
  <c r="B30" i="29"/>
  <c r="B31" i="29"/>
  <c r="B32" i="29"/>
  <c r="B33" i="29"/>
  <c r="B4" i="29"/>
  <c r="D67" i="29" l="1"/>
  <c r="D68" i="29" s="1"/>
  <c r="D64" i="29"/>
  <c r="D65" i="29" s="1"/>
  <c r="D61" i="29"/>
  <c r="D62" i="29" s="1"/>
  <c r="D58" i="29"/>
  <c r="D59" i="29" s="1"/>
  <c r="D55" i="29"/>
  <c r="D56" i="29" s="1"/>
  <c r="D52" i="29"/>
  <c r="D53" i="29" s="1"/>
  <c r="D49" i="29"/>
  <c r="D50" i="29" s="1"/>
  <c r="D47" i="29" l="1"/>
  <c r="D44" i="29" l="1"/>
  <c r="D39" i="29" l="1"/>
  <c r="C37" i="29"/>
  <c r="D29" i="29" l="1"/>
  <c r="F539" i="1" s="1"/>
  <c r="G539" i="1" s="1"/>
  <c r="C29" i="29"/>
  <c r="I539" i="1" s="1"/>
  <c r="J539" i="1" s="1"/>
  <c r="I538" i="1"/>
  <c r="J538" i="1" s="1"/>
  <c r="I540" i="1"/>
  <c r="J540" i="1" s="1"/>
  <c r="I541" i="1"/>
  <c r="J541" i="1" s="1"/>
  <c r="I542" i="1"/>
  <c r="J542" i="1" s="1"/>
  <c r="I543" i="1"/>
  <c r="J543" i="1" s="1"/>
  <c r="F538" i="1"/>
  <c r="G538" i="1" s="1"/>
  <c r="F540" i="1"/>
  <c r="G540" i="1" s="1"/>
  <c r="F541" i="1"/>
  <c r="G541" i="1" s="1"/>
  <c r="F542" i="1"/>
  <c r="G542" i="1" s="1"/>
  <c r="F543" i="1"/>
  <c r="G543" i="1" s="1"/>
  <c r="C90" i="36"/>
  <c r="K543" i="1" l="1"/>
  <c r="K539" i="1"/>
  <c r="K538" i="1"/>
  <c r="K540" i="1"/>
  <c r="K542" i="1"/>
  <c r="K541" i="1"/>
  <c r="D25" i="29" l="1"/>
  <c r="D26" i="29" s="1"/>
  <c r="C26" i="29"/>
  <c r="D15" i="5"/>
  <c r="D11" i="29" l="1"/>
  <c r="D12" i="29"/>
  <c r="D13" i="29"/>
  <c r="D14" i="29"/>
  <c r="D15" i="29"/>
  <c r="D16" i="29"/>
  <c r="D17" i="29"/>
  <c r="D18" i="29"/>
  <c r="D10" i="29"/>
  <c r="C208" i="36" l="1"/>
  <c r="C193" i="36"/>
  <c r="C195" i="36"/>
  <c r="C162" i="36"/>
  <c r="C163" i="36"/>
  <c r="C164" i="36"/>
  <c r="C166" i="36"/>
  <c r="C168" i="36"/>
  <c r="C169" i="36"/>
  <c r="C170" i="36"/>
  <c r="C171" i="36"/>
  <c r="C172" i="36"/>
  <c r="C173" i="36"/>
  <c r="E166" i="27"/>
  <c r="F166" i="27" s="1"/>
  <c r="C148" i="36" s="1"/>
  <c r="C154" i="36"/>
  <c r="C152" i="36"/>
  <c r="C149" i="36"/>
  <c r="C143" i="36"/>
  <c r="C142" i="36"/>
  <c r="C141" i="36"/>
  <c r="C140" i="36"/>
  <c r="C139" i="36"/>
  <c r="C131" i="36"/>
  <c r="C130" i="36"/>
  <c r="C101" i="36"/>
  <c r="C103" i="36"/>
  <c r="C104" i="36"/>
  <c r="C115" i="36"/>
  <c r="C114" i="36"/>
  <c r="C113" i="36"/>
  <c r="C110" i="36"/>
  <c r="C99" i="36"/>
  <c r="C98" i="36"/>
  <c r="C97" i="36"/>
  <c r="C84" i="36"/>
  <c r="C85" i="36"/>
  <c r="C48" i="36"/>
  <c r="C49" i="36"/>
  <c r="C50" i="36"/>
  <c r="C51" i="36"/>
  <c r="C52" i="36"/>
  <c r="C39" i="36"/>
  <c r="C40" i="36"/>
  <c r="C41" i="36"/>
  <c r="C21" i="29"/>
  <c r="D21" i="29" s="1"/>
  <c r="D22" i="29" s="1"/>
  <c r="D8" i="29" l="1"/>
  <c r="C8" i="29"/>
  <c r="D9" i="5"/>
  <c r="C19" i="29"/>
  <c r="D19" i="29" s="1"/>
  <c r="C37" i="2" l="1"/>
  <c r="C8" i="2"/>
  <c r="E1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26" i="1"/>
  <c r="J26" i="1" s="1"/>
  <c r="I19" i="1"/>
  <c r="J19" i="1" s="1"/>
  <c r="I21" i="1"/>
  <c r="J21" i="1" s="1"/>
  <c r="I20" i="1"/>
  <c r="J20" i="1" s="1"/>
  <c r="I24" i="1"/>
  <c r="J24" i="1" s="1"/>
  <c r="I25" i="1"/>
  <c r="J25" i="1" s="1"/>
  <c r="I23" i="1"/>
  <c r="J23" i="1" s="1"/>
  <c r="I22" i="1"/>
  <c r="J22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I174" i="1"/>
  <c r="J174" i="1" s="1"/>
  <c r="I175" i="1"/>
  <c r="J175" i="1" s="1"/>
  <c r="I176" i="1"/>
  <c r="J176" i="1" s="1"/>
  <c r="I177" i="1"/>
  <c r="J177" i="1" s="1"/>
  <c r="I178" i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I186" i="1"/>
  <c r="J186" i="1" s="1"/>
  <c r="I187" i="1"/>
  <c r="I188" i="1"/>
  <c r="J188" i="1" s="1"/>
  <c r="I189" i="1"/>
  <c r="J189" i="1" s="1"/>
  <c r="I190" i="1"/>
  <c r="J190" i="1" s="1"/>
  <c r="I191" i="1"/>
  <c r="J191" i="1" s="1"/>
  <c r="I192" i="1"/>
  <c r="I193" i="1"/>
  <c r="J193" i="1" s="1"/>
  <c r="I194" i="1"/>
  <c r="I195" i="1"/>
  <c r="J195" i="1" s="1"/>
  <c r="I196" i="1"/>
  <c r="J196" i="1" s="1"/>
  <c r="I197" i="1"/>
  <c r="J197" i="1" s="1"/>
  <c r="I198" i="1"/>
  <c r="J198" i="1" s="1"/>
  <c r="I199" i="1"/>
  <c r="I200" i="1"/>
  <c r="J200" i="1" s="1"/>
  <c r="I201" i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I208" i="1"/>
  <c r="J208" i="1" s="1"/>
  <c r="I209" i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I216" i="1"/>
  <c r="J216" i="1" s="1"/>
  <c r="I217" i="1"/>
  <c r="I218" i="1"/>
  <c r="J218" i="1" s="1"/>
  <c r="I219" i="1"/>
  <c r="J219" i="1" s="1"/>
  <c r="I220" i="1"/>
  <c r="J220" i="1" s="1"/>
  <c r="I221" i="1"/>
  <c r="J221" i="1" s="1"/>
  <c r="I222" i="1"/>
  <c r="I223" i="1"/>
  <c r="J223" i="1" s="1"/>
  <c r="I224" i="1"/>
  <c r="I225" i="1"/>
  <c r="J225" i="1" s="1"/>
  <c r="I226" i="1"/>
  <c r="J226" i="1" s="1"/>
  <c r="I227" i="1"/>
  <c r="J227" i="1" s="1"/>
  <c r="I228" i="1"/>
  <c r="J228" i="1" s="1"/>
  <c r="I229" i="1"/>
  <c r="I230" i="1"/>
  <c r="J230" i="1" s="1"/>
  <c r="I231" i="1"/>
  <c r="J231" i="1" s="1"/>
  <c r="I232" i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I240" i="1"/>
  <c r="J240" i="1" s="1"/>
  <c r="I241" i="1"/>
  <c r="J241" i="1" s="1"/>
  <c r="I242" i="1"/>
  <c r="I243" i="1"/>
  <c r="J243" i="1" s="1"/>
  <c r="I244" i="1"/>
  <c r="J244" i="1" s="1"/>
  <c r="I245" i="1"/>
  <c r="J245" i="1" s="1"/>
  <c r="I246" i="1"/>
  <c r="I247" i="1"/>
  <c r="J247" i="1" s="1"/>
  <c r="I248" i="1"/>
  <c r="J248" i="1" s="1"/>
  <c r="I249" i="1"/>
  <c r="J249" i="1" s="1"/>
  <c r="I250" i="1"/>
  <c r="I251" i="1"/>
  <c r="J251" i="1" s="1"/>
  <c r="I252" i="1"/>
  <c r="J252" i="1" s="1"/>
  <c r="I253" i="1"/>
  <c r="J253" i="1" s="1"/>
  <c r="I254" i="1"/>
  <c r="I255" i="1"/>
  <c r="J255" i="1" s="1"/>
  <c r="I256" i="1"/>
  <c r="J256" i="1" s="1"/>
  <c r="I257" i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I264" i="1"/>
  <c r="J264" i="1" s="1"/>
  <c r="I265" i="1"/>
  <c r="J265" i="1" s="1"/>
  <c r="I266" i="1"/>
  <c r="J266" i="1" s="1"/>
  <c r="I267" i="1"/>
  <c r="I268" i="1"/>
  <c r="J268" i="1" s="1"/>
  <c r="I269" i="1"/>
  <c r="J269" i="1" s="1"/>
  <c r="I270" i="1"/>
  <c r="I271" i="1"/>
  <c r="J271" i="1" s="1"/>
  <c r="I272" i="1"/>
  <c r="J272" i="1" s="1"/>
  <c r="I273" i="1"/>
  <c r="J273" i="1" s="1"/>
  <c r="I274" i="1"/>
  <c r="I275" i="1"/>
  <c r="J275" i="1" s="1"/>
  <c r="I276" i="1"/>
  <c r="J276" i="1" s="1"/>
  <c r="I277" i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I297" i="1"/>
  <c r="J297" i="1" s="1"/>
  <c r="I298" i="1"/>
  <c r="I299" i="1"/>
  <c r="J299" i="1" s="1"/>
  <c r="I300" i="1"/>
  <c r="J300" i="1" s="1"/>
  <c r="I301" i="1"/>
  <c r="J301" i="1" s="1"/>
  <c r="I302" i="1"/>
  <c r="J302" i="1" s="1"/>
  <c r="I303" i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I310" i="1"/>
  <c r="J310" i="1" s="1"/>
  <c r="I311" i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I319" i="1"/>
  <c r="J319" i="1" s="1"/>
  <c r="I320" i="1"/>
  <c r="J320" i="1" s="1"/>
  <c r="I321" i="1"/>
  <c r="J321" i="1" s="1"/>
  <c r="I322" i="1"/>
  <c r="I323" i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I330" i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I344" i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I371" i="1"/>
  <c r="J371" i="1" s="1"/>
  <c r="I375" i="1"/>
  <c r="J375" i="1" s="1"/>
  <c r="I373" i="1"/>
  <c r="J373" i="1" s="1"/>
  <c r="I372" i="1"/>
  <c r="J372" i="1" s="1"/>
  <c r="I374" i="1"/>
  <c r="J374" i="1" s="1"/>
  <c r="I376" i="1"/>
  <c r="J376" i="1" s="1"/>
  <c r="I377" i="1"/>
  <c r="I378" i="1"/>
  <c r="I379" i="1"/>
  <c r="J379" i="1" s="1"/>
  <c r="I380" i="1"/>
  <c r="J380" i="1" s="1"/>
  <c r="I381" i="1"/>
  <c r="J381" i="1" s="1"/>
  <c r="I382" i="1"/>
  <c r="J382" i="1" s="1"/>
  <c r="I383" i="1"/>
  <c r="I384" i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I392" i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I399" i="1"/>
  <c r="I400" i="1"/>
  <c r="J400" i="1" s="1"/>
  <c r="I401" i="1"/>
  <c r="J401" i="1" s="1"/>
  <c r="I402" i="1"/>
  <c r="I403" i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I440" i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I448" i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I455" i="1"/>
  <c r="I456" i="1"/>
  <c r="J456" i="1" s="1"/>
  <c r="I457" i="1"/>
  <c r="J457" i="1" s="1"/>
  <c r="I458" i="1"/>
  <c r="J458" i="1" s="1"/>
  <c r="I459" i="1"/>
  <c r="J459" i="1" s="1"/>
  <c r="I460" i="1"/>
  <c r="I461" i="1"/>
  <c r="I462" i="1"/>
  <c r="I463" i="1"/>
  <c r="I464" i="1"/>
  <c r="J464" i="1" s="1"/>
  <c r="I465" i="1"/>
  <c r="J465" i="1" s="1"/>
  <c r="I466" i="1"/>
  <c r="J466" i="1" s="1"/>
  <c r="I467" i="1"/>
  <c r="J467" i="1" s="1"/>
  <c r="I468" i="1"/>
  <c r="I469" i="1"/>
  <c r="I470" i="1"/>
  <c r="I471" i="1"/>
  <c r="I472" i="1"/>
  <c r="J472" i="1" s="1"/>
  <c r="I473" i="1"/>
  <c r="J473" i="1" s="1"/>
  <c r="I474" i="1"/>
  <c r="J474" i="1" s="1"/>
  <c r="I475" i="1"/>
  <c r="J475" i="1" s="1"/>
  <c r="I476" i="1"/>
  <c r="I477" i="1"/>
  <c r="I478" i="1"/>
  <c r="I479" i="1"/>
  <c r="I480" i="1"/>
  <c r="J480" i="1" s="1"/>
  <c r="I481" i="1"/>
  <c r="J481" i="1" s="1"/>
  <c r="I482" i="1"/>
  <c r="J482" i="1" s="1"/>
  <c r="I483" i="1"/>
  <c r="J483" i="1" s="1"/>
  <c r="I484" i="1"/>
  <c r="I485" i="1"/>
  <c r="I486" i="1"/>
  <c r="I487" i="1"/>
  <c r="I488" i="1"/>
  <c r="J488" i="1" s="1"/>
  <c r="I489" i="1"/>
  <c r="J489" i="1" s="1"/>
  <c r="I490" i="1"/>
  <c r="J490" i="1" s="1"/>
  <c r="I491" i="1"/>
  <c r="I492" i="1"/>
  <c r="I493" i="1"/>
  <c r="I494" i="1"/>
  <c r="I495" i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I528" i="1"/>
  <c r="I529" i="1"/>
  <c r="J529" i="1" s="1"/>
  <c r="I530" i="1"/>
  <c r="J530" i="1" s="1"/>
  <c r="I531" i="1"/>
  <c r="J531" i="1" s="1"/>
  <c r="I532" i="1"/>
  <c r="J532" i="1" s="1"/>
  <c r="I533" i="1"/>
  <c r="I534" i="1"/>
  <c r="J534" i="1" s="1"/>
  <c r="I535" i="1"/>
  <c r="I536" i="1"/>
  <c r="I537" i="1"/>
  <c r="J537" i="1" s="1"/>
  <c r="F372" i="1"/>
  <c r="G372" i="1" s="1"/>
  <c r="F374" i="1"/>
  <c r="G374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26" i="1"/>
  <c r="G26" i="1" s="1"/>
  <c r="F19" i="1"/>
  <c r="G19" i="1" s="1"/>
  <c r="F21" i="1"/>
  <c r="G21" i="1" s="1"/>
  <c r="F20" i="1"/>
  <c r="G20" i="1" s="1"/>
  <c r="F24" i="1"/>
  <c r="G24" i="1" s="1"/>
  <c r="F25" i="1"/>
  <c r="G25" i="1" s="1"/>
  <c r="F23" i="1"/>
  <c r="G23" i="1" s="1"/>
  <c r="F22" i="1"/>
  <c r="G22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5" i="1"/>
  <c r="G375" i="1" s="1"/>
  <c r="F373" i="1"/>
  <c r="G373" i="1" s="1"/>
  <c r="E158" i="27"/>
  <c r="F158" i="27" s="1"/>
  <c r="C108" i="36" s="1"/>
  <c r="E159" i="27"/>
  <c r="F159" i="27" s="1"/>
  <c r="E160" i="27"/>
  <c r="F160" i="27" s="1"/>
  <c r="E161" i="27"/>
  <c r="F161" i="27" s="1"/>
  <c r="E162" i="27"/>
  <c r="F162" i="27" s="1"/>
  <c r="E163" i="27"/>
  <c r="F163" i="27" s="1"/>
  <c r="E164" i="27"/>
  <c r="F164" i="27" s="1"/>
  <c r="E165" i="27"/>
  <c r="F165" i="27" s="1"/>
  <c r="D1" i="27"/>
  <c r="K272" i="1" l="1"/>
  <c r="K148" i="1"/>
  <c r="K140" i="1"/>
  <c r="K155" i="1"/>
  <c r="K171" i="1"/>
  <c r="K163" i="1"/>
  <c r="K170" i="1"/>
  <c r="K154" i="1"/>
  <c r="K271" i="1"/>
  <c r="K167" i="1"/>
  <c r="K218" i="1"/>
  <c r="K522" i="1"/>
  <c r="K291" i="1"/>
  <c r="K284" i="1"/>
  <c r="K169" i="1"/>
  <c r="K153" i="1"/>
  <c r="K58" i="1"/>
  <c r="K26" i="1"/>
  <c r="K269" i="1"/>
  <c r="K262" i="1"/>
  <c r="K276" i="1"/>
  <c r="K268" i="1"/>
  <c r="K261" i="1"/>
  <c r="K63" i="1"/>
  <c r="K165" i="1"/>
  <c r="K157" i="1"/>
  <c r="K273" i="1"/>
  <c r="K265" i="1"/>
  <c r="K156" i="1"/>
  <c r="K237" i="1"/>
  <c r="K417" i="1"/>
  <c r="K317" i="1"/>
  <c r="K116" i="1"/>
  <c r="K70" i="1"/>
  <c r="K14" i="1"/>
  <c r="K409" i="1"/>
  <c r="K489" i="1"/>
  <c r="K359" i="1"/>
  <c r="K191" i="1"/>
  <c r="K113" i="1"/>
  <c r="K75" i="1"/>
  <c r="K346" i="1"/>
  <c r="K375" i="1"/>
  <c r="K183" i="1"/>
  <c r="K121" i="1"/>
  <c r="K67" i="1"/>
  <c r="K52" i="1"/>
  <c r="K335" i="1"/>
  <c r="K62" i="1"/>
  <c r="K33" i="1"/>
  <c r="K23" i="1"/>
  <c r="K260" i="1"/>
  <c r="K240" i="1"/>
  <c r="K233" i="1"/>
  <c r="K225" i="1"/>
  <c r="K203" i="1"/>
  <c r="K161" i="1"/>
  <c r="K133" i="1"/>
  <c r="K53" i="1"/>
  <c r="K30" i="1"/>
  <c r="K24" i="1"/>
  <c r="K17" i="1"/>
  <c r="K529" i="1"/>
  <c r="K513" i="1"/>
  <c r="K505" i="1"/>
  <c r="K386" i="1"/>
  <c r="K364" i="1"/>
  <c r="K247" i="1"/>
  <c r="K234" i="1"/>
  <c r="K197" i="1"/>
  <c r="K162" i="1"/>
  <c r="K506" i="1"/>
  <c r="K498" i="1"/>
  <c r="K293" i="1"/>
  <c r="K9" i="1"/>
  <c r="K404" i="1"/>
  <c r="K235" i="1"/>
  <c r="K227" i="1"/>
  <c r="K531" i="1"/>
  <c r="K523" i="1"/>
  <c r="K507" i="1"/>
  <c r="K356" i="1"/>
  <c r="K312" i="1"/>
  <c r="K306" i="1"/>
  <c r="K299" i="1"/>
  <c r="K286" i="1"/>
  <c r="K279" i="1"/>
  <c r="K264" i="1"/>
  <c r="K195" i="1"/>
  <c r="K188" i="1"/>
  <c r="K159" i="1"/>
  <c r="K125" i="1"/>
  <c r="K118" i="1"/>
  <c r="K110" i="1"/>
  <c r="K102" i="1"/>
  <c r="K95" i="1"/>
  <c r="K80" i="1"/>
  <c r="K72" i="1"/>
  <c r="K65" i="1"/>
  <c r="K51" i="1"/>
  <c r="K44" i="1"/>
  <c r="K16" i="1"/>
  <c r="K411" i="1"/>
  <c r="K358" i="1"/>
  <c r="K351" i="1"/>
  <c r="K190" i="1"/>
  <c r="K66" i="1"/>
  <c r="K338" i="1"/>
  <c r="K287" i="1"/>
  <c r="K280" i="1"/>
  <c r="K210" i="1"/>
  <c r="K160" i="1"/>
  <c r="K88" i="1"/>
  <c r="K37" i="1"/>
  <c r="K324" i="1"/>
  <c r="K230" i="1"/>
  <c r="K158" i="1"/>
  <c r="K144" i="1"/>
  <c r="K137" i="1"/>
  <c r="K131" i="1"/>
  <c r="K124" i="1"/>
  <c r="K101" i="1"/>
  <c r="K64" i="1"/>
  <c r="K35" i="1"/>
  <c r="K27" i="1"/>
  <c r="K21" i="1"/>
  <c r="K15" i="1"/>
  <c r="K441" i="1"/>
  <c r="K433" i="1"/>
  <c r="K425" i="1"/>
  <c r="K418" i="1"/>
  <c r="K354" i="1"/>
  <c r="K347" i="1"/>
  <c r="K221" i="1"/>
  <c r="K130" i="1"/>
  <c r="K123" i="1"/>
  <c r="K100" i="1"/>
  <c r="K42" i="1"/>
  <c r="K19" i="1"/>
  <c r="K366" i="1"/>
  <c r="K360" i="1"/>
  <c r="K353" i="1"/>
  <c r="K316" i="1"/>
  <c r="K236" i="1"/>
  <c r="K228" i="1"/>
  <c r="K129" i="1"/>
  <c r="K122" i="1"/>
  <c r="K115" i="1"/>
  <c r="K99" i="1"/>
  <c r="K84" i="1"/>
  <c r="K77" i="1"/>
  <c r="K69" i="1"/>
  <c r="K56" i="1"/>
  <c r="K48" i="1"/>
  <c r="K13" i="1"/>
  <c r="K365" i="1"/>
  <c r="K334" i="1"/>
  <c r="K219" i="1"/>
  <c r="K184" i="1"/>
  <c r="K177" i="1"/>
  <c r="K68" i="1"/>
  <c r="K40" i="1"/>
  <c r="K12" i="1"/>
  <c r="K345" i="1"/>
  <c r="K176" i="1"/>
  <c r="K90" i="1"/>
  <c r="K174" i="1"/>
  <c r="K305" i="1"/>
  <c r="K166" i="1"/>
  <c r="K373" i="1"/>
  <c r="K371" i="1"/>
  <c r="K310" i="1"/>
  <c r="K292" i="1"/>
  <c r="K285" i="1"/>
  <c r="K278" i="1"/>
  <c r="K241" i="1"/>
  <c r="K220" i="1"/>
  <c r="K28" i="1"/>
  <c r="K20" i="1"/>
  <c r="K497" i="1"/>
  <c r="K521" i="1"/>
  <c r="J520" i="1"/>
  <c r="K520" i="1" s="1"/>
  <c r="K304" i="1"/>
  <c r="K226" i="1"/>
  <c r="K457" i="1"/>
  <c r="K275" i="1"/>
  <c r="K289" i="1"/>
  <c r="K282" i="1"/>
  <c r="K181" i="1"/>
  <c r="K135" i="1"/>
  <c r="K223" i="1"/>
  <c r="K202" i="1"/>
  <c r="K196" i="1"/>
  <c r="K189" i="1"/>
  <c r="K182" i="1"/>
  <c r="K175" i="1"/>
  <c r="K168" i="1"/>
  <c r="K128" i="1"/>
  <c r="K114" i="1"/>
  <c r="K341" i="1"/>
  <c r="J448" i="1"/>
  <c r="J416" i="1"/>
  <c r="K416" i="1" s="1"/>
  <c r="J323" i="1"/>
  <c r="K323" i="1" s="1"/>
  <c r="J283" i="1"/>
  <c r="K283" i="1" s="1"/>
  <c r="K180" i="1"/>
  <c r="J322" i="1"/>
  <c r="K322" i="1" s="1"/>
  <c r="J274" i="1"/>
  <c r="K274" i="1" s="1"/>
  <c r="J242" i="1"/>
  <c r="K242" i="1" s="1"/>
  <c r="J329" i="1"/>
  <c r="K329" i="1" s="1"/>
  <c r="J257" i="1"/>
  <c r="K257" i="1" s="1"/>
  <c r="K308" i="1"/>
  <c r="K244" i="1"/>
  <c r="K117" i="1"/>
  <c r="J492" i="1"/>
  <c r="K492" i="1" s="1"/>
  <c r="J484" i="1"/>
  <c r="J468" i="1"/>
  <c r="K468" i="1" s="1"/>
  <c r="J460" i="1"/>
  <c r="K460" i="1" s="1"/>
  <c r="J383" i="1"/>
  <c r="K383" i="1" s="1"/>
  <c r="K248" i="1"/>
  <c r="K143" i="1"/>
  <c r="K136" i="1"/>
  <c r="K83" i="1"/>
  <c r="K76" i="1"/>
  <c r="K50" i="1"/>
  <c r="K43" i="1"/>
  <c r="K36" i="1"/>
  <c r="K29" i="1"/>
  <c r="K537" i="1"/>
  <c r="K530" i="1"/>
  <c r="K514" i="1"/>
  <c r="K499" i="1"/>
  <c r="K385" i="1"/>
  <c r="J533" i="1"/>
  <c r="K533" i="1" s="1"/>
  <c r="J222" i="1"/>
  <c r="K222" i="1" s="1"/>
  <c r="K89" i="1"/>
  <c r="K490" i="1"/>
  <c r="K446" i="1"/>
  <c r="K376" i="1"/>
  <c r="J495" i="1"/>
  <c r="K495" i="1" s="1"/>
  <c r="K57" i="1"/>
  <c r="K483" i="1"/>
  <c r="K431" i="1"/>
  <c r="K328" i="1"/>
  <c r="K252" i="1"/>
  <c r="K141" i="1"/>
  <c r="K94" i="1"/>
  <c r="K8" i="1"/>
  <c r="K475" i="1"/>
  <c r="K453" i="1"/>
  <c r="K438" i="1"/>
  <c r="K422" i="1"/>
  <c r="K401" i="1"/>
  <c r="J494" i="1"/>
  <c r="K494" i="1" s="1"/>
  <c r="K149" i="1"/>
  <c r="K49" i="1"/>
  <c r="K340" i="1"/>
  <c r="K258" i="1"/>
  <c r="K208" i="1"/>
  <c r="K109" i="1"/>
  <c r="K482" i="1"/>
  <c r="K445" i="1"/>
  <c r="K430" i="1"/>
  <c r="K415" i="1"/>
  <c r="K397" i="1"/>
  <c r="J487" i="1"/>
  <c r="K487" i="1" s="1"/>
  <c r="K423" i="1"/>
  <c r="K327" i="1"/>
  <c r="K147" i="1"/>
  <c r="K87" i="1"/>
  <c r="K47" i="1"/>
  <c r="K22" i="1"/>
  <c r="K7" i="1"/>
  <c r="K511" i="1"/>
  <c r="K467" i="1"/>
  <c r="K414" i="1"/>
  <c r="K389" i="1"/>
  <c r="J486" i="1"/>
  <c r="K486" i="1" s="1"/>
  <c r="J463" i="1"/>
  <c r="K463" i="1" s="1"/>
  <c r="K326" i="1"/>
  <c r="K302" i="1"/>
  <c r="K206" i="1"/>
  <c r="K139" i="1"/>
  <c r="K54" i="1"/>
  <c r="K526" i="1"/>
  <c r="K503" i="1"/>
  <c r="K466" i="1"/>
  <c r="K443" i="1"/>
  <c r="K428" i="1"/>
  <c r="K381" i="1"/>
  <c r="J462" i="1"/>
  <c r="K462" i="1" s="1"/>
  <c r="K259" i="1"/>
  <c r="K216" i="1"/>
  <c r="K103" i="1"/>
  <c r="K10" i="1"/>
  <c r="K339" i="1"/>
  <c r="K321" i="1"/>
  <c r="K214" i="1"/>
  <c r="K108" i="1"/>
  <c r="K55" i="1"/>
  <c r="K34" i="1"/>
  <c r="K481" i="1"/>
  <c r="K459" i="1"/>
  <c r="K382" i="1"/>
  <c r="J493" i="1"/>
  <c r="K493" i="1" s="1"/>
  <c r="J471" i="1"/>
  <c r="K471" i="1" s="1"/>
  <c r="K518" i="1"/>
  <c r="K368" i="1"/>
  <c r="K349" i="1"/>
  <c r="K331" i="1"/>
  <c r="K320" i="1"/>
  <c r="K301" i="1"/>
  <c r="K212" i="1"/>
  <c r="K193" i="1"/>
  <c r="K152" i="1"/>
  <c r="K92" i="1"/>
  <c r="K79" i="1"/>
  <c r="K32" i="1"/>
  <c r="K525" i="1"/>
  <c r="K509" i="1"/>
  <c r="K465" i="1"/>
  <c r="K442" i="1"/>
  <c r="K427" i="1"/>
  <c r="K406" i="1"/>
  <c r="K388" i="1"/>
  <c r="J536" i="1"/>
  <c r="J477" i="1"/>
  <c r="K477" i="1" s="1"/>
  <c r="H1" i="1"/>
  <c r="K253" i="1"/>
  <c r="K369" i="1"/>
  <c r="K333" i="1"/>
  <c r="K315" i="1"/>
  <c r="K200" i="1"/>
  <c r="K41" i="1"/>
  <c r="K519" i="1"/>
  <c r="K496" i="1"/>
  <c r="K474" i="1"/>
  <c r="K429" i="1"/>
  <c r="K396" i="1"/>
  <c r="K372" i="1"/>
  <c r="J479" i="1"/>
  <c r="K332" i="1"/>
  <c r="K314" i="1"/>
  <c r="K245" i="1"/>
  <c r="K213" i="1"/>
  <c r="K146" i="1"/>
  <c r="K107" i="1"/>
  <c r="K93" i="1"/>
  <c r="K61" i="1"/>
  <c r="K46" i="1"/>
  <c r="K510" i="1"/>
  <c r="K480" i="1"/>
  <c r="K458" i="1"/>
  <c r="K451" i="1"/>
  <c r="K436" i="1"/>
  <c r="K421" i="1"/>
  <c r="K407" i="1"/>
  <c r="K395" i="1"/>
  <c r="J485" i="1"/>
  <c r="K485" i="1" s="1"/>
  <c r="J478" i="1"/>
  <c r="K478" i="1" s="1"/>
  <c r="J470" i="1"/>
  <c r="K470" i="1" s="1"/>
  <c r="K325" i="1"/>
  <c r="K307" i="1"/>
  <c r="K295" i="1"/>
  <c r="K256" i="1"/>
  <c r="K238" i="1"/>
  <c r="K205" i="1"/>
  <c r="K186" i="1"/>
  <c r="K145" i="1"/>
  <c r="K106" i="1"/>
  <c r="K86" i="1"/>
  <c r="K60" i="1"/>
  <c r="K39" i="1"/>
  <c r="K517" i="1"/>
  <c r="K502" i="1"/>
  <c r="K473" i="1"/>
  <c r="K450" i="1"/>
  <c r="K435" i="1"/>
  <c r="K420" i="1"/>
  <c r="K413" i="1"/>
  <c r="K394" i="1"/>
  <c r="K380" i="1"/>
  <c r="J528" i="1"/>
  <c r="K528" i="1" s="1"/>
  <c r="J469" i="1"/>
  <c r="K469" i="1" s="1"/>
  <c r="K367" i="1"/>
  <c r="K355" i="1"/>
  <c r="K348" i="1"/>
  <c r="K319" i="1"/>
  <c r="K313" i="1"/>
  <c r="K300" i="1"/>
  <c r="K294" i="1"/>
  <c r="K288" i="1"/>
  <c r="K281" i="1"/>
  <c r="J454" i="1"/>
  <c r="K454" i="1" s="1"/>
  <c r="J447" i="1"/>
  <c r="K447" i="1" s="1"/>
  <c r="J439" i="1"/>
  <c r="K439" i="1" s="1"/>
  <c r="J432" i="1"/>
  <c r="K432" i="1" s="1"/>
  <c r="J424" i="1"/>
  <c r="K424" i="1" s="1"/>
  <c r="J402" i="1"/>
  <c r="K402" i="1" s="1"/>
  <c r="J398" i="1"/>
  <c r="J391" i="1"/>
  <c r="K391" i="1" s="1"/>
  <c r="J377" i="1"/>
  <c r="K377" i="1" s="1"/>
  <c r="J370" i="1"/>
  <c r="K370" i="1" s="1"/>
  <c r="J363" i="1"/>
  <c r="K363" i="1" s="1"/>
  <c r="J350" i="1"/>
  <c r="J343" i="1"/>
  <c r="K343" i="1" s="1"/>
  <c r="J337" i="1"/>
  <c r="K337" i="1" s="1"/>
  <c r="J309" i="1"/>
  <c r="K309" i="1" s="1"/>
  <c r="J303" i="1"/>
  <c r="K303" i="1" s="1"/>
  <c r="J296" i="1"/>
  <c r="K296" i="1" s="1"/>
  <c r="J267" i="1"/>
  <c r="K267" i="1" s="1"/>
  <c r="J254" i="1"/>
  <c r="K254" i="1" s="1"/>
  <c r="J246" i="1"/>
  <c r="J239" i="1"/>
  <c r="K239" i="1" s="1"/>
  <c r="J232" i="1"/>
  <c r="J224" i="1"/>
  <c r="K224" i="1" s="1"/>
  <c r="J217" i="1"/>
  <c r="K217" i="1" s="1"/>
  <c r="J209" i="1"/>
  <c r="K209" i="1" s="1"/>
  <c r="J201" i="1"/>
  <c r="J194" i="1"/>
  <c r="J187" i="1"/>
  <c r="K187" i="1" s="1"/>
  <c r="J173" i="1"/>
  <c r="K173" i="1" s="1"/>
  <c r="J150" i="1"/>
  <c r="J142" i="1"/>
  <c r="K142" i="1" s="1"/>
  <c r="K255" i="1"/>
  <c r="K231" i="1"/>
  <c r="K211" i="1"/>
  <c r="K204" i="1"/>
  <c r="K198" i="1"/>
  <c r="K179" i="1"/>
  <c r="K172" i="1"/>
  <c r="K164" i="1"/>
  <c r="K151" i="1"/>
  <c r="K138" i="1"/>
  <c r="K132" i="1"/>
  <c r="K119" i="1"/>
  <c r="K105" i="1"/>
  <c r="K98" i="1"/>
  <c r="K91" i="1"/>
  <c r="K85" i="1"/>
  <c r="K78" i="1"/>
  <c r="K71" i="1"/>
  <c r="K59" i="1"/>
  <c r="K45" i="1"/>
  <c r="K38" i="1"/>
  <c r="K31" i="1"/>
  <c r="K25" i="1"/>
  <c r="K18" i="1"/>
  <c r="K11" i="1"/>
  <c r="K501" i="1"/>
  <c r="K464" i="1"/>
  <c r="K456" i="1"/>
  <c r="K449" i="1"/>
  <c r="K434" i="1"/>
  <c r="K426" i="1"/>
  <c r="K419" i="1"/>
  <c r="K412" i="1"/>
  <c r="K405" i="1"/>
  <c r="K393" i="1"/>
  <c r="K387" i="1"/>
  <c r="K379" i="1"/>
  <c r="J535" i="1"/>
  <c r="K535" i="1" s="1"/>
  <c r="J527" i="1"/>
  <c r="K527" i="1" s="1"/>
  <c r="J512" i="1"/>
  <c r="K512" i="1" s="1"/>
  <c r="J504" i="1"/>
  <c r="K504" i="1" s="1"/>
  <c r="J491" i="1"/>
  <c r="K491" i="1" s="1"/>
  <c r="J476" i="1"/>
  <c r="K476" i="1" s="1"/>
  <c r="J461" i="1"/>
  <c r="K461" i="1" s="1"/>
  <c r="J455" i="1"/>
  <c r="K455" i="1" s="1"/>
  <c r="J440" i="1"/>
  <c r="K440" i="1" s="1"/>
  <c r="J410" i="1"/>
  <c r="K410" i="1" s="1"/>
  <c r="J403" i="1"/>
  <c r="K403" i="1" s="1"/>
  <c r="J399" i="1"/>
  <c r="K399" i="1" s="1"/>
  <c r="J392" i="1"/>
  <c r="J384" i="1"/>
  <c r="K384" i="1" s="1"/>
  <c r="J378" i="1"/>
  <c r="K378" i="1" s="1"/>
  <c r="J357" i="1"/>
  <c r="K357" i="1" s="1"/>
  <c r="J344" i="1"/>
  <c r="K344" i="1" s="1"/>
  <c r="J330" i="1"/>
  <c r="K330" i="1" s="1"/>
  <c r="J318" i="1"/>
  <c r="J311" i="1"/>
  <c r="K311" i="1" s="1"/>
  <c r="J298" i="1"/>
  <c r="K298" i="1" s="1"/>
  <c r="J290" i="1"/>
  <c r="K290" i="1" s="1"/>
  <c r="J277" i="1"/>
  <c r="K277" i="1" s="1"/>
  <c r="J270" i="1"/>
  <c r="K270" i="1" s="1"/>
  <c r="J263" i="1"/>
  <c r="K263" i="1" s="1"/>
  <c r="J250" i="1"/>
  <c r="K250" i="1" s="1"/>
  <c r="J229" i="1"/>
  <c r="K229" i="1" s="1"/>
  <c r="J215" i="1"/>
  <c r="K215" i="1" s="1"/>
  <c r="J207" i="1"/>
  <c r="K207" i="1" s="1"/>
  <c r="J199" i="1"/>
  <c r="J192" i="1"/>
  <c r="K192" i="1" s="1"/>
  <c r="J185" i="1"/>
  <c r="K185" i="1" s="1"/>
  <c r="J178" i="1"/>
  <c r="K178" i="1" s="1"/>
  <c r="K342" i="1"/>
  <c r="K249" i="1"/>
  <c r="K134" i="1"/>
  <c r="K111" i="1"/>
  <c r="K82" i="1"/>
  <c r="K374" i="1"/>
  <c r="K352" i="1"/>
  <c r="K336" i="1"/>
  <c r="K243" i="1"/>
  <c r="K104" i="1"/>
  <c r="K81" i="1"/>
  <c r="K472" i="1"/>
  <c r="K408" i="1"/>
  <c r="K112" i="1"/>
  <c r="K362" i="1"/>
  <c r="K297" i="1"/>
  <c r="K127" i="1"/>
  <c r="K532" i="1"/>
  <c r="K524" i="1"/>
  <c r="K452" i="1"/>
  <c r="K534" i="1"/>
  <c r="K500" i="1"/>
  <c r="K126" i="1"/>
  <c r="K74" i="1"/>
  <c r="K516" i="1"/>
  <c r="K400" i="1"/>
  <c r="K361" i="1"/>
  <c r="K120" i="1"/>
  <c r="K97" i="1"/>
  <c r="K73" i="1"/>
  <c r="K515" i="1"/>
  <c r="K444" i="1"/>
  <c r="K266" i="1"/>
  <c r="K251" i="1"/>
  <c r="K96" i="1"/>
  <c r="K508" i="1"/>
  <c r="K488" i="1"/>
  <c r="K437" i="1"/>
  <c r="K390" i="1"/>
  <c r="C39" i="2"/>
  <c r="C25" i="2"/>
  <c r="C24" i="2"/>
  <c r="C203" i="36"/>
  <c r="K199" i="1" l="1"/>
  <c r="K201" i="1"/>
  <c r="K318" i="1"/>
  <c r="K398" i="1"/>
  <c r="K484" i="1"/>
  <c r="K392" i="1"/>
  <c r="K448" i="1"/>
  <c r="K150" i="1"/>
  <c r="K536" i="1"/>
  <c r="K232" i="1"/>
  <c r="K246" i="1"/>
  <c r="K350" i="1"/>
  <c r="K479" i="1"/>
  <c r="K194" i="1"/>
  <c r="C26" i="2"/>
  <c r="E157" i="27" l="1"/>
  <c r="F157" i="27" s="1"/>
  <c r="C109" i="36" s="1"/>
  <c r="I4" i="1" l="1"/>
  <c r="I5" i="1"/>
  <c r="I6" i="1"/>
  <c r="I3" i="1"/>
  <c r="I1" i="1" l="1"/>
  <c r="C87" i="36"/>
  <c r="C23" i="36"/>
  <c r="C24" i="36"/>
  <c r="C26" i="36"/>
  <c r="F3" i="1" l="1"/>
  <c r="F1" i="1" s="1"/>
  <c r="E4" i="27" l="1"/>
  <c r="F4" i="27" s="1"/>
  <c r="E5" i="27"/>
  <c r="F5" i="27" s="1"/>
  <c r="C9" i="2" s="1"/>
  <c r="E6" i="27"/>
  <c r="F6" i="27" s="1"/>
  <c r="E7" i="27"/>
  <c r="F7" i="27" s="1"/>
  <c r="E8" i="27"/>
  <c r="F8" i="27" s="1"/>
  <c r="E9" i="27"/>
  <c r="F9" i="27" s="1"/>
  <c r="E10" i="27"/>
  <c r="F10" i="27" s="1"/>
  <c r="C38" i="2" s="1"/>
  <c r="E11" i="27"/>
  <c r="F11" i="27" s="1"/>
  <c r="E12" i="27"/>
  <c r="F12" i="27" s="1"/>
  <c r="E13" i="27"/>
  <c r="F13" i="27" s="1"/>
  <c r="E14" i="27"/>
  <c r="F14" i="27" s="1"/>
  <c r="E15" i="27"/>
  <c r="F15" i="27" s="1"/>
  <c r="C125" i="36" s="1"/>
  <c r="E16" i="27"/>
  <c r="F16" i="27" s="1"/>
  <c r="E17" i="27"/>
  <c r="F17" i="27" s="1"/>
  <c r="E18" i="27"/>
  <c r="F18" i="27" s="1"/>
  <c r="E19" i="27"/>
  <c r="F19" i="27" s="1"/>
  <c r="C123" i="36" s="1"/>
  <c r="E20" i="27"/>
  <c r="F20" i="27" s="1"/>
  <c r="E21" i="27"/>
  <c r="F21" i="27" s="1"/>
  <c r="E22" i="27"/>
  <c r="F22" i="27" s="1"/>
  <c r="E23" i="27"/>
  <c r="F23" i="27" s="1"/>
  <c r="E24" i="27"/>
  <c r="F24" i="27" s="1"/>
  <c r="E25" i="27"/>
  <c r="F25" i="27" s="1"/>
  <c r="E26" i="27"/>
  <c r="F26" i="27" s="1"/>
  <c r="C128" i="36" s="1"/>
  <c r="E27" i="27"/>
  <c r="F27" i="27" s="1"/>
  <c r="E28" i="27"/>
  <c r="F28" i="27" s="1"/>
  <c r="E29" i="27"/>
  <c r="F29" i="27" s="1"/>
  <c r="E30" i="27"/>
  <c r="F30" i="27" s="1"/>
  <c r="E31" i="27"/>
  <c r="F31" i="27" s="1"/>
  <c r="C194" i="36" s="1"/>
  <c r="E32" i="27"/>
  <c r="E33" i="27"/>
  <c r="E34" i="27"/>
  <c r="F34" i="27" s="1"/>
  <c r="E35" i="27"/>
  <c r="F35" i="27" s="1"/>
  <c r="C132" i="36" s="1"/>
  <c r="E36" i="27"/>
  <c r="F36" i="27" s="1"/>
  <c r="E37" i="27"/>
  <c r="F37" i="27" s="1"/>
  <c r="E38" i="27"/>
  <c r="F38" i="27" s="1"/>
  <c r="C124" i="36" s="1"/>
  <c r="E39" i="27"/>
  <c r="F39" i="27" s="1"/>
  <c r="E40" i="27"/>
  <c r="F40" i="27" s="1"/>
  <c r="E41" i="27"/>
  <c r="F41" i="27" s="1"/>
  <c r="E42" i="27"/>
  <c r="F42" i="27" s="1"/>
  <c r="E43" i="27"/>
  <c r="F43" i="27" s="1"/>
  <c r="E44" i="27"/>
  <c r="F44" i="27" s="1"/>
  <c r="E45" i="27"/>
  <c r="F45" i="27" s="1"/>
  <c r="C165" i="36" s="1"/>
  <c r="E46" i="27"/>
  <c r="F46" i="27" s="1"/>
  <c r="E47" i="27"/>
  <c r="F47" i="27" s="1"/>
  <c r="E48" i="27"/>
  <c r="F48" i="27" s="1"/>
  <c r="E49" i="27"/>
  <c r="F49" i="27" s="1"/>
  <c r="E50" i="27"/>
  <c r="F50" i="27" s="1"/>
  <c r="E51" i="27"/>
  <c r="F51" i="27" s="1"/>
  <c r="E52" i="27"/>
  <c r="F52" i="27" s="1"/>
  <c r="E53" i="27"/>
  <c r="F53" i="27" s="1"/>
  <c r="E54" i="27"/>
  <c r="F54" i="27" s="1"/>
  <c r="E55" i="27"/>
  <c r="F55" i="27" s="1"/>
  <c r="E56" i="27"/>
  <c r="F56" i="27" s="1"/>
  <c r="E57" i="27"/>
  <c r="F57" i="27" s="1"/>
  <c r="E58" i="27"/>
  <c r="F58" i="27" s="1"/>
  <c r="E59" i="27"/>
  <c r="F59" i="27" s="1"/>
  <c r="E60" i="27"/>
  <c r="F60" i="27" s="1"/>
  <c r="E61" i="27"/>
  <c r="F61" i="27" s="1"/>
  <c r="E62" i="27"/>
  <c r="F62" i="27" s="1"/>
  <c r="C105" i="36" s="1"/>
  <c r="E63" i="27"/>
  <c r="F63" i="27" s="1"/>
  <c r="E64" i="27"/>
  <c r="F64" i="27" s="1"/>
  <c r="E65" i="27"/>
  <c r="F65" i="27" s="1"/>
  <c r="E66" i="27"/>
  <c r="F66" i="27" s="1"/>
  <c r="E67" i="27"/>
  <c r="F67" i="27" s="1"/>
  <c r="E68" i="27"/>
  <c r="F68" i="27" s="1"/>
  <c r="E69" i="27"/>
  <c r="F69" i="27" s="1"/>
  <c r="E70" i="27"/>
  <c r="F70" i="27" s="1"/>
  <c r="E71" i="27"/>
  <c r="F71" i="27" s="1"/>
  <c r="E72" i="27"/>
  <c r="F72" i="27" s="1"/>
  <c r="E73" i="27"/>
  <c r="E74" i="27"/>
  <c r="F74" i="27" s="1"/>
  <c r="E75" i="27"/>
  <c r="F75" i="27" s="1"/>
  <c r="E76" i="27"/>
  <c r="F76" i="27" s="1"/>
  <c r="C147" i="36" s="1"/>
  <c r="E77" i="27"/>
  <c r="F77" i="27" s="1"/>
  <c r="E78" i="27"/>
  <c r="F78" i="27" s="1"/>
  <c r="E79" i="27"/>
  <c r="F79" i="27" s="1"/>
  <c r="E80" i="27"/>
  <c r="F80" i="27" s="1"/>
  <c r="E81" i="27"/>
  <c r="F81" i="27" s="1"/>
  <c r="E82" i="27"/>
  <c r="F82" i="27" s="1"/>
  <c r="E83" i="27"/>
  <c r="F83" i="27" s="1"/>
  <c r="E84" i="27"/>
  <c r="F84" i="27" s="1"/>
  <c r="E85" i="27"/>
  <c r="F85" i="27" s="1"/>
  <c r="E86" i="27"/>
  <c r="F86" i="27" s="1"/>
  <c r="C118" i="36" s="1"/>
  <c r="E87" i="27"/>
  <c r="F87" i="27" s="1"/>
  <c r="E88" i="27"/>
  <c r="F88" i="27" s="1"/>
  <c r="C134" i="36" s="1"/>
  <c r="E89" i="27"/>
  <c r="F89" i="27" s="1"/>
  <c r="E90" i="27"/>
  <c r="F90" i="27" s="1"/>
  <c r="E91" i="27"/>
  <c r="F91" i="27" s="1"/>
  <c r="E92" i="27"/>
  <c r="F92" i="27" s="1"/>
  <c r="E93" i="27"/>
  <c r="F93" i="27" s="1"/>
  <c r="E94" i="27"/>
  <c r="E95" i="27"/>
  <c r="F95" i="27" s="1"/>
  <c r="E96" i="27"/>
  <c r="E97" i="27"/>
  <c r="F97" i="27" s="1"/>
  <c r="E98" i="27"/>
  <c r="E99" i="27"/>
  <c r="E100" i="27"/>
  <c r="F100" i="27" s="1"/>
  <c r="E101" i="27"/>
  <c r="F101" i="27" s="1"/>
  <c r="E102" i="27"/>
  <c r="F102" i="27" s="1"/>
  <c r="E103" i="27"/>
  <c r="F103" i="27" s="1"/>
  <c r="C151" i="36" s="1"/>
  <c r="E104" i="27"/>
  <c r="F104" i="27" s="1"/>
  <c r="E105" i="27"/>
  <c r="F105" i="27" s="1"/>
  <c r="C161" i="36" s="1"/>
  <c r="E106" i="27"/>
  <c r="F106" i="27" s="1"/>
  <c r="E107" i="27"/>
  <c r="F107" i="27" s="1"/>
  <c r="E108" i="27"/>
  <c r="F108" i="27" s="1"/>
  <c r="E109" i="27"/>
  <c r="F109" i="27" s="1"/>
  <c r="E110" i="27"/>
  <c r="F110" i="27" s="1"/>
  <c r="E111" i="27"/>
  <c r="F111" i="27" s="1"/>
  <c r="E112" i="27"/>
  <c r="F112" i="27" s="1"/>
  <c r="E113" i="27"/>
  <c r="F113" i="27" s="1"/>
  <c r="E114" i="27"/>
  <c r="F114" i="27" s="1"/>
  <c r="E115" i="27"/>
  <c r="F115" i="27" s="1"/>
  <c r="C144" i="36" s="1"/>
  <c r="E116" i="27"/>
  <c r="F116" i="27" s="1"/>
  <c r="E117" i="27"/>
  <c r="F117" i="27" s="1"/>
  <c r="C174" i="36" s="1"/>
  <c r="E118" i="27"/>
  <c r="F118" i="27" s="1"/>
  <c r="E119" i="27"/>
  <c r="F119" i="27" s="1"/>
  <c r="E120" i="27"/>
  <c r="F120" i="27" s="1"/>
  <c r="C100" i="36" s="1"/>
  <c r="E121" i="27"/>
  <c r="F121" i="27" s="1"/>
  <c r="E122" i="27"/>
  <c r="E123" i="27"/>
  <c r="F123" i="27" s="1"/>
  <c r="E124" i="27"/>
  <c r="F124" i="27" s="1"/>
  <c r="E125" i="27"/>
  <c r="F125" i="27" s="1"/>
  <c r="C102" i="36" s="1"/>
  <c r="E126" i="27"/>
  <c r="F126" i="27" s="1"/>
  <c r="E127" i="27"/>
  <c r="F127" i="27" s="1"/>
  <c r="E128" i="27"/>
  <c r="F128" i="27" s="1"/>
  <c r="E129" i="27"/>
  <c r="F129" i="27" s="1"/>
  <c r="C153" i="36" s="1"/>
  <c r="E130" i="27"/>
  <c r="F130" i="27" s="1"/>
  <c r="C126" i="36" s="1"/>
  <c r="E131" i="27"/>
  <c r="F131" i="27" s="1"/>
  <c r="E132" i="27"/>
  <c r="F132" i="27" s="1"/>
  <c r="E133" i="27"/>
  <c r="F133" i="27" s="1"/>
  <c r="E134" i="27"/>
  <c r="F134" i="27" s="1"/>
  <c r="E135" i="27"/>
  <c r="F135" i="27" s="1"/>
  <c r="C106" i="36" s="1"/>
  <c r="E136" i="27"/>
  <c r="F136" i="27" s="1"/>
  <c r="E137" i="27"/>
  <c r="F137" i="27" s="1"/>
  <c r="E138" i="27"/>
  <c r="F138" i="27" s="1"/>
  <c r="E139" i="27"/>
  <c r="F139" i="27" s="1"/>
  <c r="E140" i="27"/>
  <c r="F140" i="27" s="1"/>
  <c r="E141" i="27"/>
  <c r="F141" i="27" s="1"/>
  <c r="E142" i="27"/>
  <c r="F142" i="27" s="1"/>
  <c r="E143" i="27"/>
  <c r="F143" i="27" s="1"/>
  <c r="E144" i="27"/>
  <c r="F144" i="27" s="1"/>
  <c r="C111" i="36" s="1"/>
  <c r="E145" i="27"/>
  <c r="F145" i="27" s="1"/>
  <c r="E146" i="27"/>
  <c r="F146" i="27" s="1"/>
  <c r="E147" i="27"/>
  <c r="F147" i="27" s="1"/>
  <c r="E148" i="27"/>
  <c r="F148" i="27" s="1"/>
  <c r="E149" i="27"/>
  <c r="F149" i="27" s="1"/>
  <c r="C119" i="36" s="1"/>
  <c r="E150" i="27"/>
  <c r="F150" i="27" s="1"/>
  <c r="E151" i="27"/>
  <c r="F151" i="27" s="1"/>
  <c r="E152" i="27"/>
  <c r="F152" i="27" s="1"/>
  <c r="E153" i="27"/>
  <c r="F153" i="27" s="1"/>
  <c r="E154" i="27"/>
  <c r="F154" i="27" s="1"/>
  <c r="E155" i="27"/>
  <c r="F155" i="27" s="1"/>
  <c r="E156" i="27"/>
  <c r="F156" i="27" s="1"/>
  <c r="C22" i="36"/>
  <c r="C15" i="36"/>
  <c r="C27" i="36"/>
  <c r="C138" i="36" l="1"/>
  <c r="C196" i="36"/>
  <c r="C167" i="36"/>
  <c r="C160" i="36"/>
  <c r="C83" i="36"/>
  <c r="C94" i="36"/>
  <c r="C150" i="36"/>
  <c r="C137" i="36"/>
  <c r="C129" i="36"/>
  <c r="C116" i="36"/>
  <c r="C96" i="36"/>
  <c r="C93" i="36"/>
  <c r="C95" i="36"/>
  <c r="C127" i="36"/>
  <c r="C117" i="36"/>
  <c r="C133" i="36"/>
  <c r="C122" i="36"/>
  <c r="C12" i="36"/>
  <c r="F98" i="27"/>
  <c r="C72" i="36"/>
  <c r="F73" i="27"/>
  <c r="F33" i="27"/>
  <c r="C13" i="36"/>
  <c r="F96" i="27"/>
  <c r="C112" i="36" s="1"/>
  <c r="C71" i="36"/>
  <c r="F32" i="27"/>
  <c r="C159" i="36" s="1"/>
  <c r="F122" i="27"/>
  <c r="C14" i="36"/>
  <c r="F94" i="27"/>
  <c r="C107" i="36" s="1"/>
  <c r="C86" i="36"/>
  <c r="F99" i="27"/>
  <c r="J5" i="1"/>
  <c r="K5" i="1" s="1"/>
  <c r="J6" i="1"/>
  <c r="K6" i="1" s="1"/>
  <c r="J3" i="1"/>
  <c r="C120" i="36" l="1"/>
  <c r="C158" i="36"/>
  <c r="C155" i="36"/>
  <c r="C135" i="36"/>
  <c r="C145" i="36"/>
  <c r="C175" i="36" l="1"/>
  <c r="C53" i="36" l="1"/>
  <c r="C47" i="36"/>
  <c r="C46" i="36"/>
  <c r="C45" i="36"/>
  <c r="C37" i="36"/>
  <c r="C36" i="36"/>
  <c r="J4" i="1"/>
  <c r="K4" i="1" l="1"/>
  <c r="J1" i="1"/>
  <c r="E53" i="2"/>
  <c r="E55" i="2" s="1"/>
  <c r="F53" i="2"/>
  <c r="F55" i="2" s="1"/>
  <c r="E3" i="27" l="1"/>
  <c r="E1" i="27" s="1"/>
  <c r="F3" i="27" l="1"/>
  <c r="F1" i="27" s="1"/>
  <c r="C190" i="36" l="1"/>
  <c r="C89" i="36"/>
  <c r="C82" i="36"/>
  <c r="C70" i="36"/>
  <c r="C60" i="36"/>
  <c r="C38" i="36"/>
  <c r="C34" i="36"/>
  <c r="C33" i="36"/>
  <c r="C32" i="36"/>
  <c r="C31" i="36"/>
  <c r="C49" i="2" l="1"/>
  <c r="C43" i="2"/>
  <c r="C36" i="2"/>
  <c r="C19" i="2"/>
  <c r="C18" i="2"/>
  <c r="C61" i="36"/>
  <c r="C75" i="36"/>
  <c r="C179" i="36"/>
  <c r="C180" i="36"/>
  <c r="C63" i="36"/>
  <c r="C62" i="36"/>
  <c r="C35" i="36"/>
  <c r="C206" i="36"/>
  <c r="C65" i="36"/>
  <c r="C5" i="2"/>
  <c r="G10" i="36"/>
  <c r="C10" i="36"/>
  <c r="B10" i="36"/>
  <c r="D10" i="36" s="1"/>
  <c r="B15" i="2"/>
  <c r="C186" i="36" l="1"/>
  <c r="C64" i="36"/>
  <c r="C47" i="2"/>
  <c r="C58" i="36"/>
  <c r="C10" i="2"/>
  <c r="C73" i="36"/>
  <c r="C42" i="36"/>
  <c r="C59" i="36"/>
  <c r="C191" i="36"/>
  <c r="C74" i="36"/>
  <c r="C76" i="36"/>
  <c r="C189" i="36"/>
  <c r="C11" i="36"/>
  <c r="C50" i="2"/>
  <c r="C20" i="2"/>
  <c r="C17" i="2"/>
  <c r="C88" i="36"/>
  <c r="C48" i="2"/>
  <c r="C16" i="2"/>
  <c r="C6" i="2"/>
  <c r="C32" i="2"/>
  <c r="C187" i="36"/>
  <c r="C6" i="36"/>
  <c r="C188" i="36"/>
  <c r="C207" i="36"/>
  <c r="C185" i="36"/>
  <c r="C57" i="36"/>
  <c r="C211" i="36"/>
  <c r="C183" i="36"/>
  <c r="C69" i="36"/>
  <c r="C182" i="36"/>
  <c r="C184" i="36"/>
  <c r="C192" i="36"/>
  <c r="C181" i="36"/>
  <c r="C178" i="36"/>
  <c r="C81" i="36"/>
  <c r="C11" i="2"/>
  <c r="C33" i="2"/>
  <c r="C34" i="2"/>
  <c r="C35" i="2"/>
  <c r="C7" i="2"/>
  <c r="C91" i="36" l="1"/>
  <c r="C40" i="2"/>
  <c r="C66" i="36"/>
  <c r="C21" i="2"/>
  <c r="C197" i="36"/>
  <c r="C15" i="2" l="1"/>
  <c r="G15" i="2"/>
  <c r="R27" i="17"/>
  <c r="V27" i="17" s="1"/>
  <c r="AB27" i="17" s="1"/>
  <c r="AD27" i="17" s="1"/>
  <c r="Q46" i="17"/>
  <c r="O46" i="17"/>
  <c r="N46" i="17"/>
  <c r="L46" i="17"/>
  <c r="V46" i="17" s="1"/>
  <c r="AB46" i="17" s="1"/>
  <c r="AD46" i="17" s="1"/>
  <c r="AA45" i="17"/>
  <c r="S45" i="17"/>
  <c r="Z45" i="17"/>
  <c r="Q45" i="17"/>
  <c r="P45" i="17"/>
  <c r="O45" i="17"/>
  <c r="L45" i="17"/>
  <c r="X45" i="17" s="1"/>
  <c r="AA44" i="17"/>
  <c r="Q44" i="17"/>
  <c r="O44" i="17"/>
  <c r="N44" i="17"/>
  <c r="L44" i="17"/>
  <c r="X44" i="17" s="1"/>
  <c r="Q43" i="17"/>
  <c r="AA43" i="17"/>
  <c r="O43" i="17"/>
  <c r="N43" i="17"/>
  <c r="L43" i="17"/>
  <c r="V43" i="17" s="1"/>
  <c r="R42" i="17"/>
  <c r="AA42" i="17"/>
  <c r="Q42" i="17"/>
  <c r="O42" i="17"/>
  <c r="N42" i="17"/>
  <c r="L42" i="17"/>
  <c r="X42" i="17" s="1"/>
  <c r="AA41" i="17"/>
  <c r="Q41" i="17"/>
  <c r="O41" i="17"/>
  <c r="V41" i="17" s="1"/>
  <c r="I41" i="17"/>
  <c r="K41" i="17" s="1"/>
  <c r="W41" i="17" s="1"/>
  <c r="AA40" i="17"/>
  <c r="L40" i="17"/>
  <c r="V40" i="17" s="1"/>
  <c r="Q40" i="17"/>
  <c r="S40" i="17"/>
  <c r="Z40" i="17"/>
  <c r="O40" i="17"/>
  <c r="Q39" i="17"/>
  <c r="U39" i="17" s="1"/>
  <c r="AA39" i="17"/>
  <c r="L39" i="17"/>
  <c r="V39" i="17" s="1"/>
  <c r="S39" i="17"/>
  <c r="N39" i="17"/>
  <c r="AA38" i="17"/>
  <c r="S38" i="17"/>
  <c r="Q38" i="17"/>
  <c r="O38" i="17"/>
  <c r="N38" i="17"/>
  <c r="L38" i="17"/>
  <c r="X38" i="17" s="1"/>
  <c r="AA37" i="17"/>
  <c r="S37" i="17"/>
  <c r="Q37" i="17"/>
  <c r="P37" i="17"/>
  <c r="O37" i="17"/>
  <c r="N37" i="17"/>
  <c r="L37" i="17"/>
  <c r="V37" i="17" s="1"/>
  <c r="Q36" i="17"/>
  <c r="P36" i="17"/>
  <c r="O36" i="17"/>
  <c r="N36" i="17"/>
  <c r="V36" i="17" s="1"/>
  <c r="AB36" i="17" s="1"/>
  <c r="AD36" i="17" s="1"/>
  <c r="AA35" i="17"/>
  <c r="O35" i="17"/>
  <c r="Q35" i="17"/>
  <c r="N35" i="17"/>
  <c r="L35" i="17"/>
  <c r="V35" i="17" s="1"/>
  <c r="AA34" i="17"/>
  <c r="S34" i="17"/>
  <c r="Q34" i="17"/>
  <c r="U34" i="17" s="1"/>
  <c r="P34" i="17"/>
  <c r="L34" i="17"/>
  <c r="V34" i="17" s="1"/>
  <c r="AA33" i="17"/>
  <c r="L33" i="17"/>
  <c r="X33" i="17" s="1"/>
  <c r="I33" i="17"/>
  <c r="K33" i="17" s="1"/>
  <c r="I34" i="17"/>
  <c r="K34" i="17" s="1"/>
  <c r="I35" i="17"/>
  <c r="K35" i="17" s="1"/>
  <c r="I36" i="17"/>
  <c r="K36" i="17" s="1"/>
  <c r="W36" i="17" s="1"/>
  <c r="I37" i="17"/>
  <c r="K37" i="17" s="1"/>
  <c r="I38" i="17"/>
  <c r="K38" i="17" s="1"/>
  <c r="I39" i="17"/>
  <c r="K39" i="17" s="1"/>
  <c r="AA32" i="17"/>
  <c r="S32" i="17"/>
  <c r="R32" i="17"/>
  <c r="Q32" i="17"/>
  <c r="U32" i="17" s="1"/>
  <c r="L32" i="17"/>
  <c r="X32" i="17" s="1"/>
  <c r="AA31" i="17"/>
  <c r="S31" i="17"/>
  <c r="R31" i="17"/>
  <c r="Q31" i="17"/>
  <c r="O31" i="17"/>
  <c r="P31" i="17"/>
  <c r="N31" i="17"/>
  <c r="L31" i="17"/>
  <c r="X31" i="17" s="1"/>
  <c r="AA30" i="17"/>
  <c r="S30" i="17"/>
  <c r="R30" i="17"/>
  <c r="Q30" i="17"/>
  <c r="U30" i="17" s="1"/>
  <c r="N30" i="17"/>
  <c r="V30" i="17" s="1"/>
  <c r="AA29" i="17"/>
  <c r="S29" i="17"/>
  <c r="Z29" i="17"/>
  <c r="R29" i="17"/>
  <c r="Q29" i="17"/>
  <c r="P29" i="17"/>
  <c r="P49" i="17" s="1"/>
  <c r="O29" i="17"/>
  <c r="N29" i="17"/>
  <c r="L29" i="17"/>
  <c r="X29" i="17" s="1"/>
  <c r="Q28" i="17"/>
  <c r="AA28" i="17"/>
  <c r="L28" i="17"/>
  <c r="X28" i="17" s="1"/>
  <c r="R28" i="17"/>
  <c r="O28" i="17"/>
  <c r="N28" i="17"/>
  <c r="Z28" i="17"/>
  <c r="Y28" i="17" s="1"/>
  <c r="Z30" i="17"/>
  <c r="Z31" i="17"/>
  <c r="Z32" i="17"/>
  <c r="Z33" i="17"/>
  <c r="Y33" i="17" s="1"/>
  <c r="Z34" i="17"/>
  <c r="Z35" i="17"/>
  <c r="Y35" i="17" s="1"/>
  <c r="Z36" i="17"/>
  <c r="Y36" i="17" s="1"/>
  <c r="Z37" i="17"/>
  <c r="Z38" i="17"/>
  <c r="Z39" i="17"/>
  <c r="Z41" i="17"/>
  <c r="Y41" i="17" s="1"/>
  <c r="Z42" i="17"/>
  <c r="Y42" i="17" s="1"/>
  <c r="Z43" i="17"/>
  <c r="Y43" i="17" s="1"/>
  <c r="Z44" i="17"/>
  <c r="Y44" i="17" s="1"/>
  <c r="I30" i="17"/>
  <c r="K30" i="17" s="1"/>
  <c r="W30" i="17" s="1"/>
  <c r="U33" i="17"/>
  <c r="I40" i="17"/>
  <c r="K40" i="17" s="1"/>
  <c r="I28" i="17"/>
  <c r="K28" i="17" s="1"/>
  <c r="I29" i="17"/>
  <c r="K29" i="17" s="1"/>
  <c r="I31" i="17"/>
  <c r="K31" i="17" s="1"/>
  <c r="I32" i="17"/>
  <c r="K32" i="17" s="1"/>
  <c r="I42" i="17"/>
  <c r="K42" i="17" s="1"/>
  <c r="I43" i="17"/>
  <c r="K43" i="17" s="1"/>
  <c r="I44" i="17"/>
  <c r="K44" i="17" s="1"/>
  <c r="I45" i="17"/>
  <c r="K45" i="17" s="1"/>
  <c r="AA26" i="17"/>
  <c r="Q26" i="17"/>
  <c r="U26" i="17" s="1"/>
  <c r="N26" i="17"/>
  <c r="L26" i="17"/>
  <c r="V26" i="17" s="1"/>
  <c r="AA25" i="17"/>
  <c r="Q25" i="17"/>
  <c r="O25" i="17"/>
  <c r="L25" i="17"/>
  <c r="V25" i="17" s="1"/>
  <c r="AA24" i="17"/>
  <c r="S24" i="17"/>
  <c r="Q24" i="17"/>
  <c r="U24" i="17" s="1"/>
  <c r="M24" i="17"/>
  <c r="L24" i="17"/>
  <c r="X24" i="17" s="1"/>
  <c r="AA23" i="17"/>
  <c r="L23" i="17"/>
  <c r="V23" i="17" s="1"/>
  <c r="Q23" i="17"/>
  <c r="O23" i="17"/>
  <c r="N23" i="17"/>
  <c r="M22" i="17"/>
  <c r="Q22" i="17"/>
  <c r="U22" i="17" s="1"/>
  <c r="S22" i="17"/>
  <c r="Z22" i="17"/>
  <c r="L22" i="17"/>
  <c r="V22" i="17" s="1"/>
  <c r="AB22" i="17" s="1"/>
  <c r="AD22" i="17" s="1"/>
  <c r="S21" i="17"/>
  <c r="L21" i="17"/>
  <c r="X21" i="17" s="1"/>
  <c r="AA20" i="17"/>
  <c r="L20" i="17"/>
  <c r="Q20" i="17"/>
  <c r="U20" i="17" s="1"/>
  <c r="N20" i="17"/>
  <c r="I20" i="17"/>
  <c r="K20" i="17" s="1"/>
  <c r="I21" i="17"/>
  <c r="K21" i="17" s="1"/>
  <c r="I22" i="17"/>
  <c r="K22" i="17" s="1"/>
  <c r="I23" i="17"/>
  <c r="K23" i="17" s="1"/>
  <c r="I24" i="17"/>
  <c r="K24" i="17" s="1"/>
  <c r="I25" i="17"/>
  <c r="K25" i="17" s="1"/>
  <c r="I26" i="17"/>
  <c r="K26" i="17" s="1"/>
  <c r="I27" i="17"/>
  <c r="K27" i="17" s="1"/>
  <c r="W27" i="17" s="1"/>
  <c r="I46" i="17"/>
  <c r="K46" i="17" s="1"/>
  <c r="U19" i="17"/>
  <c r="U21" i="17"/>
  <c r="U27" i="17"/>
  <c r="U12" i="17"/>
  <c r="Z20" i="17"/>
  <c r="Y20" i="17" s="1"/>
  <c r="Z21" i="17"/>
  <c r="Z23" i="17"/>
  <c r="Y23" i="17" s="1"/>
  <c r="Z24" i="17"/>
  <c r="Z25" i="17"/>
  <c r="Y25" i="17" s="1"/>
  <c r="Z26" i="17"/>
  <c r="Y26" i="17" s="1"/>
  <c r="Z27" i="17"/>
  <c r="Y27" i="17" s="1"/>
  <c r="Z46" i="17"/>
  <c r="Y46" i="17" s="1"/>
  <c r="Z19" i="17"/>
  <c r="Y19" i="17" s="1"/>
  <c r="AA19" i="17"/>
  <c r="R19" i="17"/>
  <c r="L19" i="17"/>
  <c r="V19" i="17" s="1"/>
  <c r="I19" i="17"/>
  <c r="K19" i="17" s="1"/>
  <c r="F66" i="17"/>
  <c r="Q18" i="17"/>
  <c r="U18" i="17" s="1"/>
  <c r="S18" i="17"/>
  <c r="Z18" i="17"/>
  <c r="AA18" i="17"/>
  <c r="N18" i="17"/>
  <c r="L18" i="17"/>
  <c r="V18" i="17" s="1"/>
  <c r="AA17" i="17"/>
  <c r="S17" i="17"/>
  <c r="Q17" i="17"/>
  <c r="U17" i="17" s="1"/>
  <c r="L17" i="17"/>
  <c r="V17" i="17" s="1"/>
  <c r="AA16" i="17"/>
  <c r="S16" i="17"/>
  <c r="S49" i="17" s="1"/>
  <c r="Z16" i="17"/>
  <c r="Q16" i="17"/>
  <c r="U16" i="17" s="1"/>
  <c r="N16" i="17"/>
  <c r="V16" i="17" s="1"/>
  <c r="AA15" i="17"/>
  <c r="Q15" i="17"/>
  <c r="U15" i="17" s="1"/>
  <c r="N15" i="17"/>
  <c r="M15" i="17"/>
  <c r="M49" i="17" s="1"/>
  <c r="L15" i="17"/>
  <c r="X15" i="17" s="1"/>
  <c r="AA14" i="17"/>
  <c r="N14" i="17"/>
  <c r="V14" i="17" s="1"/>
  <c r="R14" i="17"/>
  <c r="Q14" i="17"/>
  <c r="U14" i="17" s="1"/>
  <c r="I14" i="17"/>
  <c r="K14" i="17" s="1"/>
  <c r="W14" i="17" s="1"/>
  <c r="AA13" i="17"/>
  <c r="AA49" i="17" s="1"/>
  <c r="Q13" i="17"/>
  <c r="Q49" i="17" s="1"/>
  <c r="R12" i="17"/>
  <c r="R49" i="17" s="1"/>
  <c r="A12" i="17"/>
  <c r="AC49" i="17"/>
  <c r="AC52" i="17" s="1"/>
  <c r="G58" i="17" s="1"/>
  <c r="I58" i="17" s="1"/>
  <c r="I47" i="17"/>
  <c r="K47" i="17" s="1"/>
  <c r="V47" i="17"/>
  <c r="AB47" i="17" s="1"/>
  <c r="U47" i="17"/>
  <c r="Z47" i="17"/>
  <c r="Y47" i="17" s="1"/>
  <c r="I18" i="17"/>
  <c r="K18" i="17" s="1"/>
  <c r="F69" i="17"/>
  <c r="F68" i="17"/>
  <c r="F67" i="17"/>
  <c r="F65" i="17"/>
  <c r="F64" i="17"/>
  <c r="F63" i="17"/>
  <c r="Z17" i="17"/>
  <c r="I17" i="17"/>
  <c r="K17" i="17" s="1"/>
  <c r="I16" i="17"/>
  <c r="K16" i="17" s="1"/>
  <c r="W16" i="17" s="1"/>
  <c r="Z15" i="17"/>
  <c r="Y15" i="17" s="1"/>
  <c r="I15" i="17"/>
  <c r="K15" i="17" s="1"/>
  <c r="Z14" i="17"/>
  <c r="Y14" i="17" s="1"/>
  <c r="Z13" i="17"/>
  <c r="I13" i="17"/>
  <c r="K13" i="17" s="1"/>
  <c r="W13" i="17" s="1"/>
  <c r="Z12" i="17"/>
  <c r="Y12" i="17" s="1"/>
  <c r="I12" i="17"/>
  <c r="K12" i="17" s="1"/>
  <c r="W12" i="17" s="1"/>
  <c r="V11" i="17"/>
  <c r="AB11" i="17" s="1"/>
  <c r="W47" i="17"/>
  <c r="X23" i="17" l="1"/>
  <c r="V24" i="17"/>
  <c r="AB24" i="17" s="1"/>
  <c r="AD24" i="17" s="1"/>
  <c r="Y45" i="17"/>
  <c r="X27" i="17"/>
  <c r="W22" i="17"/>
  <c r="V13" i="17"/>
  <c r="AB13" i="17" s="1"/>
  <c r="AD13" i="17" s="1"/>
  <c r="U37" i="17"/>
  <c r="W37" i="17"/>
  <c r="AB19" i="17"/>
  <c r="AD19" i="17" s="1"/>
  <c r="X34" i="17"/>
  <c r="W19" i="17"/>
  <c r="X35" i="17"/>
  <c r="Y38" i="17"/>
  <c r="AB34" i="17"/>
  <c r="AD34" i="17" s="1"/>
  <c r="W42" i="17"/>
  <c r="W21" i="17"/>
  <c r="V38" i="17"/>
  <c r="AB38" i="17" s="1"/>
  <c r="AD38" i="17" s="1"/>
  <c r="AB40" i="17"/>
  <c r="AD40" i="17" s="1"/>
  <c r="W25" i="17"/>
  <c r="W31" i="17"/>
  <c r="V28" i="17"/>
  <c r="AB28" i="17" s="1"/>
  <c r="AD28" i="17" s="1"/>
  <c r="W29" i="17"/>
  <c r="W38" i="17"/>
  <c r="U44" i="17"/>
  <c r="U29" i="17"/>
  <c r="W45" i="17"/>
  <c r="Y31" i="17"/>
  <c r="Y22" i="17"/>
  <c r="Y34" i="17"/>
  <c r="V45" i="17"/>
  <c r="AB45" i="17" s="1"/>
  <c r="AD45" i="17" s="1"/>
  <c r="X26" i="17"/>
  <c r="Y39" i="17"/>
  <c r="U42" i="17"/>
  <c r="U43" i="17"/>
  <c r="U31" i="17"/>
  <c r="W18" i="17"/>
  <c r="U23" i="17"/>
  <c r="Y32" i="17"/>
  <c r="AB41" i="17"/>
  <c r="AD41" i="17" s="1"/>
  <c r="X14" i="17"/>
  <c r="W26" i="17"/>
  <c r="U40" i="17"/>
  <c r="AB30" i="17"/>
  <c r="AD30" i="17" s="1"/>
  <c r="X25" i="17"/>
  <c r="O49" i="17"/>
  <c r="W15" i="17"/>
  <c r="W49" i="17" s="1"/>
  <c r="G51" i="17" s="1"/>
  <c r="W24" i="17"/>
  <c r="W43" i="17"/>
  <c r="AB37" i="17"/>
  <c r="AD37" i="17" s="1"/>
  <c r="AB39" i="17"/>
  <c r="AD39" i="17" s="1"/>
  <c r="U46" i="17"/>
  <c r="X19" i="17"/>
  <c r="Y24" i="17"/>
  <c r="Y29" i="17"/>
  <c r="W17" i="17"/>
  <c r="X43" i="17"/>
  <c r="Y40" i="17"/>
  <c r="AB26" i="17"/>
  <c r="AD26" i="17" s="1"/>
  <c r="X47" i="17"/>
  <c r="AB23" i="17"/>
  <c r="AD23" i="17" s="1"/>
  <c r="U25" i="17"/>
  <c r="W28" i="17"/>
  <c r="W35" i="17"/>
  <c r="V33" i="17"/>
  <c r="AB33" i="17" s="1"/>
  <c r="AD33" i="17" s="1"/>
  <c r="X37" i="17"/>
  <c r="X39" i="17"/>
  <c r="V31" i="17"/>
  <c r="AB31" i="17" s="1"/>
  <c r="AD31" i="17" s="1"/>
  <c r="Z49" i="17"/>
  <c r="W23" i="17"/>
  <c r="AB25" i="17"/>
  <c r="AD25" i="17" s="1"/>
  <c r="W40" i="17"/>
  <c r="U41" i="17"/>
  <c r="X41" i="17" s="1"/>
  <c r="AB14" i="17"/>
  <c r="AD14" i="17" s="1"/>
  <c r="X16" i="17"/>
  <c r="AB43" i="17"/>
  <c r="AD43" i="17" s="1"/>
  <c r="W46" i="17"/>
  <c r="U28" i="17"/>
  <c r="X40" i="17"/>
  <c r="W39" i="17"/>
  <c r="U36" i="17"/>
  <c r="X36" i="17" s="1"/>
  <c r="N49" i="17"/>
  <c r="X22" i="17"/>
  <c r="Y18" i="17"/>
  <c r="Y21" i="17"/>
  <c r="W32" i="17"/>
  <c r="W33" i="17"/>
  <c r="V29" i="17"/>
  <c r="AB29" i="17" s="1"/>
  <c r="AD29" i="17" s="1"/>
  <c r="Y30" i="17"/>
  <c r="U35" i="17"/>
  <c r="AB35" i="17"/>
  <c r="AD35" i="17" s="1"/>
  <c r="U38" i="17"/>
  <c r="W34" i="17"/>
  <c r="AB16" i="17"/>
  <c r="AD16" i="17" s="1"/>
  <c r="U13" i="17"/>
  <c r="X13" i="17" s="1"/>
  <c r="AB17" i="17"/>
  <c r="AD17" i="17" s="1"/>
  <c r="W20" i="17"/>
  <c r="X46" i="17"/>
  <c r="X30" i="17"/>
  <c r="U45" i="17"/>
  <c r="Y17" i="17"/>
  <c r="Y37" i="17"/>
  <c r="V42" i="17"/>
  <c r="AB42" i="17" s="1"/>
  <c r="AD42" i="17" s="1"/>
  <c r="W44" i="17"/>
  <c r="AB18" i="17"/>
  <c r="AD18" i="17" s="1"/>
  <c r="Y16" i="17"/>
  <c r="V44" i="17"/>
  <c r="AB44" i="17" s="1"/>
  <c r="AD44" i="17" s="1"/>
  <c r="Y13" i="17"/>
  <c r="L49" i="17"/>
  <c r="V21" i="17"/>
  <c r="AB21" i="17" s="1"/>
  <c r="AD21" i="17" s="1"/>
  <c r="V32" i="17"/>
  <c r="AB32" i="17" s="1"/>
  <c r="AD32" i="17" s="1"/>
  <c r="V12" i="17"/>
  <c r="AB12" i="17" s="1"/>
  <c r="AD12" i="17" s="1"/>
  <c r="AD49" i="17" s="1"/>
  <c r="X17" i="17"/>
  <c r="X12" i="17"/>
  <c r="V15" i="17"/>
  <c r="AB15" i="17" s="1"/>
  <c r="AD15" i="17" s="1"/>
  <c r="X20" i="17"/>
  <c r="V20" i="17"/>
  <c r="AB20" i="17" s="1"/>
  <c r="AD20" i="17" s="1"/>
  <c r="X18" i="17"/>
  <c r="D15" i="2"/>
  <c r="V49" i="17" l="1"/>
  <c r="X49" i="17"/>
  <c r="Y49" i="17"/>
  <c r="U49" i="17"/>
  <c r="G52" i="17"/>
  <c r="AB49" i="17"/>
  <c r="AB52" i="17" s="1"/>
  <c r="C12" i="2"/>
  <c r="C28" i="2" s="1"/>
  <c r="C16" i="36" l="1"/>
  <c r="C77" i="36" l="1"/>
  <c r="G3" i="1" l="1"/>
  <c r="G1" i="1" s="1"/>
  <c r="K3" i="1" l="1"/>
  <c r="C5" i="36" l="1"/>
  <c r="C7" i="36" s="1"/>
  <c r="C18" i="36" s="1"/>
  <c r="C19" i="36" l="1"/>
  <c r="C25" i="36" l="1"/>
  <c r="C28" i="36" s="1"/>
  <c r="C54" i="36" l="1"/>
  <c r="C199" i="36" l="1"/>
  <c r="C200" i="36" s="1"/>
  <c r="C201" i="36" s="1"/>
  <c r="C202" i="36" l="1"/>
  <c r="C204" i="36" s="1"/>
  <c r="C213" i="36" l="1"/>
  <c r="C51" i="2" s="1"/>
  <c r="C53" i="2" s="1"/>
  <c r="C55" i="2" s="1"/>
  <c r="B90" i="36" l="1"/>
  <c r="D90" i="36" s="1"/>
  <c r="B148" i="36"/>
  <c r="D148" i="36" s="1"/>
  <c r="B104" i="36"/>
  <c r="D104" i="36" s="1"/>
  <c r="B19" i="2"/>
  <c r="D19" i="2" s="1"/>
  <c r="G37" i="2"/>
  <c r="G47" i="2"/>
  <c r="B48" i="36"/>
  <c r="D48" i="36" s="1"/>
  <c r="B75" i="36"/>
  <c r="D75" i="36" s="1"/>
  <c r="B171" i="36"/>
  <c r="D171" i="36" s="1"/>
  <c r="B50" i="2"/>
  <c r="D50" i="2" s="1"/>
  <c r="B11" i="2"/>
  <c r="D11" i="2" s="1"/>
  <c r="B52" i="36"/>
  <c r="D52" i="36" s="1"/>
  <c r="B72" i="36"/>
  <c r="D72" i="36" s="1"/>
  <c r="B82" i="36"/>
  <c r="D82" i="36" s="1"/>
  <c r="B126" i="36"/>
  <c r="D126" i="36" s="1"/>
  <c r="B211" i="36"/>
  <c r="D211" i="36" s="1"/>
  <c r="B37" i="2"/>
  <c r="D37" i="2" s="1"/>
  <c r="B6" i="2"/>
  <c r="D6" i="2" s="1"/>
  <c r="G24" i="2"/>
  <c r="G26" i="2" s="1"/>
  <c r="B108" i="36"/>
  <c r="D108" i="36" s="1"/>
  <c r="B166" i="36"/>
  <c r="D166" i="36" s="1"/>
  <c r="B39" i="2"/>
  <c r="D39" i="2" s="1"/>
  <c r="B37" i="36"/>
  <c r="D37" i="36" s="1"/>
  <c r="B61" i="36"/>
  <c r="D61" i="36" s="1"/>
  <c r="B116" i="36"/>
  <c r="D116" i="36" s="1"/>
  <c r="B86" i="36"/>
  <c r="D86" i="36" s="1"/>
  <c r="B161" i="36"/>
  <c r="D161" i="36" s="1"/>
  <c r="G57" i="36"/>
  <c r="B196" i="36"/>
  <c r="D196" i="36" s="1"/>
  <c r="G35" i="2"/>
  <c r="B59" i="36"/>
  <c r="D59" i="36" s="1"/>
  <c r="B127" i="36"/>
  <c r="D127" i="36" s="1"/>
  <c r="B117" i="36"/>
  <c r="D117" i="36" s="1"/>
  <c r="B194" i="36"/>
  <c r="D194" i="36" s="1"/>
  <c r="B14" i="36"/>
  <c r="D14" i="36" s="1"/>
  <c r="B13" i="36"/>
  <c r="D13" i="36" s="1"/>
  <c r="B125" i="36"/>
  <c r="D125" i="36" s="1"/>
  <c r="B192" i="36"/>
  <c r="D192" i="36" s="1"/>
  <c r="B106" i="36"/>
  <c r="D106" i="36" s="1"/>
  <c r="G19" i="2"/>
  <c r="H19" i="2" s="1"/>
  <c r="B180" i="36"/>
  <c r="D180" i="36" s="1"/>
  <c r="B98" i="36"/>
  <c r="D98" i="36" s="1"/>
  <c r="B25" i="2"/>
  <c r="D25" i="2" s="1"/>
  <c r="B152" i="36"/>
  <c r="D152" i="36" s="1"/>
  <c r="B184" i="36"/>
  <c r="D184" i="36" s="1"/>
  <c r="B149" i="36"/>
  <c r="D149" i="36" s="1"/>
  <c r="B173" i="36"/>
  <c r="D173" i="36" s="1"/>
  <c r="B96" i="36"/>
  <c r="D96" i="36" s="1"/>
  <c r="B131" i="36"/>
  <c r="D131" i="36" s="1"/>
  <c r="G147" i="36"/>
  <c r="B50" i="36"/>
  <c r="D50" i="36" s="1"/>
  <c r="B43" i="2"/>
  <c r="D43" i="2" s="1"/>
  <c r="B140" i="36"/>
  <c r="D140" i="36" s="1"/>
  <c r="B41" i="36"/>
  <c r="D41" i="36" s="1"/>
  <c r="G48" i="2"/>
  <c r="B73" i="36"/>
  <c r="D73" i="36" s="1"/>
  <c r="B32" i="36"/>
  <c r="D32" i="36" s="1"/>
  <c r="B168" i="36"/>
  <c r="D168" i="36" s="1"/>
  <c r="B49" i="2"/>
  <c r="B26" i="36"/>
  <c r="D26" i="36" s="1"/>
  <c r="B65" i="36"/>
  <c r="D65" i="36" s="1"/>
  <c r="B64" i="36"/>
  <c r="D64" i="36" s="1"/>
  <c r="B9" i="2"/>
  <c r="D9" i="2" s="1"/>
  <c r="B11" i="36"/>
  <c r="B31" i="36"/>
  <c r="D31" i="36" s="1"/>
  <c r="G49" i="2"/>
  <c r="B97" i="36"/>
  <c r="D97" i="36" s="1"/>
  <c r="G32" i="2"/>
  <c r="B34" i="36"/>
  <c r="D34" i="36" s="1"/>
  <c r="B39" i="36"/>
  <c r="D39" i="36" s="1"/>
  <c r="B163" i="36"/>
  <c r="D163" i="36" s="1"/>
  <c r="B105" i="36"/>
  <c r="D105" i="36" s="1"/>
  <c r="B63" i="36"/>
  <c r="D63" i="36" s="1"/>
  <c r="B24" i="36"/>
  <c r="D24" i="36" s="1"/>
  <c r="B38" i="36"/>
  <c r="D38" i="36" s="1"/>
  <c r="B10" i="2"/>
  <c r="D10" i="2" s="1"/>
  <c r="B83" i="36"/>
  <c r="D83" i="36" s="1"/>
  <c r="B35" i="36"/>
  <c r="D35" i="36" s="1"/>
  <c r="B12" i="36"/>
  <c r="D12" i="36" s="1"/>
  <c r="B144" i="36"/>
  <c r="D144" i="36" s="1"/>
  <c r="B62" i="36"/>
  <c r="D62" i="36" s="1"/>
  <c r="G38" i="2"/>
  <c r="G33" i="2"/>
  <c r="B47" i="2"/>
  <c r="D47" i="2" s="1"/>
  <c r="B100" i="36"/>
  <c r="D100" i="36" s="1"/>
  <c r="B202" i="36"/>
  <c r="D202" i="36" s="1"/>
  <c r="B33" i="2"/>
  <c r="D33" i="2" s="1"/>
  <c r="B32" i="2"/>
  <c r="D32" i="2" s="1"/>
  <c r="B167" i="36"/>
  <c r="D167" i="36" s="1"/>
  <c r="B36" i="36"/>
  <c r="D36" i="36" s="1"/>
  <c r="B138" i="36"/>
  <c r="G20" i="2"/>
  <c r="B193" i="36"/>
  <c r="D193" i="36" s="1"/>
  <c r="B71" i="36"/>
  <c r="D71" i="36" s="1"/>
  <c r="B139" i="36"/>
  <c r="D139" i="36" s="1"/>
  <c r="B16" i="2"/>
  <c r="B47" i="36"/>
  <c r="B162" i="36"/>
  <c r="D162" i="36" s="1"/>
  <c r="B170" i="36"/>
  <c r="D170" i="36" s="1"/>
  <c r="B207" i="36"/>
  <c r="D207" i="36" s="1"/>
  <c r="B40" i="36"/>
  <c r="D40" i="36" s="1"/>
  <c r="B6" i="36"/>
  <c r="D6" i="36" s="1"/>
  <c r="G137" i="36"/>
  <c r="B81" i="36"/>
  <c r="G11" i="36"/>
  <c r="B142" i="36"/>
  <c r="D142" i="36" s="1"/>
  <c r="B189" i="36"/>
  <c r="D189" i="36" s="1"/>
  <c r="B34" i="2"/>
  <c r="D34" i="2" s="1"/>
  <c r="B24" i="2"/>
  <c r="B26" i="2" s="1"/>
  <c r="B182" i="36"/>
  <c r="D182" i="36" s="1"/>
  <c r="G93" i="36"/>
  <c r="B172" i="36"/>
  <c r="D172" i="36" s="1"/>
  <c r="B36" i="2"/>
  <c r="D36" i="2" s="1"/>
  <c r="B151" i="36"/>
  <c r="D151" i="36" s="1"/>
  <c r="B58" i="36"/>
  <c r="D58" i="36" s="1"/>
  <c r="B94" i="36"/>
  <c r="D94" i="36" s="1"/>
  <c r="B17" i="2"/>
  <c r="D17" i="2" s="1"/>
  <c r="G122" i="36"/>
  <c r="G34" i="2"/>
  <c r="B49" i="36"/>
  <c r="D49" i="36" s="1"/>
  <c r="B8" i="2"/>
  <c r="D8" i="2" s="1"/>
  <c r="B110" i="36"/>
  <c r="D110" i="36" s="1"/>
  <c r="B174" i="36"/>
  <c r="D174" i="36" s="1"/>
  <c r="B102" i="36"/>
  <c r="D102" i="36" s="1"/>
  <c r="B181" i="36"/>
  <c r="D181" i="36" s="1"/>
  <c r="B87" i="36"/>
  <c r="D87" i="36" s="1"/>
  <c r="B89" i="36"/>
  <c r="D89" i="36" s="1"/>
  <c r="G178" i="36"/>
  <c r="B46" i="36"/>
  <c r="D46" i="36" s="1"/>
  <c r="B153" i="36"/>
  <c r="D153" i="36" s="1"/>
  <c r="B122" i="36"/>
  <c r="D122" i="36" s="1"/>
  <c r="B165" i="36"/>
  <c r="D165" i="36" s="1"/>
  <c r="B23" i="36"/>
  <c r="D23" i="36" s="1"/>
  <c r="B129" i="36"/>
  <c r="D129" i="36" s="1"/>
  <c r="B22" i="36"/>
  <c r="B38" i="2"/>
  <c r="D38" i="2" s="1"/>
  <c r="B70" i="36"/>
  <c r="D70" i="36" s="1"/>
  <c r="B123" i="36"/>
  <c r="D123" i="36" s="1"/>
  <c r="B179" i="36"/>
  <c r="D179" i="36" s="1"/>
  <c r="B76" i="36"/>
  <c r="D76" i="36" s="1"/>
  <c r="B53" i="36"/>
  <c r="D53" i="36" s="1"/>
  <c r="B147" i="36"/>
  <c r="D147" i="36" s="1"/>
  <c r="B178" i="36"/>
  <c r="B85" i="36"/>
  <c r="D85" i="36" s="1"/>
  <c r="G17" i="2"/>
  <c r="B45" i="36"/>
  <c r="D45" i="36" s="1"/>
  <c r="B137" i="36"/>
  <c r="D137" i="36" s="1"/>
  <c r="B203" i="36"/>
  <c r="D203" i="36" s="1"/>
  <c r="B103" i="36"/>
  <c r="D103" i="36" s="1"/>
  <c r="B74" i="36"/>
  <c r="D74" i="36" s="1"/>
  <c r="G50" i="2"/>
  <c r="H50" i="2" s="1"/>
  <c r="G7" i="2"/>
  <c r="B169" i="36"/>
  <c r="D169" i="36" s="1"/>
  <c r="B187" i="36"/>
  <c r="D187" i="36" s="1"/>
  <c r="B141" i="36"/>
  <c r="D141" i="36" s="1"/>
  <c r="B124" i="36"/>
  <c r="D124" i="36" s="1"/>
  <c r="B191" i="36"/>
  <c r="D191" i="36" s="1"/>
  <c r="G69" i="36"/>
  <c r="B143" i="36"/>
  <c r="D143" i="36" s="1"/>
  <c r="B186" i="36"/>
  <c r="D186" i="36" s="1"/>
  <c r="B188" i="36"/>
  <c r="D188" i="36" s="1"/>
  <c r="B33" i="36"/>
  <c r="D33" i="36" s="1"/>
  <c r="B183" i="36"/>
  <c r="D183" i="36" s="1"/>
  <c r="B5" i="2"/>
  <c r="D5" i="2" s="1"/>
  <c r="B51" i="36"/>
  <c r="D51" i="36" s="1"/>
  <c r="B101" i="36"/>
  <c r="D101" i="36" s="1"/>
  <c r="B130" i="36"/>
  <c r="D130" i="36" s="1"/>
  <c r="G5" i="36"/>
  <c r="B133" i="36"/>
  <c r="D133" i="36" s="1"/>
  <c r="G31" i="36"/>
  <c r="G81" i="36"/>
  <c r="G16" i="2"/>
  <c r="B114" i="36"/>
  <c r="D114" i="36" s="1"/>
  <c r="G22" i="36"/>
  <c r="B113" i="36"/>
  <c r="D113" i="36" s="1"/>
  <c r="B5" i="36"/>
  <c r="D5" i="36" s="1"/>
  <c r="B35" i="2"/>
  <c r="D35" i="2" s="1"/>
  <c r="B195" i="36"/>
  <c r="D195" i="36" s="1"/>
  <c r="G9" i="2"/>
  <c r="B107" i="36"/>
  <c r="D107" i="36" s="1"/>
  <c r="B150" i="36"/>
  <c r="D150" i="36" s="1"/>
  <c r="B119" i="36"/>
  <c r="D119" i="36" s="1"/>
  <c r="B60" i="36"/>
  <c r="D60" i="36" s="1"/>
  <c r="B27" i="36"/>
  <c r="D27" i="36" s="1"/>
  <c r="B206" i="36"/>
  <c r="D206" i="36" s="1"/>
  <c r="B159" i="36"/>
  <c r="D159" i="36" s="1"/>
  <c r="B208" i="36"/>
  <c r="D208" i="36" s="1"/>
  <c r="B190" i="36"/>
  <c r="D190" i="36" s="1"/>
  <c r="B112" i="36"/>
  <c r="D112" i="36" s="1"/>
  <c r="B160" i="36"/>
  <c r="D160" i="36" s="1"/>
  <c r="B134" i="36"/>
  <c r="B15" i="36"/>
  <c r="D15" i="36" s="1"/>
  <c r="B20" i="2"/>
  <c r="D20" i="2" s="1"/>
  <c r="B57" i="36"/>
  <c r="G10" i="2"/>
  <c r="B128" i="36"/>
  <c r="D128" i="36" s="1"/>
  <c r="B185" i="36"/>
  <c r="D185" i="36" s="1"/>
  <c r="B118" i="36"/>
  <c r="D118" i="36" s="1"/>
  <c r="B25" i="36"/>
  <c r="D25" i="36" s="1"/>
  <c r="B132" i="36"/>
  <c r="D132" i="36" s="1"/>
  <c r="B88" i="36"/>
  <c r="D88" i="36" s="1"/>
  <c r="B7" i="2"/>
  <c r="D7" i="2" s="1"/>
  <c r="B164" i="36"/>
  <c r="D164" i="36" s="1"/>
  <c r="B93" i="36"/>
  <c r="D93" i="36" s="1"/>
  <c r="B115" i="36"/>
  <c r="D115" i="36" s="1"/>
  <c r="B109" i="36"/>
  <c r="D109" i="36" s="1"/>
  <c r="B95" i="36"/>
  <c r="D95" i="36" s="1"/>
  <c r="B158" i="36"/>
  <c r="D158" i="36" s="1"/>
  <c r="G5" i="2"/>
  <c r="G36" i="2"/>
  <c r="G45" i="36"/>
  <c r="B84" i="36"/>
  <c r="D84" i="36" s="1"/>
  <c r="G158" i="36"/>
  <c r="B154" i="36"/>
  <c r="D154" i="36" s="1"/>
  <c r="B99" i="36"/>
  <c r="D99" i="36" s="1"/>
  <c r="G11" i="2"/>
  <c r="H11" i="2" s="1"/>
  <c r="B111" i="36"/>
  <c r="D111" i="36" s="1"/>
  <c r="B18" i="2"/>
  <c r="D18" i="2" s="1"/>
  <c r="B69" i="36"/>
  <c r="D69" i="36" s="1"/>
  <c r="G114" i="36"/>
  <c r="G83" i="36"/>
  <c r="G23" i="36"/>
  <c r="G161" i="36"/>
  <c r="G208" i="36"/>
  <c r="G82" i="36"/>
  <c r="G104" i="36"/>
  <c r="G184" i="36"/>
  <c r="G128" i="36"/>
  <c r="G181" i="36"/>
  <c r="G36" i="36"/>
  <c r="G76" i="36"/>
  <c r="G70" i="36"/>
  <c r="G106" i="36"/>
  <c r="G144" i="36"/>
  <c r="G46" i="36"/>
  <c r="G6" i="36"/>
  <c r="G108" i="36"/>
  <c r="G191" i="36"/>
  <c r="G133" i="36"/>
  <c r="G34" i="36"/>
  <c r="G153" i="36"/>
  <c r="G192" i="36"/>
  <c r="G173" i="36"/>
  <c r="G202" i="36"/>
  <c r="G98" i="36"/>
  <c r="G183" i="36"/>
  <c r="G207" i="36"/>
  <c r="G119" i="36"/>
  <c r="G168" i="36"/>
  <c r="G196" i="36"/>
  <c r="G143" i="36"/>
  <c r="G188" i="36"/>
  <c r="G193" i="36"/>
  <c r="G179" i="36"/>
  <c r="G110" i="36"/>
  <c r="G15" i="36"/>
  <c r="G43" i="2"/>
  <c r="G163" i="36"/>
  <c r="G33" i="36"/>
  <c r="G165" i="36"/>
  <c r="G203" i="36"/>
  <c r="G115" i="36"/>
  <c r="G211" i="36"/>
  <c r="G72" i="36"/>
  <c r="G96" i="36"/>
  <c r="G127" i="36"/>
  <c r="G186" i="36"/>
  <c r="G187" i="36"/>
  <c r="G189" i="36"/>
  <c r="G95" i="36"/>
  <c r="G124" i="36"/>
  <c r="G125" i="36"/>
  <c r="G113" i="36"/>
  <c r="G39" i="2"/>
  <c r="G84" i="36"/>
  <c r="G94" i="36"/>
  <c r="G40" i="36"/>
  <c r="G64" i="36"/>
  <c r="G73" i="36"/>
  <c r="G103" i="36"/>
  <c r="G164" i="36"/>
  <c r="G123" i="36"/>
  <c r="G6" i="2"/>
  <c r="G172" i="36"/>
  <c r="G151" i="36"/>
  <c r="G58" i="36"/>
  <c r="G88" i="36"/>
  <c r="G138" i="36"/>
  <c r="G74" i="36"/>
  <c r="G53" i="36"/>
  <c r="G63" i="36"/>
  <c r="G134" i="36"/>
  <c r="G190" i="36"/>
  <c r="G27" i="36"/>
  <c r="G90" i="36"/>
  <c r="G61" i="36"/>
  <c r="G171" i="36"/>
  <c r="G50" i="36"/>
  <c r="G75" i="36"/>
  <c r="G59" i="36"/>
  <c r="G160" i="36"/>
  <c r="G126" i="36"/>
  <c r="G118" i="36"/>
  <c r="G159" i="36"/>
  <c r="G18" i="2"/>
  <c r="G141" i="36"/>
  <c r="G109" i="36"/>
  <c r="G38" i="36"/>
  <c r="G12" i="36"/>
  <c r="G87" i="36"/>
  <c r="G195" i="36"/>
  <c r="G117" i="36"/>
  <c r="G132" i="36"/>
  <c r="G142" i="36"/>
  <c r="G150" i="36"/>
  <c r="G101" i="36"/>
  <c r="G116" i="36"/>
  <c r="G182" i="36"/>
  <c r="G62" i="36"/>
  <c r="G100" i="36"/>
  <c r="G162" i="36"/>
  <c r="G13" i="36"/>
  <c r="G89" i="36"/>
  <c r="G65" i="36"/>
  <c r="G24" i="36"/>
  <c r="G140" i="36"/>
  <c r="G48" i="36"/>
  <c r="G86" i="36"/>
  <c r="G47" i="36"/>
  <c r="G180" i="36"/>
  <c r="G112" i="36"/>
  <c r="G102" i="36"/>
  <c r="G35" i="36"/>
  <c r="G105" i="36"/>
  <c r="G174" i="36"/>
  <c r="G194" i="36"/>
  <c r="G97" i="36"/>
  <c r="G206" i="36"/>
  <c r="G51" i="36"/>
  <c r="G85" i="36"/>
  <c r="G139" i="36"/>
  <c r="G148" i="36"/>
  <c r="G41" i="36"/>
  <c r="G52" i="36"/>
  <c r="G170" i="36"/>
  <c r="G185" i="36"/>
  <c r="G26" i="36"/>
  <c r="G130" i="36"/>
  <c r="G25" i="36"/>
  <c r="G154" i="36"/>
  <c r="G149" i="36"/>
  <c r="G167" i="36"/>
  <c r="G99" i="36"/>
  <c r="G107" i="36"/>
  <c r="G111" i="36"/>
  <c r="G8" i="2"/>
  <c r="G129" i="36"/>
  <c r="G37" i="36"/>
  <c r="G131" i="36"/>
  <c r="G39" i="36"/>
  <c r="G32" i="36"/>
  <c r="G60" i="36"/>
  <c r="G152" i="36"/>
  <c r="G169" i="36"/>
  <c r="G49" i="36"/>
  <c r="G166" i="36"/>
  <c r="G71" i="36"/>
  <c r="B48" i="2"/>
  <c r="D48" i="2" s="1"/>
  <c r="G14" i="36"/>
  <c r="H36" i="2" l="1"/>
  <c r="H17" i="2"/>
  <c r="G7" i="36"/>
  <c r="H16" i="2"/>
  <c r="H9" i="2"/>
  <c r="H38" i="2"/>
  <c r="B91" i="36"/>
  <c r="D24" i="2"/>
  <c r="D26" i="2" s="1"/>
  <c r="G12" i="2"/>
  <c r="H7" i="2"/>
  <c r="H35" i="2"/>
  <c r="H20" i="2"/>
  <c r="B145" i="36"/>
  <c r="B197" i="36"/>
  <c r="G120" i="36"/>
  <c r="G197" i="36"/>
  <c r="B135" i="36"/>
  <c r="D155" i="36"/>
  <c r="G145" i="36"/>
  <c r="B21" i="2"/>
  <c r="D138" i="36"/>
  <c r="D145" i="36" s="1"/>
  <c r="B54" i="36"/>
  <c r="G16" i="36"/>
  <c r="H10" i="2"/>
  <c r="G21" i="2"/>
  <c r="G28" i="2" s="1"/>
  <c r="B7" i="36"/>
  <c r="D7" i="36"/>
  <c r="B16" i="36"/>
  <c r="H49" i="2"/>
  <c r="G155" i="36"/>
  <c r="G66" i="36"/>
  <c r="G91" i="36"/>
  <c r="G135" i="36"/>
  <c r="B175" i="36"/>
  <c r="B12" i="2"/>
  <c r="G77" i="36"/>
  <c r="B28" i="36"/>
  <c r="H34" i="2"/>
  <c r="G40" i="2"/>
  <c r="H48" i="2"/>
  <c r="D77" i="36"/>
  <c r="G175" i="36"/>
  <c r="G28" i="36"/>
  <c r="H37" i="2"/>
  <c r="G54" i="36"/>
  <c r="B66" i="36"/>
  <c r="G42" i="36"/>
  <c r="D178" i="36"/>
  <c r="D197" i="36" s="1"/>
  <c r="B40" i="2"/>
  <c r="D42" i="36"/>
  <c r="D12" i="2"/>
  <c r="D120" i="36"/>
  <c r="D175" i="36"/>
  <c r="D40" i="2"/>
  <c r="G18" i="36"/>
  <c r="D134" i="36"/>
  <c r="D135" i="36" s="1"/>
  <c r="D47" i="36"/>
  <c r="D54" i="36" s="1"/>
  <c r="H33" i="2"/>
  <c r="H5" i="2"/>
  <c r="D57" i="36"/>
  <c r="D66" i="36" s="1"/>
  <c r="D81" i="36"/>
  <c r="D91" i="36" s="1"/>
  <c r="D16" i="2"/>
  <c r="D21" i="2" s="1"/>
  <c r="D49" i="2"/>
  <c r="B120" i="36"/>
  <c r="B77" i="36"/>
  <c r="B155" i="36"/>
  <c r="B42" i="36"/>
  <c r="D22" i="36"/>
  <c r="D28" i="36" s="1"/>
  <c r="D11" i="36"/>
  <c r="D16" i="36" s="1"/>
  <c r="B28" i="2" l="1"/>
  <c r="D28" i="2"/>
  <c r="D18" i="36"/>
  <c r="B18" i="36"/>
  <c r="B19" i="36" s="1"/>
  <c r="G199" i="36"/>
  <c r="B199" i="36"/>
  <c r="B200" i="36" s="1"/>
  <c r="B204" i="36" s="1"/>
  <c r="B213" i="36" s="1"/>
  <c r="B51" i="2" s="1"/>
  <c r="B53" i="2" s="1"/>
  <c r="B55" i="2" s="1"/>
  <c r="D19" i="36"/>
  <c r="G19" i="36"/>
  <c r="D199" i="36"/>
  <c r="G200" i="36" l="1"/>
  <c r="G204" i="36" s="1"/>
  <c r="G213" i="36" s="1"/>
  <c r="G51" i="2" s="1"/>
  <c r="G53" i="2" s="1"/>
  <c r="G55" i="2" s="1"/>
  <c r="D200" i="36"/>
  <c r="D204" i="36" s="1"/>
  <c r="D213" i="36" s="1"/>
  <c r="D51" i="2" s="1"/>
  <c r="D53" i="2" l="1"/>
  <c r="D55" i="2" s="1"/>
</calcChain>
</file>

<file path=xl/sharedStrings.xml><?xml version="1.0" encoding="utf-8"?>
<sst xmlns="http://schemas.openxmlformats.org/spreadsheetml/2006/main" count="3150" uniqueCount="1580">
  <si>
    <t>חשבון</t>
  </si>
  <si>
    <t>תאור החשבון</t>
  </si>
  <si>
    <t>Additional paid in capital</t>
  </si>
  <si>
    <t>Accumulated deficit</t>
  </si>
  <si>
    <t>Intercompany</t>
  </si>
  <si>
    <t>ספרים - ש"ח</t>
  </si>
  <si>
    <t>פ"נ ש"ח</t>
  </si>
  <si>
    <t>סופי - ש"ח</t>
  </si>
  <si>
    <t>ספרים - דולר</t>
  </si>
  <si>
    <t>פ"נ - דולר</t>
  </si>
  <si>
    <t>סופי - דולר</t>
  </si>
  <si>
    <t>Acc #</t>
  </si>
  <si>
    <t>Acc Name</t>
  </si>
  <si>
    <t>NIS</t>
  </si>
  <si>
    <t>US$</t>
  </si>
  <si>
    <t>U  S     D  O  L  L  A  R  S</t>
  </si>
  <si>
    <t>אירוח</t>
  </si>
  <si>
    <t>תאור</t>
  </si>
  <si>
    <t>קובץ חישוב הוצאות לא מוכרות לצורך מס - נסיעות לחו"ל</t>
  </si>
  <si>
    <t>ב - $ של ארה"ב</t>
  </si>
  <si>
    <t>ראה תקרות למטה</t>
  </si>
  <si>
    <t>Total</t>
  </si>
  <si>
    <t>Car</t>
  </si>
  <si>
    <t>Hotel</t>
  </si>
  <si>
    <t>meals/</t>
  </si>
  <si>
    <t>other</t>
  </si>
  <si>
    <t>car</t>
  </si>
  <si>
    <t>Card No.</t>
  </si>
  <si>
    <t>Name</t>
  </si>
  <si>
    <t>תעריפים רגילים או תוספת 25%</t>
  </si>
  <si>
    <t>Country</t>
  </si>
  <si>
    <t>Departure date</t>
  </si>
  <si>
    <t>Return date</t>
  </si>
  <si>
    <t xml:space="preserve"> days</t>
  </si>
  <si>
    <t>days</t>
  </si>
  <si>
    <t>Hotel $</t>
  </si>
  <si>
    <t>Telephone</t>
  </si>
  <si>
    <t>Transportation</t>
  </si>
  <si>
    <t>Meals</t>
  </si>
  <si>
    <t>Other</t>
  </si>
  <si>
    <t>Other - ALLOWED 
EXPENSES</t>
  </si>
  <si>
    <t xml:space="preserve">מיון </t>
  </si>
  <si>
    <t>disa</t>
  </si>
  <si>
    <t>diss</t>
  </si>
  <si>
    <t>Ticket</t>
  </si>
  <si>
    <t>Total NIS</t>
  </si>
  <si>
    <t>רגיל</t>
  </si>
  <si>
    <t>USA</t>
  </si>
  <si>
    <t>total</t>
  </si>
  <si>
    <t xml:space="preserve">TOTAL DISSALL. EXP $ </t>
  </si>
  <si>
    <t>TOTAL DISSALL. EXP NIS</t>
  </si>
  <si>
    <t xml:space="preserve">Total expenses recorded (books) - </t>
  </si>
  <si>
    <t xml:space="preserve">Differences - </t>
  </si>
  <si>
    <t>הגדרות</t>
  </si>
  <si>
    <t>קלט ($) - רגיל</t>
  </si>
  <si>
    <t>קלט ($) - 25% יותר</t>
  </si>
  <si>
    <t>תקרת מלון ל - 7 ראשונים</t>
  </si>
  <si>
    <t>תקרת מלון נמוכה</t>
  </si>
  <si>
    <t>תקרת מלון גבוה</t>
  </si>
  <si>
    <t>תקרת רכב שכור ליום</t>
  </si>
  <si>
    <t>תקרת אשל ליום , ללא לינה</t>
  </si>
  <si>
    <t>תקרת אשל ליום , עם לינה</t>
  </si>
  <si>
    <t>תקרת מתנה לתושב חול</t>
  </si>
  <si>
    <t>\</t>
  </si>
  <si>
    <t>Sensible</t>
  </si>
  <si>
    <t>סטרליה</t>
  </si>
  <si>
    <t>אוסטריה</t>
  </si>
  <si>
    <t>איטליה</t>
  </si>
  <si>
    <t>איסלנד</t>
  </si>
  <si>
    <t>אירלנד</t>
  </si>
  <si>
    <t>אנגולה</t>
  </si>
  <si>
    <t>בלגיה</t>
  </si>
  <si>
    <t>גרמניה</t>
  </si>
  <si>
    <t>דובאי</t>
  </si>
  <si>
    <t>דנמרק</t>
  </si>
  <si>
    <t>הולנד</t>
  </si>
  <si>
    <t>הונג-קונג</t>
  </si>
  <si>
    <t>בריטניה</t>
  </si>
  <si>
    <t>טיוואן</t>
  </si>
  <si>
    <t>יוון</t>
  </si>
  <si>
    <t>יפן</t>
  </si>
  <si>
    <t>לוקסמבורג</t>
  </si>
  <si>
    <t>נורווגיה</t>
  </si>
  <si>
    <t>ספרד</t>
  </si>
  <si>
    <t>עומאן</t>
  </si>
  <si>
    <t>פינלנד</t>
  </si>
  <si>
    <t>צרפת</t>
  </si>
  <si>
    <t>קאטר</t>
  </si>
  <si>
    <t>קוריאה</t>
  </si>
  <si>
    <t>קמרון</t>
  </si>
  <si>
    <t>קנדה</t>
  </si>
  <si>
    <t>שבדיה</t>
  </si>
  <si>
    <t>שוויץ</t>
  </si>
  <si>
    <t>25% יותר</t>
  </si>
  <si>
    <t>Short term bank credit</t>
  </si>
  <si>
    <t>Employee institution</t>
  </si>
  <si>
    <t>Italy, Germany</t>
  </si>
  <si>
    <t>Germany</t>
  </si>
  <si>
    <t>Germany, Spain</t>
  </si>
  <si>
    <t>Austria</t>
  </si>
  <si>
    <t>France</t>
  </si>
  <si>
    <t>Consolidated</t>
  </si>
  <si>
    <t>Shekels</t>
  </si>
  <si>
    <t xml:space="preserve"> (IL) Ltd</t>
  </si>
  <si>
    <t xml:space="preserve"> INC</t>
  </si>
  <si>
    <t>s (IL) Ltd</t>
  </si>
  <si>
    <t>הוצאות מראש</t>
  </si>
  <si>
    <t>מחשבים ותוכנות</t>
  </si>
  <si>
    <t>ריהוט וציוד</t>
  </si>
  <si>
    <t>ציוד אלקטרוני</t>
  </si>
  <si>
    <t>פחת נצבר מחשבים</t>
  </si>
  <si>
    <t>פחת נצבר ריהוט וציוד</t>
  </si>
  <si>
    <t>פחת נצבר ציוד אלקטרוני</t>
  </si>
  <si>
    <t>הוצאות לשלם</t>
  </si>
  <si>
    <t>מע'מ חו'ז</t>
  </si>
  <si>
    <t>מס הכנסה ניכויים</t>
  </si>
  <si>
    <t>חו"ז עובדים</t>
  </si>
  <si>
    <t>עתודה לחופשה</t>
  </si>
  <si>
    <t>הוצאות הנפקה</t>
  </si>
  <si>
    <t>יתרת רווח שנים קודמות</t>
  </si>
  <si>
    <t>הוצאות פחת מחשבים ותוכנה</t>
  </si>
  <si>
    <t>הוצאות פחת ריהוט וציוד</t>
  </si>
  <si>
    <t>הוצאות פחת ציוד אלקטרוני</t>
  </si>
  <si>
    <t>עמלות בנק וריבית חובה</t>
  </si>
  <si>
    <t>הפרשי שער</t>
  </si>
  <si>
    <t>ביטולי יתרות</t>
  </si>
  <si>
    <t>Short term provisions - holiday accrual</t>
  </si>
  <si>
    <t>עתודה להבראה</t>
  </si>
  <si>
    <t>Cash &amp; cash equivalents ISRAEL</t>
  </si>
  <si>
    <t>Accounts receivable</t>
  </si>
  <si>
    <t>Computer equipment &amp; software</t>
  </si>
  <si>
    <t>Less accumulated depreciation</t>
  </si>
  <si>
    <t>G&amp;A - Contingency</t>
  </si>
  <si>
    <t>Non cash expense - Depreciation of fixed assets</t>
  </si>
  <si>
    <t>Non cash expenses. - Net interest income (expense)</t>
  </si>
  <si>
    <t>Other current assets</t>
  </si>
  <si>
    <t>Prepaid Expenses</t>
  </si>
  <si>
    <t>Office furniture and equipment</t>
  </si>
  <si>
    <t>שיפורים במושכר</t>
  </si>
  <si>
    <t>Leasehold Improvements</t>
  </si>
  <si>
    <t>פחת נצבר שפורים במושכר</t>
  </si>
  <si>
    <t>Accounts payable</t>
  </si>
  <si>
    <t>Accrued expenses</t>
  </si>
  <si>
    <t>Employee payables</t>
  </si>
  <si>
    <t>Preferred &amp; Common Stock</t>
  </si>
  <si>
    <t>Issuance Costs</t>
  </si>
  <si>
    <t>מע"מ במקור (אינו משתתף בדוח מע"מ)</t>
  </si>
  <si>
    <t>קיזוז מע"מ חשבונית עצמית (אינו משתתף בדוח מע"מ)</t>
  </si>
  <si>
    <t>הכנסות מחשבונית עצמית (משתתף בדוח מע"מ)</t>
  </si>
  <si>
    <t>הכנסות מחשבונית עצמית (אינו משתתף בדוח מע"מ)</t>
  </si>
  <si>
    <t>COS - Hosting</t>
  </si>
  <si>
    <t>הוצאות פחת שיפורים במושכר</t>
  </si>
  <si>
    <t>Non cash expenses. - Currency difference</t>
  </si>
  <si>
    <t>Intercompany - P&amp;L</t>
  </si>
  <si>
    <t>Other short term loans</t>
  </si>
  <si>
    <t>Lab equipments</t>
  </si>
  <si>
    <t>הוצאות הפרשה להבראה</t>
  </si>
  <si>
    <t xml:space="preserve">Cash &amp; cash equivalents US </t>
  </si>
  <si>
    <t>Other Current Assets</t>
  </si>
  <si>
    <t>Fixed Assets</t>
  </si>
  <si>
    <t>Total Current Assets</t>
  </si>
  <si>
    <t>Current Assets</t>
  </si>
  <si>
    <t>Total Fixed assets</t>
  </si>
  <si>
    <t>TOTAL ASSETS</t>
  </si>
  <si>
    <t>LIABILITIES &amp; SHAREHOLDERS' EQUITY</t>
  </si>
  <si>
    <t>Current Liabilities</t>
  </si>
  <si>
    <t>Total Current Liabilities</t>
  </si>
  <si>
    <t>Shareholders equity</t>
  </si>
  <si>
    <t>Profit (loss) - this year</t>
  </si>
  <si>
    <t>TOTAL LIABILITIES &amp; SHAREHOLDERS' EQUITY</t>
  </si>
  <si>
    <t>G&amp;A - Salaries and social benefits</t>
  </si>
  <si>
    <t>G&amp;A - Travel</t>
  </si>
  <si>
    <t>Non cash expenses. - Tax Provision</t>
  </si>
  <si>
    <t>Sales - Recruiting</t>
  </si>
  <si>
    <t>Sales - Salaries and social benefits</t>
  </si>
  <si>
    <t>Marketing - Salaries and social benefits</t>
  </si>
  <si>
    <t>Long term Liabilities</t>
  </si>
  <si>
    <t>Sales - Travel</t>
  </si>
  <si>
    <t>Sales - Contingency</t>
  </si>
  <si>
    <t>Marketing - Travel</t>
  </si>
  <si>
    <t>Marketing - Contingency</t>
  </si>
  <si>
    <t>G&amp;A</t>
  </si>
  <si>
    <t xml:space="preserve">אישורי יתרה </t>
  </si>
  <si>
    <t xml:space="preserve">הרכב </t>
  </si>
  <si>
    <t xml:space="preserve">טופס פחת מפורט </t>
  </si>
  <si>
    <t xml:space="preserve">Net Loss </t>
  </si>
  <si>
    <t xml:space="preserve">גיול לקוחות </t>
  </si>
  <si>
    <t>BS/PL</t>
  </si>
  <si>
    <t>BS</t>
  </si>
  <si>
    <t>ניכוי מס במקור - ספקים</t>
  </si>
  <si>
    <t>P&amp;L</t>
  </si>
  <si>
    <t>Product - Salaries and social benefits</t>
  </si>
  <si>
    <t>`</t>
  </si>
  <si>
    <t>Product</t>
  </si>
  <si>
    <t>Product - Recruiting</t>
  </si>
  <si>
    <t>Product - Travel</t>
  </si>
  <si>
    <t>Product - Contingency</t>
  </si>
  <si>
    <t xml:space="preserve">מע"מ - נובמבר+דצמבר ,מצורף אישור דיווח </t>
  </si>
  <si>
    <t>דוח עתודה לחופשה והבראה</t>
  </si>
  <si>
    <t>הכנסות נדחות</t>
  </si>
  <si>
    <t>הכנסות ריבית מפקדונות</t>
  </si>
  <si>
    <t>Deffered revenues</t>
  </si>
  <si>
    <t>Support - Salaries and social benefits</t>
  </si>
  <si>
    <t>COS - Allocation from Support</t>
  </si>
  <si>
    <t>Support - Allocation to COS</t>
  </si>
  <si>
    <t>Support</t>
  </si>
  <si>
    <t>Support - Recruiting</t>
  </si>
  <si>
    <t>Support - Contingency</t>
  </si>
  <si>
    <t>הערת חשב</t>
  </si>
  <si>
    <t>Other Long term Assets</t>
  </si>
  <si>
    <t>Total Other Long term Assets</t>
  </si>
  <si>
    <t>Non cash expenses. - Depreciation - ROU Assets</t>
  </si>
  <si>
    <t>10000</t>
  </si>
  <si>
    <t>12000</t>
  </si>
  <si>
    <t>12001</t>
  </si>
  <si>
    <t>13000</t>
  </si>
  <si>
    <t>14500</t>
  </si>
  <si>
    <t>16100</t>
  </si>
  <si>
    <t>16200</t>
  </si>
  <si>
    <t>23101</t>
  </si>
  <si>
    <t>23500</t>
  </si>
  <si>
    <t>24000</t>
  </si>
  <si>
    <t>25000</t>
  </si>
  <si>
    <t>31000</t>
  </si>
  <si>
    <t>32000</t>
  </si>
  <si>
    <t>40100</t>
  </si>
  <si>
    <t>40500</t>
  </si>
  <si>
    <t>10010</t>
  </si>
  <si>
    <t>10011</t>
  </si>
  <si>
    <t>100200</t>
  </si>
  <si>
    <t>100201</t>
  </si>
  <si>
    <t>60110</t>
  </si>
  <si>
    <t>60120</t>
  </si>
  <si>
    <t>60130</t>
  </si>
  <si>
    <t>60140</t>
  </si>
  <si>
    <t>60150</t>
  </si>
  <si>
    <t>60170</t>
  </si>
  <si>
    <t>60190</t>
  </si>
  <si>
    <t>60200</t>
  </si>
  <si>
    <t>60210</t>
  </si>
  <si>
    <t>61110</t>
  </si>
  <si>
    <t>61120</t>
  </si>
  <si>
    <t>61130</t>
  </si>
  <si>
    <t>61140</t>
  </si>
  <si>
    <t>61150</t>
  </si>
  <si>
    <t>61160</t>
  </si>
  <si>
    <t>61170</t>
  </si>
  <si>
    <t>62120</t>
  </si>
  <si>
    <t>62130</t>
  </si>
  <si>
    <t>62150</t>
  </si>
  <si>
    <t>62160</t>
  </si>
  <si>
    <t>62180</t>
  </si>
  <si>
    <t>62190</t>
  </si>
  <si>
    <t xml:space="preserve">62195 </t>
  </si>
  <si>
    <t>65110</t>
  </si>
  <si>
    <t>65120</t>
  </si>
  <si>
    <t>65130</t>
  </si>
  <si>
    <t xml:space="preserve">65150 </t>
  </si>
  <si>
    <t>65170</t>
  </si>
  <si>
    <t>65190</t>
  </si>
  <si>
    <t>65200</t>
  </si>
  <si>
    <t>65510</t>
  </si>
  <si>
    <t>65520</t>
  </si>
  <si>
    <t>65530</t>
  </si>
  <si>
    <t>65540</t>
  </si>
  <si>
    <t>66110</t>
  </si>
  <si>
    <t>66150</t>
  </si>
  <si>
    <t>66160</t>
  </si>
  <si>
    <t xml:space="preserve">66165 </t>
  </si>
  <si>
    <t>70110</t>
  </si>
  <si>
    <t>70120</t>
  </si>
  <si>
    <t>70130</t>
  </si>
  <si>
    <t>70140</t>
  </si>
  <si>
    <t>70150</t>
  </si>
  <si>
    <t>70170</t>
  </si>
  <si>
    <t>70190</t>
  </si>
  <si>
    <t>70200</t>
  </si>
  <si>
    <t>71110</t>
  </si>
  <si>
    <t>71120</t>
  </si>
  <si>
    <t>71130</t>
  </si>
  <si>
    <t>71140</t>
  </si>
  <si>
    <t>71160</t>
  </si>
  <si>
    <t>71170</t>
  </si>
  <si>
    <t>72120</t>
  </si>
  <si>
    <t>72150</t>
  </si>
  <si>
    <t>72160</t>
  </si>
  <si>
    <t>72170</t>
  </si>
  <si>
    <t>72180</t>
  </si>
  <si>
    <t>72190</t>
  </si>
  <si>
    <t>72195</t>
  </si>
  <si>
    <t>72200</t>
  </si>
  <si>
    <t>72215</t>
  </si>
  <si>
    <t>72230</t>
  </si>
  <si>
    <t>72240</t>
  </si>
  <si>
    <t>72250</t>
  </si>
  <si>
    <t>72260</t>
  </si>
  <si>
    <t xml:space="preserve">72265 </t>
  </si>
  <si>
    <t xml:space="preserve">72270 </t>
  </si>
  <si>
    <t xml:space="preserve">72275 </t>
  </si>
  <si>
    <t>75110</t>
  </si>
  <si>
    <t>75120</t>
  </si>
  <si>
    <t>75130</t>
  </si>
  <si>
    <t>75140</t>
  </si>
  <si>
    <t>75150</t>
  </si>
  <si>
    <t>75170</t>
  </si>
  <si>
    <t>75190</t>
  </si>
  <si>
    <t>75200</t>
  </si>
  <si>
    <t>75301</t>
  </si>
  <si>
    <t>80110</t>
  </si>
  <si>
    <t>80120</t>
  </si>
  <si>
    <t>80130</t>
  </si>
  <si>
    <t>80140</t>
  </si>
  <si>
    <t xml:space="preserve">80150 </t>
  </si>
  <si>
    <t>80170</t>
  </si>
  <si>
    <t>80190</t>
  </si>
  <si>
    <t>80200</t>
  </si>
  <si>
    <t>80210</t>
  </si>
  <si>
    <t xml:space="preserve">81110 </t>
  </si>
  <si>
    <t>81120</t>
  </si>
  <si>
    <t>81130</t>
  </si>
  <si>
    <t>82150</t>
  </si>
  <si>
    <t>82160</t>
  </si>
  <si>
    <t xml:space="preserve">82165 </t>
  </si>
  <si>
    <t>85110</t>
  </si>
  <si>
    <t>85120</t>
  </si>
  <si>
    <t>85130</t>
  </si>
  <si>
    <t>85170</t>
  </si>
  <si>
    <t>85190</t>
  </si>
  <si>
    <t>85200</t>
  </si>
  <si>
    <t>85210</t>
  </si>
  <si>
    <t>85220</t>
  </si>
  <si>
    <t>85301</t>
  </si>
  <si>
    <t>90120</t>
  </si>
  <si>
    <t>91130</t>
  </si>
  <si>
    <t>91170</t>
  </si>
  <si>
    <t>92160</t>
  </si>
  <si>
    <t>92165</t>
  </si>
  <si>
    <t>92166</t>
  </si>
  <si>
    <t>92167</t>
  </si>
  <si>
    <t>92170</t>
  </si>
  <si>
    <t xml:space="preserve">92171 </t>
  </si>
  <si>
    <t>93110</t>
  </si>
  <si>
    <t>93120</t>
  </si>
  <si>
    <t>93130</t>
  </si>
  <si>
    <t>93140</t>
  </si>
  <si>
    <t>93145</t>
  </si>
  <si>
    <t xml:space="preserve">93150 </t>
  </si>
  <si>
    <t>94010</t>
  </si>
  <si>
    <t>95110</t>
  </si>
  <si>
    <t>95120</t>
  </si>
  <si>
    <t>95130</t>
  </si>
  <si>
    <t>95140</t>
  </si>
  <si>
    <t>95150</t>
  </si>
  <si>
    <t>95160</t>
  </si>
  <si>
    <t>95180</t>
  </si>
  <si>
    <t>95200</t>
  </si>
  <si>
    <t>95220</t>
  </si>
  <si>
    <t>96120</t>
  </si>
  <si>
    <t>96130</t>
  </si>
  <si>
    <t>97130</t>
  </si>
  <si>
    <t>98110</t>
  </si>
  <si>
    <t>98120</t>
  </si>
  <si>
    <t>98130</t>
  </si>
  <si>
    <t>Uncat</t>
  </si>
  <si>
    <t>99130</t>
  </si>
  <si>
    <t>98510</t>
  </si>
  <si>
    <t>NEW225</t>
  </si>
  <si>
    <t>New53</t>
  </si>
  <si>
    <t>New75</t>
  </si>
  <si>
    <t>new80</t>
  </si>
  <si>
    <t>new81</t>
  </si>
  <si>
    <t>new82</t>
  </si>
  <si>
    <t>new83</t>
  </si>
  <si>
    <t>new84</t>
  </si>
  <si>
    <t>new85</t>
  </si>
  <si>
    <t xml:space="preserve"> Analysis Checking (8992) - 1</t>
  </si>
  <si>
    <t xml:space="preserve"> Account Receivable</t>
  </si>
  <si>
    <t xml:space="preserve"> Prepaid Expenses</t>
  </si>
  <si>
    <t xml:space="preserve"> Mesh Pay</t>
  </si>
  <si>
    <t xml:space="preserve"> Fixed Assets:Fixed Assets - Computer</t>
  </si>
  <si>
    <t xml:space="preserve"> Fixed Assets:Accumulated Depreciation - Computer</t>
  </si>
  <si>
    <t xml:space="preserve"> Other current Liabilities:Employees Reimbursements</t>
  </si>
  <si>
    <t xml:space="preserve"> Deferred Revenue</t>
  </si>
  <si>
    <t xml:space="preserve"> Intercompany- Talon Cyber Security LTD</t>
  </si>
  <si>
    <t xml:space="preserve"> Sales Expenses:Salaries and Related Expenses:Gross Salary</t>
  </si>
  <si>
    <t xml:space="preserve"> Sales Expenses:Salaries and Related Expenses:Vacation/PTO Expenses</t>
  </si>
  <si>
    <t xml:space="preserve"> Sales Expenses:Salaries and Related Expenses:Employer Taxes</t>
  </si>
  <si>
    <t xml:space="preserve"> Sales Expenses:Salaries and Related Expenses:Bonus Expenses</t>
  </si>
  <si>
    <t>Sales - Total Sales MBO and social benefits ($)</t>
  </si>
  <si>
    <t xml:space="preserve"> Sales Expenses:Salaries and Related Expenses:Benefits (US)</t>
  </si>
  <si>
    <t xml:space="preserve"> Sales Expenses:Salaries and Related Expenses:Payroll Service Fee</t>
  </si>
  <si>
    <t xml:space="preserve"> Sales Expenses:Salaries and Related Expenses:Workers Compensation (US)</t>
  </si>
  <si>
    <t xml:space="preserve"> Sales Expenses:Salaries and Related Expenses:Recruiting Expenses</t>
  </si>
  <si>
    <t xml:space="preserve"> Sales Expenses:Travel &amp; Entertainment:Airfare</t>
  </si>
  <si>
    <t xml:space="preserve"> Sales Expenses:Travel &amp; Entertainment:Transp(Auto,Cab&amp;Other)</t>
  </si>
  <si>
    <t xml:space="preserve"> Sales Expenses:Travel &amp; Entertainment:Hotel &amp; Lodging</t>
  </si>
  <si>
    <t xml:space="preserve"> Sales Expenses:Travel &amp; Entertainment:Meals</t>
  </si>
  <si>
    <t xml:space="preserve"> Sales Expenses:Travel &amp; Entertainment:Entertainment</t>
  </si>
  <si>
    <t xml:space="preserve"> Sales Expenses:Other:Telephone Expenses</t>
  </si>
  <si>
    <t>IT - IT equipment</t>
  </si>
  <si>
    <t xml:space="preserve"> Sales Expenses:Other:Software Expenses</t>
  </si>
  <si>
    <t>Sales - Software Tools</t>
  </si>
  <si>
    <t xml:space="preserve"> Marketing Expenses:Salaries and Related Expenes:Vacation/PTO Expenses</t>
  </si>
  <si>
    <t xml:space="preserve"> Marketing Expenses:Travel &amp; Entertainment:Airfare</t>
  </si>
  <si>
    <t xml:space="preserve"> Marketing Expenses:Travel &amp; Entertainment:Meals</t>
  </si>
  <si>
    <t xml:space="preserve"> Marketing Expenses:Other:Software Expenses</t>
  </si>
  <si>
    <t>Marketing - Software Tools</t>
  </si>
  <si>
    <t xml:space="preserve"> G&amp;A Expenses:Consultants &amp; Service Providers:Bookkeeping US</t>
  </si>
  <si>
    <t>Business Operations - US Entity Operations</t>
  </si>
  <si>
    <t xml:space="preserve"> G&amp;A Expenses:Consultants &amp; Service Providers:US HR Services</t>
  </si>
  <si>
    <t>HR - Recruiting</t>
  </si>
  <si>
    <t xml:space="preserve"> G&amp;A Expenses:Facilities:Office Rent</t>
  </si>
  <si>
    <t>Business Operations - Office rent</t>
  </si>
  <si>
    <t xml:space="preserve"> G&amp;A Expenses:Office Expenses:Office Supplies  &amp; Maintenance - US</t>
  </si>
  <si>
    <t>Business Operations - Office Equipment</t>
  </si>
  <si>
    <t xml:space="preserve"> G&amp;A Expenses:Office Expenses:Computer Supplies &lt;$1k</t>
  </si>
  <si>
    <t>Sales - Equipment</t>
  </si>
  <si>
    <t xml:space="preserve"> G&amp;A Expenses:Financial Expeneses:Bank Fee</t>
  </si>
  <si>
    <t xml:space="preserve"> Other Expenses:Depreciation Expenses</t>
  </si>
  <si>
    <t xml:space="preserve"> Sales Expenses:Salaries and Related Expenses:Commission</t>
  </si>
  <si>
    <t>Sales - Sales Commission</t>
  </si>
  <si>
    <t xml:space="preserve"> Sales Expenses:Travel &amp; Entertainment:Guest/Client Hospitality</t>
  </si>
  <si>
    <t>Sales - Guest/Client hospitality</t>
  </si>
  <si>
    <t xml:space="preserve"> Marketing Expenses:Salaries and Related Expenes:Gross Salary</t>
  </si>
  <si>
    <t xml:space="preserve"> Marketing Expenses:Salaries and Related Expenes:Employer Taxes</t>
  </si>
  <si>
    <t xml:space="preserve"> Marketing Expenses:Salaries and Related Expenes:Commission</t>
  </si>
  <si>
    <t>Marketing - Total Marketing MBO and social benefits ($)</t>
  </si>
  <si>
    <t xml:space="preserve"> Marketing Expenses:Salaries and Related Expenes:Payroll Service Fee</t>
  </si>
  <si>
    <t xml:space="preserve"> Marketing Expenses:Salaries and Related Expenes:Workers Compensation (US)</t>
  </si>
  <si>
    <t xml:space="preserve"> G&amp;A Expenses:Other:HR - Team building</t>
  </si>
  <si>
    <t>HR - Team building</t>
  </si>
  <si>
    <t xml:space="preserve"> Marketing Expenses:Salaries and Related Expenes:Benefits (US)</t>
  </si>
  <si>
    <t xml:space="preserve"> G&amp;A Expenses:Office Expenses:Postage &amp; Delivery</t>
  </si>
  <si>
    <t>Business Operations - Deliveries</t>
  </si>
  <si>
    <t xml:space="preserve"> G&amp;A Expenses:Office Expenses:Insurance</t>
  </si>
  <si>
    <t>Business Operations - Insurance</t>
  </si>
  <si>
    <t xml:space="preserve"> G&amp;A Expenses:Office Expenses:Gifts to Employees</t>
  </si>
  <si>
    <t>HR - Employee gifts</t>
  </si>
  <si>
    <t xml:space="preserve"> G&amp;A Expenses:Software, Hardware &amp; Tools:Software Subscriptions</t>
  </si>
  <si>
    <t>Business Operations - Software Tools</t>
  </si>
  <si>
    <t xml:space="preserve"> G&amp;A Expenses:Software, Hardware &amp; Tools:Equipment &amp;Tools&lt;$1k</t>
  </si>
  <si>
    <t xml:space="preserve"> Revenue:Revenues from customers</t>
  </si>
  <si>
    <t>Revenues - Income</t>
  </si>
  <si>
    <t xml:space="preserve"> Sales Expenses:Travel &amp; Entertainment:Per Diem</t>
  </si>
  <si>
    <t xml:space="preserve"> Sales Expenses:Other:Sales Network Development</t>
  </si>
  <si>
    <t>Marketing - Sales Network Development</t>
  </si>
  <si>
    <t xml:space="preserve"> Business Operations  Expenses:Salaries and Related Expenes:Gross Salary</t>
  </si>
  <si>
    <t>Business Operations - Salaries and social benefits</t>
  </si>
  <si>
    <t xml:space="preserve"> Business Operations  Expenses:Salaries and Related Expenes:Vacation/PTO Expenses</t>
  </si>
  <si>
    <t xml:space="preserve"> Business Operations  Expenses:Salaries and Related Expenes:Employer Taxes</t>
  </si>
  <si>
    <t xml:space="preserve"> Business Operations  Expenses:Salaries and Related Expenes:Benefits (US)</t>
  </si>
  <si>
    <t xml:space="preserve"> Business Operations  Expenses:Salaries and Related Expenes:Payroll Service Fee</t>
  </si>
  <si>
    <t xml:space="preserve"> Business Operations  Expenses:Salaries and Related Expenes:Workers Compensation (US)</t>
  </si>
  <si>
    <t xml:space="preserve"> Marketing Expenses:Consulting</t>
  </si>
  <si>
    <t>Marketing - Ongoing/random outsourced</t>
  </si>
  <si>
    <t xml:space="preserve"> Marketing Expenses:Other:Marketing Collateral</t>
  </si>
  <si>
    <t>Marketing - Marketing collateral</t>
  </si>
  <si>
    <t xml:space="preserve"> Business Development Expenses:Salaries and Related Expenes:Gross Salary</t>
  </si>
  <si>
    <t>Business Development - Salaries and social benefits</t>
  </si>
  <si>
    <t xml:space="preserve"> Business Development Expenses:Salaries and Related Expenes:Vacation/PTO Expenses</t>
  </si>
  <si>
    <t xml:space="preserve"> Business Development Expenses:Salaries and Related Expenes:Employer Taxes</t>
  </si>
  <si>
    <t xml:space="preserve"> Business Development Expenses:Salaries and Related Expenes:Benefits (US)</t>
  </si>
  <si>
    <t xml:space="preserve"> Business Development Expenses:Salaries and Related Expenes:Payroll Service Fee</t>
  </si>
  <si>
    <t xml:space="preserve"> Business Development Expenses:Salaries and Related Expenes:Workers Compensation (US)</t>
  </si>
  <si>
    <t xml:space="preserve"> Customer Success Expenses:Salaries and Related Expenes:Gross Salary</t>
  </si>
  <si>
    <t>Customer Success - Salaries and social benefits</t>
  </si>
  <si>
    <t xml:space="preserve"> Customer Success Expenses:Salaries and Related Expenes:Vacation/PTO Expenses</t>
  </si>
  <si>
    <t xml:space="preserve"> Customer Success Expenses:Salaries and Related Expenes:Employer Taxes</t>
  </si>
  <si>
    <t xml:space="preserve"> Customer Success Expenses:Salaries and Related Expenes:Benefits (US)</t>
  </si>
  <si>
    <t xml:space="preserve"> Customer Success Expenses:Salaries and Related Expenes:Payroll Service Fee</t>
  </si>
  <si>
    <t xml:space="preserve"> Customer Success Expenses:Salaries and Related Expenes:Workers Compensation (US)</t>
  </si>
  <si>
    <t xml:space="preserve"> Customer Success Expenses:Other:Software Expenses</t>
  </si>
  <si>
    <t xml:space="preserve"> G&amp;A Expenses:Salaries and Related Expenses:Vacation/PTO Expenses</t>
  </si>
  <si>
    <t xml:space="preserve"> G&amp;A Expenses:Taxes &amp; Penalties:State Taxes</t>
  </si>
  <si>
    <t xml:space="preserve"> G&amp;A Expenses:Office Expenses:Company IT SW</t>
  </si>
  <si>
    <t>IT - Company IT SW</t>
  </si>
  <si>
    <t xml:space="preserve"> Marketing Expenses:Travel &amp; Entertainment:Transp(Auto,Cab&amp;Other)</t>
  </si>
  <si>
    <t xml:space="preserve"> Marketing Expenses:Travel &amp; Entertainment:Hotel &amp; Lodging</t>
  </si>
  <si>
    <t xml:space="preserve"> Marketing Expenses:Travel &amp; Entertainment:Per Diem</t>
  </si>
  <si>
    <t xml:space="preserve"> Business Operations  Expenses:Travel &amp; Entertainment:Airfare</t>
  </si>
  <si>
    <t>Business Operations - Travel Abroad</t>
  </si>
  <si>
    <t xml:space="preserve">The Pipe line Group Expenses - payroll </t>
  </si>
  <si>
    <t xml:space="preserve"> Marketing Expenses:Other:Telephone Expenses</t>
  </si>
  <si>
    <t>IT - Communications expenses (internet, calls)</t>
  </si>
  <si>
    <t xml:space="preserve"> Marketing Expenses:Other:Marketing Outsourcing Expenses</t>
  </si>
  <si>
    <t xml:space="preserve"> Marketing Expenses:Other Marketing expenses</t>
  </si>
  <si>
    <t xml:space="preserve"> G&amp;A Expenses:Office Expenses:IT &amp; Communication</t>
  </si>
  <si>
    <t>egorized Expense</t>
  </si>
  <si>
    <t>Mesh CashBack</t>
  </si>
  <si>
    <t>Tax Fees</t>
  </si>
  <si>
    <t xml:space="preserve"> Sales Expenses:Other:Events &amp; Conferences</t>
  </si>
  <si>
    <t>Marketing - Events _US (Local events)</t>
  </si>
  <si>
    <t xml:space="preserve"> Business Operations  Expenses:Travel &amp; Entertainment:Transp(Auto,Cab&amp;Other)</t>
  </si>
  <si>
    <t xml:space="preserve"> Business Operations  Expenses:Other:Telephone Expenses</t>
  </si>
  <si>
    <t xml:space="preserve"> Marketing Expenses:Other:Events &amp; Conferences</t>
  </si>
  <si>
    <t xml:space="preserve"> Marketing Expenses:Other:Sales Development Network</t>
  </si>
  <si>
    <t xml:space="preserve"> Marketing Expenses:Travel &amp; Entertainment:Guest/Client Hospitality</t>
  </si>
  <si>
    <t>Marketing - Guest/Client hospitality</t>
  </si>
  <si>
    <t xml:space="preserve"> Human Resource Expenses:Gifts &amp; Prizes</t>
  </si>
  <si>
    <t xml:space="preserve"> Human Resource Expenses:Salaries and Related Expenes:Gross Salary</t>
  </si>
  <si>
    <t>HR - Salaries and social benefits</t>
  </si>
  <si>
    <t xml:space="preserve"> Human Resource Expenses:Salaries and Related Expenes:Employer Taxes</t>
  </si>
  <si>
    <t xml:space="preserve"> Human Resource Expenses:Salaries and Related Expenes:Benefits (US)</t>
  </si>
  <si>
    <t>HR - Total HR MBO and social benefits ($)</t>
  </si>
  <si>
    <t xml:space="preserve"> Human Resource Expenses:Salaries and Related Expenes:Payroll Service Fee</t>
  </si>
  <si>
    <t xml:space="preserve"> Human Resource Expenses:Salaries and Related Expenes:Workers Compensation (US)</t>
  </si>
  <si>
    <t xml:space="preserve"> G&amp;A Expenses:Travel &amp; Entertainment:Guest/Client Hospitality</t>
  </si>
  <si>
    <t>G&amp;A - Guest/Client hospitality</t>
  </si>
  <si>
    <t xml:space="preserve"> G&amp;A Expenses:Other:Software Expenses</t>
  </si>
  <si>
    <t>G&amp;A - Software Tools</t>
  </si>
  <si>
    <t xml:space="preserve"> G&amp;A Expenses:Other:HR – Agencies</t>
  </si>
  <si>
    <t>HR - Ongoing/random outsourced</t>
  </si>
  <si>
    <t xml:space="preserve"> G&amp;A Expenses:Consultants &amp; Service Providers:Legal</t>
  </si>
  <si>
    <t>Business Operations - Legal Expenses including Trust Services</t>
  </si>
  <si>
    <t xml:space="preserve"> G&amp;A Expenses:Office Expenses:Dues and Subscriptions</t>
  </si>
  <si>
    <t xml:space="preserve"> Retained Earnings</t>
  </si>
  <si>
    <t xml:space="preserve"> Other current Liabilities:Payroll Clearing Account</t>
  </si>
  <si>
    <t xml:space="preserve"> G&amp;A Expenses:Other:HR - Tools</t>
  </si>
  <si>
    <t xml:space="preserve"> G&amp;A Expenses:Other:Consultants &amp; Services Providers - Legal</t>
  </si>
  <si>
    <t xml:space="preserve"> G&amp;A Expenses:Office Expenses:Other Expense</t>
  </si>
  <si>
    <t xml:space="preserve"> Business Operations  Expenses:Travel &amp; Entertainment:Meals</t>
  </si>
  <si>
    <t xml:space="preserve"> Business Development Expenses:Salaries and Related Expenes:Commission</t>
  </si>
  <si>
    <t>Business Development - Total Business Development MBO and social benefits ($)</t>
  </si>
  <si>
    <t xml:space="preserve"> Business Development Expenses:Travel &amp; Entertainment:Hotel &amp; Lodging</t>
  </si>
  <si>
    <t>Business Development - Travel</t>
  </si>
  <si>
    <t xml:space="preserve"> Customer Success Expenses:Travel &amp; Entertainment:Hotel &amp; Lodging</t>
  </si>
  <si>
    <t>Customer Success - Travel</t>
  </si>
  <si>
    <t xml:space="preserve"> Human Resource Expenses:Travel &amp; Entertainment:Hotel &amp; Lodging</t>
  </si>
  <si>
    <t>HR - Travel</t>
  </si>
  <si>
    <t xml:space="preserve"> G&amp;A Expenses:Taxes &amp; Penalties:Federal Taxes</t>
  </si>
  <si>
    <t xml:space="preserve"> Sales Expenses:Other:Gifts &amp; Prizes</t>
  </si>
  <si>
    <t xml:space="preserve"> Marketing Expenses:Other:Digital Marketing</t>
  </si>
  <si>
    <t>Marketing - Digital Marketing_US</t>
  </si>
  <si>
    <t xml:space="preserve"> Human Resource Expenses:Salaries and Related Expenes:Vacation/PTO Expenses</t>
  </si>
  <si>
    <t>1 Engineering Expenses:Salaries and Related Expenses:Gross Salary</t>
  </si>
  <si>
    <t>Engineering  - Salaries and social benefits</t>
  </si>
  <si>
    <t xml:space="preserve"> Business Operations  Expenses:Travel &amp; Entertainment:Hotel &amp; Lodging</t>
  </si>
  <si>
    <t xml:space="preserve"> Marketing Expenses:Conferences $ Events</t>
  </si>
  <si>
    <t xml:space="preserve"> Marketing Expenses:Marketing - PR agency_US</t>
  </si>
  <si>
    <t>Marketing - PR agency_US</t>
  </si>
  <si>
    <t xml:space="preserve"> Customer Success Expenses:Salaries and Related Expenes:Recruiting Expenses</t>
  </si>
  <si>
    <t xml:space="preserve"> Customer Success Expenses:Travel &amp; Entertainment:Transp(Auto,Cab&amp;Other)</t>
  </si>
  <si>
    <t xml:space="preserve"> Customer Success Expenses:Other:Telephone Expenses</t>
  </si>
  <si>
    <t xml:space="preserve"> G&amp;A Expenses:Travel &amp; Entertainment:Hotel &amp; Lodging</t>
  </si>
  <si>
    <t xml:space="preserve"> G&amp;A Expenses:Consultants &amp; Service Providers:Consulting Expenes</t>
  </si>
  <si>
    <t>Sales - Ongoing/random outsourced</t>
  </si>
  <si>
    <t>Costumer success - Commission</t>
  </si>
  <si>
    <t>Customer Success - Total Customer Success MBO and social benefits ($)</t>
  </si>
  <si>
    <t xml:space="preserve"> Brian Rounds - Options</t>
  </si>
  <si>
    <t>Engineering Expenses:Salaries and Related Expenses:Workers Compensation (US)</t>
  </si>
  <si>
    <t xml:space="preserve"> Business Operations  Expenses:Other:Software Expenses</t>
  </si>
  <si>
    <t xml:space="preserve"> Marketing Expenses:Marketing - Events_Global (sponsorship, booth, hosting)</t>
  </si>
  <si>
    <t>Marketing - Events_Global (sponsorship, booth, hosting)</t>
  </si>
  <si>
    <t xml:space="preserve"> Revenue:Intercompany Revenue</t>
  </si>
  <si>
    <t>EY - Expensess</t>
  </si>
  <si>
    <t>Business Operations - Ongoing/random outsourced</t>
  </si>
  <si>
    <t xml:space="preserve"> Business Operations  Expenses:Other:Advertisement</t>
  </si>
  <si>
    <t xml:space="preserve"> Customer Success Expenses:Salaries and Related Expenes:Commission</t>
  </si>
  <si>
    <t>Human Resource Expenses:Salaries and Related Expenes:Recruiting Expenses</t>
  </si>
  <si>
    <t xml:space="preserve"> Business Development Expenses:Salaries and Related Expenes:Bonus Expenses</t>
  </si>
  <si>
    <t xml:space="preserve"> Intercompany Receivables</t>
  </si>
  <si>
    <t xml:space="preserve"> Marketing Expenses:Salaries and Related Expenes:Bonus Expenses</t>
  </si>
  <si>
    <t xml:space="preserve"> Marketing Expenses:Other:Marketing - Market Analysis &amp; Competition</t>
  </si>
  <si>
    <t>Marketing - Market Analysis &amp; Competition (Change to Analyst Relations)</t>
  </si>
  <si>
    <t xml:space="preserve"> G&amp;A Expenses:Consultants &amp; Service Providers:EY - Expenses</t>
  </si>
  <si>
    <t>Engflow expensess</t>
  </si>
  <si>
    <t>Engineering  - Development software tools</t>
  </si>
  <si>
    <t>Options - engineering</t>
  </si>
  <si>
    <t>Engineering  - Options</t>
  </si>
  <si>
    <t>Customer Success - Options</t>
  </si>
  <si>
    <t>Marketing - Options</t>
  </si>
  <si>
    <t>Sales - Options</t>
  </si>
  <si>
    <t>Business Operations - Options</t>
  </si>
  <si>
    <t>Engineering Expenses:Hosting</t>
  </si>
  <si>
    <t>Engineering  - Hosting</t>
  </si>
  <si>
    <t>Engineering Expenses:Options - Engineering</t>
  </si>
  <si>
    <t xml:space="preserve"> Sales Expenses:Other:Sales - Options</t>
  </si>
  <si>
    <t xml:space="preserve"> Business Operations  Expenses:Salaries and Related Expenes:Bonus Expenses</t>
  </si>
  <si>
    <t>Business Operations - Total Business Operations MBO and social benefits ($)</t>
  </si>
  <si>
    <t xml:space="preserve"> Business Operations  Expenses:Other:Business Operations - Options</t>
  </si>
  <si>
    <t xml:space="preserve"> Marketing Expenses:Other:Events_Channel</t>
  </si>
  <si>
    <t>Marketing - Events _Channel</t>
  </si>
  <si>
    <t xml:space="preserve"> Marketing Expenses:Other:Events_EMEA</t>
  </si>
  <si>
    <t>Marketing - Events _EMEA</t>
  </si>
  <si>
    <t xml:space="preserve"> Marketing Expenses:Other:Marketing - Options</t>
  </si>
  <si>
    <t xml:space="preserve"> Customer Success Expenses:Salaries and Related Expenes:Bonus Expenses</t>
  </si>
  <si>
    <t xml:space="preserve"> Customer Success Expenses:Travel &amp; Entertainment:Airfare</t>
  </si>
  <si>
    <t xml:space="preserve"> Customer Success Expenses:Other:Customer Success - Options</t>
  </si>
  <si>
    <t xml:space="preserve"> G&amp;A Expenses:Other:Engflow expensess</t>
  </si>
  <si>
    <t xml:space="preserve"> G&amp;A Expenses:Consultants &amp; Service Providers:Subcontractors &amp; Consulting</t>
  </si>
  <si>
    <t>TASKRAY</t>
  </si>
  <si>
    <t>Customer Success - Software Tools</t>
  </si>
  <si>
    <t>10001</t>
  </si>
  <si>
    <t>בנק הפועלים 174/9550 $</t>
  </si>
  <si>
    <t>10002</t>
  </si>
  <si>
    <t>בנק הפועלים 174/9550 יורו</t>
  </si>
  <si>
    <t>10322</t>
  </si>
  <si>
    <t>פקדון $ בנק הפועלים 356789013</t>
  </si>
  <si>
    <t>10300</t>
  </si>
  <si>
    <t>פקדון ש"ח בנק הפועלים</t>
  </si>
  <si>
    <t>10207</t>
  </si>
  <si>
    <t>MESH</t>
  </si>
  <si>
    <t>10200</t>
  </si>
  <si>
    <t>כרטיס אשראי 1784 ש"ח</t>
  </si>
  <si>
    <t>10202</t>
  </si>
  <si>
    <t>כרטיס אשראי 9518 MAX ש"ח</t>
  </si>
  <si>
    <t>10204</t>
  </si>
  <si>
    <t>כרטיס אשראי 9419 MAX ש"ח</t>
  </si>
  <si>
    <t>10502</t>
  </si>
  <si>
    <t>פקדון DEEL</t>
  </si>
  <si>
    <t>106001</t>
  </si>
  <si>
    <t>וויזור איי אי בע"מ</t>
  </si>
  <si>
    <t>Accounts receivable - Sublease</t>
  </si>
  <si>
    <t>106002</t>
  </si>
  <si>
    <t>קופלי זיפ בע"מ</t>
  </si>
  <si>
    <t>106000</t>
  </si>
  <si>
    <t>Location World Colombia S.A.S</t>
  </si>
  <si>
    <t>106003</t>
  </si>
  <si>
    <t>Rapyd Financial Network (2016) Ltd</t>
  </si>
  <si>
    <t>106007</t>
  </si>
  <si>
    <t>Telit Wireless Solutions Ltd</t>
  </si>
  <si>
    <t>106008</t>
  </si>
  <si>
    <t>Red Cup IT, Inc</t>
  </si>
  <si>
    <t>10800</t>
  </si>
  <si>
    <t>15000</t>
  </si>
  <si>
    <t>15001</t>
  </si>
  <si>
    <t>15003</t>
  </si>
  <si>
    <t>15002</t>
  </si>
  <si>
    <t>15102</t>
  </si>
  <si>
    <t>15100</t>
  </si>
  <si>
    <t>15101</t>
  </si>
  <si>
    <t>15103</t>
  </si>
  <si>
    <t>200017</t>
  </si>
  <si>
    <t>מטריקס אי.טי. אינטגרציה ותשתיות בע"מ</t>
  </si>
  <si>
    <t>200053</t>
  </si>
  <si>
    <t>פון פלוס בע"מ</t>
  </si>
  <si>
    <t>200126</t>
  </si>
  <si>
    <t>אופיר טורס בע"מ</t>
  </si>
  <si>
    <t>200105</t>
  </si>
  <si>
    <t>נאביטק בע"מ</t>
  </si>
  <si>
    <t>200130</t>
  </si>
  <si>
    <t>אקורן נכסים והשקעות בע"מ</t>
  </si>
  <si>
    <t>200049</t>
  </si>
  <si>
    <t>WOLT וואלט אנטרפריזס</t>
  </si>
  <si>
    <t>200148</t>
  </si>
  <si>
    <t>פליקאן גרופ א.י. בע"מ</t>
  </si>
  <si>
    <t>20003</t>
  </si>
  <si>
    <t>עירייה</t>
  </si>
  <si>
    <t>200118</t>
  </si>
  <si>
    <t>תגמול סוכנות לביטוח חיים(2002) בע"מ</t>
  </si>
  <si>
    <t>200127</t>
  </si>
  <si>
    <t>חברת פרטנר תקשורת בע"מ</t>
  </si>
  <si>
    <t>200160</t>
  </si>
  <si>
    <t>ש.ר מודוס אופוס בע"מ</t>
  </si>
  <si>
    <t>200200</t>
  </si>
  <si>
    <t>DEEL-LDEEL PROLL, S.L</t>
  </si>
  <si>
    <t>200330</t>
  </si>
  <si>
    <t>שטראוס מים בע"מ</t>
  </si>
  <si>
    <t>200332</t>
  </si>
  <si>
    <t>גלאור ריהוט גן - לעדכן</t>
  </si>
  <si>
    <t>20800</t>
  </si>
  <si>
    <t>20200</t>
  </si>
  <si>
    <t>20400</t>
  </si>
  <si>
    <t>20605</t>
  </si>
  <si>
    <t>מקדמות בגין עודפות 2021</t>
  </si>
  <si>
    <t>20405</t>
  </si>
  <si>
    <t>20406</t>
  </si>
  <si>
    <t>20602</t>
  </si>
  <si>
    <t>20604</t>
  </si>
  <si>
    <t>ניכוי מס מפקדונות</t>
  </si>
  <si>
    <t>20500</t>
  </si>
  <si>
    <t>ביטוח לאומי ניכויים</t>
  </si>
  <si>
    <t>20501</t>
  </si>
  <si>
    <t>20799</t>
  </si>
  <si>
    <t>אמנון גור - חו"ז גמל</t>
  </si>
  <si>
    <t>20900</t>
  </si>
  <si>
    <t>20999</t>
  </si>
  <si>
    <t>25200</t>
  </si>
  <si>
    <t>חו"ז בינחברתי</t>
  </si>
  <si>
    <t>20998</t>
  </si>
  <si>
    <t>30000</t>
  </si>
  <si>
    <t>Yoav Vilner</t>
  </si>
  <si>
    <t>30001</t>
  </si>
  <si>
    <t>Stephen Ward (BMVWH SPV, LLC)</t>
  </si>
  <si>
    <t>30002</t>
  </si>
  <si>
    <t>w 2018 Anderson Family Trust</t>
  </si>
  <si>
    <t>30003</t>
  </si>
  <si>
    <t>John Thompson</t>
  </si>
  <si>
    <t>30004</t>
  </si>
  <si>
    <t>Avi Shua</t>
  </si>
  <si>
    <t>30005</t>
  </si>
  <si>
    <t>Yaron Galula</t>
  </si>
  <si>
    <t>30006</t>
  </si>
  <si>
    <t>Michael Shaulov</t>
  </si>
  <si>
    <t>30007</t>
  </si>
  <si>
    <t>Gil Barak</t>
  </si>
  <si>
    <t>30008</t>
  </si>
  <si>
    <t>Ron Reiter</t>
  </si>
  <si>
    <t>30009</t>
  </si>
  <si>
    <t>Ohad Kotler</t>
  </si>
  <si>
    <t>30010</t>
  </si>
  <si>
    <t>Ameet Patel</t>
  </si>
  <si>
    <t>30011</t>
  </si>
  <si>
    <t>Doron Somech</t>
  </si>
  <si>
    <t>30012</t>
  </si>
  <si>
    <t>Ishay Potruch</t>
  </si>
  <si>
    <t>30013</t>
  </si>
  <si>
    <t>Yevgeny Dibrov</t>
  </si>
  <si>
    <t>30014</t>
  </si>
  <si>
    <t>Amit Gilon</t>
  </si>
  <si>
    <t>30015</t>
  </si>
  <si>
    <t>Assaf Rapapport</t>
  </si>
  <si>
    <t>30016</t>
  </si>
  <si>
    <t>Roy Reznik</t>
  </si>
  <si>
    <t>30017</t>
  </si>
  <si>
    <t>Arik Kleinstein</t>
  </si>
  <si>
    <t>30018</t>
  </si>
  <si>
    <t>Ofer Katz</t>
  </si>
  <si>
    <t>30019</t>
  </si>
  <si>
    <t>Rami Kalish</t>
  </si>
  <si>
    <t>30020</t>
  </si>
  <si>
    <t>WebTalk Ltd. (Eyal Gura)</t>
  </si>
  <si>
    <t>30021</t>
  </si>
  <si>
    <t>Kobi Samboursky</t>
  </si>
  <si>
    <t>30022</t>
  </si>
  <si>
    <t>Yahal Zilka</t>
  </si>
  <si>
    <t>30023</t>
  </si>
  <si>
    <t>Liad Rubin</t>
  </si>
  <si>
    <t>30024</t>
  </si>
  <si>
    <t>Guy Guzner</t>
  </si>
  <si>
    <t>30025</t>
  </si>
  <si>
    <t>Maor Levran</t>
  </si>
  <si>
    <t>30026</t>
  </si>
  <si>
    <t>Itay Damti</t>
  </si>
  <si>
    <t>30027</t>
  </si>
  <si>
    <t>Yuval Samet</t>
  </si>
  <si>
    <t>30028</t>
  </si>
  <si>
    <t>Nadir Izrael</t>
  </si>
  <si>
    <t>30029</t>
  </si>
  <si>
    <t>Stonebridge Alpha-1, LP - Fund III A4</t>
  </si>
  <si>
    <t>30030</t>
  </si>
  <si>
    <t>Yuli Yardeni</t>
  </si>
  <si>
    <t>30031</t>
  </si>
  <si>
    <t>ZISAPEL ZOHAR</t>
  </si>
  <si>
    <t>30032</t>
  </si>
  <si>
    <t>LIGHTSPEED VE</t>
  </si>
  <si>
    <t>30033</t>
  </si>
  <si>
    <t>TEAM8 CAPITAL</t>
  </si>
  <si>
    <t>30034</t>
  </si>
  <si>
    <t>Round A -  MEIR BAREL</t>
  </si>
  <si>
    <t>30045</t>
  </si>
  <si>
    <t>Round A- Evolution Technology Funds II</t>
  </si>
  <si>
    <t>30046</t>
  </si>
  <si>
    <t>Round A-Lightspeed Venture Partners</t>
  </si>
  <si>
    <t>30047</t>
  </si>
  <si>
    <t>Round A-Team8 Capital I</t>
  </si>
  <si>
    <t>30048</t>
  </si>
  <si>
    <t>Round A-Zohar Zisapel</t>
  </si>
  <si>
    <t>30049</t>
  </si>
  <si>
    <t>Round A-Sorenson Ventures</t>
  </si>
  <si>
    <t>30050</t>
  </si>
  <si>
    <t>Round A-FalconEye Ventures, LLC</t>
  </si>
  <si>
    <t>30051</t>
  </si>
  <si>
    <t>Round A-BlackGem Investments LLC</t>
  </si>
  <si>
    <t>30052</t>
  </si>
  <si>
    <t>Round A-SYN VENTURES FUND II LP</t>
  </si>
  <si>
    <t>30053</t>
  </si>
  <si>
    <t>Round A-Ballistic Ventures I, LP</t>
  </si>
  <si>
    <t>30054</t>
  </si>
  <si>
    <t>Round A-CrowdStrike Falcon Fund II LLC</t>
  </si>
  <si>
    <t>30055</t>
  </si>
  <si>
    <t>Round A-Merlin Ventures</t>
  </si>
  <si>
    <t>30056</t>
  </si>
  <si>
    <t>Round A-The Evolution Technology Funds III</t>
  </si>
  <si>
    <t>30057</t>
  </si>
  <si>
    <t>Evolution Technology Funds II</t>
  </si>
  <si>
    <t>30059</t>
  </si>
  <si>
    <t>Round A - Oscar Andreu</t>
  </si>
  <si>
    <t>30060</t>
  </si>
  <si>
    <t>Round A - ITAY SHLOMO</t>
  </si>
  <si>
    <t>30061</t>
  </si>
  <si>
    <t>Round A -Andra Maute</t>
  </si>
  <si>
    <t>30062</t>
  </si>
  <si>
    <t>Joschua Saphir</t>
  </si>
  <si>
    <t>30063</t>
  </si>
  <si>
    <t>Nicole Perlroth</t>
  </si>
  <si>
    <t>30064</t>
  </si>
  <si>
    <t>Israeli Mapped in NY’</t>
  </si>
  <si>
    <t>30065</t>
  </si>
  <si>
    <t>Jonathan Jaffe</t>
  </si>
  <si>
    <t>30066</t>
  </si>
  <si>
    <t>Entrée Capital </t>
  </si>
  <si>
    <t>30067</t>
  </si>
  <si>
    <t>Robert Rodriguez</t>
  </si>
  <si>
    <t>30068</t>
  </si>
  <si>
    <t>SEED1 - Sorenson Ventures</t>
  </si>
  <si>
    <t>30069</t>
  </si>
  <si>
    <t>SEED1 - FalconEye Ventures, LLC</t>
  </si>
  <si>
    <t>30070</t>
  </si>
  <si>
    <t>SEED1 - BlackGem Investments LLC</t>
  </si>
  <si>
    <t>30071</t>
  </si>
  <si>
    <t>SEED1 -Himanshu Gupta</t>
  </si>
  <si>
    <t>30072</t>
  </si>
  <si>
    <t>SEED1 -RENE BONVANIE</t>
  </si>
  <si>
    <t>30073</t>
  </si>
  <si>
    <t>SEED1 --Chris Scanlan</t>
  </si>
  <si>
    <t>30074</t>
  </si>
  <si>
    <t>SEED1 -Ikbal R. Houssaini</t>
  </si>
  <si>
    <t>30075</t>
  </si>
  <si>
    <t>SEED1 -Iftah Ian Amit</t>
  </si>
  <si>
    <t>30058</t>
  </si>
  <si>
    <t>SAFE - RALPH I FINE</t>
  </si>
  <si>
    <t>30099</t>
  </si>
  <si>
    <t>39001</t>
  </si>
  <si>
    <t>20606</t>
  </si>
  <si>
    <t>מקדמות בגין עודפות 2022</t>
  </si>
  <si>
    <t>30097</t>
  </si>
  <si>
    <t>YONY YASHA - אופציות</t>
  </si>
  <si>
    <t>40005</t>
  </si>
  <si>
    <t>40006</t>
  </si>
  <si>
    <t>40101</t>
  </si>
  <si>
    <t>הכנסות תחזוקה - חו"ל</t>
  </si>
  <si>
    <t>40007</t>
  </si>
  <si>
    <t>הכנסות משכירות משנה</t>
  </si>
  <si>
    <t>Business Operations - Sub-lease income</t>
  </si>
  <si>
    <t>40000</t>
  </si>
  <si>
    <t>הכנסות</t>
  </si>
  <si>
    <t>40008</t>
  </si>
  <si>
    <t>הכנסות - כרטיס לפקודות נוספות - לא לדיווח</t>
  </si>
  <si>
    <t>1-10870000</t>
  </si>
  <si>
    <t>Guest/Client hospitality</t>
  </si>
  <si>
    <t>1-11170000</t>
  </si>
  <si>
    <t>1-10270004</t>
  </si>
  <si>
    <t>Software Licenses</t>
  </si>
  <si>
    <t>1-10470004</t>
  </si>
  <si>
    <t>Product - Software Tools</t>
  </si>
  <si>
    <t>1-11370005</t>
  </si>
  <si>
    <t>Office rent</t>
  </si>
  <si>
    <t>1-11370006</t>
  </si>
  <si>
    <t>Bookkeeping, Controlling &amp; Salaries</t>
  </si>
  <si>
    <t>Business Operations - Bookkeeping, Controlling &amp; Salaries</t>
  </si>
  <si>
    <t>1-10270007</t>
  </si>
  <si>
    <t>Ongoing/random outsourced</t>
  </si>
  <si>
    <t>Engineering  - Ongoing/random outsourced</t>
  </si>
  <si>
    <t>1-10870007</t>
  </si>
  <si>
    <t>1-11370008</t>
  </si>
  <si>
    <t>Legal Expenses including Trust Services</t>
  </si>
  <si>
    <t>1-10870011</t>
  </si>
  <si>
    <t>Branding</t>
  </si>
  <si>
    <t>Marketing - Branding Project</t>
  </si>
  <si>
    <t>1-10270014</t>
  </si>
  <si>
    <t>Hosting</t>
  </si>
  <si>
    <t>1-11370015</t>
  </si>
  <si>
    <t>Insurance</t>
  </si>
  <si>
    <t>1-11170016</t>
  </si>
  <si>
    <t>Travel</t>
  </si>
  <si>
    <t>1-11370018</t>
  </si>
  <si>
    <t>Parking</t>
  </si>
  <si>
    <t>Business Operations - Parking</t>
  </si>
  <si>
    <t>1-10270019</t>
  </si>
  <si>
    <t>Training / Professional courses</t>
  </si>
  <si>
    <t>Engineering  - Training / Professional courses</t>
  </si>
  <si>
    <t>1-10271000</t>
  </si>
  <si>
    <t>הוצאות משכורת</t>
  </si>
  <si>
    <t>1-10471000</t>
  </si>
  <si>
    <t>1-10871000</t>
  </si>
  <si>
    <t>1-11171000</t>
  </si>
  <si>
    <t>1-11271000</t>
  </si>
  <si>
    <t>1-11371000</t>
  </si>
  <si>
    <t>1-10271001</t>
  </si>
  <si>
    <t>הוצאות ביטוח לאומי</t>
  </si>
  <si>
    <t>1-10471001</t>
  </si>
  <si>
    <t>1-10871001</t>
  </si>
  <si>
    <t>1-11171001</t>
  </si>
  <si>
    <t>1-11271001</t>
  </si>
  <si>
    <t>1-11371001</t>
  </si>
  <si>
    <t>1-10271002</t>
  </si>
  <si>
    <t>הוצאות גמל</t>
  </si>
  <si>
    <t>1-10471002</t>
  </si>
  <si>
    <t>1-11171002</t>
  </si>
  <si>
    <t>1-11271002</t>
  </si>
  <si>
    <t>1-11371002</t>
  </si>
  <si>
    <t>1-10271003</t>
  </si>
  <si>
    <t>הוצאות גמל פיצויים</t>
  </si>
  <si>
    <t>1-10471003</t>
  </si>
  <si>
    <t>1-11171003</t>
  </si>
  <si>
    <t>1-11271003</t>
  </si>
  <si>
    <t>1-11371003</t>
  </si>
  <si>
    <t>1-10271004</t>
  </si>
  <si>
    <t>הוצאות גמל א.כ.ע</t>
  </si>
  <si>
    <t>1-10471004</t>
  </si>
  <si>
    <t>1-10271005</t>
  </si>
  <si>
    <t>הוצאות קרן השתלמות</t>
  </si>
  <si>
    <t>1-11171005</t>
  </si>
  <si>
    <t>1-11371005</t>
  </si>
  <si>
    <t>1-10271099</t>
  </si>
  <si>
    <t>הוצאות הפרשה לחופשה</t>
  </si>
  <si>
    <t>1-10471099</t>
  </si>
  <si>
    <t>1-10871099</t>
  </si>
  <si>
    <t>1-11171099</t>
  </si>
  <si>
    <t>1-11271099</t>
  </si>
  <si>
    <t>1-11371099</t>
  </si>
  <si>
    <t>1-10271102</t>
  </si>
  <si>
    <t>שווי קרן השתלמות</t>
  </si>
  <si>
    <t>1-10271104</t>
  </si>
  <si>
    <t>שווי קיצבה</t>
  </si>
  <si>
    <t>1-10471104</t>
  </si>
  <si>
    <t>1-11171104</t>
  </si>
  <si>
    <t>1-10471106</t>
  </si>
  <si>
    <t>שווי מתנות</t>
  </si>
  <si>
    <t>1-10271107</t>
  </si>
  <si>
    <t>שווי א.כ.ע</t>
  </si>
  <si>
    <t>1-10471107</t>
  </si>
  <si>
    <t>1-10271109</t>
  </si>
  <si>
    <t>שווי פיצויים</t>
  </si>
  <si>
    <t>1-10471109</t>
  </si>
  <si>
    <t>1-11171109</t>
  </si>
  <si>
    <t>1-10271199</t>
  </si>
  <si>
    <t>הכנסות זקופות ז'</t>
  </si>
  <si>
    <t>1-10471199</t>
  </si>
  <si>
    <t>1-11171199</t>
  </si>
  <si>
    <t>1-11070004</t>
  </si>
  <si>
    <t>Business Development - Software Tools</t>
  </si>
  <si>
    <t>1-10470016</t>
  </si>
  <si>
    <t>1-10870016</t>
  </si>
  <si>
    <t>1-11370021</t>
  </si>
  <si>
    <t>Office Equipment</t>
  </si>
  <si>
    <t>1-11170022</t>
  </si>
  <si>
    <t>Partners and Investors gifts</t>
  </si>
  <si>
    <t>G&amp;A - Partners and Investors gifts</t>
  </si>
  <si>
    <t>1-11270023</t>
  </si>
  <si>
    <t>employees special events gifts</t>
  </si>
  <si>
    <t>1-11270025</t>
  </si>
  <si>
    <t>evening delivery</t>
  </si>
  <si>
    <t>HR - Evening delivery</t>
  </si>
  <si>
    <t>1-11270026</t>
  </si>
  <si>
    <t>Team building</t>
  </si>
  <si>
    <t>1-11071000</t>
  </si>
  <si>
    <t>1-11071001</t>
  </si>
  <si>
    <t>1-10871002</t>
  </si>
  <si>
    <t>1-10871003</t>
  </si>
  <si>
    <t>1-10871004</t>
  </si>
  <si>
    <t>1-10471005</t>
  </si>
  <si>
    <t>1-10871005</t>
  </si>
  <si>
    <t>1-10271098</t>
  </si>
  <si>
    <t>תגמולי מילואים</t>
  </si>
  <si>
    <t>1-11271098</t>
  </si>
  <si>
    <t>1-11071099</t>
  </si>
  <si>
    <t>1-10270000</t>
  </si>
  <si>
    <t>Engineering  - Guest/Client hospitality</t>
  </si>
  <si>
    <t>1-10270020</t>
  </si>
  <si>
    <t>Development software tools</t>
  </si>
  <si>
    <t>1-11370007</t>
  </si>
  <si>
    <t>1-10970016</t>
  </si>
  <si>
    <t>1-11370027</t>
  </si>
  <si>
    <t>1-10570028</t>
  </si>
  <si>
    <t>1-11370030</t>
  </si>
  <si>
    <t>Office Maintenance</t>
  </si>
  <si>
    <t>Business Operations - Office Maintenance</t>
  </si>
  <si>
    <t>1-11071002</t>
  </si>
  <si>
    <t>1-11071003</t>
  </si>
  <si>
    <t>1-11071004</t>
  </si>
  <si>
    <t>1-11071005</t>
  </si>
  <si>
    <t>1-11071104</t>
  </si>
  <si>
    <t>1-11071107</t>
  </si>
  <si>
    <t>1-11071199</t>
  </si>
  <si>
    <t>1-11270034</t>
  </si>
  <si>
    <t>Company Events</t>
  </si>
  <si>
    <t>HR - Company Events &amp; Trips</t>
  </si>
  <si>
    <t>1-10471102</t>
  </si>
  <si>
    <t>1-10271106</t>
  </si>
  <si>
    <t>1-10871106</t>
  </si>
  <si>
    <t>1-11071106</t>
  </si>
  <si>
    <t>1-10970000</t>
  </si>
  <si>
    <t>1-11070007</t>
  </si>
  <si>
    <t>Business Development - Ongoing/random outsourced</t>
  </si>
  <si>
    <t>1-10870036</t>
  </si>
  <si>
    <t>WEBSITE</t>
  </si>
  <si>
    <t>Marketing - Website</t>
  </si>
  <si>
    <t>1-10870037</t>
  </si>
  <si>
    <t>Marketing collateral</t>
  </si>
  <si>
    <t>1-11270038</t>
  </si>
  <si>
    <t>Employee dinner</t>
  </si>
  <si>
    <t>HR - Refreshments</t>
  </si>
  <si>
    <t>1-11173001</t>
  </si>
  <si>
    <t>עופר בן נון 16-20.10.21 דובאי</t>
  </si>
  <si>
    <t>1-11171106</t>
  </si>
  <si>
    <t>1-11271106</t>
  </si>
  <si>
    <t>1-11371106</t>
  </si>
  <si>
    <t>1-10871199</t>
  </si>
  <si>
    <t>1-11271199</t>
  </si>
  <si>
    <t>1-11371199</t>
  </si>
  <si>
    <t>1-11271005</t>
  </si>
  <si>
    <t>1-11173002</t>
  </si>
  <si>
    <t>עופר בן נון 2021.11.9-12 ארה"ב</t>
  </si>
  <si>
    <t>1-11071109</t>
  </si>
  <si>
    <t>1-11073004</t>
  </si>
  <si>
    <t>עמית רוזנוקס 6-12.2.22 ארה"ב</t>
  </si>
  <si>
    <t>1-10970039</t>
  </si>
  <si>
    <t>Sales - Sales Network Development</t>
  </si>
  <si>
    <t>1-11370001</t>
  </si>
  <si>
    <t>Office Food</t>
  </si>
  <si>
    <t>1-10870004</t>
  </si>
  <si>
    <t>1-10970004</t>
  </si>
  <si>
    <t>1-11370004</t>
  </si>
  <si>
    <t>1-10870012</t>
  </si>
  <si>
    <t>PR</t>
  </si>
  <si>
    <t>1-10470020</t>
  </si>
  <si>
    <t>1-11270029</t>
  </si>
  <si>
    <t>Recruiting</t>
  </si>
  <si>
    <t>1-10070040</t>
  </si>
  <si>
    <t>COS - SW (product -variable)</t>
  </si>
  <si>
    <t>COS - SW (product -variable)</t>
  </si>
  <si>
    <t>1-10470045</t>
  </si>
  <si>
    <t>Software Tools</t>
  </si>
  <si>
    <t>1-11370045</t>
  </si>
  <si>
    <t>1-11270047</t>
  </si>
  <si>
    <t>Refreshments</t>
  </si>
  <si>
    <t>1-11270050</t>
  </si>
  <si>
    <t>Employee gifts</t>
  </si>
  <si>
    <t>1-10870051</t>
  </si>
  <si>
    <t>Market Analysis &amp; Competition</t>
  </si>
  <si>
    <t>1-11170052</t>
  </si>
  <si>
    <t>Life Insurance</t>
  </si>
  <si>
    <t>1-10970048</t>
  </si>
  <si>
    <t>Sales - Salesforce - Ongoing</t>
  </si>
  <si>
    <t>Sales - Salesforce -Salesforce</t>
  </si>
  <si>
    <t>1-10570061</t>
  </si>
  <si>
    <t>1-10470029</t>
  </si>
  <si>
    <t>1-10970029</t>
  </si>
  <si>
    <t>1-10870045</t>
  </si>
  <si>
    <t>1-11270045</t>
  </si>
  <si>
    <t>HR - Software Tools</t>
  </si>
  <si>
    <t>1-10970057</t>
  </si>
  <si>
    <t>1-10270060</t>
  </si>
  <si>
    <t>1-10870062</t>
  </si>
  <si>
    <t>Swag- Employee</t>
  </si>
  <si>
    <t>Marketing - Swag- Employee</t>
  </si>
  <si>
    <t>1-10570063</t>
  </si>
  <si>
    <t>IT equipment</t>
  </si>
  <si>
    <t>1-10870064</t>
  </si>
  <si>
    <t>Marketing - website</t>
  </si>
  <si>
    <t>1-10470067</t>
  </si>
  <si>
    <t>Product certification &amp; compliance</t>
  </si>
  <si>
    <t>Product - Product certification &amp; compliance</t>
  </si>
  <si>
    <t>1-11173005</t>
  </si>
  <si>
    <t>עופר בן נון 6-12.2.22 ארה"ב</t>
  </si>
  <si>
    <t>1-10473006</t>
  </si>
  <si>
    <t>אוהד בוברוב 6-12.2.22 ארה"ב</t>
  </si>
  <si>
    <t>1-10973007</t>
  </si>
  <si>
    <t>2022.02 Richard Beningo ארה"ב</t>
  </si>
  <si>
    <t>1-10270070</t>
  </si>
  <si>
    <t>NaviTeq</t>
  </si>
  <si>
    <t>1-11270071</t>
  </si>
  <si>
    <t>HR- Software</t>
  </si>
  <si>
    <t>1-10870035</t>
  </si>
  <si>
    <t>SWAG</t>
  </si>
  <si>
    <t>1-10270045</t>
  </si>
  <si>
    <t>1-10970045</t>
  </si>
  <si>
    <t>1-10670055</t>
  </si>
  <si>
    <t>IP-Patent application fees &amp; office action fees</t>
  </si>
  <si>
    <t>IP - Patent application fees &amp; office action fees</t>
  </si>
  <si>
    <t>1-10870072</t>
  </si>
  <si>
    <t>long term consultant</t>
  </si>
  <si>
    <t>1-11370076</t>
  </si>
  <si>
    <t>Business Operations - Electricity, Water &amp; relat</t>
  </si>
  <si>
    <t>Business Operations - Electricity, Water &amp; related</t>
  </si>
  <si>
    <t>1-11270078</t>
  </si>
  <si>
    <t>HR - Employee's Health</t>
  </si>
  <si>
    <t xml:space="preserve">HR - Employee's Health </t>
  </si>
  <si>
    <t>1-11370079</t>
  </si>
  <si>
    <t>Municipal tax</t>
  </si>
  <si>
    <t>Business Operations - Municipal tax</t>
  </si>
  <si>
    <t>1-11270080</t>
  </si>
  <si>
    <t>Set for New employee</t>
  </si>
  <si>
    <t xml:space="preserve">HR - Set for New employee </t>
  </si>
  <si>
    <t>1-10871102</t>
  </si>
  <si>
    <t>1-11371102</t>
  </si>
  <si>
    <t>1-10871104</t>
  </si>
  <si>
    <t>1-11371104</t>
  </si>
  <si>
    <t>1-10871107</t>
  </si>
  <si>
    <t>1-10871109</t>
  </si>
  <si>
    <t>1-11270007</t>
  </si>
  <si>
    <t>1-10170045</t>
  </si>
  <si>
    <t>Support - Software Tools</t>
  </si>
  <si>
    <t>1-11070045</t>
  </si>
  <si>
    <t>1-11370082</t>
  </si>
  <si>
    <t>Deliveries</t>
  </si>
  <si>
    <t>1-10771000</t>
  </si>
  <si>
    <t>1-10771001</t>
  </si>
  <si>
    <t>1-10771002</t>
  </si>
  <si>
    <t>1-10771003</t>
  </si>
  <si>
    <t>1-10771004</t>
  </si>
  <si>
    <t>1-10771005</t>
  </si>
  <si>
    <t>1-10771099</t>
  </si>
  <si>
    <t>1-10771102</t>
  </si>
  <si>
    <t>1-10771104</t>
  </si>
  <si>
    <t>1-10771106</t>
  </si>
  <si>
    <t>1-10771107</t>
  </si>
  <si>
    <t>1-10771109</t>
  </si>
  <si>
    <t>1-10771199</t>
  </si>
  <si>
    <t>1-10473008</t>
  </si>
  <si>
    <t>אוהד בוברוב 2022.06.5-12 ארה"ב</t>
  </si>
  <si>
    <t>1-11173009</t>
  </si>
  <si>
    <t>עופר בן נון 2022.06.5-10 ארה"ב</t>
  </si>
  <si>
    <t>1-10170004</t>
  </si>
  <si>
    <t>1-10270016</t>
  </si>
  <si>
    <t>Engineering  - Travel</t>
  </si>
  <si>
    <t>1-10970086</t>
  </si>
  <si>
    <t>Sales Commision</t>
  </si>
  <si>
    <t>1-10270087</t>
  </si>
  <si>
    <t>הוצאות פליקס רזיקוב</t>
  </si>
  <si>
    <t>1-10270088</t>
  </si>
  <si>
    <t>הוצאות דביר מלכה</t>
  </si>
  <si>
    <t>1-10171000</t>
  </si>
  <si>
    <t>1-10971000</t>
  </si>
  <si>
    <t>1-10171001</t>
  </si>
  <si>
    <t>1-10971001</t>
  </si>
  <si>
    <t>1-10171002</t>
  </si>
  <si>
    <t>1-10971002</t>
  </si>
  <si>
    <t>1-10171003</t>
  </si>
  <si>
    <t>1-10971003</t>
  </si>
  <si>
    <t>1-10171004</t>
  </si>
  <si>
    <t>1-10171005</t>
  </si>
  <si>
    <t>1-10971005</t>
  </si>
  <si>
    <t>1-10171099</t>
  </si>
  <si>
    <t>1-10971099</t>
  </si>
  <si>
    <t>1-10971102</t>
  </si>
  <si>
    <t>1-10171107</t>
  </si>
  <si>
    <t>1-10171199</t>
  </si>
  <si>
    <t>1-10971199</t>
  </si>
  <si>
    <t>1-10570045</t>
  </si>
  <si>
    <t>IT - IT SW tools</t>
  </si>
  <si>
    <t>1-10770045</t>
  </si>
  <si>
    <t>1-10171106</t>
  </si>
  <si>
    <t>1-10971106</t>
  </si>
  <si>
    <t>1-11173014</t>
  </si>
  <si>
    <t>עופר בן נון 2022.09.12-10.19 ארה"ב</t>
  </si>
  <si>
    <t>1-10570004</t>
  </si>
  <si>
    <t>1-10470019</t>
  </si>
  <si>
    <t>Product - Training / Professional courses</t>
  </si>
  <si>
    <t>1-10270029</t>
  </si>
  <si>
    <t>Engineering  - Recruiting</t>
  </si>
  <si>
    <t>1-11370091</t>
  </si>
  <si>
    <t>דמי ניהול - שכר דירה</t>
  </si>
  <si>
    <t>Business Operations - Mgmt fees</t>
  </si>
  <si>
    <t>1-10971004</t>
  </si>
  <si>
    <t>1-10070014</t>
  </si>
  <si>
    <t>1-11070016</t>
  </si>
  <si>
    <t>1-10270090</t>
  </si>
  <si>
    <t>DEEL - עובד Simone</t>
  </si>
  <si>
    <t>1-10570095</t>
  </si>
  <si>
    <t>Cyber protection tools</t>
  </si>
  <si>
    <t>IT - Cyber protection tools</t>
  </si>
  <si>
    <t>1-11270096</t>
  </si>
  <si>
    <t>managment training</t>
  </si>
  <si>
    <t>HR - Management Training</t>
  </si>
  <si>
    <t>1-10270097</t>
  </si>
  <si>
    <t>הוצאות MATAN ATAD</t>
  </si>
  <si>
    <t>1-10771006</t>
  </si>
  <si>
    <t>עמלות מכירה</t>
  </si>
  <si>
    <t>1-11071006</t>
  </si>
  <si>
    <t>1-11173019</t>
  </si>
  <si>
    <t>עופר בן נון 2022.08.7-13 ארה"ב</t>
  </si>
  <si>
    <t>1-10473020</t>
  </si>
  <si>
    <t>אוהד בוברוב 2022.08.7-13 ארה"ב</t>
  </si>
  <si>
    <t>1-10473022</t>
  </si>
  <si>
    <t>אוהד בוברוב 2022.11.13-19 ארה"ב</t>
  </si>
  <si>
    <t>1-11173023</t>
  </si>
  <si>
    <t>עופר בן נון 2022.11.13-19 ארה"ב</t>
  </si>
  <si>
    <t>1-11173024</t>
  </si>
  <si>
    <t>עופר בן נון 2022.11 שווייץ ואנגליה</t>
  </si>
  <si>
    <t>1-102700100</t>
  </si>
  <si>
    <t>הוצאות קוד ווליו - שקד שחף</t>
  </si>
  <si>
    <t>1-102700103</t>
  </si>
  <si>
    <t>הוצאות OKTETO</t>
  </si>
  <si>
    <t>1-11370044</t>
  </si>
  <si>
    <t>US Entity Operations</t>
  </si>
  <si>
    <t>1-10970056</t>
  </si>
  <si>
    <t>Sales - Salesforce - Implementation</t>
  </si>
  <si>
    <t xml:space="preserve">Sales - Salesforce -Implementation </t>
  </si>
  <si>
    <t>1-10270098</t>
  </si>
  <si>
    <t>הוצאות קוד ווליו - נויברג נמרוד</t>
  </si>
  <si>
    <t>1-10270099</t>
  </si>
  <si>
    <t>הוצאות קוד ווליו - עידן ליעד</t>
  </si>
  <si>
    <t>1-10271097</t>
  </si>
  <si>
    <t>1-10471097</t>
  </si>
  <si>
    <t>1-10871097</t>
  </si>
  <si>
    <t>1-11071097</t>
  </si>
  <si>
    <t>1-11171097</t>
  </si>
  <si>
    <t>1-11271097</t>
  </si>
  <si>
    <t>1-11371097</t>
  </si>
  <si>
    <t>1-11173025</t>
  </si>
  <si>
    <t>עופר בן נון 2022.12.5-9 ארה"ב</t>
  </si>
  <si>
    <t>1-11173027</t>
  </si>
  <si>
    <t>עופר בן נון 2022.04 ארה"ב</t>
  </si>
  <si>
    <t>74000</t>
  </si>
  <si>
    <t>74001</t>
  </si>
  <si>
    <t>74003</t>
  </si>
  <si>
    <t>74002</t>
  </si>
  <si>
    <t>99999</t>
  </si>
  <si>
    <t>90000</t>
  </si>
  <si>
    <t>90001</t>
  </si>
  <si>
    <t>90002</t>
  </si>
  <si>
    <t>90006</t>
  </si>
  <si>
    <t>עמלות כרטיס אשראי</t>
  </si>
  <si>
    <t>90010</t>
  </si>
  <si>
    <t>ריבית והצמדה - מוסדות (מ"ה ומע"מ)</t>
  </si>
  <si>
    <t>90011</t>
  </si>
  <si>
    <t>MESH CASH BACK</t>
  </si>
  <si>
    <t>90012</t>
  </si>
  <si>
    <t>ריביות קופות גמל</t>
  </si>
  <si>
    <t>new1242</t>
  </si>
  <si>
    <t>new1243</t>
  </si>
  <si>
    <t>Support - Allocation to CoS</t>
  </si>
  <si>
    <t>1-11170004</t>
  </si>
  <si>
    <t>1-104700105</t>
  </si>
  <si>
    <t>הוצאות א.ס.אנטיס</t>
  </si>
  <si>
    <t>1-108700106</t>
  </si>
  <si>
    <t>הוצאות VDISEC</t>
  </si>
  <si>
    <t>1-108700107</t>
  </si>
  <si>
    <t>הוצאות תומר מלכוב</t>
  </si>
  <si>
    <t>1-102700108</t>
  </si>
  <si>
    <t>הוצאות SecurityScorecard</t>
  </si>
  <si>
    <t>1-11173026</t>
  </si>
  <si>
    <t>עופר בן נון 2023.01.15-20 ארה"ב</t>
  </si>
  <si>
    <t>1-102700109</t>
  </si>
  <si>
    <t>cloud services</t>
  </si>
  <si>
    <t>1-111700110</t>
  </si>
  <si>
    <t>אירוח בארץ</t>
  </si>
  <si>
    <t>1-102700111</t>
  </si>
  <si>
    <t>הוצאות ארי צלנר</t>
  </si>
  <si>
    <t>1-10870042</t>
  </si>
  <si>
    <t>Digital Marketing</t>
  </si>
  <si>
    <t>1-10870065</t>
  </si>
  <si>
    <t>Marketing - IL employer branding</t>
  </si>
  <si>
    <t>Marketing - PR - IL</t>
  </si>
  <si>
    <t>1-10070092</t>
  </si>
  <si>
    <t>הוצאות DATADOG</t>
  </si>
  <si>
    <t>1-108700112</t>
  </si>
  <si>
    <t>EU local events</t>
  </si>
  <si>
    <t>1-11270017</t>
  </si>
  <si>
    <t>Welfare</t>
  </si>
  <si>
    <t>10208</t>
  </si>
  <si>
    <t>כרטיס אשראי 9919 MAX ש"ח</t>
  </si>
  <si>
    <t>200415</t>
  </si>
  <si>
    <t>יוסף כספי חשבים בע"מ</t>
  </si>
  <si>
    <t>30076</t>
  </si>
  <si>
    <t>Round A -GEORGE EAPEN</t>
  </si>
  <si>
    <t>1-104700113</t>
  </si>
  <si>
    <t>3rd party SW - fixed</t>
  </si>
  <si>
    <t>1-10870058</t>
  </si>
  <si>
    <t>Marketing - Events &amp; Exhibitions</t>
  </si>
  <si>
    <t>Marketing - Events _IL</t>
  </si>
  <si>
    <t>1-10473034</t>
  </si>
  <si>
    <t>אוהד בוברוב 2023.03.9-18 ארה"ב</t>
  </si>
  <si>
    <t>1-10973035</t>
  </si>
  <si>
    <t>עופר בן נון 30.3202 ארה"ב</t>
  </si>
  <si>
    <t>1-11173035</t>
  </si>
  <si>
    <t>מאיו ניב</t>
  </si>
  <si>
    <t>Series A - NIBIN PHILIP</t>
  </si>
  <si>
    <t>1-11173028</t>
  </si>
  <si>
    <t>עופר בן נון 2023.04.18-28 ארה"ב</t>
  </si>
  <si>
    <t>1-10473032</t>
  </si>
  <si>
    <t>גיא חרפק 2023.04.23-28 ארה"ב</t>
  </si>
  <si>
    <t>1-10773033</t>
  </si>
  <si>
    <t>ראובן אליהו 2023.04.23-28 ארה"ב</t>
  </si>
  <si>
    <t>1-11073029</t>
  </si>
  <si>
    <t>עמית רוזנוקס 2023.04.23-28 ארה"ב</t>
  </si>
  <si>
    <t>1-10473030</t>
  </si>
  <si>
    <t>אלעד גברא 2023.04.23-28 ארה"ב</t>
  </si>
  <si>
    <t>1-10473031</t>
  </si>
  <si>
    <t>אוהד בוברוב 2023.04.23-28 ארה"ב</t>
  </si>
  <si>
    <t>1-100700114</t>
  </si>
  <si>
    <t>Product SW- fixed</t>
  </si>
  <si>
    <t>COS - SW (product-fixed)</t>
  </si>
  <si>
    <t>1-108700115</t>
  </si>
  <si>
    <t>global analyst relations line</t>
  </si>
  <si>
    <t>30078</t>
  </si>
  <si>
    <t>Series A - Mike Sullivan</t>
  </si>
  <si>
    <t>30096</t>
  </si>
  <si>
    <t>MARIANNE BUDNI - אופציות</t>
  </si>
  <si>
    <t>1-108700116</t>
  </si>
  <si>
    <t>Digital Marketing_US</t>
  </si>
  <si>
    <t>1-113700117</t>
  </si>
  <si>
    <t>financial outsource - PFIC/CFC analysis</t>
  </si>
  <si>
    <t>1-111700118</t>
  </si>
  <si>
    <t>תרומות</t>
  </si>
  <si>
    <t>1-10770019</t>
  </si>
  <si>
    <t>Customer Success - Training / Professional courses</t>
  </si>
  <si>
    <t>1-10473037</t>
  </si>
  <si>
    <t>ינון אנגלסמן 2023.06.04-08 ארה"ב</t>
  </si>
  <si>
    <t>1-10973038</t>
  </si>
  <si>
    <t>עודד אהרון 2023.06.19-23 אנגליה</t>
  </si>
  <si>
    <t>1-10473039</t>
  </si>
  <si>
    <t>יהונתן גוטליב 2023.06.04-08 ארה"ב</t>
  </si>
  <si>
    <t>1-10773040</t>
  </si>
  <si>
    <t>אליהו ראובן 2023.06.19-23 אנגליה</t>
  </si>
  <si>
    <t>40001</t>
  </si>
  <si>
    <t>הכנסות מימוש נכסים</t>
  </si>
  <si>
    <t>Non cash expense - Proceeds from sales of fixed assets</t>
  </si>
  <si>
    <t>80000</t>
  </si>
  <si>
    <t>רווח הפסד הון</t>
  </si>
  <si>
    <t>200500</t>
  </si>
  <si>
    <t>איי-דיגיטל סטור בע"מ</t>
  </si>
  <si>
    <t>200508</t>
  </si>
  <si>
    <t>UPWORK</t>
  </si>
  <si>
    <t>30079</t>
  </si>
  <si>
    <t>Series A - Yinon Costica</t>
  </si>
  <si>
    <t>1-102700119</t>
  </si>
  <si>
    <t>Demo env.</t>
  </si>
  <si>
    <t>1-112700120</t>
  </si>
  <si>
    <t>HR Tools</t>
  </si>
  <si>
    <t>1-108700121</t>
  </si>
  <si>
    <t>Digital Marketing ISRAEL</t>
  </si>
  <si>
    <t>Marketing - Digital Marketing_ISRAEL</t>
  </si>
  <si>
    <t>1-10571000</t>
  </si>
  <si>
    <t>IT - Salaries and social benefits</t>
  </si>
  <si>
    <t>1-10571001</t>
  </si>
  <si>
    <t>1-10571002</t>
  </si>
  <si>
    <t>1-10571003</t>
  </si>
  <si>
    <t>1-10571005</t>
  </si>
  <si>
    <t>1-10571099</t>
  </si>
  <si>
    <t>1-10571102</t>
  </si>
  <si>
    <t>1-10571199</t>
  </si>
  <si>
    <t>1-11173036</t>
  </si>
  <si>
    <t>עופר בן נון 2023.06.04-16 ארה"ב</t>
  </si>
  <si>
    <t>1-11173041</t>
  </si>
  <si>
    <t>עופר בן נון 2023.07.9-21 ארה"ב</t>
  </si>
  <si>
    <t>New78</t>
  </si>
  <si>
    <t>הוצאות בגין אופציות- מכירות</t>
  </si>
  <si>
    <t>New79</t>
  </si>
  <si>
    <t>הוצאות בגין אופציות- Business Operations</t>
  </si>
  <si>
    <t>New61</t>
  </si>
  <si>
    <t>הוצאות בגין אופציות- שיווק</t>
  </si>
  <si>
    <t>New64</t>
  </si>
  <si>
    <t>הוצאות בגין אופציות- פיתוח</t>
  </si>
  <si>
    <t>New65</t>
  </si>
  <si>
    <t>הוצאות בגין אופציות-מוצר</t>
  </si>
  <si>
    <t>Product - Options</t>
  </si>
  <si>
    <t>New66</t>
  </si>
  <si>
    <t>הוצאות בגין אופציות- משאבי אנוש</t>
  </si>
  <si>
    <t>HR - Options</t>
  </si>
  <si>
    <t>New46</t>
  </si>
  <si>
    <t>הוצאות בגין אופציות- הנהכ</t>
  </si>
  <si>
    <t>G&amp;A - Options</t>
  </si>
  <si>
    <t>New47</t>
  </si>
  <si>
    <t>הוצאות בגין אופציות-פיתוח עסקי</t>
  </si>
  <si>
    <t>Business Development - Options</t>
  </si>
  <si>
    <t>New48</t>
  </si>
  <si>
    <t>הוצאות בגין אופציות- Customer Success</t>
  </si>
  <si>
    <t>106018</t>
  </si>
  <si>
    <t>Monday.com</t>
  </si>
  <si>
    <t>30095</t>
  </si>
  <si>
    <t>Katie Curtin - Mestre - אופציות</t>
  </si>
  <si>
    <t>1-10773042</t>
  </si>
  <si>
    <t>ראובן אליהו 2023.08.7-11 ארה"ב</t>
  </si>
  <si>
    <t>1-11173043</t>
  </si>
  <si>
    <t>עופר בן נון 2023.08.6-16 ארה"ב</t>
  </si>
  <si>
    <t>new70</t>
  </si>
  <si>
    <t>בונוס</t>
  </si>
  <si>
    <t>Engineering  - Total Engineering MBO and social benefits ($)</t>
  </si>
  <si>
    <t>1-10473044</t>
  </si>
  <si>
    <t>יהונתן גוטליב 2023.09 אנגליה</t>
  </si>
  <si>
    <t>10003</t>
  </si>
  <si>
    <t>בנק הפועלים 174/9550 פאונד</t>
  </si>
  <si>
    <t>10342</t>
  </si>
  <si>
    <t>פקדון $ בנק הפועלים 358062388</t>
  </si>
  <si>
    <t>1-108700122</t>
  </si>
  <si>
    <t>הוצאות LTU MEDIA</t>
  </si>
  <si>
    <t>1-109700123</t>
  </si>
  <si>
    <t>הוצאות Marko Kirschner</t>
  </si>
  <si>
    <t>1-109700124</t>
  </si>
  <si>
    <t>הוצאות Tuncay Eren</t>
  </si>
  <si>
    <t>1-109700125</t>
  </si>
  <si>
    <t>הוצאות Stefan Bibinger - B.I.B.I CONSULTING</t>
  </si>
  <si>
    <t>1-102700126</t>
  </si>
  <si>
    <t>הוצאות אינובייטים</t>
  </si>
  <si>
    <t>1-11071102</t>
  </si>
  <si>
    <t>1-10571106</t>
  </si>
  <si>
    <t>1-11173045</t>
  </si>
  <si>
    <t>עופר בן נון 2023.09.18-23 ארה"ב</t>
  </si>
  <si>
    <t>1-10773046</t>
  </si>
  <si>
    <t>ראובן אליהו 2023.09.18-22 ארה"ב</t>
  </si>
  <si>
    <t>1-10473047</t>
  </si>
  <si>
    <t>יהונתן גוטליב 2023.09.16-10.01 ארה"ב</t>
  </si>
  <si>
    <t>1-10473048</t>
  </si>
  <si>
    <t>אוהד בוברוב 2023.09.18-22 ארה"ב</t>
  </si>
  <si>
    <t>10343</t>
  </si>
  <si>
    <t>פקדון $ בנק הפועלים 358100370</t>
  </si>
  <si>
    <t>106021</t>
  </si>
  <si>
    <t>Armis Security LTD</t>
  </si>
  <si>
    <t>30092</t>
  </si>
  <si>
    <t>אוראל כהן - אופציות</t>
  </si>
  <si>
    <t>30093</t>
  </si>
  <si>
    <t>דוד לוי - אופציות</t>
  </si>
  <si>
    <t>30094</t>
  </si>
  <si>
    <t>נדב בר לב - אופציות</t>
  </si>
  <si>
    <t>1-108700127</t>
  </si>
  <si>
    <t>Events _Channel</t>
  </si>
  <si>
    <t>1-108700128</t>
  </si>
  <si>
    <t>Alliances</t>
  </si>
  <si>
    <t>Marketing - Alliances</t>
  </si>
  <si>
    <t>1-111700129</t>
  </si>
  <si>
    <t>חרבות ברזל - תרומות</t>
  </si>
  <si>
    <t>הכנסה מ-Dazz בגין Happy Hour</t>
  </si>
  <si>
    <t>HR - Happy Hour</t>
  </si>
  <si>
    <t>1-112700130</t>
  </si>
  <si>
    <t>חרבות ברזל - עובדים</t>
  </si>
  <si>
    <t>1-108700131</t>
  </si>
  <si>
    <t>Events - EMEA</t>
  </si>
  <si>
    <t>1-10970090</t>
  </si>
  <si>
    <t>1-10471098</t>
  </si>
  <si>
    <t>1-11173049</t>
  </si>
  <si>
    <t>עופר בן נון 2023.10.3-7 ארה"ב</t>
  </si>
  <si>
    <t>new71</t>
  </si>
  <si>
    <t>Support - Total Support MBO and social benefits ($)</t>
  </si>
  <si>
    <t>20202</t>
  </si>
  <si>
    <t>Owned liability- short term</t>
  </si>
  <si>
    <t>Other short term liabilities</t>
  </si>
  <si>
    <t>25100</t>
  </si>
  <si>
    <t>ביטול הוצ שכירות יישום תקן ASC842 הקטנת התחייבות</t>
  </si>
  <si>
    <t>Other long term liabilities</t>
  </si>
  <si>
    <t>25101</t>
  </si>
  <si>
    <t>Owned liability- long term</t>
  </si>
  <si>
    <t>25102</t>
  </si>
  <si>
    <t>Owned asset</t>
  </si>
  <si>
    <t>Operating lease ROU asset</t>
  </si>
  <si>
    <t>30080</t>
  </si>
  <si>
    <t>קרן הון בגין הוצ' בגין אופציות</t>
  </si>
  <si>
    <t>30081</t>
  </si>
  <si>
    <t>קרן הון בגין רכיב הנחה בהשקעת SAFE</t>
  </si>
  <si>
    <t>30089</t>
  </si>
  <si>
    <t>RICHARD V BENI - אופציות</t>
  </si>
  <si>
    <t>30090</t>
  </si>
  <si>
    <t>BRYAN K ROUNDS - אופציות</t>
  </si>
  <si>
    <t>30091</t>
  </si>
  <si>
    <t>SHEM TOV - אופציות</t>
  </si>
  <si>
    <t>90003</t>
  </si>
  <si>
    <t>שערוך פקדון שקלי</t>
  </si>
  <si>
    <t>1-104700132</t>
  </si>
  <si>
    <t>Filing patents - lawyer service</t>
  </si>
  <si>
    <t>Product - Ongoing/random outsourced</t>
  </si>
  <si>
    <t>1-111700135</t>
  </si>
  <si>
    <t>הוצאות שוק עוטף - חרבות ברזל</t>
  </si>
  <si>
    <t>1-10171097</t>
  </si>
  <si>
    <t>1-10771097</t>
  </si>
  <si>
    <t>1-10971097</t>
  </si>
  <si>
    <t>1-10571098</t>
  </si>
  <si>
    <t>1-11371098</t>
  </si>
  <si>
    <t>1-11173003</t>
  </si>
  <si>
    <t>עופר בן נון 2021.11.19-20 אנגליה</t>
  </si>
  <si>
    <t>1-10473050</t>
  </si>
  <si>
    <t>אוהד בוברוב 2023.11.13-17 ארה"ב</t>
  </si>
  <si>
    <t>1-10773051</t>
  </si>
  <si>
    <t>אליהו ראובן 2023.11.13-17 ארה"ב</t>
  </si>
  <si>
    <t>1-10273052</t>
  </si>
  <si>
    <t>ניר בנסון 2023.09.18-22 ארה"ב</t>
  </si>
  <si>
    <t>1-10273053</t>
  </si>
  <si>
    <t>עידו אורלובסקי 2023.11.12-20 ארה"ב</t>
  </si>
  <si>
    <t>1-10273054</t>
  </si>
  <si>
    <t>עידו סלומון 2023.11.12-20 ארה"ב</t>
  </si>
  <si>
    <t>1-11173055</t>
  </si>
  <si>
    <t>עופר בן נון 2023.11 ארה"ב</t>
  </si>
  <si>
    <t>1-10473056</t>
  </si>
  <si>
    <t>גיא חרפק 2023.11.12-20 ארה"ב</t>
  </si>
  <si>
    <t>1-10473057</t>
  </si>
  <si>
    <t>שלומי זרחיה 2023.11.12-19 ארה"ב</t>
  </si>
  <si>
    <t>1-10273058</t>
  </si>
  <si>
    <t>אדם חציר 2023.11.12-20 ארה"ב</t>
  </si>
  <si>
    <t>1-10473059</t>
  </si>
  <si>
    <t>יהונתן גוטליב 2023.11.12-20 ארה"ב</t>
  </si>
  <si>
    <t>1-10473060</t>
  </si>
  <si>
    <t>אלעד גברה 2023.11.12-20 ארה"ב</t>
  </si>
  <si>
    <t>1-10273061</t>
  </si>
  <si>
    <t>אסף עובדיה 2023.11.12-20 ארה"ב</t>
  </si>
  <si>
    <t>1-10473062</t>
  </si>
  <si>
    <t>אוהד בוברוב 2021.06.12-17 יוון</t>
  </si>
  <si>
    <t>1-11173063</t>
  </si>
  <si>
    <t>עופר בן נון 2021.06.12-17 יוון</t>
  </si>
  <si>
    <t>1-11173064</t>
  </si>
  <si>
    <t>עופר בן נון 2022.04.13-14 ארה"ב</t>
  </si>
  <si>
    <t>700104</t>
  </si>
  <si>
    <t>הוצאות בינחברתי</t>
  </si>
  <si>
    <t>106066</t>
  </si>
  <si>
    <t>Elementor Ltd</t>
  </si>
  <si>
    <t>106067</t>
  </si>
  <si>
    <t>Immutable Pty LTD</t>
  </si>
  <si>
    <t>106068</t>
  </si>
  <si>
    <t>Moment Holdings Limited</t>
  </si>
  <si>
    <t>200159</t>
  </si>
  <si>
    <t>קאנאפ'ס בע"מ</t>
  </si>
  <si>
    <t>200538</t>
  </si>
  <si>
    <t>אינובייטים שירותי יעוץ בע"מ</t>
  </si>
  <si>
    <t>200561</t>
  </si>
  <si>
    <t>מיתוגון בע"מ</t>
  </si>
  <si>
    <t>200603</t>
  </si>
  <si>
    <t>באג מולטיסיסטם בע"מ</t>
  </si>
  <si>
    <t>20607</t>
  </si>
  <si>
    <t>מקדמות בגין עודפות 2023</t>
  </si>
  <si>
    <t>1-111700136</t>
  </si>
  <si>
    <t>הוצאות עודפות ללא קבלות</t>
  </si>
  <si>
    <t>1-10273066</t>
  </si>
  <si>
    <t>יהונתן לויסון 2023.11.12-20 ארה"ב</t>
  </si>
  <si>
    <t>1-10273067</t>
  </si>
  <si>
    <t>אדם חציר 2023.06.17-18 גרמניה</t>
  </si>
  <si>
    <t>1-11173099</t>
  </si>
  <si>
    <t>נסיעות לחול הנהלה חשבון להפרשות</t>
  </si>
  <si>
    <t>1-10473065</t>
  </si>
  <si>
    <t>אוהד בוברוב 2024.01.15-19 ארה"ב</t>
  </si>
  <si>
    <t>1-10870089</t>
  </si>
  <si>
    <t>US EVENTS</t>
  </si>
  <si>
    <t>1-11270054</t>
  </si>
  <si>
    <t>Investment in subsidiary</t>
  </si>
  <si>
    <t>ביטול יתרות חכירה</t>
  </si>
  <si>
    <t>פקודת אופציות</t>
  </si>
  <si>
    <t>פקודת אופציות 27/12 ישראל</t>
  </si>
  <si>
    <t>פקודת אופציות INC</t>
  </si>
  <si>
    <t>COS - Contingency (on expenses only)</t>
  </si>
  <si>
    <t xml:space="preserve">Engineering </t>
  </si>
  <si>
    <t>Engineering  - Contingency</t>
  </si>
  <si>
    <t>IT</t>
  </si>
  <si>
    <t>IT - Company wide certifications</t>
  </si>
  <si>
    <t>IT - Travel</t>
  </si>
  <si>
    <t>IT - Contingency</t>
  </si>
  <si>
    <t>IP</t>
  </si>
  <si>
    <t>IP - Salaries and social benefits</t>
  </si>
  <si>
    <t>IP - Recruiting</t>
  </si>
  <si>
    <t>IP - Total IP MBO and social benefits ($)</t>
  </si>
  <si>
    <t>IP - Longer term outsource compensation</t>
  </si>
  <si>
    <t>IP - Ongoing/random outsourced</t>
  </si>
  <si>
    <t>IP - Options</t>
  </si>
  <si>
    <t>IP - Contingency</t>
  </si>
  <si>
    <t>Customer Success</t>
  </si>
  <si>
    <t>Customer Success - Recruiting</t>
  </si>
  <si>
    <t>Customer Success - Longer term outsource compensation</t>
  </si>
  <si>
    <t>Customer Success - Ongoing/random outsourced</t>
  </si>
  <si>
    <t>Customer Success - Contingency</t>
  </si>
  <si>
    <t>Marketing</t>
  </si>
  <si>
    <t>Marketing - PR- Direct Cost</t>
  </si>
  <si>
    <t>Marketing - Training / Professional courses</t>
  </si>
  <si>
    <t>Marketing - Swag- Customers</t>
  </si>
  <si>
    <t>Sales</t>
  </si>
  <si>
    <t>Business Development</t>
  </si>
  <si>
    <t>Business Development - Longer term outsource compensation</t>
  </si>
  <si>
    <t>Business Development - Channel</t>
  </si>
  <si>
    <t>G&amp;A - Ongoing/random outsourced</t>
  </si>
  <si>
    <t>New49</t>
  </si>
  <si>
    <t>Subcontractors &amp; Consulting</t>
  </si>
  <si>
    <t>HR</t>
  </si>
  <si>
    <t xml:space="preserve">HR - Welfare - US </t>
  </si>
  <si>
    <t>Business Operations</t>
  </si>
  <si>
    <t>מיטב דש בנפיטס 409-2022</t>
  </si>
  <si>
    <t>Intercompany Q4</t>
  </si>
  <si>
    <t>פקודה בינחברתית</t>
  </si>
  <si>
    <t>פקודת אלוקציה</t>
  </si>
  <si>
    <t>New1</t>
  </si>
  <si>
    <t>New2</t>
  </si>
  <si>
    <t>New3</t>
  </si>
  <si>
    <t>New4</t>
  </si>
  <si>
    <t>New5</t>
  </si>
  <si>
    <t>New6</t>
  </si>
  <si>
    <t>אלוקציה מופ</t>
  </si>
  <si>
    <t>אלוקציה הנהכ</t>
  </si>
  <si>
    <t>אלוקציה שיווק</t>
  </si>
  <si>
    <t>אלוקציה מכירות</t>
  </si>
  <si>
    <t>אלוקציה CS</t>
  </si>
  <si>
    <t>אלוקציה SUPPORT</t>
  </si>
  <si>
    <t>העמדת הוצאות מראש כראוי בגין מנוי Influ2</t>
  </si>
  <si>
    <t>פקודה שעברה רק בדולר, להעביר גם בשקל</t>
  </si>
  <si>
    <t>נטרול רכיב המע"מ מההפרשה לספק מיתוגון</t>
  </si>
  <si>
    <t>פקודת שכר 12.23</t>
  </si>
  <si>
    <t>102 + נייר עבודה</t>
  </si>
  <si>
    <t>נייר עבודה הכנסות נדחות</t>
  </si>
  <si>
    <t>יתרות משכירות משנה</t>
  </si>
  <si>
    <t>הפרשי שער על הכנסות נדחות</t>
  </si>
  <si>
    <t>מצורף חישוב בינחברתי</t>
  </si>
  <si>
    <t>מצורף נייר ניכוי מס מפקדונות + פקדון DEEL</t>
  </si>
  <si>
    <t>מהות הפקודה</t>
  </si>
  <si>
    <t>מיון הוצאה - ייעוץ פטנטים מארה"ב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</si>
</sst>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9">
    <numFmt numFmtId="5" formatCode="&quot;₪&quot;\ #,##0;&quot;₪&quot;\ \-#,##0"/>
    <numFmt numFmtId="6" formatCode="&quot;₪&quot;\ #,##0;[Red]&quot;₪&quot;\ \-#,##0"/>
    <numFmt numFmtId="41" formatCode="_ * #,##0_ ;_ * \-#,##0_ ;_ * &quot;-&quot;_ ;_ @_ 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 * #,##0_ ;_ * \-#,##0_ ;_ * &quot;-&quot;??_ ;_ @_ "/>
    <numFmt numFmtId="169" formatCode="0.000"/>
    <numFmt numFmtId="170" formatCode="_ * #,##0.000_ ;_ * \-#,##0.000_ ;_ * &quot;-&quot;??_ ;_ @_ "/>
    <numFmt numFmtId="171" formatCode="0.0"/>
    <numFmt numFmtId="172" formatCode="#,##0;[Red]\(#,##0\)"/>
    <numFmt numFmtId="173" formatCode="_(* #,##0_);_(* \(#,##0\);_(* &quot;-&quot;??_);_(@_)"/>
    <numFmt numFmtId="174" formatCode="d/m/yy"/>
    <numFmt numFmtId="175" formatCode="0.0%"/>
    <numFmt numFmtId="176" formatCode="#,##0.00\ &quot;F&quot;;[Red]\-#,##0.00\ &quot;F&quot;"/>
    <numFmt numFmtId="177" formatCode="_-* #,##0\ &quot;F&quot;_-;\-* #,##0\ &quot;F&quot;_-;_-* &quot;-&quot;\ &quot;F&quot;_-;_-@_-"/>
    <numFmt numFmtId="178" formatCode="_-* #,##0\ _F_-;\-* #,##0\ _F_-;_-* &quot;-&quot;\ _F_-;_-@_-"/>
    <numFmt numFmtId="179" formatCode="_-* #,##0.00\ &quot;F&quot;_-;\-* #,##0.00\ &quot;F&quot;_-;_-* &quot;-&quot;??\ &quot;F&quot;_-;_-@_-"/>
    <numFmt numFmtId="180" formatCode="_-* #,##0.00\ _F_-;\-* #,##0.00\ _F_-;_-* &quot;-&quot;??\ _F_-;_-@_-"/>
    <numFmt numFmtId="181" formatCode="&quot;₪&quot;\ #,##0"/>
    <numFmt numFmtId="182" formatCode="mmmm\ d\,\ yyyy"/>
    <numFmt numFmtId="183" formatCode="&quot;$&quot;#,##0.00"/>
    <numFmt numFmtId="184" formatCode="[$-409]mmmm\-yy;@"/>
    <numFmt numFmtId="185" formatCode="[$$-409]#,##0.0"/>
    <numFmt numFmtId="186" formatCode="_-&quot;¤&quot;* #,##0_-;\-&quot;¤&quot;* #,##0_-;_-&quot;¤&quot;* &quot;-&quot;_-;_-@_-"/>
    <numFmt numFmtId="187" formatCode="_-&quot;£&quot;* #,##0.00_-;\-&quot;£&quot;* #,##0.00_-;_-&quot;£&quot;* &quot;-&quot;??_-;_-@_-"/>
    <numFmt numFmtId="188" formatCode="0%\);[Red]\(0%\)"/>
    <numFmt numFmtId="189" formatCode="#,##0.00000000"/>
    <numFmt numFmtId="190" formatCode="0.00000"/>
    <numFmt numFmtId="191" formatCode="&quot;¤&quot;\ #,##0;&quot;¤&quot;\ \-#,##0"/>
    <numFmt numFmtId="192" formatCode="&quot;¤&quot;\ #,##0;[Red]&quot;¤&quot;\ \-#,##0"/>
    <numFmt numFmtId="193" formatCode="_-&quot;?&quot;* #,##0.00_-;\-&quot;?&quot;* #,##0.00_-;_-&quot;?&quot;* &quot;-&quot;??_-;_-@_-"/>
    <numFmt numFmtId="194" formatCode="#,##0\ &quot;F&quot;;[Red]\-#,##0\ &quot;F&quot;"/>
    <numFmt numFmtId="195" formatCode="#,##0_);\(#,##0\);\-_)"/>
    <numFmt numFmtId="196" formatCode="0.00_)"/>
    <numFmt numFmtId="197" formatCode="[$-409]mmm\-yy;@"/>
    <numFmt numFmtId="198" formatCode="_-[$$-409]* #,##0.00_ ;_-[$$-409]* \-#,##0.00\ ;_-[$$-409]* &quot;-&quot;??_ ;_-@_ "/>
    <numFmt numFmtId="199" formatCode="_-[$$-409]* #,##0.0000_ ;_-[$$-409]* \-#,##0.0000\ ;_-[$$-409]* &quot;-&quot;??_ ;_-@_ "/>
    <numFmt numFmtId="200" formatCode="#,##0;\(#,##0\)"/>
    <numFmt numFmtId="201" formatCode="###0.0_);[Red]\(###0.0\)"/>
    <numFmt numFmtId="202" formatCode="d/m/yy\ h:mm"/>
    <numFmt numFmtId="203" formatCode="#,##0&quot; F&quot;_);\(#,##0&quot; F&quot;\)"/>
    <numFmt numFmtId="204" formatCode="#,##0.000\ ;\(#,##0.000\)"/>
    <numFmt numFmtId="205" formatCode="#,##0.00\ ;\(#,##0.00\)"/>
    <numFmt numFmtId="206" formatCode="###0.000_);[Red]\(###0.000\)"/>
    <numFmt numFmtId="207" formatCode="0.0000000000"/>
    <numFmt numFmtId="208" formatCode="0.00000000"/>
    <numFmt numFmtId="209" formatCode="?????"/>
    <numFmt numFmtId="210" formatCode="&quot;$&quot;#,##0.00_);\(&quot;$&quot;#,##0.00\)"/>
    <numFmt numFmtId="211" formatCode="[$Rs-420]#,##0_-"/>
    <numFmt numFmtId="212" formatCode="_(* #,##0.00_);_(* \(#,##0.00\);_(* &quot;-&quot;??_);_(* @_)"/>
    <numFmt numFmtId="213" formatCode="_(&quot;$&quot;* #,##0.00_);_(&quot;$&quot;* \(#,##0.00\);_(&quot;$&quot;* &quot;-&quot;??_);_(* @_)"/>
    <numFmt numFmtId="214" formatCode="mm&quot;월&quot;\ dd&quot;일&quot;"/>
    <numFmt numFmtId="215" formatCode="_ &quot;\&quot;* #,##0_ ;_ &quot;\&quot;* \-#,##0_ ;_ &quot;\&quot;* &quot;-&quot;_ ;_ @_ "/>
    <numFmt numFmtId="216" formatCode="_ &quot;\&quot;* #,##0.00_ ;_ &quot;\&quot;* \-#,##0.00_ ;_ &quot;\&quot;* &quot;-&quot;??_ ;_ @_ "/>
    <numFmt numFmtId="217" formatCode="_ * #,##0.0_ ;_ * \-#,##0.0_ ;_ * &quot;-&quot;??_ ;_ @_ "/>
  </numFmts>
  <fonts count="15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Arial"/>
      <family val="2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1"/>
      <name val="Arial"/>
      <family val="2"/>
      <scheme val="minor"/>
    </font>
    <font>
      <sz val="10"/>
      <name val="Arial"/>
      <family val="2"/>
    </font>
    <font>
      <sz val="12"/>
      <color rgb="FFFF0000"/>
      <name val="Arial"/>
      <family val="2"/>
    </font>
    <font>
      <sz val="12"/>
      <color indexed="8"/>
      <name val="Arial"/>
      <family val="2"/>
    </font>
    <font>
      <sz val="10"/>
      <name val="Times New Roman"/>
      <family val="1"/>
    </font>
    <font>
      <sz val="10"/>
      <name val="David"/>
      <family val="2"/>
      <charset val="177"/>
    </font>
    <font>
      <sz val="14"/>
      <name val="AngsanaUPC"/>
      <family val="1"/>
      <charset val="222"/>
    </font>
    <font>
      <sz val="11"/>
      <name val="Miriam"/>
      <family val="2"/>
      <charset val="177"/>
    </font>
    <font>
      <sz val="12"/>
      <name val="Times New Roman"/>
      <family val="1"/>
      <charset val="177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b/>
      <sz val="6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1"/>
      <color indexed="16"/>
      <name val="Calibri"/>
      <family val="2"/>
    </font>
    <font>
      <i/>
      <sz val="10"/>
      <color indexed="56"/>
      <name val="Arial"/>
      <family val="2"/>
      <charset val="177"/>
    </font>
    <font>
      <b/>
      <i/>
      <sz val="8"/>
      <name val="Frutiger 55"/>
    </font>
    <font>
      <b/>
      <sz val="8"/>
      <name val="Frutiger 55"/>
      <family val="2"/>
    </font>
    <font>
      <sz val="11"/>
      <name val="Times New Roman"/>
      <family val="1"/>
      <charset val="177"/>
    </font>
    <font>
      <b/>
      <sz val="11"/>
      <color indexed="1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  <charset val="177"/>
    </font>
    <font>
      <sz val="10"/>
      <name val="Arial Narrow"/>
      <family val="2"/>
    </font>
    <font>
      <sz val="1"/>
      <color indexed="8"/>
      <name val="Courier"/>
      <family val="3"/>
    </font>
    <font>
      <sz val="10"/>
      <color indexed="8"/>
      <name val="Arial"/>
      <family val="2"/>
    </font>
    <font>
      <sz val="12"/>
      <name val="Tms Rmn"/>
      <charset val="177"/>
    </font>
    <font>
      <b/>
      <sz val="11"/>
      <color indexed="8"/>
      <name val="Calibri"/>
      <family val="2"/>
    </font>
    <font>
      <sz val="9"/>
      <name val="System"/>
      <family val="2"/>
      <charset val="177"/>
    </font>
    <font>
      <sz val="11"/>
      <color indexed="17"/>
      <name val="Calibri"/>
      <family val="2"/>
    </font>
    <font>
      <sz val="8"/>
      <name val="Arial"/>
      <family val="2"/>
      <charset val="177"/>
    </font>
    <font>
      <b/>
      <sz val="1"/>
      <color indexed="8"/>
      <name val="Courier"/>
      <family val="3"/>
    </font>
    <font>
      <b/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u/>
      <sz val="10"/>
      <name val="Arial"/>
      <family val="2"/>
    </font>
    <font>
      <i/>
      <sz val="8"/>
      <color indexed="12"/>
      <name val="Helvetica"/>
      <family val="2"/>
    </font>
    <font>
      <sz val="11"/>
      <color indexed="63"/>
      <name val="Calibri"/>
      <family val="2"/>
    </font>
    <font>
      <sz val="11"/>
      <name val="Times New Roman"/>
      <family val="1"/>
    </font>
    <font>
      <sz val="11"/>
      <name val="Arial"/>
      <family val="2"/>
    </font>
    <font>
      <sz val="8"/>
      <color indexed="16"/>
      <name val="Helvetica"/>
      <family val="2"/>
    </font>
    <font>
      <b/>
      <sz val="11"/>
      <name val="Arial"/>
      <family val="2"/>
      <charset val="177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color indexed="19"/>
      <name val="Calibri"/>
      <family val="2"/>
    </font>
    <font>
      <sz val="8"/>
      <name val="Frutiger 45"/>
      <family val="2"/>
    </font>
    <font>
      <sz val="10"/>
      <name val="MS Sans Serif"/>
      <family val="2"/>
      <charset val="177"/>
    </font>
    <font>
      <sz val="11"/>
      <color indexed="12"/>
      <name val="David"/>
      <family val="2"/>
      <charset val="177"/>
    </font>
    <font>
      <sz val="7"/>
      <name val="Small Fonts"/>
      <family val="2"/>
      <charset val="177"/>
    </font>
    <font>
      <b/>
      <i/>
      <sz val="16"/>
      <name val="Helv"/>
      <charset val="177"/>
    </font>
    <font>
      <sz val="12"/>
      <name val="Agfa Rotis Semisans"/>
    </font>
    <font>
      <sz val="10"/>
      <color theme="1"/>
      <name val="Arial"/>
      <family val="2"/>
      <charset val="177"/>
    </font>
    <font>
      <sz val="11"/>
      <color theme="1"/>
      <name val="Arial"/>
      <family val="1"/>
      <charset val="136"/>
      <scheme val="minor"/>
    </font>
    <font>
      <i/>
      <sz val="10"/>
      <name val="Arial"/>
      <family val="2"/>
      <charset val="177"/>
    </font>
    <font>
      <b/>
      <sz val="11"/>
      <color indexed="63"/>
      <name val="Calibri"/>
      <family val="2"/>
    </font>
    <font>
      <sz val="11"/>
      <color indexed="8"/>
      <name val="Times New Roman"/>
      <family val="1"/>
      <charset val="177"/>
    </font>
    <font>
      <sz val="10"/>
      <color indexed="8"/>
      <name val="MS Sans Serif"/>
      <family val="2"/>
      <charset val="177"/>
    </font>
    <font>
      <b/>
      <sz val="10"/>
      <name val="MS Sans Serif"/>
      <family val="2"/>
      <charset val="177"/>
    </font>
    <font>
      <b/>
      <sz val="18"/>
      <color indexed="62"/>
      <name val="Cambria"/>
      <family val="2"/>
    </font>
    <font>
      <b/>
      <sz val="10"/>
      <name val="Arial Narrow"/>
      <family val="2"/>
    </font>
    <font>
      <b/>
      <sz val="10"/>
      <color indexed="18"/>
      <name val="Symbol"/>
      <family val="1"/>
      <charset val="2"/>
    </font>
    <font>
      <b/>
      <sz val="12"/>
      <name val="Arial"/>
      <family val="2"/>
      <charset val="177"/>
    </font>
    <font>
      <b/>
      <sz val="11"/>
      <name val="Times New Roman"/>
      <family val="1"/>
    </font>
    <font>
      <b/>
      <sz val="16"/>
      <name val="Arial"/>
      <family val="2"/>
    </font>
    <font>
      <sz val="8"/>
      <color indexed="12"/>
      <name val="Helv"/>
    </font>
    <font>
      <sz val="11"/>
      <color indexed="10"/>
      <name val="Calibri"/>
      <family val="2"/>
    </font>
    <font>
      <b/>
      <sz val="8"/>
      <color indexed="8"/>
      <name val="Wingdings"/>
      <charset val="2"/>
    </font>
    <font>
      <b/>
      <sz val="8"/>
      <color indexed="10"/>
      <name val="Wingdings"/>
      <charset val="2"/>
    </font>
    <font>
      <b/>
      <sz val="8"/>
      <color indexed="9"/>
      <name val="Wingdings"/>
      <charset val="2"/>
    </font>
    <font>
      <sz val="12"/>
      <name val="Times New Roman"/>
      <family val="1"/>
    </font>
    <font>
      <sz val="10"/>
      <name val="Helv"/>
      <family val="2"/>
    </font>
    <font>
      <b/>
      <sz val="12"/>
      <color indexed="8"/>
      <name val="Arial"/>
      <family val="2"/>
    </font>
    <font>
      <sz val="10"/>
      <color rgb="FF222222"/>
      <name val="Arial"/>
      <family val="2"/>
      <scheme val="minor"/>
    </font>
    <font>
      <sz val="8"/>
      <name val="Arial"/>
      <family val="2"/>
      <charset val="177"/>
      <scheme val="minor"/>
    </font>
    <font>
      <sz val="11"/>
      <color theme="1"/>
      <name val="Arial"/>
      <family val="2"/>
    </font>
    <font>
      <sz val="10"/>
      <color theme="1"/>
      <name val="Calibri"/>
      <family val="2"/>
      <charset val="177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indexed="8"/>
      <name val="Arial"/>
      <family val="2"/>
      <scheme val="minor"/>
    </font>
    <font>
      <sz val="12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Tahoma"/>
      <family val="2"/>
    </font>
    <font>
      <sz val="8"/>
      <color indexed="30"/>
      <name val="Arial"/>
      <family val="2"/>
    </font>
    <font>
      <u/>
      <sz val="10"/>
      <color indexed="12"/>
      <name val="Arial"/>
      <family val="2"/>
    </font>
    <font>
      <sz val="10"/>
      <name val="Geneva"/>
      <family val="2"/>
    </font>
    <font>
      <sz val="10"/>
      <name val="Verdana"/>
      <family val="2"/>
    </font>
    <font>
      <b/>
      <sz val="18"/>
      <color theme="3"/>
      <name val="Times New Roman"/>
      <family val="2"/>
      <scheme val="major"/>
    </font>
    <font>
      <sz val="11"/>
      <color rgb="FF9C6500"/>
      <name val="Arial"/>
      <family val="2"/>
      <scheme val="minor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indexed="8"/>
      <name val="Calibri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1"/>
      <charset val="136"/>
      <scheme val="minor"/>
    </font>
    <font>
      <sz val="10"/>
      <name val="Times New Roman"/>
      <family val="1"/>
      <charset val="177"/>
    </font>
    <font>
      <sz val="11"/>
      <color indexed="9"/>
      <name val="Calibri"/>
      <family val="2"/>
      <charset val="177"/>
    </font>
    <font>
      <sz val="11"/>
      <color indexed="20"/>
      <name val="Calibri"/>
      <family val="2"/>
      <charset val="177"/>
    </font>
    <font>
      <b/>
      <sz val="11"/>
      <color indexed="52"/>
      <name val="Calibri"/>
      <family val="2"/>
      <charset val="177"/>
    </font>
    <font>
      <b/>
      <sz val="11"/>
      <color indexed="9"/>
      <name val="Calibri"/>
      <family val="2"/>
      <charset val="177"/>
    </font>
    <font>
      <i/>
      <sz val="11"/>
      <color indexed="23"/>
      <name val="Calibri"/>
      <family val="2"/>
      <charset val="177"/>
    </font>
    <font>
      <sz val="11"/>
      <color indexed="17"/>
      <name val="Calibri"/>
      <family val="2"/>
      <charset val="177"/>
    </font>
    <font>
      <b/>
      <sz val="15"/>
      <color indexed="56"/>
      <name val="Calibri"/>
      <family val="2"/>
      <charset val="177"/>
    </font>
    <font>
      <b/>
      <sz val="13"/>
      <color indexed="56"/>
      <name val="Calibri"/>
      <family val="2"/>
      <charset val="177"/>
    </font>
    <font>
      <b/>
      <sz val="11"/>
      <color indexed="56"/>
      <name val="Calibri"/>
      <family val="2"/>
      <charset val="177"/>
    </font>
    <font>
      <sz val="11"/>
      <color indexed="62"/>
      <name val="Calibri"/>
      <family val="2"/>
      <charset val="177"/>
    </font>
    <font>
      <sz val="11"/>
      <color indexed="52"/>
      <name val="Calibri"/>
      <family val="2"/>
      <charset val="177"/>
    </font>
    <font>
      <sz val="11"/>
      <color indexed="60"/>
      <name val="Calibri"/>
      <family val="2"/>
      <charset val="177"/>
    </font>
    <font>
      <b/>
      <sz val="11"/>
      <color indexed="63"/>
      <name val="Calibri"/>
      <family val="2"/>
      <charset val="177"/>
    </font>
    <font>
      <b/>
      <sz val="18"/>
      <color indexed="56"/>
      <name val="Cambria"/>
      <family val="2"/>
      <charset val="177"/>
    </font>
    <font>
      <b/>
      <sz val="11"/>
      <color indexed="8"/>
      <name val="Calibri"/>
      <family val="2"/>
      <charset val="177"/>
    </font>
    <font>
      <sz val="11"/>
      <color indexed="10"/>
      <name val="Calibri"/>
      <family val="2"/>
      <charset val="177"/>
    </font>
    <font>
      <sz val="12"/>
      <name val="바탕체"/>
      <family val="1"/>
      <charset val="129"/>
    </font>
    <font>
      <u/>
      <sz val="10"/>
      <color indexed="39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0"/>
      <color rgb="FF2E3D50"/>
      <name val="Arial"/>
      <family val="2"/>
      <scheme val="minor"/>
    </font>
  </fonts>
  <fills count="9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30"/>
        <bgColor indexed="30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3"/>
        <bgColor indexed="53"/>
      </patternFill>
    </fill>
    <fill>
      <patternFill patternType="solid">
        <fgColor indexed="51"/>
        <bgColor indexed="51"/>
      </patternFill>
    </fill>
    <fill>
      <patternFill patternType="solid">
        <fgColor indexed="45"/>
        <bgColor indexed="45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29"/>
        <bgColor indexed="29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mediumGray">
        <f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hair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 style="double">
        <color indexed="2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30"/>
      </top>
      <bottom style="double">
        <color indexed="3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30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5" fillId="0" borderId="0"/>
    <xf numFmtId="0" fontId="6" fillId="0" borderId="0"/>
    <xf numFmtId="167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0" fontId="1" fillId="0" borderId="0"/>
    <xf numFmtId="0" fontId="1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9" fillId="0" borderId="0"/>
    <xf numFmtId="0" fontId="20" fillId="0" borderId="0"/>
    <xf numFmtId="0" fontId="18" fillId="0" borderId="0"/>
    <xf numFmtId="0" fontId="21" fillId="0" borderId="0">
      <alignment horizontal="right"/>
    </xf>
    <xf numFmtId="0" fontId="19" fillId="0" borderId="0"/>
    <xf numFmtId="171" fontId="5" fillId="7" borderId="39" applyNumberFormat="0" applyFill="0" applyBorder="0">
      <alignment vertical="top" wrapText="1"/>
    </xf>
    <xf numFmtId="0" fontId="19" fillId="0" borderId="0" applyFont="0" applyFill="0" applyBorder="0" applyAlignment="0" applyProtection="0"/>
    <xf numFmtId="0" fontId="19" fillId="0" borderId="0" applyFont="0" applyFill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8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4" borderId="0" applyNumberFormat="0" applyBorder="0" applyAlignment="0" applyProtection="0"/>
    <xf numFmtId="0" fontId="22" fillId="8" borderId="0" applyNumberFormat="0" applyBorder="0" applyAlignment="0" applyProtection="0"/>
    <xf numFmtId="0" fontId="22" fillId="8" borderId="0" applyNumberFormat="0" applyBorder="0" applyAlignment="0" applyProtection="0"/>
    <xf numFmtId="0" fontId="23" fillId="12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2" fillId="8" borderId="0" applyNumberFormat="0" applyBorder="0" applyAlignment="0" applyProtection="0"/>
    <xf numFmtId="0" fontId="22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7" borderId="0" applyNumberFormat="0" applyBorder="0" applyAlignment="0" applyProtection="0"/>
    <xf numFmtId="0" fontId="22" fillId="8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2" fillId="8" borderId="0" applyNumberFormat="0" applyBorder="0" applyAlignment="0" applyProtection="0"/>
    <xf numFmtId="0" fontId="22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18" fillId="0" borderId="0"/>
    <xf numFmtId="0" fontId="24" fillId="0" borderId="0">
      <alignment horizontal="center" wrapText="1"/>
      <protection locked="0"/>
    </xf>
    <xf numFmtId="0" fontId="25" fillId="0" borderId="40" applyNumberFormat="0" applyFill="0" applyBorder="0" applyAlignment="0" applyProtection="0"/>
    <xf numFmtId="0" fontId="26" fillId="0" borderId="40" applyNumberFormat="0" applyFill="0" applyBorder="0" applyAlignment="0" applyProtection="0"/>
    <xf numFmtId="0" fontId="27" fillId="0" borderId="40" applyNumberFormat="0" applyFill="0" applyBorder="0" applyAlignment="0" applyProtection="0"/>
    <xf numFmtId="0" fontId="28" fillId="0" borderId="40" applyNumberFormat="0" applyFill="0" applyAlignment="0" applyProtection="0"/>
    <xf numFmtId="0" fontId="28" fillId="0" borderId="40" applyNumberFormat="0" applyFill="0" applyAlignment="0" applyProtection="0"/>
    <xf numFmtId="0" fontId="28" fillId="0" borderId="40" applyNumberFormat="0" applyFill="0" applyAlignment="0" applyProtection="0"/>
    <xf numFmtId="0" fontId="21" fillId="0" borderId="0">
      <alignment horizontal="right"/>
    </xf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0" fontId="29" fillId="19" borderId="0" applyNumberFormat="0" applyBorder="0" applyAlignment="0" applyProtection="0"/>
    <xf numFmtId="171" fontId="30" fillId="0" borderId="0" applyNumberFormat="0" applyFill="0">
      <alignment vertical="top" wrapText="1"/>
    </xf>
    <xf numFmtId="0" fontId="31" fillId="0" borderId="41">
      <alignment horizontal="centerContinuous"/>
    </xf>
    <xf numFmtId="0" fontId="32" fillId="0" borderId="0" applyAlignment="0"/>
    <xf numFmtId="175" fontId="32" fillId="0" borderId="0"/>
    <xf numFmtId="0" fontId="32" fillId="0" borderId="41" applyAlignment="0"/>
    <xf numFmtId="172" fontId="33" fillId="0" borderId="0">
      <alignment readingOrder="2"/>
    </xf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8" fontId="5" fillId="0" borderId="0" applyFill="0" applyBorder="0" applyAlignment="0"/>
    <xf numFmtId="178" fontId="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179" fontId="5" fillId="0" borderId="0" applyFill="0" applyBorder="0" applyAlignment="0"/>
    <xf numFmtId="179" fontId="5" fillId="0" borderId="0" applyFill="0" applyBorder="0" applyAlignment="0"/>
    <xf numFmtId="180" fontId="5" fillId="0" borderId="0" applyFill="0" applyBorder="0" applyAlignment="0"/>
    <xf numFmtId="180" fontId="5" fillId="0" borderId="0" applyFill="0" applyBorder="0" applyAlignment="0"/>
    <xf numFmtId="180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0" fontId="34" fillId="22" borderId="42" applyNumberFormat="0" applyAlignment="0" applyProtection="0"/>
    <xf numFmtId="0" fontId="34" fillId="22" borderId="42" applyNumberFormat="0" applyAlignment="0" applyProtection="0"/>
    <xf numFmtId="0" fontId="34" fillId="22" borderId="42" applyNumberFormat="0" applyAlignment="0" applyProtection="0"/>
    <xf numFmtId="0" fontId="35" fillId="13" borderId="43" applyNumberFormat="0" applyAlignment="0" applyProtection="0"/>
    <xf numFmtId="0" fontId="35" fillId="13" borderId="43" applyNumberFormat="0" applyAlignment="0" applyProtection="0"/>
    <xf numFmtId="0" fontId="35" fillId="13" borderId="43" applyNumberForma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 applyFont="0" applyFill="0" applyBorder="0" applyAlignment="0" applyProtection="0"/>
    <xf numFmtId="6" fontId="5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6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22" fillId="0" borderId="0" applyFont="0" applyFill="0" applyBorder="0" applyAlignment="0" applyProtection="0"/>
    <xf numFmtId="175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86" fontId="37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8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88" fontId="5" fillId="7" borderId="0" applyFont="0" applyBorder="0"/>
    <xf numFmtId="0" fontId="18" fillId="0" borderId="0"/>
    <xf numFmtId="1" fontId="38" fillId="0" borderId="0">
      <protection locked="0"/>
    </xf>
    <xf numFmtId="14" fontId="39" fillId="0" borderId="0" applyFill="0" applyBorder="0" applyAlignment="0"/>
    <xf numFmtId="1" fontId="38" fillId="0" borderId="0">
      <protection locked="0"/>
    </xf>
    <xf numFmtId="2" fontId="5" fillId="0" borderId="0"/>
    <xf numFmtId="0" fontId="40" fillId="0" borderId="0" applyNumberFormat="0" applyFill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65" fontId="17" fillId="0" borderId="0" applyFont="0" applyFill="0" applyAlignment="0" applyProtection="0"/>
    <xf numFmtId="0" fontId="38" fillId="0" borderId="0">
      <protection locked="0"/>
    </xf>
    <xf numFmtId="189" fontId="42" fillId="0" borderId="0" applyBorder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0" fontId="43" fillId="26" borderId="0" applyNumberFormat="0" applyBorder="0" applyAlignment="0" applyProtection="0"/>
    <xf numFmtId="38" fontId="44" fillId="7" borderId="0" applyNumberFormat="0" applyBorder="0" applyAlignment="0" applyProtection="0"/>
    <xf numFmtId="0" fontId="45" fillId="0" borderId="0">
      <protection locked="0"/>
    </xf>
    <xf numFmtId="0" fontId="46" fillId="0" borderId="0"/>
    <xf numFmtId="0" fontId="12" fillId="0" borderId="44" applyNumberFormat="0" applyAlignment="0" applyProtection="0">
      <alignment horizontal="left" vertical="center"/>
    </xf>
    <xf numFmtId="0" fontId="12" fillId="0" borderId="45">
      <alignment horizontal="left" vertical="center"/>
    </xf>
    <xf numFmtId="0" fontId="47" fillId="0" borderId="46" applyNumberFormat="0" applyFill="0" applyAlignment="0" applyProtection="0"/>
    <xf numFmtId="0" fontId="47" fillId="0" borderId="46" applyNumberFormat="0" applyFill="0" applyAlignment="0" applyProtection="0"/>
    <xf numFmtId="0" fontId="47" fillId="0" borderId="46" applyNumberFormat="0" applyFill="0" applyAlignment="0" applyProtection="0"/>
    <xf numFmtId="0" fontId="48" fillId="0" borderId="47" applyNumberFormat="0" applyFill="0" applyAlignment="0" applyProtection="0"/>
    <xf numFmtId="0" fontId="48" fillId="0" borderId="47" applyNumberFormat="0" applyFill="0" applyAlignment="0" applyProtection="0"/>
    <xf numFmtId="0" fontId="48" fillId="0" borderId="47" applyNumberFormat="0" applyFill="0" applyAlignment="0" applyProtection="0"/>
    <xf numFmtId="0" fontId="49" fillId="0" borderId="48" applyNumberFormat="0" applyFill="0" applyAlignment="0" applyProtection="0"/>
    <xf numFmtId="0" fontId="49" fillId="0" borderId="48" applyNumberFormat="0" applyFill="0" applyAlignment="0" applyProtection="0"/>
    <xf numFmtId="0" fontId="49" fillId="0" borderId="48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>
      <protection locked="0"/>
    </xf>
    <xf numFmtId="0" fontId="45" fillId="0" borderId="0">
      <protection locked="0"/>
    </xf>
    <xf numFmtId="190" fontId="42" fillId="0" borderId="0" applyNumberFormat="0" applyFill="0" applyBorder="0" applyAlignment="0"/>
    <xf numFmtId="49" fontId="50" fillId="0" borderId="0">
      <alignment horizontal="left"/>
    </xf>
    <xf numFmtId="1" fontId="5" fillId="0" borderId="0" applyFont="0" applyFill="0" applyBorder="0" applyAlignment="0" applyProtection="0"/>
    <xf numFmtId="49" fontId="46" fillId="0" borderId="0"/>
    <xf numFmtId="49" fontId="46" fillId="0" borderId="0">
      <alignment vertical="top"/>
    </xf>
    <xf numFmtId="171" fontId="51" fillId="0" borderId="49" applyNumberFormat="0" applyFill="0" applyBorder="0" applyAlignment="0">
      <alignment horizontal="right"/>
      <protection locked="0"/>
    </xf>
    <xf numFmtId="190" fontId="42" fillId="0" borderId="0" applyNumberFormat="0" applyFill="0" applyBorder="0" applyAlignment="0">
      <protection locked="0"/>
    </xf>
    <xf numFmtId="10" fontId="44" fillId="5" borderId="50" applyNumberFormat="0" applyBorder="0" applyAlignment="0" applyProtection="0"/>
    <xf numFmtId="0" fontId="52" fillId="20" borderId="42" applyNumberFormat="0" applyAlignment="0" applyProtection="0"/>
    <xf numFmtId="0" fontId="52" fillId="20" borderId="42" applyNumberFormat="0" applyAlignment="0" applyProtection="0"/>
    <xf numFmtId="0" fontId="52" fillId="20" borderId="42" applyNumberFormat="0" applyAlignment="0" applyProtection="0"/>
    <xf numFmtId="191" fontId="53" fillId="0" borderId="0" applyFont="0" applyFill="0" applyBorder="0" applyAlignment="0" applyProtection="0"/>
    <xf numFmtId="192" fontId="53" fillId="0" borderId="0" applyFont="0" applyFill="0" applyBorder="0" applyAlignment="0" applyProtection="0"/>
    <xf numFmtId="193" fontId="54" fillId="0" borderId="0" applyFont="0" applyFill="0" applyBorder="0" applyAlignment="0" applyProtection="0"/>
    <xf numFmtId="3" fontId="55" fillId="0" borderId="51" applyFill="0" applyBorder="0">
      <protection locked="0"/>
    </xf>
    <xf numFmtId="3" fontId="56" fillId="0" borderId="52">
      <alignment horizontal="center"/>
    </xf>
    <xf numFmtId="3" fontId="57" fillId="0" borderId="50"/>
    <xf numFmtId="3" fontId="58" fillId="0" borderId="53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0" fontId="59" fillId="0" borderId="54" applyNumberFormat="0" applyFill="0" applyAlignment="0" applyProtection="0"/>
    <xf numFmtId="0" fontId="59" fillId="0" borderId="54" applyNumberFormat="0" applyFill="0" applyAlignment="0" applyProtection="0"/>
    <xf numFmtId="0" fontId="59" fillId="0" borderId="54" applyNumberFormat="0" applyFill="0" applyAlignment="0" applyProtection="0"/>
    <xf numFmtId="0" fontId="60" fillId="0" borderId="0" applyNumberFormat="0" applyAlignment="0"/>
    <xf numFmtId="0" fontId="5" fillId="0" borderId="51"/>
    <xf numFmtId="0" fontId="5" fillId="0" borderId="51"/>
    <xf numFmtId="0" fontId="5" fillId="0" borderId="51"/>
    <xf numFmtId="0" fontId="60" fillId="0" borderId="41"/>
    <xf numFmtId="38" fontId="61" fillId="0" borderId="0" applyFont="0" applyFill="0" applyBorder="0" applyAlignment="0" applyProtection="0"/>
    <xf numFmtId="40" fontId="61" fillId="0" borderId="0" applyFont="0" applyFill="0" applyBorder="0" applyAlignment="0" applyProtection="0"/>
    <xf numFmtId="194" fontId="61" fillId="0" borderId="0" applyFont="0" applyFill="0" applyBorder="0" applyAlignment="0" applyProtection="0"/>
    <xf numFmtId="176" fontId="61" fillId="0" borderId="0" applyFont="0" applyFill="0" applyBorder="0" applyAlignment="0" applyProtection="0"/>
    <xf numFmtId="0" fontId="61" fillId="0" borderId="0" applyNumberFormat="0">
      <alignment horizontal="left"/>
    </xf>
    <xf numFmtId="193" fontId="54" fillId="0" borderId="0" applyFont="0" applyFill="0" applyBorder="0" applyAlignment="0" applyProtection="0"/>
    <xf numFmtId="0" fontId="59" fillId="20" borderId="0" applyNumberFormat="0" applyBorder="0" applyAlignment="0" applyProtection="0"/>
    <xf numFmtId="0" fontId="59" fillId="20" borderId="0" applyNumberFormat="0" applyBorder="0" applyAlignment="0" applyProtection="0"/>
    <xf numFmtId="0" fontId="59" fillId="20" borderId="0" applyNumberFormat="0" applyBorder="0" applyAlignment="0" applyProtection="0"/>
    <xf numFmtId="0" fontId="62" fillId="0" borderId="0">
      <alignment horizontal="right" wrapText="1"/>
    </xf>
    <xf numFmtId="0" fontId="17" fillId="0" borderId="0"/>
    <xf numFmtId="37" fontId="63" fillId="0" borderId="0"/>
    <xf numFmtId="195" fontId="33" fillId="0" borderId="0" applyFont="0" applyFill="0" applyBorder="0" applyAlignment="0" applyProtection="0">
      <protection locked="0"/>
    </xf>
    <xf numFmtId="196" fontId="64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" fillId="0" borderId="0"/>
    <xf numFmtId="197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1" fillId="0" borderId="0"/>
    <xf numFmtId="197" fontId="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98" fontId="1" fillId="0" borderId="0"/>
    <xf numFmtId="0" fontId="1" fillId="0" borderId="0"/>
    <xf numFmtId="197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198" fontId="2" fillId="0" borderId="0"/>
    <xf numFmtId="0" fontId="2" fillId="0" borderId="0"/>
    <xf numFmtId="0" fontId="1" fillId="0" borderId="0"/>
    <xf numFmtId="197" fontId="5" fillId="0" borderId="0"/>
    <xf numFmtId="0" fontId="2" fillId="0" borderId="0"/>
    <xf numFmtId="198" fontId="2" fillId="0" borderId="0"/>
    <xf numFmtId="0" fontId="2" fillId="0" borderId="0"/>
    <xf numFmtId="198" fontId="2" fillId="0" borderId="0"/>
    <xf numFmtId="197" fontId="5" fillId="0" borderId="0"/>
    <xf numFmtId="0" fontId="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65" fillId="0" borderId="0"/>
    <xf numFmtId="198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66" fillId="0" borderId="0"/>
    <xf numFmtId="0" fontId="67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99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1" fillId="0" borderId="0"/>
    <xf numFmtId="197" fontId="2" fillId="0" borderId="0"/>
    <xf numFmtId="197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197" fontId="5" fillId="0" borderId="0"/>
    <xf numFmtId="0" fontId="5" fillId="0" borderId="0"/>
    <xf numFmtId="0" fontId="5" fillId="0" borderId="0"/>
    <xf numFmtId="0" fontId="5" fillId="0" borderId="0"/>
    <xf numFmtId="0" fontId="5" fillId="19" borderId="55" applyNumberFormat="0" applyFont="0" applyAlignment="0" applyProtection="0"/>
    <xf numFmtId="0" fontId="5" fillId="19" borderId="55" applyNumberFormat="0" applyFont="0" applyAlignment="0" applyProtection="0"/>
    <xf numFmtId="0" fontId="5" fillId="19" borderId="55" applyNumberFormat="0" applyFont="0" applyAlignment="0" applyProtection="0"/>
    <xf numFmtId="37" fontId="68" fillId="0" borderId="0">
      <alignment horizontal="center"/>
    </xf>
    <xf numFmtId="171" fontId="37" fillId="0" borderId="0">
      <protection locked="0"/>
    </xf>
    <xf numFmtId="0" fontId="69" fillId="22" borderId="56" applyNumberFormat="0" applyAlignment="0" applyProtection="0"/>
    <xf numFmtId="0" fontId="69" fillId="22" borderId="56" applyNumberFormat="0" applyAlignment="0" applyProtection="0"/>
    <xf numFmtId="0" fontId="69" fillId="22" borderId="56" applyNumberFormat="0" applyAlignment="0" applyProtection="0"/>
    <xf numFmtId="200" fontId="70" fillId="2" borderId="0">
      <alignment horizontal="right"/>
    </xf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201" fontId="42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5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6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4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177" fontId="5" fillId="0" borderId="0" applyFill="0" applyBorder="0" applyAlignment="0"/>
    <xf numFmtId="9" fontId="71" fillId="0" borderId="0" applyFont="0" applyFill="0" applyProtection="0"/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0" fontId="61" fillId="0" borderId="0" applyNumberFormat="0" applyFont="0" applyFill="0" applyBorder="0" applyAlignment="0" applyProtection="0">
      <alignment horizontal="left"/>
    </xf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15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4" fontId="61" fillId="0" borderId="0" applyFont="0" applyFill="0" applyBorder="0" applyAlignment="0" applyProtection="0"/>
    <xf numFmtId="0" fontId="72" fillId="0" borderId="57">
      <alignment horizontal="center"/>
    </xf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61" fillId="27" borderId="0" applyNumberFormat="0" applyFont="0" applyBorder="0" applyAlignment="0" applyProtection="0"/>
    <xf numFmtId="0" fontId="61" fillId="27" borderId="0" applyNumberFormat="0" applyFont="0" applyBorder="0" applyAlignment="0" applyProtection="0"/>
    <xf numFmtId="0" fontId="61" fillId="27" borderId="0" applyNumberFormat="0" applyFont="0" applyBorder="0" applyAlignment="0" applyProtection="0"/>
    <xf numFmtId="0" fontId="73" fillId="0" borderId="0" applyNumberFormat="0" applyFill="0" applyBorder="0" applyAlignment="0" applyProtection="0"/>
    <xf numFmtId="0" fontId="17" fillId="0" borderId="0"/>
    <xf numFmtId="197" fontId="71" fillId="0" borderId="0"/>
    <xf numFmtId="176" fontId="61" fillId="0" borderId="0">
      <alignment horizontal="center"/>
    </xf>
    <xf numFmtId="165" fontId="5" fillId="0" borderId="0" applyFont="0" applyFill="0" applyBorder="0" applyAlignment="0" applyProtection="0"/>
    <xf numFmtId="0" fontId="20" fillId="0" borderId="0"/>
    <xf numFmtId="1" fontId="74" fillId="0" borderId="0"/>
    <xf numFmtId="0" fontId="75" fillId="0" borderId="40" applyNumberFormat="0" applyFill="0" applyBorder="0" applyAlignment="0" applyProtection="0"/>
    <xf numFmtId="3" fontId="76" fillId="28" borderId="57">
      <alignment horizontal="left"/>
    </xf>
    <xf numFmtId="3" fontId="58" fillId="6" borderId="21">
      <alignment horizontal="center"/>
    </xf>
    <xf numFmtId="49" fontId="39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02" fontId="5" fillId="0" borderId="0" applyFill="0" applyBorder="0" applyAlignment="0"/>
    <xf numFmtId="203" fontId="5" fillId="0" borderId="0" applyFill="0" applyBorder="0" applyAlignment="0"/>
    <xf numFmtId="203" fontId="5" fillId="0" borderId="0" applyFill="0" applyBorder="0" applyAlignment="0"/>
    <xf numFmtId="203" fontId="5" fillId="0" borderId="0" applyFill="0" applyBorder="0" applyAlignment="0"/>
    <xf numFmtId="204" fontId="26" fillId="0" borderId="0" applyBorder="0" applyProtection="0">
      <alignment horizontal="right"/>
    </xf>
    <xf numFmtId="40" fontId="77" fillId="0" borderId="0"/>
    <xf numFmtId="0" fontId="78" fillId="0" borderId="0"/>
    <xf numFmtId="0" fontId="41" fillId="0" borderId="58" applyNumberFormat="0" applyFill="0" applyAlignment="0" applyProtection="0"/>
    <xf numFmtId="0" fontId="41" fillId="0" borderId="58" applyNumberFormat="0" applyFill="0" applyAlignment="0" applyProtection="0"/>
    <xf numFmtId="0" fontId="41" fillId="0" borderId="58" applyNumberFormat="0" applyFill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05" fontId="28" fillId="0" borderId="0" applyBorder="0" applyProtection="0">
      <alignment horizontal="right"/>
    </xf>
    <xf numFmtId="205" fontId="28" fillId="0" borderId="0" applyBorder="0" applyProtection="0">
      <alignment horizontal="right"/>
    </xf>
    <xf numFmtId="205" fontId="28" fillId="0" borderId="0" applyBorder="0" applyProtection="0">
      <alignment horizontal="right"/>
    </xf>
    <xf numFmtId="0" fontId="79" fillId="29" borderId="49" applyNumberFormat="0" applyFill="0" applyAlignment="0">
      <protection locked="0" hidden="1"/>
    </xf>
    <xf numFmtId="206" fontId="42" fillId="0" borderId="0" applyFont="0" applyFill="0" applyBorder="0" applyAlignment="0" applyProtection="0"/>
    <xf numFmtId="206" fontId="42" fillId="0" borderId="0" applyFont="0" applyFill="0" applyBorder="0" applyAlignment="0" applyProtection="0"/>
    <xf numFmtId="207" fontId="53" fillId="0" borderId="0" applyFont="0" applyFill="0" applyBorder="0" applyAlignment="0" applyProtection="0"/>
    <xf numFmtId="208" fontId="53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40" applyNumberFormat="0" applyFill="0" applyBorder="0" applyAlignment="0" applyProtection="0"/>
    <xf numFmtId="0" fontId="82" fillId="0" borderId="40" applyNumberFormat="0" applyFill="0" applyBorder="0" applyAlignment="0" applyProtection="0"/>
    <xf numFmtId="0" fontId="83" fillId="0" borderId="40" applyNumberFormat="0" applyFill="0" applyBorder="0" applyAlignment="0" applyProtection="0"/>
    <xf numFmtId="0" fontId="20" fillId="0" borderId="0"/>
    <xf numFmtId="0" fontId="54" fillId="0" borderId="0" applyFont="0" applyFill="0" applyBorder="0" applyAlignment="0" applyProtection="0"/>
    <xf numFmtId="0" fontId="21" fillId="0" borderId="0">
      <alignment horizontal="right"/>
    </xf>
    <xf numFmtId="0" fontId="20" fillId="0" borderId="0"/>
    <xf numFmtId="0" fontId="21" fillId="0" borderId="0">
      <alignment horizontal="right"/>
    </xf>
    <xf numFmtId="0" fontId="1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0" borderId="0"/>
    <xf numFmtId="0" fontId="21" fillId="0" borderId="0">
      <alignment horizontal="right"/>
    </xf>
    <xf numFmtId="0" fontId="20" fillId="0" borderId="0"/>
    <xf numFmtId="0" fontId="21" fillId="0" borderId="0">
      <alignment horizontal="right"/>
    </xf>
    <xf numFmtId="0" fontId="67" fillId="0" borderId="0"/>
    <xf numFmtId="0" fontId="5" fillId="0" borderId="0"/>
    <xf numFmtId="182" fontId="67" fillId="0" borderId="0" applyFont="0" applyFill="0" applyBorder="0" applyAlignment="0" applyProtection="0">
      <alignment vertical="center"/>
    </xf>
    <xf numFmtId="167" fontId="84" fillId="0" borderId="0" applyFont="0" applyFill="0" applyBorder="0" applyAlignment="0" applyProtection="0"/>
    <xf numFmtId="0" fontId="85" fillId="0" borderId="0"/>
    <xf numFmtId="166" fontId="8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94" fillId="0" borderId="0"/>
    <xf numFmtId="43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84" fontId="5" fillId="0" borderId="0"/>
    <xf numFmtId="0" fontId="90" fillId="0" borderId="0"/>
    <xf numFmtId="43" fontId="5" fillId="0" borderId="0" applyFont="0" applyFill="0" applyBorder="0" applyAlignment="0" applyProtection="0"/>
    <xf numFmtId="184" fontId="5" fillId="0" borderId="0"/>
    <xf numFmtId="0" fontId="90" fillId="36" borderId="67" applyNumberFormat="0" applyFont="0" applyAlignment="0" applyProtection="0"/>
    <xf numFmtId="43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  <xf numFmtId="184" fontId="5" fillId="0" borderId="0"/>
    <xf numFmtId="184" fontId="5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94" fillId="0" borderId="0"/>
    <xf numFmtId="43" fontId="94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109" fillId="0" borderId="0"/>
    <xf numFmtId="165" fontId="5" fillId="0" borderId="0" applyFont="0" applyFill="0" applyBorder="0" applyAlignment="0" applyProtection="0"/>
    <xf numFmtId="0" fontId="2" fillId="0" borderId="0"/>
    <xf numFmtId="0" fontId="5" fillId="0" borderId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210" fontId="110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1" fontId="5" fillId="0" borderId="0"/>
    <xf numFmtId="211" fontId="5" fillId="0" borderId="0"/>
    <xf numFmtId="211" fontId="111" fillId="0" borderId="0" applyNumberFormat="0" applyFill="0" applyBorder="0" applyAlignment="0" applyProtection="0">
      <alignment vertical="top"/>
      <protection locked="0"/>
    </xf>
    <xf numFmtId="211" fontId="5" fillId="0" borderId="0"/>
    <xf numFmtId="211" fontId="112" fillId="0" borderId="0"/>
    <xf numFmtId="211" fontId="5" fillId="0" borderId="0"/>
    <xf numFmtId="211" fontId="5" fillId="0" borderId="0"/>
    <xf numFmtId="211" fontId="22" fillId="0" borderId="0"/>
    <xf numFmtId="211" fontId="22" fillId="0" borderId="0"/>
    <xf numFmtId="211" fontId="5" fillId="0" borderId="0"/>
    <xf numFmtId="211" fontId="5" fillId="0" borderId="0"/>
    <xf numFmtId="0" fontId="5" fillId="0" borderId="0"/>
    <xf numFmtId="211" fontId="5" fillId="0" borderId="0"/>
    <xf numFmtId="211" fontId="22" fillId="0" borderId="0"/>
    <xf numFmtId="211" fontId="113" fillId="0" borderId="0"/>
    <xf numFmtId="211" fontId="84" fillId="0" borderId="0"/>
    <xf numFmtId="0" fontId="5" fillId="0" borderId="0"/>
    <xf numFmtId="0" fontId="5" fillId="0" borderId="0"/>
    <xf numFmtId="0" fontId="5" fillId="0" borderId="0"/>
    <xf numFmtId="0" fontId="5" fillId="0" borderId="0"/>
    <xf numFmtId="37" fontId="5" fillId="0" borderId="0"/>
    <xf numFmtId="37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22" fillId="68" borderId="0" applyNumberFormat="0" applyBorder="0" applyAlignment="0" applyProtection="0"/>
    <xf numFmtId="0" fontId="22" fillId="69" borderId="0" applyNumberFormat="0" applyBorder="0" applyAlignment="0" applyProtection="0"/>
    <xf numFmtId="0" fontId="22" fillId="64" borderId="0" applyNumberFormat="0" applyBorder="0" applyAlignment="0" applyProtection="0"/>
    <xf numFmtId="0" fontId="22" fillId="67" borderId="0" applyNumberFormat="0" applyBorder="0" applyAlignment="0" applyProtection="0"/>
    <xf numFmtId="0" fontId="22" fillId="70" borderId="0" applyNumberFormat="0" applyBorder="0" applyAlignment="0" applyProtection="0"/>
    <xf numFmtId="0" fontId="23" fillId="71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8" borderId="0" applyNumberFormat="0" applyBorder="0" applyAlignment="0" applyProtection="0"/>
    <xf numFmtId="0" fontId="116" fillId="62" borderId="0" applyNumberFormat="0" applyBorder="0" applyAlignment="0" applyProtection="0"/>
    <xf numFmtId="0" fontId="117" fillId="29" borderId="42" applyNumberFormat="0" applyAlignment="0" applyProtection="0"/>
    <xf numFmtId="0" fontId="35" fillId="79" borderId="43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43" fillId="63" borderId="0" applyNumberFormat="0" applyBorder="0" applyAlignment="0" applyProtection="0"/>
    <xf numFmtId="0" fontId="119" fillId="0" borderId="70" applyNumberFormat="0" applyFill="0" applyAlignment="0" applyProtection="0"/>
    <xf numFmtId="0" fontId="120" fillId="0" borderId="71" applyNumberFormat="0" applyFill="0" applyAlignment="0" applyProtection="0"/>
    <xf numFmtId="0" fontId="121" fillId="0" borderId="72" applyNumberFormat="0" applyFill="0" applyAlignment="0" applyProtection="0"/>
    <xf numFmtId="0" fontId="121" fillId="0" borderId="0" applyNumberFormat="0" applyFill="0" applyBorder="0" applyAlignment="0" applyProtection="0"/>
    <xf numFmtId="0" fontId="122" fillId="66" borderId="42" applyNumberFormat="0" applyAlignment="0" applyProtection="0"/>
    <xf numFmtId="0" fontId="123" fillId="0" borderId="73" applyNumberFormat="0" applyFill="0" applyAlignment="0" applyProtection="0"/>
    <xf numFmtId="0" fontId="124" fillId="80" borderId="0" applyNumberFormat="0" applyBorder="0" applyAlignment="0" applyProtection="0"/>
    <xf numFmtId="0" fontId="5" fillId="81" borderId="55" applyNumberFormat="0" applyFont="0" applyAlignment="0" applyProtection="0"/>
    <xf numFmtId="0" fontId="69" fillId="29" borderId="56" applyNumberFormat="0" applyAlignment="0" applyProtection="0"/>
    <xf numFmtId="0" fontId="125" fillId="0" borderId="0" applyNumberFormat="0" applyFill="0" applyBorder="0" applyAlignment="0" applyProtection="0"/>
    <xf numFmtId="0" fontId="41" fillId="0" borderId="74" applyNumberFormat="0" applyFill="0" applyAlignment="0" applyProtection="0"/>
    <xf numFmtId="0" fontId="80" fillId="0" borderId="0" applyNumberFormat="0" applyFill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22" fillId="68" borderId="0" applyNumberFormat="0" applyBorder="0" applyAlignment="0" applyProtection="0"/>
    <xf numFmtId="0" fontId="22" fillId="69" borderId="0" applyNumberFormat="0" applyBorder="0" applyAlignment="0" applyProtection="0"/>
    <xf numFmtId="0" fontId="22" fillId="64" borderId="0" applyNumberFormat="0" applyBorder="0" applyAlignment="0" applyProtection="0"/>
    <xf numFmtId="0" fontId="22" fillId="67" borderId="0" applyNumberFormat="0" applyBorder="0" applyAlignment="0" applyProtection="0"/>
    <xf numFmtId="0" fontId="22" fillId="70" borderId="0" applyNumberFormat="0" applyBorder="0" applyAlignment="0" applyProtection="0"/>
    <xf numFmtId="0" fontId="23" fillId="71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8" borderId="0" applyNumberFormat="0" applyBorder="0" applyAlignment="0" applyProtection="0"/>
    <xf numFmtId="0" fontId="116" fillId="62" borderId="0" applyNumberFormat="0" applyBorder="0" applyAlignment="0" applyProtection="0"/>
    <xf numFmtId="0" fontId="117" fillId="29" borderId="42" applyNumberFormat="0" applyAlignment="0" applyProtection="0"/>
    <xf numFmtId="0" fontId="35" fillId="79" borderId="43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43" fillId="63" borderId="0" applyNumberFormat="0" applyBorder="0" applyAlignment="0" applyProtection="0"/>
    <xf numFmtId="0" fontId="119" fillId="0" borderId="70" applyNumberFormat="0" applyFill="0" applyAlignment="0" applyProtection="0"/>
    <xf numFmtId="0" fontId="120" fillId="0" borderId="71" applyNumberFormat="0" applyFill="0" applyAlignment="0" applyProtection="0"/>
    <xf numFmtId="0" fontId="121" fillId="0" borderId="72" applyNumberFormat="0" applyFill="0" applyAlignment="0" applyProtection="0"/>
    <xf numFmtId="0" fontId="121" fillId="0" borderId="0" applyNumberFormat="0" applyFill="0" applyBorder="0" applyAlignment="0" applyProtection="0"/>
    <xf numFmtId="0" fontId="122" fillId="66" borderId="42" applyNumberFormat="0" applyAlignment="0" applyProtection="0"/>
    <xf numFmtId="0" fontId="123" fillId="0" borderId="73" applyNumberFormat="0" applyFill="0" applyAlignment="0" applyProtection="0"/>
    <xf numFmtId="0" fontId="124" fillId="80" borderId="0" applyNumberFormat="0" applyBorder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69" fillId="29" borderId="56" applyNumberFormat="0" applyAlignment="0" applyProtection="0"/>
    <xf numFmtId="9" fontId="5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41" fillId="0" borderId="74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81" borderId="55" applyNumberFormat="0" applyFon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9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4" fillId="0" borderId="0" applyNumberFormat="0" applyFill="0" applyBorder="0" applyAlignment="0" applyProtection="0"/>
    <xf numFmtId="0" fontId="98" fillId="0" borderId="60" applyNumberFormat="0" applyFill="0" applyAlignment="0" applyProtection="0"/>
    <xf numFmtId="0" fontId="99" fillId="0" borderId="61" applyNumberFormat="0" applyFill="0" applyAlignment="0" applyProtection="0"/>
    <xf numFmtId="0" fontId="100" fillId="0" borderId="62" applyNumberFormat="0" applyFill="0" applyAlignment="0" applyProtection="0"/>
    <xf numFmtId="0" fontId="100" fillId="0" borderId="0" applyNumberFormat="0" applyFill="0" applyBorder="0" applyAlignment="0" applyProtection="0"/>
    <xf numFmtId="0" fontId="101" fillId="30" borderId="0" applyNumberFormat="0" applyBorder="0" applyAlignment="0" applyProtection="0"/>
    <xf numFmtId="0" fontId="102" fillId="31" borderId="0" applyNumberFormat="0" applyBorder="0" applyAlignment="0" applyProtection="0"/>
    <xf numFmtId="0" fontId="115" fillId="32" borderId="0" applyNumberFormat="0" applyBorder="0" applyAlignment="0" applyProtection="0"/>
    <xf numFmtId="0" fontId="103" fillId="33" borderId="63" applyNumberFormat="0" applyAlignment="0" applyProtection="0"/>
    <xf numFmtId="0" fontId="104" fillId="34" borderId="64" applyNumberFormat="0" applyAlignment="0" applyProtection="0"/>
    <xf numFmtId="0" fontId="105" fillId="34" borderId="63" applyNumberFormat="0" applyAlignment="0" applyProtection="0"/>
    <xf numFmtId="0" fontId="106" fillId="0" borderId="65" applyNumberFormat="0" applyFill="0" applyAlignment="0" applyProtection="0"/>
    <xf numFmtId="0" fontId="96" fillId="35" borderId="66" applyNumberFormat="0" applyAlignment="0" applyProtection="0"/>
    <xf numFmtId="0" fontId="93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3" fillId="0" borderId="68" applyNumberFormat="0" applyFill="0" applyAlignment="0" applyProtection="0"/>
    <xf numFmtId="0" fontId="108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108" fillId="40" borderId="0" applyNumberFormat="0" applyBorder="0" applyAlignment="0" applyProtection="0"/>
    <xf numFmtId="0" fontId="108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108" fillId="44" borderId="0" applyNumberFormat="0" applyBorder="0" applyAlignment="0" applyProtection="0"/>
    <xf numFmtId="0" fontId="108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108" fillId="48" borderId="0" applyNumberFormat="0" applyBorder="0" applyAlignment="0" applyProtection="0"/>
    <xf numFmtId="0" fontId="108" fillId="49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108" fillId="52" borderId="0" applyNumberFormat="0" applyBorder="0" applyAlignment="0" applyProtection="0"/>
    <xf numFmtId="0" fontId="108" fillId="53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108" fillId="56" borderId="0" applyNumberFormat="0" applyBorder="0" applyAlignment="0" applyProtection="0"/>
    <xf numFmtId="0" fontId="108" fillId="57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0" fontId="108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2" fillId="36" borderId="67" applyNumberFormat="0" applyFont="0" applyAlignment="0" applyProtection="0"/>
    <xf numFmtId="0" fontId="2" fillId="36" borderId="67" applyNumberFormat="0" applyFont="0" applyAlignment="0" applyProtection="0"/>
    <xf numFmtId="0" fontId="22" fillId="36" borderId="67" applyNumberFormat="0" applyFont="0" applyAlignment="0" applyProtection="0"/>
    <xf numFmtId="0" fontId="2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5" fillId="0" borderId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2" fillId="0" borderId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3" fillId="71" borderId="0" applyNumberFormat="0" applyBorder="0" applyAlignment="0" applyProtection="0"/>
    <xf numFmtId="0" fontId="23" fillId="71" borderId="0" applyNumberFormat="0" applyBorder="0" applyAlignment="0" applyProtection="0"/>
    <xf numFmtId="0" fontId="108" fillId="40" borderId="0" applyNumberFormat="0" applyBorder="0" applyAlignment="0" applyProtection="0"/>
    <xf numFmtId="0" fontId="23" fillId="71" borderId="0" applyNumberFormat="0" applyBorder="0" applyAlignment="0" applyProtection="0"/>
    <xf numFmtId="0" fontId="23" fillId="71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108" fillId="44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108" fillId="4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108" fillId="52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108" fillId="56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108" fillId="60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5" borderId="0" applyNumberFormat="0" applyBorder="0" applyAlignment="0" applyProtection="0"/>
    <xf numFmtId="0" fontId="108" fillId="37" borderId="0" applyNumberFormat="0" applyBorder="0" applyAlignment="0" applyProtection="0"/>
    <xf numFmtId="0" fontId="23" fillId="75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108" fillId="41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23" fillId="77" borderId="0" applyNumberFormat="0" applyBorder="0" applyAlignment="0" applyProtection="0"/>
    <xf numFmtId="0" fontId="108" fillId="45" borderId="0" applyNumberFormat="0" applyBorder="0" applyAlignment="0" applyProtection="0"/>
    <xf numFmtId="0" fontId="23" fillId="77" borderId="0" applyNumberFormat="0" applyBorder="0" applyAlignment="0" applyProtection="0"/>
    <xf numFmtId="0" fontId="23" fillId="77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108" fillId="49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108" fillId="53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8" borderId="0" applyNumberFormat="0" applyBorder="0" applyAlignment="0" applyProtection="0"/>
    <xf numFmtId="0" fontId="23" fillId="78" borderId="0" applyNumberFormat="0" applyBorder="0" applyAlignment="0" applyProtection="0"/>
    <xf numFmtId="0" fontId="108" fillId="57" borderId="0" applyNumberFormat="0" applyBorder="0" applyAlignment="0" applyProtection="0"/>
    <xf numFmtId="0" fontId="23" fillId="78" borderId="0" applyNumberFormat="0" applyBorder="0" applyAlignment="0" applyProtection="0"/>
    <xf numFmtId="0" fontId="23" fillId="78" borderId="0" applyNumberFormat="0" applyBorder="0" applyAlignment="0" applyProtection="0"/>
    <xf numFmtId="0" fontId="116" fillId="62" borderId="0" applyNumberFormat="0" applyBorder="0" applyAlignment="0" applyProtection="0"/>
    <xf numFmtId="0" fontId="116" fillId="62" borderId="0" applyNumberFormat="0" applyBorder="0" applyAlignment="0" applyProtection="0"/>
    <xf numFmtId="0" fontId="102" fillId="31" borderId="0" applyNumberFormat="0" applyBorder="0" applyAlignment="0" applyProtection="0"/>
    <xf numFmtId="0" fontId="116" fillId="62" borderId="0" applyNumberFormat="0" applyBorder="0" applyAlignment="0" applyProtection="0"/>
    <xf numFmtId="0" fontId="116" fillId="62" borderId="0" applyNumberFormat="0" applyBorder="0" applyAlignment="0" applyProtection="0"/>
    <xf numFmtId="0" fontId="117" fillId="29" borderId="42" applyNumberFormat="0" applyAlignment="0" applyProtection="0"/>
    <xf numFmtId="0" fontId="117" fillId="29" borderId="42" applyNumberFormat="0" applyAlignment="0" applyProtection="0"/>
    <xf numFmtId="0" fontId="105" fillId="34" borderId="63" applyNumberFormat="0" applyAlignment="0" applyProtection="0"/>
    <xf numFmtId="0" fontId="117" fillId="29" borderId="42" applyNumberFormat="0" applyAlignment="0" applyProtection="0"/>
    <xf numFmtId="0" fontId="117" fillId="29" borderId="42" applyNumberFormat="0" applyAlignment="0" applyProtection="0"/>
    <xf numFmtId="0" fontId="35" fillId="79" borderId="43" applyNumberFormat="0" applyAlignment="0" applyProtection="0"/>
    <xf numFmtId="0" fontId="35" fillId="79" borderId="43" applyNumberFormat="0" applyAlignment="0" applyProtection="0"/>
    <xf numFmtId="0" fontId="96" fillId="35" borderId="66" applyNumberFormat="0" applyAlignment="0" applyProtection="0"/>
    <xf numFmtId="0" fontId="35" fillId="79" borderId="43" applyNumberFormat="0" applyAlignment="0" applyProtection="0"/>
    <xf numFmtId="0" fontId="35" fillId="79" borderId="43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101" fillId="30" borderId="0" applyNumberFormat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119" fillId="0" borderId="70" applyNumberFormat="0" applyFill="0" applyAlignment="0" applyProtection="0"/>
    <xf numFmtId="0" fontId="119" fillId="0" borderId="70" applyNumberFormat="0" applyFill="0" applyAlignment="0" applyProtection="0"/>
    <xf numFmtId="0" fontId="98" fillId="0" borderId="60" applyNumberFormat="0" applyFill="0" applyAlignment="0" applyProtection="0"/>
    <xf numFmtId="0" fontId="119" fillId="0" borderId="70" applyNumberFormat="0" applyFill="0" applyAlignment="0" applyProtection="0"/>
    <xf numFmtId="0" fontId="119" fillId="0" borderId="70" applyNumberFormat="0" applyFill="0" applyAlignment="0" applyProtection="0"/>
    <xf numFmtId="0" fontId="120" fillId="0" borderId="71" applyNumberFormat="0" applyFill="0" applyAlignment="0" applyProtection="0"/>
    <xf numFmtId="0" fontId="120" fillId="0" borderId="71" applyNumberFormat="0" applyFill="0" applyAlignment="0" applyProtection="0"/>
    <xf numFmtId="0" fontId="99" fillId="0" borderId="61" applyNumberFormat="0" applyFill="0" applyAlignment="0" applyProtection="0"/>
    <xf numFmtId="0" fontId="120" fillId="0" borderId="71" applyNumberFormat="0" applyFill="0" applyAlignment="0" applyProtection="0"/>
    <xf numFmtId="0" fontId="120" fillId="0" borderId="71" applyNumberFormat="0" applyFill="0" applyAlignment="0" applyProtection="0"/>
    <xf numFmtId="0" fontId="121" fillId="0" borderId="72" applyNumberFormat="0" applyFill="0" applyAlignment="0" applyProtection="0"/>
    <xf numFmtId="0" fontId="121" fillId="0" borderId="72" applyNumberFormat="0" applyFill="0" applyAlignment="0" applyProtection="0"/>
    <xf numFmtId="0" fontId="100" fillId="0" borderId="62" applyNumberFormat="0" applyFill="0" applyAlignment="0" applyProtection="0"/>
    <xf numFmtId="0" fontId="121" fillId="0" borderId="72" applyNumberFormat="0" applyFill="0" applyAlignment="0" applyProtection="0"/>
    <xf numFmtId="0" fontId="121" fillId="0" borderId="72" applyNumberFormat="0" applyFill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7" fillId="0" borderId="0" applyNumberFormat="0" applyFill="0" applyBorder="0" applyAlignment="0" applyProtection="0">
      <alignment vertical="top"/>
      <protection locked="0"/>
    </xf>
    <xf numFmtId="0" fontId="122" fillId="66" borderId="42" applyNumberFormat="0" applyAlignment="0" applyProtection="0"/>
    <xf numFmtId="0" fontId="122" fillId="66" borderId="42" applyNumberFormat="0" applyAlignment="0" applyProtection="0"/>
    <xf numFmtId="0" fontId="103" fillId="33" borderId="63" applyNumberFormat="0" applyAlignment="0" applyProtection="0"/>
    <xf numFmtId="0" fontId="122" fillId="66" borderId="42" applyNumberFormat="0" applyAlignment="0" applyProtection="0"/>
    <xf numFmtId="0" fontId="122" fillId="66" borderId="42" applyNumberFormat="0" applyAlignment="0" applyProtection="0"/>
    <xf numFmtId="0" fontId="123" fillId="0" borderId="73" applyNumberFormat="0" applyFill="0" applyAlignment="0" applyProtection="0"/>
    <xf numFmtId="0" fontId="123" fillId="0" borderId="73" applyNumberFormat="0" applyFill="0" applyAlignment="0" applyProtection="0"/>
    <xf numFmtId="0" fontId="106" fillId="0" borderId="65" applyNumberFormat="0" applyFill="0" applyAlignment="0" applyProtection="0"/>
    <xf numFmtId="0" fontId="123" fillId="0" borderId="73" applyNumberFormat="0" applyFill="0" applyAlignment="0" applyProtection="0"/>
    <xf numFmtId="0" fontId="123" fillId="0" borderId="73" applyNumberFormat="0" applyFill="0" applyAlignment="0" applyProtection="0"/>
    <xf numFmtId="0" fontId="124" fillId="80" borderId="0" applyNumberFormat="0" applyBorder="0" applyAlignment="0" applyProtection="0"/>
    <xf numFmtId="0" fontId="124" fillId="80" borderId="0" applyNumberFormat="0" applyBorder="0" applyAlignment="0" applyProtection="0"/>
    <xf numFmtId="0" fontId="115" fillId="32" borderId="0" applyNumberFormat="0" applyBorder="0" applyAlignment="0" applyProtection="0"/>
    <xf numFmtId="0" fontId="124" fillId="80" borderId="0" applyNumberFormat="0" applyBorder="0" applyAlignment="0" applyProtection="0"/>
    <xf numFmtId="0" fontId="124" fillId="80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36" borderId="67" applyNumberFormat="0" applyFont="0" applyAlignment="0" applyProtection="0"/>
    <xf numFmtId="0" fontId="5" fillId="82" borderId="55" applyNumberFormat="0" applyAlignment="0" applyProtection="0"/>
    <xf numFmtId="0" fontId="5" fillId="82" borderId="55" applyNumberForma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69" fillId="29" borderId="56" applyNumberFormat="0" applyAlignment="0" applyProtection="0"/>
    <xf numFmtId="0" fontId="69" fillId="29" borderId="56" applyNumberFormat="0" applyAlignment="0" applyProtection="0"/>
    <xf numFmtId="0" fontId="104" fillId="34" borderId="64" applyNumberFormat="0" applyAlignment="0" applyProtection="0"/>
    <xf numFmtId="0" fontId="69" fillId="29" borderId="56" applyNumberFormat="0" applyAlignment="0" applyProtection="0"/>
    <xf numFmtId="0" fontId="69" fillId="29" borderId="5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41" fillId="0" borderId="74" applyNumberFormat="0" applyFill="0" applyAlignment="0" applyProtection="0"/>
    <xf numFmtId="0" fontId="41" fillId="0" borderId="74" applyNumberFormat="0" applyFill="0" applyAlignment="0" applyProtection="0"/>
    <xf numFmtId="0" fontId="3" fillId="0" borderId="68" applyNumberFormat="0" applyFill="0" applyAlignment="0" applyProtection="0"/>
    <xf numFmtId="0" fontId="41" fillId="0" borderId="74" applyNumberFormat="0" applyFill="0" applyAlignment="0" applyProtection="0"/>
    <xf numFmtId="0" fontId="41" fillId="0" borderId="74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12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0" fillId="0" borderId="0"/>
    <xf numFmtId="0" fontId="129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0" borderId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8" borderId="0" applyNumberFormat="0" applyBorder="0" applyAlignment="0" applyProtection="0"/>
    <xf numFmtId="0" fontId="22" fillId="69" borderId="0" applyNumberFormat="0" applyBorder="0" applyAlignment="0" applyProtection="0"/>
    <xf numFmtId="0" fontId="22" fillId="69" borderId="0" applyNumberFormat="0" applyBorder="0" applyAlignment="0" applyProtection="0"/>
    <xf numFmtId="0" fontId="22" fillId="69" borderId="0" applyNumberFormat="0" applyBorder="0" applyAlignment="0" applyProtection="0"/>
    <xf numFmtId="0" fontId="22" fillId="69" borderId="0" applyNumberFormat="0" applyBorder="0" applyAlignment="0" applyProtection="0"/>
    <xf numFmtId="0" fontId="22" fillId="69" borderId="0" applyNumberFormat="0" applyBorder="0" applyAlignment="0" applyProtection="0"/>
    <xf numFmtId="0" fontId="22" fillId="69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4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67" borderId="0" applyNumberFormat="0" applyBorder="0" applyAlignment="0" applyProtection="0"/>
    <xf numFmtId="0" fontId="22" fillId="70" borderId="0" applyNumberFormat="0" applyBorder="0" applyAlignment="0" applyProtection="0"/>
    <xf numFmtId="0" fontId="22" fillId="70" borderId="0" applyNumberFormat="0" applyBorder="0" applyAlignment="0" applyProtection="0"/>
    <xf numFmtId="0" fontId="22" fillId="70" borderId="0" applyNumberFormat="0" applyBorder="0" applyAlignment="0" applyProtection="0"/>
    <xf numFmtId="0" fontId="22" fillId="70" borderId="0" applyNumberFormat="0" applyBorder="0" applyAlignment="0" applyProtection="0"/>
    <xf numFmtId="0" fontId="22" fillId="70" borderId="0" applyNumberFormat="0" applyBorder="0" applyAlignment="0" applyProtection="0"/>
    <xf numFmtId="0" fontId="22" fillId="70" borderId="0" applyNumberFormat="0" applyBorder="0" applyAlignment="0" applyProtection="0"/>
    <xf numFmtId="0" fontId="23" fillId="71" borderId="0" applyNumberFormat="0" applyBorder="0" applyAlignment="0" applyProtection="0"/>
    <xf numFmtId="0" fontId="23" fillId="71" borderId="0" applyNumberFormat="0" applyBorder="0" applyAlignment="0" applyProtection="0"/>
    <xf numFmtId="0" fontId="23" fillId="68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69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23" fillId="77" borderId="0" applyNumberFormat="0" applyBorder="0" applyAlignment="0" applyProtection="0"/>
    <xf numFmtId="0" fontId="23" fillId="72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3" borderId="0" applyNumberFormat="0" applyBorder="0" applyAlignment="0" applyProtection="0"/>
    <xf numFmtId="0" fontId="23" fillId="78" borderId="0" applyNumberFormat="0" applyBorder="0" applyAlignment="0" applyProtection="0"/>
    <xf numFmtId="0" fontId="23" fillId="78" borderId="0" applyNumberFormat="0" applyBorder="0" applyAlignment="0" applyProtection="0"/>
    <xf numFmtId="0" fontId="116" fillId="62" borderId="0" applyNumberFormat="0" applyBorder="0" applyAlignment="0" applyProtection="0"/>
    <xf numFmtId="0" fontId="116" fillId="62" borderId="0" applyNumberFormat="0" applyBorder="0" applyAlignment="0" applyProtection="0"/>
    <xf numFmtId="0" fontId="117" fillId="29" borderId="42" applyNumberFormat="0" applyAlignment="0" applyProtection="0"/>
    <xf numFmtId="0" fontId="117" fillId="29" borderId="42" applyNumberFormat="0" applyAlignment="0" applyProtection="0"/>
    <xf numFmtId="0" fontId="35" fillId="79" borderId="43" applyNumberFormat="0" applyAlignment="0" applyProtection="0"/>
    <xf numFmtId="0" fontId="35" fillId="79" borderId="43" applyNumberFormat="0" applyAlignment="0" applyProtection="0"/>
    <xf numFmtId="165" fontId="2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12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8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43" fillId="63" borderId="0" applyNumberFormat="0" applyBorder="0" applyAlignment="0" applyProtection="0"/>
    <xf numFmtId="0" fontId="43" fillId="63" borderId="0" applyNumberFormat="0" applyBorder="0" applyAlignment="0" applyProtection="0"/>
    <xf numFmtId="0" fontId="119" fillId="0" borderId="70" applyNumberFormat="0" applyFill="0" applyAlignment="0" applyProtection="0"/>
    <xf numFmtId="0" fontId="119" fillId="0" borderId="70" applyNumberFormat="0" applyFill="0" applyAlignment="0" applyProtection="0"/>
    <xf numFmtId="0" fontId="120" fillId="0" borderId="71" applyNumberFormat="0" applyFill="0" applyAlignment="0" applyProtection="0"/>
    <xf numFmtId="0" fontId="120" fillId="0" borderId="71" applyNumberFormat="0" applyFill="0" applyAlignment="0" applyProtection="0"/>
    <xf numFmtId="0" fontId="121" fillId="0" borderId="72" applyNumberFormat="0" applyFill="0" applyAlignment="0" applyProtection="0"/>
    <xf numFmtId="0" fontId="121" fillId="0" borderId="72" applyNumberFormat="0" applyFill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66" borderId="42" applyNumberFormat="0" applyAlignment="0" applyProtection="0"/>
    <xf numFmtId="0" fontId="122" fillId="66" borderId="42" applyNumberFormat="0" applyAlignment="0" applyProtection="0"/>
    <xf numFmtId="0" fontId="123" fillId="0" borderId="73" applyNumberFormat="0" applyFill="0" applyAlignment="0" applyProtection="0"/>
    <xf numFmtId="0" fontId="123" fillId="0" borderId="73" applyNumberFormat="0" applyFill="0" applyAlignment="0" applyProtection="0"/>
    <xf numFmtId="0" fontId="124" fillId="80" borderId="0" applyNumberFormat="0" applyBorder="0" applyAlignment="0" applyProtection="0"/>
    <xf numFmtId="0" fontId="124" fillId="80" borderId="0" applyNumberFormat="0" applyBorder="0" applyAlignment="0" applyProtection="0"/>
    <xf numFmtId="0" fontId="39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29" fillId="0" borderId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22" fillId="81" borderId="55" applyNumberFormat="0" applyFont="0" applyAlignment="0" applyProtection="0"/>
    <xf numFmtId="0" fontId="69" fillId="29" borderId="56" applyNumberFormat="0" applyAlignment="0" applyProtection="0"/>
    <xf numFmtId="0" fontId="69" fillId="29" borderId="5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41" fillId="0" borderId="74" applyNumberFormat="0" applyFill="0" applyAlignment="0" applyProtection="0"/>
    <xf numFmtId="0" fontId="41" fillId="0" borderId="74" applyNumberFormat="0" applyFill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108" fillId="40" borderId="0" applyNumberFormat="0" applyBorder="0" applyAlignment="0" applyProtection="0"/>
    <xf numFmtId="0" fontId="108" fillId="44" borderId="0" applyNumberFormat="0" applyBorder="0" applyAlignment="0" applyProtection="0"/>
    <xf numFmtId="0" fontId="108" fillId="48" borderId="0" applyNumberFormat="0" applyBorder="0" applyAlignment="0" applyProtection="0"/>
    <xf numFmtId="0" fontId="108" fillId="52" borderId="0" applyNumberFormat="0" applyBorder="0" applyAlignment="0" applyProtection="0"/>
    <xf numFmtId="0" fontId="108" fillId="56" borderId="0" applyNumberFormat="0" applyBorder="0" applyAlignment="0" applyProtection="0"/>
    <xf numFmtId="0" fontId="108" fillId="60" borderId="0" applyNumberFormat="0" applyBorder="0" applyAlignment="0" applyProtection="0"/>
    <xf numFmtId="0" fontId="108" fillId="37" borderId="0" applyNumberFormat="0" applyBorder="0" applyAlignment="0" applyProtection="0"/>
    <xf numFmtId="0" fontId="108" fillId="41" borderId="0" applyNumberFormat="0" applyBorder="0" applyAlignment="0" applyProtection="0"/>
    <xf numFmtId="0" fontId="108" fillId="45" borderId="0" applyNumberFormat="0" applyBorder="0" applyAlignment="0" applyProtection="0"/>
    <xf numFmtId="0" fontId="108" fillId="49" borderId="0" applyNumberFormat="0" applyBorder="0" applyAlignment="0" applyProtection="0"/>
    <xf numFmtId="0" fontId="108" fillId="53" borderId="0" applyNumberFormat="0" applyBorder="0" applyAlignment="0" applyProtection="0"/>
    <xf numFmtId="0" fontId="108" fillId="57" borderId="0" applyNumberFormat="0" applyBorder="0" applyAlignment="0" applyProtection="0"/>
    <xf numFmtId="0" fontId="102" fillId="31" borderId="0" applyNumberFormat="0" applyBorder="0" applyAlignment="0" applyProtection="0"/>
    <xf numFmtId="0" fontId="105" fillId="34" borderId="63" applyNumberFormat="0" applyAlignment="0" applyProtection="0"/>
    <xf numFmtId="0" fontId="96" fillId="35" borderId="66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07" fillId="0" borderId="0" applyNumberFormat="0" applyFill="0" applyBorder="0" applyAlignment="0" applyProtection="0"/>
    <xf numFmtId="0" fontId="101" fillId="30" borderId="0" applyNumberFormat="0" applyBorder="0" applyAlignment="0" applyProtection="0"/>
    <xf numFmtId="0" fontId="98" fillId="0" borderId="60" applyNumberFormat="0" applyFill="0" applyAlignment="0" applyProtection="0"/>
    <xf numFmtId="0" fontId="99" fillId="0" borderId="61" applyNumberFormat="0" applyFill="0" applyAlignment="0" applyProtection="0"/>
    <xf numFmtId="0" fontId="100" fillId="0" borderId="62" applyNumberFormat="0" applyFill="0" applyAlignment="0" applyProtection="0"/>
    <xf numFmtId="0" fontId="100" fillId="0" borderId="0" applyNumberFormat="0" applyFill="0" applyBorder="0" applyAlignment="0" applyProtection="0"/>
    <xf numFmtId="0" fontId="103" fillId="33" borderId="63" applyNumberFormat="0" applyAlignment="0" applyProtection="0"/>
    <xf numFmtId="0" fontId="106" fillId="0" borderId="65" applyNumberFormat="0" applyFill="0" applyAlignment="0" applyProtection="0"/>
    <xf numFmtId="0" fontId="115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5" fillId="36" borderId="67" applyNumberFormat="0" applyFont="0" applyAlignment="0" applyProtection="0"/>
    <xf numFmtId="0" fontId="2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104" fillId="34" borderId="64" applyNumberFormat="0" applyAlignment="0" applyProtection="0"/>
    <xf numFmtId="0" fontId="114" fillId="0" borderId="0" applyNumberFormat="0" applyFill="0" applyBorder="0" applyAlignment="0" applyProtection="0"/>
    <xf numFmtId="0" fontId="3" fillId="0" borderId="68" applyNumberFormat="0" applyFill="0" applyAlignment="0" applyProtection="0"/>
    <xf numFmtId="0" fontId="93" fillId="0" borderId="0" applyNumberFormat="0" applyFill="0" applyBorder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0" borderId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0" borderId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50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6" borderId="0" applyNumberFormat="0" applyBorder="0" applyAlignment="0" applyProtection="0"/>
    <xf numFmtId="0" fontId="2" fillId="47" borderId="0" applyNumberFormat="0" applyBorder="0" applyAlignment="0" applyProtection="0"/>
    <xf numFmtId="0" fontId="2" fillId="50" borderId="0" applyNumberFormat="0" applyBorder="0" applyAlignment="0" applyProtection="0"/>
    <xf numFmtId="0" fontId="2" fillId="51" borderId="0" applyNumberFormat="0" applyBorder="0" applyAlignment="0" applyProtection="0"/>
    <xf numFmtId="0" fontId="2" fillId="54" borderId="0" applyNumberFormat="0" applyBorder="0" applyAlignment="0" applyProtection="0"/>
    <xf numFmtId="0" fontId="2" fillId="55" borderId="0" applyNumberFormat="0" applyBorder="0" applyAlignment="0" applyProtection="0"/>
    <xf numFmtId="0" fontId="2" fillId="58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0" borderId="0"/>
    <xf numFmtId="166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31" fillId="0" borderId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22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22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2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22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3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22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5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22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6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22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8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22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9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22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4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22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67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22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36" fillId="70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23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71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23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8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23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69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23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4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23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5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23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6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23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7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23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2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23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3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23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2" fillId="78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16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3" fillId="62" borderId="0" applyNumberFormat="0" applyBorder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17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4" fillId="29" borderId="42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0" fontId="135" fillId="79" borderId="43" applyNumberFormat="0" applyAlignment="0" applyProtection="0"/>
    <xf numFmtId="21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2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21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28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214" fontId="5" fillId="7" borderId="0" applyFont="0" applyBorder="0"/>
    <xf numFmtId="0" fontId="22" fillId="0" borderId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43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7" fillId="63" borderId="0" applyNumberFormat="0" applyBorder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19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8" fillId="0" borderId="70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20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39" fillId="0" borderId="71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21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72" applyNumberFormat="0" applyFill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0" fillId="0" borderId="0" applyNumberFormat="0" applyFill="0" applyBorder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22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1" fillId="66" borderId="42" applyNumberFormat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23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2" fillId="0" borderId="73" applyNumberFormat="0" applyFill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24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143" fillId="80" borderId="0" applyNumberFormat="0" applyBorder="0" applyAlignment="0" applyProtection="0"/>
    <xf numFmtId="0" fontId="2" fillId="0" borderId="0"/>
    <xf numFmtId="0" fontId="5" fillId="0" borderId="0"/>
    <xf numFmtId="0" fontId="1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2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69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0" fontId="144" fillId="29" borderId="5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5" fillId="0" borderId="0" applyNumberFormat="0" applyFill="0" applyBorder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41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6" fillId="0" borderId="74" applyNumberFormat="0" applyFill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9" fontId="148" fillId="0" borderId="0" applyFont="0" applyFill="0" applyBorder="0" applyAlignment="0" applyProtection="0"/>
    <xf numFmtId="41" fontId="148" fillId="0" borderId="0" applyFont="0" applyFill="0" applyBorder="0" applyAlignment="0" applyProtection="0"/>
    <xf numFmtId="43" fontId="148" fillId="0" borderId="0" applyFont="0" applyFill="0" applyBorder="0" applyAlignment="0" applyProtection="0"/>
    <xf numFmtId="215" fontId="148" fillId="0" borderId="0" applyFont="0" applyFill="0" applyBorder="0" applyAlignment="0" applyProtection="0"/>
    <xf numFmtId="216" fontId="148" fillId="0" borderId="0" applyFont="0" applyFill="0" applyBorder="0" applyAlignment="0" applyProtection="0"/>
    <xf numFmtId="0" fontId="148" fillId="0" borderId="0"/>
    <xf numFmtId="0" fontId="2" fillId="0" borderId="0"/>
    <xf numFmtId="166" fontId="2" fillId="0" borderId="0" applyFont="0" applyFill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49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/>
    <xf numFmtId="166" fontId="22" fillId="0" borderId="0" applyFont="0" applyFill="0" applyBorder="0" applyAlignment="0" applyProtection="0"/>
    <xf numFmtId="0" fontId="22" fillId="61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4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7" borderId="0" applyNumberFormat="0" applyBorder="0" applyAlignment="0" applyProtection="0"/>
    <xf numFmtId="0" fontId="22" fillId="68" borderId="0" applyNumberFormat="0" applyBorder="0" applyAlignment="0" applyProtection="0"/>
    <xf numFmtId="0" fontId="22" fillId="69" borderId="0" applyNumberFormat="0" applyBorder="0" applyAlignment="0" applyProtection="0"/>
    <xf numFmtId="0" fontId="22" fillId="64" borderId="0" applyNumberFormat="0" applyBorder="0" applyAlignment="0" applyProtection="0"/>
    <xf numFmtId="0" fontId="22" fillId="67" borderId="0" applyNumberFormat="0" applyBorder="0" applyAlignment="0" applyProtection="0"/>
    <xf numFmtId="0" fontId="22" fillId="70" borderId="0" applyNumberFormat="0" applyBorder="0" applyAlignment="0" applyProtection="0"/>
    <xf numFmtId="0" fontId="23" fillId="71" borderId="0" applyNumberFormat="0" applyBorder="0" applyAlignment="0" applyProtection="0"/>
    <xf numFmtId="0" fontId="23" fillId="68" borderId="0" applyNumberFormat="0" applyBorder="0" applyAlignment="0" applyProtection="0"/>
    <xf numFmtId="0" fontId="23" fillId="69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4" borderId="0" applyNumberFormat="0" applyBorder="0" applyAlignment="0" applyProtection="0"/>
    <xf numFmtId="0" fontId="23" fillId="75" borderId="0" applyNumberFormat="0" applyBorder="0" applyAlignment="0" applyProtection="0"/>
    <xf numFmtId="0" fontId="23" fillId="76" borderId="0" applyNumberFormat="0" applyBorder="0" applyAlignment="0" applyProtection="0"/>
    <xf numFmtId="0" fontId="23" fillId="77" borderId="0" applyNumberFormat="0" applyBorder="0" applyAlignment="0" applyProtection="0"/>
    <xf numFmtId="0" fontId="23" fillId="72" borderId="0" applyNumberFormat="0" applyBorder="0" applyAlignment="0" applyProtection="0"/>
    <xf numFmtId="0" fontId="23" fillId="73" borderId="0" applyNumberFormat="0" applyBorder="0" applyAlignment="0" applyProtection="0"/>
    <xf numFmtId="0" fontId="23" fillId="78" borderId="0" applyNumberFormat="0" applyBorder="0" applyAlignment="0" applyProtection="0"/>
    <xf numFmtId="0" fontId="116" fillId="62" borderId="0" applyNumberFormat="0" applyBorder="0" applyAlignment="0" applyProtection="0"/>
    <xf numFmtId="0" fontId="117" fillId="29" borderId="42" applyNumberFormat="0" applyAlignment="0" applyProtection="0"/>
    <xf numFmtId="0" fontId="35" fillId="79" borderId="43" applyNumberFormat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43" fillId="63" borderId="0" applyNumberFormat="0" applyBorder="0" applyAlignment="0" applyProtection="0"/>
    <xf numFmtId="0" fontId="119" fillId="0" borderId="70" applyNumberFormat="0" applyFill="0" applyAlignment="0" applyProtection="0"/>
    <xf numFmtId="0" fontId="120" fillId="0" borderId="71" applyNumberFormat="0" applyFill="0" applyAlignment="0" applyProtection="0"/>
    <xf numFmtId="0" fontId="121" fillId="0" borderId="72" applyNumberFormat="0" applyFill="0" applyAlignment="0" applyProtection="0"/>
    <xf numFmtId="0" fontId="121" fillId="0" borderId="0" applyNumberFormat="0" applyFill="0" applyBorder="0" applyAlignment="0" applyProtection="0"/>
    <xf numFmtId="0" fontId="122" fillId="66" borderId="42" applyNumberFormat="0" applyAlignment="0" applyProtection="0"/>
    <xf numFmtId="0" fontId="123" fillId="0" borderId="73" applyNumberFormat="0" applyFill="0" applyAlignment="0" applyProtection="0"/>
    <xf numFmtId="0" fontId="124" fillId="8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29" borderId="56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5" fillId="0" borderId="0" applyNumberFormat="0" applyFill="0" applyBorder="0" applyAlignment="0" applyProtection="0"/>
    <xf numFmtId="0" fontId="41" fillId="0" borderId="74" applyNumberFormat="0" applyFill="0" applyAlignment="0" applyProtection="0"/>
    <xf numFmtId="0" fontId="80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4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5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0" fontId="2" fillId="59" borderId="0" applyNumberFormat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81" borderId="55" applyNumberFormat="0" applyFont="0" applyAlignment="0" applyProtection="0"/>
    <xf numFmtId="0" fontId="5" fillId="81" borderId="55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2" fillId="36" borderId="67" applyNumberFormat="0" applyFont="0" applyAlignment="0" applyProtection="0"/>
    <xf numFmtId="0" fontId="5" fillId="0" borderId="0"/>
    <xf numFmtId="0" fontId="2" fillId="0" borderId="0"/>
    <xf numFmtId="165" fontId="2" fillId="0" borderId="0" applyFont="0" applyFill="0" applyBorder="0" applyAlignment="0" applyProtection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166" fontId="94" fillId="0" borderId="0" applyFont="0" applyFill="0" applyBorder="0" applyAlignment="0" applyProtection="0"/>
    <xf numFmtId="165" fontId="94" fillId="0" borderId="0" applyFont="0" applyFill="0" applyBorder="0" applyAlignment="0" applyProtection="0"/>
    <xf numFmtId="0" fontId="95" fillId="0" borderId="0"/>
    <xf numFmtId="0" fontId="150" fillId="0" borderId="0"/>
    <xf numFmtId="43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151" fillId="0" borderId="0"/>
    <xf numFmtId="0" fontId="151" fillId="0" borderId="0"/>
    <xf numFmtId="0" fontId="2" fillId="0" borderId="0"/>
    <xf numFmtId="9" fontId="1" fillId="0" borderId="0" applyFont="0" applyFill="0" applyBorder="0" applyAlignment="0" applyProtection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</cellStyleXfs>
  <cellXfs count="266">
    <xf numFmtId="0" fontId="0" fillId="0" borderId="0" xfId="0"/>
    <xf numFmtId="43" fontId="0" fillId="0" borderId="0" xfId="1" applyFont="1"/>
    <xf numFmtId="168" fontId="0" fillId="0" borderId="0" xfId="1" applyNumberFormat="1" applyFont="1"/>
    <xf numFmtId="168" fontId="0" fillId="0" borderId="0" xfId="0" applyNumberFormat="1"/>
    <xf numFmtId="0" fontId="0" fillId="0" borderId="2" xfId="0" applyBorder="1"/>
    <xf numFmtId="0" fontId="4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4" fillId="0" borderId="2" xfId="0" applyFont="1" applyBorder="1" applyAlignment="1">
      <alignment horizontal="center" wrapText="1"/>
    </xf>
    <xf numFmtId="170" fontId="0" fillId="0" borderId="0" xfId="0" applyNumberFormat="1"/>
    <xf numFmtId="0" fontId="4" fillId="0" borderId="0" xfId="0" applyFont="1" applyAlignment="1">
      <alignment horizontal="center" wrapText="1"/>
    </xf>
    <xf numFmtId="172" fontId="7" fillId="2" borderId="0" xfId="4" applyNumberFormat="1" applyFont="1" applyFill="1" applyAlignment="1">
      <alignment horizontal="left"/>
    </xf>
    <xf numFmtId="172" fontId="7" fillId="3" borderId="0" xfId="4" applyNumberFormat="1" applyFont="1" applyFill="1" applyAlignment="1">
      <alignment horizontal="left"/>
    </xf>
    <xf numFmtId="1" fontId="7" fillId="2" borderId="0" xfId="4" applyNumberFormat="1" applyFont="1" applyFill="1" applyAlignment="1">
      <alignment horizontal="left"/>
    </xf>
    <xf numFmtId="172" fontId="7" fillId="2" borderId="0" xfId="4" applyNumberFormat="1" applyFont="1" applyFill="1" applyAlignment="1">
      <alignment horizontal="left" vertical="center"/>
    </xf>
    <xf numFmtId="0" fontId="7" fillId="2" borderId="0" xfId="4" applyFont="1" applyFill="1" applyAlignment="1">
      <alignment horizontal="left"/>
    </xf>
    <xf numFmtId="1" fontId="7" fillId="2" borderId="0" xfId="4" applyNumberFormat="1" applyFont="1" applyFill="1" applyAlignment="1">
      <alignment horizontal="left" vertical="center"/>
    </xf>
    <xf numFmtId="0" fontId="7" fillId="2" borderId="0" xfId="4" applyFont="1" applyFill="1" applyAlignment="1">
      <alignment horizontal="left" vertical="center"/>
    </xf>
    <xf numFmtId="1" fontId="8" fillId="0" borderId="0" xfId="5" applyNumberFormat="1" applyFont="1" applyAlignment="1" applyProtection="1">
      <alignment horizontal="left" vertical="center"/>
      <protection locked="0"/>
    </xf>
    <xf numFmtId="1" fontId="9" fillId="2" borderId="0" xfId="5" applyNumberFormat="1" applyFont="1" applyFill="1" applyAlignment="1" applyProtection="1">
      <alignment horizontal="left" vertical="center"/>
      <protection locked="0"/>
    </xf>
    <xf numFmtId="172" fontId="9" fillId="2" borderId="0" xfId="4" applyNumberFormat="1" applyFont="1" applyFill="1" applyAlignment="1">
      <alignment horizontal="left" vertical="center"/>
    </xf>
    <xf numFmtId="172" fontId="10" fillId="2" borderId="0" xfId="4" applyNumberFormat="1" applyFont="1" applyFill="1" applyAlignment="1">
      <alignment horizontal="left" vertical="center"/>
    </xf>
    <xf numFmtId="172" fontId="11" fillId="2" borderId="0" xfId="4" applyNumberFormat="1" applyFont="1" applyFill="1" applyAlignment="1">
      <alignment horizontal="left" vertical="center"/>
    </xf>
    <xf numFmtId="44" fontId="7" fillId="2" borderId="0" xfId="6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14" fontId="7" fillId="2" borderId="0" xfId="4" applyNumberFormat="1" applyFont="1" applyFill="1" applyAlignment="1">
      <alignment horizontal="left" vertical="center"/>
    </xf>
    <xf numFmtId="0" fontId="7" fillId="2" borderId="11" xfId="4" applyFont="1" applyFill="1" applyBorder="1" applyAlignment="1">
      <alignment horizontal="left"/>
    </xf>
    <xf numFmtId="14" fontId="7" fillId="2" borderId="11" xfId="4" applyNumberFormat="1" applyFont="1" applyFill="1" applyBorder="1" applyAlignment="1">
      <alignment horizontal="left" vertical="center"/>
    </xf>
    <xf numFmtId="172" fontId="7" fillId="2" borderId="11" xfId="4" applyNumberFormat="1" applyFont="1" applyFill="1" applyBorder="1" applyAlignment="1">
      <alignment horizontal="left" vertical="center"/>
    </xf>
    <xf numFmtId="1" fontId="7" fillId="2" borderId="11" xfId="4" applyNumberFormat="1" applyFont="1" applyFill="1" applyBorder="1" applyAlignment="1">
      <alignment horizontal="left" vertical="center"/>
    </xf>
    <xf numFmtId="172" fontId="7" fillId="2" borderId="11" xfId="4" applyNumberFormat="1" applyFont="1" applyFill="1" applyBorder="1" applyAlignment="1">
      <alignment horizontal="left"/>
    </xf>
    <xf numFmtId="172" fontId="7" fillId="0" borderId="11" xfId="4" applyNumberFormat="1" applyFont="1" applyBorder="1" applyAlignment="1">
      <alignment horizontal="left" vertical="center"/>
    </xf>
    <xf numFmtId="1" fontId="7" fillId="4" borderId="11" xfId="4" applyNumberFormat="1" applyFont="1" applyFill="1" applyBorder="1" applyAlignment="1">
      <alignment horizontal="left" vertical="center"/>
    </xf>
    <xf numFmtId="0" fontId="7" fillId="4" borderId="11" xfId="4" applyFont="1" applyFill="1" applyBorder="1" applyAlignment="1">
      <alignment horizontal="left" vertical="center"/>
    </xf>
    <xf numFmtId="0" fontId="7" fillId="4" borderId="12" xfId="4" applyFont="1" applyFill="1" applyBorder="1" applyAlignment="1">
      <alignment horizontal="left" vertical="center"/>
    </xf>
    <xf numFmtId="173" fontId="7" fillId="2" borderId="13" xfId="5" applyNumberFormat="1" applyFont="1" applyFill="1" applyBorder="1" applyAlignment="1">
      <alignment horizontal="left"/>
    </xf>
    <xf numFmtId="0" fontId="7" fillId="2" borderId="12" xfId="4" applyFont="1" applyFill="1" applyBorder="1" applyAlignment="1">
      <alignment horizontal="left"/>
    </xf>
    <xf numFmtId="0" fontId="7" fillId="2" borderId="3" xfId="4" applyFont="1" applyFill="1" applyBorder="1" applyAlignment="1">
      <alignment horizontal="left"/>
    </xf>
    <xf numFmtId="0" fontId="7" fillId="2" borderId="7" xfId="4" applyFont="1" applyFill="1" applyBorder="1" applyAlignment="1">
      <alignment horizontal="left"/>
    </xf>
    <xf numFmtId="0" fontId="12" fillId="2" borderId="14" xfId="4" applyFont="1" applyFill="1" applyBorder="1" applyAlignment="1">
      <alignment horizontal="left"/>
    </xf>
    <xf numFmtId="0" fontId="12" fillId="2" borderId="14" xfId="4" applyFont="1" applyFill="1" applyBorder="1" applyAlignment="1">
      <alignment horizontal="left" wrapText="1"/>
    </xf>
    <xf numFmtId="14" fontId="12" fillId="2" borderId="14" xfId="4" applyNumberFormat="1" applyFont="1" applyFill="1" applyBorder="1" applyAlignment="1">
      <alignment horizontal="left" vertical="center" wrapText="1"/>
    </xf>
    <xf numFmtId="14" fontId="12" fillId="2" borderId="14" xfId="4" applyNumberFormat="1" applyFont="1" applyFill="1" applyBorder="1" applyAlignment="1">
      <alignment horizontal="left" vertical="center"/>
    </xf>
    <xf numFmtId="172" fontId="12" fillId="2" borderId="14" xfId="4" applyNumberFormat="1" applyFont="1" applyFill="1" applyBorder="1" applyAlignment="1">
      <alignment horizontal="left" vertical="center"/>
    </xf>
    <xf numFmtId="1" fontId="12" fillId="2" borderId="14" xfId="4" applyNumberFormat="1" applyFont="1" applyFill="1" applyBorder="1" applyAlignment="1">
      <alignment horizontal="left" vertical="center"/>
    </xf>
    <xf numFmtId="172" fontId="12" fillId="2" borderId="14" xfId="4" applyNumberFormat="1" applyFont="1" applyFill="1" applyBorder="1" applyAlignment="1">
      <alignment horizontal="left" vertical="center" wrapText="1"/>
    </xf>
    <xf numFmtId="172" fontId="12" fillId="0" borderId="14" xfId="4" applyNumberFormat="1" applyFont="1" applyBorder="1" applyAlignment="1">
      <alignment horizontal="left" vertical="center"/>
    </xf>
    <xf numFmtId="1" fontId="12" fillId="4" borderId="14" xfId="4" applyNumberFormat="1" applyFont="1" applyFill="1" applyBorder="1" applyAlignment="1">
      <alignment horizontal="left" vertical="center"/>
    </xf>
    <xf numFmtId="0" fontId="12" fillId="4" borderId="14" xfId="4" applyFont="1" applyFill="1" applyBorder="1" applyAlignment="1">
      <alignment horizontal="left" vertical="center"/>
    </xf>
    <xf numFmtId="0" fontId="12" fillId="4" borderId="15" xfId="4" applyFont="1" applyFill="1" applyBorder="1" applyAlignment="1">
      <alignment horizontal="left" vertical="center"/>
    </xf>
    <xf numFmtId="173" fontId="12" fillId="2" borderId="16" xfId="5" applyNumberFormat="1" applyFont="1" applyFill="1" applyBorder="1" applyAlignment="1">
      <alignment horizontal="left"/>
    </xf>
    <xf numFmtId="0" fontId="12" fillId="2" borderId="17" xfId="4" applyFont="1" applyFill="1" applyBorder="1" applyAlignment="1">
      <alignment horizontal="left"/>
    </xf>
    <xf numFmtId="0" fontId="12" fillId="2" borderId="18" xfId="4" applyFont="1" applyFill="1" applyBorder="1" applyAlignment="1">
      <alignment horizontal="left"/>
    </xf>
    <xf numFmtId="0" fontId="12" fillId="2" borderId="9" xfId="4" applyFont="1" applyFill="1" applyBorder="1" applyAlignment="1">
      <alignment horizontal="left"/>
    </xf>
    <xf numFmtId="0" fontId="12" fillId="2" borderId="0" xfId="4" applyFont="1" applyFill="1" applyAlignment="1">
      <alignment horizontal="left"/>
    </xf>
    <xf numFmtId="0" fontId="13" fillId="0" borderId="0" xfId="7" applyFont="1"/>
    <xf numFmtId="0" fontId="7" fillId="5" borderId="9" xfId="4" applyFont="1" applyFill="1" applyBorder="1" applyAlignment="1" applyProtection="1">
      <alignment horizontal="left"/>
      <protection locked="0"/>
    </xf>
    <xf numFmtId="0" fontId="7" fillId="6" borderId="9" xfId="4" applyFont="1" applyFill="1" applyBorder="1" applyAlignment="1" applyProtection="1">
      <alignment horizontal="left"/>
      <protection locked="0"/>
    </xf>
    <xf numFmtId="0" fontId="7" fillId="5" borderId="7" xfId="4" applyFont="1" applyFill="1" applyBorder="1" applyAlignment="1" applyProtection="1">
      <alignment horizontal="left"/>
      <protection locked="0"/>
    </xf>
    <xf numFmtId="174" fontId="7" fillId="5" borderId="7" xfId="4" applyNumberFormat="1" applyFont="1" applyFill="1" applyBorder="1" applyAlignment="1" applyProtection="1">
      <alignment horizontal="left" vertical="center"/>
      <protection locked="0"/>
    </xf>
    <xf numFmtId="173" fontId="7" fillId="5" borderId="2" xfId="8" applyNumberFormat="1" applyFont="1" applyFill="1" applyBorder="1" applyAlignment="1" applyProtection="1">
      <alignment horizontal="right" vertical="center"/>
      <protection locked="0"/>
    </xf>
    <xf numFmtId="172" fontId="7" fillId="0" borderId="2" xfId="4" applyNumberFormat="1" applyFont="1" applyBorder="1" applyAlignment="1" applyProtection="1">
      <alignment horizontal="center" vertical="center"/>
      <protection locked="0"/>
    </xf>
    <xf numFmtId="172" fontId="7" fillId="5" borderId="9" xfId="4" applyNumberFormat="1" applyFont="1" applyFill="1" applyBorder="1" applyAlignment="1" applyProtection="1">
      <alignment horizontal="center" vertical="center"/>
      <protection locked="0"/>
    </xf>
    <xf numFmtId="167" fontId="7" fillId="5" borderId="2" xfId="8" applyFont="1" applyFill="1" applyBorder="1" applyAlignment="1" applyProtection="1">
      <alignment horizontal="right" vertical="center"/>
      <protection locked="0"/>
    </xf>
    <xf numFmtId="167" fontId="7" fillId="0" borderId="2" xfId="8" applyFont="1" applyBorder="1" applyAlignment="1">
      <alignment horizontal="right" vertical="center"/>
    </xf>
    <xf numFmtId="167" fontId="7" fillId="4" borderId="2" xfId="8" applyFont="1" applyFill="1" applyBorder="1" applyAlignment="1">
      <alignment horizontal="right" vertical="center"/>
    </xf>
    <xf numFmtId="167" fontId="7" fillId="4" borderId="2" xfId="8" applyFont="1" applyFill="1" applyBorder="1" applyAlignment="1">
      <alignment horizontal="right"/>
    </xf>
    <xf numFmtId="173" fontId="7" fillId="4" borderId="1" xfId="8" applyNumberFormat="1" applyFont="1" applyFill="1" applyBorder="1" applyAlignment="1">
      <alignment horizontal="right" vertical="center"/>
    </xf>
    <xf numFmtId="167" fontId="7" fillId="0" borderId="2" xfId="8" applyFont="1" applyBorder="1" applyAlignment="1" applyProtection="1">
      <alignment horizontal="right"/>
      <protection locked="0"/>
    </xf>
    <xf numFmtId="43" fontId="7" fillId="2" borderId="1" xfId="4" applyNumberFormat="1" applyFont="1" applyFill="1" applyBorder="1" applyAlignment="1">
      <alignment horizontal="left"/>
    </xf>
    <xf numFmtId="2" fontId="7" fillId="0" borderId="2" xfId="4" applyNumberFormat="1" applyFont="1" applyBorder="1" applyAlignment="1">
      <alignment horizontal="left"/>
    </xf>
    <xf numFmtId="4" fontId="5" fillId="0" borderId="0" xfId="7" applyNumberFormat="1"/>
    <xf numFmtId="173" fontId="7" fillId="5" borderId="7" xfId="8" applyNumberFormat="1" applyFont="1" applyFill="1" applyBorder="1" applyAlignment="1" applyProtection="1">
      <alignment horizontal="right" vertical="center"/>
      <protection locked="0"/>
    </xf>
    <xf numFmtId="0" fontId="7" fillId="5" borderId="4" xfId="4" applyFont="1" applyFill="1" applyBorder="1" applyAlignment="1" applyProtection="1">
      <alignment horizontal="right"/>
      <protection locked="0"/>
    </xf>
    <xf numFmtId="174" fontId="7" fillId="5" borderId="7" xfId="4" applyNumberFormat="1" applyFont="1" applyFill="1" applyBorder="1" applyAlignment="1" applyProtection="1">
      <alignment horizontal="center" vertical="center"/>
      <protection locked="0"/>
    </xf>
    <xf numFmtId="167" fontId="7" fillId="0" borderId="7" xfId="8" applyFont="1" applyBorder="1" applyAlignment="1">
      <alignment horizontal="right" vertical="center"/>
    </xf>
    <xf numFmtId="167" fontId="7" fillId="4" borderId="7" xfId="8" applyFont="1" applyFill="1" applyBorder="1" applyAlignment="1">
      <alignment horizontal="right" vertical="center"/>
    </xf>
    <xf numFmtId="167" fontId="7" fillId="4" borderId="7" xfId="8" applyFont="1" applyFill="1" applyBorder="1" applyAlignment="1">
      <alignment horizontal="right"/>
    </xf>
    <xf numFmtId="173" fontId="7" fillId="4" borderId="3" xfId="8" applyNumberFormat="1" applyFont="1" applyFill="1" applyBorder="1" applyAlignment="1">
      <alignment horizontal="right" vertical="center"/>
    </xf>
    <xf numFmtId="167" fontId="7" fillId="0" borderId="7" xfId="8" applyFont="1" applyBorder="1" applyAlignment="1" applyProtection="1">
      <alignment horizontal="right"/>
      <protection locked="0"/>
    </xf>
    <xf numFmtId="43" fontId="7" fillId="2" borderId="3" xfId="4" applyNumberFormat="1" applyFont="1" applyFill="1" applyBorder="1" applyAlignment="1">
      <alignment horizontal="left"/>
    </xf>
    <xf numFmtId="2" fontId="7" fillId="2" borderId="7" xfId="4" applyNumberFormat="1" applyFont="1" applyFill="1" applyBorder="1" applyAlignment="1">
      <alignment horizontal="left"/>
    </xf>
    <xf numFmtId="0" fontId="12" fillId="2" borderId="19" xfId="4" applyFont="1" applyFill="1" applyBorder="1" applyAlignment="1">
      <alignment horizontal="left"/>
    </xf>
    <xf numFmtId="0" fontId="12" fillId="2" borderId="20" xfId="4" applyFont="1" applyFill="1" applyBorder="1" applyAlignment="1">
      <alignment horizontal="left"/>
    </xf>
    <xf numFmtId="0" fontId="12" fillId="2" borderId="21" xfId="4" applyFont="1" applyFill="1" applyBorder="1" applyAlignment="1">
      <alignment horizontal="left"/>
    </xf>
    <xf numFmtId="14" fontId="12" fillId="2" borderId="21" xfId="4" applyNumberFormat="1" applyFont="1" applyFill="1" applyBorder="1" applyAlignment="1">
      <alignment horizontal="left" vertical="center"/>
    </xf>
    <xf numFmtId="172" fontId="12" fillId="2" borderId="21" xfId="4" applyNumberFormat="1" applyFont="1" applyFill="1" applyBorder="1" applyAlignment="1">
      <alignment horizontal="left" vertical="center"/>
    </xf>
    <xf numFmtId="1" fontId="12" fillId="2" borderId="21" xfId="4" applyNumberFormat="1" applyFont="1" applyFill="1" applyBorder="1" applyAlignment="1">
      <alignment horizontal="left" vertical="center"/>
    </xf>
    <xf numFmtId="167" fontId="12" fillId="2" borderId="21" xfId="8" applyFont="1" applyFill="1" applyBorder="1" applyAlignment="1">
      <alignment horizontal="right" vertical="center"/>
    </xf>
    <xf numFmtId="167" fontId="12" fillId="2" borderId="22" xfId="8" applyFont="1" applyFill="1" applyBorder="1" applyAlignment="1">
      <alignment horizontal="right" vertical="center"/>
    </xf>
    <xf numFmtId="167" fontId="12" fillId="0" borderId="19" xfId="8" applyFont="1" applyBorder="1" applyAlignment="1">
      <alignment horizontal="right" vertical="center"/>
    </xf>
    <xf numFmtId="167" fontId="12" fillId="0" borderId="21" xfId="8" applyFont="1" applyBorder="1" applyAlignment="1">
      <alignment horizontal="right" vertical="center"/>
    </xf>
    <xf numFmtId="167" fontId="12" fillId="2" borderId="23" xfId="8" applyFont="1" applyFill="1" applyBorder="1" applyAlignment="1">
      <alignment horizontal="right" vertical="center"/>
    </xf>
    <xf numFmtId="2" fontId="7" fillId="2" borderId="23" xfId="4" applyNumberFormat="1" applyFont="1" applyFill="1" applyBorder="1" applyAlignment="1">
      <alignment horizontal="left"/>
    </xf>
    <xf numFmtId="172" fontId="7" fillId="2" borderId="0" xfId="4" applyNumberFormat="1" applyFont="1" applyFill="1" applyAlignment="1">
      <alignment horizontal="center" vertical="center"/>
    </xf>
    <xf numFmtId="172" fontId="7" fillId="2" borderId="0" xfId="4" applyNumberFormat="1" applyFont="1" applyFill="1" applyAlignment="1">
      <alignment horizontal="center"/>
    </xf>
    <xf numFmtId="1" fontId="7" fillId="2" borderId="0" xfId="4" applyNumberFormat="1" applyFont="1" applyFill="1" applyAlignment="1">
      <alignment horizontal="center"/>
    </xf>
    <xf numFmtId="167" fontId="7" fillId="2" borderId="0" xfId="8" applyFont="1" applyFill="1" applyAlignment="1">
      <alignment horizontal="right"/>
    </xf>
    <xf numFmtId="167" fontId="7" fillId="2" borderId="0" xfId="8" applyFont="1" applyFill="1" applyAlignment="1">
      <alignment horizontal="right" vertical="center"/>
    </xf>
    <xf numFmtId="43" fontId="15" fillId="2" borderId="1" xfId="4" applyNumberFormat="1" applyFont="1" applyFill="1" applyBorder="1" applyAlignment="1">
      <alignment horizontal="left"/>
    </xf>
    <xf numFmtId="172" fontId="12" fillId="2" borderId="25" xfId="4" applyNumberFormat="1" applyFont="1" applyFill="1" applyBorder="1" applyAlignment="1">
      <alignment horizontal="left" vertical="center"/>
    </xf>
    <xf numFmtId="172" fontId="12" fillId="2" borderId="26" xfId="4" applyNumberFormat="1" applyFont="1" applyFill="1" applyBorder="1" applyAlignment="1">
      <alignment horizontal="left" vertical="center"/>
    </xf>
    <xf numFmtId="0" fontId="7" fillId="2" borderId="27" xfId="4" applyFont="1" applyFill="1" applyBorder="1" applyAlignment="1">
      <alignment horizontal="left"/>
    </xf>
    <xf numFmtId="14" fontId="7" fillId="2" borderId="27" xfId="4" applyNumberFormat="1" applyFont="1" applyFill="1" applyBorder="1" applyAlignment="1">
      <alignment horizontal="left" vertical="center"/>
    </xf>
    <xf numFmtId="172" fontId="12" fillId="2" borderId="28" xfId="4" applyNumberFormat="1" applyFont="1" applyFill="1" applyBorder="1" applyAlignment="1">
      <alignment horizontal="left" vertical="center"/>
    </xf>
    <xf numFmtId="172" fontId="12" fillId="2" borderId="0" xfId="4" applyNumberFormat="1" applyFont="1" applyFill="1" applyAlignment="1">
      <alignment horizontal="left" vertical="center"/>
    </xf>
    <xf numFmtId="43" fontId="7" fillId="2" borderId="0" xfId="4" applyNumberFormat="1" applyFont="1" applyFill="1" applyAlignment="1">
      <alignment horizontal="left"/>
    </xf>
    <xf numFmtId="172" fontId="12" fillId="2" borderId="29" xfId="4" applyNumberFormat="1" applyFont="1" applyFill="1" applyBorder="1" applyAlignment="1">
      <alignment horizontal="left" vertical="center"/>
    </xf>
    <xf numFmtId="172" fontId="12" fillId="2" borderId="30" xfId="4" applyNumberFormat="1" applyFont="1" applyFill="1" applyBorder="1" applyAlignment="1">
      <alignment horizontal="left" vertical="center"/>
    </xf>
    <xf numFmtId="0" fontId="7" fillId="2" borderId="31" xfId="4" applyFont="1" applyFill="1" applyBorder="1" applyAlignment="1">
      <alignment horizontal="left"/>
    </xf>
    <xf numFmtId="14" fontId="7" fillId="2" borderId="31" xfId="4" applyNumberFormat="1" applyFont="1" applyFill="1" applyBorder="1" applyAlignment="1">
      <alignment horizontal="left" vertical="center"/>
    </xf>
    <xf numFmtId="172" fontId="12" fillId="2" borderId="32" xfId="4" applyNumberFormat="1" applyFont="1" applyFill="1" applyBorder="1" applyAlignment="1">
      <alignment horizontal="left" vertical="center"/>
    </xf>
    <xf numFmtId="173" fontId="7" fillId="3" borderId="31" xfId="8" applyNumberFormat="1" applyFont="1" applyFill="1" applyBorder="1" applyAlignment="1" applyProtection="1">
      <alignment horizontal="left" vertical="center"/>
      <protection locked="0"/>
    </xf>
    <xf numFmtId="173" fontId="7" fillId="3" borderId="0" xfId="8" applyNumberFormat="1" applyFont="1" applyFill="1" applyAlignment="1" applyProtection="1">
      <alignment horizontal="left" vertical="center"/>
      <protection locked="0"/>
    </xf>
    <xf numFmtId="173" fontId="7" fillId="2" borderId="33" xfId="8" applyNumberFormat="1" applyFont="1" applyFill="1" applyBorder="1" applyAlignment="1">
      <alignment horizontal="left" vertical="center"/>
    </xf>
    <xf numFmtId="173" fontId="7" fillId="2" borderId="0" xfId="8" applyNumberFormat="1" applyFont="1" applyFill="1" applyAlignment="1">
      <alignment horizontal="left" vertical="center"/>
    </xf>
    <xf numFmtId="0" fontId="7" fillId="2" borderId="24" xfId="4" applyFont="1" applyFill="1" applyBorder="1" applyAlignment="1">
      <alignment horizontal="left"/>
    </xf>
    <xf numFmtId="14" fontId="10" fillId="2" borderId="13" xfId="4" applyNumberFormat="1" applyFont="1" applyFill="1" applyBorder="1" applyAlignment="1">
      <alignment horizontal="left" vertical="center"/>
    </xf>
    <xf numFmtId="0" fontId="7" fillId="2" borderId="17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14" fontId="10" fillId="2" borderId="16" xfId="4" applyNumberFormat="1" applyFont="1" applyFill="1" applyBorder="1" applyAlignment="1">
      <alignment horizontal="left" vertical="center"/>
    </xf>
    <xf numFmtId="0" fontId="7" fillId="2" borderId="25" xfId="4" applyFont="1" applyFill="1" applyBorder="1" applyAlignment="1">
      <alignment horizontal="left"/>
    </xf>
    <xf numFmtId="0" fontId="7" fillId="2" borderId="26" xfId="4" applyFont="1" applyFill="1" applyBorder="1" applyAlignment="1">
      <alignment horizontal="left"/>
    </xf>
    <xf numFmtId="0" fontId="7" fillId="2" borderId="34" xfId="4" applyFont="1" applyFill="1" applyBorder="1" applyAlignment="1">
      <alignment horizontal="left"/>
    </xf>
    <xf numFmtId="0" fontId="16" fillId="5" borderId="35" xfId="4" applyFont="1" applyFill="1" applyBorder="1" applyAlignment="1" applyProtection="1">
      <alignment horizontal="right"/>
      <protection locked="0"/>
    </xf>
    <xf numFmtId="173" fontId="7" fillId="2" borderId="0" xfId="5" applyNumberFormat="1" applyFont="1" applyFill="1" applyAlignment="1">
      <alignment horizontal="left"/>
    </xf>
    <xf numFmtId="0" fontId="7" fillId="2" borderId="36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7" fillId="2" borderId="2" xfId="4" applyFont="1" applyFill="1" applyBorder="1" applyAlignment="1">
      <alignment horizontal="left"/>
    </xf>
    <xf numFmtId="0" fontId="7" fillId="2" borderId="1" xfId="4" applyFont="1" applyFill="1" applyBorder="1" applyAlignment="1">
      <alignment horizontal="left"/>
    </xf>
    <xf numFmtId="0" fontId="16" fillId="5" borderId="37" xfId="4" applyFont="1" applyFill="1" applyBorder="1" applyAlignment="1" applyProtection="1">
      <alignment horizontal="right"/>
      <protection locked="0"/>
    </xf>
    <xf numFmtId="0" fontId="7" fillId="2" borderId="29" xfId="4" applyFont="1" applyFill="1" applyBorder="1" applyAlignment="1">
      <alignment horizontal="left"/>
    </xf>
    <xf numFmtId="0" fontId="7" fillId="2" borderId="30" xfId="4" applyFont="1" applyFill="1" applyBorder="1" applyAlignment="1">
      <alignment horizontal="left"/>
    </xf>
    <xf numFmtId="0" fontId="7" fillId="2" borderId="38" xfId="4" applyFont="1" applyFill="1" applyBorder="1" applyAlignment="1">
      <alignment horizontal="left"/>
    </xf>
    <xf numFmtId="173" fontId="16" fillId="5" borderId="31" xfId="4" applyNumberFormat="1" applyFont="1" applyFill="1" applyBorder="1" applyAlignment="1" applyProtection="1">
      <alignment horizontal="right"/>
      <protection locked="0"/>
    </xf>
    <xf numFmtId="0" fontId="16" fillId="5" borderId="32" xfId="4" applyFont="1" applyFill="1" applyBorder="1" applyAlignment="1" applyProtection="1">
      <alignment horizontal="right"/>
      <protection locked="0"/>
    </xf>
    <xf numFmtId="14" fontId="7" fillId="2" borderId="2" xfId="4" applyNumberFormat="1" applyFont="1" applyFill="1" applyBorder="1" applyAlignment="1">
      <alignment horizontal="left" vertical="center"/>
    </xf>
    <xf numFmtId="172" fontId="7" fillId="2" borderId="2" xfId="4" applyNumberFormat="1" applyFont="1" applyFill="1" applyBorder="1" applyAlignment="1">
      <alignment horizontal="left"/>
    </xf>
    <xf numFmtId="1" fontId="7" fillId="2" borderId="2" xfId="4" applyNumberFormat="1" applyFont="1" applyFill="1" applyBorder="1" applyAlignment="1">
      <alignment horizontal="left"/>
    </xf>
    <xf numFmtId="172" fontId="7" fillId="2" borderId="2" xfId="4" applyNumberFormat="1" applyFont="1" applyFill="1" applyBorder="1" applyAlignment="1">
      <alignment horizontal="left" vertical="center"/>
    </xf>
    <xf numFmtId="1" fontId="7" fillId="2" borderId="2" xfId="4" applyNumberFormat="1" applyFont="1" applyFill="1" applyBorder="1" applyAlignment="1">
      <alignment horizontal="left" vertical="center"/>
    </xf>
    <xf numFmtId="0" fontId="7" fillId="2" borderId="2" xfId="4" applyFont="1" applyFill="1" applyBorder="1" applyAlignment="1">
      <alignment horizontal="left" vertical="center"/>
    </xf>
    <xf numFmtId="173" fontId="7" fillId="2" borderId="1" xfId="5" applyNumberFormat="1" applyFont="1" applyFill="1" applyBorder="1" applyAlignment="1">
      <alignment horizontal="left"/>
    </xf>
    <xf numFmtId="0" fontId="0" fillId="0" borderId="0" xfId="0" applyAlignment="1">
      <alignment horizontal="right"/>
    </xf>
    <xf numFmtId="209" fontId="86" fillId="0" borderId="0" xfId="1" applyNumberFormat="1" applyFont="1" applyAlignment="1">
      <alignment horizontal="right" vertical="top"/>
    </xf>
    <xf numFmtId="0" fontId="87" fillId="0" borderId="0" xfId="0" applyFont="1"/>
    <xf numFmtId="168" fontId="3" fillId="0" borderId="1" xfId="0" applyNumberFormat="1" applyFont="1" applyBorder="1"/>
    <xf numFmtId="43" fontId="4" fillId="0" borderId="0" xfId="1" applyFont="1" applyAlignment="1">
      <alignment horizontal="center"/>
    </xf>
    <xf numFmtId="169" fontId="0" fillId="0" borderId="0" xfId="0" applyNumberFormat="1"/>
    <xf numFmtId="43" fontId="0" fillId="0" borderId="0" xfId="0" applyNumberFormat="1"/>
    <xf numFmtId="168" fontId="0" fillId="0" borderId="2" xfId="0" applyNumberFormat="1" applyBorder="1"/>
    <xf numFmtId="168" fontId="0" fillId="0" borderId="2" xfId="1" applyNumberFormat="1" applyFont="1" applyBorder="1"/>
    <xf numFmtId="168" fontId="4" fillId="0" borderId="2" xfId="1" applyNumberFormat="1" applyFont="1" applyBorder="1" applyAlignment="1">
      <alignment horizontal="center" wrapText="1"/>
    </xf>
    <xf numFmtId="168" fontId="0" fillId="0" borderId="0" xfId="1" applyNumberFormat="1" applyFont="1" applyAlignment="1">
      <alignment horizontal="center"/>
    </xf>
    <xf numFmtId="0" fontId="3" fillId="0" borderId="2" xfId="0" applyFont="1" applyBorder="1" applyAlignment="1">
      <alignment horizontal="center"/>
    </xf>
    <xf numFmtId="168" fontId="3" fillId="0" borderId="2" xfId="0" applyNumberFormat="1" applyFont="1" applyBorder="1"/>
    <xf numFmtId="0" fontId="0" fillId="0" borderId="8" xfId="0" applyBorder="1"/>
    <xf numFmtId="0" fontId="0" fillId="0" borderId="7" xfId="0" applyBorder="1"/>
    <xf numFmtId="168" fontId="0" fillId="0" borderId="2" xfId="1" applyNumberFormat="1" applyFont="1" applyFill="1" applyBorder="1"/>
    <xf numFmtId="168" fontId="3" fillId="0" borderId="2" xfId="1" applyNumberFormat="1" applyFont="1" applyFill="1" applyBorder="1"/>
    <xf numFmtId="4" fontId="2" fillId="0" borderId="0" xfId="2" applyNumberFormat="1"/>
    <xf numFmtId="43" fontId="0" fillId="0" borderId="0" xfId="1" applyFont="1" applyFill="1"/>
    <xf numFmtId="168" fontId="0" fillId="0" borderId="0" xfId="1" applyNumberFormat="1" applyFont="1" applyFill="1"/>
    <xf numFmtId="168" fontId="3" fillId="0" borderId="0" xfId="1" applyNumberFormat="1" applyFont="1"/>
    <xf numFmtId="168" fontId="0" fillId="0" borderId="0" xfId="1" applyNumberFormat="1" applyFont="1" applyFill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89" fillId="0" borderId="16" xfId="2" applyFont="1" applyBorder="1"/>
    <xf numFmtId="0" fontId="89" fillId="0" borderId="0" xfId="2" applyFont="1"/>
    <xf numFmtId="0" fontId="3" fillId="0" borderId="2" xfId="0" applyFont="1" applyBorder="1"/>
    <xf numFmtId="0" fontId="3" fillId="0" borderId="7" xfId="0" applyFont="1" applyBorder="1"/>
    <xf numFmtId="0" fontId="91" fillId="0" borderId="0" xfId="2" applyFont="1"/>
    <xf numFmtId="168" fontId="3" fillId="0" borderId="7" xfId="0" applyNumberFormat="1" applyFont="1" applyBorder="1"/>
    <xf numFmtId="168" fontId="0" fillId="0" borderId="9" xfId="1" applyNumberFormat="1" applyFont="1" applyFill="1" applyBorder="1"/>
    <xf numFmtId="168" fontId="0" fillId="0" borderId="0" xfId="1" applyNumberFormat="1" applyFont="1" applyBorder="1"/>
    <xf numFmtId="168" fontId="0" fillId="0" borderId="10" xfId="0" applyNumberFormat="1" applyBorder="1"/>
    <xf numFmtId="168" fontId="0" fillId="0" borderId="10" xfId="1" applyNumberFormat="1" applyFont="1" applyFill="1" applyBorder="1"/>
    <xf numFmtId="168" fontId="0" fillId="0" borderId="5" xfId="0" applyNumberFormat="1" applyBorder="1"/>
    <xf numFmtId="168" fontId="0" fillId="0" borderId="59" xfId="0" applyNumberFormat="1" applyBorder="1"/>
    <xf numFmtId="168" fontId="3" fillId="0" borderId="10" xfId="0" applyNumberFormat="1" applyFont="1" applyBorder="1"/>
    <xf numFmtId="168" fontId="3" fillId="0" borderId="10" xfId="1" applyNumberFormat="1" applyFont="1" applyFill="1" applyBorder="1"/>
    <xf numFmtId="0" fontId="92" fillId="0" borderId="17" xfId="36" applyFont="1" applyBorder="1"/>
    <xf numFmtId="168" fontId="0" fillId="0" borderId="59" xfId="1" applyNumberFormat="1" applyFont="1" applyFill="1" applyBorder="1"/>
    <xf numFmtId="170" fontId="3" fillId="0" borderId="0" xfId="0" applyNumberFormat="1" applyFont="1"/>
    <xf numFmtId="0" fontId="91" fillId="0" borderId="2" xfId="2" applyFont="1" applyBorder="1"/>
    <xf numFmtId="0" fontId="92" fillId="0" borderId="0" xfId="36" applyFont="1"/>
    <xf numFmtId="0" fontId="0" fillId="0" borderId="69" xfId="0" applyBorder="1"/>
    <xf numFmtId="0" fontId="3" fillId="0" borderId="0" xfId="0" applyFont="1"/>
    <xf numFmtId="168" fontId="3" fillId="0" borderId="0" xfId="1" applyNumberFormat="1" applyFont="1" applyAlignment="1">
      <alignment horizontal="center"/>
    </xf>
    <xf numFmtId="9" fontId="0" fillId="0" borderId="0" xfId="63013" applyFont="1" applyFill="1" applyBorder="1"/>
    <xf numFmtId="0" fontId="91" fillId="0" borderId="10" xfId="2" applyFont="1" applyBorder="1"/>
    <xf numFmtId="168" fontId="3" fillId="0" borderId="0" xfId="0" applyNumberFormat="1" applyFont="1"/>
    <xf numFmtId="9" fontId="0" fillId="0" borderId="0" xfId="63013" applyFont="1"/>
    <xf numFmtId="10" fontId="0" fillId="0" borderId="0" xfId="63013" applyNumberFormat="1" applyFont="1"/>
    <xf numFmtId="43" fontId="3" fillId="0" borderId="0" xfId="1" applyFont="1" applyAlignment="1">
      <alignment horizontal="center" wrapText="1"/>
    </xf>
    <xf numFmtId="0" fontId="2" fillId="0" borderId="0" xfId="2"/>
    <xf numFmtId="168" fontId="0" fillId="0" borderId="0" xfId="1" applyNumberFormat="1" applyFont="1" applyAlignment="1"/>
    <xf numFmtId="168" fontId="4" fillId="0" borderId="0" xfId="1" applyNumberFormat="1" applyFont="1" applyAlignment="1">
      <alignment horizontal="center"/>
    </xf>
    <xf numFmtId="0" fontId="152" fillId="0" borderId="0" xfId="63014"/>
    <xf numFmtId="0" fontId="152" fillId="0" borderId="0" xfId="63016"/>
    <xf numFmtId="0" fontId="152" fillId="0" borderId="0" xfId="63015"/>
    <xf numFmtId="43" fontId="4" fillId="0" borderId="0" xfId="1" applyFont="1" applyFill="1" applyAlignment="1">
      <alignment horizontal="center"/>
    </xf>
    <xf numFmtId="43" fontId="152" fillId="0" borderId="0" xfId="1" applyFont="1"/>
    <xf numFmtId="43" fontId="2" fillId="0" borderId="0" xfId="1" applyFont="1"/>
    <xf numFmtId="168" fontId="3" fillId="0" borderId="0" xfId="1" applyNumberFormat="1" applyFont="1" applyBorder="1"/>
    <xf numFmtId="168" fontId="3" fillId="0" borderId="5" xfId="0" applyNumberFormat="1" applyFont="1" applyBorder="1"/>
    <xf numFmtId="0" fontId="4" fillId="0" borderId="0" xfId="0" applyFont="1"/>
    <xf numFmtId="0" fontId="0" fillId="83" borderId="0" xfId="0" applyFill="1"/>
    <xf numFmtId="0" fontId="4" fillId="0" borderId="0" xfId="2" applyFont="1" applyAlignment="1">
      <alignment horizontal="left"/>
    </xf>
    <xf numFmtId="43" fontId="0" fillId="0" borderId="0" xfId="1" applyFont="1" applyFill="1" applyBorder="1"/>
    <xf numFmtId="0" fontId="2" fillId="0" borderId="0" xfId="0" applyFont="1"/>
    <xf numFmtId="43" fontId="2" fillId="0" borderId="0" xfId="1" applyFont="1" applyAlignment="1">
      <alignment horizontal="center" wrapText="1"/>
    </xf>
    <xf numFmtId="0" fontId="89" fillId="0" borderId="0" xfId="627" applyFont="1"/>
    <xf numFmtId="173" fontId="129" fillId="0" borderId="0" xfId="0" applyNumberFormat="1" applyFont="1"/>
    <xf numFmtId="0" fontId="153" fillId="0" borderId="0" xfId="0" applyFont="1"/>
    <xf numFmtId="43" fontId="3" fillId="0" borderId="0" xfId="1" applyFont="1" applyFill="1" applyAlignment="1">
      <alignment horizontal="center" wrapText="1"/>
    </xf>
    <xf numFmtId="0" fontId="152" fillId="84" borderId="0" xfId="63015" applyFill="1"/>
    <xf numFmtId="0" fontId="0" fillId="84" borderId="0" xfId="0" applyFill="1"/>
    <xf numFmtId="43" fontId="152" fillId="84" borderId="0" xfId="1" applyFont="1" applyFill="1"/>
    <xf numFmtId="43" fontId="2" fillId="84" borderId="0" xfId="1" applyFont="1" applyFill="1"/>
    <xf numFmtId="169" fontId="0" fillId="84" borderId="0" xfId="0" applyNumberFormat="1" applyFill="1"/>
    <xf numFmtId="168" fontId="0" fillId="85" borderId="2" xfId="1" applyNumberFormat="1" applyFont="1" applyFill="1" applyBorder="1"/>
    <xf numFmtId="168" fontId="3" fillId="0" borderId="59" xfId="0" applyNumberFormat="1" applyFont="1" applyBorder="1"/>
    <xf numFmtId="0" fontId="0" fillId="86" borderId="5" xfId="0" applyFill="1" applyBorder="1"/>
    <xf numFmtId="168" fontId="0" fillId="85" borderId="2" xfId="0" applyNumberFormat="1" applyFill="1" applyBorder="1"/>
    <xf numFmtId="0" fontId="4" fillId="0" borderId="75" xfId="0" applyFont="1" applyBorder="1" applyAlignment="1">
      <alignment horizontal="center"/>
    </xf>
    <xf numFmtId="0" fontId="0" fillId="0" borderId="75" xfId="0" applyBorder="1"/>
    <xf numFmtId="43" fontId="2" fillId="83" borderId="0" xfId="1" applyFont="1" applyFill="1"/>
    <xf numFmtId="0" fontId="0" fillId="83" borderId="0" xfId="0" applyFill="1" applyAlignment="1">
      <alignment horizontal="right"/>
    </xf>
    <xf numFmtId="173" fontId="0" fillId="0" borderId="0" xfId="0" applyNumberFormat="1"/>
    <xf numFmtId="43" fontId="2" fillId="0" borderId="0" xfId="1" applyFont="1" applyFill="1"/>
    <xf numFmtId="43" fontId="2" fillId="0" borderId="0" xfId="1" applyFont="1" applyFill="1" applyBorder="1"/>
    <xf numFmtId="0" fontId="3" fillId="0" borderId="69" xfId="0" applyFont="1" applyBorder="1"/>
    <xf numFmtId="0" fontId="152" fillId="87" borderId="0" xfId="63017" applyFill="1"/>
    <xf numFmtId="0" fontId="152" fillId="87" borderId="0" xfId="63016" applyFill="1"/>
    <xf numFmtId="0" fontId="0" fillId="87" borderId="0" xfId="0" applyFill="1" applyAlignment="1">
      <alignment horizontal="left"/>
    </xf>
    <xf numFmtId="0" fontId="152" fillId="88" borderId="0" xfId="63016" applyFill="1"/>
    <xf numFmtId="0" fontId="0" fillId="88" borderId="0" xfId="0" applyFill="1" applyAlignment="1">
      <alignment horizontal="left"/>
    </xf>
    <xf numFmtId="168" fontId="3" fillId="89" borderId="7" xfId="0" applyNumberFormat="1" applyFont="1" applyFill="1" applyBorder="1"/>
    <xf numFmtId="168" fontId="3" fillId="90" borderId="2" xfId="0" applyNumberFormat="1" applyFont="1" applyFill="1" applyBorder="1"/>
    <xf numFmtId="168" fontId="3" fillId="91" borderId="2" xfId="0" applyNumberFormat="1" applyFont="1" applyFill="1" applyBorder="1"/>
    <xf numFmtId="168" fontId="3" fillId="92" borderId="2" xfId="0" applyNumberFormat="1" applyFont="1" applyFill="1" applyBorder="1"/>
    <xf numFmtId="168" fontId="0" fillId="93" borderId="2" xfId="0" applyNumberFormat="1" applyFill="1" applyBorder="1"/>
    <xf numFmtId="0" fontId="0" fillId="93" borderId="0" xfId="0" applyFill="1"/>
    <xf numFmtId="0" fontId="0" fillId="93" borderId="8" xfId="0" applyFill="1" applyBorder="1"/>
    <xf numFmtId="0" fontId="0" fillId="94" borderId="0" xfId="0" applyFill="1"/>
    <xf numFmtId="0" fontId="0" fillId="89" borderId="0" xfId="0" applyFill="1"/>
    <xf numFmtId="0" fontId="0" fillId="95" borderId="0" xfId="0" applyFill="1"/>
    <xf numFmtId="0" fontId="0" fillId="92" borderId="0" xfId="0" applyFill="1"/>
    <xf numFmtId="217" fontId="0" fillId="0" borderId="0" xfId="1" applyNumberFormat="1" applyFont="1"/>
    <xf numFmtId="0" fontId="0" fillId="89" borderId="8" xfId="0" applyFill="1" applyBorder="1"/>
    <xf numFmtId="168" fontId="0" fillId="89" borderId="2" xfId="0" applyNumberFormat="1" applyFill="1" applyBorder="1"/>
    <xf numFmtId="168" fontId="0" fillId="89" borderId="2" xfId="1" applyNumberFormat="1" applyFont="1" applyFill="1" applyBorder="1"/>
    <xf numFmtId="168" fontId="0" fillId="89" borderId="0" xfId="1" applyNumberFormat="1" applyFont="1" applyFill="1"/>
    <xf numFmtId="170" fontId="0" fillId="89" borderId="0" xfId="0" applyNumberFormat="1" applyFill="1"/>
    <xf numFmtId="168" fontId="0" fillId="89" borderId="0" xfId="0" applyNumberFormat="1" applyFill="1"/>
    <xf numFmtId="0" fontId="89" fillId="89" borderId="0" xfId="2" applyFont="1" applyFill="1"/>
    <xf numFmtId="168" fontId="0" fillId="89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0" fillId="83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14" fontId="7" fillId="2" borderId="24" xfId="4" applyNumberFormat="1" applyFont="1" applyFill="1" applyBorder="1" applyAlignment="1">
      <alignment horizontal="center" vertical="center"/>
    </xf>
    <xf numFmtId="43" fontId="2" fillId="86" borderId="0" xfId="1" applyFont="1" applyFill="1"/>
  </cellXfs>
  <cellStyles count="63020">
    <cellStyle name="_x0010_" xfId="11" xr:uid="{00000000-0005-0000-0000-000000000000}"/>
    <cellStyle name="_x0007__x000b_" xfId="12" xr:uid="{00000000-0005-0000-0000-000001000000}"/>
    <cellStyle name="_x0007__x000b_ 10" xfId="13" xr:uid="{00000000-0005-0000-0000-000002000000}"/>
    <cellStyle name="_x0007__x000b_ 11" xfId="14" xr:uid="{00000000-0005-0000-0000-000003000000}"/>
    <cellStyle name="_x0007__x000b_ 12" xfId="15" xr:uid="{00000000-0005-0000-0000-000004000000}"/>
    <cellStyle name="_x0007__x000b_ 13" xfId="16" xr:uid="{00000000-0005-0000-0000-000005000000}"/>
    <cellStyle name="_x0007__x000b_ 14" xfId="17" xr:uid="{00000000-0005-0000-0000-000006000000}"/>
    <cellStyle name="_x0007__x000b_ 2" xfId="18" xr:uid="{00000000-0005-0000-0000-000007000000}"/>
    <cellStyle name="_x0007__x000b_ 3" xfId="19" xr:uid="{00000000-0005-0000-0000-000008000000}"/>
    <cellStyle name="_x0007__x000b_ 4" xfId="20" xr:uid="{00000000-0005-0000-0000-000009000000}"/>
    <cellStyle name="_x0007__x000b_ 5" xfId="21" xr:uid="{00000000-0005-0000-0000-00000A000000}"/>
    <cellStyle name="_x0007__x000b_ 6" xfId="22" xr:uid="{00000000-0005-0000-0000-00000B000000}"/>
    <cellStyle name="_x0007__x000b_ 7" xfId="23" xr:uid="{00000000-0005-0000-0000-00000C000000}"/>
    <cellStyle name="_x0007__x000b_ 8" xfId="24" xr:uid="{00000000-0005-0000-0000-00000D000000}"/>
    <cellStyle name="_x0007__x000b_ 9" xfId="25" xr:uid="{00000000-0005-0000-0000-00000E000000}"/>
    <cellStyle name="$" xfId="26" xr:uid="{00000000-0005-0000-0000-00000F000000}"/>
    <cellStyle name="$ 10" xfId="27" xr:uid="{00000000-0005-0000-0000-000010000000}"/>
    <cellStyle name="$ 11" xfId="28" xr:uid="{00000000-0005-0000-0000-000011000000}"/>
    <cellStyle name="$ 12" xfId="29" xr:uid="{00000000-0005-0000-0000-000012000000}"/>
    <cellStyle name="$ 13" xfId="30" xr:uid="{00000000-0005-0000-0000-000013000000}"/>
    <cellStyle name="$ 14" xfId="31" xr:uid="{00000000-0005-0000-0000-000014000000}"/>
    <cellStyle name="$ 15" xfId="32" xr:uid="{00000000-0005-0000-0000-000015000000}"/>
    <cellStyle name="$ 16" xfId="626" xr:uid="{3AEA0B54-54B6-46FF-9359-122260939B11}"/>
    <cellStyle name="$ 2" xfId="33" xr:uid="{00000000-0005-0000-0000-000016000000}"/>
    <cellStyle name="$ 2 2" xfId="34" xr:uid="{00000000-0005-0000-0000-000017000000}"/>
    <cellStyle name="$ 2 2 2" xfId="35" xr:uid="{00000000-0005-0000-0000-000018000000}"/>
    <cellStyle name="$ 2 3" xfId="638" xr:uid="{0D8CE795-3843-4C85-A3EC-566A7E8EF130}"/>
    <cellStyle name="$ 3" xfId="36" xr:uid="{00000000-0005-0000-0000-000019000000}"/>
    <cellStyle name="$ 3 2" xfId="55173" xr:uid="{17391C4B-7299-4715-9ED8-3C8986E92DCE}"/>
    <cellStyle name="$ 3 3" xfId="629" xr:uid="{2BEF38DA-FC03-44FD-8B7F-C13F3F0D8618}"/>
    <cellStyle name="$ 4" xfId="37" xr:uid="{00000000-0005-0000-0000-00001A000000}"/>
    <cellStyle name="$ 5" xfId="38" xr:uid="{00000000-0005-0000-0000-00001B000000}"/>
    <cellStyle name="$ 6" xfId="39" xr:uid="{00000000-0005-0000-0000-00001C000000}"/>
    <cellStyle name="$ 7" xfId="40" xr:uid="{00000000-0005-0000-0000-00001D000000}"/>
    <cellStyle name="$ 8" xfId="41" xr:uid="{00000000-0005-0000-0000-00001E000000}"/>
    <cellStyle name="$ 9" xfId="42" xr:uid="{00000000-0005-0000-0000-00001F000000}"/>
    <cellStyle name="$_Cotendo_ Budget_2008_(v 1 - 12 2 08)" xfId="43" xr:uid="{00000000-0005-0000-0000-000020000000}"/>
    <cellStyle name="$_PLC Options 2009e" xfId="44" xr:uid="{00000000-0005-0000-0000-000021000000}"/>
    <cellStyle name="$_Telemessage 12-09 Version 2  9-5-2010" xfId="45" xr:uid="{00000000-0005-0000-0000-000022000000}"/>
    <cellStyle name="$_דוח מס 2012" xfId="46" xr:uid="{00000000-0005-0000-0000-000023000000}"/>
    <cellStyle name=")_מעגלים 12.95" xfId="47" xr:uid="{00000000-0005-0000-0000-000024000000}"/>
    <cellStyle name="?@¯?_pldt" xfId="48" xr:uid="{00000000-0005-0000-0000-000025000000}"/>
    <cellStyle name="_הלוואות" xfId="49" xr:uid="{00000000-0005-0000-0000-000026000000}"/>
    <cellStyle name="_התחיבות שכ&quot;ד" xfId="50" xr:uid="{00000000-0005-0000-0000-000027000000}"/>
    <cellStyle name="_מדדים" xfId="51" xr:uid="{00000000-0005-0000-0000-000028000000}"/>
    <cellStyle name="₪@¯?_pldt" xfId="52" xr:uid="{00000000-0005-0000-0000-000029000000}"/>
    <cellStyle name="2 Decimal Currency" xfId="655" xr:uid="{5896B935-49AE-4349-89A0-E87E314A23EB}"/>
    <cellStyle name="20% - Accent1 10" xfId="840" xr:uid="{96FA5AA7-C149-464B-8DA0-201119932094}"/>
    <cellStyle name="20% - Accent1 10 10" xfId="50440" xr:uid="{3C78E42E-FC97-4616-A58D-062E0AE1D60C}"/>
    <cellStyle name="20% - Accent1 10 11" xfId="3233" xr:uid="{06045972-FC54-44A1-BEE6-9A87B21D7B9C}"/>
    <cellStyle name="20% - Accent1 10 12" xfId="55174" xr:uid="{356DBCA9-4AB1-466C-936C-317165425FA6}"/>
    <cellStyle name="20% - Accent1 10 2" xfId="2132" xr:uid="{C3A32AA7-089E-4009-8797-BD56024B73C2}"/>
    <cellStyle name="20% - Accent1 10 2 10" xfId="55175" xr:uid="{DE36E4AF-3077-4633-849E-82F09A86C42F}"/>
    <cellStyle name="20% - Accent1 10 2 2" xfId="6358" xr:uid="{F77B673F-D751-40C4-9FF7-625DE55FF1D6}"/>
    <cellStyle name="20% - Accent1 10 2 2 2" xfId="9640" xr:uid="{F4A21771-608A-4399-BC2F-64BA4E39C436}"/>
    <cellStyle name="20% - Accent1 10 2 2 2 2" xfId="28494" xr:uid="{9C2ABDE1-E150-4D4E-B617-975A5F15D179}"/>
    <cellStyle name="20% - Accent1 10 2 2 2 2 2" xfId="47256" xr:uid="{391A9D5C-3EAC-40E5-8929-F663D9F13DF8}"/>
    <cellStyle name="20% - Accent1 10 2 2 2 3" xfId="19103" xr:uid="{FB0C9657-3B83-47B3-AD4B-221E1357BFF8}"/>
    <cellStyle name="20% - Accent1 10 2 2 2 4" xfId="37875" xr:uid="{9579E5F6-BFED-4E47-BD43-CF505568F2BD}"/>
    <cellStyle name="20% - Accent1 10 2 2 3" xfId="25398" xr:uid="{CC12A2FC-CA0D-476D-A982-013B6C177693}"/>
    <cellStyle name="20% - Accent1 10 2 2 3 2" xfId="44160" xr:uid="{63D43878-3BBF-4353-9DA9-54E3EADD9DF2}"/>
    <cellStyle name="20% - Accent1 10 2 2 4" xfId="16007" xr:uid="{0A0B9DDF-A502-4491-9A7F-5AE4B3D11E15}"/>
    <cellStyle name="20% - Accent1 10 2 2 5" xfId="34779" xr:uid="{6EF4E1D3-C98B-46DC-8D53-229DEACB3F79}"/>
    <cellStyle name="20% - Accent1 10 2 2 6" xfId="51986" xr:uid="{03BA24DE-DDE0-4141-9B08-963B71BF19F6}"/>
    <cellStyle name="20% - Accent1 10 2 2 7" xfId="60097" xr:uid="{498D8A71-6A29-42E0-9EEC-547B307A52F6}"/>
    <cellStyle name="20% - Accent1 10 2 3" xfId="9641" xr:uid="{8FCE95CA-47D3-40E4-AF2B-AD874F892363}"/>
    <cellStyle name="20% - Accent1 10 2 3 2" xfId="28495" xr:uid="{D3540E21-A15E-40DF-AB42-E59BD7B7A199}"/>
    <cellStyle name="20% - Accent1 10 2 3 2 2" xfId="47257" xr:uid="{1CBE958D-E9CF-4388-9F4E-45B24CCF3B85}"/>
    <cellStyle name="20% - Accent1 10 2 3 3" xfId="19104" xr:uid="{722E530E-E8FE-4C92-8DA6-4CFAE06B6FE7}"/>
    <cellStyle name="20% - Accent1 10 2 3 4" xfId="37876" xr:uid="{26C8B383-2334-4088-8ED7-42FDD71BDC8C}"/>
    <cellStyle name="20% - Accent1 10 2 3 5" xfId="51987" xr:uid="{6F4C08E2-F4C7-41AC-AB83-8A28F5396089}"/>
    <cellStyle name="20% - Accent1 10 2 3 6" xfId="60098" xr:uid="{4ABF2ADD-01DF-4856-96FC-002C760F52BE}"/>
    <cellStyle name="20% - Accent1 10 2 4" xfId="8093" xr:uid="{83C5FFEA-D5BD-4B65-94E5-5911111360E5}"/>
    <cellStyle name="20% - Accent1 10 2 4 2" xfId="26949" xr:uid="{CFE29B6B-2D7E-44ED-ADB4-DA4814CF766C}"/>
    <cellStyle name="20% - Accent1 10 2 4 2 2" xfId="45711" xr:uid="{ABCE3167-5976-486E-AFD5-7989CD4FC127}"/>
    <cellStyle name="20% - Accent1 10 2 4 3" xfId="17558" xr:uid="{7D960581-4F2C-4FC2-8DAD-BF43F81059F2}"/>
    <cellStyle name="20% - Accent1 10 2 4 4" xfId="36330" xr:uid="{6583D64B-1E0A-4F60-956E-5BCA7BCB22EC}"/>
    <cellStyle name="20% - Accent1 10 2 5" xfId="24581" xr:uid="{FD0111CE-929F-49F4-A9D3-B54A8D00B66F}"/>
    <cellStyle name="20% - Accent1 10 2 5 2" xfId="43343" xr:uid="{F1D379CA-A3D2-405A-A652-FCBE7FBB28BD}"/>
    <cellStyle name="20% - Accent1 10 2 6" xfId="15190" xr:uid="{A467002D-5518-4F03-9065-CBD813000BE7}"/>
    <cellStyle name="20% - Accent1 10 2 7" xfId="33962" xr:uid="{86EFB59F-6092-4988-9FD1-D808191E07E3}"/>
    <cellStyle name="20% - Accent1 10 2 8" xfId="50441" xr:uid="{D0ADC417-B92D-4008-A727-C24A8747D032}"/>
    <cellStyle name="20% - Accent1 10 2 9" xfId="5534" xr:uid="{30966800-79BF-4BC0-86C1-6EE229CBF197}"/>
    <cellStyle name="20% - Accent1 10 3" xfId="6309" xr:uid="{A20321FC-93B5-4F7C-987E-A45894DFD7DB}"/>
    <cellStyle name="20% - Accent1 10 3 2" xfId="9642" xr:uid="{A3817EC8-99D7-4EF3-A2D7-94E698276741}"/>
    <cellStyle name="20% - Accent1 10 3 2 2" xfId="28496" xr:uid="{BAE62C5E-C186-4380-AE4A-04175D84D9E6}"/>
    <cellStyle name="20% - Accent1 10 3 2 2 2" xfId="47258" xr:uid="{2089B276-217C-4DDF-A29A-F67B865A80F3}"/>
    <cellStyle name="20% - Accent1 10 3 2 3" xfId="19105" xr:uid="{8A85D275-679A-4E20-9625-F551E607AB15}"/>
    <cellStyle name="20% - Accent1 10 3 2 4" xfId="37877" xr:uid="{BBB2A3F3-3AB2-4D8E-8C49-C6DD5E234B8F}"/>
    <cellStyle name="20% - Accent1 10 3 3" xfId="25356" xr:uid="{BF752478-CB11-41B0-A5C0-BE50233337A6}"/>
    <cellStyle name="20% - Accent1 10 3 3 2" xfId="44118" xr:uid="{634FFE1E-36B1-428B-8F5E-1D0C7FA8B623}"/>
    <cellStyle name="20% - Accent1 10 3 4" xfId="15965" xr:uid="{A57C7087-4B79-456B-B64C-D89340DDCF07}"/>
    <cellStyle name="20% - Accent1 10 3 5" xfId="34737" xr:uid="{ED560BD0-8808-4AEF-B65D-7D475D9D01D6}"/>
    <cellStyle name="20% - Accent1 10 3 6" xfId="51988" xr:uid="{61123D01-FD81-4784-8B99-B827468A9E3C}"/>
    <cellStyle name="20% - Accent1 10 3 7" xfId="55176" xr:uid="{C2B4A0DC-AA12-4289-863B-897CE0CDCF15}"/>
    <cellStyle name="20% - Accent1 10 4" xfId="4758" xr:uid="{458135EF-E2F9-4B46-B796-999CC8D14592}"/>
    <cellStyle name="20% - Accent1 10 4 2" xfId="9643" xr:uid="{02C6A3CC-1F97-45D1-9980-5F39453F88DE}"/>
    <cellStyle name="20% - Accent1 10 4 2 2" xfId="28497" xr:uid="{6C2DBFF8-4792-4582-92DB-E830DFD7EEE0}"/>
    <cellStyle name="20% - Accent1 10 4 2 2 2" xfId="47259" xr:uid="{DF492852-A297-42D2-881A-17D4995CBA67}"/>
    <cellStyle name="20% - Accent1 10 4 2 3" xfId="19106" xr:uid="{CCAE3A49-7715-42DD-BE4E-E2C2FD24B94C}"/>
    <cellStyle name="20% - Accent1 10 4 2 4" xfId="37878" xr:uid="{A439D16A-F43E-411B-A0E0-2736F62BC010}"/>
    <cellStyle name="20% - Accent1 10 4 3" xfId="23805" xr:uid="{408D16F0-D006-4FD5-A297-AEAD2D6C2DF4}"/>
    <cellStyle name="20% - Accent1 10 4 3 2" xfId="42568" xr:uid="{DF7F6FFA-6E4B-412F-9116-60721EBC0481}"/>
    <cellStyle name="20% - Accent1 10 4 4" xfId="14414" xr:uid="{F7AD7936-C49E-431E-B7B7-A7933765E32E}"/>
    <cellStyle name="20% - Accent1 10 4 5" xfId="33187" xr:uid="{D994192A-E6CE-465D-91E7-5834D43147D5}"/>
    <cellStyle name="20% - Accent1 10 4 6" xfId="51989" xr:uid="{AF28652B-3260-43BB-8EBF-B579BD500A0B}"/>
    <cellStyle name="20% - Accent1 10 4 7" xfId="55177" xr:uid="{C766F08C-5CD8-45F2-9031-1481E0ABD181}"/>
    <cellStyle name="20% - Accent1 10 5" xfId="6357" xr:uid="{0AC9C4E8-3FDF-424F-9D46-3F0E5EDFEA97}"/>
    <cellStyle name="20% - Accent1 10 5 2" xfId="25397" xr:uid="{084999A2-936D-43D0-BBF5-249A2030C80F}"/>
    <cellStyle name="20% - Accent1 10 5 2 2" xfId="44159" xr:uid="{9BADBABE-7544-4A94-98A1-95287317D4F3}"/>
    <cellStyle name="20% - Accent1 10 5 3" xfId="16006" xr:uid="{3C7B1FAA-6C42-4618-BE9C-FD11F488F69B}"/>
    <cellStyle name="20% - Accent1 10 5 4" xfId="34778" xr:uid="{CE40B8A0-3697-4AEA-818A-A5C933D71F7B}"/>
    <cellStyle name="20% - Accent1 10 5 5" xfId="55178" xr:uid="{7728B47B-2F73-4C76-880A-73310B391007}"/>
    <cellStyle name="20% - Accent1 10 6" xfId="8092" xr:uid="{5DE4A2EF-1B6A-48CB-B1E6-C2984E48F563}"/>
    <cellStyle name="20% - Accent1 10 6 2" xfId="26948" xr:uid="{E0B8DA03-CE94-4D12-854C-E7F15F408D06}"/>
    <cellStyle name="20% - Accent1 10 6 2 2" xfId="45710" xr:uid="{6297098C-A8FE-4070-8F5F-C07B413974B4}"/>
    <cellStyle name="20% - Accent1 10 6 3" xfId="17557" xr:uid="{BD947536-72BF-4455-80C6-A4370BA811C1}"/>
    <cellStyle name="20% - Accent1 10 6 4" xfId="36329" xr:uid="{F9A75BCF-8AF8-48F4-B941-C6A4D4CF0E92}"/>
    <cellStyle name="20% - Accent1 10 7" xfId="22287" xr:uid="{C2B92762-0CC0-4EEC-AFC1-2FA2E86C5055}"/>
    <cellStyle name="20% - Accent1 10 7 2" xfId="41059" xr:uid="{FAE60220-8E77-4B28-B079-0A9602D8283B}"/>
    <cellStyle name="20% - Accent1 10 8" xfId="12896" xr:uid="{39D0E734-059B-45AD-8457-600B18396048}"/>
    <cellStyle name="20% - Accent1 10 9" xfId="31678" xr:uid="{B3F61A10-A1C1-40A3-A46E-F9F770D5F1BC}"/>
    <cellStyle name="20% - Accent1 11" xfId="2133" xr:uid="{73D0FD3F-1EE0-4935-B181-1771078C1663}"/>
    <cellStyle name="20% - Accent1 11 10" xfId="55179" xr:uid="{E7962472-CC9B-4806-9B16-0A074F949E7D}"/>
    <cellStyle name="20% - Accent1 11 2" xfId="4799" xr:uid="{02CDD3EB-D77F-4B14-B381-39F2C041D6C2}"/>
    <cellStyle name="20% - Accent1 11 2 2" xfId="9644" xr:uid="{5A4ADC8B-0CB2-4CF7-97D7-2B4ACA2C92EE}"/>
    <cellStyle name="20% - Accent1 11 2 2 2" xfId="28498" xr:uid="{8C7EC21E-2438-455A-B3B0-8BB21AB6FD22}"/>
    <cellStyle name="20% - Accent1 11 2 2 2 2" xfId="47260" xr:uid="{12523962-188B-43C4-9753-78E553FBF1D8}"/>
    <cellStyle name="20% - Accent1 11 2 2 3" xfId="19107" xr:uid="{F2665FD9-E811-4FBD-8CA5-FB0BDBB104B2}"/>
    <cellStyle name="20% - Accent1 11 2 2 4" xfId="37879" xr:uid="{9DB6619C-0A59-4CC8-9E0B-692AB5EB91FE}"/>
    <cellStyle name="20% - Accent1 11 2 3" xfId="23846" xr:uid="{BD834618-97E1-4B74-ABA2-505FC2693A22}"/>
    <cellStyle name="20% - Accent1 11 2 3 2" xfId="42609" xr:uid="{FC45E9B3-E23C-4898-825B-5E78A79B0DA6}"/>
    <cellStyle name="20% - Accent1 11 2 4" xfId="14455" xr:uid="{BDCD4281-3435-4638-8714-BD6A3E6F6DDD}"/>
    <cellStyle name="20% - Accent1 11 2 5" xfId="33228" xr:uid="{D0415FE2-5A2D-455A-AF06-D8EBA7A8A425}"/>
    <cellStyle name="20% - Accent1 11 2 6" xfId="51990" xr:uid="{9D4A4AED-FE1A-4781-BDBC-320F0F8BB52C}"/>
    <cellStyle name="20% - Accent1 11 2 7" xfId="55180" xr:uid="{A4668ACC-A533-4A8F-8F53-4C237C3F0909}"/>
    <cellStyle name="20% - Accent1 11 3" xfId="6359" xr:uid="{98D4994A-1BD0-46C4-954D-A5DE6A1FDBA4}"/>
    <cellStyle name="20% - Accent1 11 3 2" xfId="9645" xr:uid="{24D65211-F2CE-4159-B438-31FE685EF70A}"/>
    <cellStyle name="20% - Accent1 11 3 2 2" xfId="28499" xr:uid="{34CC26E7-BC30-42DA-A8F4-B8D4FD73ED98}"/>
    <cellStyle name="20% - Accent1 11 3 2 2 2" xfId="47261" xr:uid="{4F547D5F-AC4E-4F16-B815-658D752CF5DE}"/>
    <cellStyle name="20% - Accent1 11 3 2 3" xfId="19108" xr:uid="{0166A6C7-51DC-475E-8424-794BDB464F00}"/>
    <cellStyle name="20% - Accent1 11 3 2 4" xfId="37880" xr:uid="{8CB9AA38-D481-4D1F-9961-455187B6FE5C}"/>
    <cellStyle name="20% - Accent1 11 3 3" xfId="25399" xr:uid="{09AFF927-D8DF-4561-AE47-E2ACBF3956A4}"/>
    <cellStyle name="20% - Accent1 11 3 3 2" xfId="44161" xr:uid="{F6CDF6B2-EE27-4EFC-BBAD-BD9D5D127C94}"/>
    <cellStyle name="20% - Accent1 11 3 4" xfId="16008" xr:uid="{1B95FDFE-E4B8-4BA9-B4B0-BB292D7898A5}"/>
    <cellStyle name="20% - Accent1 11 3 5" xfId="34780" xr:uid="{6F8BB2A9-CAD2-4910-870F-BB9FF847360B}"/>
    <cellStyle name="20% - Accent1 11 3 6" xfId="51991" xr:uid="{CF57D2DF-8575-4AF4-A770-CACDA559BAA1}"/>
    <cellStyle name="20% - Accent1 11 3 7" xfId="55181" xr:uid="{F67204A6-3BF3-4574-AD98-4AD5CE055834}"/>
    <cellStyle name="20% - Accent1 11 4" xfId="8094" xr:uid="{3957E0C2-FA4F-4D0F-BF16-9845C611289F}"/>
    <cellStyle name="20% - Accent1 11 4 2" xfId="26950" xr:uid="{466EB599-50F4-4211-B0C6-4EC44E59EBBD}"/>
    <cellStyle name="20% - Accent1 11 4 2 2" xfId="45712" xr:uid="{EF960D02-D91A-4400-80DF-66DD8B76EC9B}"/>
    <cellStyle name="20% - Accent1 11 4 3" xfId="17559" xr:uid="{52B93A29-EF46-48D8-BB05-95F6D8A70FE4}"/>
    <cellStyle name="20% - Accent1 11 4 4" xfId="36331" xr:uid="{077AFB5B-45B3-4678-AA7C-BF46AAB8BEE6}"/>
    <cellStyle name="20% - Accent1 11 4 5" xfId="55182" xr:uid="{F0E93383-BC85-4592-916C-8687BB7AF243}"/>
    <cellStyle name="20% - Accent1 11 5" xfId="22288" xr:uid="{FB7305F5-068A-4D08-AD57-4BBBEE0853BB}"/>
    <cellStyle name="20% - Accent1 11 5 2" xfId="41060" xr:uid="{FCCC7929-579F-474A-A2EF-AAB5F26B5502}"/>
    <cellStyle name="20% - Accent1 11 5 3" xfId="55183" xr:uid="{646CB965-7B15-443B-A272-96BA0FE29CE6}"/>
    <cellStyle name="20% - Accent1 11 6" xfId="12897" xr:uid="{CED15054-C46D-4B1C-A19F-3B9DBFC8D275}"/>
    <cellStyle name="20% - Accent1 11 7" xfId="31679" xr:uid="{DEEB301F-6E59-4E8A-8BAB-3ECAC353732B}"/>
    <cellStyle name="20% - Accent1 11 8" xfId="50442" xr:uid="{0D310202-A479-4F64-913B-4D5251597FF5}"/>
    <cellStyle name="20% - Accent1 11 9" xfId="3234" xr:uid="{51C76C6D-7C9C-4928-9111-5A4896E75ED5}"/>
    <cellStyle name="20% - Accent1 12" xfId="2134" xr:uid="{B28B8343-B235-4455-9794-E9BBE026DBAA}"/>
    <cellStyle name="20% - Accent1 12 10" xfId="55184" xr:uid="{415F2CE2-D8C5-4B66-8235-1C7B8A0C5277}"/>
    <cellStyle name="20% - Accent1 12 2" xfId="6360" xr:uid="{E81D3320-A574-446D-9025-E572CD77EB15}"/>
    <cellStyle name="20% - Accent1 12 2 2" xfId="9646" xr:uid="{8BC214E4-DC12-4EBE-A50E-D523148367C0}"/>
    <cellStyle name="20% - Accent1 12 2 2 2" xfId="28500" xr:uid="{CF2CE890-E05A-4DF3-8C44-2E4D8995249E}"/>
    <cellStyle name="20% - Accent1 12 2 2 2 2" xfId="47262" xr:uid="{1DEBBD34-1F12-43E9-83ED-105CE9EBB50E}"/>
    <cellStyle name="20% - Accent1 12 2 2 3" xfId="19109" xr:uid="{498743DD-1E78-4728-94C5-BF5F61F224D4}"/>
    <cellStyle name="20% - Accent1 12 2 2 4" xfId="37881" xr:uid="{D4322953-1A55-492D-A8CC-C7B60073AC3D}"/>
    <cellStyle name="20% - Accent1 12 2 3" xfId="25400" xr:uid="{35C2F758-66C3-4174-8E23-14F529445E44}"/>
    <cellStyle name="20% - Accent1 12 2 3 2" xfId="44162" xr:uid="{B0D173D0-7EA0-4960-947B-66DBE2AAD327}"/>
    <cellStyle name="20% - Accent1 12 2 4" xfId="16009" xr:uid="{C61DA9C5-D682-46D0-9160-35F7EC1D0358}"/>
    <cellStyle name="20% - Accent1 12 2 5" xfId="34781" xr:uid="{E5502473-0DD1-452F-8F65-B93FE337300B}"/>
    <cellStyle name="20% - Accent1 12 2 6" xfId="51992" xr:uid="{8E8BECD1-5AAC-423C-8CA0-AD6FABC91F5A}"/>
    <cellStyle name="20% - Accent1 12 2 7" xfId="55185" xr:uid="{B758D50B-3141-4140-8FB4-AC0C7D9DD1AE}"/>
    <cellStyle name="20% - Accent1 12 3" xfId="9647" xr:uid="{A59FD27D-A37F-4D5B-9AAD-02040E63632E}"/>
    <cellStyle name="20% - Accent1 12 3 2" xfId="28501" xr:uid="{E7AC30AE-F1F3-4D7B-A114-1ED90951685F}"/>
    <cellStyle name="20% - Accent1 12 3 2 2" xfId="47263" xr:uid="{9C25E0FA-044E-400B-8C03-5854020FAC1C}"/>
    <cellStyle name="20% - Accent1 12 3 3" xfId="19110" xr:uid="{0CB9B3E8-D3E3-4182-9F3F-8AAA80A31B0E}"/>
    <cellStyle name="20% - Accent1 12 3 4" xfId="37882" xr:uid="{7ABABD4A-0240-4EAB-A245-28602631568C}"/>
    <cellStyle name="20% - Accent1 12 3 5" xfId="51993" xr:uid="{3455B8D3-0461-4980-9927-2AC766F46D4C}"/>
    <cellStyle name="20% - Accent1 12 3 6" xfId="60099" xr:uid="{D91251FE-5AB9-4F3F-B072-03838BBB3496}"/>
    <cellStyle name="20% - Accent1 12 4" xfId="8095" xr:uid="{E63A8D89-BBA2-4DAC-9D40-6E30361B1BC3}"/>
    <cellStyle name="20% - Accent1 12 4 2" xfId="26951" xr:uid="{DB266434-FDA4-4DAC-B699-3EC8A305B198}"/>
    <cellStyle name="20% - Accent1 12 4 2 2" xfId="45713" xr:uid="{41A27C49-67F6-4B98-B82A-3797336C0E96}"/>
    <cellStyle name="20% - Accent1 12 4 3" xfId="17560" xr:uid="{F6FB8896-324A-4494-B999-17964255FFF7}"/>
    <cellStyle name="20% - Accent1 12 4 4" xfId="36332" xr:uid="{36F321BF-966F-4B35-A8C5-04C9C8E30DD3}"/>
    <cellStyle name="20% - Accent1 12 5" xfId="24622" xr:uid="{146AA57B-C0E8-41D1-85A0-793234D6C1A6}"/>
    <cellStyle name="20% - Accent1 12 5 2" xfId="43384" xr:uid="{A924D56E-117A-44E2-B05C-CCF07DC0A581}"/>
    <cellStyle name="20% - Accent1 12 6" xfId="15231" xr:uid="{AD16DBDA-0A26-4FD7-997E-304BA91775EE}"/>
    <cellStyle name="20% - Accent1 12 7" xfId="34003" xr:uid="{D4F2699C-97CA-479D-9B69-8CFC23B7F3C3}"/>
    <cellStyle name="20% - Accent1 12 8" xfId="50443" xr:uid="{2BC374B3-684A-43FE-9640-DD5D0F1B7340}"/>
    <cellStyle name="20% - Accent1 12 9" xfId="5575" xr:uid="{0E53F094-302F-4E9B-B65F-27DBE20F0547}"/>
    <cellStyle name="20% - Accent1 13" xfId="23071" xr:uid="{BE870D87-8EC4-4D34-A9E8-9D34FCF0602F}"/>
    <cellStyle name="20% - Accent1 13 2" xfId="41834" xr:uid="{4BFE47CF-2A3E-4E61-B396-F064DD488782}"/>
    <cellStyle name="20% - Accent1 13 2 2" xfId="55187" xr:uid="{DE48A060-6176-45F0-ADC9-A5D4A30F511F}"/>
    <cellStyle name="20% - Accent1 13 3" xfId="55186" xr:uid="{43EF7B55-7886-4C6F-A5CE-5E14F018F7A5}"/>
    <cellStyle name="20% - Accent1 14" xfId="13680" xr:uid="{3482FCFD-9C49-46DA-958B-44B1921A8F46}"/>
    <cellStyle name="20% - Accent1 14 2" xfId="55189" xr:uid="{2533BE27-A710-4CC2-BD5B-6417E6F4143A}"/>
    <cellStyle name="20% - Accent1 14 3" xfId="55188" xr:uid="{E8EFB034-C51C-43B9-B3E1-3C73B5FBF5F1}"/>
    <cellStyle name="20% - Accent1 15" xfId="32453" xr:uid="{C7AC9872-3E5D-4332-A18A-3DCED2C3A903}"/>
    <cellStyle name="20% - Accent1 15 2" xfId="55190" xr:uid="{B4975AE6-E323-44E3-8B89-FA738CFB60C9}"/>
    <cellStyle name="20% - Accent1 16" xfId="4024" xr:uid="{AEFFC665-6AEE-409E-A051-172050408691}"/>
    <cellStyle name="20% - Accent1 17" xfId="693" xr:uid="{7C6DBC65-43FD-4539-A801-BD9E6EA068DD}"/>
    <cellStyle name="20% - Accent1 2" xfId="737" xr:uid="{FEF36704-7DDA-4C46-B015-032C32671F0D}"/>
    <cellStyle name="20% - Accent1 2 2" xfId="1150" xr:uid="{20CF1BA1-61EA-43A7-9243-7F121DC41BA7}"/>
    <cellStyle name="20% - Accent1 2 2 10" xfId="2135" xr:uid="{6E0BF499-A105-4BC2-8ADE-89D19DD49C3C}"/>
    <cellStyle name="20% - Accent1 2 2 10 10" xfId="58794" xr:uid="{A3907FA3-D5A7-4BAE-86C9-6F9CA5FAE211}"/>
    <cellStyle name="20% - Accent1 2 2 10 2" xfId="6362" xr:uid="{65AC78A4-5BBE-4D72-8A49-D19B47751BF3}"/>
    <cellStyle name="20% - Accent1 2 2 10 2 2" xfId="9648" xr:uid="{4570B316-DAB0-4626-A798-6CB3D0FD71CE}"/>
    <cellStyle name="20% - Accent1 2 2 10 2 2 2" xfId="28502" xr:uid="{45E582D2-D7D6-45CE-915D-EE4E27A0175D}"/>
    <cellStyle name="20% - Accent1 2 2 10 2 2 2 2" xfId="47264" xr:uid="{CECDE2B0-93F4-4F72-BFF0-BD8E847C84DA}"/>
    <cellStyle name="20% - Accent1 2 2 10 2 2 3" xfId="19111" xr:uid="{652215BD-8575-4561-9798-B459865F0F67}"/>
    <cellStyle name="20% - Accent1 2 2 10 2 2 4" xfId="37883" xr:uid="{384CE647-28AA-4945-A1FF-6E0F260F061A}"/>
    <cellStyle name="20% - Accent1 2 2 10 2 3" xfId="25402" xr:uid="{E2D908D8-645A-4C45-85F8-DECD3C35D64C}"/>
    <cellStyle name="20% - Accent1 2 2 10 2 3 2" xfId="44164" xr:uid="{3C86BB8E-2B7E-4D02-8AFB-7B66853AF847}"/>
    <cellStyle name="20% - Accent1 2 2 10 2 4" xfId="16011" xr:uid="{C3691C7C-633C-43F3-BC7A-FC96F0E79CB8}"/>
    <cellStyle name="20% - Accent1 2 2 10 2 5" xfId="34783" xr:uid="{799299F5-97E2-46E4-B2CB-96A7A10D775E}"/>
    <cellStyle name="20% - Accent1 2 2 10 2 6" xfId="51994" xr:uid="{4AD6D681-1B4D-495E-9939-189784179A5F}"/>
    <cellStyle name="20% - Accent1 2 2 10 2 7" xfId="60100" xr:uid="{179807B5-6B2F-4EBF-8923-5BD25E7320E5}"/>
    <cellStyle name="20% - Accent1 2 2 10 3" xfId="9649" xr:uid="{628C4306-787C-4783-BA89-63FF40D9FD28}"/>
    <cellStyle name="20% - Accent1 2 2 10 3 2" xfId="28503" xr:uid="{E7C22F0B-8D3A-4DEF-A8F5-DA7349E3656C}"/>
    <cellStyle name="20% - Accent1 2 2 10 3 2 2" xfId="47265" xr:uid="{D6D7A6AB-21D8-473E-81F9-7DB270CB18B7}"/>
    <cellStyle name="20% - Accent1 2 2 10 3 3" xfId="19112" xr:uid="{A6586D1C-C677-416A-AD0E-FC3CF6381533}"/>
    <cellStyle name="20% - Accent1 2 2 10 3 4" xfId="37884" xr:uid="{09BD0321-EBF3-4473-B464-C15AD24A2A5E}"/>
    <cellStyle name="20% - Accent1 2 2 10 3 5" xfId="51995" xr:uid="{0471E8E3-ADF0-4ABA-8388-CB49CA8AF2C4}"/>
    <cellStyle name="20% - Accent1 2 2 10 3 6" xfId="60101" xr:uid="{AD850AB5-0FE8-4334-8B2B-FC3A6020D17E}"/>
    <cellStyle name="20% - Accent1 2 2 10 4" xfId="8097" xr:uid="{20FB6FD6-D61E-4F69-9454-712A3CEC8A83}"/>
    <cellStyle name="20% - Accent1 2 2 10 4 2" xfId="26953" xr:uid="{9F1017AA-FF9E-4310-A9E1-4893CD66D6D8}"/>
    <cellStyle name="20% - Accent1 2 2 10 4 2 2" xfId="45715" xr:uid="{A876E000-452F-4031-BD50-67A4B96CDAB6}"/>
    <cellStyle name="20% - Accent1 2 2 10 4 3" xfId="17562" xr:uid="{A926EB69-1641-4AF7-8378-591EB0F7EB48}"/>
    <cellStyle name="20% - Accent1 2 2 10 4 4" xfId="36334" xr:uid="{C466E9ED-94BE-49BD-8371-7CCE01457B9F}"/>
    <cellStyle name="20% - Accent1 2 2 10 5" xfId="23867" xr:uid="{4619F85E-214D-4AC8-B928-7C9BF3858AD3}"/>
    <cellStyle name="20% - Accent1 2 2 10 5 2" xfId="42630" xr:uid="{3D66CC70-EC0D-492F-BC7F-739651AA45D6}"/>
    <cellStyle name="20% - Accent1 2 2 10 6" xfId="14476" xr:uid="{9B83963E-3BE4-435A-8D6F-9412FBA35047}"/>
    <cellStyle name="20% - Accent1 2 2 10 7" xfId="33249" xr:uid="{9125E00E-E677-4BED-AEA4-7FD6C232D06C}"/>
    <cellStyle name="20% - Accent1 2 2 10 8" xfId="50445" xr:uid="{47D81170-C035-43A5-AD69-60483297DAAA}"/>
    <cellStyle name="20% - Accent1 2 2 10 9" xfId="4820" xr:uid="{A678F474-664D-4099-A1C2-2EF869974405}"/>
    <cellStyle name="20% - Accent1 2 2 11" xfId="2136" xr:uid="{0B37B2E7-E14B-47E6-BFF9-B1D6505C0B43}"/>
    <cellStyle name="20% - Accent1 2 2 11 10" xfId="58795" xr:uid="{1E074EA5-AAA1-4134-AC32-8460FF20CAD3}"/>
    <cellStyle name="20% - Accent1 2 2 11 2" xfId="9651" xr:uid="{1222F1AD-6B47-4069-B545-528D9F8280D8}"/>
    <cellStyle name="20% - Accent1 2 2 11 2 2" xfId="28505" xr:uid="{3014BB24-868A-44A2-BEB4-52B5277BC88D}"/>
    <cellStyle name="20% - Accent1 2 2 11 2 2 2" xfId="47267" xr:uid="{F7110854-F6FC-416F-B912-699DC945A263}"/>
    <cellStyle name="20% - Accent1 2 2 11 2 3" xfId="19114" xr:uid="{DBE48AD1-8DBE-4FB1-B728-B6D517D48837}"/>
    <cellStyle name="20% - Accent1 2 2 11 2 4" xfId="37886" xr:uid="{EA4F73C6-206E-441C-9557-11D535C92868}"/>
    <cellStyle name="20% - Accent1 2 2 11 2 5" xfId="51997" xr:uid="{682ED354-FD04-4D93-8B23-2C9C59BC90A9}"/>
    <cellStyle name="20% - Accent1 2 2 11 2 6" xfId="60102" xr:uid="{081EDAC1-2F81-4AAA-A64E-FF728E2F6A59}"/>
    <cellStyle name="20% - Accent1 2 2 11 3" xfId="9652" xr:uid="{A99C4EF0-4810-4128-A281-E9A12C3FD917}"/>
    <cellStyle name="20% - Accent1 2 2 11 3 2" xfId="28506" xr:uid="{DBC17EFB-2A55-4882-B367-2AD916232976}"/>
    <cellStyle name="20% - Accent1 2 2 11 3 2 2" xfId="47268" xr:uid="{D1E15A44-DEB1-45F3-8DFE-EE25688D60C3}"/>
    <cellStyle name="20% - Accent1 2 2 11 3 3" xfId="19115" xr:uid="{AED0CCC2-65D1-40E9-9F65-EC0622EF3468}"/>
    <cellStyle name="20% - Accent1 2 2 11 3 4" xfId="37887" xr:uid="{A1E67658-7DC0-4683-B63B-B8F17ABB75A3}"/>
    <cellStyle name="20% - Accent1 2 2 11 3 5" xfId="51998" xr:uid="{E1145481-FDB8-40E6-859D-C23E2D26726A}"/>
    <cellStyle name="20% - Accent1 2 2 11 3 6" xfId="60103" xr:uid="{0EB1A958-7D12-48BF-9E2C-6AC5DDB3AAE4}"/>
    <cellStyle name="20% - Accent1 2 2 11 4" xfId="9650" xr:uid="{F9DD1F3A-0DFA-4BCF-8119-827B8B52EC71}"/>
    <cellStyle name="20% - Accent1 2 2 11 4 2" xfId="28504" xr:uid="{886DC151-5C93-48A8-8092-DDEFCE01158D}"/>
    <cellStyle name="20% - Accent1 2 2 11 4 2 2" xfId="47266" xr:uid="{89FFF67A-7A53-4DA9-935F-ABADF7518F7D}"/>
    <cellStyle name="20% - Accent1 2 2 11 4 3" xfId="19113" xr:uid="{4BBC0415-6069-441A-919F-09C67C11E954}"/>
    <cellStyle name="20% - Accent1 2 2 11 4 4" xfId="37885" xr:uid="{A00472AC-2878-40DF-B882-A0977B66BB8A}"/>
    <cellStyle name="20% - Accent1 2 2 11 5" xfId="24643" xr:uid="{17A94820-ED82-47B2-B591-CE3D60F0849C}"/>
    <cellStyle name="20% - Accent1 2 2 11 5 2" xfId="43405" xr:uid="{9AD934C9-D7C9-4923-83CD-55B1A6E8DDB7}"/>
    <cellStyle name="20% - Accent1 2 2 11 6" xfId="15252" xr:uid="{BE87FF2F-2CDC-47D7-B0A4-C88B30CB42E8}"/>
    <cellStyle name="20% - Accent1 2 2 11 7" xfId="34024" xr:uid="{E3C191E2-5F40-4BCE-BB43-17F7FA9C611D}"/>
    <cellStyle name="20% - Accent1 2 2 11 8" xfId="51996" xr:uid="{BADAC6CF-8BBD-4590-ADA8-8ACE60B33445}"/>
    <cellStyle name="20% - Accent1 2 2 11 9" xfId="5596" xr:uid="{CBB95B04-3381-4C3D-AC25-B355F7FBFDA7}"/>
    <cellStyle name="20% - Accent1 2 2 12" xfId="4045" xr:uid="{21FAFE9B-F5F2-427E-A219-4E3C3B42F0B9}"/>
    <cellStyle name="20% - Accent1 2 2 12 2" xfId="23092" xr:uid="{6BBB1DF5-6CEC-45FD-85B9-B57BFCA65D63}"/>
    <cellStyle name="20% - Accent1 2 2 12 2 2" xfId="41855" xr:uid="{9491E036-8752-408B-978F-A598EAA5C599}"/>
    <cellStyle name="20% - Accent1 2 2 12 3" xfId="13701" xr:uid="{7B27AF48-DE20-4F9E-B1E0-ABC38FA879A0}"/>
    <cellStyle name="20% - Accent1 2 2 12 4" xfId="32474" xr:uid="{92F9F31B-0AE2-4FB2-BF6F-57DF1B8060B8}"/>
    <cellStyle name="20% - Accent1 2 2 13" xfId="6361" xr:uid="{1524D9CF-33E6-4A6F-8617-F21BCEE2AF97}"/>
    <cellStyle name="20% - Accent1 2 2 13 2" xfId="25401" xr:uid="{4EA1296D-726B-4A55-B7C9-6AC665094614}"/>
    <cellStyle name="20% - Accent1 2 2 13 2 2" xfId="44163" xr:uid="{037E2ADA-630D-4223-9F1C-3F489D1CA05E}"/>
    <cellStyle name="20% - Accent1 2 2 13 3" xfId="16010" xr:uid="{8109DD12-D727-4B14-B881-9DC1D4578276}"/>
    <cellStyle name="20% - Accent1 2 2 13 4" xfId="34782" xr:uid="{05BEE7AE-27CF-492F-B3B4-67F8460DCB07}"/>
    <cellStyle name="20% - Accent1 2 2 14" xfId="7910" xr:uid="{2CF621AE-86AB-498D-B1BD-08D28289184F}"/>
    <cellStyle name="20% - Accent1 2 2 15" xfId="8096" xr:uid="{0E4CB685-7988-4B88-BDB4-6E00A17CA39C}"/>
    <cellStyle name="20% - Accent1 2 2 15 2" xfId="26952" xr:uid="{6A62A034-FFE3-4840-BFD5-27955AEA3774}"/>
    <cellStyle name="20% - Accent1 2 2 15 2 2" xfId="45714" xr:uid="{27FDB2AC-741F-4829-B988-5856744CA775}"/>
    <cellStyle name="20% - Accent1 2 2 15 3" xfId="17561" xr:uid="{26BFC8E4-B30F-4331-A5DB-A70A6D768AB2}"/>
    <cellStyle name="20% - Accent1 2 2 15 4" xfId="36333" xr:uid="{00A9C5C2-45DB-40DD-A117-9C02C52E8B29}"/>
    <cellStyle name="20% - Accent1 2 2 16" xfId="22289" xr:uid="{C18E7A54-5FA2-42AC-82E8-C026A9606146}"/>
    <cellStyle name="20% - Accent1 2 2 16 2" xfId="41061" xr:uid="{22038C9C-D835-4E22-A11A-5C1A83759723}"/>
    <cellStyle name="20% - Accent1 2 2 17" xfId="12898" xr:uid="{57EA1FC3-371A-4A6F-8BB6-5F0836C0387E}"/>
    <cellStyle name="20% - Accent1 2 2 18" xfId="31680" xr:uid="{082336E4-8DC9-400A-9947-2E0066D972D9}"/>
    <cellStyle name="20% - Accent1 2 2 19" xfId="50444" xr:uid="{F3582878-4912-499F-9E09-9E2635C23568}"/>
    <cellStyle name="20% - Accent1 2 2 2" xfId="1356" xr:uid="{B96687F5-CF96-414B-AC32-FEE4517472DA}"/>
    <cellStyle name="20% - Accent1 2 2 2 10" xfId="12899" xr:uid="{DE0F6B42-7C30-4E09-BEF3-578A41AA2D30}"/>
    <cellStyle name="20% - Accent1 2 2 2 11" xfId="31681" xr:uid="{9C330D36-F063-4B0B-8A53-8CA14C2E62A0}"/>
    <cellStyle name="20% - Accent1 2 2 2 12" xfId="50446" xr:uid="{637B8CEA-0199-4E66-9DDF-DBA8B9B48CF4}"/>
    <cellStyle name="20% - Accent1 2 2 2 13" xfId="3236" xr:uid="{73FD7E94-C2E4-454C-8D28-BE818A3AF159}"/>
    <cellStyle name="20% - Accent1 2 2 2 14" xfId="58796" xr:uid="{5399600A-5A44-483E-8254-1FAA7266D12F}"/>
    <cellStyle name="20% - Accent1 2 2 2 2" xfId="2014" xr:uid="{BC5D0FF7-8D01-486D-8F3D-98402E16ED4F}"/>
    <cellStyle name="20% - Accent1 2 2 2 2 10" xfId="50447" xr:uid="{2AE66C48-67BA-4D9D-8823-399BD25001C7}"/>
    <cellStyle name="20% - Accent1 2 2 2 2 11" xfId="3237" xr:uid="{9915CB33-33BC-4700-95F9-FD8F480684EB}"/>
    <cellStyle name="20% - Accent1 2 2 2 2 12" xfId="58797" xr:uid="{6CC633F6-866C-4C0F-AE9A-4607EF93B084}"/>
    <cellStyle name="20% - Accent1 2 2 2 2 2" xfId="2137" xr:uid="{75DE086B-5C5D-4A8F-B00F-399B0D24E948}"/>
    <cellStyle name="20% - Accent1 2 2 2 2 2 10" xfId="58798" xr:uid="{F810BDAC-CCB2-4BD1-9D51-6BFA62BF337B}"/>
    <cellStyle name="20% - Accent1 2 2 2 2 2 2" xfId="6365" xr:uid="{2CAC7282-D245-43B2-86E8-C23F764414E1}"/>
    <cellStyle name="20% - Accent1 2 2 2 2 2 2 2" xfId="9653" xr:uid="{56E8D9EF-A3A8-4F85-8C4A-B48223BADDD9}"/>
    <cellStyle name="20% - Accent1 2 2 2 2 2 2 2 2" xfId="28507" xr:uid="{94E3A3F4-2BF6-4663-8BB0-860522953404}"/>
    <cellStyle name="20% - Accent1 2 2 2 2 2 2 2 2 2" xfId="47269" xr:uid="{DF570872-355D-49DF-BEAF-EC82B8C7924D}"/>
    <cellStyle name="20% - Accent1 2 2 2 2 2 2 2 3" xfId="19116" xr:uid="{3211B5AA-4EBD-4614-AC78-E527B5252315}"/>
    <cellStyle name="20% - Accent1 2 2 2 2 2 2 2 4" xfId="37888" xr:uid="{BC6669B8-66FB-4DF6-8A55-4010F4FA0920}"/>
    <cellStyle name="20% - Accent1 2 2 2 2 2 2 3" xfId="25405" xr:uid="{E3EAAA4D-4264-40BD-8C29-CDEAF15B3BDC}"/>
    <cellStyle name="20% - Accent1 2 2 2 2 2 2 3 2" xfId="44167" xr:uid="{C70E5894-4907-4479-8684-24609C9961C4}"/>
    <cellStyle name="20% - Accent1 2 2 2 2 2 2 4" xfId="16014" xr:uid="{B78E5198-82DF-479C-B584-E58C70613A8F}"/>
    <cellStyle name="20% - Accent1 2 2 2 2 2 2 5" xfId="34786" xr:uid="{02E3A1A5-6D03-446C-82B6-D06C7C796302}"/>
    <cellStyle name="20% - Accent1 2 2 2 2 2 2 6" xfId="51999" xr:uid="{12468972-EB45-4F85-9D2A-697EE569001B}"/>
    <cellStyle name="20% - Accent1 2 2 2 2 2 2 7" xfId="60104" xr:uid="{B9D3D0E9-FC53-4665-8A64-DA731DC2B9E7}"/>
    <cellStyle name="20% - Accent1 2 2 2 2 2 3" xfId="9654" xr:uid="{43547BDE-B133-47B1-9513-C41F2003492D}"/>
    <cellStyle name="20% - Accent1 2 2 2 2 2 3 2" xfId="28508" xr:uid="{DF254D18-36A9-4547-A0CC-3B3A7CC9AD28}"/>
    <cellStyle name="20% - Accent1 2 2 2 2 2 3 2 2" xfId="47270" xr:uid="{B70C4FD0-600A-47E6-9C53-FE50B3AF1D40}"/>
    <cellStyle name="20% - Accent1 2 2 2 2 2 3 3" xfId="19117" xr:uid="{4B906A81-CA19-4269-9B35-0168E2A113FF}"/>
    <cellStyle name="20% - Accent1 2 2 2 2 2 3 4" xfId="37889" xr:uid="{DF37561D-6622-49A6-958D-8EF4E5298A48}"/>
    <cellStyle name="20% - Accent1 2 2 2 2 2 3 5" xfId="52000" xr:uid="{09169E95-C47B-4EA5-B0DD-7585262CBED4}"/>
    <cellStyle name="20% - Accent1 2 2 2 2 2 3 6" xfId="60105" xr:uid="{FC5A72E3-5B75-4C07-BFDD-F07BD852D6F1}"/>
    <cellStyle name="20% - Accent1 2 2 2 2 2 4" xfId="8100" xr:uid="{406C8A9F-5835-4A88-9D78-7C803A12795A}"/>
    <cellStyle name="20% - Accent1 2 2 2 2 2 4 2" xfId="26956" xr:uid="{FFBEF47C-A92E-4664-8625-BB18B8FE5887}"/>
    <cellStyle name="20% - Accent1 2 2 2 2 2 4 2 2" xfId="45718" xr:uid="{F17A314A-FB45-4FCA-ABDA-072607CBD1BD}"/>
    <cellStyle name="20% - Accent1 2 2 2 2 2 4 3" xfId="17565" xr:uid="{2428C0A6-35BB-4893-92E3-457CE04DE5FA}"/>
    <cellStyle name="20% - Accent1 2 2 2 2 2 4 4" xfId="36337" xr:uid="{ECB597FB-5326-45BE-B0C9-CBFF37CBC904}"/>
    <cellStyle name="20% - Accent1 2 2 2 2 2 5" xfId="24125" xr:uid="{AE37BACF-99BF-4837-BB8D-64D0ABDA1F6A}"/>
    <cellStyle name="20% - Accent1 2 2 2 2 2 5 2" xfId="42888" xr:uid="{87832863-544E-4417-9376-FA541A83B6C3}"/>
    <cellStyle name="20% - Accent1 2 2 2 2 2 6" xfId="14734" xr:uid="{8FDB587E-C647-41D1-AC9A-D2C0301355A5}"/>
    <cellStyle name="20% - Accent1 2 2 2 2 2 7" xfId="33507" xr:uid="{32A45505-A04E-4446-8A90-E08C55C0A41C}"/>
    <cellStyle name="20% - Accent1 2 2 2 2 2 8" xfId="50448" xr:uid="{970AF4E1-155C-410A-A0BE-BA857F459D4C}"/>
    <cellStyle name="20% - Accent1 2 2 2 2 2 9" xfId="5078" xr:uid="{C9C0B729-B0E5-4952-B167-68B70A567521}"/>
    <cellStyle name="20% - Accent1 2 2 2 2 3" xfId="5854" xr:uid="{C6478BEC-62E3-4057-A6E9-CADBCD7AA06C}"/>
    <cellStyle name="20% - Accent1 2 2 2 2 3 2" xfId="9655" xr:uid="{45BBBAED-B4E1-40AC-BA8D-4A8E7F3892F1}"/>
    <cellStyle name="20% - Accent1 2 2 2 2 3 2 2" xfId="28509" xr:uid="{92E3FF0E-B9E9-4115-BE15-452DABF52B51}"/>
    <cellStyle name="20% - Accent1 2 2 2 2 3 2 2 2" xfId="47271" xr:uid="{A952AA7E-5756-414D-90D4-56DB89DE5194}"/>
    <cellStyle name="20% - Accent1 2 2 2 2 3 2 3" xfId="19118" xr:uid="{A7E0905F-0710-45CF-9D4A-141F984F9FE8}"/>
    <cellStyle name="20% - Accent1 2 2 2 2 3 2 4" xfId="37890" xr:uid="{0DC6C39A-8ABD-4942-9DF2-BDA35C9B9DAF}"/>
    <cellStyle name="20% - Accent1 2 2 2 2 3 3" xfId="24901" xr:uid="{571AFA7C-AF0C-4188-9D14-21FC1B02DE64}"/>
    <cellStyle name="20% - Accent1 2 2 2 2 3 3 2" xfId="43663" xr:uid="{1034D494-3CB2-480B-A0D6-B638D38CEEFC}"/>
    <cellStyle name="20% - Accent1 2 2 2 2 3 4" xfId="15510" xr:uid="{98C6BCF0-DF0B-4E5F-98D6-A7D05EA97C09}"/>
    <cellStyle name="20% - Accent1 2 2 2 2 3 5" xfId="34282" xr:uid="{FA0028B8-1220-4A4E-829D-ECF8CD72BAB5}"/>
    <cellStyle name="20% - Accent1 2 2 2 2 3 6" xfId="52001" xr:uid="{35DA30A0-926E-418C-AFDE-34B6D25BBB42}"/>
    <cellStyle name="20% - Accent1 2 2 2 2 3 7" xfId="60106" xr:uid="{C2687C6B-D82E-4EA5-BF9A-D2A43B2C158C}"/>
    <cellStyle name="20% - Accent1 2 2 2 2 4" xfId="4303" xr:uid="{A6F8CC29-2542-48A7-9E9A-A9E5198CCEB1}"/>
    <cellStyle name="20% - Accent1 2 2 2 2 4 2" xfId="9656" xr:uid="{4E4BE24A-AECF-43F0-87F6-D340D21D53B7}"/>
    <cellStyle name="20% - Accent1 2 2 2 2 4 2 2" xfId="28510" xr:uid="{295CF5F5-3C9F-42A6-83CF-02CE834952E3}"/>
    <cellStyle name="20% - Accent1 2 2 2 2 4 2 2 2" xfId="47272" xr:uid="{E5D295B1-4388-4BFD-AAA2-ADFE541951B8}"/>
    <cellStyle name="20% - Accent1 2 2 2 2 4 2 3" xfId="19119" xr:uid="{D59EF50E-5E34-4846-85DD-EA7AD3721E87}"/>
    <cellStyle name="20% - Accent1 2 2 2 2 4 2 4" xfId="37891" xr:uid="{541A9FC5-6351-4C82-8B05-CC15F90DB1AC}"/>
    <cellStyle name="20% - Accent1 2 2 2 2 4 3" xfId="23350" xr:uid="{9133B197-2BFB-4347-AB67-B45190D07F59}"/>
    <cellStyle name="20% - Accent1 2 2 2 2 4 3 2" xfId="42113" xr:uid="{4E8532A5-1321-4128-AF33-0FD4815BAD8D}"/>
    <cellStyle name="20% - Accent1 2 2 2 2 4 4" xfId="13959" xr:uid="{0B8A8AEB-B530-48F1-95DA-EE624C9FEB8E}"/>
    <cellStyle name="20% - Accent1 2 2 2 2 4 5" xfId="32732" xr:uid="{C031C11A-BAAC-43C3-84DF-1868A55E8E4D}"/>
    <cellStyle name="20% - Accent1 2 2 2 2 4 6" xfId="52002" xr:uid="{F0EF5E05-ED88-4435-9002-2AB1097CDC56}"/>
    <cellStyle name="20% - Accent1 2 2 2 2 4 7" xfId="60107" xr:uid="{C2AB622A-B11E-45E2-B0C7-60D3299D892D}"/>
    <cellStyle name="20% - Accent1 2 2 2 2 5" xfId="6364" xr:uid="{30C18958-33BD-4BF0-8EF6-D1BA5D610C68}"/>
    <cellStyle name="20% - Accent1 2 2 2 2 5 2" xfId="25404" xr:uid="{41835C52-9ADA-4B7A-BE6C-97BC034412F4}"/>
    <cellStyle name="20% - Accent1 2 2 2 2 5 2 2" xfId="44166" xr:uid="{EDFABBAD-9B9A-4576-92EA-15672084A844}"/>
    <cellStyle name="20% - Accent1 2 2 2 2 5 3" xfId="16013" xr:uid="{EF56F289-B030-4AEC-BD03-5821660C8C33}"/>
    <cellStyle name="20% - Accent1 2 2 2 2 5 4" xfId="34785" xr:uid="{900A4767-2E62-47CE-A1D5-5D02959057DE}"/>
    <cellStyle name="20% - Accent1 2 2 2 2 6" xfId="8099" xr:uid="{8FE9EA52-610D-4EB2-B9CF-33E0C953985B}"/>
    <cellStyle name="20% - Accent1 2 2 2 2 6 2" xfId="26955" xr:uid="{B520AD04-32AE-4956-B09A-04B33078D5EB}"/>
    <cellStyle name="20% - Accent1 2 2 2 2 6 2 2" xfId="45717" xr:uid="{1B44C3C4-1197-4285-9F9D-847420C89C25}"/>
    <cellStyle name="20% - Accent1 2 2 2 2 6 3" xfId="17564" xr:uid="{782557A8-D6A8-40EC-BA4A-8C6EC58AA33D}"/>
    <cellStyle name="20% - Accent1 2 2 2 2 6 4" xfId="36336" xr:uid="{84C427B7-8D2C-41D8-BA60-DBD6BCF3D21B}"/>
    <cellStyle name="20% - Accent1 2 2 2 2 7" xfId="22291" xr:uid="{D142E5D6-F31F-4C41-AB7F-F0B2F832B92B}"/>
    <cellStyle name="20% - Accent1 2 2 2 2 7 2" xfId="41063" xr:uid="{0CF20EBB-D8DF-48CE-B809-89C827D49E3E}"/>
    <cellStyle name="20% - Accent1 2 2 2 2 8" xfId="12900" xr:uid="{202E7124-1A9C-433D-AB3B-DAC56A727A10}"/>
    <cellStyle name="20% - Accent1 2 2 2 2 9" xfId="31682" xr:uid="{015B69A6-566C-42AB-9D1D-2E93F3837BA1}"/>
    <cellStyle name="20% - Accent1 2 2 2 3" xfId="2138" xr:uid="{A5A6C10F-DD8A-465B-926C-8A759795D182}"/>
    <cellStyle name="20% - Accent1 2 2 2 3 10" xfId="50449" xr:uid="{AFECDFC5-F7DD-479A-AC8C-0D6D5DA57FE5}"/>
    <cellStyle name="20% - Accent1 2 2 2 3 11" xfId="3238" xr:uid="{098E23A8-09FE-41E5-BFD6-E412C3B1B285}"/>
    <cellStyle name="20% - Accent1 2 2 2 3 12" xfId="58799" xr:uid="{A98981BF-0366-49EC-8837-7E96B4B666A5}"/>
    <cellStyle name="20% - Accent1 2 2 2 3 2" xfId="2139" xr:uid="{52B3B4A4-C010-4E11-807F-59C87F49895A}"/>
    <cellStyle name="20% - Accent1 2 2 2 3 2 10" xfId="58800" xr:uid="{A62308A2-9080-4F83-9A5F-ABFFA28EF53C}"/>
    <cellStyle name="20% - Accent1 2 2 2 3 2 2" xfId="6367" xr:uid="{16D45A61-E6C2-4DDC-AEEF-CEFE05F57ACF}"/>
    <cellStyle name="20% - Accent1 2 2 2 3 2 2 2" xfId="9657" xr:uid="{F12C46F4-3B82-4206-99E7-F9A9CBB31E5D}"/>
    <cellStyle name="20% - Accent1 2 2 2 3 2 2 2 2" xfId="28511" xr:uid="{0C48C177-4FDD-4487-B2AF-B0C298CA4896}"/>
    <cellStyle name="20% - Accent1 2 2 2 3 2 2 2 2 2" xfId="47273" xr:uid="{82F6609C-9FD9-4596-B299-E6B5C9255792}"/>
    <cellStyle name="20% - Accent1 2 2 2 3 2 2 2 3" xfId="19120" xr:uid="{72227768-0270-4E4F-8AF4-CA3CA7B1FB21}"/>
    <cellStyle name="20% - Accent1 2 2 2 3 2 2 2 4" xfId="37892" xr:uid="{AB2EF4D0-9A3C-4806-BCBA-351219547581}"/>
    <cellStyle name="20% - Accent1 2 2 2 3 2 2 3" xfId="25407" xr:uid="{3371A364-AD50-4869-A7DC-FAFE37B90E2E}"/>
    <cellStyle name="20% - Accent1 2 2 2 3 2 2 3 2" xfId="44169" xr:uid="{DF16E56E-9B94-4868-9376-107AD1DE69F2}"/>
    <cellStyle name="20% - Accent1 2 2 2 3 2 2 4" xfId="16016" xr:uid="{D2926BE4-E4F9-4830-A4EC-1672BA2F0DC3}"/>
    <cellStyle name="20% - Accent1 2 2 2 3 2 2 5" xfId="34788" xr:uid="{A7B9EB63-3FE4-456C-BDAC-A24E31723AE0}"/>
    <cellStyle name="20% - Accent1 2 2 2 3 2 2 6" xfId="52003" xr:uid="{680707F3-DEAC-465A-A550-459831E1B22A}"/>
    <cellStyle name="20% - Accent1 2 2 2 3 2 2 7" xfId="60108" xr:uid="{306430A2-3203-4158-8B84-255D55A28A2A}"/>
    <cellStyle name="20% - Accent1 2 2 2 3 2 3" xfId="9658" xr:uid="{6A564A45-013D-4E7C-81DC-7BAD92E51053}"/>
    <cellStyle name="20% - Accent1 2 2 2 3 2 3 2" xfId="28512" xr:uid="{BDC7275F-2E2B-4A03-9784-73D4B5D78B68}"/>
    <cellStyle name="20% - Accent1 2 2 2 3 2 3 2 2" xfId="47274" xr:uid="{30B420BD-A6E5-4A05-ABC3-E90E5A6467BC}"/>
    <cellStyle name="20% - Accent1 2 2 2 3 2 3 3" xfId="19121" xr:uid="{914AD9A2-3991-4AA0-A786-66CEA73600B3}"/>
    <cellStyle name="20% - Accent1 2 2 2 3 2 3 4" xfId="37893" xr:uid="{A38AE2D3-3849-4364-98A6-B0B622F8FF76}"/>
    <cellStyle name="20% - Accent1 2 2 2 3 2 3 5" xfId="52004" xr:uid="{520800FD-7190-4EDC-BE8A-449356548694}"/>
    <cellStyle name="20% - Accent1 2 2 2 3 2 3 6" xfId="60109" xr:uid="{07ECC01F-18AC-44FF-AA32-53DD01A6A91E}"/>
    <cellStyle name="20% - Accent1 2 2 2 3 2 4" xfId="8102" xr:uid="{43677E62-AA73-436C-B7B3-882470AB6E63}"/>
    <cellStyle name="20% - Accent1 2 2 2 3 2 4 2" xfId="26958" xr:uid="{2F66FEF1-24DB-46C4-BEBE-B52E29084203}"/>
    <cellStyle name="20% - Accent1 2 2 2 3 2 4 2 2" xfId="45720" xr:uid="{6C6CABB4-5B33-4879-AD16-DE80756C05FC}"/>
    <cellStyle name="20% - Accent1 2 2 2 3 2 4 3" xfId="17567" xr:uid="{7CB77168-6ACF-4C95-A3F5-0F66636C61AD}"/>
    <cellStyle name="20% - Accent1 2 2 2 3 2 4 4" xfId="36339" xr:uid="{98FB00E2-0896-43DA-80E8-9133388A62C9}"/>
    <cellStyle name="20% - Accent1 2 2 2 3 2 5" xfId="24343" xr:uid="{0C3D4445-1278-40FC-B02F-466E2ABE7DC4}"/>
    <cellStyle name="20% - Accent1 2 2 2 3 2 5 2" xfId="43106" xr:uid="{73021267-0A50-4D6B-BFA9-CA0E2AA7FD5D}"/>
    <cellStyle name="20% - Accent1 2 2 2 3 2 6" xfId="14952" xr:uid="{F61E5279-E4B7-47E5-AE35-ADAB2091DAAD}"/>
    <cellStyle name="20% - Accent1 2 2 2 3 2 7" xfId="33725" xr:uid="{58E98075-F97A-4E07-843C-E95924050633}"/>
    <cellStyle name="20% - Accent1 2 2 2 3 2 8" xfId="50450" xr:uid="{420F059D-9EC6-49A1-B036-99537976F178}"/>
    <cellStyle name="20% - Accent1 2 2 2 3 2 9" xfId="5296" xr:uid="{CD6C43D2-42FA-4A5A-911A-32EB156267D9}"/>
    <cellStyle name="20% - Accent1 2 2 2 3 3" xfId="6072" xr:uid="{F9D0E5AB-DC78-4D5F-ADBF-25D5590EDDDC}"/>
    <cellStyle name="20% - Accent1 2 2 2 3 3 2" xfId="9659" xr:uid="{678C504F-4E4C-4377-845F-B82E41F80930}"/>
    <cellStyle name="20% - Accent1 2 2 2 3 3 2 2" xfId="28513" xr:uid="{670476BA-74A4-4D29-B390-3058153298D3}"/>
    <cellStyle name="20% - Accent1 2 2 2 3 3 2 2 2" xfId="47275" xr:uid="{AC852E7A-5AE1-4816-A65B-7B773FED9B26}"/>
    <cellStyle name="20% - Accent1 2 2 2 3 3 2 3" xfId="19122" xr:uid="{FBD21AF6-6A38-41E0-AC17-FC6085A6FC36}"/>
    <cellStyle name="20% - Accent1 2 2 2 3 3 2 4" xfId="37894" xr:uid="{CFBC236E-3374-46F3-A7B6-AD8EEC8CDF48}"/>
    <cellStyle name="20% - Accent1 2 2 2 3 3 3" xfId="25119" xr:uid="{592851F2-1F76-43B0-A76D-F1FCE0217C65}"/>
    <cellStyle name="20% - Accent1 2 2 2 3 3 3 2" xfId="43881" xr:uid="{BF29A22A-7399-449F-916C-A463A6E593A1}"/>
    <cellStyle name="20% - Accent1 2 2 2 3 3 4" xfId="15728" xr:uid="{7AE81918-F61F-4127-B7C0-5321AF32BE2E}"/>
    <cellStyle name="20% - Accent1 2 2 2 3 3 5" xfId="34500" xr:uid="{D6E7B845-4CA4-4260-9573-A41C537ECC9F}"/>
    <cellStyle name="20% - Accent1 2 2 2 3 3 6" xfId="52005" xr:uid="{F96AD3A0-B252-4276-8DCC-D0C7F33ED6FE}"/>
    <cellStyle name="20% - Accent1 2 2 2 3 3 7" xfId="60110" xr:uid="{0EBF9D25-AD41-414F-8896-86ACD6B290C2}"/>
    <cellStyle name="20% - Accent1 2 2 2 3 4" xfId="4521" xr:uid="{49C60176-B2DE-4515-B525-5D5704CEDAA2}"/>
    <cellStyle name="20% - Accent1 2 2 2 3 4 2" xfId="9660" xr:uid="{29A33904-BFF7-485C-A7F7-0AC167678651}"/>
    <cellStyle name="20% - Accent1 2 2 2 3 4 2 2" xfId="28514" xr:uid="{25454762-1871-4D4E-B563-F1F6EA8955BE}"/>
    <cellStyle name="20% - Accent1 2 2 2 3 4 2 2 2" xfId="47276" xr:uid="{962A507E-A981-4107-922A-EC9BA2E1069E}"/>
    <cellStyle name="20% - Accent1 2 2 2 3 4 2 3" xfId="19123" xr:uid="{3362463F-7359-4F22-BEEF-4204ED3C8247}"/>
    <cellStyle name="20% - Accent1 2 2 2 3 4 2 4" xfId="37895" xr:uid="{8AA5B4B3-42A9-4E19-9A2F-70436F4C8B24}"/>
    <cellStyle name="20% - Accent1 2 2 2 3 4 3" xfId="23568" xr:uid="{C500E724-FD80-43E4-A6A0-8CE7B735FE16}"/>
    <cellStyle name="20% - Accent1 2 2 2 3 4 3 2" xfId="42331" xr:uid="{7C077F84-2DF1-476D-ACC3-68AB391D5B09}"/>
    <cellStyle name="20% - Accent1 2 2 2 3 4 4" xfId="14177" xr:uid="{78582980-28F2-47C5-8CBC-6E88AA0AF4FA}"/>
    <cellStyle name="20% - Accent1 2 2 2 3 4 5" xfId="32950" xr:uid="{7AF6B6E3-A0D7-43DE-BAD6-F908BAF9F0B1}"/>
    <cellStyle name="20% - Accent1 2 2 2 3 4 6" xfId="52006" xr:uid="{A3CBE5F4-141C-42F0-B7AA-B9FDAA12B424}"/>
    <cellStyle name="20% - Accent1 2 2 2 3 4 7" xfId="60111" xr:uid="{916C2106-10BC-4359-B619-9ACD794BEF06}"/>
    <cellStyle name="20% - Accent1 2 2 2 3 5" xfId="6366" xr:uid="{5E01B4CD-3D1C-4458-A62A-2F2850F774C6}"/>
    <cellStyle name="20% - Accent1 2 2 2 3 5 2" xfId="25406" xr:uid="{9DEAEA53-D60E-4C6F-BD3C-5CDF87BC9EAB}"/>
    <cellStyle name="20% - Accent1 2 2 2 3 5 2 2" xfId="44168" xr:uid="{E712D3D2-71EC-4719-86C5-7C3983326580}"/>
    <cellStyle name="20% - Accent1 2 2 2 3 5 3" xfId="16015" xr:uid="{53538532-8AC5-4B9F-ADCF-CE0199B155C6}"/>
    <cellStyle name="20% - Accent1 2 2 2 3 5 4" xfId="34787" xr:uid="{0F118A85-C11E-4791-B838-F9B148D89DB1}"/>
    <cellStyle name="20% - Accent1 2 2 2 3 6" xfId="8101" xr:uid="{12B2B208-CA78-4284-9B97-34CAB6071D23}"/>
    <cellStyle name="20% - Accent1 2 2 2 3 6 2" xfId="26957" xr:uid="{FFDC8BA2-D322-4D1E-A2E5-AACEAF55C2EB}"/>
    <cellStyle name="20% - Accent1 2 2 2 3 6 2 2" xfId="45719" xr:uid="{BDB94F4D-1565-4B67-B0A7-46C2959D8388}"/>
    <cellStyle name="20% - Accent1 2 2 2 3 6 3" xfId="17566" xr:uid="{185E7B9C-FD18-4DC3-A241-82D2DFB4CA50}"/>
    <cellStyle name="20% - Accent1 2 2 2 3 6 4" xfId="36338" xr:uid="{6465CDCF-E09B-4371-A2BB-A8A832D491DC}"/>
    <cellStyle name="20% - Accent1 2 2 2 3 7" xfId="22292" xr:uid="{B01CB798-0630-4E56-8F55-F11931E6DAD2}"/>
    <cellStyle name="20% - Accent1 2 2 2 3 7 2" xfId="41064" xr:uid="{A47C9A02-5F2F-4A5D-9435-64CA3CF1110C}"/>
    <cellStyle name="20% - Accent1 2 2 2 3 8" xfId="12901" xr:uid="{E7AD7EF4-9658-4630-82E9-4C4C37637166}"/>
    <cellStyle name="20% - Accent1 2 2 2 3 9" xfId="31683" xr:uid="{E1FF4116-2AEE-437D-A47D-1F10ACA01626}"/>
    <cellStyle name="20% - Accent1 2 2 2 4" xfId="2140" xr:uid="{23C08366-CD91-4870-86C2-E1059A4D98F3}"/>
    <cellStyle name="20% - Accent1 2 2 2 4 10" xfId="58801" xr:uid="{C350565B-330F-4014-880E-97690467D8D4}"/>
    <cellStyle name="20% - Accent1 2 2 2 4 2" xfId="6368" xr:uid="{87EE9338-8D48-4224-A6A3-D02CDF8473F8}"/>
    <cellStyle name="20% - Accent1 2 2 2 4 2 2" xfId="9661" xr:uid="{E2F233D6-F2C3-42CB-8F46-31B6DD730E1E}"/>
    <cellStyle name="20% - Accent1 2 2 2 4 2 2 2" xfId="28515" xr:uid="{ED16D0CA-C05C-4CB7-81C9-27B04CBFEDFE}"/>
    <cellStyle name="20% - Accent1 2 2 2 4 2 2 2 2" xfId="47277" xr:uid="{1BD926E0-2320-495A-A491-97361631F667}"/>
    <cellStyle name="20% - Accent1 2 2 2 4 2 2 3" xfId="19124" xr:uid="{48088336-E3EB-4671-B70D-D37AA2DFC4A4}"/>
    <cellStyle name="20% - Accent1 2 2 2 4 2 2 4" xfId="37896" xr:uid="{53B7CC6E-B6CF-4BA7-B614-84D04E131D0F}"/>
    <cellStyle name="20% - Accent1 2 2 2 4 2 3" xfId="25408" xr:uid="{E724F51D-0904-4F52-BB41-98FF620B2E08}"/>
    <cellStyle name="20% - Accent1 2 2 2 4 2 3 2" xfId="44170" xr:uid="{ACD31C43-6265-450D-AE47-7D2995783EFD}"/>
    <cellStyle name="20% - Accent1 2 2 2 4 2 4" xfId="16017" xr:uid="{9E6BFA41-3D3C-4C9C-BC6D-F43F980D8DE5}"/>
    <cellStyle name="20% - Accent1 2 2 2 4 2 5" xfId="34789" xr:uid="{51A4EEFE-880F-4E53-AD4C-A2996282B748}"/>
    <cellStyle name="20% - Accent1 2 2 2 4 2 6" xfId="52007" xr:uid="{97D0EED8-241F-451F-B9FE-0B487B08178E}"/>
    <cellStyle name="20% - Accent1 2 2 2 4 2 7" xfId="60112" xr:uid="{42CCEF7E-A8E3-4986-A222-3397E4F62B59}"/>
    <cellStyle name="20% - Accent1 2 2 2 4 3" xfId="9662" xr:uid="{7208F460-0951-40DD-9797-7A0B06768A7D}"/>
    <cellStyle name="20% - Accent1 2 2 2 4 3 2" xfId="28516" xr:uid="{E6943F95-8E67-429A-A9AE-DC9A288390E2}"/>
    <cellStyle name="20% - Accent1 2 2 2 4 3 2 2" xfId="47278" xr:uid="{E7BAA986-F9C7-476A-8120-1E5BBD0A99CE}"/>
    <cellStyle name="20% - Accent1 2 2 2 4 3 3" xfId="19125" xr:uid="{2F5731E4-2912-452F-BEFF-6FD6B5C106D8}"/>
    <cellStyle name="20% - Accent1 2 2 2 4 3 4" xfId="37897" xr:uid="{7D4F425B-69BE-4048-A9AC-117B4607793D}"/>
    <cellStyle name="20% - Accent1 2 2 2 4 3 5" xfId="52008" xr:uid="{3AA41679-6EC5-4C60-AA0A-559E33D562F8}"/>
    <cellStyle name="20% - Accent1 2 2 2 4 3 6" xfId="60113" xr:uid="{66E1FFEC-5AD7-4199-8B34-6540B0F19859}"/>
    <cellStyle name="20% - Accent1 2 2 2 4 4" xfId="8103" xr:uid="{0692A359-99F3-44E8-98CA-0B85584A7552}"/>
    <cellStyle name="20% - Accent1 2 2 2 4 4 2" xfId="26959" xr:uid="{31C76DF0-6245-4454-AD6A-0FEA45289517}"/>
    <cellStyle name="20% - Accent1 2 2 2 4 4 2 2" xfId="45721" xr:uid="{866081DE-D662-489A-8FEB-83BDE91E2CEF}"/>
    <cellStyle name="20% - Accent1 2 2 2 4 4 3" xfId="17568" xr:uid="{3DF7AB6C-4EB7-45B7-B179-923D867CBC36}"/>
    <cellStyle name="20% - Accent1 2 2 2 4 4 4" xfId="36340" xr:uid="{26EE93E4-4E00-45E6-A8C3-82FD57F81369}"/>
    <cellStyle name="20% - Accent1 2 2 2 4 5" xfId="23910" xr:uid="{1EF0920E-35A1-460A-A734-093924E71514}"/>
    <cellStyle name="20% - Accent1 2 2 2 4 5 2" xfId="42673" xr:uid="{1AC6C3BA-5A4D-4283-BEC8-9143B957F0F8}"/>
    <cellStyle name="20% - Accent1 2 2 2 4 6" xfId="14519" xr:uid="{50882F25-57F7-4464-B17B-50B35CD2F9C0}"/>
    <cellStyle name="20% - Accent1 2 2 2 4 7" xfId="33292" xr:uid="{3FDCBCEF-2D19-40EC-8C17-32B0410C1543}"/>
    <cellStyle name="20% - Accent1 2 2 2 4 8" xfId="50451" xr:uid="{424CBD16-81F0-42A9-AADC-A2F88BF829E9}"/>
    <cellStyle name="20% - Accent1 2 2 2 4 9" xfId="4863" xr:uid="{D3D2DD66-6413-4963-961B-DF4A4E6E3B91}"/>
    <cellStyle name="20% - Accent1 2 2 2 5" xfId="5639" xr:uid="{DDE49A94-E217-4E22-8E11-A684B1C69928}"/>
    <cellStyle name="20% - Accent1 2 2 2 5 2" xfId="9663" xr:uid="{46FA6453-F2C8-4580-A586-A888440899CC}"/>
    <cellStyle name="20% - Accent1 2 2 2 5 2 2" xfId="28517" xr:uid="{AE9EF61A-4109-475F-8D2E-4E2A8C086FE3}"/>
    <cellStyle name="20% - Accent1 2 2 2 5 2 2 2" xfId="47279" xr:uid="{6598B420-491E-43B6-805A-EC79B4C6DABD}"/>
    <cellStyle name="20% - Accent1 2 2 2 5 2 3" xfId="19126" xr:uid="{CB29B620-8D13-4439-AFE8-6F073236CCA7}"/>
    <cellStyle name="20% - Accent1 2 2 2 5 2 4" xfId="37898" xr:uid="{F14AA8BD-66AB-4777-9599-9A27E34E66E7}"/>
    <cellStyle name="20% - Accent1 2 2 2 5 3" xfId="24686" xr:uid="{977AC7A2-394A-4226-8AA5-BADB98B2D059}"/>
    <cellStyle name="20% - Accent1 2 2 2 5 3 2" xfId="43448" xr:uid="{E368A041-35C9-45C2-B8C1-62AD7DCC05D5}"/>
    <cellStyle name="20% - Accent1 2 2 2 5 4" xfId="15295" xr:uid="{7CD414AE-8809-4D9D-9F39-8FE14C390A0F}"/>
    <cellStyle name="20% - Accent1 2 2 2 5 5" xfId="34067" xr:uid="{D03730FD-0B82-4EB9-AFFA-F18BD7179D51}"/>
    <cellStyle name="20% - Accent1 2 2 2 5 6" xfId="52009" xr:uid="{689F0354-69A1-4ABA-8E10-698808B103D1}"/>
    <cellStyle name="20% - Accent1 2 2 2 5 7" xfId="60114" xr:uid="{93208A07-D65C-4EA1-817A-B9B16E0F134B}"/>
    <cellStyle name="20% - Accent1 2 2 2 6" xfId="4088" xr:uid="{63AE3BC9-918B-480A-99BB-0B5732A25871}"/>
    <cellStyle name="20% - Accent1 2 2 2 6 2" xfId="9664" xr:uid="{6279D87B-DFAD-4AB3-87F0-C64ACE6BCE33}"/>
    <cellStyle name="20% - Accent1 2 2 2 6 2 2" xfId="28518" xr:uid="{66CDF540-0247-4D92-B178-62FD9E926436}"/>
    <cellStyle name="20% - Accent1 2 2 2 6 2 2 2" xfId="47280" xr:uid="{8B6B2BE7-0F35-47A6-AFC0-B94679B3DBB2}"/>
    <cellStyle name="20% - Accent1 2 2 2 6 2 3" xfId="19127" xr:uid="{D27A86D3-F93B-41EE-BD15-4626F8E78D50}"/>
    <cellStyle name="20% - Accent1 2 2 2 6 2 4" xfId="37899" xr:uid="{D3E13599-500C-4D84-B8CF-4D40A14A3B49}"/>
    <cellStyle name="20% - Accent1 2 2 2 6 3" xfId="23135" xr:uid="{59E2DA98-24E5-44E7-AEB4-EBCAB2E2201E}"/>
    <cellStyle name="20% - Accent1 2 2 2 6 3 2" xfId="41898" xr:uid="{18AEA8BD-BC3F-4458-81E7-F9F61DE801F3}"/>
    <cellStyle name="20% - Accent1 2 2 2 6 4" xfId="13744" xr:uid="{F86BBE43-F67C-4935-AE24-26ADEE42FF9A}"/>
    <cellStyle name="20% - Accent1 2 2 2 6 5" xfId="32517" xr:uid="{9295E1F0-FE1C-4822-B297-EB07E9214134}"/>
    <cellStyle name="20% - Accent1 2 2 2 6 6" xfId="52010" xr:uid="{A35F4F2B-1289-4B3D-B5CA-7F7BA82151EF}"/>
    <cellStyle name="20% - Accent1 2 2 2 6 7" xfId="60115" xr:uid="{6CBD51AE-0E44-42B4-8E3B-B4DBCA3FFC19}"/>
    <cellStyle name="20% - Accent1 2 2 2 7" xfId="6363" xr:uid="{E6F04C20-516C-42D6-98E9-B66876C93B5B}"/>
    <cellStyle name="20% - Accent1 2 2 2 7 2" xfId="25403" xr:uid="{4380CFBE-B5F3-4ACD-8C2A-F23FB131BE73}"/>
    <cellStyle name="20% - Accent1 2 2 2 7 2 2" xfId="44165" xr:uid="{1ED96CFF-7A1E-4B20-AC08-CDEDB83A488B}"/>
    <cellStyle name="20% - Accent1 2 2 2 7 3" xfId="16012" xr:uid="{D27D967C-9208-49AE-924E-7D8951C81CDF}"/>
    <cellStyle name="20% - Accent1 2 2 2 7 4" xfId="34784" xr:uid="{DE648F61-40CF-427B-969F-2A3A23BF89F1}"/>
    <cellStyle name="20% - Accent1 2 2 2 8" xfId="8098" xr:uid="{220E6029-3F91-45CD-A3DF-9D6A0C8F7431}"/>
    <cellStyle name="20% - Accent1 2 2 2 8 2" xfId="26954" xr:uid="{9393E93D-F394-4545-BC70-AD68F08EBC7C}"/>
    <cellStyle name="20% - Accent1 2 2 2 8 2 2" xfId="45716" xr:uid="{2E624846-3AD3-456F-B19C-9BF28814BA84}"/>
    <cellStyle name="20% - Accent1 2 2 2 8 3" xfId="17563" xr:uid="{ED1353A8-221F-45B2-9435-5A9FFAB14787}"/>
    <cellStyle name="20% - Accent1 2 2 2 8 4" xfId="36335" xr:uid="{5CA97070-6EA2-4FC8-8330-016F509F539B}"/>
    <cellStyle name="20% - Accent1 2 2 2 9" xfId="22290" xr:uid="{BFCD0BD5-07E5-4F3B-891C-0D618B4E13EF}"/>
    <cellStyle name="20% - Accent1 2 2 2 9 2" xfId="41062" xr:uid="{07D5A3AA-8D5B-4367-811D-22BF220893DF}"/>
    <cellStyle name="20% - Accent1 2 2 20" xfId="3235" xr:uid="{963A3BAC-938A-4585-AAFC-569C8DD3D8D0}"/>
    <cellStyle name="20% - Accent1 2 2 3" xfId="1808" xr:uid="{10DE0C2F-FDC6-4D9B-86F1-CCF891543894}"/>
    <cellStyle name="20% - Accent1 2 2 3 10" xfId="12902" xr:uid="{A2440CFB-126F-40B3-9D8C-2658821EC9D3}"/>
    <cellStyle name="20% - Accent1 2 2 3 11" xfId="31684" xr:uid="{75F1792B-148A-4DD1-A457-B4D43B00540B}"/>
    <cellStyle name="20% - Accent1 2 2 3 12" xfId="50452" xr:uid="{D51AA818-C329-41F5-83D6-58D56A95288F}"/>
    <cellStyle name="20% - Accent1 2 2 3 13" xfId="3239" xr:uid="{DE2BBFA9-E4F9-4D5A-8994-2DFCE3F1080D}"/>
    <cellStyle name="20% - Accent1 2 2 3 14" xfId="58802" xr:uid="{F4244704-FFC0-4B4B-A9C0-2673FC866E20}"/>
    <cellStyle name="20% - Accent1 2 2 3 2" xfId="2141" xr:uid="{714640C9-86C2-4C5F-AB80-F35E9FE35C07}"/>
    <cellStyle name="20% - Accent1 2 2 3 2 10" xfId="50453" xr:uid="{4859948A-2375-415F-9B05-0594CD4B5622}"/>
    <cellStyle name="20% - Accent1 2 2 3 2 11" xfId="3240" xr:uid="{D7A6640D-24DB-482F-8808-60E2591EFBA0}"/>
    <cellStyle name="20% - Accent1 2 2 3 2 12" xfId="58803" xr:uid="{247D99EF-07E3-45D5-BE7A-0FDC6A9E4A80}"/>
    <cellStyle name="20% - Accent1 2 2 3 2 2" xfId="2142" xr:uid="{F31DADC2-826E-44DD-9DD9-DD6E1FA2C384}"/>
    <cellStyle name="20% - Accent1 2 2 3 2 2 10" xfId="58804" xr:uid="{66EC1BA6-25CD-449C-8306-C673AE8895C1}"/>
    <cellStyle name="20% - Accent1 2 2 3 2 2 2" xfId="6371" xr:uid="{E2FDEA46-A12F-48BB-9167-84A659C45003}"/>
    <cellStyle name="20% - Accent1 2 2 3 2 2 2 2" xfId="9665" xr:uid="{5A8ABCD3-F4FE-4E8C-A7B4-987A2772A602}"/>
    <cellStyle name="20% - Accent1 2 2 3 2 2 2 2 2" xfId="28519" xr:uid="{DFAC77AB-E285-4039-994D-15BC9B06AA9A}"/>
    <cellStyle name="20% - Accent1 2 2 3 2 2 2 2 2 2" xfId="47281" xr:uid="{97A009E8-3A9F-4CD2-921F-D1D8597D523E}"/>
    <cellStyle name="20% - Accent1 2 2 3 2 2 2 2 3" xfId="19128" xr:uid="{154AFE28-FAAA-4321-A887-58D0C59F9B38}"/>
    <cellStyle name="20% - Accent1 2 2 3 2 2 2 2 4" xfId="37900" xr:uid="{0E895F7F-E22C-4806-B467-88EF7E8D313F}"/>
    <cellStyle name="20% - Accent1 2 2 3 2 2 2 3" xfId="25411" xr:uid="{339B5D0B-08D4-43C5-B35B-7DA9EB47816D}"/>
    <cellStyle name="20% - Accent1 2 2 3 2 2 2 3 2" xfId="44173" xr:uid="{E6B89050-CDDE-42EC-9352-8370D6B7DA10}"/>
    <cellStyle name="20% - Accent1 2 2 3 2 2 2 4" xfId="16020" xr:uid="{CD3448B8-807F-4BE4-8DF1-76F4FBCB9222}"/>
    <cellStyle name="20% - Accent1 2 2 3 2 2 2 5" xfId="34792" xr:uid="{4653F700-3282-4413-8ABD-E3EA896238B9}"/>
    <cellStyle name="20% - Accent1 2 2 3 2 2 2 6" xfId="52011" xr:uid="{09410119-4374-4FAE-8864-92BD19E4E7CB}"/>
    <cellStyle name="20% - Accent1 2 2 3 2 2 2 7" xfId="60116" xr:uid="{B557CF4E-436F-4DE8-A6B1-F582AF63BCE7}"/>
    <cellStyle name="20% - Accent1 2 2 3 2 2 3" xfId="9666" xr:uid="{CAA70087-2B15-4C43-96FE-20A53A90CE11}"/>
    <cellStyle name="20% - Accent1 2 2 3 2 2 3 2" xfId="28520" xr:uid="{7C3903D2-CCE5-45DB-A30D-18831E03ADAD}"/>
    <cellStyle name="20% - Accent1 2 2 3 2 2 3 2 2" xfId="47282" xr:uid="{820435DF-5419-4B59-9C09-7E6356426DC9}"/>
    <cellStyle name="20% - Accent1 2 2 3 2 2 3 3" xfId="19129" xr:uid="{F789BEAF-DB47-46B7-B7A0-1DD3007F4E4B}"/>
    <cellStyle name="20% - Accent1 2 2 3 2 2 3 4" xfId="37901" xr:uid="{9EC7CD5F-4765-40A0-86BC-248CC5EB83E7}"/>
    <cellStyle name="20% - Accent1 2 2 3 2 2 3 5" xfId="52012" xr:uid="{A95BC466-B887-4037-BE58-E85B334B2905}"/>
    <cellStyle name="20% - Accent1 2 2 3 2 2 3 6" xfId="60117" xr:uid="{4E0FB6C9-EB65-4ACE-BDFC-D4FB7C75E694}"/>
    <cellStyle name="20% - Accent1 2 2 3 2 2 4" xfId="8106" xr:uid="{1FDCB53D-B0E9-4483-A7DF-01120116935C}"/>
    <cellStyle name="20% - Accent1 2 2 3 2 2 4 2" xfId="26962" xr:uid="{7C1056CF-D062-4A8A-A88D-187EA487D43B}"/>
    <cellStyle name="20% - Accent1 2 2 3 2 2 4 2 2" xfId="45724" xr:uid="{74C52A24-A9B4-4F0C-B1AE-6D8C4ED896A8}"/>
    <cellStyle name="20% - Accent1 2 2 3 2 2 4 3" xfId="17571" xr:uid="{9C8A7D76-5050-4CE9-8951-C7E44CB96FFE}"/>
    <cellStyle name="20% - Accent1 2 2 3 2 2 4 4" xfId="36343" xr:uid="{403E6A58-490F-48AE-99C6-FABF723A81AC}"/>
    <cellStyle name="20% - Accent1 2 2 3 2 2 5" xfId="24168" xr:uid="{98272080-642E-4174-A8C3-84D8BE8D7828}"/>
    <cellStyle name="20% - Accent1 2 2 3 2 2 5 2" xfId="42931" xr:uid="{D783D317-4BB0-44B6-B871-C37B16D1D1B9}"/>
    <cellStyle name="20% - Accent1 2 2 3 2 2 6" xfId="14777" xr:uid="{C2AA75A2-1B7F-4313-81F3-D894BA0BB60F}"/>
    <cellStyle name="20% - Accent1 2 2 3 2 2 7" xfId="33550" xr:uid="{19CD49C0-4564-44C9-BAE4-A5317D0CED00}"/>
    <cellStyle name="20% - Accent1 2 2 3 2 2 8" xfId="50454" xr:uid="{DAD7B67A-4313-48EB-B9F0-5F27D4DE62DF}"/>
    <cellStyle name="20% - Accent1 2 2 3 2 2 9" xfId="5121" xr:uid="{F759AF26-A42A-4DED-9D82-AEC0CF9BA280}"/>
    <cellStyle name="20% - Accent1 2 2 3 2 3" xfId="5897" xr:uid="{A56F640A-38C7-4C30-8827-4F61FAE47E23}"/>
    <cellStyle name="20% - Accent1 2 2 3 2 3 2" xfId="9667" xr:uid="{E5430FFF-F411-4240-9CEE-69003C7196C2}"/>
    <cellStyle name="20% - Accent1 2 2 3 2 3 2 2" xfId="28521" xr:uid="{CBB71D94-37FF-405D-ABBC-779179D7679A}"/>
    <cellStyle name="20% - Accent1 2 2 3 2 3 2 2 2" xfId="47283" xr:uid="{F5213240-5314-4AD8-9468-5F0F08812C16}"/>
    <cellStyle name="20% - Accent1 2 2 3 2 3 2 3" xfId="19130" xr:uid="{D9C0FC59-E2BD-4770-9D2A-BD389CD1F0DA}"/>
    <cellStyle name="20% - Accent1 2 2 3 2 3 2 4" xfId="37902" xr:uid="{2208E667-AB32-4A3B-8A59-0337E08F7E22}"/>
    <cellStyle name="20% - Accent1 2 2 3 2 3 3" xfId="24944" xr:uid="{2E6EC6E2-8C3B-4C1A-BC1C-E894CD172097}"/>
    <cellStyle name="20% - Accent1 2 2 3 2 3 3 2" xfId="43706" xr:uid="{D3348ABC-BAEF-4B71-ADF5-9DB8849732A6}"/>
    <cellStyle name="20% - Accent1 2 2 3 2 3 4" xfId="15553" xr:uid="{C66E82F2-95C0-460C-BBD5-9DFF3D101FC9}"/>
    <cellStyle name="20% - Accent1 2 2 3 2 3 5" xfId="34325" xr:uid="{48F77894-2655-43E6-AE2E-10893BFC1C75}"/>
    <cellStyle name="20% - Accent1 2 2 3 2 3 6" xfId="52013" xr:uid="{7E750F59-1CE6-4268-BB86-43E7CEE8E215}"/>
    <cellStyle name="20% - Accent1 2 2 3 2 3 7" xfId="60118" xr:uid="{4F794F29-C9F9-49EB-B0CC-2FED499B4235}"/>
    <cellStyle name="20% - Accent1 2 2 3 2 4" xfId="4346" xr:uid="{3D3FD40F-103A-4C74-A4A6-45CA4356E62F}"/>
    <cellStyle name="20% - Accent1 2 2 3 2 4 2" xfId="9668" xr:uid="{60926002-2EAA-4ADF-96BE-A845C8156203}"/>
    <cellStyle name="20% - Accent1 2 2 3 2 4 2 2" xfId="28522" xr:uid="{6E436139-5378-43F5-B311-43FEEFD5FC91}"/>
    <cellStyle name="20% - Accent1 2 2 3 2 4 2 2 2" xfId="47284" xr:uid="{B06CE35F-3AF2-4A9E-8CB1-C79F60F2D66C}"/>
    <cellStyle name="20% - Accent1 2 2 3 2 4 2 3" xfId="19131" xr:uid="{F225ECBF-55BC-47C8-AE73-34C4DAD6C896}"/>
    <cellStyle name="20% - Accent1 2 2 3 2 4 2 4" xfId="37903" xr:uid="{7BE0B7AB-541F-4185-AC7B-3DF532E7476D}"/>
    <cellStyle name="20% - Accent1 2 2 3 2 4 3" xfId="23393" xr:uid="{F0E77500-ADD6-44E5-9B45-7DD9E034A4BD}"/>
    <cellStyle name="20% - Accent1 2 2 3 2 4 3 2" xfId="42156" xr:uid="{341E97D1-EDAD-479D-B7AF-ADB239629887}"/>
    <cellStyle name="20% - Accent1 2 2 3 2 4 4" xfId="14002" xr:uid="{2E42601D-9589-4D64-8B66-9A7E7F634FF6}"/>
    <cellStyle name="20% - Accent1 2 2 3 2 4 5" xfId="32775" xr:uid="{DDF1BCC7-F804-47CF-8B59-16960A0C59D5}"/>
    <cellStyle name="20% - Accent1 2 2 3 2 4 6" xfId="52014" xr:uid="{36181993-B3B7-433B-81AD-3125554A6826}"/>
    <cellStyle name="20% - Accent1 2 2 3 2 4 7" xfId="60119" xr:uid="{DA439332-4991-4723-80CA-CB5493F73B52}"/>
    <cellStyle name="20% - Accent1 2 2 3 2 5" xfId="6370" xr:uid="{50A626D1-00CD-4628-A33A-FFD4C3786C0A}"/>
    <cellStyle name="20% - Accent1 2 2 3 2 5 2" xfId="25410" xr:uid="{1E89F3C0-41B7-4446-AD52-502ECBFA263C}"/>
    <cellStyle name="20% - Accent1 2 2 3 2 5 2 2" xfId="44172" xr:uid="{8EA798A4-ADD6-4C0D-AF6D-7D379A9C711E}"/>
    <cellStyle name="20% - Accent1 2 2 3 2 5 3" xfId="16019" xr:uid="{8AD36C1B-2948-496D-B0F6-85D0E43B731A}"/>
    <cellStyle name="20% - Accent1 2 2 3 2 5 4" xfId="34791" xr:uid="{6C8603A1-A812-427A-B279-7FCF3713B8ED}"/>
    <cellStyle name="20% - Accent1 2 2 3 2 6" xfId="8105" xr:uid="{2E50A898-BE6F-4682-A429-FAD71D3801E5}"/>
    <cellStyle name="20% - Accent1 2 2 3 2 6 2" xfId="26961" xr:uid="{9EC6EB6D-F033-4BAA-BC2B-CE6B8D33D917}"/>
    <cellStyle name="20% - Accent1 2 2 3 2 6 2 2" xfId="45723" xr:uid="{82B63BCF-3B80-45E4-BE61-2AE7925FAFCA}"/>
    <cellStyle name="20% - Accent1 2 2 3 2 6 3" xfId="17570" xr:uid="{66C63522-F390-4AC0-B092-44AD40BEADBD}"/>
    <cellStyle name="20% - Accent1 2 2 3 2 6 4" xfId="36342" xr:uid="{5680C4D5-3036-455C-A0BA-F927D20EC3C4}"/>
    <cellStyle name="20% - Accent1 2 2 3 2 7" xfId="22294" xr:uid="{9FF96832-03E5-435F-A8E7-2F59B58EB131}"/>
    <cellStyle name="20% - Accent1 2 2 3 2 7 2" xfId="41066" xr:uid="{06F6A827-950B-4CD6-A8D9-4C79AEB12735}"/>
    <cellStyle name="20% - Accent1 2 2 3 2 8" xfId="12903" xr:uid="{65FE28C7-492A-4E1C-9BC7-A0E31D5A540D}"/>
    <cellStyle name="20% - Accent1 2 2 3 2 9" xfId="31685" xr:uid="{60D5AA0A-2694-4FD5-A900-A2DDAA29517C}"/>
    <cellStyle name="20% - Accent1 2 2 3 3" xfId="2143" xr:uid="{025C2533-3372-4825-B903-DF1EA9BC8008}"/>
    <cellStyle name="20% - Accent1 2 2 3 3 10" xfId="50455" xr:uid="{E2C07851-D2EB-4DF7-9341-B61707CB3126}"/>
    <cellStyle name="20% - Accent1 2 2 3 3 11" xfId="3241" xr:uid="{1C5937A1-C3EB-4661-94CE-695E6D65B458}"/>
    <cellStyle name="20% - Accent1 2 2 3 3 12" xfId="58805" xr:uid="{822EED22-8612-4E6A-98FC-8DC19E557F46}"/>
    <cellStyle name="20% - Accent1 2 2 3 3 2" xfId="2144" xr:uid="{14753DB6-8AB8-46BB-AE87-09502AD283F7}"/>
    <cellStyle name="20% - Accent1 2 2 3 3 2 10" xfId="58806" xr:uid="{57F4119D-08C7-421E-A131-B147CE0F67AD}"/>
    <cellStyle name="20% - Accent1 2 2 3 3 2 2" xfId="6373" xr:uid="{F306435C-985D-47AF-AAA1-D736306F9DE6}"/>
    <cellStyle name="20% - Accent1 2 2 3 3 2 2 2" xfId="9669" xr:uid="{5B3DFAD6-7271-48CE-976D-C33E350E0C19}"/>
    <cellStyle name="20% - Accent1 2 2 3 3 2 2 2 2" xfId="28523" xr:uid="{D8421587-2A7B-460D-AE01-D633C64EB025}"/>
    <cellStyle name="20% - Accent1 2 2 3 3 2 2 2 2 2" xfId="47285" xr:uid="{074294A6-4AFF-44EE-A52A-0F5D1B4ADB8C}"/>
    <cellStyle name="20% - Accent1 2 2 3 3 2 2 2 3" xfId="19132" xr:uid="{C3B15B72-CD9F-4228-96AE-E7D13FEA1176}"/>
    <cellStyle name="20% - Accent1 2 2 3 3 2 2 2 4" xfId="37904" xr:uid="{6BE5F149-58F2-4221-A2D2-0139A1FC0CCA}"/>
    <cellStyle name="20% - Accent1 2 2 3 3 2 2 3" xfId="25413" xr:uid="{1C24EB7F-CAEE-403B-AAC0-611E934DB1AB}"/>
    <cellStyle name="20% - Accent1 2 2 3 3 2 2 3 2" xfId="44175" xr:uid="{EE481834-D62F-4930-8487-B657A0563211}"/>
    <cellStyle name="20% - Accent1 2 2 3 3 2 2 4" xfId="16022" xr:uid="{26221715-F145-4DAD-9FF1-5AD9905BC0AA}"/>
    <cellStyle name="20% - Accent1 2 2 3 3 2 2 5" xfId="34794" xr:uid="{C85BC031-AF9F-4441-A45D-17046C805D6A}"/>
    <cellStyle name="20% - Accent1 2 2 3 3 2 2 6" xfId="52015" xr:uid="{B8113713-1A85-4F93-908A-C2802F6780D7}"/>
    <cellStyle name="20% - Accent1 2 2 3 3 2 2 7" xfId="60120" xr:uid="{4CEA3F87-480E-4628-8726-180E2240426D}"/>
    <cellStyle name="20% - Accent1 2 2 3 3 2 3" xfId="9670" xr:uid="{92D8E1CC-17F0-49AA-AC15-8B065863251A}"/>
    <cellStyle name="20% - Accent1 2 2 3 3 2 3 2" xfId="28524" xr:uid="{3AF900EB-4346-42EE-B66F-AD73631D525D}"/>
    <cellStyle name="20% - Accent1 2 2 3 3 2 3 2 2" xfId="47286" xr:uid="{088BA888-209C-4F0D-B582-AF449ACA5272}"/>
    <cellStyle name="20% - Accent1 2 2 3 3 2 3 3" xfId="19133" xr:uid="{E2E13122-1CC0-4359-89B0-23060C038CF4}"/>
    <cellStyle name="20% - Accent1 2 2 3 3 2 3 4" xfId="37905" xr:uid="{48342B7C-0CC0-491C-B6E5-1A645C70B60D}"/>
    <cellStyle name="20% - Accent1 2 2 3 3 2 3 5" xfId="52016" xr:uid="{43211AD5-3EEB-41FA-9F04-D47E5B31822B}"/>
    <cellStyle name="20% - Accent1 2 2 3 3 2 3 6" xfId="60121" xr:uid="{8415CCA3-1B30-4EEF-B49A-66886215899B}"/>
    <cellStyle name="20% - Accent1 2 2 3 3 2 4" xfId="8108" xr:uid="{BAF73EA1-AAF9-45A3-A5B4-AB0C8C55CE1D}"/>
    <cellStyle name="20% - Accent1 2 2 3 3 2 4 2" xfId="26964" xr:uid="{241C0D5F-D75F-4934-BF38-3A5746E20237}"/>
    <cellStyle name="20% - Accent1 2 2 3 3 2 4 2 2" xfId="45726" xr:uid="{B4882629-D303-4A51-AD12-A9231A39C1C1}"/>
    <cellStyle name="20% - Accent1 2 2 3 3 2 4 3" xfId="17573" xr:uid="{499E0810-AB26-4B04-A954-8229F89FB5D4}"/>
    <cellStyle name="20% - Accent1 2 2 3 3 2 4 4" xfId="36345" xr:uid="{C99A39F2-8ACA-4FD2-B26D-6A349E69D420}"/>
    <cellStyle name="20% - Accent1 2 2 3 3 2 5" xfId="24386" xr:uid="{CBF4D6F1-DAB6-4E96-8A2D-124C3292E25C}"/>
    <cellStyle name="20% - Accent1 2 2 3 3 2 5 2" xfId="43149" xr:uid="{30F5A18B-90DE-45E7-93FB-48237E6A5D84}"/>
    <cellStyle name="20% - Accent1 2 2 3 3 2 6" xfId="14995" xr:uid="{4CC6D254-E65A-4A1A-BE0F-B688E3B3C14D}"/>
    <cellStyle name="20% - Accent1 2 2 3 3 2 7" xfId="33768" xr:uid="{88027BE8-75DD-401C-922A-93518D0066A0}"/>
    <cellStyle name="20% - Accent1 2 2 3 3 2 8" xfId="50456" xr:uid="{D5CF0BEF-28AB-4992-A705-BF7A3C3EBB6A}"/>
    <cellStyle name="20% - Accent1 2 2 3 3 2 9" xfId="5339" xr:uid="{E1D8202B-80E3-49DB-A788-B24669DFFD5A}"/>
    <cellStyle name="20% - Accent1 2 2 3 3 3" xfId="6115" xr:uid="{4D0ABC49-BA12-4236-AAD6-34E1A90121D1}"/>
    <cellStyle name="20% - Accent1 2 2 3 3 3 2" xfId="9671" xr:uid="{C0011B63-BF2D-4806-83F4-4344EC382823}"/>
    <cellStyle name="20% - Accent1 2 2 3 3 3 2 2" xfId="28525" xr:uid="{BC7E87B5-6372-47DD-A125-DE5FC0CFDD6B}"/>
    <cellStyle name="20% - Accent1 2 2 3 3 3 2 2 2" xfId="47287" xr:uid="{38ED77D7-3F7C-428A-90AE-1BCE5A397A9B}"/>
    <cellStyle name="20% - Accent1 2 2 3 3 3 2 3" xfId="19134" xr:uid="{551EA50C-5A2C-4991-AEB9-A620214DAFBC}"/>
    <cellStyle name="20% - Accent1 2 2 3 3 3 2 4" xfId="37906" xr:uid="{ECDD38BA-39A3-4FEB-A0DB-1440F2AB6148}"/>
    <cellStyle name="20% - Accent1 2 2 3 3 3 3" xfId="25162" xr:uid="{DA92D9C4-753A-4E45-B06E-ED733A51FCEB}"/>
    <cellStyle name="20% - Accent1 2 2 3 3 3 3 2" xfId="43924" xr:uid="{3EE73BAA-89F5-471B-B94F-E380245F8FD2}"/>
    <cellStyle name="20% - Accent1 2 2 3 3 3 4" xfId="15771" xr:uid="{DAB4661C-1214-45C3-901B-C4DF288F2D67}"/>
    <cellStyle name="20% - Accent1 2 2 3 3 3 5" xfId="34543" xr:uid="{89DC8049-D99A-4E34-A008-9F1B6996B892}"/>
    <cellStyle name="20% - Accent1 2 2 3 3 3 6" xfId="52017" xr:uid="{90B76BD7-AF52-4406-A61F-072EAB75C318}"/>
    <cellStyle name="20% - Accent1 2 2 3 3 3 7" xfId="60122" xr:uid="{FE3FE00F-2346-462E-A843-E678932DF8A0}"/>
    <cellStyle name="20% - Accent1 2 2 3 3 4" xfId="4564" xr:uid="{4872FDDF-12DB-470F-85F0-95BAC2BB14A6}"/>
    <cellStyle name="20% - Accent1 2 2 3 3 4 2" xfId="9672" xr:uid="{15C8351B-2F0F-41EA-998B-BF39E596C20A}"/>
    <cellStyle name="20% - Accent1 2 2 3 3 4 2 2" xfId="28526" xr:uid="{BE281A4F-883C-48AB-B01B-AF4D32A2A89D}"/>
    <cellStyle name="20% - Accent1 2 2 3 3 4 2 2 2" xfId="47288" xr:uid="{00228CFB-F7FF-4F06-A1D3-C171E15713C3}"/>
    <cellStyle name="20% - Accent1 2 2 3 3 4 2 3" xfId="19135" xr:uid="{7C5A8002-EBB8-44A0-AD25-FFAA53F9D33A}"/>
    <cellStyle name="20% - Accent1 2 2 3 3 4 2 4" xfId="37907" xr:uid="{7957ECF0-2A6A-42A1-B08B-9D576B0BF3DC}"/>
    <cellStyle name="20% - Accent1 2 2 3 3 4 3" xfId="23611" xr:uid="{1A354FDC-16D2-4D34-935C-9756FDB671E6}"/>
    <cellStyle name="20% - Accent1 2 2 3 3 4 3 2" xfId="42374" xr:uid="{EF4C21BF-8DDD-4C1C-9684-EEC7D5FE1BF3}"/>
    <cellStyle name="20% - Accent1 2 2 3 3 4 4" xfId="14220" xr:uid="{2DA9612F-69DE-4196-B053-4140B2FC2D7D}"/>
    <cellStyle name="20% - Accent1 2 2 3 3 4 5" xfId="32993" xr:uid="{3A0C3687-D275-4F6A-9A4B-D19A65A9BE62}"/>
    <cellStyle name="20% - Accent1 2 2 3 3 4 6" xfId="52018" xr:uid="{8DB29DD6-29AA-4D75-942A-46165F4C0F7C}"/>
    <cellStyle name="20% - Accent1 2 2 3 3 4 7" xfId="60123" xr:uid="{D8301F94-7EB4-4B66-ADD3-4B8DF984AA9B}"/>
    <cellStyle name="20% - Accent1 2 2 3 3 5" xfId="6372" xr:uid="{ABF79F73-0729-4922-B6DD-974AFDDB3397}"/>
    <cellStyle name="20% - Accent1 2 2 3 3 5 2" xfId="25412" xr:uid="{DEFEC74C-8B05-4A00-BE59-EA14AE557620}"/>
    <cellStyle name="20% - Accent1 2 2 3 3 5 2 2" xfId="44174" xr:uid="{DA00DEB7-EC77-4F2E-9AA8-DE375AA7E35E}"/>
    <cellStyle name="20% - Accent1 2 2 3 3 5 3" xfId="16021" xr:uid="{1791662D-A491-46F8-8948-AFACC6539A18}"/>
    <cellStyle name="20% - Accent1 2 2 3 3 5 4" xfId="34793" xr:uid="{9D905A5C-E459-47B1-A9AD-127C6B453237}"/>
    <cellStyle name="20% - Accent1 2 2 3 3 6" xfId="8107" xr:uid="{091E378E-227F-4B19-8120-3127750BF43E}"/>
    <cellStyle name="20% - Accent1 2 2 3 3 6 2" xfId="26963" xr:uid="{43985089-BCD5-444C-B610-D78B4BF59AE9}"/>
    <cellStyle name="20% - Accent1 2 2 3 3 6 2 2" xfId="45725" xr:uid="{22AE95AE-C026-4202-864A-36399C5F5082}"/>
    <cellStyle name="20% - Accent1 2 2 3 3 6 3" xfId="17572" xr:uid="{CAF8E71A-CAD8-417D-86F1-FE2B928A9D96}"/>
    <cellStyle name="20% - Accent1 2 2 3 3 6 4" xfId="36344" xr:uid="{073C53B5-D662-40C6-84A0-5A0DE498CD24}"/>
    <cellStyle name="20% - Accent1 2 2 3 3 7" xfId="22295" xr:uid="{B713D568-F013-4475-9001-CEBA02232B1E}"/>
    <cellStyle name="20% - Accent1 2 2 3 3 7 2" xfId="41067" xr:uid="{AFD24AA9-C214-4A6E-936B-824FF47841E9}"/>
    <cellStyle name="20% - Accent1 2 2 3 3 8" xfId="12904" xr:uid="{20B1A742-D130-483E-B9AA-E55FF33C4D31}"/>
    <cellStyle name="20% - Accent1 2 2 3 3 9" xfId="31686" xr:uid="{4B1F841B-ADCC-4092-9626-7AA3B5D24328}"/>
    <cellStyle name="20% - Accent1 2 2 3 4" xfId="2145" xr:uid="{6082C4DD-7283-4A78-B680-402C9815A3AF}"/>
    <cellStyle name="20% - Accent1 2 2 3 4 10" xfId="58807" xr:uid="{56B5E80C-8679-4C0B-B1ED-EA46BB6B76A6}"/>
    <cellStyle name="20% - Accent1 2 2 3 4 2" xfId="6374" xr:uid="{D0FC00CE-BB53-49DD-A288-B496322C1FF0}"/>
    <cellStyle name="20% - Accent1 2 2 3 4 2 2" xfId="9673" xr:uid="{566888D3-D87A-4219-BB7A-3BD4440EFDB2}"/>
    <cellStyle name="20% - Accent1 2 2 3 4 2 2 2" xfId="28527" xr:uid="{7CE17F9F-A1D6-4C82-B4A8-01B2F5460E3F}"/>
    <cellStyle name="20% - Accent1 2 2 3 4 2 2 2 2" xfId="47289" xr:uid="{E2E5E0F8-9E7C-4EC9-B9B9-E656C0C42378}"/>
    <cellStyle name="20% - Accent1 2 2 3 4 2 2 3" xfId="19136" xr:uid="{E229F74F-8B02-4C16-A42D-C802F556ECFE}"/>
    <cellStyle name="20% - Accent1 2 2 3 4 2 2 4" xfId="37908" xr:uid="{D2DCA33B-C710-4500-9976-DFDD155502F9}"/>
    <cellStyle name="20% - Accent1 2 2 3 4 2 3" xfId="25414" xr:uid="{58638E89-2B3B-4570-B7DE-485AA75C4452}"/>
    <cellStyle name="20% - Accent1 2 2 3 4 2 3 2" xfId="44176" xr:uid="{D26F863C-A382-4A08-A948-97BCC22B7492}"/>
    <cellStyle name="20% - Accent1 2 2 3 4 2 4" xfId="16023" xr:uid="{982CE94C-AA42-461E-AA1D-BA693B5F559B}"/>
    <cellStyle name="20% - Accent1 2 2 3 4 2 5" xfId="34795" xr:uid="{DCFC1E86-5060-4856-8444-3A77FD710044}"/>
    <cellStyle name="20% - Accent1 2 2 3 4 2 6" xfId="52019" xr:uid="{CC3B37F2-A730-4BD7-8C84-99D277F71BCD}"/>
    <cellStyle name="20% - Accent1 2 2 3 4 2 7" xfId="60124" xr:uid="{BFA53C89-EBDB-4D06-B4C9-E66C0160B7BE}"/>
    <cellStyle name="20% - Accent1 2 2 3 4 3" xfId="9674" xr:uid="{DA798E31-2C7B-49E0-BA66-C8B4DAA0514E}"/>
    <cellStyle name="20% - Accent1 2 2 3 4 3 2" xfId="28528" xr:uid="{88CFCC97-3FDF-48AC-832B-A81A7066ACB2}"/>
    <cellStyle name="20% - Accent1 2 2 3 4 3 2 2" xfId="47290" xr:uid="{81FA447D-6BF3-4600-948D-2D022A897B26}"/>
    <cellStyle name="20% - Accent1 2 2 3 4 3 3" xfId="19137" xr:uid="{4D0CB5A6-9D97-43A1-8E90-FDFD9C52F0DB}"/>
    <cellStyle name="20% - Accent1 2 2 3 4 3 4" xfId="37909" xr:uid="{16C56F86-0DBA-4A3A-9825-68AC1B55C78C}"/>
    <cellStyle name="20% - Accent1 2 2 3 4 3 5" xfId="52020" xr:uid="{E95E59D9-9CF1-4489-BF85-59264850EE5E}"/>
    <cellStyle name="20% - Accent1 2 2 3 4 3 6" xfId="60125" xr:uid="{663F3F65-D41B-462D-B3A9-D60486F031F8}"/>
    <cellStyle name="20% - Accent1 2 2 3 4 4" xfId="8109" xr:uid="{B0EAE5B5-86CA-465F-984C-E5FA22056A13}"/>
    <cellStyle name="20% - Accent1 2 2 3 4 4 2" xfId="26965" xr:uid="{69CA1911-061C-4BEE-A0E3-4C11D1350113}"/>
    <cellStyle name="20% - Accent1 2 2 3 4 4 2 2" xfId="45727" xr:uid="{B03A2E0C-1C8D-4876-9329-FBE963F3EEAD}"/>
    <cellStyle name="20% - Accent1 2 2 3 4 4 3" xfId="17574" xr:uid="{60A2FC08-FB62-4EAE-9D4B-AE487DC9ED4E}"/>
    <cellStyle name="20% - Accent1 2 2 3 4 4 4" xfId="36346" xr:uid="{C44B7644-6007-4470-BFB2-4B2EBD8EA539}"/>
    <cellStyle name="20% - Accent1 2 2 3 4 5" xfId="23953" xr:uid="{9AE13B05-2107-4BF3-A78D-F85B1187B262}"/>
    <cellStyle name="20% - Accent1 2 2 3 4 5 2" xfId="42716" xr:uid="{BE091E5C-B88E-47F5-BF0A-A1CDDFE1DEC9}"/>
    <cellStyle name="20% - Accent1 2 2 3 4 6" xfId="14562" xr:uid="{080826F6-A2E0-4934-9B7B-FDFE5490AF5F}"/>
    <cellStyle name="20% - Accent1 2 2 3 4 7" xfId="33335" xr:uid="{77D7D342-A32F-49CF-8C9E-37A0B8FAC1FE}"/>
    <cellStyle name="20% - Accent1 2 2 3 4 8" xfId="50457" xr:uid="{02CD02F8-459C-4760-B06A-680FCD22BD19}"/>
    <cellStyle name="20% - Accent1 2 2 3 4 9" xfId="4906" xr:uid="{92D19FE4-A763-4E55-A3E2-7330011729EE}"/>
    <cellStyle name="20% - Accent1 2 2 3 5" xfId="5682" xr:uid="{9DA0B3F1-5DDE-42B3-91B6-46FBBBEDD89F}"/>
    <cellStyle name="20% - Accent1 2 2 3 5 2" xfId="9675" xr:uid="{B35C6F95-5464-4FD4-9348-86A7AFCA63C1}"/>
    <cellStyle name="20% - Accent1 2 2 3 5 2 2" xfId="28529" xr:uid="{3E8F8176-843E-4A9A-8D87-82E7A860E446}"/>
    <cellStyle name="20% - Accent1 2 2 3 5 2 2 2" xfId="47291" xr:uid="{CA7F7EA7-68AE-4BB4-92F0-894960FADC64}"/>
    <cellStyle name="20% - Accent1 2 2 3 5 2 3" xfId="19138" xr:uid="{404F0037-9559-4D0D-8C13-948F9FA6C847}"/>
    <cellStyle name="20% - Accent1 2 2 3 5 2 4" xfId="37910" xr:uid="{6DCDB035-5E0D-42BD-ABF6-57451A573F48}"/>
    <cellStyle name="20% - Accent1 2 2 3 5 3" xfId="24729" xr:uid="{158D0AFA-60AB-43A9-A64D-3836CBCD4D84}"/>
    <cellStyle name="20% - Accent1 2 2 3 5 3 2" xfId="43491" xr:uid="{230F37AD-4A26-407F-93AC-FD01D7B9A34A}"/>
    <cellStyle name="20% - Accent1 2 2 3 5 4" xfId="15338" xr:uid="{2FDA6A0C-46C2-421D-9AD7-7B7A79D66AE5}"/>
    <cellStyle name="20% - Accent1 2 2 3 5 5" xfId="34110" xr:uid="{948CD8D5-962B-43C6-9770-86BDDBE20201}"/>
    <cellStyle name="20% - Accent1 2 2 3 5 6" xfId="52021" xr:uid="{E4329E75-67E6-4DCD-917B-4B0276F0D7D8}"/>
    <cellStyle name="20% - Accent1 2 2 3 5 7" xfId="60126" xr:uid="{16CAD551-59AC-41FC-ABA4-634B1DE90B6B}"/>
    <cellStyle name="20% - Accent1 2 2 3 6" xfId="4131" xr:uid="{174ED959-E2C9-485A-AAFC-75CC4C8E0962}"/>
    <cellStyle name="20% - Accent1 2 2 3 6 2" xfId="9676" xr:uid="{CB653299-07EF-4824-8989-5CF78BC3C98F}"/>
    <cellStyle name="20% - Accent1 2 2 3 6 2 2" xfId="28530" xr:uid="{C9C1AAA2-F31D-4A67-9573-C6AA88D1D9AB}"/>
    <cellStyle name="20% - Accent1 2 2 3 6 2 2 2" xfId="47292" xr:uid="{5E3419DD-48EE-4F02-847A-87F0794ABDFC}"/>
    <cellStyle name="20% - Accent1 2 2 3 6 2 3" xfId="19139" xr:uid="{D6995FC1-D3FA-4940-AF3F-95C6DF642A0B}"/>
    <cellStyle name="20% - Accent1 2 2 3 6 2 4" xfId="37911" xr:uid="{AE14AB70-A25F-4C6A-BC1E-CC157236E7A5}"/>
    <cellStyle name="20% - Accent1 2 2 3 6 3" xfId="23178" xr:uid="{C0EBE54F-26F0-4ACF-8F75-F85D89B1D709}"/>
    <cellStyle name="20% - Accent1 2 2 3 6 3 2" xfId="41941" xr:uid="{38AC9370-4CAC-4850-9AA7-41266CC6F37B}"/>
    <cellStyle name="20% - Accent1 2 2 3 6 4" xfId="13787" xr:uid="{08F783A1-258A-4B75-A073-AB5E63E58F2F}"/>
    <cellStyle name="20% - Accent1 2 2 3 6 5" xfId="32560" xr:uid="{288A1D6D-D2E1-411C-A228-7C452B822F0C}"/>
    <cellStyle name="20% - Accent1 2 2 3 6 6" xfId="52022" xr:uid="{003B74C6-B5C3-4BAC-B2F6-0E0B26548F93}"/>
    <cellStyle name="20% - Accent1 2 2 3 6 7" xfId="60127" xr:uid="{78D74840-E4E2-480C-AE9C-B4BC28420AC3}"/>
    <cellStyle name="20% - Accent1 2 2 3 7" xfId="6369" xr:uid="{5B08303D-355D-4CDC-870E-7197E2FF5DB5}"/>
    <cellStyle name="20% - Accent1 2 2 3 7 2" xfId="25409" xr:uid="{7F1BDAA3-39ED-46B7-9A6C-42FEB50FD86E}"/>
    <cellStyle name="20% - Accent1 2 2 3 7 2 2" xfId="44171" xr:uid="{6982685F-E24A-4C98-BD6F-C0BD45142EF2}"/>
    <cellStyle name="20% - Accent1 2 2 3 7 3" xfId="16018" xr:uid="{CF02A8A0-894E-407A-8204-DCD5B8C13A8E}"/>
    <cellStyle name="20% - Accent1 2 2 3 7 4" xfId="34790" xr:uid="{752CACF1-2AEE-4769-9C44-5D89C368BB0C}"/>
    <cellStyle name="20% - Accent1 2 2 3 8" xfId="8104" xr:uid="{6EAEBD77-FB70-4EC0-BFFB-B9680F41B9E5}"/>
    <cellStyle name="20% - Accent1 2 2 3 8 2" xfId="26960" xr:uid="{C073EAAA-2D76-438D-9DB2-45DC81A8CF71}"/>
    <cellStyle name="20% - Accent1 2 2 3 8 2 2" xfId="45722" xr:uid="{CA45D49E-A224-4B97-8CA0-9E3402DA0CB0}"/>
    <cellStyle name="20% - Accent1 2 2 3 8 3" xfId="17569" xr:uid="{E8262D27-5CE9-4994-A3DC-4B8BE4A9412A}"/>
    <cellStyle name="20% - Accent1 2 2 3 8 4" xfId="36341" xr:uid="{32F51851-F526-4DAB-B263-A3A1BDABC02C}"/>
    <cellStyle name="20% - Accent1 2 2 3 9" xfId="22293" xr:uid="{50E4729C-1410-409A-8E31-9FD5E70588CF}"/>
    <cellStyle name="20% - Accent1 2 2 3 9 2" xfId="41065" xr:uid="{A82091DC-410F-422D-82EE-9AE4B6FFB29B}"/>
    <cellStyle name="20% - Accent1 2 2 4" xfId="1602" xr:uid="{024BC633-9D07-45FD-ABEC-1A7A54C29D1E}"/>
    <cellStyle name="20% - Accent1 2 2 4 10" xfId="12905" xr:uid="{1531731A-8A62-4F70-888A-FBA87BF21E9E}"/>
    <cellStyle name="20% - Accent1 2 2 4 11" xfId="31687" xr:uid="{5831729F-8921-41A6-B6F2-48A4ACB2979D}"/>
    <cellStyle name="20% - Accent1 2 2 4 12" xfId="50458" xr:uid="{A62A007A-5BC8-4EC7-845A-38D0E698D324}"/>
    <cellStyle name="20% - Accent1 2 2 4 13" xfId="3242" xr:uid="{2AF7DA19-AC10-4302-8989-148594E7E8D4}"/>
    <cellStyle name="20% - Accent1 2 2 4 14" xfId="58808" xr:uid="{81D4AD09-6765-4F64-9F53-01F796630566}"/>
    <cellStyle name="20% - Accent1 2 2 4 2" xfId="2146" xr:uid="{F6BD7B50-FD03-4D41-85F1-737AD8FD5508}"/>
    <cellStyle name="20% - Accent1 2 2 4 2 10" xfId="50459" xr:uid="{B1C5E998-8AFD-4D8C-BA8C-4815BC6C118F}"/>
    <cellStyle name="20% - Accent1 2 2 4 2 11" xfId="3243" xr:uid="{8C8EE9C5-77D8-4CA1-B084-903C442E4980}"/>
    <cellStyle name="20% - Accent1 2 2 4 2 12" xfId="58809" xr:uid="{DBCFF6E0-87AC-4542-9F9B-30AA0E07D547}"/>
    <cellStyle name="20% - Accent1 2 2 4 2 2" xfId="2147" xr:uid="{939B827A-73D0-4B82-BCBF-0FB86E6CE899}"/>
    <cellStyle name="20% - Accent1 2 2 4 2 2 10" xfId="58810" xr:uid="{062D2314-3207-4CDC-9A7A-B0FCFBC761C3}"/>
    <cellStyle name="20% - Accent1 2 2 4 2 2 2" xfId="6377" xr:uid="{075ECAE6-86F0-4638-BE1D-745B59202BC4}"/>
    <cellStyle name="20% - Accent1 2 2 4 2 2 2 2" xfId="9677" xr:uid="{0CF034C9-88F5-4890-B90C-374F3C16471C}"/>
    <cellStyle name="20% - Accent1 2 2 4 2 2 2 2 2" xfId="28531" xr:uid="{C142F955-CE19-419C-A3F6-10345D00F985}"/>
    <cellStyle name="20% - Accent1 2 2 4 2 2 2 2 2 2" xfId="47293" xr:uid="{85A7142E-A974-4315-AD3A-74F4C0824829}"/>
    <cellStyle name="20% - Accent1 2 2 4 2 2 2 2 3" xfId="19140" xr:uid="{DF10D8FA-805B-4F34-933F-51680BF111AB}"/>
    <cellStyle name="20% - Accent1 2 2 4 2 2 2 2 4" xfId="37912" xr:uid="{DE8C5F1B-0B9E-4D7D-8962-0BB3DC8BC559}"/>
    <cellStyle name="20% - Accent1 2 2 4 2 2 2 3" xfId="25417" xr:uid="{8EF42A85-728D-4215-AE68-8D067ECBAC1A}"/>
    <cellStyle name="20% - Accent1 2 2 4 2 2 2 3 2" xfId="44179" xr:uid="{0E12701B-D1AA-4B6F-8FFA-5279E389631D}"/>
    <cellStyle name="20% - Accent1 2 2 4 2 2 2 4" xfId="16026" xr:uid="{BB8855E1-FEF4-414F-9A09-5D71E712F6B6}"/>
    <cellStyle name="20% - Accent1 2 2 4 2 2 2 5" xfId="34798" xr:uid="{135335A2-246E-4A75-BBB0-B39AC8D9FCBD}"/>
    <cellStyle name="20% - Accent1 2 2 4 2 2 2 6" xfId="52023" xr:uid="{AC5F7457-B7BF-47C9-A969-BF5CF44E2BE0}"/>
    <cellStyle name="20% - Accent1 2 2 4 2 2 2 7" xfId="60128" xr:uid="{91C0A6F5-32DF-451B-97C2-9C2ED0C88CC1}"/>
    <cellStyle name="20% - Accent1 2 2 4 2 2 3" xfId="9678" xr:uid="{B84E0125-0795-4D4D-A5DB-2535E5E885FB}"/>
    <cellStyle name="20% - Accent1 2 2 4 2 2 3 2" xfId="28532" xr:uid="{5E692097-FB9A-456D-8F07-C3C8CF6E70C7}"/>
    <cellStyle name="20% - Accent1 2 2 4 2 2 3 2 2" xfId="47294" xr:uid="{9C360FA2-B876-4FB6-81D5-CCF2EF61441F}"/>
    <cellStyle name="20% - Accent1 2 2 4 2 2 3 3" xfId="19141" xr:uid="{1763E015-3D7A-48AA-B52C-4E33F02D935E}"/>
    <cellStyle name="20% - Accent1 2 2 4 2 2 3 4" xfId="37913" xr:uid="{8CE448D7-46A8-4657-958A-FCADD1D496B2}"/>
    <cellStyle name="20% - Accent1 2 2 4 2 2 3 5" xfId="52024" xr:uid="{86EDFC67-04EB-4E3D-A050-4BADECD26A0C}"/>
    <cellStyle name="20% - Accent1 2 2 4 2 2 3 6" xfId="60129" xr:uid="{7FFFF2FE-0008-4DC5-87B4-CBDE42D20643}"/>
    <cellStyle name="20% - Accent1 2 2 4 2 2 4" xfId="8112" xr:uid="{34B192B7-C460-497E-A4B7-E51BC6321B7D}"/>
    <cellStyle name="20% - Accent1 2 2 4 2 2 4 2" xfId="26968" xr:uid="{9D28C1FE-2DBD-4CBF-9E88-4E1C0CEFED30}"/>
    <cellStyle name="20% - Accent1 2 2 4 2 2 4 2 2" xfId="45730" xr:uid="{AB047596-03BE-45EA-AED2-AB73985A326F}"/>
    <cellStyle name="20% - Accent1 2 2 4 2 2 4 3" xfId="17577" xr:uid="{61A5770F-B697-4952-8931-BA9BBB7AC3E4}"/>
    <cellStyle name="20% - Accent1 2 2 4 2 2 4 4" xfId="36349" xr:uid="{B7E0F65B-6A84-4B40-AD29-0EDD03BACDC0}"/>
    <cellStyle name="20% - Accent1 2 2 4 2 2 5" xfId="24211" xr:uid="{F3E94224-3ADC-494E-A620-A1FB371ABA22}"/>
    <cellStyle name="20% - Accent1 2 2 4 2 2 5 2" xfId="42974" xr:uid="{9B80E0D2-9821-4280-ACFE-033B0B707B0F}"/>
    <cellStyle name="20% - Accent1 2 2 4 2 2 6" xfId="14820" xr:uid="{6DBFAAB3-C60A-4039-92A8-764F8999A9BE}"/>
    <cellStyle name="20% - Accent1 2 2 4 2 2 7" xfId="33593" xr:uid="{25E29172-1B88-4267-88F4-118F2C1668F8}"/>
    <cellStyle name="20% - Accent1 2 2 4 2 2 8" xfId="50460" xr:uid="{CA6710D8-2FB6-44B5-B820-157F467D716E}"/>
    <cellStyle name="20% - Accent1 2 2 4 2 2 9" xfId="5164" xr:uid="{C3E4BA38-673F-4D1A-970C-9DC6DBF854E6}"/>
    <cellStyle name="20% - Accent1 2 2 4 2 3" xfId="5940" xr:uid="{8EDFD5FC-AC24-4BC7-9174-719B45990239}"/>
    <cellStyle name="20% - Accent1 2 2 4 2 3 2" xfId="9679" xr:uid="{7C64BEC6-0228-45E9-8E22-A38BCEF5DEC3}"/>
    <cellStyle name="20% - Accent1 2 2 4 2 3 2 2" xfId="28533" xr:uid="{CC9D2DB7-F30C-4853-BDFA-780444A5CB3C}"/>
    <cellStyle name="20% - Accent1 2 2 4 2 3 2 2 2" xfId="47295" xr:uid="{B0D3DCB5-E7CC-4CE8-A131-4930F5F32510}"/>
    <cellStyle name="20% - Accent1 2 2 4 2 3 2 3" xfId="19142" xr:uid="{4DD0C242-A8FB-4823-A465-DCAA5D47FF3D}"/>
    <cellStyle name="20% - Accent1 2 2 4 2 3 2 4" xfId="37914" xr:uid="{E8A51697-7AD6-4CAD-94FB-E395DA9F4995}"/>
    <cellStyle name="20% - Accent1 2 2 4 2 3 3" xfId="24987" xr:uid="{F7425269-3A37-4B06-ADAC-83E030125B18}"/>
    <cellStyle name="20% - Accent1 2 2 4 2 3 3 2" xfId="43749" xr:uid="{1983A3D5-2284-4598-BF9B-A14FA51F8A00}"/>
    <cellStyle name="20% - Accent1 2 2 4 2 3 4" xfId="15596" xr:uid="{1422F2CD-EEE0-4FED-944B-5454AD3ECA49}"/>
    <cellStyle name="20% - Accent1 2 2 4 2 3 5" xfId="34368" xr:uid="{B78B0213-6A71-4DED-A898-F182AE9CF2F9}"/>
    <cellStyle name="20% - Accent1 2 2 4 2 3 6" xfId="52025" xr:uid="{74E3692F-7EFB-4FC0-A589-9CA4AB9AADB2}"/>
    <cellStyle name="20% - Accent1 2 2 4 2 3 7" xfId="60130" xr:uid="{65BFFA03-B65D-4A02-9579-E7378B790F9A}"/>
    <cellStyle name="20% - Accent1 2 2 4 2 4" xfId="4389" xr:uid="{91C583A0-D3D4-4E9D-A681-8BE0933AEB1C}"/>
    <cellStyle name="20% - Accent1 2 2 4 2 4 2" xfId="9680" xr:uid="{C683EB51-077E-4668-A877-1FCB74EA12B6}"/>
    <cellStyle name="20% - Accent1 2 2 4 2 4 2 2" xfId="28534" xr:uid="{8EC0C97E-EE89-4A2B-B0D0-66CDFB0D3CBD}"/>
    <cellStyle name="20% - Accent1 2 2 4 2 4 2 2 2" xfId="47296" xr:uid="{594416A9-48FB-4E43-A925-307E472AC414}"/>
    <cellStyle name="20% - Accent1 2 2 4 2 4 2 3" xfId="19143" xr:uid="{4E524FA9-6069-4988-B04F-11643EECBDD7}"/>
    <cellStyle name="20% - Accent1 2 2 4 2 4 2 4" xfId="37915" xr:uid="{34581BD7-A6A5-4512-BA3F-1BEF41E2B654}"/>
    <cellStyle name="20% - Accent1 2 2 4 2 4 3" xfId="23436" xr:uid="{6E5A9459-0F00-413A-A5E3-F6F9D8908C04}"/>
    <cellStyle name="20% - Accent1 2 2 4 2 4 3 2" xfId="42199" xr:uid="{E3EB2D91-A87C-4686-99C4-B493DCB2253E}"/>
    <cellStyle name="20% - Accent1 2 2 4 2 4 4" xfId="14045" xr:uid="{5B9D9AEC-C0B4-4A2F-9B55-756C5C0481BD}"/>
    <cellStyle name="20% - Accent1 2 2 4 2 4 5" xfId="32818" xr:uid="{1ACEAD05-8F77-47B5-9BCC-C560F8BF2B1E}"/>
    <cellStyle name="20% - Accent1 2 2 4 2 4 6" xfId="52026" xr:uid="{02E5C96A-1B81-434A-A395-FE7152ECA97A}"/>
    <cellStyle name="20% - Accent1 2 2 4 2 4 7" xfId="60131" xr:uid="{C84564E6-A489-4C8E-944D-37B9DA68A730}"/>
    <cellStyle name="20% - Accent1 2 2 4 2 5" xfId="6376" xr:uid="{66BE8C7F-C340-4C69-AA7B-9E46201DB36A}"/>
    <cellStyle name="20% - Accent1 2 2 4 2 5 2" xfId="25416" xr:uid="{FF0C7A9D-6308-42DF-A63E-F7FB3C520C91}"/>
    <cellStyle name="20% - Accent1 2 2 4 2 5 2 2" xfId="44178" xr:uid="{FFA69DEC-1118-4EE0-A847-8D25CC0D27E5}"/>
    <cellStyle name="20% - Accent1 2 2 4 2 5 3" xfId="16025" xr:uid="{F935FBCE-F7E9-4223-8457-0019A0BA8AA2}"/>
    <cellStyle name="20% - Accent1 2 2 4 2 5 4" xfId="34797" xr:uid="{EFAE01F5-B039-4533-AD66-796E14388BB9}"/>
    <cellStyle name="20% - Accent1 2 2 4 2 6" xfId="8111" xr:uid="{508D60F7-57DF-425A-9A55-91C350827175}"/>
    <cellStyle name="20% - Accent1 2 2 4 2 6 2" xfId="26967" xr:uid="{F2CE9119-6FCB-4CC6-9C8F-D1768BECD169}"/>
    <cellStyle name="20% - Accent1 2 2 4 2 6 2 2" xfId="45729" xr:uid="{761150A7-0F10-486B-A3FB-658ECE67962B}"/>
    <cellStyle name="20% - Accent1 2 2 4 2 6 3" xfId="17576" xr:uid="{2E0F9A94-24B6-4C59-B101-9A3F7B3EC6D4}"/>
    <cellStyle name="20% - Accent1 2 2 4 2 6 4" xfId="36348" xr:uid="{A8F2C199-4DBF-4C23-8108-F60D2653E7E6}"/>
    <cellStyle name="20% - Accent1 2 2 4 2 7" xfId="22297" xr:uid="{8AFE2D1C-D6F8-4101-994B-660611993352}"/>
    <cellStyle name="20% - Accent1 2 2 4 2 7 2" xfId="41069" xr:uid="{A568A6A0-4405-4107-91F4-F8101F4D1D91}"/>
    <cellStyle name="20% - Accent1 2 2 4 2 8" xfId="12906" xr:uid="{2C2DE9A6-1119-4D8F-9087-9E58C25686EE}"/>
    <cellStyle name="20% - Accent1 2 2 4 2 9" xfId="31688" xr:uid="{282E5AD7-4A74-44AF-845B-7C99E538098E}"/>
    <cellStyle name="20% - Accent1 2 2 4 3" xfId="2148" xr:uid="{4A156DD9-9E0F-4E47-8FAB-A827DD7D6880}"/>
    <cellStyle name="20% - Accent1 2 2 4 3 10" xfId="50461" xr:uid="{66E9500A-5663-4E61-8550-021C57F46897}"/>
    <cellStyle name="20% - Accent1 2 2 4 3 11" xfId="3244" xr:uid="{A80F30A9-4350-43E6-9292-F5984A51FAB9}"/>
    <cellStyle name="20% - Accent1 2 2 4 3 12" xfId="58811" xr:uid="{FBEBCBA8-85FF-489E-8788-3CBBFC6AE350}"/>
    <cellStyle name="20% - Accent1 2 2 4 3 2" xfId="2149" xr:uid="{70A886F0-61BE-4940-94DF-83537740D348}"/>
    <cellStyle name="20% - Accent1 2 2 4 3 2 10" xfId="58812" xr:uid="{F45873F6-4FAE-48EA-ACAB-74E04EB2F3F5}"/>
    <cellStyle name="20% - Accent1 2 2 4 3 2 2" xfId="6379" xr:uid="{467A0464-F708-4CB1-B940-D3C41FDBD556}"/>
    <cellStyle name="20% - Accent1 2 2 4 3 2 2 2" xfId="9681" xr:uid="{E7228C8B-1131-41B4-8279-4988F58F1F5E}"/>
    <cellStyle name="20% - Accent1 2 2 4 3 2 2 2 2" xfId="28535" xr:uid="{7A73D462-D6B2-491A-96B6-5531F91BF0B7}"/>
    <cellStyle name="20% - Accent1 2 2 4 3 2 2 2 2 2" xfId="47297" xr:uid="{7A06F054-7635-4648-8855-A13DBF7FBCFB}"/>
    <cellStyle name="20% - Accent1 2 2 4 3 2 2 2 3" xfId="19144" xr:uid="{B46CD6E3-32A8-4F4E-B345-2FB099C457DD}"/>
    <cellStyle name="20% - Accent1 2 2 4 3 2 2 2 4" xfId="37916" xr:uid="{ED20FE17-72F6-49EF-995C-3527DB44E45A}"/>
    <cellStyle name="20% - Accent1 2 2 4 3 2 2 3" xfId="25419" xr:uid="{7621D285-5518-48E1-B2D4-C51B63AD8B4B}"/>
    <cellStyle name="20% - Accent1 2 2 4 3 2 2 3 2" xfId="44181" xr:uid="{24B17570-6181-4B82-B20C-3D5D7740D7F7}"/>
    <cellStyle name="20% - Accent1 2 2 4 3 2 2 4" xfId="16028" xr:uid="{223815FE-6B61-4C17-B59C-2963806FDED4}"/>
    <cellStyle name="20% - Accent1 2 2 4 3 2 2 5" xfId="34800" xr:uid="{E3D80921-A469-49ED-9671-AC41B58076B5}"/>
    <cellStyle name="20% - Accent1 2 2 4 3 2 2 6" xfId="52027" xr:uid="{6001AA21-E27A-4688-8E90-C39668E8054F}"/>
    <cellStyle name="20% - Accent1 2 2 4 3 2 2 7" xfId="60132" xr:uid="{7EDDD6F5-4BD4-4422-9CA4-86F6BF1D2033}"/>
    <cellStyle name="20% - Accent1 2 2 4 3 2 3" xfId="9682" xr:uid="{3ECF5F68-C64E-4FA3-A0EC-3CD172826000}"/>
    <cellStyle name="20% - Accent1 2 2 4 3 2 3 2" xfId="28536" xr:uid="{1BD49D42-C9AE-42F6-937F-AD4784B8122E}"/>
    <cellStyle name="20% - Accent1 2 2 4 3 2 3 2 2" xfId="47298" xr:uid="{459876AE-B399-4249-AB75-AE2B02753EB5}"/>
    <cellStyle name="20% - Accent1 2 2 4 3 2 3 3" xfId="19145" xr:uid="{D812BCD1-C4B1-4FFD-A2D2-83365D14DAF8}"/>
    <cellStyle name="20% - Accent1 2 2 4 3 2 3 4" xfId="37917" xr:uid="{88392418-C1DC-47CC-94BA-31D7A55B0B16}"/>
    <cellStyle name="20% - Accent1 2 2 4 3 2 3 5" xfId="52028" xr:uid="{BEBDC206-1C2C-44FC-ACBC-B090638B1EF4}"/>
    <cellStyle name="20% - Accent1 2 2 4 3 2 3 6" xfId="60133" xr:uid="{1DAB16AF-5966-4134-A008-A6E5CD97811F}"/>
    <cellStyle name="20% - Accent1 2 2 4 3 2 4" xfId="8114" xr:uid="{AF99F43D-BBEB-4E52-8031-D1E29F170ACC}"/>
    <cellStyle name="20% - Accent1 2 2 4 3 2 4 2" xfId="26970" xr:uid="{564B23BD-574F-4050-8C5E-10CF1401DB32}"/>
    <cellStyle name="20% - Accent1 2 2 4 3 2 4 2 2" xfId="45732" xr:uid="{7010762A-92A3-4456-83E3-C33D31AD20CC}"/>
    <cellStyle name="20% - Accent1 2 2 4 3 2 4 3" xfId="17579" xr:uid="{11746B72-6374-4D22-BDD4-FEB0C16ACD8A}"/>
    <cellStyle name="20% - Accent1 2 2 4 3 2 4 4" xfId="36351" xr:uid="{0A001B32-1B9A-4276-B3CF-41F7586DF17C}"/>
    <cellStyle name="20% - Accent1 2 2 4 3 2 5" xfId="24429" xr:uid="{45DD9CD8-1687-4543-985F-88011F221382}"/>
    <cellStyle name="20% - Accent1 2 2 4 3 2 5 2" xfId="43192" xr:uid="{E837FC40-CF71-4045-A24F-0887AA1757C5}"/>
    <cellStyle name="20% - Accent1 2 2 4 3 2 6" xfId="15038" xr:uid="{DDC9FF4C-C3D9-414C-9D5D-C1A102CC4A11}"/>
    <cellStyle name="20% - Accent1 2 2 4 3 2 7" xfId="33811" xr:uid="{7D96139A-8E17-441A-84F5-122A8F16DD49}"/>
    <cellStyle name="20% - Accent1 2 2 4 3 2 8" xfId="50462" xr:uid="{4BE8C970-35CE-441B-8911-036600FAE4B2}"/>
    <cellStyle name="20% - Accent1 2 2 4 3 2 9" xfId="5382" xr:uid="{4E3F0CCA-956B-4EBD-9918-449650D5FF82}"/>
    <cellStyle name="20% - Accent1 2 2 4 3 3" xfId="6158" xr:uid="{44AAAEE2-5D19-47EA-B66C-45083CD80D34}"/>
    <cellStyle name="20% - Accent1 2 2 4 3 3 2" xfId="9683" xr:uid="{BCB9E45B-0395-493D-B9C5-D3181796E795}"/>
    <cellStyle name="20% - Accent1 2 2 4 3 3 2 2" xfId="28537" xr:uid="{45DE726A-2088-4937-AE33-90C2D7CFB535}"/>
    <cellStyle name="20% - Accent1 2 2 4 3 3 2 2 2" xfId="47299" xr:uid="{45C41AB9-007B-487F-BC07-5D08E1E5079C}"/>
    <cellStyle name="20% - Accent1 2 2 4 3 3 2 3" xfId="19146" xr:uid="{537398D3-07C8-4F97-A625-1E9B98C734DE}"/>
    <cellStyle name="20% - Accent1 2 2 4 3 3 2 4" xfId="37918" xr:uid="{B2224ED8-4339-432E-92E4-0BF50F0F7EC1}"/>
    <cellStyle name="20% - Accent1 2 2 4 3 3 3" xfId="25205" xr:uid="{B2E602DA-D584-4E7D-BFE1-6E7E9AC05EC5}"/>
    <cellStyle name="20% - Accent1 2 2 4 3 3 3 2" xfId="43967" xr:uid="{C7F930FD-D09D-46EA-93AD-373B8F107554}"/>
    <cellStyle name="20% - Accent1 2 2 4 3 3 4" xfId="15814" xr:uid="{F392CDDE-D313-4D78-8E9A-4F435FB8CC3D}"/>
    <cellStyle name="20% - Accent1 2 2 4 3 3 5" xfId="34586" xr:uid="{15448627-97A9-4239-A3E9-7FC2F0F05FB1}"/>
    <cellStyle name="20% - Accent1 2 2 4 3 3 6" xfId="52029" xr:uid="{72EC6BB9-BC01-4487-9C2C-D2D560F00F3D}"/>
    <cellStyle name="20% - Accent1 2 2 4 3 3 7" xfId="60134" xr:uid="{B0AC737C-6427-4C1E-8171-7C063F39A8C2}"/>
    <cellStyle name="20% - Accent1 2 2 4 3 4" xfId="4607" xr:uid="{3FB21FDE-17E6-4DEF-80E2-2E9E0C4F17FD}"/>
    <cellStyle name="20% - Accent1 2 2 4 3 4 2" xfId="9684" xr:uid="{09FAF714-5914-45F6-A82D-30B80C32DEB9}"/>
    <cellStyle name="20% - Accent1 2 2 4 3 4 2 2" xfId="28538" xr:uid="{3BE93BDB-563E-4833-87F9-22F81423F511}"/>
    <cellStyle name="20% - Accent1 2 2 4 3 4 2 2 2" xfId="47300" xr:uid="{E746DE45-B4DC-4E30-AB0B-1194C6F70896}"/>
    <cellStyle name="20% - Accent1 2 2 4 3 4 2 3" xfId="19147" xr:uid="{2994AE83-AFF6-4EB3-8841-F5BFE81FC55B}"/>
    <cellStyle name="20% - Accent1 2 2 4 3 4 2 4" xfId="37919" xr:uid="{6A12315D-AD4A-4F4B-BB1E-237DE0F1E888}"/>
    <cellStyle name="20% - Accent1 2 2 4 3 4 3" xfId="23654" xr:uid="{35C363AE-50CD-4042-9BDE-D5E2BC071841}"/>
    <cellStyle name="20% - Accent1 2 2 4 3 4 3 2" xfId="42417" xr:uid="{ABA6EC62-148B-465C-AFEE-EB4C4E9E706D}"/>
    <cellStyle name="20% - Accent1 2 2 4 3 4 4" xfId="14263" xr:uid="{A594C321-5895-4D58-99FB-C9B3D98F68E3}"/>
    <cellStyle name="20% - Accent1 2 2 4 3 4 5" xfId="33036" xr:uid="{4EA0A564-C0A1-45E3-9D5D-9CD9EFDF0BB9}"/>
    <cellStyle name="20% - Accent1 2 2 4 3 4 6" xfId="52030" xr:uid="{CC248A9B-50CA-4035-9916-69B9EF15F67D}"/>
    <cellStyle name="20% - Accent1 2 2 4 3 4 7" xfId="60135" xr:uid="{9E1D316B-D7AE-4DA0-A2E7-212FE51CE638}"/>
    <cellStyle name="20% - Accent1 2 2 4 3 5" xfId="6378" xr:uid="{ECF5AC7F-6D03-4E47-B748-150204A4323B}"/>
    <cellStyle name="20% - Accent1 2 2 4 3 5 2" xfId="25418" xr:uid="{B1862534-12AC-403E-8EA0-19DD7AB9BC22}"/>
    <cellStyle name="20% - Accent1 2 2 4 3 5 2 2" xfId="44180" xr:uid="{1B58FE91-365F-4CFA-A825-CB6F88205B8F}"/>
    <cellStyle name="20% - Accent1 2 2 4 3 5 3" xfId="16027" xr:uid="{CDE2D938-08A7-420C-A877-C0B8D89A0777}"/>
    <cellStyle name="20% - Accent1 2 2 4 3 5 4" xfId="34799" xr:uid="{31A6E28F-EE3A-4F06-9A70-E8154240FA6D}"/>
    <cellStyle name="20% - Accent1 2 2 4 3 6" xfId="8113" xr:uid="{A09020A0-72BE-47CA-BD6E-9DEB62BD7BCB}"/>
    <cellStyle name="20% - Accent1 2 2 4 3 6 2" xfId="26969" xr:uid="{29B39201-D86D-41F0-9FC3-7B5C6B7B27A9}"/>
    <cellStyle name="20% - Accent1 2 2 4 3 6 2 2" xfId="45731" xr:uid="{66712CA6-3CAF-4924-BAC6-7A1BA4C85813}"/>
    <cellStyle name="20% - Accent1 2 2 4 3 6 3" xfId="17578" xr:uid="{BA533AD1-731F-482C-B5A9-4BD9E1891C07}"/>
    <cellStyle name="20% - Accent1 2 2 4 3 6 4" xfId="36350" xr:uid="{E4105EFB-FC03-4701-BE49-41DAA05A2B48}"/>
    <cellStyle name="20% - Accent1 2 2 4 3 7" xfId="22298" xr:uid="{8B815A24-B392-410D-8C86-9D1B1BD3821C}"/>
    <cellStyle name="20% - Accent1 2 2 4 3 7 2" xfId="41070" xr:uid="{FE54A742-C012-4417-BAB5-D69190FD1D2D}"/>
    <cellStyle name="20% - Accent1 2 2 4 3 8" xfId="12907" xr:uid="{041163A3-A71B-45B4-B53C-649C2DB262BC}"/>
    <cellStyle name="20% - Accent1 2 2 4 3 9" xfId="31689" xr:uid="{3D83B7BF-6716-4113-B649-70EEEB2C64F9}"/>
    <cellStyle name="20% - Accent1 2 2 4 4" xfId="2150" xr:uid="{2A827CFF-4850-4655-9CE2-F523742E2F37}"/>
    <cellStyle name="20% - Accent1 2 2 4 4 10" xfId="58813" xr:uid="{18DC10C1-7002-4FB7-85CD-B41408E882B0}"/>
    <cellStyle name="20% - Accent1 2 2 4 4 2" xfId="6380" xr:uid="{21D77DE9-D667-4980-8934-6AE219C61338}"/>
    <cellStyle name="20% - Accent1 2 2 4 4 2 2" xfId="9685" xr:uid="{7BC59214-32D6-4607-A861-8C5DCCA32230}"/>
    <cellStyle name="20% - Accent1 2 2 4 4 2 2 2" xfId="28539" xr:uid="{5AC84D10-8531-472F-9575-E9131B6687D8}"/>
    <cellStyle name="20% - Accent1 2 2 4 4 2 2 2 2" xfId="47301" xr:uid="{B4622269-D59B-4074-AD3D-A2F1009CCA01}"/>
    <cellStyle name="20% - Accent1 2 2 4 4 2 2 3" xfId="19148" xr:uid="{C3D6D5F4-495A-43CA-B7BF-DDB7BB0EBD02}"/>
    <cellStyle name="20% - Accent1 2 2 4 4 2 2 4" xfId="37920" xr:uid="{0D9117E5-526D-4073-A41C-2171429C78C1}"/>
    <cellStyle name="20% - Accent1 2 2 4 4 2 3" xfId="25420" xr:uid="{08DC3110-C8D5-4F49-87B8-1B4718D9E569}"/>
    <cellStyle name="20% - Accent1 2 2 4 4 2 3 2" xfId="44182" xr:uid="{6C4FA46B-3B45-4D7E-AA67-EB7F68D02DE5}"/>
    <cellStyle name="20% - Accent1 2 2 4 4 2 4" xfId="16029" xr:uid="{DC59E0E2-429D-45F9-9937-05AB53A0E320}"/>
    <cellStyle name="20% - Accent1 2 2 4 4 2 5" xfId="34801" xr:uid="{8FEE53C8-479A-4523-977E-E48CC0B0AA51}"/>
    <cellStyle name="20% - Accent1 2 2 4 4 2 6" xfId="52031" xr:uid="{E4674963-B062-4196-9235-5A70139D0704}"/>
    <cellStyle name="20% - Accent1 2 2 4 4 2 7" xfId="60136" xr:uid="{8FF981CB-A9FA-4454-B6E9-DFDF0A9ABCA7}"/>
    <cellStyle name="20% - Accent1 2 2 4 4 3" xfId="9686" xr:uid="{85E2EE96-F02A-4B72-B4AA-A93630BFAB15}"/>
    <cellStyle name="20% - Accent1 2 2 4 4 3 2" xfId="28540" xr:uid="{AE88F7DC-064E-433E-BB9E-ADDA65ED1228}"/>
    <cellStyle name="20% - Accent1 2 2 4 4 3 2 2" xfId="47302" xr:uid="{602A25A3-9550-422D-82B4-CF99D01E2CB5}"/>
    <cellStyle name="20% - Accent1 2 2 4 4 3 3" xfId="19149" xr:uid="{56CD6F8D-6CBD-499D-A868-08B3851156D0}"/>
    <cellStyle name="20% - Accent1 2 2 4 4 3 4" xfId="37921" xr:uid="{AE38FDF0-07B4-457D-B174-CF56A966E51B}"/>
    <cellStyle name="20% - Accent1 2 2 4 4 3 5" xfId="52032" xr:uid="{221A6A15-8D89-4717-B245-28D3AC6FDCD5}"/>
    <cellStyle name="20% - Accent1 2 2 4 4 3 6" xfId="60137" xr:uid="{899D874F-5422-4A9B-A492-A89BAAA10BD0}"/>
    <cellStyle name="20% - Accent1 2 2 4 4 4" xfId="8115" xr:uid="{3F353F0F-4C4D-4956-9BC8-2C2FDCB484EA}"/>
    <cellStyle name="20% - Accent1 2 2 4 4 4 2" xfId="26971" xr:uid="{D437F2C5-DE15-4525-BA0D-DAA87C3DCA78}"/>
    <cellStyle name="20% - Accent1 2 2 4 4 4 2 2" xfId="45733" xr:uid="{9297B202-C1AB-4768-8181-9696807FE2CE}"/>
    <cellStyle name="20% - Accent1 2 2 4 4 4 3" xfId="17580" xr:uid="{E9584704-7E29-4ECB-B4DA-E21BA73EEC29}"/>
    <cellStyle name="20% - Accent1 2 2 4 4 4 4" xfId="36352" xr:uid="{C5918D2F-D7F0-4835-AE64-9A54548091E9}"/>
    <cellStyle name="20% - Accent1 2 2 4 4 5" xfId="23996" xr:uid="{FFCEFAEA-8104-4543-A505-5FB44AC1CF5F}"/>
    <cellStyle name="20% - Accent1 2 2 4 4 5 2" xfId="42759" xr:uid="{CB6A8F5E-A66F-49F0-B415-0A117C61F315}"/>
    <cellStyle name="20% - Accent1 2 2 4 4 6" xfId="14605" xr:uid="{51D73142-E85D-4E00-A69E-2B5301331204}"/>
    <cellStyle name="20% - Accent1 2 2 4 4 7" xfId="33378" xr:uid="{400A4E8F-7A17-4969-8785-D595EA031850}"/>
    <cellStyle name="20% - Accent1 2 2 4 4 8" xfId="50463" xr:uid="{8766AF7A-3DBD-4C52-AA66-09EEBAB42C74}"/>
    <cellStyle name="20% - Accent1 2 2 4 4 9" xfId="4949" xr:uid="{8D6AA82A-18D4-4957-BD93-5F961409CECD}"/>
    <cellStyle name="20% - Accent1 2 2 4 5" xfId="5725" xr:uid="{F79E36D1-8705-4442-B5E1-E2B584FDAD9E}"/>
    <cellStyle name="20% - Accent1 2 2 4 5 2" xfId="9687" xr:uid="{734CB158-434D-4F5F-B1A4-D5AB13285797}"/>
    <cellStyle name="20% - Accent1 2 2 4 5 2 2" xfId="28541" xr:uid="{91AAF123-0D52-4C51-9B8C-48140A0CA812}"/>
    <cellStyle name="20% - Accent1 2 2 4 5 2 2 2" xfId="47303" xr:uid="{5310BADA-C6D1-4ABE-B512-DE60BF2296B1}"/>
    <cellStyle name="20% - Accent1 2 2 4 5 2 3" xfId="19150" xr:uid="{E3F175B4-F398-435F-B6CC-349B609D56AA}"/>
    <cellStyle name="20% - Accent1 2 2 4 5 2 4" xfId="37922" xr:uid="{185EC466-7953-4938-8BDB-F628DC343597}"/>
    <cellStyle name="20% - Accent1 2 2 4 5 3" xfId="24772" xr:uid="{61C5779F-897B-47FA-A680-D7EAC92C6B09}"/>
    <cellStyle name="20% - Accent1 2 2 4 5 3 2" xfId="43534" xr:uid="{5130B707-D652-4C2B-83B2-FAD0DD040BAA}"/>
    <cellStyle name="20% - Accent1 2 2 4 5 4" xfId="15381" xr:uid="{7F270232-4858-47E2-81F1-02321A096AC2}"/>
    <cellStyle name="20% - Accent1 2 2 4 5 5" xfId="34153" xr:uid="{BBB5E0BD-B9C7-42FD-95D2-24605E66F740}"/>
    <cellStyle name="20% - Accent1 2 2 4 5 6" xfId="52033" xr:uid="{11440AEA-CC5F-48DB-8AAA-7E318C96B429}"/>
    <cellStyle name="20% - Accent1 2 2 4 5 7" xfId="60138" xr:uid="{E373EDA9-67AB-43F5-AA21-87725F0C2A81}"/>
    <cellStyle name="20% - Accent1 2 2 4 6" xfId="4174" xr:uid="{DE064D4A-1EB2-4E96-A954-946AA0CF3873}"/>
    <cellStyle name="20% - Accent1 2 2 4 6 2" xfId="9688" xr:uid="{7D058342-FC8E-4D32-8721-A07DE13CD6D4}"/>
    <cellStyle name="20% - Accent1 2 2 4 6 2 2" xfId="28542" xr:uid="{269F4D53-0536-4295-A8B5-1856D3C1E4F0}"/>
    <cellStyle name="20% - Accent1 2 2 4 6 2 2 2" xfId="47304" xr:uid="{4EE8BE4E-AD06-40CE-8216-B8ECA979E599}"/>
    <cellStyle name="20% - Accent1 2 2 4 6 2 3" xfId="19151" xr:uid="{12E16606-E505-438F-85B8-00B70ED1EEB0}"/>
    <cellStyle name="20% - Accent1 2 2 4 6 2 4" xfId="37923" xr:uid="{DDB12DFB-7D93-4733-BED3-992EC7694FB2}"/>
    <cellStyle name="20% - Accent1 2 2 4 6 3" xfId="23221" xr:uid="{289CCD98-A859-4DFF-A1C8-B0FC322FE2E4}"/>
    <cellStyle name="20% - Accent1 2 2 4 6 3 2" xfId="41984" xr:uid="{FC6EF845-B1D5-44FF-AA72-1E62D0316B42}"/>
    <cellStyle name="20% - Accent1 2 2 4 6 4" xfId="13830" xr:uid="{D3906E32-9299-4A0E-9756-CB6685B689A9}"/>
    <cellStyle name="20% - Accent1 2 2 4 6 5" xfId="32603" xr:uid="{ED5C7E31-BA71-4123-B6F4-A11623F18D0F}"/>
    <cellStyle name="20% - Accent1 2 2 4 6 6" xfId="52034" xr:uid="{9761EC1D-CDF2-40A7-A036-51E967C6AF22}"/>
    <cellStyle name="20% - Accent1 2 2 4 6 7" xfId="60139" xr:uid="{6D1DD8F1-120A-4925-B61B-1860DAE28003}"/>
    <cellStyle name="20% - Accent1 2 2 4 7" xfId="6375" xr:uid="{F0CE2001-487C-4C43-8C78-E885F3C98980}"/>
    <cellStyle name="20% - Accent1 2 2 4 7 2" xfId="25415" xr:uid="{42AD5A5F-A399-41E8-94E3-F5D0E956CB94}"/>
    <cellStyle name="20% - Accent1 2 2 4 7 2 2" xfId="44177" xr:uid="{8AB71730-5967-4EB5-9BD5-47B436107095}"/>
    <cellStyle name="20% - Accent1 2 2 4 7 3" xfId="16024" xr:uid="{0F134E81-B5AB-4E21-B810-43A63DB39FFC}"/>
    <cellStyle name="20% - Accent1 2 2 4 7 4" xfId="34796" xr:uid="{423FE72B-0CEF-4FC1-A187-840C659519E3}"/>
    <cellStyle name="20% - Accent1 2 2 4 8" xfId="8110" xr:uid="{7E699E68-F5FE-488B-87F7-4251F88CEFF7}"/>
    <cellStyle name="20% - Accent1 2 2 4 8 2" xfId="26966" xr:uid="{FDCABFB9-EDED-4206-BFBF-678D82A82FE3}"/>
    <cellStyle name="20% - Accent1 2 2 4 8 2 2" xfId="45728" xr:uid="{0D17F20E-4D73-45DC-9F7D-121BE9A62279}"/>
    <cellStyle name="20% - Accent1 2 2 4 8 3" xfId="17575" xr:uid="{3C24EC03-8BED-4B0A-B430-85C819F08DA8}"/>
    <cellStyle name="20% - Accent1 2 2 4 8 4" xfId="36347" xr:uid="{2BEA4E8C-25D5-4E9E-8C91-B6DB8D39B1FA}"/>
    <cellStyle name="20% - Accent1 2 2 4 9" xfId="22296" xr:uid="{574FBEBD-F1F6-4C66-B3D3-2F29890FD947}"/>
    <cellStyle name="20% - Accent1 2 2 4 9 2" xfId="41068" xr:uid="{06419D10-A804-453E-9AE2-9E76E7E1059A}"/>
    <cellStyle name="20% - Accent1 2 2 5" xfId="2151" xr:uid="{88610921-D0F6-4EA3-8722-7C91A757D651}"/>
    <cellStyle name="20% - Accent1 2 2 5 10" xfId="12908" xr:uid="{57E7F8D5-E49F-44D0-AC27-2C788DB0E838}"/>
    <cellStyle name="20% - Accent1 2 2 5 11" xfId="31690" xr:uid="{586CCB73-C40D-49CE-A52D-776FB670977B}"/>
    <cellStyle name="20% - Accent1 2 2 5 12" xfId="50464" xr:uid="{1CD4F15C-4AC0-40DF-A2E6-7B71AB3FBCA4}"/>
    <cellStyle name="20% - Accent1 2 2 5 13" xfId="3245" xr:uid="{1F19F34D-CC1F-4FA8-AF71-9C0206D81C2A}"/>
    <cellStyle name="20% - Accent1 2 2 5 14" xfId="58814" xr:uid="{11AD04F8-383C-42BB-B5FD-BC3F4D3C7091}"/>
    <cellStyle name="20% - Accent1 2 2 5 2" xfId="2152" xr:uid="{87CF718A-2DBA-4B41-B676-FBB63706C99C}"/>
    <cellStyle name="20% - Accent1 2 2 5 2 10" xfId="50465" xr:uid="{6121B5E7-FADE-447D-BB49-BF9DAABB9D88}"/>
    <cellStyle name="20% - Accent1 2 2 5 2 11" xfId="3246" xr:uid="{2866CF83-F509-4FA8-85CE-FF4035ADDEE1}"/>
    <cellStyle name="20% - Accent1 2 2 5 2 12" xfId="58815" xr:uid="{61748C5C-35EC-4C02-84BC-6AEBA85ADABE}"/>
    <cellStyle name="20% - Accent1 2 2 5 2 2" xfId="2153" xr:uid="{F73E6860-D4C0-4D26-AB1D-B5FED5232856}"/>
    <cellStyle name="20% - Accent1 2 2 5 2 2 10" xfId="58816" xr:uid="{44909341-EAA3-4559-B42A-A5F932BF9D39}"/>
    <cellStyle name="20% - Accent1 2 2 5 2 2 2" xfId="6383" xr:uid="{478B1708-3D31-4652-9539-F8F56F1A099B}"/>
    <cellStyle name="20% - Accent1 2 2 5 2 2 2 2" xfId="9689" xr:uid="{3901C775-3CB2-4A06-8BB0-CB29277DB8E5}"/>
    <cellStyle name="20% - Accent1 2 2 5 2 2 2 2 2" xfId="28543" xr:uid="{26CC775B-497A-4890-A3A7-8B3F6EA3CD10}"/>
    <cellStyle name="20% - Accent1 2 2 5 2 2 2 2 2 2" xfId="47305" xr:uid="{AF4904DC-FE37-4282-9B56-BB8166F24348}"/>
    <cellStyle name="20% - Accent1 2 2 5 2 2 2 2 3" xfId="19152" xr:uid="{43EE4FDB-EEC3-4D83-9E21-E87F568F641E}"/>
    <cellStyle name="20% - Accent1 2 2 5 2 2 2 2 4" xfId="37924" xr:uid="{14E6F142-D6E0-41BD-920E-3ADEEA75B802}"/>
    <cellStyle name="20% - Accent1 2 2 5 2 2 2 3" xfId="25423" xr:uid="{BBD8841A-6194-431D-A2EC-8DD10041BA65}"/>
    <cellStyle name="20% - Accent1 2 2 5 2 2 2 3 2" xfId="44185" xr:uid="{6E57886E-979C-4AC9-91E6-187C26E8107B}"/>
    <cellStyle name="20% - Accent1 2 2 5 2 2 2 4" xfId="16032" xr:uid="{B8436210-5CD9-4FB4-BED0-AD9E8F6101C1}"/>
    <cellStyle name="20% - Accent1 2 2 5 2 2 2 5" xfId="34804" xr:uid="{4286BBAD-42C6-4E23-BC15-6ED89F25DCC5}"/>
    <cellStyle name="20% - Accent1 2 2 5 2 2 2 6" xfId="52035" xr:uid="{D72ED609-951C-4D71-A81C-F604DDE4E932}"/>
    <cellStyle name="20% - Accent1 2 2 5 2 2 2 7" xfId="60140" xr:uid="{10CB4AF6-1E28-4D0A-8C68-D40339B816F2}"/>
    <cellStyle name="20% - Accent1 2 2 5 2 2 3" xfId="9690" xr:uid="{33192A8C-926F-4BFF-AF47-25DA12230B66}"/>
    <cellStyle name="20% - Accent1 2 2 5 2 2 3 2" xfId="28544" xr:uid="{E37F0FDC-088C-4375-BB0C-3641F62A397F}"/>
    <cellStyle name="20% - Accent1 2 2 5 2 2 3 2 2" xfId="47306" xr:uid="{C17CAB8F-D6D7-417C-B6DB-CD2278D470F1}"/>
    <cellStyle name="20% - Accent1 2 2 5 2 2 3 3" xfId="19153" xr:uid="{D5C02E59-A3B1-4008-9CB5-EF2E2D08905E}"/>
    <cellStyle name="20% - Accent1 2 2 5 2 2 3 4" xfId="37925" xr:uid="{B61E12D3-555B-4D43-AB53-8311B5260F6C}"/>
    <cellStyle name="20% - Accent1 2 2 5 2 2 3 5" xfId="52036" xr:uid="{6ED3ED91-B6AB-4902-82F8-2384B2B11C6D}"/>
    <cellStyle name="20% - Accent1 2 2 5 2 2 3 6" xfId="60141" xr:uid="{CF7FABAD-602F-4471-9E4D-6B4BFD01EE4D}"/>
    <cellStyle name="20% - Accent1 2 2 5 2 2 4" xfId="8118" xr:uid="{09C50C1F-3D70-4E0B-A9AD-F5DFE8A2AB79}"/>
    <cellStyle name="20% - Accent1 2 2 5 2 2 4 2" xfId="26974" xr:uid="{D1C5908D-6B1D-4EBE-984A-D72E49F07A5A}"/>
    <cellStyle name="20% - Accent1 2 2 5 2 2 4 2 2" xfId="45736" xr:uid="{792B83AD-1A76-4069-A2B5-4192035B7BC8}"/>
    <cellStyle name="20% - Accent1 2 2 5 2 2 4 3" xfId="17583" xr:uid="{D8F03A8C-BA69-4F2E-916C-7CD9A95DDDE9}"/>
    <cellStyle name="20% - Accent1 2 2 5 2 2 4 4" xfId="36355" xr:uid="{FB843B14-DE7D-410D-92A6-6F1428873EFB}"/>
    <cellStyle name="20% - Accent1 2 2 5 2 2 5" xfId="24254" xr:uid="{AB451A42-64C5-438E-A1BA-5D084EA7147E}"/>
    <cellStyle name="20% - Accent1 2 2 5 2 2 5 2" xfId="43017" xr:uid="{7CE3950D-2909-4DFE-9D84-44386C2A94FE}"/>
    <cellStyle name="20% - Accent1 2 2 5 2 2 6" xfId="14863" xr:uid="{9EC38CB3-D912-4C42-8C18-783314489FB6}"/>
    <cellStyle name="20% - Accent1 2 2 5 2 2 7" xfId="33636" xr:uid="{2D3624B5-65D4-42F6-A95B-255BFA9F1D46}"/>
    <cellStyle name="20% - Accent1 2 2 5 2 2 8" xfId="50466" xr:uid="{C160DB67-BA64-4873-B853-569399465D35}"/>
    <cellStyle name="20% - Accent1 2 2 5 2 2 9" xfId="5207" xr:uid="{49910BD8-DBF3-40FF-8F41-8C7177503519}"/>
    <cellStyle name="20% - Accent1 2 2 5 2 3" xfId="5983" xr:uid="{088D8BB0-B4B0-4A1B-B348-B71751841AF5}"/>
    <cellStyle name="20% - Accent1 2 2 5 2 3 2" xfId="9691" xr:uid="{E970875A-781E-4A4C-8B77-50A48958A156}"/>
    <cellStyle name="20% - Accent1 2 2 5 2 3 2 2" xfId="28545" xr:uid="{D0C79A7C-5557-4A3A-82A1-74805D251BE7}"/>
    <cellStyle name="20% - Accent1 2 2 5 2 3 2 2 2" xfId="47307" xr:uid="{104D5DE3-155A-44D7-A22E-76ACAFBB22C9}"/>
    <cellStyle name="20% - Accent1 2 2 5 2 3 2 3" xfId="19154" xr:uid="{3DB337AF-F74F-4D7C-A588-BC3F24A1C0C2}"/>
    <cellStyle name="20% - Accent1 2 2 5 2 3 2 4" xfId="37926" xr:uid="{679D6C68-CD81-48EC-9437-CD6F717F8765}"/>
    <cellStyle name="20% - Accent1 2 2 5 2 3 3" xfId="25030" xr:uid="{0DE2B4B2-FB09-4AFC-9B85-0A16D331331F}"/>
    <cellStyle name="20% - Accent1 2 2 5 2 3 3 2" xfId="43792" xr:uid="{6983EEAE-F929-4C9E-BD5E-F1595BC645B7}"/>
    <cellStyle name="20% - Accent1 2 2 5 2 3 4" xfId="15639" xr:uid="{3A65301C-BBF2-4960-B807-D1137D32B568}"/>
    <cellStyle name="20% - Accent1 2 2 5 2 3 5" xfId="34411" xr:uid="{BD21BAD3-09F7-4016-B4C1-ADA4EEE2AEDD}"/>
    <cellStyle name="20% - Accent1 2 2 5 2 3 6" xfId="52037" xr:uid="{A2F2D2DC-BC28-45C5-BE59-92E6581E2B9E}"/>
    <cellStyle name="20% - Accent1 2 2 5 2 3 7" xfId="60142" xr:uid="{30483280-8B8D-4A60-ADB2-89D07A386CD2}"/>
    <cellStyle name="20% - Accent1 2 2 5 2 4" xfId="4432" xr:uid="{562154F5-E4E0-42C5-A156-FDAC10F1C367}"/>
    <cellStyle name="20% - Accent1 2 2 5 2 4 2" xfId="9692" xr:uid="{E1B5652D-F457-4703-8DD0-AF4AB0B4FDDC}"/>
    <cellStyle name="20% - Accent1 2 2 5 2 4 2 2" xfId="28546" xr:uid="{B00A2B2B-2B23-4A7B-9C61-1FBF568E13FF}"/>
    <cellStyle name="20% - Accent1 2 2 5 2 4 2 2 2" xfId="47308" xr:uid="{D00D23AE-BE11-460B-A031-EB692DEC9A10}"/>
    <cellStyle name="20% - Accent1 2 2 5 2 4 2 3" xfId="19155" xr:uid="{C875C0E5-4102-4804-B347-30442718592C}"/>
    <cellStyle name="20% - Accent1 2 2 5 2 4 2 4" xfId="37927" xr:uid="{329F08D8-2797-4101-B240-0B6897A47A72}"/>
    <cellStyle name="20% - Accent1 2 2 5 2 4 3" xfId="23479" xr:uid="{252FE531-F9B6-4177-AA03-B83583CB2410}"/>
    <cellStyle name="20% - Accent1 2 2 5 2 4 3 2" xfId="42242" xr:uid="{6DAFE076-2FA6-409E-BC97-A735EC805F94}"/>
    <cellStyle name="20% - Accent1 2 2 5 2 4 4" xfId="14088" xr:uid="{65232F74-D93E-4FD5-B68F-408DDA4B8916}"/>
    <cellStyle name="20% - Accent1 2 2 5 2 4 5" xfId="32861" xr:uid="{C74E9333-681E-4B84-82FB-9AEF274709F2}"/>
    <cellStyle name="20% - Accent1 2 2 5 2 4 6" xfId="52038" xr:uid="{14F3C757-62FE-421D-8825-A09C82ACE007}"/>
    <cellStyle name="20% - Accent1 2 2 5 2 4 7" xfId="60143" xr:uid="{6EDBECE8-6264-43C0-92CB-F93A04ACA7BE}"/>
    <cellStyle name="20% - Accent1 2 2 5 2 5" xfId="6382" xr:uid="{161AF03F-B502-47B9-B936-D53DED2FC75F}"/>
    <cellStyle name="20% - Accent1 2 2 5 2 5 2" xfId="25422" xr:uid="{3EB4BDBD-C8DF-46C8-926F-C18A32FD1D84}"/>
    <cellStyle name="20% - Accent1 2 2 5 2 5 2 2" xfId="44184" xr:uid="{6D450FF0-2A0E-467E-AA54-A7398A3774E8}"/>
    <cellStyle name="20% - Accent1 2 2 5 2 5 3" xfId="16031" xr:uid="{FD6E31BC-92EC-4B20-B813-74E93FB97858}"/>
    <cellStyle name="20% - Accent1 2 2 5 2 5 4" xfId="34803" xr:uid="{EB959630-8290-4813-A732-AA9BBDEC3FB7}"/>
    <cellStyle name="20% - Accent1 2 2 5 2 6" xfId="8117" xr:uid="{3CEB4018-0B43-4B85-877E-ED9A81D7474E}"/>
    <cellStyle name="20% - Accent1 2 2 5 2 6 2" xfId="26973" xr:uid="{E5A2A7F8-1935-4555-BDC9-5A338836EF1E}"/>
    <cellStyle name="20% - Accent1 2 2 5 2 6 2 2" xfId="45735" xr:uid="{1F120CFB-94CA-4C3C-A963-85DAAF0CC153}"/>
    <cellStyle name="20% - Accent1 2 2 5 2 6 3" xfId="17582" xr:uid="{16CC4011-59D3-4CDE-A7A5-23A0BF1E425E}"/>
    <cellStyle name="20% - Accent1 2 2 5 2 6 4" xfId="36354" xr:uid="{A6141FB0-46AF-461D-8F31-3C5F0031D069}"/>
    <cellStyle name="20% - Accent1 2 2 5 2 7" xfId="22300" xr:uid="{D29DFD21-D288-49FB-80AE-8BC726772BD7}"/>
    <cellStyle name="20% - Accent1 2 2 5 2 7 2" xfId="41072" xr:uid="{30EDFEFE-10E6-4D2C-88FE-7CBB40AF658B}"/>
    <cellStyle name="20% - Accent1 2 2 5 2 8" xfId="12909" xr:uid="{05CC83B9-8EDB-4D0E-9B45-F01C1CC10E49}"/>
    <cellStyle name="20% - Accent1 2 2 5 2 9" xfId="31691" xr:uid="{25EBE98A-1C8C-427C-86AA-4B0D3DD02274}"/>
    <cellStyle name="20% - Accent1 2 2 5 3" xfId="2154" xr:uid="{D1090BB7-AD4B-494E-9910-E6D3240E1B88}"/>
    <cellStyle name="20% - Accent1 2 2 5 3 10" xfId="50467" xr:uid="{8D3D5247-C6F8-412B-AE95-B4255EE72445}"/>
    <cellStyle name="20% - Accent1 2 2 5 3 11" xfId="3247" xr:uid="{255F1A23-4AD8-4CB3-A4FD-04868FE0DC34}"/>
    <cellStyle name="20% - Accent1 2 2 5 3 12" xfId="58817" xr:uid="{679A6286-AA04-4339-AB20-DE780FFCBDE8}"/>
    <cellStyle name="20% - Accent1 2 2 5 3 2" xfId="2155" xr:uid="{1609EDF9-BB50-4F60-BEE3-4A5D367C7FA8}"/>
    <cellStyle name="20% - Accent1 2 2 5 3 2 10" xfId="58818" xr:uid="{281A0FCA-DFF8-4C36-BAE1-3482541717EA}"/>
    <cellStyle name="20% - Accent1 2 2 5 3 2 2" xfId="6385" xr:uid="{2DC82FB9-1EF0-4F67-BC34-67F8C11D8896}"/>
    <cellStyle name="20% - Accent1 2 2 5 3 2 2 2" xfId="9693" xr:uid="{AE2C512C-028E-492F-9C20-8930D0BB2672}"/>
    <cellStyle name="20% - Accent1 2 2 5 3 2 2 2 2" xfId="28547" xr:uid="{D8410CA5-F100-44AF-B734-E99F03DFF74A}"/>
    <cellStyle name="20% - Accent1 2 2 5 3 2 2 2 2 2" xfId="47309" xr:uid="{1EB19C64-1208-45A7-B533-58B966B3077A}"/>
    <cellStyle name="20% - Accent1 2 2 5 3 2 2 2 3" xfId="19156" xr:uid="{7B7AAF30-C22E-4972-BB59-E6894C11FF27}"/>
    <cellStyle name="20% - Accent1 2 2 5 3 2 2 2 4" xfId="37928" xr:uid="{44ADDACF-AEE7-43C1-82B0-37E892DE719C}"/>
    <cellStyle name="20% - Accent1 2 2 5 3 2 2 3" xfId="25425" xr:uid="{A41EA713-437A-4F7A-AF06-C46945ECF359}"/>
    <cellStyle name="20% - Accent1 2 2 5 3 2 2 3 2" xfId="44187" xr:uid="{C82C2DDF-272D-44F4-9812-D07C40CDE962}"/>
    <cellStyle name="20% - Accent1 2 2 5 3 2 2 4" xfId="16034" xr:uid="{0170FADA-49EA-4176-8048-DA236467DC06}"/>
    <cellStyle name="20% - Accent1 2 2 5 3 2 2 5" xfId="34806" xr:uid="{564FB5BD-347A-4409-9E46-DAABB977EBE8}"/>
    <cellStyle name="20% - Accent1 2 2 5 3 2 2 6" xfId="52039" xr:uid="{69C7C42B-4245-4BCC-AB2D-9C09CA2E5B8D}"/>
    <cellStyle name="20% - Accent1 2 2 5 3 2 2 7" xfId="60144" xr:uid="{AEB71E49-C95A-4397-B0F7-D97EA88F5204}"/>
    <cellStyle name="20% - Accent1 2 2 5 3 2 3" xfId="9694" xr:uid="{EA61ADEC-93A6-48DA-ADDC-0EB748C0D664}"/>
    <cellStyle name="20% - Accent1 2 2 5 3 2 3 2" xfId="28548" xr:uid="{77D69AC8-260E-4EEC-8E61-770D9DFA6521}"/>
    <cellStyle name="20% - Accent1 2 2 5 3 2 3 2 2" xfId="47310" xr:uid="{910D108F-7086-464F-A158-A2892D244420}"/>
    <cellStyle name="20% - Accent1 2 2 5 3 2 3 3" xfId="19157" xr:uid="{FC18E761-2A71-492F-B0A5-B14CCE75D906}"/>
    <cellStyle name="20% - Accent1 2 2 5 3 2 3 4" xfId="37929" xr:uid="{D54C2451-72A4-4393-B7DC-53DB898288EF}"/>
    <cellStyle name="20% - Accent1 2 2 5 3 2 3 5" xfId="52040" xr:uid="{960A32D9-FE9A-4518-A494-15B14F666AD5}"/>
    <cellStyle name="20% - Accent1 2 2 5 3 2 3 6" xfId="60145" xr:uid="{B754E76D-A1A4-401B-B109-17953EDBC853}"/>
    <cellStyle name="20% - Accent1 2 2 5 3 2 4" xfId="8120" xr:uid="{B6166505-EC2C-44BB-B99A-60C6DD7EA879}"/>
    <cellStyle name="20% - Accent1 2 2 5 3 2 4 2" xfId="26976" xr:uid="{F315736E-0DF7-43DE-8778-1A62E9AADD4C}"/>
    <cellStyle name="20% - Accent1 2 2 5 3 2 4 2 2" xfId="45738" xr:uid="{8C4CB261-D963-4E9E-96E1-707882EF16C0}"/>
    <cellStyle name="20% - Accent1 2 2 5 3 2 4 3" xfId="17585" xr:uid="{EE63B63B-371C-4DAB-8860-C6B00B4321BC}"/>
    <cellStyle name="20% - Accent1 2 2 5 3 2 4 4" xfId="36357" xr:uid="{BEEEC06C-F091-45FD-9EE3-12A700719CC6}"/>
    <cellStyle name="20% - Accent1 2 2 5 3 2 5" xfId="24472" xr:uid="{270A520C-5051-4BD3-8E61-D148B3376BFF}"/>
    <cellStyle name="20% - Accent1 2 2 5 3 2 5 2" xfId="43235" xr:uid="{1E7A7638-6A94-41B3-AB76-E09A953DB78E}"/>
    <cellStyle name="20% - Accent1 2 2 5 3 2 6" xfId="15081" xr:uid="{B6C1ECA3-963C-4248-897A-572490DA8313}"/>
    <cellStyle name="20% - Accent1 2 2 5 3 2 7" xfId="33854" xr:uid="{622B25D1-7FF0-4A2A-9B84-A4AAC9A81D95}"/>
    <cellStyle name="20% - Accent1 2 2 5 3 2 8" xfId="50468" xr:uid="{84B49723-EAB6-41D2-8900-D1F611CA0DAC}"/>
    <cellStyle name="20% - Accent1 2 2 5 3 2 9" xfId="5425" xr:uid="{1E5B3A36-A11F-4AE6-96DD-C3C87A8F4A38}"/>
    <cellStyle name="20% - Accent1 2 2 5 3 3" xfId="6201" xr:uid="{61531054-D2D8-4E35-962B-B978E31D8975}"/>
    <cellStyle name="20% - Accent1 2 2 5 3 3 2" xfId="9695" xr:uid="{974EE6CF-EC8D-45B3-9286-B11DD4281C21}"/>
    <cellStyle name="20% - Accent1 2 2 5 3 3 2 2" xfId="28549" xr:uid="{CBA8CD29-F6A8-424C-89DC-C98258793185}"/>
    <cellStyle name="20% - Accent1 2 2 5 3 3 2 2 2" xfId="47311" xr:uid="{C6C89D5B-F56E-4411-9966-1B20768346A0}"/>
    <cellStyle name="20% - Accent1 2 2 5 3 3 2 3" xfId="19158" xr:uid="{B0135374-506C-49DB-BEB8-4142419F134A}"/>
    <cellStyle name="20% - Accent1 2 2 5 3 3 2 4" xfId="37930" xr:uid="{E954C4F5-E1E1-422A-AF52-4D8BC91D6AE9}"/>
    <cellStyle name="20% - Accent1 2 2 5 3 3 3" xfId="25248" xr:uid="{CF645AC6-1D3C-4162-881C-4FD9EF3CE8FD}"/>
    <cellStyle name="20% - Accent1 2 2 5 3 3 3 2" xfId="44010" xr:uid="{8CFF112C-6508-47BD-98A9-7319BA378BE2}"/>
    <cellStyle name="20% - Accent1 2 2 5 3 3 4" xfId="15857" xr:uid="{839CABD4-9F28-49C5-96BC-1E475EBBCCC1}"/>
    <cellStyle name="20% - Accent1 2 2 5 3 3 5" xfId="34629" xr:uid="{3213EE2F-29C0-4B75-8A5B-F8466144D210}"/>
    <cellStyle name="20% - Accent1 2 2 5 3 3 6" xfId="52041" xr:uid="{CBFD7EA8-E6AC-43AF-AB71-152B80AEC6FD}"/>
    <cellStyle name="20% - Accent1 2 2 5 3 3 7" xfId="60146" xr:uid="{6971A385-3A75-4160-A88A-A18E1FB57986}"/>
    <cellStyle name="20% - Accent1 2 2 5 3 4" xfId="4650" xr:uid="{0D9D056C-14F3-4D73-ADB3-7160AA18083B}"/>
    <cellStyle name="20% - Accent1 2 2 5 3 4 2" xfId="9696" xr:uid="{2FF69F3C-DA00-4285-B40B-A4BDAAA010F1}"/>
    <cellStyle name="20% - Accent1 2 2 5 3 4 2 2" xfId="28550" xr:uid="{592C112E-84A2-4882-9F1E-CF6A9D4F60AA}"/>
    <cellStyle name="20% - Accent1 2 2 5 3 4 2 2 2" xfId="47312" xr:uid="{F8B4C1EE-72F8-42F3-9807-2E1BA59D5D0C}"/>
    <cellStyle name="20% - Accent1 2 2 5 3 4 2 3" xfId="19159" xr:uid="{77A6EB70-08C0-4299-AA7B-A6C282F772DD}"/>
    <cellStyle name="20% - Accent1 2 2 5 3 4 2 4" xfId="37931" xr:uid="{9A67B071-A492-459A-BDD9-EBFB0A158871}"/>
    <cellStyle name="20% - Accent1 2 2 5 3 4 3" xfId="23697" xr:uid="{153A7895-582F-4D0D-B13B-7BBAE1623990}"/>
    <cellStyle name="20% - Accent1 2 2 5 3 4 3 2" xfId="42460" xr:uid="{AC6425A9-191E-4DA8-A771-C227BECDAE8A}"/>
    <cellStyle name="20% - Accent1 2 2 5 3 4 4" xfId="14306" xr:uid="{364048A3-F113-4F3B-9D9D-34225F3420BA}"/>
    <cellStyle name="20% - Accent1 2 2 5 3 4 5" xfId="33079" xr:uid="{531E76DF-40BA-4C3C-A438-D8C227B93C8E}"/>
    <cellStyle name="20% - Accent1 2 2 5 3 4 6" xfId="52042" xr:uid="{3D054796-B7DF-4EA3-9387-D0EEB23C3E33}"/>
    <cellStyle name="20% - Accent1 2 2 5 3 4 7" xfId="60147" xr:uid="{C7510D95-9C34-4547-ABCC-BA6B0A9643EA}"/>
    <cellStyle name="20% - Accent1 2 2 5 3 5" xfId="6384" xr:uid="{D02742F0-7405-4752-990D-DA2EF1060535}"/>
    <cellStyle name="20% - Accent1 2 2 5 3 5 2" xfId="25424" xr:uid="{63BB6A09-870A-4622-8F34-7DD116776D15}"/>
    <cellStyle name="20% - Accent1 2 2 5 3 5 2 2" xfId="44186" xr:uid="{C6D3C28B-4672-46EF-BD91-244DF2C898E6}"/>
    <cellStyle name="20% - Accent1 2 2 5 3 5 3" xfId="16033" xr:uid="{A59B9483-D0FC-41F9-8428-B8FB63243D36}"/>
    <cellStyle name="20% - Accent1 2 2 5 3 5 4" xfId="34805" xr:uid="{53C4982D-5CCF-4671-9965-49BC59D463B7}"/>
    <cellStyle name="20% - Accent1 2 2 5 3 6" xfId="8119" xr:uid="{095EC272-F67F-4BE5-9999-99FAB20ABAE3}"/>
    <cellStyle name="20% - Accent1 2 2 5 3 6 2" xfId="26975" xr:uid="{A2093832-2660-4728-9A7C-4A8AF6B1DCD6}"/>
    <cellStyle name="20% - Accent1 2 2 5 3 6 2 2" xfId="45737" xr:uid="{73FFF306-E236-4F58-93C4-3571CB1C9E51}"/>
    <cellStyle name="20% - Accent1 2 2 5 3 6 3" xfId="17584" xr:uid="{EFD22150-A3D4-4F79-96DE-2E3D118F80C0}"/>
    <cellStyle name="20% - Accent1 2 2 5 3 6 4" xfId="36356" xr:uid="{C895AAFD-9B9F-499F-B418-C83D0BA386A4}"/>
    <cellStyle name="20% - Accent1 2 2 5 3 7" xfId="22301" xr:uid="{C5A7EE8F-BCC4-4ACA-BCE3-7F5BB21D1F38}"/>
    <cellStyle name="20% - Accent1 2 2 5 3 7 2" xfId="41073" xr:uid="{12D57E9D-3BFB-4D19-892D-A5950D6D5160}"/>
    <cellStyle name="20% - Accent1 2 2 5 3 8" xfId="12910" xr:uid="{CD7A7DDC-D2A8-4603-8BFD-3F6B1A384E63}"/>
    <cellStyle name="20% - Accent1 2 2 5 3 9" xfId="31692" xr:uid="{3505B394-9A54-4596-8F00-238FA54C567D}"/>
    <cellStyle name="20% - Accent1 2 2 5 4" xfId="2156" xr:uid="{293760C2-CC62-4AA1-87C0-90D265A74608}"/>
    <cellStyle name="20% - Accent1 2 2 5 4 10" xfId="58819" xr:uid="{760C2DE8-AF9A-49D9-BEEC-AAF2CF441842}"/>
    <cellStyle name="20% - Accent1 2 2 5 4 2" xfId="6386" xr:uid="{58982D54-88FB-4946-87E7-BD638648B7A8}"/>
    <cellStyle name="20% - Accent1 2 2 5 4 2 2" xfId="9697" xr:uid="{3937DF48-5AC7-4F87-9F5F-351F7D205EA1}"/>
    <cellStyle name="20% - Accent1 2 2 5 4 2 2 2" xfId="28551" xr:uid="{7F854DA8-95A4-48B6-93A4-AFFE10517452}"/>
    <cellStyle name="20% - Accent1 2 2 5 4 2 2 2 2" xfId="47313" xr:uid="{C4AE399A-075B-4232-834D-39A495B3FA3B}"/>
    <cellStyle name="20% - Accent1 2 2 5 4 2 2 3" xfId="19160" xr:uid="{116EA2BC-C767-4120-8B75-5E70F709E013}"/>
    <cellStyle name="20% - Accent1 2 2 5 4 2 2 4" xfId="37932" xr:uid="{EABE1A11-B1D1-467E-9CB1-594C6D804574}"/>
    <cellStyle name="20% - Accent1 2 2 5 4 2 3" xfId="25426" xr:uid="{307E9D1B-2E03-438E-A8A2-F18BC2CF7F8A}"/>
    <cellStyle name="20% - Accent1 2 2 5 4 2 3 2" xfId="44188" xr:uid="{7A4F5D24-F455-4026-99C0-D10DD66D4821}"/>
    <cellStyle name="20% - Accent1 2 2 5 4 2 4" xfId="16035" xr:uid="{ADA5FD09-955B-4ACD-8F2A-EF58A23BB34C}"/>
    <cellStyle name="20% - Accent1 2 2 5 4 2 5" xfId="34807" xr:uid="{EF866B7F-4522-4C9E-8AE7-BAD554A22E05}"/>
    <cellStyle name="20% - Accent1 2 2 5 4 2 6" xfId="52043" xr:uid="{4ADC65C8-86A4-445B-922A-1F3AD6379363}"/>
    <cellStyle name="20% - Accent1 2 2 5 4 2 7" xfId="60148" xr:uid="{5F157939-74CF-49D7-8D8B-9E7CEDA8E3D3}"/>
    <cellStyle name="20% - Accent1 2 2 5 4 3" xfId="9698" xr:uid="{152F4690-24FC-4AB4-ACC6-C98425EC4E2A}"/>
    <cellStyle name="20% - Accent1 2 2 5 4 3 2" xfId="28552" xr:uid="{A80EF9D7-0C3F-4636-880D-DA3688D65CC2}"/>
    <cellStyle name="20% - Accent1 2 2 5 4 3 2 2" xfId="47314" xr:uid="{2F426085-B507-4177-B2A2-BA3318E7DB00}"/>
    <cellStyle name="20% - Accent1 2 2 5 4 3 3" xfId="19161" xr:uid="{F23CFDE2-80FB-4639-83F0-D6133ACA88C2}"/>
    <cellStyle name="20% - Accent1 2 2 5 4 3 4" xfId="37933" xr:uid="{098A05B7-365C-4B44-B29E-A485C8C8CFDF}"/>
    <cellStyle name="20% - Accent1 2 2 5 4 3 5" xfId="52044" xr:uid="{52F9C554-D5C2-4800-A20E-937C46C28D2F}"/>
    <cellStyle name="20% - Accent1 2 2 5 4 3 6" xfId="60149" xr:uid="{6BCAA5B1-DACC-47D6-89CF-C6E0FC8176F2}"/>
    <cellStyle name="20% - Accent1 2 2 5 4 4" xfId="8121" xr:uid="{DE8AF2BA-6485-42F8-BC83-ED8E49A440E9}"/>
    <cellStyle name="20% - Accent1 2 2 5 4 4 2" xfId="26977" xr:uid="{E8B76924-77AD-40A1-9E98-F1A43390E785}"/>
    <cellStyle name="20% - Accent1 2 2 5 4 4 2 2" xfId="45739" xr:uid="{9FE8C1C9-174B-4932-9962-DB62E0FDDFCF}"/>
    <cellStyle name="20% - Accent1 2 2 5 4 4 3" xfId="17586" xr:uid="{B26B5DCC-52C4-4CD8-9DA4-14A6DDE91942}"/>
    <cellStyle name="20% - Accent1 2 2 5 4 4 4" xfId="36358" xr:uid="{61DD7B5D-4B90-4483-8350-1BEBA16C5035}"/>
    <cellStyle name="20% - Accent1 2 2 5 4 5" xfId="24039" xr:uid="{D484EDAB-C4D8-438B-B06F-F3FE3A2E8DCC}"/>
    <cellStyle name="20% - Accent1 2 2 5 4 5 2" xfId="42802" xr:uid="{45BFADCA-D54C-4292-9FC3-1B8CF2AB79EE}"/>
    <cellStyle name="20% - Accent1 2 2 5 4 6" xfId="14648" xr:uid="{C0C6D210-F9B7-47DB-840D-9CC9DB512D86}"/>
    <cellStyle name="20% - Accent1 2 2 5 4 7" xfId="33421" xr:uid="{337DC5C4-ADD3-4BED-BA37-D252ADA58595}"/>
    <cellStyle name="20% - Accent1 2 2 5 4 8" xfId="50469" xr:uid="{988188E0-BCBD-4C0B-9255-644DF5C45076}"/>
    <cellStyle name="20% - Accent1 2 2 5 4 9" xfId="4992" xr:uid="{C8B1E1F2-39EF-435B-8E53-60DACE89ABAE}"/>
    <cellStyle name="20% - Accent1 2 2 5 5" xfId="5768" xr:uid="{A005DE3B-22B5-4D6D-9E37-AE97907F1C1C}"/>
    <cellStyle name="20% - Accent1 2 2 5 5 2" xfId="9699" xr:uid="{E4663346-9DFE-40D9-90BA-773AEED673B5}"/>
    <cellStyle name="20% - Accent1 2 2 5 5 2 2" xfId="28553" xr:uid="{FD691D93-393D-45FC-A676-67A78277114F}"/>
    <cellStyle name="20% - Accent1 2 2 5 5 2 2 2" xfId="47315" xr:uid="{2FE7A52A-4BF3-43AB-8483-C4B543A532ED}"/>
    <cellStyle name="20% - Accent1 2 2 5 5 2 3" xfId="19162" xr:uid="{07EC6659-1EDC-4D68-ACF0-0FD4DB984F97}"/>
    <cellStyle name="20% - Accent1 2 2 5 5 2 4" xfId="37934" xr:uid="{DB9877EE-83DD-4C6A-BF7C-3AC4E3F90734}"/>
    <cellStyle name="20% - Accent1 2 2 5 5 3" xfId="24815" xr:uid="{331EC9D2-CB15-4EFD-9C8D-5B3E6F336C80}"/>
    <cellStyle name="20% - Accent1 2 2 5 5 3 2" xfId="43577" xr:uid="{E10F5CBB-70CA-4AF7-856E-D90B0A6A36B3}"/>
    <cellStyle name="20% - Accent1 2 2 5 5 4" xfId="15424" xr:uid="{0BD37C80-5BEF-4F37-B16A-EF016B52C99C}"/>
    <cellStyle name="20% - Accent1 2 2 5 5 5" xfId="34196" xr:uid="{00381921-194C-4790-A081-D55562F84677}"/>
    <cellStyle name="20% - Accent1 2 2 5 5 6" xfId="52045" xr:uid="{A0CED886-7FD9-4CF6-834A-30AA65746B9D}"/>
    <cellStyle name="20% - Accent1 2 2 5 5 7" xfId="60150" xr:uid="{CBA338AA-7E62-4FB7-AE1D-741C03F66954}"/>
    <cellStyle name="20% - Accent1 2 2 5 6" xfId="4217" xr:uid="{E822D463-105C-42AC-9DB9-9C9B4B7C6425}"/>
    <cellStyle name="20% - Accent1 2 2 5 6 2" xfId="9700" xr:uid="{99A8BBBF-099A-45C1-809D-AD37DA58FB7E}"/>
    <cellStyle name="20% - Accent1 2 2 5 6 2 2" xfId="28554" xr:uid="{063EF384-C103-44A0-9248-C6836144368E}"/>
    <cellStyle name="20% - Accent1 2 2 5 6 2 2 2" xfId="47316" xr:uid="{483EE318-6F31-4BB0-A725-38C291376F17}"/>
    <cellStyle name="20% - Accent1 2 2 5 6 2 3" xfId="19163" xr:uid="{641908FF-F9B6-41FC-B81D-D5F0E4DF0FD2}"/>
    <cellStyle name="20% - Accent1 2 2 5 6 2 4" xfId="37935" xr:uid="{1632E5F7-E230-44D8-85F6-7212F9A1C1C4}"/>
    <cellStyle name="20% - Accent1 2 2 5 6 3" xfId="23264" xr:uid="{3F6C717D-A628-47F6-956E-60E6386D210B}"/>
    <cellStyle name="20% - Accent1 2 2 5 6 3 2" xfId="42027" xr:uid="{3358A7AB-9568-43B7-835A-2AA365A09A1C}"/>
    <cellStyle name="20% - Accent1 2 2 5 6 4" xfId="13873" xr:uid="{1CAE792F-5D25-451A-9721-083359F0F9F0}"/>
    <cellStyle name="20% - Accent1 2 2 5 6 5" xfId="32646" xr:uid="{480F68E7-FB25-48B8-9B28-97F8206F9933}"/>
    <cellStyle name="20% - Accent1 2 2 5 6 6" xfId="52046" xr:uid="{4BEDC08C-211C-4813-A514-A1281673FC4C}"/>
    <cellStyle name="20% - Accent1 2 2 5 6 7" xfId="60151" xr:uid="{21A372E8-52E2-48C4-8196-E96FDC72394C}"/>
    <cellStyle name="20% - Accent1 2 2 5 7" xfId="6381" xr:uid="{0D4FB086-77DF-4306-9F3C-A6545ECE8DA9}"/>
    <cellStyle name="20% - Accent1 2 2 5 7 2" xfId="25421" xr:uid="{987048B6-07D3-487B-A9C0-D13946770D88}"/>
    <cellStyle name="20% - Accent1 2 2 5 7 2 2" xfId="44183" xr:uid="{A493C1B0-EABB-4280-93F2-B2A3D6773B46}"/>
    <cellStyle name="20% - Accent1 2 2 5 7 3" xfId="16030" xr:uid="{0E330DCC-94C2-40F3-B2EE-5DACDBD77C9C}"/>
    <cellStyle name="20% - Accent1 2 2 5 7 4" xfId="34802" xr:uid="{A43397B7-3187-4879-B429-6EB6B292B910}"/>
    <cellStyle name="20% - Accent1 2 2 5 8" xfId="8116" xr:uid="{5AC0762C-4EE7-429B-B7BD-B9F36D127603}"/>
    <cellStyle name="20% - Accent1 2 2 5 8 2" xfId="26972" xr:uid="{08961F00-A1D6-48EA-95ED-59FC4158D066}"/>
    <cellStyle name="20% - Accent1 2 2 5 8 2 2" xfId="45734" xr:uid="{974481CD-3424-4925-A147-FEE17E99E5DE}"/>
    <cellStyle name="20% - Accent1 2 2 5 8 3" xfId="17581" xr:uid="{7951DE82-3848-46E7-8765-B1990ABB11A4}"/>
    <cellStyle name="20% - Accent1 2 2 5 8 4" xfId="36353" xr:uid="{5F78BCF6-79BA-45A2-925D-0A09B524ACD4}"/>
    <cellStyle name="20% - Accent1 2 2 5 9" xfId="22299" xr:uid="{BD72E81C-E18A-4BE9-A636-3F7D84307E3F}"/>
    <cellStyle name="20% - Accent1 2 2 5 9 2" xfId="41071" xr:uid="{372FB09F-DBCA-4351-A266-0468DDE22754}"/>
    <cellStyle name="20% - Accent1 2 2 6" xfId="2157" xr:uid="{C55EE82E-A94F-46B2-9DF6-8EB25A348EA9}"/>
    <cellStyle name="20% - Accent1 2 2 6 10" xfId="31693" xr:uid="{503C8B52-7E7F-4C01-8316-0609ACC68B65}"/>
    <cellStyle name="20% - Accent1 2 2 6 11" xfId="50470" xr:uid="{4FE69270-B4A2-49D5-988F-57E2390BF53A}"/>
    <cellStyle name="20% - Accent1 2 2 6 12" xfId="3248" xr:uid="{9BD2A238-7987-4945-8690-31C93F11C515}"/>
    <cellStyle name="20% - Accent1 2 2 6 13" xfId="58820" xr:uid="{ABE1C695-BC9C-40BC-9EC3-47881F4E1C99}"/>
    <cellStyle name="20% - Accent1 2 2 6 2" xfId="2158" xr:uid="{2BF6D1A4-C074-4FAC-A72B-0136E5A23ECB}"/>
    <cellStyle name="20% - Accent1 2 2 6 2 10" xfId="50471" xr:uid="{F7B7C274-4391-410D-A410-86182CFA31C5}"/>
    <cellStyle name="20% - Accent1 2 2 6 2 11" xfId="3249" xr:uid="{CB72F332-369E-4A2E-B5D8-3C809541AA88}"/>
    <cellStyle name="20% - Accent1 2 2 6 2 12" xfId="58821" xr:uid="{87CC30EE-9C5A-44DE-B1AA-3BB12AF134ED}"/>
    <cellStyle name="20% - Accent1 2 2 6 2 2" xfId="2159" xr:uid="{517CFADE-F537-4045-B6E4-FA700493FD21}"/>
    <cellStyle name="20% - Accent1 2 2 6 2 2 10" xfId="58822" xr:uid="{6FDA595F-C6A9-4DDD-877E-AC2479730EA0}"/>
    <cellStyle name="20% - Accent1 2 2 6 2 2 2" xfId="6389" xr:uid="{F204534B-5BDF-44E0-9CEA-E0E406EF9153}"/>
    <cellStyle name="20% - Accent1 2 2 6 2 2 2 2" xfId="9701" xr:uid="{6B74E6CA-B08B-4559-B65C-4B4580D7894E}"/>
    <cellStyle name="20% - Accent1 2 2 6 2 2 2 2 2" xfId="28555" xr:uid="{A428562A-8A69-4215-AA4C-56C1F85A40F1}"/>
    <cellStyle name="20% - Accent1 2 2 6 2 2 2 2 2 2" xfId="47317" xr:uid="{6D925B17-76FF-4576-A6DD-CB0214432AA8}"/>
    <cellStyle name="20% - Accent1 2 2 6 2 2 2 2 3" xfId="19164" xr:uid="{BFF7FB66-6243-4B4F-9674-AF6256D8A5BA}"/>
    <cellStyle name="20% - Accent1 2 2 6 2 2 2 2 4" xfId="37936" xr:uid="{A3A5D059-D670-4A09-A5A0-54C9BB54F524}"/>
    <cellStyle name="20% - Accent1 2 2 6 2 2 2 3" xfId="25429" xr:uid="{6F459DC3-08C6-4875-BACB-39C955243144}"/>
    <cellStyle name="20% - Accent1 2 2 6 2 2 2 3 2" xfId="44191" xr:uid="{1D3997F5-4450-4885-AFF0-B8310C002EC8}"/>
    <cellStyle name="20% - Accent1 2 2 6 2 2 2 4" xfId="16038" xr:uid="{22842A43-B620-4DE9-B35D-0A2D192B5D7E}"/>
    <cellStyle name="20% - Accent1 2 2 6 2 2 2 5" xfId="34810" xr:uid="{130AFDAD-525C-4AE7-84AF-8EE18F043B7F}"/>
    <cellStyle name="20% - Accent1 2 2 6 2 2 2 6" xfId="52047" xr:uid="{99DD9ADC-01BE-4C32-88E7-B456D3BFBB70}"/>
    <cellStyle name="20% - Accent1 2 2 6 2 2 2 7" xfId="60152" xr:uid="{32109E9C-2C65-4E59-B2F3-284362A834DD}"/>
    <cellStyle name="20% - Accent1 2 2 6 2 2 3" xfId="9702" xr:uid="{762AB73A-BEB8-4EDE-BFD5-9868DBFC95CB}"/>
    <cellStyle name="20% - Accent1 2 2 6 2 2 3 2" xfId="28556" xr:uid="{2D78ABB7-A9ED-41D8-8E64-EBBD0EBD116D}"/>
    <cellStyle name="20% - Accent1 2 2 6 2 2 3 2 2" xfId="47318" xr:uid="{65ED961B-B77A-4C3B-99F2-57481E4BF8AC}"/>
    <cellStyle name="20% - Accent1 2 2 6 2 2 3 3" xfId="19165" xr:uid="{4E9BF19D-E50F-42F0-8F44-60139EFEF60C}"/>
    <cellStyle name="20% - Accent1 2 2 6 2 2 3 4" xfId="37937" xr:uid="{854ED55D-BF17-4070-960D-99EE7AB61133}"/>
    <cellStyle name="20% - Accent1 2 2 6 2 2 3 5" xfId="52048" xr:uid="{38DFC14C-1E04-45CE-A17D-E57A148A09F4}"/>
    <cellStyle name="20% - Accent1 2 2 6 2 2 3 6" xfId="60153" xr:uid="{7CDB3CD4-5379-4251-8BF7-7AB09290A206}"/>
    <cellStyle name="20% - Accent1 2 2 6 2 2 4" xfId="8124" xr:uid="{98426BFE-1F62-414C-B1C5-DD8F8949EE0E}"/>
    <cellStyle name="20% - Accent1 2 2 6 2 2 4 2" xfId="26980" xr:uid="{1AE9622E-0AAD-45E1-9A98-68CCF3A06A11}"/>
    <cellStyle name="20% - Accent1 2 2 6 2 2 4 2 2" xfId="45742" xr:uid="{C61D5EC5-EE78-4142-B615-FC9C9C77D2B7}"/>
    <cellStyle name="20% - Accent1 2 2 6 2 2 4 3" xfId="17589" xr:uid="{40A12C9D-11B9-4895-B03C-913AB9938AB6}"/>
    <cellStyle name="20% - Accent1 2 2 6 2 2 4 4" xfId="36361" xr:uid="{9ACF398B-C308-4814-9E33-FCA0B991BDB4}"/>
    <cellStyle name="20% - Accent1 2 2 6 2 2 5" xfId="24515" xr:uid="{B121543C-A8AD-4CDD-8502-4A0E2EFD0683}"/>
    <cellStyle name="20% - Accent1 2 2 6 2 2 5 2" xfId="43278" xr:uid="{2837B299-1F1C-47A3-9325-CA5509F58491}"/>
    <cellStyle name="20% - Accent1 2 2 6 2 2 6" xfId="15124" xr:uid="{284135B7-5EDD-455C-9955-922758ED310D}"/>
    <cellStyle name="20% - Accent1 2 2 6 2 2 7" xfId="33897" xr:uid="{FECC1358-7D29-43E3-B2FA-DBABF3EF9A11}"/>
    <cellStyle name="20% - Accent1 2 2 6 2 2 8" xfId="50472" xr:uid="{60CB2A9A-4C2E-4123-9677-DE0D9F921804}"/>
    <cellStyle name="20% - Accent1 2 2 6 2 2 9" xfId="5468" xr:uid="{69B9FEF9-81F9-4249-9EA8-312B84005FEE}"/>
    <cellStyle name="20% - Accent1 2 2 6 2 3" xfId="6244" xr:uid="{29C157B5-AFA2-4650-B19B-02F346CE907D}"/>
    <cellStyle name="20% - Accent1 2 2 6 2 3 2" xfId="9703" xr:uid="{DA726FA6-B8A4-4B57-858B-E154FA9A684D}"/>
    <cellStyle name="20% - Accent1 2 2 6 2 3 2 2" xfId="28557" xr:uid="{0D1393AF-A32F-4C95-B74C-3C26E1865912}"/>
    <cellStyle name="20% - Accent1 2 2 6 2 3 2 2 2" xfId="47319" xr:uid="{A8FF3466-D7B0-479E-96AB-C2FD50C21008}"/>
    <cellStyle name="20% - Accent1 2 2 6 2 3 2 3" xfId="19166" xr:uid="{E9DECCCF-8308-4787-BA29-B8E7BF81A0C2}"/>
    <cellStyle name="20% - Accent1 2 2 6 2 3 2 4" xfId="37938" xr:uid="{F6B5E3C1-9FEE-455B-9112-03D228A24978}"/>
    <cellStyle name="20% - Accent1 2 2 6 2 3 3" xfId="25291" xr:uid="{EFB92890-277F-4CD0-8703-5198C003ABEA}"/>
    <cellStyle name="20% - Accent1 2 2 6 2 3 3 2" xfId="44053" xr:uid="{B0AE8B6B-733F-45B0-953B-8696F5D54EA4}"/>
    <cellStyle name="20% - Accent1 2 2 6 2 3 4" xfId="15900" xr:uid="{524844D1-054D-40F3-A8F2-6A842CFE348E}"/>
    <cellStyle name="20% - Accent1 2 2 6 2 3 5" xfId="34672" xr:uid="{9C0AAC40-04A2-4511-BCEC-476D42B15853}"/>
    <cellStyle name="20% - Accent1 2 2 6 2 3 6" xfId="52049" xr:uid="{8559F941-CA92-40CA-82C3-01AABEC68996}"/>
    <cellStyle name="20% - Accent1 2 2 6 2 3 7" xfId="60154" xr:uid="{100D366E-2ED3-437E-9C14-577DAB66A618}"/>
    <cellStyle name="20% - Accent1 2 2 6 2 4" xfId="4693" xr:uid="{F4DE543B-F045-40D5-B19A-39182B046BFC}"/>
    <cellStyle name="20% - Accent1 2 2 6 2 4 2" xfId="9704" xr:uid="{58793EB2-E15C-4167-B4A1-6FD25F6FAD5D}"/>
    <cellStyle name="20% - Accent1 2 2 6 2 4 2 2" xfId="28558" xr:uid="{B34528F6-4101-4A59-8406-9EBB6A547253}"/>
    <cellStyle name="20% - Accent1 2 2 6 2 4 2 2 2" xfId="47320" xr:uid="{9AD2985C-0DEE-4F5D-9ECF-82BF8DE3D38F}"/>
    <cellStyle name="20% - Accent1 2 2 6 2 4 2 3" xfId="19167" xr:uid="{8C529388-7D24-4A64-AD55-95AA7850FB4A}"/>
    <cellStyle name="20% - Accent1 2 2 6 2 4 2 4" xfId="37939" xr:uid="{3F39BF01-E98C-4401-A563-1F58975754EE}"/>
    <cellStyle name="20% - Accent1 2 2 6 2 4 3" xfId="23740" xr:uid="{2739BC32-5354-443D-BE4A-842502CF1E55}"/>
    <cellStyle name="20% - Accent1 2 2 6 2 4 3 2" xfId="42503" xr:uid="{0E3D4816-9299-4D3D-BF77-BD7A7EB9EE4D}"/>
    <cellStyle name="20% - Accent1 2 2 6 2 4 4" xfId="14349" xr:uid="{29BE36C1-0040-4A7B-A962-59308939F015}"/>
    <cellStyle name="20% - Accent1 2 2 6 2 4 5" xfId="33122" xr:uid="{035DA4C7-8AB4-419E-A36B-BEC1CD3F6C39}"/>
    <cellStyle name="20% - Accent1 2 2 6 2 4 6" xfId="52050" xr:uid="{3592B501-7911-4263-9F17-1ACAF167D2C9}"/>
    <cellStyle name="20% - Accent1 2 2 6 2 4 7" xfId="60155" xr:uid="{346FFCEA-8AE6-4C4A-AF42-6719AF212B7B}"/>
    <cellStyle name="20% - Accent1 2 2 6 2 5" xfId="6388" xr:uid="{6D55031A-AD76-400E-9323-B9A9D2CEEBFB}"/>
    <cellStyle name="20% - Accent1 2 2 6 2 5 2" xfId="25428" xr:uid="{B988ED84-ABF3-4E96-A61C-7E9C60C2D87F}"/>
    <cellStyle name="20% - Accent1 2 2 6 2 5 2 2" xfId="44190" xr:uid="{7AC38F41-A2EF-4D9D-BD86-644E3B8021DE}"/>
    <cellStyle name="20% - Accent1 2 2 6 2 5 3" xfId="16037" xr:uid="{E1659E33-1851-4987-AD81-8098DE22C599}"/>
    <cellStyle name="20% - Accent1 2 2 6 2 5 4" xfId="34809" xr:uid="{84DE7CAF-EE33-4910-B43D-3A3FB0EB4C5F}"/>
    <cellStyle name="20% - Accent1 2 2 6 2 6" xfId="8123" xr:uid="{FDD0A3DE-42F1-41ED-BEDA-574B8D24D46D}"/>
    <cellStyle name="20% - Accent1 2 2 6 2 6 2" xfId="26979" xr:uid="{E5BE846B-A090-4F93-9F13-27B6BD0A216F}"/>
    <cellStyle name="20% - Accent1 2 2 6 2 6 2 2" xfId="45741" xr:uid="{E56D6183-3737-4F5C-927C-DCDBC8E7E388}"/>
    <cellStyle name="20% - Accent1 2 2 6 2 6 3" xfId="17588" xr:uid="{4ACC51FC-EDF3-46B1-94BF-97895533A98A}"/>
    <cellStyle name="20% - Accent1 2 2 6 2 6 4" xfId="36360" xr:uid="{A46C8804-B8C4-47E8-BC32-C0290FCD65A9}"/>
    <cellStyle name="20% - Accent1 2 2 6 2 7" xfId="22303" xr:uid="{87CF953F-AF1C-4AFB-8975-FC33B17DAFE4}"/>
    <cellStyle name="20% - Accent1 2 2 6 2 7 2" xfId="41075" xr:uid="{77461964-1433-4556-AD45-FBDC1BFFBE49}"/>
    <cellStyle name="20% - Accent1 2 2 6 2 8" xfId="12912" xr:uid="{699C077E-DD03-432F-95A9-35F68C4C56BD}"/>
    <cellStyle name="20% - Accent1 2 2 6 2 9" xfId="31694" xr:uid="{416FE3A4-2A6B-4FE3-861E-32C7FB2FFB83}"/>
    <cellStyle name="20% - Accent1 2 2 6 3" xfId="2160" xr:uid="{8E3BD0D6-BA76-4D41-8B83-180635A333C4}"/>
    <cellStyle name="20% - Accent1 2 2 6 3 10" xfId="58823" xr:uid="{CB8FE8A8-9C59-4915-93D9-D1C66083A45C}"/>
    <cellStyle name="20% - Accent1 2 2 6 3 2" xfId="6390" xr:uid="{06CC6FFD-EC45-4260-805B-83CE7A1AB3F0}"/>
    <cellStyle name="20% - Accent1 2 2 6 3 2 2" xfId="9705" xr:uid="{B7A14B7A-5CD7-4C5C-A707-4E1532ACF60B}"/>
    <cellStyle name="20% - Accent1 2 2 6 3 2 2 2" xfId="28559" xr:uid="{03F65CE4-FF91-42F3-9007-7E75B994D607}"/>
    <cellStyle name="20% - Accent1 2 2 6 3 2 2 2 2" xfId="47321" xr:uid="{5177A2F6-7219-40D0-8411-F7DC7F6FF700}"/>
    <cellStyle name="20% - Accent1 2 2 6 3 2 2 3" xfId="19168" xr:uid="{6F01360A-2EAA-4E6C-9021-8736A19463B4}"/>
    <cellStyle name="20% - Accent1 2 2 6 3 2 2 4" xfId="37940" xr:uid="{FBFDEDD5-D0BB-4CCB-AA7B-62E56E230282}"/>
    <cellStyle name="20% - Accent1 2 2 6 3 2 3" xfId="25430" xr:uid="{3E936517-0154-40F1-8C42-C3157A5CCC91}"/>
    <cellStyle name="20% - Accent1 2 2 6 3 2 3 2" xfId="44192" xr:uid="{0462A484-04ED-4454-B161-F0FD29315730}"/>
    <cellStyle name="20% - Accent1 2 2 6 3 2 4" xfId="16039" xr:uid="{C206E882-27D9-45A7-A0E0-C46404996163}"/>
    <cellStyle name="20% - Accent1 2 2 6 3 2 5" xfId="34811" xr:uid="{9EB66319-CCFA-4A13-9C6D-9E5673829DAA}"/>
    <cellStyle name="20% - Accent1 2 2 6 3 2 6" xfId="52051" xr:uid="{A2F902AF-34F5-4552-9758-56711A1EA233}"/>
    <cellStyle name="20% - Accent1 2 2 6 3 2 7" xfId="60156" xr:uid="{1CF8A7CD-0A96-4D4E-B8EE-1EBD98249950}"/>
    <cellStyle name="20% - Accent1 2 2 6 3 3" xfId="9706" xr:uid="{94C03471-32A9-4471-BB51-A25C41C3E23A}"/>
    <cellStyle name="20% - Accent1 2 2 6 3 3 2" xfId="28560" xr:uid="{84B7190E-4481-42F5-B1C1-55B8E4CFCC9D}"/>
    <cellStyle name="20% - Accent1 2 2 6 3 3 2 2" xfId="47322" xr:uid="{CE99B7F5-0CED-4434-BE56-EC04BCF82671}"/>
    <cellStyle name="20% - Accent1 2 2 6 3 3 3" xfId="19169" xr:uid="{31ED53F6-C9D8-40F5-8A3B-657DD1570E22}"/>
    <cellStyle name="20% - Accent1 2 2 6 3 3 4" xfId="37941" xr:uid="{B2052586-A7F7-4B57-B4F4-C8C6E0EC4EAF}"/>
    <cellStyle name="20% - Accent1 2 2 6 3 3 5" xfId="52052" xr:uid="{884767B0-9249-49ED-8C78-739BFD34D58D}"/>
    <cellStyle name="20% - Accent1 2 2 6 3 3 6" xfId="60157" xr:uid="{799812E8-95B7-47BB-90F3-BCDD6FBB06FF}"/>
    <cellStyle name="20% - Accent1 2 2 6 3 4" xfId="8125" xr:uid="{08C32C85-B7E8-46D7-9649-5C064D8A6655}"/>
    <cellStyle name="20% - Accent1 2 2 6 3 4 2" xfId="26981" xr:uid="{57645CC2-1F08-42CF-B2E7-4B71F6DDB8FC}"/>
    <cellStyle name="20% - Accent1 2 2 6 3 4 2 2" xfId="45743" xr:uid="{90BBE79E-64B2-48FE-9369-68E54DF1A49C}"/>
    <cellStyle name="20% - Accent1 2 2 6 3 4 3" xfId="17590" xr:uid="{3CCFB8DD-0E04-45B0-883D-641FECDE6040}"/>
    <cellStyle name="20% - Accent1 2 2 6 3 4 4" xfId="36362" xr:uid="{7C2A326A-6B79-4E52-816E-14FDE89E659D}"/>
    <cellStyle name="20% - Accent1 2 2 6 3 5" xfId="24082" xr:uid="{44100CE0-95B4-42E1-A8EB-B444A1379FEA}"/>
    <cellStyle name="20% - Accent1 2 2 6 3 5 2" xfId="42845" xr:uid="{D6CE42E7-9442-4D8E-A25A-C335DBF42D12}"/>
    <cellStyle name="20% - Accent1 2 2 6 3 6" xfId="14691" xr:uid="{6D47683F-4F24-4586-B5BD-42B74A5C1222}"/>
    <cellStyle name="20% - Accent1 2 2 6 3 7" xfId="33464" xr:uid="{D80C2659-ADED-4FCA-B191-8A254F8CA269}"/>
    <cellStyle name="20% - Accent1 2 2 6 3 8" xfId="50473" xr:uid="{BFAE8968-3196-44F1-B712-863CB39FC7A8}"/>
    <cellStyle name="20% - Accent1 2 2 6 3 9" xfId="5035" xr:uid="{07020231-FD0B-4B35-B305-17D4B3308907}"/>
    <cellStyle name="20% - Accent1 2 2 6 4" xfId="5811" xr:uid="{3673A3EA-A36B-49FD-A69A-47E7359ACDAB}"/>
    <cellStyle name="20% - Accent1 2 2 6 4 2" xfId="9707" xr:uid="{4C96D0C2-E900-4EB8-BD51-C2F3E4DB096D}"/>
    <cellStyle name="20% - Accent1 2 2 6 4 2 2" xfId="28561" xr:uid="{A807B689-3D60-47D9-9958-E34FAA353A88}"/>
    <cellStyle name="20% - Accent1 2 2 6 4 2 2 2" xfId="47323" xr:uid="{0F75E35D-C04D-4F84-961C-1CED8B877CEC}"/>
    <cellStyle name="20% - Accent1 2 2 6 4 2 3" xfId="19170" xr:uid="{59BEA426-6B03-4C20-8C75-3B612F1253EE}"/>
    <cellStyle name="20% - Accent1 2 2 6 4 2 4" xfId="37942" xr:uid="{C128C686-0CD1-49F5-85C7-7F3C5415DA7F}"/>
    <cellStyle name="20% - Accent1 2 2 6 4 3" xfId="24858" xr:uid="{91903FED-6EB3-4EB6-8914-E16E467D95C4}"/>
    <cellStyle name="20% - Accent1 2 2 6 4 3 2" xfId="43620" xr:uid="{FC13C210-1845-4245-963F-853F21EE181A}"/>
    <cellStyle name="20% - Accent1 2 2 6 4 4" xfId="15467" xr:uid="{1C05DE52-EED3-4412-986C-EFD62E576695}"/>
    <cellStyle name="20% - Accent1 2 2 6 4 5" xfId="34239" xr:uid="{E4133E31-971B-443E-A43E-17DC685A840F}"/>
    <cellStyle name="20% - Accent1 2 2 6 4 6" xfId="52053" xr:uid="{6F133988-A484-405B-9764-E3EFF6BC7A00}"/>
    <cellStyle name="20% - Accent1 2 2 6 4 7" xfId="60158" xr:uid="{143D6E47-7934-4BA2-B7BC-EB40B4799D57}"/>
    <cellStyle name="20% - Accent1 2 2 6 5" xfId="4260" xr:uid="{8DCE6444-B18D-4D53-B49F-F8F4936EA6E2}"/>
    <cellStyle name="20% - Accent1 2 2 6 5 2" xfId="9708" xr:uid="{AEF3EC64-8274-462E-BDF7-540D3D78818F}"/>
    <cellStyle name="20% - Accent1 2 2 6 5 2 2" xfId="28562" xr:uid="{0A7BFCD6-3E94-45C9-A879-39869A01A04F}"/>
    <cellStyle name="20% - Accent1 2 2 6 5 2 2 2" xfId="47324" xr:uid="{7A0F1C54-695B-4060-AE33-42CD0153FCE7}"/>
    <cellStyle name="20% - Accent1 2 2 6 5 2 3" xfId="19171" xr:uid="{19CC07FB-66F8-4058-A725-849ADC2F1C76}"/>
    <cellStyle name="20% - Accent1 2 2 6 5 2 4" xfId="37943" xr:uid="{B59CF499-D455-4EE4-BEC0-06B80CFE2464}"/>
    <cellStyle name="20% - Accent1 2 2 6 5 3" xfId="23307" xr:uid="{4FEA11A2-113A-49FF-9876-C0BB5B56238F}"/>
    <cellStyle name="20% - Accent1 2 2 6 5 3 2" xfId="42070" xr:uid="{5FEE6D3A-9969-4A73-AF1A-074D989DB141}"/>
    <cellStyle name="20% - Accent1 2 2 6 5 4" xfId="13916" xr:uid="{D81DD412-F256-4E8B-B7EE-8468F9770539}"/>
    <cellStyle name="20% - Accent1 2 2 6 5 5" xfId="32689" xr:uid="{3D60C3E5-6D01-4253-A3E3-D07CB4D64A1D}"/>
    <cellStyle name="20% - Accent1 2 2 6 5 6" xfId="52054" xr:uid="{D352B15A-326C-4D20-9B89-AC08353243C3}"/>
    <cellStyle name="20% - Accent1 2 2 6 5 7" xfId="60159" xr:uid="{479E4959-CF40-4456-8807-F0CC175872B1}"/>
    <cellStyle name="20% - Accent1 2 2 6 6" xfId="6387" xr:uid="{B9348377-9734-4FF4-BD7E-86AC261C4442}"/>
    <cellStyle name="20% - Accent1 2 2 6 6 2" xfId="25427" xr:uid="{65E85273-3F94-420E-BF3E-9875363B1E77}"/>
    <cellStyle name="20% - Accent1 2 2 6 6 2 2" xfId="44189" xr:uid="{5199BE69-839A-478C-8D5E-B20EF2197B8D}"/>
    <cellStyle name="20% - Accent1 2 2 6 6 3" xfId="16036" xr:uid="{4A0B5196-0BED-41FD-90ED-0E41923EAE5B}"/>
    <cellStyle name="20% - Accent1 2 2 6 6 4" xfId="34808" xr:uid="{5F72F225-565E-480B-A7AF-53B96E7EACA7}"/>
    <cellStyle name="20% - Accent1 2 2 6 7" xfId="8122" xr:uid="{71D1C36E-29EC-4955-9036-E1E237AFBF02}"/>
    <cellStyle name="20% - Accent1 2 2 6 7 2" xfId="26978" xr:uid="{57D65411-4055-4AF3-B52E-DBC7A03A2FEF}"/>
    <cellStyle name="20% - Accent1 2 2 6 7 2 2" xfId="45740" xr:uid="{D254FF93-7534-43CC-9FF3-DA96421D23CD}"/>
    <cellStyle name="20% - Accent1 2 2 6 7 3" xfId="17587" xr:uid="{59895070-37B8-4473-8E4E-31DE2D0911A6}"/>
    <cellStyle name="20% - Accent1 2 2 6 7 4" xfId="36359" xr:uid="{621CBA73-5D3A-4E3C-8A13-981D2D6C28D0}"/>
    <cellStyle name="20% - Accent1 2 2 6 8" xfId="22302" xr:uid="{67362637-D2FE-4D2A-865A-A4302E51A18F}"/>
    <cellStyle name="20% - Accent1 2 2 6 8 2" xfId="41074" xr:uid="{771CC207-65B6-4418-B567-9079D8B70084}"/>
    <cellStyle name="20% - Accent1 2 2 6 9" xfId="12911" xr:uid="{20C37279-BBB8-4EA8-9E4F-20597DA245DB}"/>
    <cellStyle name="20% - Accent1 2 2 7" xfId="2161" xr:uid="{885E685F-30B4-48D3-9525-7095CF5CD7BD}"/>
    <cellStyle name="20% - Accent1 2 2 7 10" xfId="50474" xr:uid="{74CDE949-F47A-421D-B32F-9143A46297A6}"/>
    <cellStyle name="20% - Accent1 2 2 7 11" xfId="3250" xr:uid="{6D2CE19D-17D9-4B96-8E70-39F2437013A5}"/>
    <cellStyle name="20% - Accent1 2 2 7 12" xfId="58824" xr:uid="{4BF79150-7858-4152-B0AA-C30176281BEC}"/>
    <cellStyle name="20% - Accent1 2 2 7 2" xfId="2162" xr:uid="{30B8F012-16BF-47BD-96EB-3C5DAEA9BC19}"/>
    <cellStyle name="20% - Accent1 2 2 7 2 10" xfId="58825" xr:uid="{EBFE078E-7E73-473F-AF58-9913BC37B617}"/>
    <cellStyle name="20% - Accent1 2 2 7 2 2" xfId="6392" xr:uid="{4334F346-2D79-443A-90EC-8D9F073C0374}"/>
    <cellStyle name="20% - Accent1 2 2 7 2 2 2" xfId="9709" xr:uid="{8C8F50BE-67C0-4FA2-8151-F7F55EE6222A}"/>
    <cellStyle name="20% - Accent1 2 2 7 2 2 2 2" xfId="28563" xr:uid="{16637123-4190-43F0-ACBF-14C6DE19B05B}"/>
    <cellStyle name="20% - Accent1 2 2 7 2 2 2 2 2" xfId="47325" xr:uid="{2B00F9BF-98C6-4FE4-B9C2-35D8338769F7}"/>
    <cellStyle name="20% - Accent1 2 2 7 2 2 2 3" xfId="19172" xr:uid="{67FD3F27-3B1E-468C-8183-09272E49C456}"/>
    <cellStyle name="20% - Accent1 2 2 7 2 2 2 4" xfId="37944" xr:uid="{E97C2CDE-4667-461B-957D-B530DD9DEA13}"/>
    <cellStyle name="20% - Accent1 2 2 7 2 2 3" xfId="25432" xr:uid="{2BA97304-6E13-4318-AB55-1252DD941F78}"/>
    <cellStyle name="20% - Accent1 2 2 7 2 2 3 2" xfId="44194" xr:uid="{058B3B4A-082D-46FF-91EE-9CAFB5C0AF7F}"/>
    <cellStyle name="20% - Accent1 2 2 7 2 2 4" xfId="16041" xr:uid="{55D13339-F963-4CC7-BC09-8D38B1B1D72C}"/>
    <cellStyle name="20% - Accent1 2 2 7 2 2 5" xfId="34813" xr:uid="{19612E22-6294-4EB0-ACF8-4AE4F32EF7BE}"/>
    <cellStyle name="20% - Accent1 2 2 7 2 2 6" xfId="52055" xr:uid="{A68CF8B1-95C1-4D90-91DE-05281442FE20}"/>
    <cellStyle name="20% - Accent1 2 2 7 2 2 7" xfId="60160" xr:uid="{CB4B9C63-623B-4EB3-970F-D20BDCBBAFFE}"/>
    <cellStyle name="20% - Accent1 2 2 7 2 3" xfId="9710" xr:uid="{9FDA6F6C-1B2E-4EAE-BA09-FCD03A403F6D}"/>
    <cellStyle name="20% - Accent1 2 2 7 2 3 2" xfId="28564" xr:uid="{7E7AD243-E98E-4C8F-9986-4252BBBF077D}"/>
    <cellStyle name="20% - Accent1 2 2 7 2 3 2 2" xfId="47326" xr:uid="{4E8363FA-06CC-4F51-B348-ABD5CF8B3E8B}"/>
    <cellStyle name="20% - Accent1 2 2 7 2 3 3" xfId="19173" xr:uid="{5A3ADBA6-A87A-4EE1-B910-592199DF5B32}"/>
    <cellStyle name="20% - Accent1 2 2 7 2 3 4" xfId="37945" xr:uid="{F29ACF3C-98B2-4EFF-ABB1-D8FACABDDD76}"/>
    <cellStyle name="20% - Accent1 2 2 7 2 3 5" xfId="52056" xr:uid="{6D102754-F91E-4189-9B81-AAE112207281}"/>
    <cellStyle name="20% - Accent1 2 2 7 2 3 6" xfId="60161" xr:uid="{F4757D68-09C9-478D-84BA-B7B51E54F1CD}"/>
    <cellStyle name="20% - Accent1 2 2 7 2 4" xfId="8127" xr:uid="{67FF98A3-9C28-4557-BD72-D1A05F732D79}"/>
    <cellStyle name="20% - Accent1 2 2 7 2 4 2" xfId="26983" xr:uid="{192CFB38-7971-4B2E-AFE6-075ADD742740}"/>
    <cellStyle name="20% - Accent1 2 2 7 2 4 2 2" xfId="45745" xr:uid="{F639FBC2-D72C-470A-8875-C79D7C4DCDC0}"/>
    <cellStyle name="20% - Accent1 2 2 7 2 4 3" xfId="17592" xr:uid="{02A40139-40CB-4EF2-8495-4A3DFCD903B1}"/>
    <cellStyle name="20% - Accent1 2 2 7 2 4 4" xfId="36364" xr:uid="{7B2A4149-3FE2-4BEB-B4BB-70031A629C87}"/>
    <cellStyle name="20% - Accent1 2 2 7 2 5" xfId="24300" xr:uid="{553B60AA-AB73-460E-923A-B460970F01F3}"/>
    <cellStyle name="20% - Accent1 2 2 7 2 5 2" xfId="43063" xr:uid="{E7F8325A-AA34-44A1-9D76-229959693859}"/>
    <cellStyle name="20% - Accent1 2 2 7 2 6" xfId="14909" xr:uid="{03C309F5-6354-434D-B5DF-992617D15D67}"/>
    <cellStyle name="20% - Accent1 2 2 7 2 7" xfId="33682" xr:uid="{1B87CBBC-17AE-4B8C-86A7-B8499AB4B127}"/>
    <cellStyle name="20% - Accent1 2 2 7 2 8" xfId="50475" xr:uid="{7245B741-C349-42C8-98F1-99AB111F062F}"/>
    <cellStyle name="20% - Accent1 2 2 7 2 9" xfId="5253" xr:uid="{A962A08C-E3F2-4D39-B9BE-B602903D22A2}"/>
    <cellStyle name="20% - Accent1 2 2 7 3" xfId="6029" xr:uid="{6EB43C51-AC47-4601-8F51-1FF2CEBA731F}"/>
    <cellStyle name="20% - Accent1 2 2 7 3 2" xfId="9711" xr:uid="{6520BEB0-CCF0-49F4-AE67-36642A7D597B}"/>
    <cellStyle name="20% - Accent1 2 2 7 3 2 2" xfId="28565" xr:uid="{4F225948-4CCF-42AD-AAA9-B3C61330734A}"/>
    <cellStyle name="20% - Accent1 2 2 7 3 2 2 2" xfId="47327" xr:uid="{F15CFEE1-D7E7-4B16-9006-3F114A7C0F01}"/>
    <cellStyle name="20% - Accent1 2 2 7 3 2 3" xfId="19174" xr:uid="{64483509-DBE6-4929-9D92-976DA7AD86F4}"/>
    <cellStyle name="20% - Accent1 2 2 7 3 2 4" xfId="37946" xr:uid="{76E9DB21-5A78-4A3C-A748-9B62D1C6915E}"/>
    <cellStyle name="20% - Accent1 2 2 7 3 3" xfId="25076" xr:uid="{4690BB23-8BCC-49B1-A859-694BCBCE47BE}"/>
    <cellStyle name="20% - Accent1 2 2 7 3 3 2" xfId="43838" xr:uid="{7A66AAD8-6A29-4E1A-840D-45430A37082E}"/>
    <cellStyle name="20% - Accent1 2 2 7 3 4" xfId="15685" xr:uid="{273B27A3-F2BF-4428-AFED-A0CB63935507}"/>
    <cellStyle name="20% - Accent1 2 2 7 3 5" xfId="34457" xr:uid="{6E5345E1-2AF6-4B2D-B880-AE4F68012825}"/>
    <cellStyle name="20% - Accent1 2 2 7 3 6" xfId="52057" xr:uid="{B33F009D-439A-4FBF-A639-7F35034DD72F}"/>
    <cellStyle name="20% - Accent1 2 2 7 3 7" xfId="60162" xr:uid="{2582887D-2D23-45CD-90E0-82DC9D13F49A}"/>
    <cellStyle name="20% - Accent1 2 2 7 4" xfId="4478" xr:uid="{6501628C-BA75-4F9D-BF16-4EB9ED1601BC}"/>
    <cellStyle name="20% - Accent1 2 2 7 4 2" xfId="9712" xr:uid="{35B89E41-D1FD-4FBA-9FD0-C359A364BDCC}"/>
    <cellStyle name="20% - Accent1 2 2 7 4 2 2" xfId="28566" xr:uid="{D4DF9C96-D10D-42CD-86F6-88C321F50382}"/>
    <cellStyle name="20% - Accent1 2 2 7 4 2 2 2" xfId="47328" xr:uid="{1705C1BA-6E7A-4B87-9B63-9C2927944F8E}"/>
    <cellStyle name="20% - Accent1 2 2 7 4 2 3" xfId="19175" xr:uid="{6ADBBC01-E15A-411A-80E9-03721B025953}"/>
    <cellStyle name="20% - Accent1 2 2 7 4 2 4" xfId="37947" xr:uid="{1171B475-FC8A-4996-B260-953C7FFF2125}"/>
    <cellStyle name="20% - Accent1 2 2 7 4 3" xfId="23525" xr:uid="{AF7D4BE5-FFFD-4E00-9BC7-AB9E65A44FDE}"/>
    <cellStyle name="20% - Accent1 2 2 7 4 3 2" xfId="42288" xr:uid="{5A9A2800-EE2E-4AB6-A186-EC4F730E1AC9}"/>
    <cellStyle name="20% - Accent1 2 2 7 4 4" xfId="14134" xr:uid="{D1EC21B3-4689-4F38-A739-DA4526A43170}"/>
    <cellStyle name="20% - Accent1 2 2 7 4 5" xfId="32907" xr:uid="{D75484FF-CBD9-4674-9948-ECC0952B5712}"/>
    <cellStyle name="20% - Accent1 2 2 7 4 6" xfId="52058" xr:uid="{11734341-D464-42DC-91EF-1353D29C4897}"/>
    <cellStyle name="20% - Accent1 2 2 7 4 7" xfId="60163" xr:uid="{67141C67-58ED-4417-82D7-D354E6EB6EA8}"/>
    <cellStyle name="20% - Accent1 2 2 7 5" xfId="6391" xr:uid="{6E0641ED-72FC-43CC-AEB6-3884BC3A2468}"/>
    <cellStyle name="20% - Accent1 2 2 7 5 2" xfId="25431" xr:uid="{7DCC7FEC-55CD-4076-A4B5-3B4F85DB8E36}"/>
    <cellStyle name="20% - Accent1 2 2 7 5 2 2" xfId="44193" xr:uid="{AA3AD004-E693-43AC-9EC5-40BB580B14A8}"/>
    <cellStyle name="20% - Accent1 2 2 7 5 3" xfId="16040" xr:uid="{0AE1AC60-3D1E-470B-90D3-DFFA86A7EA2B}"/>
    <cellStyle name="20% - Accent1 2 2 7 5 4" xfId="34812" xr:uid="{0FD118A6-FFB4-4F89-B42C-94CBE4420C8D}"/>
    <cellStyle name="20% - Accent1 2 2 7 6" xfId="8126" xr:uid="{61EE3029-D3C1-4AA4-BFB5-BD8BE80593D0}"/>
    <cellStyle name="20% - Accent1 2 2 7 6 2" xfId="26982" xr:uid="{962D8A89-EEB6-4148-AE4D-4167E181EB46}"/>
    <cellStyle name="20% - Accent1 2 2 7 6 2 2" xfId="45744" xr:uid="{A7DE8287-681C-4AD7-944B-F642078D4B20}"/>
    <cellStyle name="20% - Accent1 2 2 7 6 3" xfId="17591" xr:uid="{46012182-FB7E-444B-919D-6D8240A9321A}"/>
    <cellStyle name="20% - Accent1 2 2 7 6 4" xfId="36363" xr:uid="{4F0D1DB1-FDF6-4BD5-91BB-6C8B3730FC72}"/>
    <cellStyle name="20% - Accent1 2 2 7 7" xfId="22304" xr:uid="{2266D703-CD94-407F-997C-3C3156B2004B}"/>
    <cellStyle name="20% - Accent1 2 2 7 7 2" xfId="41076" xr:uid="{F1B580E1-E8C3-47EE-9936-7828AF8AF2BC}"/>
    <cellStyle name="20% - Accent1 2 2 7 8" xfId="12913" xr:uid="{B0EE3368-AD52-4468-A33F-804136C747CA}"/>
    <cellStyle name="20% - Accent1 2 2 7 9" xfId="31695" xr:uid="{5DFBA96D-034F-401E-AC55-E4A8DECDEDEA}"/>
    <cellStyle name="20% - Accent1 2 2 8" xfId="2163" xr:uid="{4CB54364-06BF-4986-BE80-112035952D0A}"/>
    <cellStyle name="20% - Accent1 2 2 8 10" xfId="50476" xr:uid="{6432396E-CC17-4E1A-9EC6-D55DCEF95396}"/>
    <cellStyle name="20% - Accent1 2 2 8 11" xfId="3251" xr:uid="{A34FF95D-155C-4C20-966C-6A57D5DC211B}"/>
    <cellStyle name="20% - Accent1 2 2 8 12" xfId="58826" xr:uid="{C96532E6-5C4B-4BDE-9F46-E468000AB42C}"/>
    <cellStyle name="20% - Accent1 2 2 8 2" xfId="2164" xr:uid="{D27BDDF2-F49A-40BB-8314-B24741C80505}"/>
    <cellStyle name="20% - Accent1 2 2 8 2 10" xfId="58827" xr:uid="{9A9E3677-077F-4E43-AADE-971689DB306D}"/>
    <cellStyle name="20% - Accent1 2 2 8 2 2" xfId="6394" xr:uid="{698CC1A0-1656-43A3-843A-A02C63F81890}"/>
    <cellStyle name="20% - Accent1 2 2 8 2 2 2" xfId="9713" xr:uid="{C329B074-5773-497C-85A6-7F7E3000BCD4}"/>
    <cellStyle name="20% - Accent1 2 2 8 2 2 2 2" xfId="28567" xr:uid="{42FC27DB-1FD6-4B2A-BE85-6B98780B0A93}"/>
    <cellStyle name="20% - Accent1 2 2 8 2 2 2 2 2" xfId="47329" xr:uid="{2DCD3532-1718-4514-AF14-512A8CB10DAA}"/>
    <cellStyle name="20% - Accent1 2 2 8 2 2 2 3" xfId="19176" xr:uid="{5F697AC5-D03D-487E-8B41-968821162428}"/>
    <cellStyle name="20% - Accent1 2 2 8 2 2 2 4" xfId="37948" xr:uid="{D01CE226-7397-4C7B-961C-F852AAA8D47B}"/>
    <cellStyle name="20% - Accent1 2 2 8 2 2 3" xfId="25434" xr:uid="{1A64A148-670F-41D0-B4F0-679D8B5AC346}"/>
    <cellStyle name="20% - Accent1 2 2 8 2 2 3 2" xfId="44196" xr:uid="{B9495F29-84A6-4E43-B480-6DA120BEE2DA}"/>
    <cellStyle name="20% - Accent1 2 2 8 2 2 4" xfId="16043" xr:uid="{45E2E56B-9C70-42C0-9248-560B60A032FB}"/>
    <cellStyle name="20% - Accent1 2 2 8 2 2 5" xfId="34815" xr:uid="{B5B99496-A3C6-4D47-ACF2-EA4875B31694}"/>
    <cellStyle name="20% - Accent1 2 2 8 2 2 6" xfId="52059" xr:uid="{6C4ADE72-8AA4-43ED-B294-BA62E053AC52}"/>
    <cellStyle name="20% - Accent1 2 2 8 2 2 7" xfId="60164" xr:uid="{BFFBC243-D15E-41AB-8964-07ACAD357D87}"/>
    <cellStyle name="20% - Accent1 2 2 8 2 3" xfId="9714" xr:uid="{01EACE4C-68FB-4180-888D-90C5043E4841}"/>
    <cellStyle name="20% - Accent1 2 2 8 2 3 2" xfId="28568" xr:uid="{30527449-D7DC-4898-8E28-2B547539BB45}"/>
    <cellStyle name="20% - Accent1 2 2 8 2 3 2 2" xfId="47330" xr:uid="{9B88703B-1418-4116-B421-0FA7D4211251}"/>
    <cellStyle name="20% - Accent1 2 2 8 2 3 3" xfId="19177" xr:uid="{023E0597-35CC-4601-B625-FB7917A608B2}"/>
    <cellStyle name="20% - Accent1 2 2 8 2 3 4" xfId="37949" xr:uid="{7B676733-0029-4188-889B-C48A4F741EAA}"/>
    <cellStyle name="20% - Accent1 2 2 8 2 3 5" xfId="52060" xr:uid="{37AC96B5-6DBD-4E09-9BBE-88FD683D27B5}"/>
    <cellStyle name="20% - Accent1 2 2 8 2 3 6" xfId="60165" xr:uid="{F8862D63-3E3F-45EB-AADD-A73653020119}"/>
    <cellStyle name="20% - Accent1 2 2 8 2 4" xfId="8129" xr:uid="{E9D9E1A5-3C80-40E1-9BA5-2755FB0FE3CD}"/>
    <cellStyle name="20% - Accent1 2 2 8 2 4 2" xfId="26985" xr:uid="{79D0C386-0CAA-4688-8760-AC2C38FFF6F4}"/>
    <cellStyle name="20% - Accent1 2 2 8 2 4 2 2" xfId="45747" xr:uid="{880417C6-5CC1-4795-9102-ABD4B0449564}"/>
    <cellStyle name="20% - Accent1 2 2 8 2 4 3" xfId="17594" xr:uid="{92BEB897-C2E1-4D9A-9831-FA7E98D5B299}"/>
    <cellStyle name="20% - Accent1 2 2 8 2 4 4" xfId="36366" xr:uid="{437856AE-07FA-4F46-82A8-774533764CCC}"/>
    <cellStyle name="20% - Accent1 2 2 8 2 5" xfId="24537" xr:uid="{2E9F3D12-6056-4637-8940-46357CE15C83}"/>
    <cellStyle name="20% - Accent1 2 2 8 2 5 2" xfId="43299" xr:uid="{838B26BD-275D-4AB5-A893-6364ABF64E2F}"/>
    <cellStyle name="20% - Accent1 2 2 8 2 6" xfId="15146" xr:uid="{00A30B7D-B633-4588-9BCF-F3A15FA65CF5}"/>
    <cellStyle name="20% - Accent1 2 2 8 2 7" xfId="33918" xr:uid="{35FF5E6F-2FB2-40B6-A875-2DA1F2047763}"/>
    <cellStyle name="20% - Accent1 2 2 8 2 8" xfId="50477" xr:uid="{8A54BC05-0724-4FE6-AF43-975D92DD8D5E}"/>
    <cellStyle name="20% - Accent1 2 2 8 2 9" xfId="5490" xr:uid="{CCAA5622-44B2-46C7-AB7A-4CC9E78872A2}"/>
    <cellStyle name="20% - Accent1 2 2 8 3" xfId="6265" xr:uid="{68243D59-553E-4120-B514-3C8199836300}"/>
    <cellStyle name="20% - Accent1 2 2 8 3 2" xfId="9715" xr:uid="{7CD9C278-2E7F-48F8-A5B8-758E365A4941}"/>
    <cellStyle name="20% - Accent1 2 2 8 3 2 2" xfId="28569" xr:uid="{A230F89C-D740-4E14-878E-D583665723B1}"/>
    <cellStyle name="20% - Accent1 2 2 8 3 2 2 2" xfId="47331" xr:uid="{58D1419C-C695-4789-B5E4-56C03D1E510A}"/>
    <cellStyle name="20% - Accent1 2 2 8 3 2 3" xfId="19178" xr:uid="{0D6C6067-9089-415C-ADDC-5F54F3A12489}"/>
    <cellStyle name="20% - Accent1 2 2 8 3 2 4" xfId="37950" xr:uid="{D546032C-30D3-448F-B1E2-3BBD9F841DF8}"/>
    <cellStyle name="20% - Accent1 2 2 8 3 3" xfId="25312" xr:uid="{9A54B554-395A-4875-ACAE-59CE09E2D132}"/>
    <cellStyle name="20% - Accent1 2 2 8 3 3 2" xfId="44074" xr:uid="{E44B6CB1-98B6-46CD-A9A8-93FA926A54AF}"/>
    <cellStyle name="20% - Accent1 2 2 8 3 4" xfId="15921" xr:uid="{7B0D3D10-097B-4CE2-AF5E-28FF49A90F97}"/>
    <cellStyle name="20% - Accent1 2 2 8 3 5" xfId="34693" xr:uid="{36AA7404-81FF-4A45-86B1-DD57041BD86E}"/>
    <cellStyle name="20% - Accent1 2 2 8 3 6" xfId="52061" xr:uid="{CBE9C50F-BDD5-4CBF-B107-8AAE14FE77B6}"/>
    <cellStyle name="20% - Accent1 2 2 8 3 7" xfId="60166" xr:uid="{AD82E44A-453B-4CA4-BF12-F72E765BB63C}"/>
    <cellStyle name="20% - Accent1 2 2 8 4" xfId="4714" xr:uid="{CB774D18-B893-4BEC-9B4D-9F0E41C74E79}"/>
    <cellStyle name="20% - Accent1 2 2 8 4 2" xfId="9716" xr:uid="{2D7C6D53-E436-47B3-B264-0218853E6A04}"/>
    <cellStyle name="20% - Accent1 2 2 8 4 2 2" xfId="28570" xr:uid="{01EFC164-8866-4F5E-A2B3-F3950CF9776C}"/>
    <cellStyle name="20% - Accent1 2 2 8 4 2 2 2" xfId="47332" xr:uid="{296D8576-5A9D-48D2-8442-47E646E2DB70}"/>
    <cellStyle name="20% - Accent1 2 2 8 4 2 3" xfId="19179" xr:uid="{C199A4C4-DA6A-4844-BCF5-F678D7F4AFB3}"/>
    <cellStyle name="20% - Accent1 2 2 8 4 2 4" xfId="37951" xr:uid="{69E453B2-22BB-4663-BA07-3BEBB111D4D4}"/>
    <cellStyle name="20% - Accent1 2 2 8 4 3" xfId="23761" xr:uid="{B67A889E-A932-4F35-B870-023B9C72F68A}"/>
    <cellStyle name="20% - Accent1 2 2 8 4 3 2" xfId="42524" xr:uid="{DEF2772D-ADD0-42D6-8D22-C999D36BBAD4}"/>
    <cellStyle name="20% - Accent1 2 2 8 4 4" xfId="14370" xr:uid="{849F30C0-C2AF-49F8-BBF7-4ABBA191819F}"/>
    <cellStyle name="20% - Accent1 2 2 8 4 5" xfId="33143" xr:uid="{B4C36246-9DC6-400B-BC52-769BE754903B}"/>
    <cellStyle name="20% - Accent1 2 2 8 4 6" xfId="52062" xr:uid="{210DE002-7878-4FEE-9BA0-9AF229BF3EC9}"/>
    <cellStyle name="20% - Accent1 2 2 8 4 7" xfId="60167" xr:uid="{9D75167F-5A91-4160-9349-28067AFEEACE}"/>
    <cellStyle name="20% - Accent1 2 2 8 5" xfId="6393" xr:uid="{C99173DF-D824-401F-A9DF-9CD6749D0021}"/>
    <cellStyle name="20% - Accent1 2 2 8 5 2" xfId="25433" xr:uid="{BCAA6CFC-C2FD-454E-81AF-266306C8C735}"/>
    <cellStyle name="20% - Accent1 2 2 8 5 2 2" xfId="44195" xr:uid="{878E3235-721B-4EA0-8300-E4B2A436018D}"/>
    <cellStyle name="20% - Accent1 2 2 8 5 3" xfId="16042" xr:uid="{95D7B0FE-8DCD-4843-AFFA-4E57D251768E}"/>
    <cellStyle name="20% - Accent1 2 2 8 5 4" xfId="34814" xr:uid="{D5AC5D93-EF60-4D57-8B02-92CE3A8E291F}"/>
    <cellStyle name="20% - Accent1 2 2 8 6" xfId="8128" xr:uid="{192FDC2A-3181-4D13-90A8-275B93D537AA}"/>
    <cellStyle name="20% - Accent1 2 2 8 6 2" xfId="26984" xr:uid="{9CE0B297-A5FF-47D1-9EA0-377D0BB89A92}"/>
    <cellStyle name="20% - Accent1 2 2 8 6 2 2" xfId="45746" xr:uid="{F7421173-F62C-4621-BAD0-557E9D508776}"/>
    <cellStyle name="20% - Accent1 2 2 8 6 3" xfId="17593" xr:uid="{0D6914FC-CB5D-47FB-9213-F0E0A027C940}"/>
    <cellStyle name="20% - Accent1 2 2 8 6 4" xfId="36365" xr:uid="{28610995-EFF1-42C3-9E73-4CA111A7C9F4}"/>
    <cellStyle name="20% - Accent1 2 2 8 7" xfId="22305" xr:uid="{6D138BB9-7EA7-40E0-8100-FB821152D7F6}"/>
    <cellStyle name="20% - Accent1 2 2 8 7 2" xfId="41077" xr:uid="{1579F3D6-DBBC-48F3-926F-69091B6926A3}"/>
    <cellStyle name="20% - Accent1 2 2 8 8" xfId="12914" xr:uid="{440363E3-B0A1-42BA-8EA9-E027C6260127}"/>
    <cellStyle name="20% - Accent1 2 2 8 9" xfId="31696" xr:uid="{5EF113D9-0452-47EC-8FC8-C11A17F5BAAF}"/>
    <cellStyle name="20% - Accent1 2 2 9" xfId="2165" xr:uid="{4350B95D-4493-40DA-A7A6-BB777DE19565}"/>
    <cellStyle name="20% - Accent1 2 2 9 10" xfId="50478" xr:uid="{D395F7B0-FEFB-4ACC-8244-89DB1E5D8A1F}"/>
    <cellStyle name="20% - Accent1 2 2 9 11" xfId="3252" xr:uid="{D5B2C089-BEC2-4643-AA1D-D3E450482B4C}"/>
    <cellStyle name="20% - Accent1 2 2 9 12" xfId="58828" xr:uid="{C73D3C1C-FF4F-4169-9408-E1586AF1AC43}"/>
    <cellStyle name="20% - Accent1 2 2 9 2" xfId="2166" xr:uid="{9C708549-B837-47FC-AEA6-EEE2A25B3AB5}"/>
    <cellStyle name="20% - Accent1 2 2 9 2 10" xfId="58829" xr:uid="{9B87405D-F3C2-44B3-80F3-70841177C9C8}"/>
    <cellStyle name="20% - Accent1 2 2 9 2 2" xfId="6396" xr:uid="{8756D116-912E-48D2-8911-79B7F5385EC7}"/>
    <cellStyle name="20% - Accent1 2 2 9 2 2 2" xfId="9717" xr:uid="{07135765-AB81-4646-95E5-29641A66CD0A}"/>
    <cellStyle name="20% - Accent1 2 2 9 2 2 2 2" xfId="28571" xr:uid="{B47E7CF8-3245-445F-B1BC-03CD3FA84792}"/>
    <cellStyle name="20% - Accent1 2 2 9 2 2 2 2 2" xfId="47333" xr:uid="{736F2F38-8443-4AD1-AD50-E2034C15D814}"/>
    <cellStyle name="20% - Accent1 2 2 9 2 2 2 3" xfId="19180" xr:uid="{EA2CFB6F-AC58-4D67-9AAC-C781D9FE247E}"/>
    <cellStyle name="20% - Accent1 2 2 9 2 2 2 4" xfId="37952" xr:uid="{4810F0D4-CE79-473B-A0F2-5A4A77DA924C}"/>
    <cellStyle name="20% - Accent1 2 2 9 2 2 3" xfId="25436" xr:uid="{83AC74CC-9926-462A-9A9B-2B8E1A574064}"/>
    <cellStyle name="20% - Accent1 2 2 9 2 2 3 2" xfId="44198" xr:uid="{CF88FC62-9A81-4F61-B1DF-414B07AAAEBE}"/>
    <cellStyle name="20% - Accent1 2 2 9 2 2 4" xfId="16045" xr:uid="{D24344F4-F01B-49C9-9DE1-0403D332A7B9}"/>
    <cellStyle name="20% - Accent1 2 2 9 2 2 5" xfId="34817" xr:uid="{8313C114-655E-4641-975C-EC54DB09027C}"/>
    <cellStyle name="20% - Accent1 2 2 9 2 2 6" xfId="52063" xr:uid="{497CD776-9505-4A6E-BFBF-2B644013B999}"/>
    <cellStyle name="20% - Accent1 2 2 9 2 2 7" xfId="60168" xr:uid="{F4BD988E-C8A4-4672-A500-6B2A53F73DCC}"/>
    <cellStyle name="20% - Accent1 2 2 9 2 3" xfId="9718" xr:uid="{3C9A5A5E-3929-4ADD-8045-1F4C763AABF5}"/>
    <cellStyle name="20% - Accent1 2 2 9 2 3 2" xfId="28572" xr:uid="{6096548E-4746-4761-BEA5-8E0ACCA87CF4}"/>
    <cellStyle name="20% - Accent1 2 2 9 2 3 2 2" xfId="47334" xr:uid="{56FAA209-7756-479D-9D77-EFA9B7B5AF29}"/>
    <cellStyle name="20% - Accent1 2 2 9 2 3 3" xfId="19181" xr:uid="{7B425872-9AA1-448B-8B4E-6B9FA78EA102}"/>
    <cellStyle name="20% - Accent1 2 2 9 2 3 4" xfId="37953" xr:uid="{3BD004C0-6A61-4481-90C1-89CDDFD12330}"/>
    <cellStyle name="20% - Accent1 2 2 9 2 3 5" xfId="52064" xr:uid="{494BEEB4-70C7-4EAD-9C08-53523A5CA509}"/>
    <cellStyle name="20% - Accent1 2 2 9 2 3 6" xfId="60169" xr:uid="{A7CB3FC7-CE4D-4B9D-A454-7CF65AB236A5}"/>
    <cellStyle name="20% - Accent1 2 2 9 2 4" xfId="8131" xr:uid="{A9B0F534-6D95-4A1D-AEFC-987D4F739981}"/>
    <cellStyle name="20% - Accent1 2 2 9 2 4 2" xfId="26987" xr:uid="{EE40A18E-B6EC-4D9C-921C-9F6434B0099C}"/>
    <cellStyle name="20% - Accent1 2 2 9 2 4 2 2" xfId="45749" xr:uid="{E94351D5-BA29-4168-B847-8E6B263E5617}"/>
    <cellStyle name="20% - Accent1 2 2 9 2 4 3" xfId="17596" xr:uid="{7037B3C1-C68A-48AD-93C9-6180902E6C86}"/>
    <cellStyle name="20% - Accent1 2 2 9 2 4 4" xfId="36368" xr:uid="{D8364F9A-D7D5-40D3-8BE4-EC5CE46DF529}"/>
    <cellStyle name="20% - Accent1 2 2 9 2 5" xfId="24602" xr:uid="{BE948BE4-1DD4-4BF5-89E1-AB7A72F2CE96}"/>
    <cellStyle name="20% - Accent1 2 2 9 2 5 2" xfId="43364" xr:uid="{F42B10F2-5ABD-489B-8B62-AF32EC9DC230}"/>
    <cellStyle name="20% - Accent1 2 2 9 2 6" xfId="15211" xr:uid="{61F7FE4F-7013-4ADF-BD74-F4E061F07D56}"/>
    <cellStyle name="20% - Accent1 2 2 9 2 7" xfId="33983" xr:uid="{DFCA455C-4624-42D3-A983-1E36A6E1B937}"/>
    <cellStyle name="20% - Accent1 2 2 9 2 8" xfId="50479" xr:uid="{70B6A0A9-2D06-498B-80D7-373FADD19AAF}"/>
    <cellStyle name="20% - Accent1 2 2 9 2 9" xfId="5555" xr:uid="{0458CBD8-CCB9-4257-86CF-425852B6D23E}"/>
    <cellStyle name="20% - Accent1 2 2 9 3" xfId="6330" xr:uid="{60DE884F-2462-462C-8098-A8B4EE0F9CE6}"/>
    <cellStyle name="20% - Accent1 2 2 9 3 2" xfId="9719" xr:uid="{2B58CE95-40F5-47CB-A6A8-EB832AD6CC59}"/>
    <cellStyle name="20% - Accent1 2 2 9 3 2 2" xfId="28573" xr:uid="{C3C20A74-0D82-42AF-B819-378AB029F5D6}"/>
    <cellStyle name="20% - Accent1 2 2 9 3 2 2 2" xfId="47335" xr:uid="{C6434D1E-CD25-4566-86E5-A2CF67893EF9}"/>
    <cellStyle name="20% - Accent1 2 2 9 3 2 3" xfId="19182" xr:uid="{48EF98EC-DE98-422E-926E-7D01B6E33449}"/>
    <cellStyle name="20% - Accent1 2 2 9 3 2 4" xfId="37954" xr:uid="{EEBCA8D4-E4AB-4A64-A245-9F441359B0D0}"/>
    <cellStyle name="20% - Accent1 2 2 9 3 3" xfId="25377" xr:uid="{932DDBAF-6D17-40B6-A44B-D11D6D75F323}"/>
    <cellStyle name="20% - Accent1 2 2 9 3 3 2" xfId="44139" xr:uid="{EFF3E350-C113-47AE-BA85-76A2717970B1}"/>
    <cellStyle name="20% - Accent1 2 2 9 3 4" xfId="15986" xr:uid="{6330636A-42CA-449D-827D-C5EF04D8BFC1}"/>
    <cellStyle name="20% - Accent1 2 2 9 3 5" xfId="34758" xr:uid="{75CA8F55-791E-489E-AC8D-357C20C7BACB}"/>
    <cellStyle name="20% - Accent1 2 2 9 3 6" xfId="52065" xr:uid="{2854A8F4-BB09-45E9-89E8-C47C033332BF}"/>
    <cellStyle name="20% - Accent1 2 2 9 3 7" xfId="60170" xr:uid="{3547CB13-F075-4949-93E9-115D3F8F6EE7}"/>
    <cellStyle name="20% - Accent1 2 2 9 4" xfId="4779" xr:uid="{BA159BCA-CD54-40C9-AA74-DE319E027BB7}"/>
    <cellStyle name="20% - Accent1 2 2 9 4 2" xfId="9720" xr:uid="{4C8F56E6-8ACB-4551-9591-DE3A641462B9}"/>
    <cellStyle name="20% - Accent1 2 2 9 4 2 2" xfId="28574" xr:uid="{6E46C796-7900-4CEE-AC8C-49B38992C0EA}"/>
    <cellStyle name="20% - Accent1 2 2 9 4 2 2 2" xfId="47336" xr:uid="{7A9CD43C-F318-466F-BD4B-B79401EF3C7A}"/>
    <cellStyle name="20% - Accent1 2 2 9 4 2 3" xfId="19183" xr:uid="{4B9B245A-C7EE-4D90-8B54-2702446A3157}"/>
    <cellStyle name="20% - Accent1 2 2 9 4 2 4" xfId="37955" xr:uid="{B9818075-2517-4287-B19B-5F64E1B6A3C5}"/>
    <cellStyle name="20% - Accent1 2 2 9 4 3" xfId="23826" xr:uid="{E8E23C93-3A84-49D9-80E7-70D620D47B58}"/>
    <cellStyle name="20% - Accent1 2 2 9 4 3 2" xfId="42589" xr:uid="{C6F77F8E-29B1-4693-B0AC-913F2C2F5CD5}"/>
    <cellStyle name="20% - Accent1 2 2 9 4 4" xfId="14435" xr:uid="{D7E4BEB5-9D12-42BF-9B96-2D5A928E661C}"/>
    <cellStyle name="20% - Accent1 2 2 9 4 5" xfId="33208" xr:uid="{41A32221-36BF-425A-9D37-6D89C9A48A8E}"/>
    <cellStyle name="20% - Accent1 2 2 9 4 6" xfId="52066" xr:uid="{D79773C7-71A2-45DC-BBA7-2F9844259A71}"/>
    <cellStyle name="20% - Accent1 2 2 9 4 7" xfId="60171" xr:uid="{0417EFA2-E516-4BD8-8982-740B93D2E1BE}"/>
    <cellStyle name="20% - Accent1 2 2 9 5" xfId="6395" xr:uid="{66F1A698-317A-4171-B854-71074096A177}"/>
    <cellStyle name="20% - Accent1 2 2 9 5 2" xfId="25435" xr:uid="{476D0A44-4DD9-4489-84CB-B4F5AA731C92}"/>
    <cellStyle name="20% - Accent1 2 2 9 5 2 2" xfId="44197" xr:uid="{8C9BE4DD-6B5A-4215-99BA-80C7090F22A7}"/>
    <cellStyle name="20% - Accent1 2 2 9 5 3" xfId="16044" xr:uid="{3EC6BF38-A482-446E-9BBD-341190F187D4}"/>
    <cellStyle name="20% - Accent1 2 2 9 5 4" xfId="34816" xr:uid="{D20FE456-E842-4E79-9545-5263E4456AAA}"/>
    <cellStyle name="20% - Accent1 2 2 9 6" xfId="8130" xr:uid="{E0C3E5A1-C239-48BB-9077-48B488F5C099}"/>
    <cellStyle name="20% - Accent1 2 2 9 6 2" xfId="26986" xr:uid="{A0C84D0F-5D32-4861-9E71-CD9BC56C2A02}"/>
    <cellStyle name="20% - Accent1 2 2 9 6 2 2" xfId="45748" xr:uid="{41D3BD99-0D78-4738-A686-29482482A87C}"/>
    <cellStyle name="20% - Accent1 2 2 9 6 3" xfId="17595" xr:uid="{66329B8C-0DE1-407D-86C6-4305C903CBA6}"/>
    <cellStyle name="20% - Accent1 2 2 9 6 4" xfId="36367" xr:uid="{F5BD6E34-51F8-49EC-BAB1-68F2A20ADF58}"/>
    <cellStyle name="20% - Accent1 2 2 9 7" xfId="22306" xr:uid="{CA994609-EB52-4FF7-B1E1-8170973A3434}"/>
    <cellStyle name="20% - Accent1 2 2 9 7 2" xfId="41078" xr:uid="{9910D5C6-C360-491B-9249-3AD8B25887FD}"/>
    <cellStyle name="20% - Accent1 2 2 9 8" xfId="12915" xr:uid="{842D12F9-56AB-4AC4-80F1-A7854934E9FE}"/>
    <cellStyle name="20% - Accent1 2 2 9 9" xfId="31697" xr:uid="{D86A698E-2C10-4D77-8422-7BF1BBDA4C5A}"/>
    <cellStyle name="20% - Accent1 2 3" xfId="1232" xr:uid="{E3D4E91F-28E8-4EFE-8395-DA496047DED8}"/>
    <cellStyle name="20% - Accent1 2 3 2" xfId="1438" xr:uid="{C1E788AC-C62E-4490-AB7B-84B1320FEC8D}"/>
    <cellStyle name="20% - Accent1 2 3 2 2" xfId="2096" xr:uid="{1668D330-AB61-4A46-BCB4-D68714478BD3}"/>
    <cellStyle name="20% - Accent1 2 3 3" xfId="1890" xr:uid="{4D5ADD2F-FF26-41E1-930C-A11C3D792C48}"/>
    <cellStyle name="20% - Accent1 2 3 4" xfId="1684" xr:uid="{16EDCC7C-7859-4176-A104-16F1CC0E88C9}"/>
    <cellStyle name="20% - Accent1 2 3 5" xfId="60006" xr:uid="{9A26DCA9-B62C-4996-826D-AA234C006826}"/>
    <cellStyle name="20% - Accent1 2 4" xfId="1273" xr:uid="{9CEB2E8E-F3EC-4D0F-9001-7ECFA6723F3E}"/>
    <cellStyle name="20% - Accent1 2 4 2" xfId="1931" xr:uid="{BF2C1182-B91A-493F-9C0F-F78CBA3E8AF7}"/>
    <cellStyle name="20% - Accent1 2 4 3" xfId="1519" xr:uid="{BAC3DBA3-F130-468F-B6D9-C97E0505D6E5}"/>
    <cellStyle name="20% - Accent1 2 5" xfId="1725" xr:uid="{F1AB93A7-8ECF-456C-8287-5F66A532EE8B}"/>
    <cellStyle name="20% - Accent1 2 6" xfId="1478" xr:uid="{BBC8CFFD-D55B-44A3-A7EC-EDC6A41BBB69}"/>
    <cellStyle name="20% - Accent1 2 7" xfId="963" xr:uid="{23FEAAB8-86CD-47BC-A22C-37AA531619DB}"/>
    <cellStyle name="20% - Accent1 2 8" xfId="55191" xr:uid="{CD8590FF-60AB-4016-8241-ED655327194B}"/>
    <cellStyle name="20% - Accent1 3" xfId="987" xr:uid="{F96DCFBA-8BE3-469B-8B6F-4840708B3BE9}"/>
    <cellStyle name="20% - Accent1 3 10" xfId="22307" xr:uid="{9D527A70-465A-4C63-888B-1E347703D479}"/>
    <cellStyle name="20% - Accent1 3 10 2" xfId="41079" xr:uid="{D0FA32BB-931F-4176-BE75-8AF1C8AE2052}"/>
    <cellStyle name="20% - Accent1 3 11" xfId="12916" xr:uid="{8C1E82BD-5C72-4727-B5E0-517D5B540B4F}"/>
    <cellStyle name="20% - Accent1 3 12" xfId="31698" xr:uid="{8E375EAB-3A2D-4C27-8B05-3F9B7CDFCCE4}"/>
    <cellStyle name="20% - Accent1 3 13" xfId="50480" xr:uid="{9D8DA4AD-2129-4BB1-9B89-E5C225826F55}"/>
    <cellStyle name="20% - Accent1 3 14" xfId="3253" xr:uid="{2F4436EB-89B5-426F-BFE2-E4007D4E89D3}"/>
    <cellStyle name="20% - Accent1 3 15" xfId="55192" xr:uid="{7F6085EB-0A24-434C-94C7-AB47C7AA32D5}"/>
    <cellStyle name="20% - Accent1 3 2" xfId="1172" xr:uid="{9650DE40-13DF-4ADF-BD69-DAA6B3AA345E}"/>
    <cellStyle name="20% - Accent1 3 2 10" xfId="31699" xr:uid="{819655A0-9C2A-47E1-A1FF-737F4EC4B9A4}"/>
    <cellStyle name="20% - Accent1 3 2 11" xfId="50481" xr:uid="{FA7DBBA6-5A44-478A-BBB1-9632F591256F}"/>
    <cellStyle name="20% - Accent1 3 2 12" xfId="3254" xr:uid="{C6D6B050-7264-46FA-8D35-061A617174A8}"/>
    <cellStyle name="20% - Accent1 3 2 2" xfId="1378" xr:uid="{675617AF-92B1-440E-99FC-349892D8F78F}"/>
    <cellStyle name="20% - Accent1 3 2 2 10" xfId="58830" xr:uid="{36462E54-959F-4BF3-A5DB-AF58121EBCD2}"/>
    <cellStyle name="20% - Accent1 3 2 2 2" xfId="2036" xr:uid="{5A561DAD-285C-4731-B513-0BABACE6DBCC}"/>
    <cellStyle name="20% - Accent1 3 2 2 2 2" xfId="9721" xr:uid="{88005C0E-B41E-4CA1-8FC7-CDAEB6CE0931}"/>
    <cellStyle name="20% - Accent1 3 2 2 2 2 2" xfId="28575" xr:uid="{C79BBB91-FA75-4731-B7DA-B366D3281622}"/>
    <cellStyle name="20% - Accent1 3 2 2 2 2 2 2" xfId="47337" xr:uid="{25EE8D98-5CD5-4BE8-AC1E-CED5086F9F97}"/>
    <cellStyle name="20% - Accent1 3 2 2 2 2 3" xfId="19184" xr:uid="{624110E9-9E11-45E1-9B63-E0AAC62AA0DA}"/>
    <cellStyle name="20% - Accent1 3 2 2 2 2 4" xfId="37956" xr:uid="{5F5A3737-3333-4153-A048-54AB24435622}"/>
    <cellStyle name="20% - Accent1 3 2 2 2 3" xfId="25439" xr:uid="{B84978B5-450C-4852-899D-945CA93A69DA}"/>
    <cellStyle name="20% - Accent1 3 2 2 2 3 2" xfId="44201" xr:uid="{59F3B338-9B14-45BE-8E11-BC3349AECCDF}"/>
    <cellStyle name="20% - Accent1 3 2 2 2 4" xfId="16048" xr:uid="{75657C9D-3462-4E36-9601-5BA46A1ECC09}"/>
    <cellStyle name="20% - Accent1 3 2 2 2 5" xfId="34820" xr:uid="{D1ED5E6E-CC8C-4934-8616-836607D176C2}"/>
    <cellStyle name="20% - Accent1 3 2 2 2 6" xfId="52067" xr:uid="{E00451C5-1FD5-4A40-8750-9B6B935FEAD6}"/>
    <cellStyle name="20% - Accent1 3 2 2 2 7" xfId="6399" xr:uid="{651755F6-263D-4DF2-A9D4-E7B793470641}"/>
    <cellStyle name="20% - Accent1 3 2 2 3" xfId="9722" xr:uid="{CFD72467-4F43-45D4-8285-6A10B0012246}"/>
    <cellStyle name="20% - Accent1 3 2 2 3 2" xfId="28576" xr:uid="{C82A0837-F2EA-4705-A862-23830ABFAEFA}"/>
    <cellStyle name="20% - Accent1 3 2 2 3 2 2" xfId="47338" xr:uid="{B25565D1-4FCB-4911-829E-F1126A93C8D7}"/>
    <cellStyle name="20% - Accent1 3 2 2 3 3" xfId="19185" xr:uid="{2564F79D-8D69-4312-BC1E-4B7C542350EC}"/>
    <cellStyle name="20% - Accent1 3 2 2 3 4" xfId="37957" xr:uid="{5B034963-42D8-409E-B072-C099917389C0}"/>
    <cellStyle name="20% - Accent1 3 2 2 3 5" xfId="52068" xr:uid="{734A964D-FE48-41B4-839C-502C66DD9887}"/>
    <cellStyle name="20% - Accent1 3 2 2 3 6" xfId="60172" xr:uid="{D1FA9C35-EDFF-40A4-8DB3-E1E6AF30A5BE}"/>
    <cellStyle name="20% - Accent1 3 2 2 4" xfId="8134" xr:uid="{9E608856-BD9F-4011-8CB1-22E398A95481}"/>
    <cellStyle name="20% - Accent1 3 2 2 4 2" xfId="26990" xr:uid="{90985CA5-AA05-43A8-9D91-7FE32932FA85}"/>
    <cellStyle name="20% - Accent1 3 2 2 4 2 2" xfId="45752" xr:uid="{6B7910E9-0A06-4ACA-B425-F6FAFCAAAEAA}"/>
    <cellStyle name="20% - Accent1 3 2 2 4 3" xfId="17599" xr:uid="{5D467928-00FA-4DF1-9135-4BD718A8C912}"/>
    <cellStyle name="20% - Accent1 3 2 2 4 4" xfId="36371" xr:uid="{2C9116DF-46F7-480D-9AB4-ADE9DC75A0B6}"/>
    <cellStyle name="20% - Accent1 3 2 2 5" xfId="24104" xr:uid="{6987DCD4-B19E-4599-97DB-EF61DF7F89EC}"/>
    <cellStyle name="20% - Accent1 3 2 2 5 2" xfId="42867" xr:uid="{C979A91D-12A6-4E80-A287-15BEE1541C21}"/>
    <cellStyle name="20% - Accent1 3 2 2 6" xfId="14713" xr:uid="{46A87D05-1FD1-459E-8E41-CD3C6DE22250}"/>
    <cellStyle name="20% - Accent1 3 2 2 7" xfId="33486" xr:uid="{A91C5E00-57C6-4DBE-B9AB-90DC0CD2AE5A}"/>
    <cellStyle name="20% - Accent1 3 2 2 8" xfId="50482" xr:uid="{EEB26973-8BE3-4996-BECF-A416E1B7FAB4}"/>
    <cellStyle name="20% - Accent1 3 2 2 9" xfId="5057" xr:uid="{7F9F8D1A-2036-4546-82CD-811B41A454C9}"/>
    <cellStyle name="20% - Accent1 3 2 3" xfId="1830" xr:uid="{E258C379-ED55-4804-B241-4D341FCDA8B1}"/>
    <cellStyle name="20% - Accent1 3 2 3 10" xfId="58831" xr:uid="{0C4C2C6E-6581-41EB-AD94-6FC0FC872021}"/>
    <cellStyle name="20% - Accent1 3 2 3 2" xfId="9724" xr:uid="{97AB0B7E-2C13-4D3E-9D3B-1B42A91E18B8}"/>
    <cellStyle name="20% - Accent1 3 2 3 2 2" xfId="28578" xr:uid="{F472064E-9DBA-48B2-8591-019F9C028E05}"/>
    <cellStyle name="20% - Accent1 3 2 3 2 2 2" xfId="47340" xr:uid="{8CD7D2FD-3AB5-4762-AE02-C4BF0490D1E7}"/>
    <cellStyle name="20% - Accent1 3 2 3 2 3" xfId="19187" xr:uid="{3C6FCF9A-8B02-4930-84C6-E421C1E552D5}"/>
    <cellStyle name="20% - Accent1 3 2 3 2 4" xfId="37959" xr:uid="{BDD487E3-3857-4251-A078-B37D23822651}"/>
    <cellStyle name="20% - Accent1 3 2 3 2 5" xfId="52070" xr:uid="{650671F6-9053-43CC-B3CC-84303C730754}"/>
    <cellStyle name="20% - Accent1 3 2 3 2 6" xfId="60173" xr:uid="{E0F1D0B0-E01B-4106-9EA5-CC164E2AC193}"/>
    <cellStyle name="20% - Accent1 3 2 3 3" xfId="9725" xr:uid="{A8D25F99-C5E0-4AA4-9871-E9E85030A371}"/>
    <cellStyle name="20% - Accent1 3 2 3 3 2" xfId="28579" xr:uid="{656C2F65-78FA-4409-B997-82BA60389A1B}"/>
    <cellStyle name="20% - Accent1 3 2 3 3 2 2" xfId="47341" xr:uid="{6560E415-5800-48BE-A0BF-B3F01CE17830}"/>
    <cellStyle name="20% - Accent1 3 2 3 3 3" xfId="19188" xr:uid="{DD9CFB29-C0F3-473C-84A7-86C120416CCD}"/>
    <cellStyle name="20% - Accent1 3 2 3 3 4" xfId="37960" xr:uid="{772AE15E-6787-4F06-9AEF-7A4AD2E78243}"/>
    <cellStyle name="20% - Accent1 3 2 3 3 5" xfId="52071" xr:uid="{744B6D7D-CE22-428C-B975-2D1B574C50FD}"/>
    <cellStyle name="20% - Accent1 3 2 3 3 6" xfId="60174" xr:uid="{10A99018-2A8B-4ECA-BF71-2C4F0F5153F9}"/>
    <cellStyle name="20% - Accent1 3 2 3 4" xfId="9723" xr:uid="{D21BF0A3-5505-4B85-83FE-B91EDF3E4545}"/>
    <cellStyle name="20% - Accent1 3 2 3 4 2" xfId="28577" xr:uid="{4FDD3CCE-7AD7-46D9-98C0-813DF2D6B223}"/>
    <cellStyle name="20% - Accent1 3 2 3 4 2 2" xfId="47339" xr:uid="{1A13DAF6-8787-49D6-862A-105266E6D4FF}"/>
    <cellStyle name="20% - Accent1 3 2 3 4 3" xfId="19186" xr:uid="{691FAE0A-A7B5-4426-A680-4856D85CAA08}"/>
    <cellStyle name="20% - Accent1 3 2 3 4 4" xfId="37958" xr:uid="{E09F4155-8CE1-49A4-B8EE-5D40E9706ADB}"/>
    <cellStyle name="20% - Accent1 3 2 3 5" xfId="24880" xr:uid="{D8008B09-4023-48E1-87C4-FF1C3EB3F3D2}"/>
    <cellStyle name="20% - Accent1 3 2 3 5 2" xfId="43642" xr:uid="{BBCAA9B5-5B99-4BD6-9823-1BB99C262BD2}"/>
    <cellStyle name="20% - Accent1 3 2 3 6" xfId="15489" xr:uid="{BAB768DD-4C20-49B1-BF8E-540BC49AE389}"/>
    <cellStyle name="20% - Accent1 3 2 3 7" xfId="34261" xr:uid="{2D6DB88D-045E-4E92-93C2-B3F872F31FBE}"/>
    <cellStyle name="20% - Accent1 3 2 3 8" xfId="52069" xr:uid="{7FDA628F-47A0-473E-94AB-07CEB55B752A}"/>
    <cellStyle name="20% - Accent1 3 2 3 9" xfId="5833" xr:uid="{9DEF52C3-D78A-4A4C-8460-318862F842AE}"/>
    <cellStyle name="20% - Accent1 3 2 4" xfId="1624" xr:uid="{5CF4E901-AC04-440F-BAC6-0685025C9A59}"/>
    <cellStyle name="20% - Accent1 3 2 4 2" xfId="23329" xr:uid="{CC86AD18-6C78-4A4A-B262-FDC985705CE9}"/>
    <cellStyle name="20% - Accent1 3 2 4 2 2" xfId="42092" xr:uid="{AF3486BD-6EDD-41A5-A2C3-5D5F705E00AA}"/>
    <cellStyle name="20% - Accent1 3 2 4 3" xfId="13938" xr:uid="{4BB678A3-3A9C-4720-8FD8-C05ECDC26CEE}"/>
    <cellStyle name="20% - Accent1 3 2 4 4" xfId="32711" xr:uid="{BDCB3A50-A740-4D8C-A328-B5006C7A4D03}"/>
    <cellStyle name="20% - Accent1 3 2 4 5" xfId="4282" xr:uid="{29BA7CA3-2F67-411D-8526-498B6B6ADBEB}"/>
    <cellStyle name="20% - Accent1 3 2 5" xfId="6398" xr:uid="{7551F76F-414B-4AD9-8A6A-5FE0F7E2557D}"/>
    <cellStyle name="20% - Accent1 3 2 5 2" xfId="25438" xr:uid="{676789D8-5548-4A0A-9AC5-5C390E8E3A22}"/>
    <cellStyle name="20% - Accent1 3 2 5 2 2" xfId="44200" xr:uid="{116A6726-1E36-40D5-8B98-B308CC1BDB34}"/>
    <cellStyle name="20% - Accent1 3 2 5 3" xfId="16047" xr:uid="{FB58F247-2980-4BFC-A2EF-56A915640A25}"/>
    <cellStyle name="20% - Accent1 3 2 5 4" xfId="34819" xr:uid="{E98386A8-BB06-4504-941C-6CD69D81D24B}"/>
    <cellStyle name="20% - Accent1 3 2 6" xfId="7912" xr:uid="{5949AC17-4922-48C4-8808-D75B9A9FE6A6}"/>
    <cellStyle name="20% - Accent1 3 2 7" xfId="8133" xr:uid="{363493B9-C035-4828-BCF0-C806136BB43F}"/>
    <cellStyle name="20% - Accent1 3 2 7 2" xfId="26989" xr:uid="{88C6D61B-946A-407C-B4E9-D3B800C34DB9}"/>
    <cellStyle name="20% - Accent1 3 2 7 2 2" xfId="45751" xr:uid="{E59768DF-4E5F-4FD6-933E-3FF41F4F5854}"/>
    <cellStyle name="20% - Accent1 3 2 7 3" xfId="17598" xr:uid="{9BAEB9D3-3A17-4884-8C6F-713071433357}"/>
    <cellStyle name="20% - Accent1 3 2 7 4" xfId="36370" xr:uid="{DD7836B1-97F5-4379-9CBC-E6050F594DFB}"/>
    <cellStyle name="20% - Accent1 3 2 8" xfId="22308" xr:uid="{2318FCAE-DEB7-4D09-BA3F-E74E859378F8}"/>
    <cellStyle name="20% - Accent1 3 2 8 2" xfId="41080" xr:uid="{6EFBDCC4-6EA2-4AC6-B320-15F1AC682952}"/>
    <cellStyle name="20% - Accent1 3 2 9" xfId="12917" xr:uid="{025142FF-5155-4F63-B4DF-F2AE8C04A44E}"/>
    <cellStyle name="20% - Accent1 3 3" xfId="1295" xr:uid="{15BFF915-3EFE-42B6-908B-AE946E23D50E}"/>
    <cellStyle name="20% - Accent1 3 3 10" xfId="50483" xr:uid="{B56F4CAB-20CB-4291-AFE0-D0B441B034D2}"/>
    <cellStyle name="20% - Accent1 3 3 11" xfId="3255" xr:uid="{9205FB2F-1065-4C91-80EE-C916550A784D}"/>
    <cellStyle name="20% - Accent1 3 3 12" xfId="58832" xr:uid="{97259FDE-166C-4152-ADF9-F64D86CABF20}"/>
    <cellStyle name="20% - Accent1 3 3 2" xfId="1953" xr:uid="{40BE43A0-B6B7-4E77-B0CA-62B2F67CB1DC}"/>
    <cellStyle name="20% - Accent1 3 3 2 10" xfId="58833" xr:uid="{17E8E757-1754-4EAB-B023-86A0E0924280}"/>
    <cellStyle name="20% - Accent1 3 3 2 2" xfId="6401" xr:uid="{50323928-CE72-407C-9A6A-F9C887EE3779}"/>
    <cellStyle name="20% - Accent1 3 3 2 2 2" xfId="9726" xr:uid="{434C966B-8138-4B90-9B0E-B01E7A24EA8E}"/>
    <cellStyle name="20% - Accent1 3 3 2 2 2 2" xfId="28580" xr:uid="{F0C5DC82-8502-4A2E-A63F-7612922D5AD9}"/>
    <cellStyle name="20% - Accent1 3 3 2 2 2 2 2" xfId="47342" xr:uid="{3E369635-B86A-4E2F-8622-665CE72D8F9C}"/>
    <cellStyle name="20% - Accent1 3 3 2 2 2 3" xfId="19189" xr:uid="{9E333126-27DC-49DD-A4C8-84E161538801}"/>
    <cellStyle name="20% - Accent1 3 3 2 2 2 4" xfId="37961" xr:uid="{C8A60471-57CA-447E-B1BC-E0519E0EEA2A}"/>
    <cellStyle name="20% - Accent1 3 3 2 2 3" xfId="25441" xr:uid="{6966F9D0-B78C-49B6-8CDE-4298B0F041A0}"/>
    <cellStyle name="20% - Accent1 3 3 2 2 3 2" xfId="44203" xr:uid="{51A97F56-69EB-47F0-9DAE-BFA6E561276B}"/>
    <cellStyle name="20% - Accent1 3 3 2 2 4" xfId="16050" xr:uid="{B0F18E5D-8BB2-4569-9618-4FCB73452EC5}"/>
    <cellStyle name="20% - Accent1 3 3 2 2 5" xfId="34822" xr:uid="{BB6356B1-A956-4CFF-9628-4D4FA5E3F845}"/>
    <cellStyle name="20% - Accent1 3 3 2 2 6" xfId="52072" xr:uid="{F4AAB77D-7ED7-4144-9DEA-DC0604AAD0AF}"/>
    <cellStyle name="20% - Accent1 3 3 2 2 7" xfId="60175" xr:uid="{A746C153-639D-404F-B722-BCDEAD6C80DC}"/>
    <cellStyle name="20% - Accent1 3 3 2 3" xfId="9727" xr:uid="{769B982F-29CD-4E6C-A048-AD4A018C07B4}"/>
    <cellStyle name="20% - Accent1 3 3 2 3 2" xfId="28581" xr:uid="{0B2E70F7-6BB7-4669-B8B0-638717EAB194}"/>
    <cellStyle name="20% - Accent1 3 3 2 3 2 2" xfId="47343" xr:uid="{33E4E582-3008-44B0-81BD-BC0AD8F55A98}"/>
    <cellStyle name="20% - Accent1 3 3 2 3 3" xfId="19190" xr:uid="{44424A95-E211-42DC-808D-8257591EE613}"/>
    <cellStyle name="20% - Accent1 3 3 2 3 4" xfId="37962" xr:uid="{00ADD205-D537-4C7E-B11A-BA6452CB0913}"/>
    <cellStyle name="20% - Accent1 3 3 2 3 5" xfId="52073" xr:uid="{660E823D-E517-473D-8566-749AE6CD426B}"/>
    <cellStyle name="20% - Accent1 3 3 2 3 6" xfId="60176" xr:uid="{FE751120-B866-4F51-838F-453ADB317AAE}"/>
    <cellStyle name="20% - Accent1 3 3 2 4" xfId="8136" xr:uid="{B49922DE-06C5-4752-9A88-C31444666B4A}"/>
    <cellStyle name="20% - Accent1 3 3 2 4 2" xfId="26992" xr:uid="{857255AB-3A67-4687-8DFA-62E3BEAE3007}"/>
    <cellStyle name="20% - Accent1 3 3 2 4 2 2" xfId="45754" xr:uid="{450EB510-B701-44CA-ACD8-A168DD63488C}"/>
    <cellStyle name="20% - Accent1 3 3 2 4 3" xfId="17601" xr:uid="{E330C38E-352E-4246-810C-C2284CFF27F1}"/>
    <cellStyle name="20% - Accent1 3 3 2 4 4" xfId="36373" xr:uid="{DB1D34F6-9FB4-41B1-8ADE-148944D0E092}"/>
    <cellStyle name="20% - Accent1 3 3 2 5" xfId="24322" xr:uid="{1375FBB9-65EC-4B09-8482-AF29418885CC}"/>
    <cellStyle name="20% - Accent1 3 3 2 5 2" xfId="43085" xr:uid="{7DB89520-9263-41A6-9D96-EB0ECE28FD17}"/>
    <cellStyle name="20% - Accent1 3 3 2 6" xfId="14931" xr:uid="{6E50B18B-97BC-484D-B872-215C7EA55937}"/>
    <cellStyle name="20% - Accent1 3 3 2 7" xfId="33704" xr:uid="{464BA665-8A3D-4032-9063-96FE6EA897B1}"/>
    <cellStyle name="20% - Accent1 3 3 2 8" xfId="50484" xr:uid="{AB8DB0AD-1B24-4638-8CCD-E4C6CE82E813}"/>
    <cellStyle name="20% - Accent1 3 3 2 9" xfId="5275" xr:uid="{EF0F6DEE-4BCB-4111-BF2E-BE6D10EF8906}"/>
    <cellStyle name="20% - Accent1 3 3 3" xfId="6051" xr:uid="{379E06FF-3BCC-4978-8E04-864272D13C2A}"/>
    <cellStyle name="20% - Accent1 3 3 3 2" xfId="9728" xr:uid="{C7C2F41B-3720-4BE8-B216-7B68FD30CA74}"/>
    <cellStyle name="20% - Accent1 3 3 3 2 2" xfId="28582" xr:uid="{CE9844BB-F472-4058-9AA7-B54C8E9FA2CF}"/>
    <cellStyle name="20% - Accent1 3 3 3 2 2 2" xfId="47344" xr:uid="{62FD585D-EEEA-41EF-A114-F0F31DFB9F8F}"/>
    <cellStyle name="20% - Accent1 3 3 3 2 3" xfId="19191" xr:uid="{65DA7179-8AD1-4534-AB58-F467971EE1F4}"/>
    <cellStyle name="20% - Accent1 3 3 3 2 4" xfId="37963" xr:uid="{5B1814FD-13E5-4AFE-8EE4-91A4D70A042E}"/>
    <cellStyle name="20% - Accent1 3 3 3 3" xfId="25098" xr:uid="{C3C14E76-6145-436C-8353-651EEC894974}"/>
    <cellStyle name="20% - Accent1 3 3 3 3 2" xfId="43860" xr:uid="{E3F2FC80-D433-4399-92C6-52E90E0EAFB0}"/>
    <cellStyle name="20% - Accent1 3 3 3 4" xfId="15707" xr:uid="{D15EBF03-214F-41CD-B866-9DA1649336B1}"/>
    <cellStyle name="20% - Accent1 3 3 3 5" xfId="34479" xr:uid="{84AFB9B0-4783-4C1B-A16D-FAFED27122A4}"/>
    <cellStyle name="20% - Accent1 3 3 3 6" xfId="52074" xr:uid="{7AF9E532-F3C0-4AC8-AA3A-6E4C5DB9F27E}"/>
    <cellStyle name="20% - Accent1 3 3 3 7" xfId="60177" xr:uid="{841A1FE3-8BC8-4B05-8B97-3ECAE3FDFCFE}"/>
    <cellStyle name="20% - Accent1 3 3 4" xfId="4500" xr:uid="{13743376-6298-424C-95AE-EAA854ADE594}"/>
    <cellStyle name="20% - Accent1 3 3 4 2" xfId="9729" xr:uid="{060F696F-8A35-4EBF-AF4B-6AF227AD812D}"/>
    <cellStyle name="20% - Accent1 3 3 4 2 2" xfId="28583" xr:uid="{D76981DB-FBBB-47B1-93E6-48CE006C99D3}"/>
    <cellStyle name="20% - Accent1 3 3 4 2 2 2" xfId="47345" xr:uid="{061C264A-3218-447A-BDEE-18C4E1837788}"/>
    <cellStyle name="20% - Accent1 3 3 4 2 3" xfId="19192" xr:uid="{C1D21D27-088A-4B67-A5EC-39A31AFCAAF9}"/>
    <cellStyle name="20% - Accent1 3 3 4 2 4" xfId="37964" xr:uid="{140E34F1-1B8E-4A2B-A86E-1F64FD86154D}"/>
    <cellStyle name="20% - Accent1 3 3 4 3" xfId="23547" xr:uid="{E93C886E-D33D-435E-BFF5-F9572A6C44E7}"/>
    <cellStyle name="20% - Accent1 3 3 4 3 2" xfId="42310" xr:uid="{BE7BF6C3-592A-4E3D-92A1-9F36FC2D6743}"/>
    <cellStyle name="20% - Accent1 3 3 4 4" xfId="14156" xr:uid="{E6577AFB-92D4-4351-83AA-E18370B63239}"/>
    <cellStyle name="20% - Accent1 3 3 4 5" xfId="32929" xr:uid="{EF274640-577A-4239-825D-FC63C0BF38EA}"/>
    <cellStyle name="20% - Accent1 3 3 4 6" xfId="52075" xr:uid="{9D873D27-7894-408B-A43A-7D3ED98040EF}"/>
    <cellStyle name="20% - Accent1 3 3 4 7" xfId="60178" xr:uid="{9F4F85AC-A8BF-44BD-92D5-675A7F828314}"/>
    <cellStyle name="20% - Accent1 3 3 5" xfId="6400" xr:uid="{9FA74DC0-5125-4F88-A1F7-F99A201E49B7}"/>
    <cellStyle name="20% - Accent1 3 3 5 2" xfId="25440" xr:uid="{06255705-9005-4348-9621-D014C7FF5954}"/>
    <cellStyle name="20% - Accent1 3 3 5 2 2" xfId="44202" xr:uid="{9B5DC551-F7F5-4F1D-85BD-29B0B2037165}"/>
    <cellStyle name="20% - Accent1 3 3 5 3" xfId="16049" xr:uid="{5DA4E382-67B2-4326-AA0F-8D6AB73C53A6}"/>
    <cellStyle name="20% - Accent1 3 3 5 4" xfId="34821" xr:uid="{C0141EF9-ED29-4902-AD5A-034B76FD74A0}"/>
    <cellStyle name="20% - Accent1 3 3 6" xfId="8135" xr:uid="{4E33CEA6-432B-484C-867F-6408151B7C39}"/>
    <cellStyle name="20% - Accent1 3 3 6 2" xfId="26991" xr:uid="{DA06AAA1-0992-4FFE-AC1F-B9C87314608E}"/>
    <cellStyle name="20% - Accent1 3 3 6 2 2" xfId="45753" xr:uid="{71FD37B0-30F6-4C2D-BA25-76B41D692E2A}"/>
    <cellStyle name="20% - Accent1 3 3 6 3" xfId="17600" xr:uid="{964CD607-82B1-4791-BF4C-FA7B41D2A51A}"/>
    <cellStyle name="20% - Accent1 3 3 6 4" xfId="36372" xr:uid="{0EE6BDE3-56E8-4E55-A8F9-06B4F314A6BA}"/>
    <cellStyle name="20% - Accent1 3 3 7" xfId="22309" xr:uid="{A8A7DF1F-F1BE-4060-A97A-1FE3D0B7711C}"/>
    <cellStyle name="20% - Accent1 3 3 7 2" xfId="41081" xr:uid="{30A7A7A2-5E3D-402E-A694-C6F4DC16A34F}"/>
    <cellStyle name="20% - Accent1 3 3 8" xfId="12918" xr:uid="{7E6FEEC1-0DCE-4155-A183-9E565509DDFB}"/>
    <cellStyle name="20% - Accent1 3 3 9" xfId="31700" xr:uid="{081C928D-4DE2-4AAA-B66B-EF4DE02EB478}"/>
    <cellStyle name="20% - Accent1 3 4" xfId="1747" xr:uid="{10DC40B0-1D2E-4581-A05D-F3B0B749A1F5}"/>
    <cellStyle name="20% - Accent1 3 4 10" xfId="58834" xr:uid="{EAB61005-AC33-4D6F-9555-E924D88BD702}"/>
    <cellStyle name="20% - Accent1 3 4 2" xfId="6402" xr:uid="{1946F970-AB22-457E-9E46-F99339332F1F}"/>
    <cellStyle name="20% - Accent1 3 4 2 2" xfId="9730" xr:uid="{D22B8380-B3CE-4A54-BD65-15D73AA77993}"/>
    <cellStyle name="20% - Accent1 3 4 2 2 2" xfId="28584" xr:uid="{38C878AD-F2CF-45EF-8090-D350261D5D19}"/>
    <cellStyle name="20% - Accent1 3 4 2 2 2 2" xfId="47346" xr:uid="{6BD8DEDE-EA3E-4FBD-A0CF-DCBC24545AA7}"/>
    <cellStyle name="20% - Accent1 3 4 2 2 3" xfId="19193" xr:uid="{88A0A122-405A-4F48-A010-AB1A834507D1}"/>
    <cellStyle name="20% - Accent1 3 4 2 2 4" xfId="37965" xr:uid="{16F537C3-6514-473D-9BD5-7F25BC6EAEC4}"/>
    <cellStyle name="20% - Accent1 3 4 2 3" xfId="25442" xr:uid="{4554C352-CC38-4C1E-8C46-271E8EF6F867}"/>
    <cellStyle name="20% - Accent1 3 4 2 3 2" xfId="44204" xr:uid="{6A0EDDEF-1715-4248-AC4A-E3F1AE5DE6E5}"/>
    <cellStyle name="20% - Accent1 3 4 2 4" xfId="16051" xr:uid="{1C41271A-46C5-413C-860A-2C2B4ABF6B2D}"/>
    <cellStyle name="20% - Accent1 3 4 2 5" xfId="34823" xr:uid="{704309AF-F5FA-45FB-8015-9923176F816D}"/>
    <cellStyle name="20% - Accent1 3 4 2 6" xfId="52076" xr:uid="{9CA76FB8-400E-47DA-8863-5E049027A87A}"/>
    <cellStyle name="20% - Accent1 3 4 2 7" xfId="60179" xr:uid="{E7B2AF22-97EB-4797-8D87-2FD2B935B3DA}"/>
    <cellStyle name="20% - Accent1 3 4 3" xfId="9731" xr:uid="{41B1489F-5ECA-42C3-9D3E-AD8B4266E10D}"/>
    <cellStyle name="20% - Accent1 3 4 3 2" xfId="28585" xr:uid="{04FD5E14-6C10-4FA2-98D1-DA9001661BCB}"/>
    <cellStyle name="20% - Accent1 3 4 3 2 2" xfId="47347" xr:uid="{A0C31F11-C460-43FC-BBD6-51897B52D2F2}"/>
    <cellStyle name="20% - Accent1 3 4 3 3" xfId="19194" xr:uid="{105D97EB-16E8-4A26-BEB9-467105305F82}"/>
    <cellStyle name="20% - Accent1 3 4 3 4" xfId="37966" xr:uid="{08F3C805-E680-464E-8B8A-EDB1B795F0CB}"/>
    <cellStyle name="20% - Accent1 3 4 3 5" xfId="52077" xr:uid="{79DC9DC1-585F-4BF6-94F5-3D5FF9F8283C}"/>
    <cellStyle name="20% - Accent1 3 4 3 6" xfId="60180" xr:uid="{1DDC9E67-F1A0-4553-B74B-FD5E6B8A2F4B}"/>
    <cellStyle name="20% - Accent1 3 4 4" xfId="8137" xr:uid="{1D83FC54-F537-497C-B69E-61B126F6C715}"/>
    <cellStyle name="20% - Accent1 3 4 4 2" xfId="26993" xr:uid="{7F7C5BA6-C0B1-4920-9716-98E07F6A781A}"/>
    <cellStyle name="20% - Accent1 3 4 4 2 2" xfId="45755" xr:uid="{D2040731-F3DF-4DDC-B723-3EB05C677B2E}"/>
    <cellStyle name="20% - Accent1 3 4 4 3" xfId="17602" xr:uid="{219EE28D-D9F9-4B3C-9A99-07604725EE50}"/>
    <cellStyle name="20% - Accent1 3 4 4 4" xfId="36374" xr:uid="{3B16DD4E-8F23-422C-BE36-E13EA9CF481D}"/>
    <cellStyle name="20% - Accent1 3 4 5" xfId="23889" xr:uid="{9A55D28C-957D-4B82-9343-6F31C42981EF}"/>
    <cellStyle name="20% - Accent1 3 4 5 2" xfId="42652" xr:uid="{67D9E088-251A-4194-80CA-97450638E396}"/>
    <cellStyle name="20% - Accent1 3 4 6" xfId="14498" xr:uid="{860D5DF5-06B4-4D5A-B382-1917A468AF58}"/>
    <cellStyle name="20% - Accent1 3 4 7" xfId="33271" xr:uid="{08E1F8FE-F3BF-41BF-8385-4FA0C96795AE}"/>
    <cellStyle name="20% - Accent1 3 4 8" xfId="50485" xr:uid="{62B9F84A-0CF0-4A97-91E4-85A184CBD45A}"/>
    <cellStyle name="20% - Accent1 3 4 9" xfId="4842" xr:uid="{F6FF1538-AF66-40A4-8718-159734CCD2C0}"/>
    <cellStyle name="20% - Accent1 3 5" xfId="1541" xr:uid="{1D4EAA1E-DC12-4A1C-AE6D-794354A46C60}"/>
    <cellStyle name="20% - Accent1 3 5 10" xfId="58835" xr:uid="{C61552F4-E502-4F1D-A655-99D99EFCF6B5}"/>
    <cellStyle name="20% - Accent1 3 5 2" xfId="9733" xr:uid="{5E5D8D0F-E37B-4FE5-BEC8-5761623C452F}"/>
    <cellStyle name="20% - Accent1 3 5 2 2" xfId="28587" xr:uid="{DC47785E-25BA-45B5-BCB1-61DD5675DF34}"/>
    <cellStyle name="20% - Accent1 3 5 2 2 2" xfId="47349" xr:uid="{D84C122B-2336-4F0D-BC50-027B64DA3E36}"/>
    <cellStyle name="20% - Accent1 3 5 2 3" xfId="19196" xr:uid="{E8B5D241-78D0-4630-92F9-88DD551F9A52}"/>
    <cellStyle name="20% - Accent1 3 5 2 4" xfId="37968" xr:uid="{BE6227F1-C28F-4DB2-9505-3994BABBAE40}"/>
    <cellStyle name="20% - Accent1 3 5 2 5" xfId="52079" xr:uid="{C7237105-C310-4E19-A224-D6B40C5A36EA}"/>
    <cellStyle name="20% - Accent1 3 5 2 6" xfId="60181" xr:uid="{7B6A30A8-3E36-485C-AE86-5C098F7C5436}"/>
    <cellStyle name="20% - Accent1 3 5 3" xfId="9734" xr:uid="{92732FDE-FC7F-4899-80B6-8B1267FE9045}"/>
    <cellStyle name="20% - Accent1 3 5 3 2" xfId="28588" xr:uid="{FF2FE463-B669-4ED0-AD29-0921C19326EC}"/>
    <cellStyle name="20% - Accent1 3 5 3 2 2" xfId="47350" xr:uid="{731A4466-B5E7-486C-BB82-D2BBFF40EBE4}"/>
    <cellStyle name="20% - Accent1 3 5 3 3" xfId="19197" xr:uid="{64BBDF59-39D9-4547-A4B1-0DFD5E4E4CB9}"/>
    <cellStyle name="20% - Accent1 3 5 3 4" xfId="37969" xr:uid="{25C10805-BF5A-4779-9E83-B4D3FD64D9B0}"/>
    <cellStyle name="20% - Accent1 3 5 3 5" xfId="52080" xr:uid="{33F813A0-B887-4922-9301-7EC897FACD14}"/>
    <cellStyle name="20% - Accent1 3 5 3 6" xfId="60182" xr:uid="{9DE6F2BF-284C-4446-BFDE-1662420F242D}"/>
    <cellStyle name="20% - Accent1 3 5 4" xfId="9732" xr:uid="{433D76BD-2884-4137-870C-674018467E35}"/>
    <cellStyle name="20% - Accent1 3 5 4 2" xfId="28586" xr:uid="{B6B4A31A-F516-48D7-A2A8-18A3F9A76B63}"/>
    <cellStyle name="20% - Accent1 3 5 4 2 2" xfId="47348" xr:uid="{B966226C-1CF4-4C7F-8F59-097FFDDAF5A4}"/>
    <cellStyle name="20% - Accent1 3 5 4 3" xfId="19195" xr:uid="{260A6A5E-F74A-4BD4-8A10-ACA72DE917FA}"/>
    <cellStyle name="20% - Accent1 3 5 4 4" xfId="37967" xr:uid="{83CA538C-051E-4386-972F-32FDBC1F878B}"/>
    <cellStyle name="20% - Accent1 3 5 5" xfId="24665" xr:uid="{6F540D82-2904-4349-8384-12D60519FC33}"/>
    <cellStyle name="20% - Accent1 3 5 5 2" xfId="43427" xr:uid="{B7898BC6-14FD-422C-894F-3F66158B8E10}"/>
    <cellStyle name="20% - Accent1 3 5 6" xfId="15274" xr:uid="{DEF69A34-A26C-4A9E-82C4-F4C8E0B41AF2}"/>
    <cellStyle name="20% - Accent1 3 5 7" xfId="34046" xr:uid="{5DE90A15-476D-4A45-BAE2-1EFC99B3EB20}"/>
    <cellStyle name="20% - Accent1 3 5 8" xfId="52078" xr:uid="{B5CD3C77-5917-42F0-90BC-A7226EC221E1}"/>
    <cellStyle name="20% - Accent1 3 5 9" xfId="5618" xr:uid="{58E4E171-B716-49EC-AC72-A3033446FDE7}"/>
    <cellStyle name="20% - Accent1 3 6" xfId="4067" xr:uid="{E8A2C189-2DD8-43EE-B899-60833CA7BF0B}"/>
    <cellStyle name="20% - Accent1 3 6 2" xfId="23114" xr:uid="{D7BC9B97-1945-4559-A1F1-9F7AB45695FE}"/>
    <cellStyle name="20% - Accent1 3 6 2 2" xfId="41877" xr:uid="{FCC901DA-6603-472D-AE18-6F84CA9F530A}"/>
    <cellStyle name="20% - Accent1 3 6 3" xfId="13723" xr:uid="{CEDA551C-3956-42EF-9613-2F02C5E12670}"/>
    <cellStyle name="20% - Accent1 3 6 4" xfId="32496" xr:uid="{5B5D0E06-D717-4442-AA0A-D5CFC5D4B960}"/>
    <cellStyle name="20% - Accent1 3 7" xfId="6397" xr:uid="{0039B572-3A2E-4305-9B06-B2CB7F49A200}"/>
    <cellStyle name="20% - Accent1 3 7 2" xfId="25437" xr:uid="{FBB3834C-CCC9-42EE-AB10-81D777374D40}"/>
    <cellStyle name="20% - Accent1 3 7 2 2" xfId="44199" xr:uid="{248F7A62-3ADA-4967-BDE7-7C01964FF6B5}"/>
    <cellStyle name="20% - Accent1 3 7 3" xfId="16046" xr:uid="{8162305B-003D-4595-9218-5754D414CAB8}"/>
    <cellStyle name="20% - Accent1 3 7 4" xfId="34818" xr:uid="{5689DA4B-3CC3-4979-87DC-822086926D57}"/>
    <cellStyle name="20% - Accent1 3 8" xfId="7911" xr:uid="{161A0122-8EC6-4543-8489-3D10EFDEB2F1}"/>
    <cellStyle name="20% - Accent1 3 9" xfId="8132" xr:uid="{4EC2386B-6758-40AA-B35B-CF347F79B381}"/>
    <cellStyle name="20% - Accent1 3 9 2" xfId="26988" xr:uid="{5026A348-44DD-487F-A850-5662AE6766D6}"/>
    <cellStyle name="20% - Accent1 3 9 2 2" xfId="45750" xr:uid="{3D48DD97-C474-451B-897D-E4FDABDD1BC3}"/>
    <cellStyle name="20% - Accent1 3 9 3" xfId="17597" xr:uid="{3FA7F7F3-E687-4340-8968-1CC18493B5AB}"/>
    <cellStyle name="20% - Accent1 3 9 4" xfId="36369" xr:uid="{E9CA33AC-5A86-4278-9CDC-9446C6B4F28C}"/>
    <cellStyle name="20% - Accent1 4" xfId="1096" xr:uid="{83B3B0BD-2DDE-44AF-92C3-7EB142A7EE19}"/>
    <cellStyle name="20% - Accent1 4 10" xfId="22310" xr:uid="{59996588-2C2D-4ED9-9E59-846C84359532}"/>
    <cellStyle name="20% - Accent1 4 10 2" xfId="41082" xr:uid="{F05E4BA7-CFB7-4433-B277-67DEFC93DA71}"/>
    <cellStyle name="20% - Accent1 4 10 3" xfId="55194" xr:uid="{897208C1-AB68-44AF-9D4A-554857C28584}"/>
    <cellStyle name="20% - Accent1 4 11" xfId="12919" xr:uid="{4DC76E21-2BFF-4A87-B757-93B7A5C0BD12}"/>
    <cellStyle name="20% - Accent1 4 11 2" xfId="55195" xr:uid="{5232039D-2D19-4C72-BEBA-7795A7DDEF36}"/>
    <cellStyle name="20% - Accent1 4 12" xfId="31701" xr:uid="{93AAF4F0-DF2E-4343-80AC-3ECF17BFBBCE}"/>
    <cellStyle name="20% - Accent1 4 12 2" xfId="55196" xr:uid="{4C299EBA-3949-4DE8-9B36-77627B1FF658}"/>
    <cellStyle name="20% - Accent1 4 13" xfId="50486" xr:uid="{29A8CC62-AEC3-4232-8E84-15973778A048}"/>
    <cellStyle name="20% - Accent1 4 13 2" xfId="55197" xr:uid="{3A72E72C-261F-4CFF-865D-7D14A2CE5ED2}"/>
    <cellStyle name="20% - Accent1 4 14" xfId="3256" xr:uid="{56797649-57A1-4219-BB5A-6469A4E56E8D}"/>
    <cellStyle name="20% - Accent1 4 15" xfId="55193" xr:uid="{23097A26-0408-436C-9AF4-67B16ADBED63}"/>
    <cellStyle name="20% - Accent1 4 2" xfId="1192" xr:uid="{1FA735DE-561B-4C47-9A74-B3A82D9DCEAE}"/>
    <cellStyle name="20% - Accent1 4 2 10" xfId="50487" xr:uid="{09776486-D414-4989-9E87-0769A73F0496}"/>
    <cellStyle name="20% - Accent1 4 2 11" xfId="3257" xr:uid="{1FD93397-F0BF-42C7-A7CB-A1CCBEA8C7A9}"/>
    <cellStyle name="20% - Accent1 4 2 12" xfId="55198" xr:uid="{BAAC107F-32D8-4D94-AD14-EF40995B1316}"/>
    <cellStyle name="20% - Accent1 4 2 2" xfId="1398" xr:uid="{D750276E-8366-4D79-A481-B28C39376254}"/>
    <cellStyle name="20% - Accent1 4 2 2 10" xfId="58836" xr:uid="{FDA0A2F1-0C75-45B6-99F9-7F592B4CC4FF}"/>
    <cellStyle name="20% - Accent1 4 2 2 2" xfId="2056" xr:uid="{D7AAECC5-C357-44C5-A222-DA3E7F2BE952}"/>
    <cellStyle name="20% - Accent1 4 2 2 2 2" xfId="9735" xr:uid="{FD4E2DB2-F003-4846-B38F-A7B66066E741}"/>
    <cellStyle name="20% - Accent1 4 2 2 2 2 2" xfId="28589" xr:uid="{504CFC75-7021-4206-8224-2604D3490292}"/>
    <cellStyle name="20% - Accent1 4 2 2 2 2 2 2" xfId="47351" xr:uid="{D2539B67-A83B-4F52-B230-540AAF0FCA53}"/>
    <cellStyle name="20% - Accent1 4 2 2 2 2 3" xfId="19198" xr:uid="{6BE155B8-4BAF-471D-BB8C-76909EA46467}"/>
    <cellStyle name="20% - Accent1 4 2 2 2 2 4" xfId="37970" xr:uid="{4013C7F8-85F5-4E8E-BBF7-5A7025B16279}"/>
    <cellStyle name="20% - Accent1 4 2 2 2 3" xfId="25445" xr:uid="{260B627B-1F8F-4D91-A5CF-C51BE564C670}"/>
    <cellStyle name="20% - Accent1 4 2 2 2 3 2" xfId="44207" xr:uid="{EE2A8B57-25CF-4BE4-957C-F717D3764806}"/>
    <cellStyle name="20% - Accent1 4 2 2 2 4" xfId="16054" xr:uid="{160E4D98-E7FD-4EF0-BA9A-5A0CF22AC964}"/>
    <cellStyle name="20% - Accent1 4 2 2 2 5" xfId="34826" xr:uid="{63941E11-C807-47C2-A551-C1EA00ADFD04}"/>
    <cellStyle name="20% - Accent1 4 2 2 2 6" xfId="52081" xr:uid="{65405007-23BC-467F-AAD1-AD2559D17A20}"/>
    <cellStyle name="20% - Accent1 4 2 2 2 7" xfId="6405" xr:uid="{25AF7560-17C8-467A-BEA6-AB07EC95B3C7}"/>
    <cellStyle name="20% - Accent1 4 2 2 3" xfId="9736" xr:uid="{0306EBAC-E6F0-4FB9-A109-78C0A7597ACB}"/>
    <cellStyle name="20% - Accent1 4 2 2 3 2" xfId="28590" xr:uid="{0DBE3DBD-CC59-48C1-9BD0-D368FC79D2CA}"/>
    <cellStyle name="20% - Accent1 4 2 2 3 2 2" xfId="47352" xr:uid="{A2D08A10-3778-409F-AAFC-B7034009CBB2}"/>
    <cellStyle name="20% - Accent1 4 2 2 3 3" xfId="19199" xr:uid="{3A6D6024-A99E-4BEF-8482-41096F673519}"/>
    <cellStyle name="20% - Accent1 4 2 2 3 4" xfId="37971" xr:uid="{91772F40-69DB-4225-A13E-AFF3CACAA746}"/>
    <cellStyle name="20% - Accent1 4 2 2 3 5" xfId="52082" xr:uid="{0B08BEC5-BF5A-4A6F-A05B-C2EB900A50A1}"/>
    <cellStyle name="20% - Accent1 4 2 2 3 6" xfId="60183" xr:uid="{91E747B6-31B4-4203-8C3D-BCFBA41890B3}"/>
    <cellStyle name="20% - Accent1 4 2 2 4" xfId="8140" xr:uid="{8203E734-0F3C-4F02-8A06-7D139237A0D1}"/>
    <cellStyle name="20% - Accent1 4 2 2 4 2" xfId="26996" xr:uid="{F14D8C99-0A0A-4F47-A180-84421243C01F}"/>
    <cellStyle name="20% - Accent1 4 2 2 4 2 2" xfId="45758" xr:uid="{2A586496-773B-48FA-9D22-8BB5258F86DA}"/>
    <cellStyle name="20% - Accent1 4 2 2 4 3" xfId="17605" xr:uid="{42EF75BF-811C-465B-BF9A-013523E0076C}"/>
    <cellStyle name="20% - Accent1 4 2 2 4 4" xfId="36377" xr:uid="{EFC43848-C855-4670-A4C8-FEEC38748352}"/>
    <cellStyle name="20% - Accent1 4 2 2 5" xfId="24147" xr:uid="{942D3F5F-2651-4C56-9882-1395B3C29183}"/>
    <cellStyle name="20% - Accent1 4 2 2 5 2" xfId="42910" xr:uid="{9A19D9E4-DE5D-4F1B-88DE-91A01231CFF7}"/>
    <cellStyle name="20% - Accent1 4 2 2 6" xfId="14756" xr:uid="{DB0AA146-3DA2-44BA-B4BE-D4D76EB5BA1F}"/>
    <cellStyle name="20% - Accent1 4 2 2 7" xfId="33529" xr:uid="{80DD22E0-68DA-4A39-A13C-49117DD32984}"/>
    <cellStyle name="20% - Accent1 4 2 2 8" xfId="50488" xr:uid="{12355074-7087-427F-AA52-E7C0C81E844E}"/>
    <cellStyle name="20% - Accent1 4 2 2 9" xfId="5100" xr:uid="{DB8B0630-A4E5-4695-AA77-ADAC030D8126}"/>
    <cellStyle name="20% - Accent1 4 2 3" xfId="1850" xr:uid="{D1BBC373-1F2E-4F97-BCB9-8A8896FD14A5}"/>
    <cellStyle name="20% - Accent1 4 2 3 2" xfId="9737" xr:uid="{8E8726A9-A9AF-46E9-864B-C0FD4C88054D}"/>
    <cellStyle name="20% - Accent1 4 2 3 2 2" xfId="28591" xr:uid="{D024453C-16BD-4C33-A715-A02582BA01AC}"/>
    <cellStyle name="20% - Accent1 4 2 3 2 2 2" xfId="47353" xr:uid="{AC83E307-9F4B-46AD-A6DC-8EEB199A6B05}"/>
    <cellStyle name="20% - Accent1 4 2 3 2 3" xfId="19200" xr:uid="{8E09E048-5E2C-43D4-8CD8-84E243B4C572}"/>
    <cellStyle name="20% - Accent1 4 2 3 2 4" xfId="37972" xr:uid="{3A905C7B-B95D-42F5-9F50-A2DE7C80DCE5}"/>
    <cellStyle name="20% - Accent1 4 2 3 3" xfId="24923" xr:uid="{633D6C5A-BA63-426D-8336-2B76B19885D4}"/>
    <cellStyle name="20% - Accent1 4 2 3 3 2" xfId="43685" xr:uid="{A9479C8D-9927-408C-870B-1A02A6E37051}"/>
    <cellStyle name="20% - Accent1 4 2 3 4" xfId="15532" xr:uid="{7E88D2AE-EF4F-4C3A-B7A9-1AF4243DA533}"/>
    <cellStyle name="20% - Accent1 4 2 3 5" xfId="34304" xr:uid="{ECBC2976-778C-46F1-A50D-2E7F8AA0324B}"/>
    <cellStyle name="20% - Accent1 4 2 3 6" xfId="52083" xr:uid="{CC95C06B-E77C-443D-99DE-40BDFFA1CDB3}"/>
    <cellStyle name="20% - Accent1 4 2 3 7" xfId="5876" xr:uid="{7A98E2E6-09EE-4046-9892-8D0F0C3772CD}"/>
    <cellStyle name="20% - Accent1 4 2 4" xfId="1644" xr:uid="{910A9ABE-1CF4-40DE-A757-3D997122D15C}"/>
    <cellStyle name="20% - Accent1 4 2 4 2" xfId="9738" xr:uid="{8E3D8725-6642-468C-BE2F-5C2F94718536}"/>
    <cellStyle name="20% - Accent1 4 2 4 2 2" xfId="28592" xr:uid="{BA5842F1-7F02-452A-8E59-9E9D1257A5D7}"/>
    <cellStyle name="20% - Accent1 4 2 4 2 2 2" xfId="47354" xr:uid="{FF95DF86-4130-47F7-B4FD-C13071D09C1E}"/>
    <cellStyle name="20% - Accent1 4 2 4 2 3" xfId="19201" xr:uid="{F82AA335-6766-42FD-A961-69D63ADC7374}"/>
    <cellStyle name="20% - Accent1 4 2 4 2 4" xfId="37973" xr:uid="{8BD00475-6730-4BC0-BD28-6F55E4BACA2E}"/>
    <cellStyle name="20% - Accent1 4 2 4 3" xfId="23372" xr:uid="{DD813BB1-E875-4FA7-AC54-EAB8D3BBF9A7}"/>
    <cellStyle name="20% - Accent1 4 2 4 3 2" xfId="42135" xr:uid="{BB9AB9EF-5FE7-42D8-8965-F6D7E0DC6C41}"/>
    <cellStyle name="20% - Accent1 4 2 4 4" xfId="13981" xr:uid="{BD973844-54BB-402B-9D0B-59F965ECFFCB}"/>
    <cellStyle name="20% - Accent1 4 2 4 5" xfId="32754" xr:uid="{F62196F3-16BB-4F0B-A5AE-5DCF164FF223}"/>
    <cellStyle name="20% - Accent1 4 2 4 6" xfId="52084" xr:uid="{F564FADA-1D70-4FC1-92AB-0C6BCADCC209}"/>
    <cellStyle name="20% - Accent1 4 2 4 7" xfId="4325" xr:uid="{9042FB9F-C0EF-4261-A56C-FCF2F97DDE07}"/>
    <cellStyle name="20% - Accent1 4 2 5" xfId="6404" xr:uid="{0D2227B6-AE3E-448C-B09C-03F356095D4D}"/>
    <cellStyle name="20% - Accent1 4 2 5 2" xfId="25444" xr:uid="{1430B969-F890-4E62-91FC-ADDD397D3255}"/>
    <cellStyle name="20% - Accent1 4 2 5 2 2" xfId="44206" xr:uid="{A145BE6A-A7FA-421F-8728-22A2AA517D37}"/>
    <cellStyle name="20% - Accent1 4 2 5 3" xfId="16053" xr:uid="{3E0CC0B1-3759-436B-A929-890F6EC0FA1C}"/>
    <cellStyle name="20% - Accent1 4 2 5 4" xfId="34825" xr:uid="{E95EAA75-D374-4AFB-BE5A-858CA3E92773}"/>
    <cellStyle name="20% - Accent1 4 2 6" xfId="8139" xr:uid="{57ABE66C-C5DE-4A96-9FB0-5D3793D77E9E}"/>
    <cellStyle name="20% - Accent1 4 2 6 2" xfId="26995" xr:uid="{CCC5D77E-5D22-46CA-9D00-0DDC808726A0}"/>
    <cellStyle name="20% - Accent1 4 2 6 2 2" xfId="45757" xr:uid="{B1DC8BA1-2697-421B-8889-5B64A5FB6782}"/>
    <cellStyle name="20% - Accent1 4 2 6 3" xfId="17604" xr:uid="{65C42903-9E88-4140-A7C8-894C2C5620DA}"/>
    <cellStyle name="20% - Accent1 4 2 6 4" xfId="36376" xr:uid="{ADA8CB57-6336-4279-B47A-71091CB5B05A}"/>
    <cellStyle name="20% - Accent1 4 2 7" xfId="22311" xr:uid="{52DDB98C-439A-4DDD-B70E-BEB90AF9D245}"/>
    <cellStyle name="20% - Accent1 4 2 7 2" xfId="41083" xr:uid="{68DCF6C8-F124-4742-92F8-412A01FFC8B1}"/>
    <cellStyle name="20% - Accent1 4 2 8" xfId="12920" xr:uid="{C10ACD27-EFB3-4DE3-90EE-C1B7D5942A73}"/>
    <cellStyle name="20% - Accent1 4 2 9" xfId="31702" xr:uid="{778F92AF-BEE8-4A3D-AC6F-70D471733C80}"/>
    <cellStyle name="20% - Accent1 4 3" xfId="1315" xr:uid="{48FCA419-9FE8-4658-A59A-4196C7D86A8B}"/>
    <cellStyle name="20% - Accent1 4 3 10" xfId="50489" xr:uid="{C0F31AC0-1C86-4F9D-AE5E-8F3E9AD027FB}"/>
    <cellStyle name="20% - Accent1 4 3 11" xfId="3258" xr:uid="{8442848C-3193-4B10-BE1C-B72999AAF505}"/>
    <cellStyle name="20% - Accent1 4 3 12" xfId="55199" xr:uid="{A0635369-1E93-491F-9255-BF4BDD14D3C7}"/>
    <cellStyle name="20% - Accent1 4 3 2" xfId="1973" xr:uid="{A95A0726-459F-4661-9171-C53FD44F01AC}"/>
    <cellStyle name="20% - Accent1 4 3 2 10" xfId="58837" xr:uid="{CB1C0BB5-901B-4AB7-B665-27ECE2E32ABD}"/>
    <cellStyle name="20% - Accent1 4 3 2 2" xfId="6407" xr:uid="{289383F1-58F9-419C-8BEC-8AAF7E89DE93}"/>
    <cellStyle name="20% - Accent1 4 3 2 2 2" xfId="9739" xr:uid="{2A910A65-F16A-4E32-9CD4-071829CE1E79}"/>
    <cellStyle name="20% - Accent1 4 3 2 2 2 2" xfId="28593" xr:uid="{92198B64-3311-4113-AC20-4A047521C26D}"/>
    <cellStyle name="20% - Accent1 4 3 2 2 2 2 2" xfId="47355" xr:uid="{882432BD-42B6-4644-A3F8-DACB47C64A23}"/>
    <cellStyle name="20% - Accent1 4 3 2 2 2 3" xfId="19202" xr:uid="{7E8E88E0-C961-4267-AF6C-B2A63F527222}"/>
    <cellStyle name="20% - Accent1 4 3 2 2 2 4" xfId="37974" xr:uid="{F80C0DC6-DF4E-4F7B-868C-70A761793DE3}"/>
    <cellStyle name="20% - Accent1 4 3 2 2 3" xfId="25447" xr:uid="{9BAEA226-4280-4DFD-ACEF-62CC9698FF6A}"/>
    <cellStyle name="20% - Accent1 4 3 2 2 3 2" xfId="44209" xr:uid="{F7B6B6BB-AE4A-4320-932D-616D28ED9FF2}"/>
    <cellStyle name="20% - Accent1 4 3 2 2 4" xfId="16056" xr:uid="{47589133-2B8D-48C2-BB92-777C700AD20E}"/>
    <cellStyle name="20% - Accent1 4 3 2 2 5" xfId="34828" xr:uid="{EAF9D9AA-4B23-4F1B-86B6-2B8F9FD80122}"/>
    <cellStyle name="20% - Accent1 4 3 2 2 6" xfId="52085" xr:uid="{3DF24939-B16F-4965-9F49-73DE0CA7497C}"/>
    <cellStyle name="20% - Accent1 4 3 2 2 7" xfId="60184" xr:uid="{A69B250E-7F5A-4681-BD43-FC0579528BD1}"/>
    <cellStyle name="20% - Accent1 4 3 2 3" xfId="9740" xr:uid="{09B07156-768E-4908-8C88-59B7274CDFE3}"/>
    <cellStyle name="20% - Accent1 4 3 2 3 2" xfId="28594" xr:uid="{07781B75-D8F7-4BD2-9E90-CFB9683B413E}"/>
    <cellStyle name="20% - Accent1 4 3 2 3 2 2" xfId="47356" xr:uid="{D032A1C5-3D79-415B-A0FE-F021580774CE}"/>
    <cellStyle name="20% - Accent1 4 3 2 3 3" xfId="19203" xr:uid="{205AA2BE-1F41-4332-AEEB-DCD90566A91B}"/>
    <cellStyle name="20% - Accent1 4 3 2 3 4" xfId="37975" xr:uid="{EF48C68C-0D47-4AEE-A2DD-F8C990032E55}"/>
    <cellStyle name="20% - Accent1 4 3 2 3 5" xfId="52086" xr:uid="{A249A6D2-A951-40B2-A8CA-C72AA0706225}"/>
    <cellStyle name="20% - Accent1 4 3 2 3 6" xfId="60185" xr:uid="{BFCC0F43-54A1-47A7-BFF1-850E101F590B}"/>
    <cellStyle name="20% - Accent1 4 3 2 4" xfId="8142" xr:uid="{706429AE-CE0E-49B2-9208-AE6FBED9760F}"/>
    <cellStyle name="20% - Accent1 4 3 2 4 2" xfId="26998" xr:uid="{83B3E7A8-DFDA-4A09-A6BD-7D1AE9124ADC}"/>
    <cellStyle name="20% - Accent1 4 3 2 4 2 2" xfId="45760" xr:uid="{6AB5C0A0-482E-4A5A-8314-06B235DB4204}"/>
    <cellStyle name="20% - Accent1 4 3 2 4 3" xfId="17607" xr:uid="{76661CD7-49FB-4AF8-A13B-1B136AA8F5F7}"/>
    <cellStyle name="20% - Accent1 4 3 2 4 4" xfId="36379" xr:uid="{E01969D9-1895-4D8B-9085-8FAFB6EF1450}"/>
    <cellStyle name="20% - Accent1 4 3 2 5" xfId="24365" xr:uid="{C7FD3418-7D5B-42FC-B043-55F13E680AC6}"/>
    <cellStyle name="20% - Accent1 4 3 2 5 2" xfId="43128" xr:uid="{17645805-8CF6-4506-B9F5-C63A34873F32}"/>
    <cellStyle name="20% - Accent1 4 3 2 6" xfId="14974" xr:uid="{215EE4D5-6221-49E0-AC64-B9207536A6C3}"/>
    <cellStyle name="20% - Accent1 4 3 2 7" xfId="33747" xr:uid="{3B15DF01-C084-4F0C-AA2C-B97247917753}"/>
    <cellStyle name="20% - Accent1 4 3 2 8" xfId="50490" xr:uid="{2A1338B8-2761-49BC-A16F-ABCA8EE788B8}"/>
    <cellStyle name="20% - Accent1 4 3 2 9" xfId="5318" xr:uid="{01B783D3-D019-49C7-B1BB-CBECCB7CDD5F}"/>
    <cellStyle name="20% - Accent1 4 3 3" xfId="6094" xr:uid="{BD42CB46-23CA-4499-9E85-3531F8D0F2BA}"/>
    <cellStyle name="20% - Accent1 4 3 3 2" xfId="9741" xr:uid="{46E082E3-883C-4BFA-B3DF-D751AE9B4FD3}"/>
    <cellStyle name="20% - Accent1 4 3 3 2 2" xfId="28595" xr:uid="{19CC4D90-6139-4DA9-904B-458A7962B36A}"/>
    <cellStyle name="20% - Accent1 4 3 3 2 2 2" xfId="47357" xr:uid="{511DF54A-558E-4E6B-BF37-E0C7E97DF695}"/>
    <cellStyle name="20% - Accent1 4 3 3 2 3" xfId="19204" xr:uid="{F1227E43-F8D6-4BFF-834A-A2CD95A9B9DD}"/>
    <cellStyle name="20% - Accent1 4 3 3 2 4" xfId="37976" xr:uid="{83AEEAC2-1E98-4D4B-AE8A-46E7F5ED8896}"/>
    <cellStyle name="20% - Accent1 4 3 3 3" xfId="25141" xr:uid="{8823613E-B1F2-4D1A-99E5-1D681EC1E3BC}"/>
    <cellStyle name="20% - Accent1 4 3 3 3 2" xfId="43903" xr:uid="{E0AA229E-14E2-4E25-A6FA-CC617CF4B034}"/>
    <cellStyle name="20% - Accent1 4 3 3 4" xfId="15750" xr:uid="{D417F61E-E06A-4659-A434-652F4209DFF3}"/>
    <cellStyle name="20% - Accent1 4 3 3 5" xfId="34522" xr:uid="{6189B69C-F103-4DB1-9ABD-0D819E51CC00}"/>
    <cellStyle name="20% - Accent1 4 3 3 6" xfId="52087" xr:uid="{9E050B6F-547C-4408-9064-7F4E4D2A2BD2}"/>
    <cellStyle name="20% - Accent1 4 3 3 7" xfId="60186" xr:uid="{ED520D85-A43F-4467-97A6-B1FD53E7BAF8}"/>
    <cellStyle name="20% - Accent1 4 3 4" xfId="4543" xr:uid="{648B17FE-4B2E-41EB-A67A-3D354EFD7F62}"/>
    <cellStyle name="20% - Accent1 4 3 4 2" xfId="9742" xr:uid="{BA9321E0-EF0C-4DE4-A9CC-9F73883BCA6E}"/>
    <cellStyle name="20% - Accent1 4 3 4 2 2" xfId="28596" xr:uid="{B3CEFD95-9C7A-4CC9-A9D5-331FEBA1279E}"/>
    <cellStyle name="20% - Accent1 4 3 4 2 2 2" xfId="47358" xr:uid="{B4753287-456C-4653-9498-77324E722547}"/>
    <cellStyle name="20% - Accent1 4 3 4 2 3" xfId="19205" xr:uid="{9C4AB147-84A6-4E80-89DA-FD0920E2C451}"/>
    <cellStyle name="20% - Accent1 4 3 4 2 4" xfId="37977" xr:uid="{D4EA3D7A-C86D-46C2-83F5-287F2BD6D999}"/>
    <cellStyle name="20% - Accent1 4 3 4 3" xfId="23590" xr:uid="{5ACB728A-9337-4424-9CD8-D09C7E7DCFD7}"/>
    <cellStyle name="20% - Accent1 4 3 4 3 2" xfId="42353" xr:uid="{FB95B905-76BE-4D0F-AE9A-C9931596FCAC}"/>
    <cellStyle name="20% - Accent1 4 3 4 4" xfId="14199" xr:uid="{D5054BC4-E33C-41AA-86F0-6044EAFE18D2}"/>
    <cellStyle name="20% - Accent1 4 3 4 5" xfId="32972" xr:uid="{7308A9E5-7A5E-45C3-9FD4-20BE8951EBC8}"/>
    <cellStyle name="20% - Accent1 4 3 4 6" xfId="52088" xr:uid="{A56A8175-E835-4EAD-8D1C-3BAE23642B64}"/>
    <cellStyle name="20% - Accent1 4 3 4 7" xfId="60187" xr:uid="{26FDC51B-D936-4F1B-B4DF-10028F2E54CE}"/>
    <cellStyle name="20% - Accent1 4 3 5" xfId="6406" xr:uid="{0ECD4DF4-4441-4EC6-BD2D-E23A7316F49C}"/>
    <cellStyle name="20% - Accent1 4 3 5 2" xfId="25446" xr:uid="{B4138BD0-42D3-4700-A3D1-6B11CA8A709D}"/>
    <cellStyle name="20% - Accent1 4 3 5 2 2" xfId="44208" xr:uid="{A22F55C6-2F96-4F4C-BC2F-7E645EC43A74}"/>
    <cellStyle name="20% - Accent1 4 3 5 3" xfId="16055" xr:uid="{E8BA2CBB-80B6-4991-B8DB-841DA0B0B918}"/>
    <cellStyle name="20% - Accent1 4 3 5 4" xfId="34827" xr:uid="{77805BE2-A47B-4F06-AE00-24C61B5FA5CC}"/>
    <cellStyle name="20% - Accent1 4 3 6" xfId="8141" xr:uid="{0B18358C-C4A3-4518-9974-342A39530B9F}"/>
    <cellStyle name="20% - Accent1 4 3 6 2" xfId="26997" xr:uid="{1E9CC7B4-F3D5-4B39-99F7-090881ADCD27}"/>
    <cellStyle name="20% - Accent1 4 3 6 2 2" xfId="45759" xr:uid="{7F25E969-2D27-41BC-BBBA-7B858FEA9B62}"/>
    <cellStyle name="20% - Accent1 4 3 6 3" xfId="17606" xr:uid="{FCF724ED-098A-44DF-BE3E-49FCBCD956CA}"/>
    <cellStyle name="20% - Accent1 4 3 6 4" xfId="36378" xr:uid="{3E864180-54EA-420B-AC1C-2EADB6866335}"/>
    <cellStyle name="20% - Accent1 4 3 7" xfId="22312" xr:uid="{247C91B3-8773-43AC-8534-999C8B7A6AFB}"/>
    <cellStyle name="20% - Accent1 4 3 7 2" xfId="41084" xr:uid="{1FCE09A0-10A4-4CC9-B3B4-0185A3D58446}"/>
    <cellStyle name="20% - Accent1 4 3 8" xfId="12921" xr:uid="{4AC972B4-E625-4F1B-88B0-5169A9F0A0BC}"/>
    <cellStyle name="20% - Accent1 4 3 9" xfId="31703" xr:uid="{39E2EE56-F53B-49FC-8A28-BE41466B4DD7}"/>
    <cellStyle name="20% - Accent1 4 4" xfId="1767" xr:uid="{DE3A1D1C-0842-4147-8716-B39F426FA235}"/>
    <cellStyle name="20% - Accent1 4 4 10" xfId="55200" xr:uid="{9FCE3479-EF53-4B40-BB89-B422B4E26D4C}"/>
    <cellStyle name="20% - Accent1 4 4 2" xfId="6408" xr:uid="{7FDA81A5-A43E-4E46-998C-F57C633F9197}"/>
    <cellStyle name="20% - Accent1 4 4 2 2" xfId="9743" xr:uid="{457BA5A7-E073-4675-A1D2-0AA9AB77EBE4}"/>
    <cellStyle name="20% - Accent1 4 4 2 2 2" xfId="28597" xr:uid="{E43C8730-B990-4C9B-82C6-96B574A028A4}"/>
    <cellStyle name="20% - Accent1 4 4 2 2 2 2" xfId="47359" xr:uid="{338417E2-9176-4D60-A996-7CB7049D9C80}"/>
    <cellStyle name="20% - Accent1 4 4 2 2 3" xfId="19206" xr:uid="{CB106308-BB3E-499F-BAC5-7ADC3761E3F2}"/>
    <cellStyle name="20% - Accent1 4 4 2 2 4" xfId="37978" xr:uid="{3B78CFA4-7683-4D85-9226-7F414D60BFA7}"/>
    <cellStyle name="20% - Accent1 4 4 2 3" xfId="25448" xr:uid="{D7CE1DF3-7ACB-4C30-B702-8DABF7E797A5}"/>
    <cellStyle name="20% - Accent1 4 4 2 3 2" xfId="44210" xr:uid="{A5DD8E38-557E-4EB0-8629-91A8CA6B8C8E}"/>
    <cellStyle name="20% - Accent1 4 4 2 4" xfId="16057" xr:uid="{8734156F-7DCB-4263-AA39-8CCCC6D7EA15}"/>
    <cellStyle name="20% - Accent1 4 4 2 5" xfId="34829" xr:uid="{5CCD481F-C11C-4B93-B7DE-CECBB2AD912B}"/>
    <cellStyle name="20% - Accent1 4 4 2 6" xfId="52089" xr:uid="{362DEF89-EF4C-4EFC-AED6-9849F55E9998}"/>
    <cellStyle name="20% - Accent1 4 4 2 7" xfId="60188" xr:uid="{62B2DA54-B84B-4BC1-8E47-805102D5C48D}"/>
    <cellStyle name="20% - Accent1 4 4 3" xfId="9744" xr:uid="{84F518B9-FB4C-4EBB-92AD-B29F301EA770}"/>
    <cellStyle name="20% - Accent1 4 4 3 2" xfId="28598" xr:uid="{CE1E5BFA-2129-4B6A-AEDB-18B691CBD4FF}"/>
    <cellStyle name="20% - Accent1 4 4 3 2 2" xfId="47360" xr:uid="{425A8380-EC75-48E4-B59C-AFB22CF0DA79}"/>
    <cellStyle name="20% - Accent1 4 4 3 3" xfId="19207" xr:uid="{DDF4BBEA-EFB9-4170-B72C-E3C30D6060CE}"/>
    <cellStyle name="20% - Accent1 4 4 3 4" xfId="37979" xr:uid="{8D0D8652-FCD8-4F8E-835B-8477A2E32598}"/>
    <cellStyle name="20% - Accent1 4 4 3 5" xfId="52090" xr:uid="{65BAA3C9-DF64-4D46-A1AA-205AD645B3BB}"/>
    <cellStyle name="20% - Accent1 4 4 3 6" xfId="60189" xr:uid="{538ECADE-F3A3-492D-8F0D-E2A2D0DB0677}"/>
    <cellStyle name="20% - Accent1 4 4 4" xfId="8143" xr:uid="{94D3A42C-D29A-4F50-A2D0-8184BE1A7BA9}"/>
    <cellStyle name="20% - Accent1 4 4 4 2" xfId="26999" xr:uid="{FF1B1D35-1997-4726-85C8-3B2991794D6F}"/>
    <cellStyle name="20% - Accent1 4 4 4 2 2" xfId="45761" xr:uid="{0014AF0D-C95F-4BE0-AF3D-3EB05DE7C085}"/>
    <cellStyle name="20% - Accent1 4 4 4 3" xfId="17608" xr:uid="{36280BE5-EC3F-4D98-9E90-8CE105C1A6C6}"/>
    <cellStyle name="20% - Accent1 4 4 4 4" xfId="36380" xr:uid="{BF437E49-F0D4-4F7A-B9B2-0A2C6D494FDC}"/>
    <cellStyle name="20% - Accent1 4 4 5" xfId="23932" xr:uid="{332F1216-1BCF-4895-A18C-506D46F5CD5B}"/>
    <cellStyle name="20% - Accent1 4 4 5 2" xfId="42695" xr:uid="{D447B20E-AE64-428F-9DF8-C3B7636AC1F9}"/>
    <cellStyle name="20% - Accent1 4 4 6" xfId="14541" xr:uid="{2A53188F-EC37-4963-8716-8652CD9AF49B}"/>
    <cellStyle name="20% - Accent1 4 4 7" xfId="33314" xr:uid="{C04E6484-B679-4E2C-B3C3-15257F9EB401}"/>
    <cellStyle name="20% - Accent1 4 4 8" xfId="50491" xr:uid="{01FFBEA9-8F83-43A0-B493-9EC20A7EBD74}"/>
    <cellStyle name="20% - Accent1 4 4 9" xfId="4885" xr:uid="{A924C078-0544-4B07-8504-C1587C86EBEE}"/>
    <cellStyle name="20% - Accent1 4 5" xfId="1561" xr:uid="{EB5E1AA6-F15D-472A-989D-48DDB6A22B1C}"/>
    <cellStyle name="20% - Accent1 4 5 10" xfId="55201" xr:uid="{198072EA-C581-4DE8-9529-439A3DEB95AA}"/>
    <cellStyle name="20% - Accent1 4 5 2" xfId="9746" xr:uid="{8B9E4D0B-0A05-45AD-A874-69A48B982CB2}"/>
    <cellStyle name="20% - Accent1 4 5 2 2" xfId="28600" xr:uid="{EBF8D2E4-DDF7-4C3B-8288-A21C70D50CAE}"/>
    <cellStyle name="20% - Accent1 4 5 2 2 2" xfId="47362" xr:uid="{BB8114B9-019B-4743-85ED-E2C7686F0C96}"/>
    <cellStyle name="20% - Accent1 4 5 2 3" xfId="19209" xr:uid="{C6B03BEA-2073-4D46-92ED-104558F9534A}"/>
    <cellStyle name="20% - Accent1 4 5 2 4" xfId="37981" xr:uid="{6291FAE5-3956-49C2-80D0-3DB47FBFB0E2}"/>
    <cellStyle name="20% - Accent1 4 5 2 5" xfId="52092" xr:uid="{55D989B3-5C47-4D62-820D-1ED029BFACA1}"/>
    <cellStyle name="20% - Accent1 4 5 2 6" xfId="60190" xr:uid="{8943CB9E-1050-4D2D-A3B2-FF6E2325D65B}"/>
    <cellStyle name="20% - Accent1 4 5 3" xfId="9747" xr:uid="{26D780E4-AD66-484C-AC6B-D61C18296C11}"/>
    <cellStyle name="20% - Accent1 4 5 3 2" xfId="28601" xr:uid="{DAE257E2-1D3D-485A-8D55-ED0649BB47A3}"/>
    <cellStyle name="20% - Accent1 4 5 3 2 2" xfId="47363" xr:uid="{8179FECC-202E-4F0F-9C0D-767B4F42105A}"/>
    <cellStyle name="20% - Accent1 4 5 3 3" xfId="19210" xr:uid="{B1610C99-CD6F-4761-93B0-3128AE38B3D9}"/>
    <cellStyle name="20% - Accent1 4 5 3 4" xfId="37982" xr:uid="{3250AF75-7DF9-497A-8AA1-A46429E7B498}"/>
    <cellStyle name="20% - Accent1 4 5 3 5" xfId="52093" xr:uid="{FF4D487B-1882-4F11-BDEF-7E5DD7C27B37}"/>
    <cellStyle name="20% - Accent1 4 5 3 6" xfId="60191" xr:uid="{11E36672-19B7-4AD1-8BEC-976F542A8B28}"/>
    <cellStyle name="20% - Accent1 4 5 4" xfId="9745" xr:uid="{286C83CD-1ED3-4EAC-AE86-E78D59507DDF}"/>
    <cellStyle name="20% - Accent1 4 5 4 2" xfId="28599" xr:uid="{A42FB0F6-A411-4F92-A7A3-37CFD72D21F4}"/>
    <cellStyle name="20% - Accent1 4 5 4 2 2" xfId="47361" xr:uid="{3309A533-F33C-439A-AAEA-4E37491C573E}"/>
    <cellStyle name="20% - Accent1 4 5 4 3" xfId="19208" xr:uid="{DDD6923F-8ECA-4375-A6DE-A17DC1AE5D6B}"/>
    <cellStyle name="20% - Accent1 4 5 4 4" xfId="37980" xr:uid="{1F2F8D24-926C-4174-BAAA-94A6FB157049}"/>
    <cellStyle name="20% - Accent1 4 5 5" xfId="24708" xr:uid="{AD83D6BB-1733-4EA9-92A3-E147C2E1F8C2}"/>
    <cellStyle name="20% - Accent1 4 5 5 2" xfId="43470" xr:uid="{7C936C24-6DA9-4CB4-801F-ED442FA2E5A4}"/>
    <cellStyle name="20% - Accent1 4 5 6" xfId="15317" xr:uid="{11AD711D-2A79-49C1-94E6-E01BF5F67FCD}"/>
    <cellStyle name="20% - Accent1 4 5 7" xfId="34089" xr:uid="{645FF311-A628-465B-85C3-E45E3DB5C51C}"/>
    <cellStyle name="20% - Accent1 4 5 8" xfId="52091" xr:uid="{700E40AA-945D-458D-84BA-83B81C1CC61C}"/>
    <cellStyle name="20% - Accent1 4 5 9" xfId="5661" xr:uid="{C82297BC-79B8-44C3-BED5-C168F0D7DE51}"/>
    <cellStyle name="20% - Accent1 4 6" xfId="4110" xr:uid="{0242334D-5E47-4538-B8E0-18AF404F4E51}"/>
    <cellStyle name="20% - Accent1 4 6 2" xfId="23157" xr:uid="{36BBC85D-F82F-4CDB-97BE-5768A2964AD8}"/>
    <cellStyle name="20% - Accent1 4 6 2 2" xfId="41920" xr:uid="{72F3C40D-CFCE-4228-9450-BE8C8A3B0649}"/>
    <cellStyle name="20% - Accent1 4 6 3" xfId="13766" xr:uid="{90BB8CB9-09B2-40C5-B1AE-885DDCC863EF}"/>
    <cellStyle name="20% - Accent1 4 6 4" xfId="32539" xr:uid="{E24F9DB6-7B38-4DCF-BD9A-DE8125176BF3}"/>
    <cellStyle name="20% - Accent1 4 6 5" xfId="55202" xr:uid="{A36ABCFE-25B3-4520-8722-ED8529B59B87}"/>
    <cellStyle name="20% - Accent1 4 7" xfId="6403" xr:uid="{F19B537B-7C3F-4B33-8E3D-D2DB1AF9C244}"/>
    <cellStyle name="20% - Accent1 4 7 2" xfId="25443" xr:uid="{7D4139C3-7AA3-43E0-B199-2E62B0C03F2D}"/>
    <cellStyle name="20% - Accent1 4 7 2 2" xfId="44205" xr:uid="{68F730E9-8451-4823-8097-4DFD7766FA83}"/>
    <cellStyle name="20% - Accent1 4 7 3" xfId="16052" xr:uid="{F8405A8D-44E7-486E-8637-62F309BFC4C2}"/>
    <cellStyle name="20% - Accent1 4 7 4" xfId="34824" xr:uid="{E6CB458C-ADBA-4965-BEE3-C83A6B917BD4}"/>
    <cellStyle name="20% - Accent1 4 7 5" xfId="55203" xr:uid="{A876FD04-34DA-40E3-BFBA-063ACFDA15EB}"/>
    <cellStyle name="20% - Accent1 4 8" xfId="7913" xr:uid="{661490FD-82F8-4B4A-A9EE-ABFC67D00661}"/>
    <cellStyle name="20% - Accent1 4 8 2" xfId="55204" xr:uid="{9DADB31F-D5F5-460B-A601-719A39CCC74A}"/>
    <cellStyle name="20% - Accent1 4 9" xfId="8138" xr:uid="{A2F12C25-69AF-4EB6-A288-C93E93D3C1C7}"/>
    <cellStyle name="20% - Accent1 4 9 2" xfId="26994" xr:uid="{FB84C630-588E-477E-A71E-5A02B2D7BF5D}"/>
    <cellStyle name="20% - Accent1 4 9 2 2" xfId="45756" xr:uid="{092673F1-F1A7-4C97-9D54-AEA120FAEF1F}"/>
    <cellStyle name="20% - Accent1 4 9 3" xfId="17603" xr:uid="{ADEE45BC-2E62-46C0-99D8-1B49FB88C80D}"/>
    <cellStyle name="20% - Accent1 4 9 4" xfId="36375" xr:uid="{B8A89367-C958-476B-948E-D6D11F3ECC65}"/>
    <cellStyle name="20% - Accent1 4 9 5" xfId="55205" xr:uid="{448B7765-40F9-4BEF-9B72-7F606F40EA31}"/>
    <cellStyle name="20% - Accent1 5" xfId="1117" xr:uid="{A3F27C31-4D6D-4200-B488-5AA3E9CFC95D}"/>
    <cellStyle name="20% - Accent1 5 10" xfId="22313" xr:uid="{E0623BE1-D7D6-4DF6-A87C-4FC8A70C35D9}"/>
    <cellStyle name="20% - Accent1 5 10 2" xfId="41085" xr:uid="{22B93DD3-CE7A-4053-8D6D-2EDE7C8DAE95}"/>
    <cellStyle name="20% - Accent1 5 10 3" xfId="55207" xr:uid="{A311E695-4CFB-4931-8C90-CD9434350931}"/>
    <cellStyle name="20% - Accent1 5 11" xfId="12922" xr:uid="{D95A5FB0-A612-44FB-A40A-1CCCCA53A706}"/>
    <cellStyle name="20% - Accent1 5 11 2" xfId="55208" xr:uid="{675F63EB-7211-4350-A1B9-88069AE8BA2B}"/>
    <cellStyle name="20% - Accent1 5 12" xfId="31704" xr:uid="{0CA918A2-6AC5-4574-96CF-460EB4415F4E}"/>
    <cellStyle name="20% - Accent1 5 12 2" xfId="55209" xr:uid="{FEDF0CBB-ED57-4251-A0D2-08347DA03013}"/>
    <cellStyle name="20% - Accent1 5 13" xfId="50492" xr:uid="{E80C6AB4-359A-4B92-87FC-BA735EE1D6E4}"/>
    <cellStyle name="20% - Accent1 5 13 2" xfId="55210" xr:uid="{144DA4AA-40F7-43F4-9902-415934CEB7A3}"/>
    <cellStyle name="20% - Accent1 5 14" xfId="3259" xr:uid="{3663D078-5449-43BB-8B91-4773DD09C142}"/>
    <cellStyle name="20% - Accent1 5 15" xfId="55206" xr:uid="{57A9B539-6AA2-444C-B97B-8A0DF1364E0A}"/>
    <cellStyle name="20% - Accent1 5 2" xfId="1335" xr:uid="{45C07490-8A19-4F12-A816-BECB016925FA}"/>
    <cellStyle name="20% - Accent1 5 2 10" xfId="50493" xr:uid="{995E6860-AB49-4230-B314-F5B80AF5E77E}"/>
    <cellStyle name="20% - Accent1 5 2 11" xfId="3260" xr:uid="{460611BA-0FFE-4A44-A671-9DC882754D26}"/>
    <cellStyle name="20% - Accent1 5 2 12" xfId="55211" xr:uid="{1ADAA18E-E8BD-4EA7-A489-85CC6B7808DA}"/>
    <cellStyle name="20% - Accent1 5 2 2" xfId="1993" xr:uid="{130028C3-365D-4EE5-A734-E2CA20B97E53}"/>
    <cellStyle name="20% - Accent1 5 2 2 10" xfId="58838" xr:uid="{D36049C5-DB2E-4ED0-86D8-E05AD65E9181}"/>
    <cellStyle name="20% - Accent1 5 2 2 2" xfId="6411" xr:uid="{F09231B2-D769-4B5F-908E-D2781068CDD2}"/>
    <cellStyle name="20% - Accent1 5 2 2 2 2" xfId="9748" xr:uid="{902D6EA2-B673-4F18-88E4-8FB76A87E60B}"/>
    <cellStyle name="20% - Accent1 5 2 2 2 2 2" xfId="28602" xr:uid="{7CFDFE43-5040-4871-894A-5C2F051DA015}"/>
    <cellStyle name="20% - Accent1 5 2 2 2 2 2 2" xfId="47364" xr:uid="{766066F6-1903-4797-8D47-B39D3DB74661}"/>
    <cellStyle name="20% - Accent1 5 2 2 2 2 3" xfId="19211" xr:uid="{265B3C96-24DC-4623-9416-E3225B929CA0}"/>
    <cellStyle name="20% - Accent1 5 2 2 2 2 4" xfId="37983" xr:uid="{8D46E8D8-23D5-42ED-AE41-424DD988C0CE}"/>
    <cellStyle name="20% - Accent1 5 2 2 2 3" xfId="25451" xr:uid="{A112C7B5-18B1-490C-84EA-EBE3D365ED57}"/>
    <cellStyle name="20% - Accent1 5 2 2 2 3 2" xfId="44213" xr:uid="{A436F20C-AFAE-4726-8647-E8C049EF878D}"/>
    <cellStyle name="20% - Accent1 5 2 2 2 4" xfId="16060" xr:uid="{A2D2D18A-EC7C-4ABB-AF79-7EED581D59FC}"/>
    <cellStyle name="20% - Accent1 5 2 2 2 5" xfId="34832" xr:uid="{A7DC56D6-E510-43A7-A0E4-B5983C33AA7B}"/>
    <cellStyle name="20% - Accent1 5 2 2 2 6" xfId="52094" xr:uid="{B71803AA-F26D-4D97-AE44-07846A901155}"/>
    <cellStyle name="20% - Accent1 5 2 2 2 7" xfId="60192" xr:uid="{89D16BE5-6E6C-4CB2-90FC-6800DC0D0CA5}"/>
    <cellStyle name="20% - Accent1 5 2 2 3" xfId="9749" xr:uid="{7DE05B5B-664C-4D31-A396-D75C34EAF3D2}"/>
    <cellStyle name="20% - Accent1 5 2 2 3 2" xfId="28603" xr:uid="{03ADA7D1-2A6E-4071-8089-3115C8AA0668}"/>
    <cellStyle name="20% - Accent1 5 2 2 3 2 2" xfId="47365" xr:uid="{AFB09036-1999-4E97-939A-407A8A26B466}"/>
    <cellStyle name="20% - Accent1 5 2 2 3 3" xfId="19212" xr:uid="{756849D3-0372-4FA0-84D3-064AF2C339ED}"/>
    <cellStyle name="20% - Accent1 5 2 2 3 4" xfId="37984" xr:uid="{FAC88091-7EBC-4FCE-90E8-17E8AC03061F}"/>
    <cellStyle name="20% - Accent1 5 2 2 3 5" xfId="52095" xr:uid="{74476544-D599-42D8-AB7C-569F21106AD4}"/>
    <cellStyle name="20% - Accent1 5 2 2 3 6" xfId="60193" xr:uid="{42424F45-15E0-4D9F-9CC9-8A884611664C}"/>
    <cellStyle name="20% - Accent1 5 2 2 4" xfId="8146" xr:uid="{B2F846F2-4ABC-426B-8D0E-27F79C521268}"/>
    <cellStyle name="20% - Accent1 5 2 2 4 2" xfId="27002" xr:uid="{5BE9D307-854A-41F9-82FB-F702A563A1E9}"/>
    <cellStyle name="20% - Accent1 5 2 2 4 2 2" xfId="45764" xr:uid="{6FBCB505-7773-4A50-AF8E-E1AB8E562A5A}"/>
    <cellStyle name="20% - Accent1 5 2 2 4 3" xfId="17611" xr:uid="{36524ED9-AF32-4827-A881-DCBAB054F94C}"/>
    <cellStyle name="20% - Accent1 5 2 2 4 4" xfId="36383" xr:uid="{7E8DC8F9-5A2E-4E3A-A941-7CFAF61C390A}"/>
    <cellStyle name="20% - Accent1 5 2 2 5" xfId="24190" xr:uid="{8E1B0200-9167-4598-9744-CD1F10425330}"/>
    <cellStyle name="20% - Accent1 5 2 2 5 2" xfId="42953" xr:uid="{33A91AA7-0D82-4AB1-96C6-51F049619862}"/>
    <cellStyle name="20% - Accent1 5 2 2 6" xfId="14799" xr:uid="{24F2AAF1-4A60-4BAD-B39A-1D57BBE26482}"/>
    <cellStyle name="20% - Accent1 5 2 2 7" xfId="33572" xr:uid="{F251C2F8-8C54-4C6B-8D22-50474C33263F}"/>
    <cellStyle name="20% - Accent1 5 2 2 8" xfId="50494" xr:uid="{52476E98-797F-488A-AF47-308E912E399E}"/>
    <cellStyle name="20% - Accent1 5 2 2 9" xfId="5143" xr:uid="{DE1E5BE1-8E43-4B0A-B596-9C6081CE4731}"/>
    <cellStyle name="20% - Accent1 5 2 3" xfId="5919" xr:uid="{7D968F9D-77C5-41EC-A1DF-5E1686EF4716}"/>
    <cellStyle name="20% - Accent1 5 2 3 2" xfId="9750" xr:uid="{BDD483B5-5036-4B47-8818-89901F7927B4}"/>
    <cellStyle name="20% - Accent1 5 2 3 2 2" xfId="28604" xr:uid="{8BB22018-BF6D-4AA4-A254-20FA8882E318}"/>
    <cellStyle name="20% - Accent1 5 2 3 2 2 2" xfId="47366" xr:uid="{56E5806C-7A4B-46E2-8B22-E206B7689F61}"/>
    <cellStyle name="20% - Accent1 5 2 3 2 3" xfId="19213" xr:uid="{40718C96-1726-46ED-BE5B-6D11179C84F3}"/>
    <cellStyle name="20% - Accent1 5 2 3 2 4" xfId="37985" xr:uid="{561D8F27-15D0-46E5-A38A-408BF6C34D0C}"/>
    <cellStyle name="20% - Accent1 5 2 3 3" xfId="24966" xr:uid="{525AD658-FD74-4A29-A29A-333DCCECB3D4}"/>
    <cellStyle name="20% - Accent1 5 2 3 3 2" xfId="43728" xr:uid="{B9A713B7-DD6E-4E53-AF34-3AC407AED118}"/>
    <cellStyle name="20% - Accent1 5 2 3 4" xfId="15575" xr:uid="{38A387F8-8B0D-4C26-9EF3-F46419050B61}"/>
    <cellStyle name="20% - Accent1 5 2 3 5" xfId="34347" xr:uid="{653B83B2-45BF-4E3E-B2B6-184891B6489A}"/>
    <cellStyle name="20% - Accent1 5 2 3 6" xfId="52096" xr:uid="{B25725BB-9CE2-4230-95AC-3A6E0AE4D1F5}"/>
    <cellStyle name="20% - Accent1 5 2 3 7" xfId="60194" xr:uid="{3C0610FE-EC82-4CED-8967-5154FF6EB876}"/>
    <cellStyle name="20% - Accent1 5 2 4" xfId="4368" xr:uid="{4FE00F79-C1A7-45B9-8C6C-77F8BD817B6F}"/>
    <cellStyle name="20% - Accent1 5 2 4 2" xfId="9751" xr:uid="{8FE2033F-1818-4F22-9D1C-E80CEB0D8C44}"/>
    <cellStyle name="20% - Accent1 5 2 4 2 2" xfId="28605" xr:uid="{82E17124-6381-40D8-B3BF-42F40BB5A37F}"/>
    <cellStyle name="20% - Accent1 5 2 4 2 2 2" xfId="47367" xr:uid="{AFB49821-2CDC-494A-86DD-B1B9EBD43D80}"/>
    <cellStyle name="20% - Accent1 5 2 4 2 3" xfId="19214" xr:uid="{9DA2F783-E2F2-4DF2-9941-E7FB52568D7F}"/>
    <cellStyle name="20% - Accent1 5 2 4 2 4" xfId="37986" xr:uid="{EE21A804-26A8-448B-9FDD-3A5B6F201D1F}"/>
    <cellStyle name="20% - Accent1 5 2 4 3" xfId="23415" xr:uid="{74B2A6F2-B18E-4D3A-AF93-95EACE7010BD}"/>
    <cellStyle name="20% - Accent1 5 2 4 3 2" xfId="42178" xr:uid="{A60887AE-57B4-4792-A88A-52D4BA944D93}"/>
    <cellStyle name="20% - Accent1 5 2 4 4" xfId="14024" xr:uid="{0519DA47-2045-491B-8416-35EA3FAD8F1B}"/>
    <cellStyle name="20% - Accent1 5 2 4 5" xfId="32797" xr:uid="{877C6033-AE15-454C-AC82-2336D4731A4E}"/>
    <cellStyle name="20% - Accent1 5 2 4 6" xfId="52097" xr:uid="{1BA2F3C2-6A13-4B6F-A302-74B5B05F37D7}"/>
    <cellStyle name="20% - Accent1 5 2 4 7" xfId="60195" xr:uid="{24E6CF12-1473-46BA-977B-2E120FFF93CA}"/>
    <cellStyle name="20% - Accent1 5 2 5" xfId="6410" xr:uid="{6F7416B9-59BB-4AD3-BCA3-CF2CAC8578F2}"/>
    <cellStyle name="20% - Accent1 5 2 5 2" xfId="25450" xr:uid="{ED853914-7255-4622-BEC8-A83B747BA4A0}"/>
    <cellStyle name="20% - Accent1 5 2 5 2 2" xfId="44212" xr:uid="{EAD5746C-41DD-46AC-A90C-C556A9904411}"/>
    <cellStyle name="20% - Accent1 5 2 5 3" xfId="16059" xr:uid="{43785B61-9425-4798-9D2A-661F26F77A03}"/>
    <cellStyle name="20% - Accent1 5 2 5 4" xfId="34831" xr:uid="{CB76F384-04F3-4A54-A2B4-43EA209E2C81}"/>
    <cellStyle name="20% - Accent1 5 2 6" xfId="8145" xr:uid="{E85A4E40-EE6C-483C-96A6-76916E6DBCC9}"/>
    <cellStyle name="20% - Accent1 5 2 6 2" xfId="27001" xr:uid="{8936360C-0F7D-4DB6-881B-18B3FF8550E5}"/>
    <cellStyle name="20% - Accent1 5 2 6 2 2" xfId="45763" xr:uid="{1DF7D331-7E7C-4446-A702-E601D2B7EC36}"/>
    <cellStyle name="20% - Accent1 5 2 6 3" xfId="17610" xr:uid="{67FD660F-7AC2-495D-A8CD-987DA7B3A1BA}"/>
    <cellStyle name="20% - Accent1 5 2 6 4" xfId="36382" xr:uid="{90A3FE1B-DBAF-493E-9F1E-2EDED27DC3F8}"/>
    <cellStyle name="20% - Accent1 5 2 7" xfId="22314" xr:uid="{1A49057E-78FC-4DFC-B8CA-F573579369CD}"/>
    <cellStyle name="20% - Accent1 5 2 7 2" xfId="41086" xr:uid="{EF59E0DC-8172-4CBF-BA9F-25CB3EA201AB}"/>
    <cellStyle name="20% - Accent1 5 2 8" xfId="12923" xr:uid="{7468EB98-F1AA-4A33-8F58-B5BF98A0C699}"/>
    <cellStyle name="20% - Accent1 5 2 9" xfId="31705" xr:uid="{5E5951EC-28E2-4724-85F1-492C22701C39}"/>
    <cellStyle name="20% - Accent1 5 3" xfId="1787" xr:uid="{633A8933-C977-4513-8099-5B3DE90F2172}"/>
    <cellStyle name="20% - Accent1 5 3 10" xfId="50495" xr:uid="{481BFA88-9992-4CB8-BCA3-5D8F85605BED}"/>
    <cellStyle name="20% - Accent1 5 3 11" xfId="3261" xr:uid="{57975347-74D4-4848-A98F-8240D65D593A}"/>
    <cellStyle name="20% - Accent1 5 3 12" xfId="55212" xr:uid="{6F268039-54D0-4987-83A0-BB1E89DC5D42}"/>
    <cellStyle name="20% - Accent1 5 3 2" xfId="2167" xr:uid="{7EB3F23F-9C82-48C3-8F41-D5DDCF064426}"/>
    <cellStyle name="20% - Accent1 5 3 2 10" xfId="58839" xr:uid="{91A78439-3DA9-43C8-BDDE-5E5D947F2AF6}"/>
    <cellStyle name="20% - Accent1 5 3 2 2" xfId="6413" xr:uid="{94189FF3-9A5F-433C-B88C-E64D70327521}"/>
    <cellStyle name="20% - Accent1 5 3 2 2 2" xfId="9752" xr:uid="{A5C4D3C7-6D49-4B39-AA15-4C74AF209B6D}"/>
    <cellStyle name="20% - Accent1 5 3 2 2 2 2" xfId="28606" xr:uid="{DFBAACFB-55B5-4AF6-B4A9-1C6DB293CECF}"/>
    <cellStyle name="20% - Accent1 5 3 2 2 2 2 2" xfId="47368" xr:uid="{8AF63AAD-70D3-4FD7-8FFF-E2EB31C08AF6}"/>
    <cellStyle name="20% - Accent1 5 3 2 2 2 3" xfId="19215" xr:uid="{A8B60077-9663-4F8B-ABF3-C392CB7C5EAF}"/>
    <cellStyle name="20% - Accent1 5 3 2 2 2 4" xfId="37987" xr:uid="{EEE423B3-5260-4BCB-AF33-20FFF4E13E0C}"/>
    <cellStyle name="20% - Accent1 5 3 2 2 3" xfId="25453" xr:uid="{3B70437A-2ABB-4143-AD03-AAF57AA2143F}"/>
    <cellStyle name="20% - Accent1 5 3 2 2 3 2" xfId="44215" xr:uid="{A26E0F67-AAB2-498E-BA1D-64D75A6B31A4}"/>
    <cellStyle name="20% - Accent1 5 3 2 2 4" xfId="16062" xr:uid="{D276DC59-1367-4277-809E-42A8B9CFBB48}"/>
    <cellStyle name="20% - Accent1 5 3 2 2 5" xfId="34834" xr:uid="{32AED672-306F-42FA-82C5-52A250A6C308}"/>
    <cellStyle name="20% - Accent1 5 3 2 2 6" xfId="52098" xr:uid="{BD55AFCF-1611-4C48-819D-46C29C4CF05C}"/>
    <cellStyle name="20% - Accent1 5 3 2 2 7" xfId="60196" xr:uid="{3730BBF9-D90C-4092-9598-6B3E4FA6A5E9}"/>
    <cellStyle name="20% - Accent1 5 3 2 3" xfId="9753" xr:uid="{4E6CE27E-8D60-4C4E-AE56-5FAF9B95CD68}"/>
    <cellStyle name="20% - Accent1 5 3 2 3 2" xfId="28607" xr:uid="{E5755E81-94AC-4710-ABB0-3DE8BC4AEA33}"/>
    <cellStyle name="20% - Accent1 5 3 2 3 2 2" xfId="47369" xr:uid="{4BDB6617-2EB5-4D01-B579-D2A7B8CD6649}"/>
    <cellStyle name="20% - Accent1 5 3 2 3 3" xfId="19216" xr:uid="{9735E2B4-AE4D-47F0-9776-BFE995530FDD}"/>
    <cellStyle name="20% - Accent1 5 3 2 3 4" xfId="37988" xr:uid="{F51509DA-97F7-44AD-9A36-82185F03CC4D}"/>
    <cellStyle name="20% - Accent1 5 3 2 3 5" xfId="52099" xr:uid="{3D8D69E9-F5E6-490C-AC03-777D4953C542}"/>
    <cellStyle name="20% - Accent1 5 3 2 3 6" xfId="60197" xr:uid="{EC558B7C-9391-4047-8DC1-D543B24A6D22}"/>
    <cellStyle name="20% - Accent1 5 3 2 4" xfId="8148" xr:uid="{54467740-FB54-4704-8EAD-225B096EC326}"/>
    <cellStyle name="20% - Accent1 5 3 2 4 2" xfId="27004" xr:uid="{65AF31DB-4998-4D9C-9A71-E2C2073D1C44}"/>
    <cellStyle name="20% - Accent1 5 3 2 4 2 2" xfId="45766" xr:uid="{F6A7D700-E605-4ABF-9F15-BAAD337940E3}"/>
    <cellStyle name="20% - Accent1 5 3 2 4 3" xfId="17613" xr:uid="{42F42BFA-79C6-4044-A146-5AEF0B88ECF5}"/>
    <cellStyle name="20% - Accent1 5 3 2 4 4" xfId="36385" xr:uid="{2E6E8324-47ED-4D4A-A77D-785172573AE5}"/>
    <cellStyle name="20% - Accent1 5 3 2 5" xfId="24408" xr:uid="{CF89A8AA-E1C4-4648-9D01-47B613F98BE9}"/>
    <cellStyle name="20% - Accent1 5 3 2 5 2" xfId="43171" xr:uid="{B95285AB-8A7F-4CB2-8C52-5CF68BA0ADE3}"/>
    <cellStyle name="20% - Accent1 5 3 2 6" xfId="15017" xr:uid="{ABF12C58-C31D-4696-925E-AD2F573C2951}"/>
    <cellStyle name="20% - Accent1 5 3 2 7" xfId="33790" xr:uid="{D3A661EF-B3C5-47D4-BD3E-3D5D4BC90661}"/>
    <cellStyle name="20% - Accent1 5 3 2 8" xfId="50496" xr:uid="{26547AD3-D0D8-4772-8A8C-D3BA08AC3E46}"/>
    <cellStyle name="20% - Accent1 5 3 2 9" xfId="5361" xr:uid="{2328676A-C7B1-489B-ACE2-335DD82D9991}"/>
    <cellStyle name="20% - Accent1 5 3 3" xfId="6137" xr:uid="{EB0B7DB4-792D-4443-A930-7A1C5748FF32}"/>
    <cellStyle name="20% - Accent1 5 3 3 2" xfId="9754" xr:uid="{4057030E-3F96-4A9F-A8D5-61420B217C41}"/>
    <cellStyle name="20% - Accent1 5 3 3 2 2" xfId="28608" xr:uid="{3F9ADE62-A4F2-4709-8206-1FC27894D7A3}"/>
    <cellStyle name="20% - Accent1 5 3 3 2 2 2" xfId="47370" xr:uid="{D8E877A3-6113-4719-BEB1-2E2BE4B837F6}"/>
    <cellStyle name="20% - Accent1 5 3 3 2 3" xfId="19217" xr:uid="{D222B9D2-8550-408D-8511-8B75EE8C1F68}"/>
    <cellStyle name="20% - Accent1 5 3 3 2 4" xfId="37989" xr:uid="{05B00985-78E2-48DA-9E9E-BDA50BE833FE}"/>
    <cellStyle name="20% - Accent1 5 3 3 3" xfId="25184" xr:uid="{FF959520-D2C2-4047-BF47-EC0E0FD2526C}"/>
    <cellStyle name="20% - Accent1 5 3 3 3 2" xfId="43946" xr:uid="{6721EFE8-0040-4646-BCA0-7ED3A099A096}"/>
    <cellStyle name="20% - Accent1 5 3 3 4" xfId="15793" xr:uid="{3EFE7416-AF7C-4EFD-84F8-17363F4DC6CA}"/>
    <cellStyle name="20% - Accent1 5 3 3 5" xfId="34565" xr:uid="{930F9E66-920F-47EB-8683-CF00149DC94D}"/>
    <cellStyle name="20% - Accent1 5 3 3 6" xfId="52100" xr:uid="{C0AE6CB0-48E1-45FB-9470-5D570680FD7E}"/>
    <cellStyle name="20% - Accent1 5 3 3 7" xfId="60198" xr:uid="{4824C253-A287-47E8-AD58-EB1B4F3719A8}"/>
    <cellStyle name="20% - Accent1 5 3 4" xfId="4586" xr:uid="{F3A0F590-10BC-4149-A6A5-4FAD079E9C6F}"/>
    <cellStyle name="20% - Accent1 5 3 4 2" xfId="9755" xr:uid="{CD7AAB8B-74E1-442B-84FF-A85F479710C0}"/>
    <cellStyle name="20% - Accent1 5 3 4 2 2" xfId="28609" xr:uid="{33B2D20B-CBE3-412A-A012-C09B2A7DACFB}"/>
    <cellStyle name="20% - Accent1 5 3 4 2 2 2" xfId="47371" xr:uid="{6BFB03B6-424D-4C5D-BEAF-B38D9F46999C}"/>
    <cellStyle name="20% - Accent1 5 3 4 2 3" xfId="19218" xr:uid="{0A614A40-FC34-40CC-8AD2-06ADA68BA55E}"/>
    <cellStyle name="20% - Accent1 5 3 4 2 4" xfId="37990" xr:uid="{B8FA5C0D-F689-4139-976D-A99D0E861182}"/>
    <cellStyle name="20% - Accent1 5 3 4 3" xfId="23633" xr:uid="{0055BED4-C35A-484E-93C5-CE56639D7395}"/>
    <cellStyle name="20% - Accent1 5 3 4 3 2" xfId="42396" xr:uid="{40098FBB-ECAD-4D78-943E-7B2E82B29F44}"/>
    <cellStyle name="20% - Accent1 5 3 4 4" xfId="14242" xr:uid="{F21FCDDE-C7DA-4A51-A949-832493A0FC61}"/>
    <cellStyle name="20% - Accent1 5 3 4 5" xfId="33015" xr:uid="{7FED0168-759A-4AC3-82C6-72B159B215F0}"/>
    <cellStyle name="20% - Accent1 5 3 4 6" xfId="52101" xr:uid="{BB809085-DEC7-47E7-9474-DC84920212A6}"/>
    <cellStyle name="20% - Accent1 5 3 4 7" xfId="60199" xr:uid="{FCE35403-61D1-41EB-BCAE-1A7EB0C491B8}"/>
    <cellStyle name="20% - Accent1 5 3 5" xfId="6412" xr:uid="{E0D522CA-8D13-4205-AEE1-4BC649A9CEC8}"/>
    <cellStyle name="20% - Accent1 5 3 5 2" xfId="25452" xr:uid="{C7D6FBB7-7AAF-44A5-AF25-470DE4DC0ED9}"/>
    <cellStyle name="20% - Accent1 5 3 5 2 2" xfId="44214" xr:uid="{856B5A9A-95ED-4E20-8E46-EDC3C5C63DE5}"/>
    <cellStyle name="20% - Accent1 5 3 5 3" xfId="16061" xr:uid="{9BF17460-28C4-4D3E-A0B6-DBEA2FA06AA3}"/>
    <cellStyle name="20% - Accent1 5 3 5 4" xfId="34833" xr:uid="{03B14DCD-1312-4075-99D6-B849447424CB}"/>
    <cellStyle name="20% - Accent1 5 3 6" xfId="8147" xr:uid="{CE15B86D-A843-407D-B3A9-313A3FF8A416}"/>
    <cellStyle name="20% - Accent1 5 3 6 2" xfId="27003" xr:uid="{336CE320-2084-487C-B975-5C8174FED02B}"/>
    <cellStyle name="20% - Accent1 5 3 6 2 2" xfId="45765" xr:uid="{1469BCD7-E65A-44B8-84A6-BFB003D01BC4}"/>
    <cellStyle name="20% - Accent1 5 3 6 3" xfId="17612" xr:uid="{4B1FFB54-E909-4BAA-92EC-7B287ABE145E}"/>
    <cellStyle name="20% - Accent1 5 3 6 4" xfId="36384" xr:uid="{6DD7BF36-D2B9-4E51-BB4A-216B112C38B3}"/>
    <cellStyle name="20% - Accent1 5 3 7" xfId="22315" xr:uid="{F04042DB-C316-4224-86A6-7502C5D5CBE3}"/>
    <cellStyle name="20% - Accent1 5 3 7 2" xfId="41087" xr:uid="{3A7519BD-3A5F-43E2-B95A-673E3D7452A0}"/>
    <cellStyle name="20% - Accent1 5 3 8" xfId="12924" xr:uid="{CA890E87-7655-4D9B-845F-3EE8A0D10A9F}"/>
    <cellStyle name="20% - Accent1 5 3 9" xfId="31706" xr:uid="{8C3BBB6F-5324-4DC9-87CD-BD2CBE4D930C}"/>
    <cellStyle name="20% - Accent1 5 4" xfId="1581" xr:uid="{1E583613-1E40-4E94-821C-ACD7139CE401}"/>
    <cellStyle name="20% - Accent1 5 4 10" xfId="55213" xr:uid="{6DC76469-1E30-4D66-8572-506DBEF5BC29}"/>
    <cellStyle name="20% - Accent1 5 4 2" xfId="6414" xr:uid="{EAB4489C-825B-44FB-A967-34E4EA9A4345}"/>
    <cellStyle name="20% - Accent1 5 4 2 2" xfId="9756" xr:uid="{4E4BB2BB-0F08-413F-BBFB-E977A91089F8}"/>
    <cellStyle name="20% - Accent1 5 4 2 2 2" xfId="28610" xr:uid="{47C63870-35AE-4809-9023-C3237307AE05}"/>
    <cellStyle name="20% - Accent1 5 4 2 2 2 2" xfId="47372" xr:uid="{CC878C93-ECA7-494D-BD8A-DD8EEA01016A}"/>
    <cellStyle name="20% - Accent1 5 4 2 2 3" xfId="19219" xr:uid="{0A6FC27A-D886-4CE9-85F8-D78164DC1003}"/>
    <cellStyle name="20% - Accent1 5 4 2 2 4" xfId="37991" xr:uid="{F77EDEC8-A71B-41CD-80CD-2AB2D607F6F9}"/>
    <cellStyle name="20% - Accent1 5 4 2 3" xfId="25454" xr:uid="{A9FF21AD-3A5C-4F4F-A439-2193C9E9CF58}"/>
    <cellStyle name="20% - Accent1 5 4 2 3 2" xfId="44216" xr:uid="{F7C7EB4F-F245-449B-93F4-F845F8E0435A}"/>
    <cellStyle name="20% - Accent1 5 4 2 4" xfId="16063" xr:uid="{27A736D3-3AE7-494B-9CE9-6BAA01D47E8D}"/>
    <cellStyle name="20% - Accent1 5 4 2 5" xfId="34835" xr:uid="{C815CE43-72F9-4CC1-91B7-E24067313744}"/>
    <cellStyle name="20% - Accent1 5 4 2 6" xfId="52102" xr:uid="{59D4B909-F2B5-42B0-B26B-90DF31980BB6}"/>
    <cellStyle name="20% - Accent1 5 4 2 7" xfId="60200" xr:uid="{A521B343-B4EA-4CC8-B5B6-9FC4537C4F7E}"/>
    <cellStyle name="20% - Accent1 5 4 3" xfId="9757" xr:uid="{F97D0422-1D56-4625-B407-EF06E7A18609}"/>
    <cellStyle name="20% - Accent1 5 4 3 2" xfId="28611" xr:uid="{2C1B2B71-32F8-4223-A4A2-A6F943F319A9}"/>
    <cellStyle name="20% - Accent1 5 4 3 2 2" xfId="47373" xr:uid="{3A710251-9C57-4288-85D1-79FB8098A885}"/>
    <cellStyle name="20% - Accent1 5 4 3 3" xfId="19220" xr:uid="{5AAF9048-CCC7-4C21-ADBE-26DC2CF82C3B}"/>
    <cellStyle name="20% - Accent1 5 4 3 4" xfId="37992" xr:uid="{568CC39E-9CB0-40DE-A1EE-38300A73DEC7}"/>
    <cellStyle name="20% - Accent1 5 4 3 5" xfId="52103" xr:uid="{7F931F0B-A704-4A76-A9B8-B75D913ABBF0}"/>
    <cellStyle name="20% - Accent1 5 4 3 6" xfId="60201" xr:uid="{BBD34F15-AD7D-4B0D-85DD-B57EDB3F613E}"/>
    <cellStyle name="20% - Accent1 5 4 4" xfId="8149" xr:uid="{E489EF91-C300-46A9-A145-F4DC23301047}"/>
    <cellStyle name="20% - Accent1 5 4 4 2" xfId="27005" xr:uid="{56E9F138-8554-4554-9653-2F21A286EF84}"/>
    <cellStyle name="20% - Accent1 5 4 4 2 2" xfId="45767" xr:uid="{36D6723F-27A3-451C-92D8-B1F7FEFEFBBB}"/>
    <cellStyle name="20% - Accent1 5 4 4 3" xfId="17614" xr:uid="{D9F5219C-759D-45EC-ADD5-5CD53DCD2CF8}"/>
    <cellStyle name="20% - Accent1 5 4 4 4" xfId="36386" xr:uid="{03B77D70-FD2C-44E4-A189-F1C9B9284532}"/>
    <cellStyle name="20% - Accent1 5 4 5" xfId="23975" xr:uid="{12B071C3-BC45-4103-8C39-6E74077927ED}"/>
    <cellStyle name="20% - Accent1 5 4 5 2" xfId="42738" xr:uid="{54D5AA71-6B0B-4FCE-B4E2-037AE4EAF4B3}"/>
    <cellStyle name="20% - Accent1 5 4 6" xfId="14584" xr:uid="{C28877EF-6168-43D2-B793-92787553AE26}"/>
    <cellStyle name="20% - Accent1 5 4 7" xfId="33357" xr:uid="{77274A70-9E60-4289-983E-3F01D5E8EE6C}"/>
    <cellStyle name="20% - Accent1 5 4 8" xfId="50497" xr:uid="{FB28F381-1C5A-4D41-8119-57050BA82F0F}"/>
    <cellStyle name="20% - Accent1 5 4 9" xfId="4928" xr:uid="{8B74EED0-E924-48F7-8058-6775553940C3}"/>
    <cellStyle name="20% - Accent1 5 5" xfId="2168" xr:uid="{22BF72EB-B7C5-48A7-93AA-CE999DBE004C}"/>
    <cellStyle name="20% - Accent1 5 5 10" xfId="55214" xr:uid="{4568270A-16AA-4F44-8E89-B7CCC6C8535B}"/>
    <cellStyle name="20% - Accent1 5 5 2" xfId="9759" xr:uid="{F447C4F1-F1EB-4A8D-BCFC-99A476E683D6}"/>
    <cellStyle name="20% - Accent1 5 5 2 2" xfId="28613" xr:uid="{9DA731B2-E1D9-4A6B-989F-DFE621DE0BA8}"/>
    <cellStyle name="20% - Accent1 5 5 2 2 2" xfId="47375" xr:uid="{AB6CB833-E413-410A-88FA-61B8B837B5E7}"/>
    <cellStyle name="20% - Accent1 5 5 2 3" xfId="19222" xr:uid="{A5CD7CB2-C988-4A4F-B778-ED42FF7ECB61}"/>
    <cellStyle name="20% - Accent1 5 5 2 4" xfId="37994" xr:uid="{A3945AF2-2DF8-4B57-969A-CE5B6BAC8BF2}"/>
    <cellStyle name="20% - Accent1 5 5 2 5" xfId="52105" xr:uid="{A90787CF-06C4-4E68-9517-48F0A49EF31D}"/>
    <cellStyle name="20% - Accent1 5 5 2 6" xfId="60202" xr:uid="{1EF8815E-A9CD-44A3-9012-6584F571CB30}"/>
    <cellStyle name="20% - Accent1 5 5 3" xfId="9760" xr:uid="{DD7D32CF-BEED-40CB-A995-FD9598B1D8EF}"/>
    <cellStyle name="20% - Accent1 5 5 3 2" xfId="28614" xr:uid="{B2918DAC-D570-48EB-B8C0-DCE339251C00}"/>
    <cellStyle name="20% - Accent1 5 5 3 2 2" xfId="47376" xr:uid="{41F68ACA-82B2-458C-99D3-7045790D93BF}"/>
    <cellStyle name="20% - Accent1 5 5 3 3" xfId="19223" xr:uid="{94BC4A53-4BE8-4DCE-87A4-AA00DF9A919E}"/>
    <cellStyle name="20% - Accent1 5 5 3 4" xfId="37995" xr:uid="{4B6C3BD3-04F4-4C51-BD74-BEBB8FCF7B7E}"/>
    <cellStyle name="20% - Accent1 5 5 3 5" xfId="52106" xr:uid="{89DC0DCB-A915-4035-B8C1-97792ED3B5A4}"/>
    <cellStyle name="20% - Accent1 5 5 3 6" xfId="60203" xr:uid="{1E66145A-5926-4BAB-BCAA-FEF7FE652895}"/>
    <cellStyle name="20% - Accent1 5 5 4" xfId="9758" xr:uid="{13CB37CA-8A86-4392-891C-059790D802ED}"/>
    <cellStyle name="20% - Accent1 5 5 4 2" xfId="28612" xr:uid="{C162FA31-7AC1-4741-8652-EA1CA698119D}"/>
    <cellStyle name="20% - Accent1 5 5 4 2 2" xfId="47374" xr:uid="{B3927B86-A5F2-43FA-A3B4-A706CE20EA8A}"/>
    <cellStyle name="20% - Accent1 5 5 4 3" xfId="19221" xr:uid="{D28F1EB8-5499-415D-8820-67D0F54743FA}"/>
    <cellStyle name="20% - Accent1 5 5 4 4" xfId="37993" xr:uid="{F1BDD57A-94B0-40C1-9FCA-2FD1BFBAFFF8}"/>
    <cellStyle name="20% - Accent1 5 5 5" xfId="24751" xr:uid="{34E1C8BE-6498-47A7-8429-42CCC7FD2D8B}"/>
    <cellStyle name="20% - Accent1 5 5 5 2" xfId="43513" xr:uid="{069075E8-4246-49ED-958E-94999841386E}"/>
    <cellStyle name="20% - Accent1 5 5 6" xfId="15360" xr:uid="{353F9890-1D5E-4B0E-AB8A-82274BA04DB3}"/>
    <cellStyle name="20% - Accent1 5 5 7" xfId="34132" xr:uid="{568CDDB0-80F3-4210-A048-23AD3AB1A40B}"/>
    <cellStyle name="20% - Accent1 5 5 8" xfId="52104" xr:uid="{5A74CBD4-CD44-4374-BABA-95275A680ADF}"/>
    <cellStyle name="20% - Accent1 5 5 9" xfId="5704" xr:uid="{E6154F68-0CFE-46B2-BFD8-C701EE7D5EA0}"/>
    <cellStyle name="20% - Accent1 5 6" xfId="4153" xr:uid="{5D32D04E-617F-4740-8A30-55002A2DD235}"/>
    <cellStyle name="20% - Accent1 5 6 2" xfId="23200" xr:uid="{BE44D2A3-29B6-43AC-A181-DC946F533C46}"/>
    <cellStyle name="20% - Accent1 5 6 2 2" xfId="41963" xr:uid="{F0A6E996-3EE8-4F6F-B8F4-FB0D3381D1D5}"/>
    <cellStyle name="20% - Accent1 5 6 3" xfId="13809" xr:uid="{E82E52A8-1DEB-40AA-AA83-7BBDBA4DDFC3}"/>
    <cellStyle name="20% - Accent1 5 6 4" xfId="32582" xr:uid="{F7C2A2D8-EABD-4960-9461-B18EB0B4A6B2}"/>
    <cellStyle name="20% - Accent1 5 6 5" xfId="55215" xr:uid="{D0E96789-B5DC-4357-88E1-5C8EDE4207E8}"/>
    <cellStyle name="20% - Accent1 5 7" xfId="6409" xr:uid="{41685592-DF39-4C08-9B3F-71DC67FC9E77}"/>
    <cellStyle name="20% - Accent1 5 7 2" xfId="25449" xr:uid="{F34E6B00-9321-45A7-AA85-1DD172277AEF}"/>
    <cellStyle name="20% - Accent1 5 7 2 2" xfId="44211" xr:uid="{AA73114F-3ADC-470C-B7C1-454D9A832B62}"/>
    <cellStyle name="20% - Accent1 5 7 3" xfId="16058" xr:uid="{6D61C641-3FCC-4E37-878F-61F9A34A3F6C}"/>
    <cellStyle name="20% - Accent1 5 7 4" xfId="34830" xr:uid="{BF5542B0-9407-4A71-819D-821EC1F3DF64}"/>
    <cellStyle name="20% - Accent1 5 7 5" xfId="55216" xr:uid="{D133C98B-B660-4B9A-94A2-D7BB2851D3E8}"/>
    <cellStyle name="20% - Accent1 5 8" xfId="7914" xr:uid="{9F53AE4B-279C-48B1-A3C9-525F5E5C52A0}"/>
    <cellStyle name="20% - Accent1 5 8 2" xfId="55217" xr:uid="{EA4FC841-92A5-4F31-ACB4-196A3932FEE9}"/>
    <cellStyle name="20% - Accent1 5 9" xfId="8144" xr:uid="{D032E2EF-10EE-41A7-A203-9C30D517422A}"/>
    <cellStyle name="20% - Accent1 5 9 2" xfId="27000" xr:uid="{7E3ED556-1C94-445A-B913-D74BCECAA394}"/>
    <cellStyle name="20% - Accent1 5 9 2 2" xfId="45762" xr:uid="{172721A4-780E-4891-9E4C-D6D5A3B6FB6F}"/>
    <cellStyle name="20% - Accent1 5 9 3" xfId="17609" xr:uid="{259A1DC3-2B11-4DC8-B7D7-B08CFEB2D28F}"/>
    <cellStyle name="20% - Accent1 5 9 4" xfId="36381" xr:uid="{A97155B2-8CC1-411E-A6A3-9A1E3F3BEDA8}"/>
    <cellStyle name="20% - Accent1 5 9 5" xfId="55218" xr:uid="{D1F4A499-7CC0-4DF8-8F9A-76DD10DBA4A2}"/>
    <cellStyle name="20% - Accent1 6" xfId="1212" xr:uid="{16F63FAE-02CC-4262-9E44-1943364A3F27}"/>
    <cellStyle name="20% - Accent1 6 10" xfId="22316" xr:uid="{6E926606-2F8C-4F5A-AAAF-2CA1C93F13BD}"/>
    <cellStyle name="20% - Accent1 6 10 2" xfId="41088" xr:uid="{E16060AC-E8F9-4AE8-BEAD-B5D3ED6E878F}"/>
    <cellStyle name="20% - Accent1 6 11" xfId="12925" xr:uid="{479147D0-5DB0-4180-873A-8AC070B50867}"/>
    <cellStyle name="20% - Accent1 6 12" xfId="31707" xr:uid="{6A7DD7E6-AB0A-4B1E-B536-86A094AFDD26}"/>
    <cellStyle name="20% - Accent1 6 13" xfId="50498" xr:uid="{A36D3320-EAEB-4972-8F68-21440F5540BE}"/>
    <cellStyle name="20% - Accent1 6 14" xfId="3262" xr:uid="{3AFE23B1-50C3-4278-BEF7-264769BB63FF}"/>
    <cellStyle name="20% - Accent1 6 15" xfId="55219" xr:uid="{818EA9CA-8883-4594-A1CE-8DE0A5221C0D}"/>
    <cellStyle name="20% - Accent1 6 2" xfId="1418" xr:uid="{DD651830-998C-4699-AC4D-7E5455862433}"/>
    <cellStyle name="20% - Accent1 6 2 10" xfId="50499" xr:uid="{AFFF7413-CFDC-4587-825D-407132FC9694}"/>
    <cellStyle name="20% - Accent1 6 2 11" xfId="3263" xr:uid="{C361EAA6-5E62-4B78-A679-A03CFA831174}"/>
    <cellStyle name="20% - Accent1 6 2 12" xfId="55220" xr:uid="{CDACB7E2-3F23-4D7C-9495-72D58B475A2D}"/>
    <cellStyle name="20% - Accent1 6 2 2" xfId="2076" xr:uid="{406BEE18-7DCF-4638-BA5D-4997A5AD7A59}"/>
    <cellStyle name="20% - Accent1 6 2 2 10" xfId="58840" xr:uid="{4DB6AB82-788A-47C9-AC4D-71F5C618DBFB}"/>
    <cellStyle name="20% - Accent1 6 2 2 2" xfId="6417" xr:uid="{F51C3426-6C9E-43E1-84BF-5D6A3EC17196}"/>
    <cellStyle name="20% - Accent1 6 2 2 2 2" xfId="9761" xr:uid="{34DDEB65-3E04-4586-AC9F-F43E4AF26D2B}"/>
    <cellStyle name="20% - Accent1 6 2 2 2 2 2" xfId="28615" xr:uid="{01D262EF-9E83-4FD3-AF89-E438F10C5118}"/>
    <cellStyle name="20% - Accent1 6 2 2 2 2 2 2" xfId="47377" xr:uid="{2C62713D-5754-44C5-BCAF-3B5B0FDD697D}"/>
    <cellStyle name="20% - Accent1 6 2 2 2 2 3" xfId="19224" xr:uid="{95F0BB04-B666-45E6-9435-A729E7709A11}"/>
    <cellStyle name="20% - Accent1 6 2 2 2 2 4" xfId="37996" xr:uid="{A8F7A043-FEE8-42ED-A788-E98F11F769E9}"/>
    <cellStyle name="20% - Accent1 6 2 2 2 3" xfId="25457" xr:uid="{4B512EB5-B49B-4F77-8302-2E6488AF04FC}"/>
    <cellStyle name="20% - Accent1 6 2 2 2 3 2" xfId="44219" xr:uid="{F5AE61E0-3814-4A42-B9A7-EBD3CB79514E}"/>
    <cellStyle name="20% - Accent1 6 2 2 2 4" xfId="16066" xr:uid="{A1714C92-CCE4-4D13-8358-8DB63059A271}"/>
    <cellStyle name="20% - Accent1 6 2 2 2 5" xfId="34838" xr:uid="{478D8F09-7303-4D83-B12D-54FE918E38F6}"/>
    <cellStyle name="20% - Accent1 6 2 2 2 6" xfId="52107" xr:uid="{189AE586-8C5E-4377-B7E2-717C2ECECE1E}"/>
    <cellStyle name="20% - Accent1 6 2 2 2 7" xfId="60204" xr:uid="{04BA84E8-04C6-4F6D-8E02-2EA3D38D7146}"/>
    <cellStyle name="20% - Accent1 6 2 2 3" xfId="9762" xr:uid="{6DA1E0EF-8CEE-4390-A064-BDDF362743E4}"/>
    <cellStyle name="20% - Accent1 6 2 2 3 2" xfId="28616" xr:uid="{3E3F5CB7-3E2A-42DA-A8B7-87919DC6DFAD}"/>
    <cellStyle name="20% - Accent1 6 2 2 3 2 2" xfId="47378" xr:uid="{3A6C021E-33BF-421F-96FA-F15187259828}"/>
    <cellStyle name="20% - Accent1 6 2 2 3 3" xfId="19225" xr:uid="{14B51634-B574-4650-B6E0-0829559C378A}"/>
    <cellStyle name="20% - Accent1 6 2 2 3 4" xfId="37997" xr:uid="{B396D6AA-7A5E-45F1-B01D-B5CE65695296}"/>
    <cellStyle name="20% - Accent1 6 2 2 3 5" xfId="52108" xr:uid="{4448BFD4-6BD2-448E-B3E9-F7BA59F800EA}"/>
    <cellStyle name="20% - Accent1 6 2 2 3 6" xfId="60205" xr:uid="{15550BB1-E8E8-429E-8565-50FC96D8F682}"/>
    <cellStyle name="20% - Accent1 6 2 2 4" xfId="8152" xr:uid="{24F0B8FD-7787-449F-AEAE-BC0B44AECB4B}"/>
    <cellStyle name="20% - Accent1 6 2 2 4 2" xfId="27008" xr:uid="{0D27961F-834F-4BD7-A09A-27671BF4C8D7}"/>
    <cellStyle name="20% - Accent1 6 2 2 4 2 2" xfId="45770" xr:uid="{0C73BA9C-B806-4709-A9D1-8605D9C8AD2B}"/>
    <cellStyle name="20% - Accent1 6 2 2 4 3" xfId="17617" xr:uid="{D7AB6CB0-E502-49F9-BC46-6B3F9C07C1D0}"/>
    <cellStyle name="20% - Accent1 6 2 2 4 4" xfId="36389" xr:uid="{02111D73-F62D-4C6F-A982-FD901AB28664}"/>
    <cellStyle name="20% - Accent1 6 2 2 5" xfId="24233" xr:uid="{9F02C914-3A97-4CC4-9C36-D0F81281ADD8}"/>
    <cellStyle name="20% - Accent1 6 2 2 5 2" xfId="42996" xr:uid="{41D96299-54A7-4EC4-AED8-3C3E6A115743}"/>
    <cellStyle name="20% - Accent1 6 2 2 6" xfId="14842" xr:uid="{5A503361-2555-4395-A514-4CF82942B8B3}"/>
    <cellStyle name="20% - Accent1 6 2 2 7" xfId="33615" xr:uid="{BCF2AE01-B0CE-4DFD-9411-C7359B890010}"/>
    <cellStyle name="20% - Accent1 6 2 2 8" xfId="50500" xr:uid="{E5EA8BE0-3E68-4280-B24C-CA62659C8062}"/>
    <cellStyle name="20% - Accent1 6 2 2 9" xfId="5186" xr:uid="{E3DBEDBB-011C-4F37-B7D7-0517A5BAE1DA}"/>
    <cellStyle name="20% - Accent1 6 2 3" xfId="5962" xr:uid="{931BD437-6596-4DAD-9C63-4655D5B872EA}"/>
    <cellStyle name="20% - Accent1 6 2 3 2" xfId="9763" xr:uid="{034DE27E-20F6-4353-9ADD-DBD6FDE8437C}"/>
    <cellStyle name="20% - Accent1 6 2 3 2 2" xfId="28617" xr:uid="{472DF438-53DC-4514-BC79-B674C2F4DA4E}"/>
    <cellStyle name="20% - Accent1 6 2 3 2 2 2" xfId="47379" xr:uid="{239D0E4C-F473-4285-B638-25C6FEE75DB4}"/>
    <cellStyle name="20% - Accent1 6 2 3 2 3" xfId="19226" xr:uid="{84BC9ED1-A452-43D2-8807-1074405F4F8F}"/>
    <cellStyle name="20% - Accent1 6 2 3 2 4" xfId="37998" xr:uid="{6F5D15DE-904D-4EDD-9A2E-B265BDB4D19E}"/>
    <cellStyle name="20% - Accent1 6 2 3 3" xfId="25009" xr:uid="{0E9FD521-9043-4CA1-8445-019BAD1A9515}"/>
    <cellStyle name="20% - Accent1 6 2 3 3 2" xfId="43771" xr:uid="{FD02C57B-E720-4B8B-9E61-C5CC6228701E}"/>
    <cellStyle name="20% - Accent1 6 2 3 4" xfId="15618" xr:uid="{2B03ABA6-D05F-4227-A85C-7C0BAECF126C}"/>
    <cellStyle name="20% - Accent1 6 2 3 5" xfId="34390" xr:uid="{7EC5C5C5-7DBA-47C0-87C3-2EA6F07CA7B5}"/>
    <cellStyle name="20% - Accent1 6 2 3 6" xfId="52109" xr:uid="{BA3DF59C-81C8-452C-9A40-4F11D7A32D42}"/>
    <cellStyle name="20% - Accent1 6 2 3 7" xfId="60206" xr:uid="{C13728DF-EAF3-4477-891F-9236C51C36C3}"/>
    <cellStyle name="20% - Accent1 6 2 4" xfId="4411" xr:uid="{A0E960E8-2835-4146-81C5-A11C3EFD9130}"/>
    <cellStyle name="20% - Accent1 6 2 4 2" xfId="9764" xr:uid="{6EB9B51A-58E6-4FDE-97E5-B9DC3EEA91C9}"/>
    <cellStyle name="20% - Accent1 6 2 4 2 2" xfId="28618" xr:uid="{ACBCF629-DE9F-43DD-ACB1-6003C2C2231D}"/>
    <cellStyle name="20% - Accent1 6 2 4 2 2 2" xfId="47380" xr:uid="{125B87B2-7DFC-4F4D-A668-4D69526F6AD8}"/>
    <cellStyle name="20% - Accent1 6 2 4 2 3" xfId="19227" xr:uid="{64EFD03A-7084-4A59-B2DE-70C59B26FD5A}"/>
    <cellStyle name="20% - Accent1 6 2 4 2 4" xfId="37999" xr:uid="{72490D97-36FD-423A-A68B-A8144589BBD7}"/>
    <cellStyle name="20% - Accent1 6 2 4 3" xfId="23458" xr:uid="{DFAF6E62-CF68-432F-9FD6-4CEBE283A562}"/>
    <cellStyle name="20% - Accent1 6 2 4 3 2" xfId="42221" xr:uid="{114FA54A-C19E-43A0-A86B-1F95ADA3CF87}"/>
    <cellStyle name="20% - Accent1 6 2 4 4" xfId="14067" xr:uid="{6B0ADB15-71F3-40C7-BE39-162ADCE3A2D4}"/>
    <cellStyle name="20% - Accent1 6 2 4 5" xfId="32840" xr:uid="{6FF9C3C1-EF6F-47E3-BDD0-94DEBFE959D7}"/>
    <cellStyle name="20% - Accent1 6 2 4 6" xfId="52110" xr:uid="{7A94D71E-DEB6-46C3-AA04-6811A8B30CA9}"/>
    <cellStyle name="20% - Accent1 6 2 4 7" xfId="60207" xr:uid="{5EA1AC59-56CF-4D45-86C6-F193B2078F40}"/>
    <cellStyle name="20% - Accent1 6 2 5" xfId="6416" xr:uid="{08454031-91C8-4B2C-841E-9B3D593B3B18}"/>
    <cellStyle name="20% - Accent1 6 2 5 2" xfId="25456" xr:uid="{E9ED9CB0-EC43-417F-AFC0-89A9DF9CD233}"/>
    <cellStyle name="20% - Accent1 6 2 5 2 2" xfId="44218" xr:uid="{7B819C3B-3C7B-41DB-A444-5D74261FFEBE}"/>
    <cellStyle name="20% - Accent1 6 2 5 3" xfId="16065" xr:uid="{5AB61CA5-51B3-42D7-8CC8-E7E938043A67}"/>
    <cellStyle name="20% - Accent1 6 2 5 4" xfId="34837" xr:uid="{382CA9B1-DDDF-495B-87B0-D06E8E7D2C54}"/>
    <cellStyle name="20% - Accent1 6 2 6" xfId="8151" xr:uid="{2EFBEB89-A457-4B96-BBD6-05ACEB040720}"/>
    <cellStyle name="20% - Accent1 6 2 6 2" xfId="27007" xr:uid="{CBF7483A-A97D-46BE-BD39-D18AF53E47D5}"/>
    <cellStyle name="20% - Accent1 6 2 6 2 2" xfId="45769" xr:uid="{3ACF297D-742F-4EEF-902B-692C0F9535FD}"/>
    <cellStyle name="20% - Accent1 6 2 6 3" xfId="17616" xr:uid="{FBF476C0-7B76-426D-8EAD-0ABFA5C60FEA}"/>
    <cellStyle name="20% - Accent1 6 2 6 4" xfId="36388" xr:uid="{B5BD8DA2-3A94-4943-921B-86795AEFDAF1}"/>
    <cellStyle name="20% - Accent1 6 2 7" xfId="22317" xr:uid="{DE1B8A42-AB62-4524-862E-5AF1C1140587}"/>
    <cellStyle name="20% - Accent1 6 2 7 2" xfId="41089" xr:uid="{0D90ADF6-C6C6-451B-80EA-35A85816D607}"/>
    <cellStyle name="20% - Accent1 6 2 8" xfId="12926" xr:uid="{56DCAB2F-72E9-46CD-85A3-D89A954DA430}"/>
    <cellStyle name="20% - Accent1 6 2 9" xfId="31708" xr:uid="{16E79D47-9290-4BBA-8670-3B601C208DAB}"/>
    <cellStyle name="20% - Accent1 6 3" xfId="1870" xr:uid="{63BE40E5-5C25-411B-8C85-C3B94648D78E}"/>
    <cellStyle name="20% - Accent1 6 3 10" xfId="50501" xr:uid="{9EC30013-9D20-4991-A2FC-26138DDC22DB}"/>
    <cellStyle name="20% - Accent1 6 3 11" xfId="3264" xr:uid="{B0B4DF6C-8575-47A3-AF5A-348480C69310}"/>
    <cellStyle name="20% - Accent1 6 3 12" xfId="55221" xr:uid="{1B3EC191-E90A-4A0D-A6B9-A23D111BADFA}"/>
    <cellStyle name="20% - Accent1 6 3 2" xfId="2169" xr:uid="{40778E86-C630-4DE7-89BE-D5C0918BC347}"/>
    <cellStyle name="20% - Accent1 6 3 2 10" xfId="58841" xr:uid="{F5456BA8-09C5-4477-9FB7-7BCB3E5C7753}"/>
    <cellStyle name="20% - Accent1 6 3 2 2" xfId="6419" xr:uid="{29DFB92A-FAD8-4855-B46A-0A017B47FB38}"/>
    <cellStyle name="20% - Accent1 6 3 2 2 2" xfId="9765" xr:uid="{12EB51A3-0230-44DA-BEE9-274BF6AE193A}"/>
    <cellStyle name="20% - Accent1 6 3 2 2 2 2" xfId="28619" xr:uid="{922770D3-8673-42CC-8F5A-8656604DFE15}"/>
    <cellStyle name="20% - Accent1 6 3 2 2 2 2 2" xfId="47381" xr:uid="{6B4B57A4-9102-4E42-BF10-E501D4D75922}"/>
    <cellStyle name="20% - Accent1 6 3 2 2 2 3" xfId="19228" xr:uid="{3E65A3FF-C2C5-46C7-8104-C9D7AEBDB8AA}"/>
    <cellStyle name="20% - Accent1 6 3 2 2 2 4" xfId="38000" xr:uid="{8E65CB54-BB7B-4357-A206-4BC65A071AA0}"/>
    <cellStyle name="20% - Accent1 6 3 2 2 3" xfId="25459" xr:uid="{E45CB1D7-0C7A-427A-9311-244CCD0BADAF}"/>
    <cellStyle name="20% - Accent1 6 3 2 2 3 2" xfId="44221" xr:uid="{745FFD05-F525-4749-983F-278C8F5FE5A9}"/>
    <cellStyle name="20% - Accent1 6 3 2 2 4" xfId="16068" xr:uid="{E8CB0BAB-5441-4C8E-BFD5-A2FBCE84163B}"/>
    <cellStyle name="20% - Accent1 6 3 2 2 5" xfId="34840" xr:uid="{2910A39D-BA43-4198-92B3-6380413BC3CF}"/>
    <cellStyle name="20% - Accent1 6 3 2 2 6" xfId="52111" xr:uid="{FB7C442B-33CB-4F16-AEED-202900FFDD1E}"/>
    <cellStyle name="20% - Accent1 6 3 2 2 7" xfId="60208" xr:uid="{E451B58C-F83F-443B-8338-8AF703664BA1}"/>
    <cellStyle name="20% - Accent1 6 3 2 3" xfId="9766" xr:uid="{57CB13A9-6206-4FC2-8F35-3F8184E27369}"/>
    <cellStyle name="20% - Accent1 6 3 2 3 2" xfId="28620" xr:uid="{16390886-6495-49F1-951E-948E7422E1C2}"/>
    <cellStyle name="20% - Accent1 6 3 2 3 2 2" xfId="47382" xr:uid="{F0D61E11-FD85-4B63-8E1B-1B2348EDF9CC}"/>
    <cellStyle name="20% - Accent1 6 3 2 3 3" xfId="19229" xr:uid="{8C5C31FB-7FCC-499D-9BCB-471D28B3DB56}"/>
    <cellStyle name="20% - Accent1 6 3 2 3 4" xfId="38001" xr:uid="{0C50EEA5-7625-4186-A87C-BE3E3C214FF3}"/>
    <cellStyle name="20% - Accent1 6 3 2 3 5" xfId="52112" xr:uid="{D8E9957E-AB7D-414B-8C80-CA828FF3660D}"/>
    <cellStyle name="20% - Accent1 6 3 2 3 6" xfId="60209" xr:uid="{77D0D1C4-6025-42A9-888F-2B2589589BA7}"/>
    <cellStyle name="20% - Accent1 6 3 2 4" xfId="8154" xr:uid="{60ECBDFF-6627-40E5-A9BC-D84328688D00}"/>
    <cellStyle name="20% - Accent1 6 3 2 4 2" xfId="27010" xr:uid="{E806155F-CC84-4DA9-8DC6-5A2D32386788}"/>
    <cellStyle name="20% - Accent1 6 3 2 4 2 2" xfId="45772" xr:uid="{C929DA00-6B7E-4B54-A4C7-B2D38AD24CFC}"/>
    <cellStyle name="20% - Accent1 6 3 2 4 3" xfId="17619" xr:uid="{80EB177D-B6C5-4E8B-96F1-8A66DE01DC48}"/>
    <cellStyle name="20% - Accent1 6 3 2 4 4" xfId="36391" xr:uid="{FD9A2EBE-1F78-4A4C-9705-D1FE0758C8B4}"/>
    <cellStyle name="20% - Accent1 6 3 2 5" xfId="24451" xr:uid="{8FD146DB-3D53-46FF-91CE-BEEAFC0F5B6B}"/>
    <cellStyle name="20% - Accent1 6 3 2 5 2" xfId="43214" xr:uid="{04A3291A-9585-43F4-A296-1578F2FAEBB3}"/>
    <cellStyle name="20% - Accent1 6 3 2 6" xfId="15060" xr:uid="{9DF1ED49-F93F-4E55-B93A-560AE3F4B8A9}"/>
    <cellStyle name="20% - Accent1 6 3 2 7" xfId="33833" xr:uid="{ED1A3B52-9AE8-4E2A-AE14-4AB02EBF2745}"/>
    <cellStyle name="20% - Accent1 6 3 2 8" xfId="50502" xr:uid="{A1027ADF-7672-4589-B23A-708DC6919759}"/>
    <cellStyle name="20% - Accent1 6 3 2 9" xfId="5404" xr:uid="{288EB9FC-2727-428F-845A-CB899B4BB161}"/>
    <cellStyle name="20% - Accent1 6 3 3" xfId="6180" xr:uid="{88658BCB-D704-48CD-8509-B915781004B4}"/>
    <cellStyle name="20% - Accent1 6 3 3 2" xfId="9767" xr:uid="{7B17B7C7-B16D-4B32-935D-3AD62EB4AD84}"/>
    <cellStyle name="20% - Accent1 6 3 3 2 2" xfId="28621" xr:uid="{3C64D686-3A30-42A9-94BA-6D1FD55D4DD7}"/>
    <cellStyle name="20% - Accent1 6 3 3 2 2 2" xfId="47383" xr:uid="{47F4BCAA-B685-4564-92C8-731D3E1CE1B1}"/>
    <cellStyle name="20% - Accent1 6 3 3 2 3" xfId="19230" xr:uid="{D46B5AE7-A963-4F45-8F7D-EC31AC195F13}"/>
    <cellStyle name="20% - Accent1 6 3 3 2 4" xfId="38002" xr:uid="{CB746BAF-22C4-4637-BF58-CFE72ACE5AFE}"/>
    <cellStyle name="20% - Accent1 6 3 3 3" xfId="25227" xr:uid="{C50895AA-6D8E-4A9B-A46B-22B44AF4DE06}"/>
    <cellStyle name="20% - Accent1 6 3 3 3 2" xfId="43989" xr:uid="{D475C8B3-3625-4071-A3B0-9D2F312748CD}"/>
    <cellStyle name="20% - Accent1 6 3 3 4" xfId="15836" xr:uid="{153F43F5-D0B6-4174-8C9B-7EBEDCACAC0A}"/>
    <cellStyle name="20% - Accent1 6 3 3 5" xfId="34608" xr:uid="{C6FC9BE4-61E1-4A0F-B070-3231880D8E7B}"/>
    <cellStyle name="20% - Accent1 6 3 3 6" xfId="52113" xr:uid="{589490CB-B090-4961-A1EF-57E78235EF1E}"/>
    <cellStyle name="20% - Accent1 6 3 3 7" xfId="60210" xr:uid="{3C9913B6-CD64-4E91-9348-341E7D55BA08}"/>
    <cellStyle name="20% - Accent1 6 3 4" xfId="4629" xr:uid="{6D65AC38-CF50-4A9F-A505-E23D4B4ACC20}"/>
    <cellStyle name="20% - Accent1 6 3 4 2" xfId="9768" xr:uid="{9CC2FEE0-3035-4DBD-B27C-B6DDA476F2D6}"/>
    <cellStyle name="20% - Accent1 6 3 4 2 2" xfId="28622" xr:uid="{894C2FE3-65E4-4DA1-B8FA-4A862B86DEB2}"/>
    <cellStyle name="20% - Accent1 6 3 4 2 2 2" xfId="47384" xr:uid="{2B103E30-3043-4231-84E0-933AD641135A}"/>
    <cellStyle name="20% - Accent1 6 3 4 2 3" xfId="19231" xr:uid="{D3B4CE6D-8CB2-49BF-823F-65292ABE36E2}"/>
    <cellStyle name="20% - Accent1 6 3 4 2 4" xfId="38003" xr:uid="{BC505944-5EE2-4360-96DA-E8EEA0523E83}"/>
    <cellStyle name="20% - Accent1 6 3 4 3" xfId="23676" xr:uid="{92D71B70-D05C-4E33-81A4-981374EA2F0F}"/>
    <cellStyle name="20% - Accent1 6 3 4 3 2" xfId="42439" xr:uid="{E7E710E7-E01F-4106-98B2-A5B359603F63}"/>
    <cellStyle name="20% - Accent1 6 3 4 4" xfId="14285" xr:uid="{10806643-1601-48ED-B05B-08C79DA1A0AB}"/>
    <cellStyle name="20% - Accent1 6 3 4 5" xfId="33058" xr:uid="{DEFEF7D1-6DB8-4F33-A9C7-EA023835D13D}"/>
    <cellStyle name="20% - Accent1 6 3 4 6" xfId="52114" xr:uid="{6A9140B0-056F-46C9-B9C1-5B4F110B3A97}"/>
    <cellStyle name="20% - Accent1 6 3 4 7" xfId="60211" xr:uid="{232F19E3-0E0D-44C6-A9C6-23087025DE1B}"/>
    <cellStyle name="20% - Accent1 6 3 5" xfId="6418" xr:uid="{8127C32E-0C23-498C-BBB7-A890791657DB}"/>
    <cellStyle name="20% - Accent1 6 3 5 2" xfId="25458" xr:uid="{8619AA53-E760-489D-BCDD-F630676D46C7}"/>
    <cellStyle name="20% - Accent1 6 3 5 2 2" xfId="44220" xr:uid="{B3893253-1467-4A50-BC5B-95F9E6E91F5E}"/>
    <cellStyle name="20% - Accent1 6 3 5 3" xfId="16067" xr:uid="{BCE44050-EB35-49EA-A1EB-235BFE184EEB}"/>
    <cellStyle name="20% - Accent1 6 3 5 4" xfId="34839" xr:uid="{EEE85FCD-F704-4AC3-B8AC-769AAAC3AD4C}"/>
    <cellStyle name="20% - Accent1 6 3 6" xfId="8153" xr:uid="{B498FB9D-886D-4BFD-AF70-69920D6B6D50}"/>
    <cellStyle name="20% - Accent1 6 3 6 2" xfId="27009" xr:uid="{E992B8F9-08C4-45E9-849E-A9174997A71D}"/>
    <cellStyle name="20% - Accent1 6 3 6 2 2" xfId="45771" xr:uid="{912AD37F-AE97-496B-8188-D94C46C707C4}"/>
    <cellStyle name="20% - Accent1 6 3 6 3" xfId="17618" xr:uid="{99D9CE7F-F0F9-44F2-8831-F6456EE7ECC3}"/>
    <cellStyle name="20% - Accent1 6 3 6 4" xfId="36390" xr:uid="{E6FC022D-1402-4AFF-830F-27C029EFFE50}"/>
    <cellStyle name="20% - Accent1 6 3 7" xfId="22318" xr:uid="{DDE896B5-BDAF-46D1-B13A-D1CF0F566FC8}"/>
    <cellStyle name="20% - Accent1 6 3 7 2" xfId="41090" xr:uid="{A32935D4-D7BE-4D52-955E-A7D4E4215667}"/>
    <cellStyle name="20% - Accent1 6 3 8" xfId="12927" xr:uid="{ADE66937-78CA-44C9-8C0C-6EDD09159BA1}"/>
    <cellStyle name="20% - Accent1 6 3 9" xfId="31709" xr:uid="{528A7605-83E1-4CCA-B147-7014CF7C6BE7}"/>
    <cellStyle name="20% - Accent1 6 4" xfId="1664" xr:uid="{7172CDFD-9454-42B8-8D1F-670FAEEBB339}"/>
    <cellStyle name="20% - Accent1 6 4 10" xfId="55222" xr:uid="{00531CDC-DC38-45FA-9785-1F71CBAFF1D9}"/>
    <cellStyle name="20% - Accent1 6 4 2" xfId="6420" xr:uid="{6D1CF305-AA7E-4984-9654-FB820D88703D}"/>
    <cellStyle name="20% - Accent1 6 4 2 2" xfId="9769" xr:uid="{5E69C857-AA33-4E04-901A-3B8FE655CD73}"/>
    <cellStyle name="20% - Accent1 6 4 2 2 2" xfId="28623" xr:uid="{84167DB3-AA22-4C26-B36F-FFFDC4024741}"/>
    <cellStyle name="20% - Accent1 6 4 2 2 2 2" xfId="47385" xr:uid="{DFCB679B-57C6-4A00-BE72-E3EC0F3FAB9E}"/>
    <cellStyle name="20% - Accent1 6 4 2 2 3" xfId="19232" xr:uid="{37C672A0-E47F-4585-B67A-639C020DF3E7}"/>
    <cellStyle name="20% - Accent1 6 4 2 2 4" xfId="38004" xr:uid="{DCD429A2-3CAF-4856-BE35-6C8E1A79E53B}"/>
    <cellStyle name="20% - Accent1 6 4 2 3" xfId="25460" xr:uid="{5CDE1C2C-DE74-481D-87C4-B98649108105}"/>
    <cellStyle name="20% - Accent1 6 4 2 3 2" xfId="44222" xr:uid="{E9FDE897-7A00-448C-BBC1-7DDBC875AA8A}"/>
    <cellStyle name="20% - Accent1 6 4 2 4" xfId="16069" xr:uid="{9CC7E81F-A8DB-441B-9B53-F572B2479112}"/>
    <cellStyle name="20% - Accent1 6 4 2 5" xfId="34841" xr:uid="{A329FDA0-952F-49A0-AF33-6C8EA41C0C23}"/>
    <cellStyle name="20% - Accent1 6 4 2 6" xfId="52115" xr:uid="{1ED9F04B-FF3B-4D25-A9AF-EAC540C70986}"/>
    <cellStyle name="20% - Accent1 6 4 2 7" xfId="60212" xr:uid="{1C3A682F-4769-4442-97F7-5D23BDF46E07}"/>
    <cellStyle name="20% - Accent1 6 4 3" xfId="9770" xr:uid="{D5A151F7-7A11-4F33-85EF-B59925918326}"/>
    <cellStyle name="20% - Accent1 6 4 3 2" xfId="28624" xr:uid="{E07C9A1E-0E9D-4EB7-9F7D-D6F41EB25067}"/>
    <cellStyle name="20% - Accent1 6 4 3 2 2" xfId="47386" xr:uid="{84031116-3476-44B1-BEC6-012E242CA7DA}"/>
    <cellStyle name="20% - Accent1 6 4 3 3" xfId="19233" xr:uid="{7509CFC4-B367-4F00-9D74-F6DDD67319BD}"/>
    <cellStyle name="20% - Accent1 6 4 3 4" xfId="38005" xr:uid="{3F03AB65-43D7-4DAF-8CFB-41C1D625FB39}"/>
    <cellStyle name="20% - Accent1 6 4 3 5" xfId="52116" xr:uid="{E18E1292-9D61-432B-8C88-8965CA6B8A80}"/>
    <cellStyle name="20% - Accent1 6 4 3 6" xfId="60213" xr:uid="{30F3061C-C966-447C-92C1-910B8491CC39}"/>
    <cellStyle name="20% - Accent1 6 4 4" xfId="8155" xr:uid="{BEC456BF-C1CB-4216-A5A4-1938E7A393B7}"/>
    <cellStyle name="20% - Accent1 6 4 4 2" xfId="27011" xr:uid="{D11DC0B1-4FFF-424B-A8C6-A2ED3126B710}"/>
    <cellStyle name="20% - Accent1 6 4 4 2 2" xfId="45773" xr:uid="{333C9C4E-5271-4A8C-B180-08FB0F26189C}"/>
    <cellStyle name="20% - Accent1 6 4 4 3" xfId="17620" xr:uid="{3BA6DE3A-C3B1-4BB2-B330-00B240E84D6C}"/>
    <cellStyle name="20% - Accent1 6 4 4 4" xfId="36392" xr:uid="{4FF1FE6A-AB68-4BFC-BE45-5DD56AAF7B70}"/>
    <cellStyle name="20% - Accent1 6 4 5" xfId="24018" xr:uid="{DE0B1881-E48B-4055-934C-FC8DAF224FDF}"/>
    <cellStyle name="20% - Accent1 6 4 5 2" xfId="42781" xr:uid="{4BCB24FB-2364-40E5-8DA2-C3B5A49E2EAF}"/>
    <cellStyle name="20% - Accent1 6 4 6" xfId="14627" xr:uid="{A8790990-8BBA-4C56-8FBA-34CB6826719E}"/>
    <cellStyle name="20% - Accent1 6 4 7" xfId="33400" xr:uid="{0C518859-9941-409D-811A-93C92AB8B4B0}"/>
    <cellStyle name="20% - Accent1 6 4 8" xfId="50503" xr:uid="{955857EC-20F3-4501-A006-6BC6023F1720}"/>
    <cellStyle name="20% - Accent1 6 4 9" xfId="4971" xr:uid="{C420A2B1-995E-4BD1-AFEE-4A6A11F7BFD2}"/>
    <cellStyle name="20% - Accent1 6 5" xfId="5747" xr:uid="{AE7C54AE-AD87-4148-BF6F-081B43FDE151}"/>
    <cellStyle name="20% - Accent1 6 5 2" xfId="9771" xr:uid="{7E6D21FC-CD8A-4B3E-ABBA-B2F55A7A26FA}"/>
    <cellStyle name="20% - Accent1 6 5 2 2" xfId="28625" xr:uid="{B6F098E7-0C47-4FE4-A632-5403FE178990}"/>
    <cellStyle name="20% - Accent1 6 5 2 2 2" xfId="47387" xr:uid="{0CD5320C-0079-4B4C-8D1D-3EEF3337322C}"/>
    <cellStyle name="20% - Accent1 6 5 2 3" xfId="19234" xr:uid="{679F7242-EE03-4982-B440-9AD615C896B8}"/>
    <cellStyle name="20% - Accent1 6 5 2 4" xfId="38006" xr:uid="{9C491331-57D6-4388-B4A2-EAA108B675C3}"/>
    <cellStyle name="20% - Accent1 6 5 3" xfId="24794" xr:uid="{1BFEAF35-3661-4EA7-91B9-ADF140DEA85E}"/>
    <cellStyle name="20% - Accent1 6 5 3 2" xfId="43556" xr:uid="{91914FF4-DECB-4B61-9EB1-0FEA5257BEA2}"/>
    <cellStyle name="20% - Accent1 6 5 4" xfId="15403" xr:uid="{3BFBD6FA-991A-46A4-ACAC-3F4E051D3A5C}"/>
    <cellStyle name="20% - Accent1 6 5 5" xfId="34175" xr:uid="{7581212A-CB8E-43C3-8E8E-2BD3E7D83A6B}"/>
    <cellStyle name="20% - Accent1 6 5 6" xfId="52117" xr:uid="{2268DB4C-EE47-4010-8FEA-9953237C1098}"/>
    <cellStyle name="20% - Accent1 6 5 7" xfId="55223" xr:uid="{22EF3563-94BA-455D-8AD2-997BCA9EED89}"/>
    <cellStyle name="20% - Accent1 6 6" xfId="4196" xr:uid="{8384B6A5-79E0-4C0A-9164-AE464C8ADA61}"/>
    <cellStyle name="20% - Accent1 6 6 2" xfId="9772" xr:uid="{E0F8C2CE-41B4-415D-9085-3506292DE2B2}"/>
    <cellStyle name="20% - Accent1 6 6 2 2" xfId="28626" xr:uid="{F2B20F7C-B04D-475F-8167-E1DFA55497A5}"/>
    <cellStyle name="20% - Accent1 6 6 2 2 2" xfId="47388" xr:uid="{BECAB593-13F1-4AE7-BE9E-FEA80466B1C1}"/>
    <cellStyle name="20% - Accent1 6 6 2 3" xfId="19235" xr:uid="{42F224C8-7B85-417D-A5E9-463EA2CF546B}"/>
    <cellStyle name="20% - Accent1 6 6 2 4" xfId="38007" xr:uid="{EB235721-F30E-4321-9289-96B293CE860E}"/>
    <cellStyle name="20% - Accent1 6 6 3" xfId="23243" xr:uid="{0DD7565A-3394-4420-8D19-C548CDC2DBE0}"/>
    <cellStyle name="20% - Accent1 6 6 3 2" xfId="42006" xr:uid="{57678E99-A45D-49DE-B1B3-A70FF4ED4052}"/>
    <cellStyle name="20% - Accent1 6 6 4" xfId="13852" xr:uid="{0979B100-8776-43F5-B2D5-FA1A7FAF764C}"/>
    <cellStyle name="20% - Accent1 6 6 5" xfId="32625" xr:uid="{90361934-F9DB-422B-A7CB-48956309118E}"/>
    <cellStyle name="20% - Accent1 6 6 6" xfId="52118" xr:uid="{F8361B21-B505-43B8-82B6-582CD625261F}"/>
    <cellStyle name="20% - Accent1 6 6 7" xfId="55224" xr:uid="{3760D343-A92A-4FA8-BB96-B3F7129E94A6}"/>
    <cellStyle name="20% - Accent1 6 7" xfId="6415" xr:uid="{E73C5D5E-1661-440C-8FAE-674910380D3C}"/>
    <cellStyle name="20% - Accent1 6 7 2" xfId="25455" xr:uid="{0AA74F39-C0F7-46AB-96B1-D4CE2D755020}"/>
    <cellStyle name="20% - Accent1 6 7 2 2" xfId="44217" xr:uid="{F5B9550A-1133-4028-AABA-300F75255E3F}"/>
    <cellStyle name="20% - Accent1 6 7 3" xfId="16064" xr:uid="{2F5346D7-F8B3-40AE-ADA9-C9C7EE424DA6}"/>
    <cellStyle name="20% - Accent1 6 7 4" xfId="34836" xr:uid="{0058C449-2E51-45F0-9E6A-74B6B992921C}"/>
    <cellStyle name="20% - Accent1 6 7 5" xfId="55225" xr:uid="{58AA0E00-7F67-4D62-93B7-CF03C22E25D3}"/>
    <cellStyle name="20% - Accent1 6 8" xfId="7915" xr:uid="{6F5108E8-671B-4DFF-8B03-F9C08FB008FF}"/>
    <cellStyle name="20% - Accent1 6 8 2" xfId="55226" xr:uid="{A97EC387-C675-44B2-AB6C-93DAA79ED055}"/>
    <cellStyle name="20% - Accent1 6 9" xfId="8150" xr:uid="{F30402C6-2328-48C1-B8D4-7FDCE77F87AD}"/>
    <cellStyle name="20% - Accent1 6 9 2" xfId="27006" xr:uid="{CC3D08E0-698F-475D-85A0-3538AFB6ADCF}"/>
    <cellStyle name="20% - Accent1 6 9 2 2" xfId="45768" xr:uid="{5B2D7662-EE09-4018-89D8-008893D2390C}"/>
    <cellStyle name="20% - Accent1 6 9 3" xfId="17615" xr:uid="{B25BF991-0ABA-4BEA-B22F-552E3FEB6D61}"/>
    <cellStyle name="20% - Accent1 6 9 4" xfId="36387" xr:uid="{DA133D83-8CA2-4553-92B4-25FD2924F129}"/>
    <cellStyle name="20% - Accent1 6 9 5" xfId="55227" xr:uid="{31E7A4BF-DAB9-401B-9731-9E7C59BB9545}"/>
    <cellStyle name="20% - Accent1 7" xfId="1252" xr:uid="{0AD88ADF-CB6F-495F-AB69-FEF4670BDC70}"/>
    <cellStyle name="20% - Accent1 7 10" xfId="31710" xr:uid="{F43C241B-355B-45D0-9F7F-BE378F66D386}"/>
    <cellStyle name="20% - Accent1 7 11" xfId="50504" xr:uid="{BC132CCA-2D9D-452A-9099-5382E4D6B9D7}"/>
    <cellStyle name="20% - Accent1 7 12" xfId="3265" xr:uid="{95DB45FD-D733-497A-8B03-05997E30A918}"/>
    <cellStyle name="20% - Accent1 7 13" xfId="55228" xr:uid="{A64F0773-CCED-4A38-ABF1-36B5055951E7}"/>
    <cellStyle name="20% - Accent1 7 2" xfId="1910" xr:uid="{3E124A62-1778-4BB3-B65B-BA029FDBF52F}"/>
    <cellStyle name="20% - Accent1 7 2 10" xfId="50505" xr:uid="{9A55E3CC-B01C-4F02-9B39-8EACB563B3ED}"/>
    <cellStyle name="20% - Accent1 7 2 11" xfId="3266" xr:uid="{A2575558-ABE0-4097-97C8-278A92BA483F}"/>
    <cellStyle name="20% - Accent1 7 2 12" xfId="55229" xr:uid="{31904CF5-5A08-40AD-BAED-310F391DB146}"/>
    <cellStyle name="20% - Accent1 7 2 2" xfId="2170" xr:uid="{B064D0D5-4D18-4442-810F-F44BA106E35A}"/>
    <cellStyle name="20% - Accent1 7 2 2 10" xfId="58842" xr:uid="{3F7F5FD1-4D45-464F-B249-4E81AA11F406}"/>
    <cellStyle name="20% - Accent1 7 2 2 2" xfId="6423" xr:uid="{67003F68-4C4C-442C-8013-3CE6B4C39AD8}"/>
    <cellStyle name="20% - Accent1 7 2 2 2 2" xfId="9773" xr:uid="{BCAE16F1-645B-458C-A0AB-3646CEE16710}"/>
    <cellStyle name="20% - Accent1 7 2 2 2 2 2" xfId="28627" xr:uid="{D095775F-B247-4342-AD1B-F3F5AF92B60F}"/>
    <cellStyle name="20% - Accent1 7 2 2 2 2 2 2" xfId="47389" xr:uid="{65A3A3F8-5027-457A-A29D-3F5414FB1328}"/>
    <cellStyle name="20% - Accent1 7 2 2 2 2 3" xfId="19236" xr:uid="{BDBB0BCA-A2B9-4511-A1FE-C70688A12B2B}"/>
    <cellStyle name="20% - Accent1 7 2 2 2 2 4" xfId="38008" xr:uid="{A60BD863-6E76-413E-A3D0-19CAFC431398}"/>
    <cellStyle name="20% - Accent1 7 2 2 2 3" xfId="25463" xr:uid="{41101287-A8E9-4D9F-92AA-996527FCF674}"/>
    <cellStyle name="20% - Accent1 7 2 2 2 3 2" xfId="44225" xr:uid="{5BBE5E71-374C-442A-AA23-F24EBF16E91D}"/>
    <cellStyle name="20% - Accent1 7 2 2 2 4" xfId="16072" xr:uid="{91F53740-798E-4E9E-9E7C-A37F8685B114}"/>
    <cellStyle name="20% - Accent1 7 2 2 2 5" xfId="34844" xr:uid="{4CEE63DE-3B1C-407B-BE28-0487F1B8F297}"/>
    <cellStyle name="20% - Accent1 7 2 2 2 6" xfId="52119" xr:uid="{B1AF36BE-E1E7-4CB7-9F37-2004DC3DE6CD}"/>
    <cellStyle name="20% - Accent1 7 2 2 2 7" xfId="60214" xr:uid="{1BAE43F3-6006-4A45-A9E7-998A8C91B97E}"/>
    <cellStyle name="20% - Accent1 7 2 2 3" xfId="9774" xr:uid="{B6784469-52E4-4D47-9EDB-AB428986E07B}"/>
    <cellStyle name="20% - Accent1 7 2 2 3 2" xfId="28628" xr:uid="{9734A987-BD17-49DE-98C7-DE30E835E9F2}"/>
    <cellStyle name="20% - Accent1 7 2 2 3 2 2" xfId="47390" xr:uid="{B3118C12-99FE-4E06-AEAB-388093D17348}"/>
    <cellStyle name="20% - Accent1 7 2 2 3 3" xfId="19237" xr:uid="{CE4E60F9-540A-42BC-9827-17AC1D3EBFBC}"/>
    <cellStyle name="20% - Accent1 7 2 2 3 4" xfId="38009" xr:uid="{AC1135D0-9A6C-424C-98DF-3BE6A7B89948}"/>
    <cellStyle name="20% - Accent1 7 2 2 3 5" xfId="52120" xr:uid="{F6D16CB2-DBD7-40A2-864E-FBC69B64BDB9}"/>
    <cellStyle name="20% - Accent1 7 2 2 3 6" xfId="60215" xr:uid="{7C33194D-2512-400F-8108-582CAD6A2688}"/>
    <cellStyle name="20% - Accent1 7 2 2 4" xfId="8158" xr:uid="{E4C05D8A-A8CB-4136-9993-4C188F7F41D5}"/>
    <cellStyle name="20% - Accent1 7 2 2 4 2" xfId="27014" xr:uid="{87BFC462-9B14-4AF3-8AB5-C15C14713DF1}"/>
    <cellStyle name="20% - Accent1 7 2 2 4 2 2" xfId="45776" xr:uid="{6358E0E3-0B02-497B-987D-60FF39B0A3FB}"/>
    <cellStyle name="20% - Accent1 7 2 2 4 3" xfId="17623" xr:uid="{7F04216E-92D1-4B8C-B6E9-DC2D23096B23}"/>
    <cellStyle name="20% - Accent1 7 2 2 4 4" xfId="36395" xr:uid="{828A3F4E-7CC1-475B-ABC1-932D674DBCBA}"/>
    <cellStyle name="20% - Accent1 7 2 2 5" xfId="24494" xr:uid="{5065804E-3ED7-452E-9AB9-55E5C23C5CC4}"/>
    <cellStyle name="20% - Accent1 7 2 2 5 2" xfId="43257" xr:uid="{8330F7A3-5184-4EB9-94AF-EC9206D17A00}"/>
    <cellStyle name="20% - Accent1 7 2 2 6" xfId="15103" xr:uid="{5389CA43-B628-4177-8985-2E8716E05E39}"/>
    <cellStyle name="20% - Accent1 7 2 2 7" xfId="33876" xr:uid="{CD18DF51-DDE0-4DD1-B913-26E176E69F9F}"/>
    <cellStyle name="20% - Accent1 7 2 2 8" xfId="50506" xr:uid="{6670ACF2-ECC3-4853-B107-543F4EB40A98}"/>
    <cellStyle name="20% - Accent1 7 2 2 9" xfId="5447" xr:uid="{12C69962-2681-45ED-83F7-50DEA977D131}"/>
    <cellStyle name="20% - Accent1 7 2 3" xfId="6223" xr:uid="{0D15E2E7-E8AA-408D-81E0-6EC88BC97F85}"/>
    <cellStyle name="20% - Accent1 7 2 3 2" xfId="9775" xr:uid="{94E47BCB-16D9-4469-985E-8EBC97EC6A58}"/>
    <cellStyle name="20% - Accent1 7 2 3 2 2" xfId="28629" xr:uid="{ECA54333-B9C8-4FC3-834B-B85FD84727CD}"/>
    <cellStyle name="20% - Accent1 7 2 3 2 2 2" xfId="47391" xr:uid="{C4275144-91CE-4372-BE2E-5BD2708D551D}"/>
    <cellStyle name="20% - Accent1 7 2 3 2 3" xfId="19238" xr:uid="{6A2D4917-6C43-4218-9085-9F7F41117B1D}"/>
    <cellStyle name="20% - Accent1 7 2 3 2 4" xfId="38010" xr:uid="{DB39F0AD-8E3D-4188-AA48-D5A99598D785}"/>
    <cellStyle name="20% - Accent1 7 2 3 3" xfId="25270" xr:uid="{CC83559B-2463-48F6-9F09-2DBB0EDE8D0A}"/>
    <cellStyle name="20% - Accent1 7 2 3 3 2" xfId="44032" xr:uid="{DD736AF8-5B1E-46F9-88BF-CB0A6ED2F161}"/>
    <cellStyle name="20% - Accent1 7 2 3 4" xfId="15879" xr:uid="{8DFDC380-F0AB-42DA-8CC8-7F1518C0C69A}"/>
    <cellStyle name="20% - Accent1 7 2 3 5" xfId="34651" xr:uid="{8DCE5077-655C-4660-AFF6-C43D70C3684E}"/>
    <cellStyle name="20% - Accent1 7 2 3 6" xfId="52121" xr:uid="{5D0B8460-3127-4337-AAB6-3987E8D31DD0}"/>
    <cellStyle name="20% - Accent1 7 2 3 7" xfId="60216" xr:uid="{AEBE0F0F-23B9-4148-8D70-754791D3D95C}"/>
    <cellStyle name="20% - Accent1 7 2 4" xfId="4672" xr:uid="{2A1F042C-09E2-4C6F-B056-CAC9D37284F9}"/>
    <cellStyle name="20% - Accent1 7 2 4 2" xfId="9776" xr:uid="{345DF3E7-CE99-4D11-8980-B5F323FE407D}"/>
    <cellStyle name="20% - Accent1 7 2 4 2 2" xfId="28630" xr:uid="{C2503183-545D-43D0-AAD7-250B9E499D96}"/>
    <cellStyle name="20% - Accent1 7 2 4 2 2 2" xfId="47392" xr:uid="{ABBE7992-F44A-44C3-BF94-6F96A05C15ED}"/>
    <cellStyle name="20% - Accent1 7 2 4 2 3" xfId="19239" xr:uid="{369F8788-15BA-4F88-80F9-65060B0B5BF3}"/>
    <cellStyle name="20% - Accent1 7 2 4 2 4" xfId="38011" xr:uid="{82DFDCFC-06DF-4944-9164-1F83C98C2C86}"/>
    <cellStyle name="20% - Accent1 7 2 4 3" xfId="23719" xr:uid="{9EE75711-C062-4ADC-B28D-59BA5C6B96D2}"/>
    <cellStyle name="20% - Accent1 7 2 4 3 2" xfId="42482" xr:uid="{EFC6458F-4135-49A3-A774-5569BF9A942F}"/>
    <cellStyle name="20% - Accent1 7 2 4 4" xfId="14328" xr:uid="{C8ADB12F-33AD-4755-A388-3554C044CAC4}"/>
    <cellStyle name="20% - Accent1 7 2 4 5" xfId="33101" xr:uid="{332A2A65-4EC2-435A-B404-0B19C47C6F62}"/>
    <cellStyle name="20% - Accent1 7 2 4 6" xfId="52122" xr:uid="{4F837964-2C56-4AB1-9CA0-2742BB702AAF}"/>
    <cellStyle name="20% - Accent1 7 2 4 7" xfId="60217" xr:uid="{C6E03E7B-F5DE-4002-8075-4BA05ABB951B}"/>
    <cellStyle name="20% - Accent1 7 2 5" xfId="6422" xr:uid="{CB4C79D8-A951-452C-8DA3-DCE3C06DDDE3}"/>
    <cellStyle name="20% - Accent1 7 2 5 2" xfId="25462" xr:uid="{A09B8680-0D39-4438-9601-2644E8E83E10}"/>
    <cellStyle name="20% - Accent1 7 2 5 2 2" xfId="44224" xr:uid="{FF5FD839-5A82-4CFF-B358-FA2CE9A40755}"/>
    <cellStyle name="20% - Accent1 7 2 5 3" xfId="16071" xr:uid="{C394F858-BF7A-4752-B2B9-1E78FBF1E5AF}"/>
    <cellStyle name="20% - Accent1 7 2 5 4" xfId="34843" xr:uid="{ADE44FF9-C179-4045-9B83-EBFBD56C2885}"/>
    <cellStyle name="20% - Accent1 7 2 6" xfId="8157" xr:uid="{53534C56-906F-481B-824F-CBA3B147472B}"/>
    <cellStyle name="20% - Accent1 7 2 6 2" xfId="27013" xr:uid="{E6067613-1BBF-4B20-B9D1-7B3AE7978C68}"/>
    <cellStyle name="20% - Accent1 7 2 6 2 2" xfId="45775" xr:uid="{CCE1A1DD-AD31-4F25-9566-B93E1B32D947}"/>
    <cellStyle name="20% - Accent1 7 2 6 3" xfId="17622" xr:uid="{8E2758C1-3F6E-4841-93D6-33E0C0ADFCA5}"/>
    <cellStyle name="20% - Accent1 7 2 6 4" xfId="36394" xr:uid="{F8F36A25-D8DF-433F-AB77-55D0BB31DD35}"/>
    <cellStyle name="20% - Accent1 7 2 7" xfId="22320" xr:uid="{9C6BEB8F-3CBF-4F15-AF08-351BCB19BF95}"/>
    <cellStyle name="20% - Accent1 7 2 7 2" xfId="41092" xr:uid="{8B3EC15D-08EF-4355-84C0-77AD0951FB48}"/>
    <cellStyle name="20% - Accent1 7 2 8" xfId="12929" xr:uid="{0A5CE13F-E623-4ACD-90C4-B981E4AD85DC}"/>
    <cellStyle name="20% - Accent1 7 2 9" xfId="31711" xr:uid="{012A1740-5183-4729-91B5-A7ACEFC8F89D}"/>
    <cellStyle name="20% - Accent1 7 3" xfId="1498" xr:uid="{FB23C7A6-3DC6-4A04-AD53-D06E0A139CCA}"/>
    <cellStyle name="20% - Accent1 7 3 10" xfId="55230" xr:uid="{49730F45-6463-4F9E-97CB-8225AE7E88D0}"/>
    <cellStyle name="20% - Accent1 7 3 2" xfId="6424" xr:uid="{F56CEB7C-A1F0-43B6-94EF-8E43DCE829D9}"/>
    <cellStyle name="20% - Accent1 7 3 2 2" xfId="9777" xr:uid="{F993E7BC-AACE-4FF4-9F65-69C442D430A6}"/>
    <cellStyle name="20% - Accent1 7 3 2 2 2" xfId="28631" xr:uid="{C69F51CB-5233-472B-A0C4-371A86DE7713}"/>
    <cellStyle name="20% - Accent1 7 3 2 2 2 2" xfId="47393" xr:uid="{79F03B6D-830C-4B41-A7C5-E5147DCACDE9}"/>
    <cellStyle name="20% - Accent1 7 3 2 2 3" xfId="19240" xr:uid="{B0213B0D-1BF2-48A4-8769-D4B572E09521}"/>
    <cellStyle name="20% - Accent1 7 3 2 2 4" xfId="38012" xr:uid="{D2C97F53-21BB-4A0F-8434-FE2968C48B1A}"/>
    <cellStyle name="20% - Accent1 7 3 2 3" xfId="25464" xr:uid="{62EEC8D2-9055-433F-95C7-70C3970CA26F}"/>
    <cellStyle name="20% - Accent1 7 3 2 3 2" xfId="44226" xr:uid="{66D393BB-1CB0-4DE4-8816-2812842301FC}"/>
    <cellStyle name="20% - Accent1 7 3 2 4" xfId="16073" xr:uid="{9099D6BC-AC49-414C-BEB0-AF695F94CC26}"/>
    <cellStyle name="20% - Accent1 7 3 2 5" xfId="34845" xr:uid="{6C30AFA1-7411-475A-B58E-3B1988F015BA}"/>
    <cellStyle name="20% - Accent1 7 3 2 6" xfId="52123" xr:uid="{C2020294-6B5C-430C-BAF8-84DC297E48BF}"/>
    <cellStyle name="20% - Accent1 7 3 2 7" xfId="60218" xr:uid="{C216CAF6-A320-42DA-BDD3-D0E5C6F0935D}"/>
    <cellStyle name="20% - Accent1 7 3 3" xfId="9778" xr:uid="{A337361F-844E-46F6-8FD9-1AF5B527B1FB}"/>
    <cellStyle name="20% - Accent1 7 3 3 2" xfId="28632" xr:uid="{42909C8F-79B6-4E1A-A253-6F670FA30DC6}"/>
    <cellStyle name="20% - Accent1 7 3 3 2 2" xfId="47394" xr:uid="{955B09A1-15DB-47E4-98A5-0163407860DC}"/>
    <cellStyle name="20% - Accent1 7 3 3 3" xfId="19241" xr:uid="{3A02BADF-6B08-4E13-810C-DC4703D4EF0A}"/>
    <cellStyle name="20% - Accent1 7 3 3 4" xfId="38013" xr:uid="{645D21AA-FC5A-41B6-8DE1-8CE8F9F51395}"/>
    <cellStyle name="20% - Accent1 7 3 3 5" xfId="52124" xr:uid="{E95B103C-0BA2-4360-A771-BC134FCF6EF7}"/>
    <cellStyle name="20% - Accent1 7 3 3 6" xfId="60219" xr:uid="{26321732-ECBF-4213-A8FA-CAE741365446}"/>
    <cellStyle name="20% - Accent1 7 3 4" xfId="8159" xr:uid="{244F5F9B-766D-4B5E-8DD4-80E89A78C2B5}"/>
    <cellStyle name="20% - Accent1 7 3 4 2" xfId="27015" xr:uid="{81084532-FFAB-4661-B805-75C74C820987}"/>
    <cellStyle name="20% - Accent1 7 3 4 2 2" xfId="45777" xr:uid="{BF18BFC1-B7F5-4875-A3CD-FAFC2BBEF4E0}"/>
    <cellStyle name="20% - Accent1 7 3 4 3" xfId="17624" xr:uid="{4A0B3363-4475-46B6-B79D-74382D266962}"/>
    <cellStyle name="20% - Accent1 7 3 4 4" xfId="36396" xr:uid="{571BC944-A0F1-4825-A15C-BA0F27E92418}"/>
    <cellStyle name="20% - Accent1 7 3 5" xfId="24061" xr:uid="{B161A071-55B9-4145-9EDF-70D9B6B1EC58}"/>
    <cellStyle name="20% - Accent1 7 3 5 2" xfId="42824" xr:uid="{C1095620-5694-4927-9739-B20B563EB6EF}"/>
    <cellStyle name="20% - Accent1 7 3 6" xfId="14670" xr:uid="{F87EC429-F3D8-4763-A34A-61C65E25CC36}"/>
    <cellStyle name="20% - Accent1 7 3 7" xfId="33443" xr:uid="{A416016D-13E8-4304-992B-9030884D3DB1}"/>
    <cellStyle name="20% - Accent1 7 3 8" xfId="50507" xr:uid="{A508CEC5-591B-43AA-B2E0-0B1D89F2EEA6}"/>
    <cellStyle name="20% - Accent1 7 3 9" xfId="5014" xr:uid="{F7EC2CB0-651B-404C-A3CE-E2E5F0B6E683}"/>
    <cellStyle name="20% - Accent1 7 4" xfId="5790" xr:uid="{D0A42935-5EC1-477B-989F-2A5C91F277B6}"/>
    <cellStyle name="20% - Accent1 7 4 2" xfId="9779" xr:uid="{3304706F-7A58-4630-B133-DB932E3ABEB3}"/>
    <cellStyle name="20% - Accent1 7 4 2 2" xfId="28633" xr:uid="{A226215C-398A-476D-BCBB-BE4670F457A1}"/>
    <cellStyle name="20% - Accent1 7 4 2 2 2" xfId="47395" xr:uid="{9F8AE0B7-A0E1-432A-BA61-8F6CB95B2F13}"/>
    <cellStyle name="20% - Accent1 7 4 2 3" xfId="19242" xr:uid="{477DFCBD-95AE-49B0-B1F6-36A9E0DBB7EF}"/>
    <cellStyle name="20% - Accent1 7 4 2 4" xfId="38014" xr:uid="{2C7BFC62-D141-4DA9-A3FF-48E82E499AC2}"/>
    <cellStyle name="20% - Accent1 7 4 3" xfId="24837" xr:uid="{EF73E850-7FBC-4BE8-8EA0-E2BBD9DA9C42}"/>
    <cellStyle name="20% - Accent1 7 4 3 2" xfId="43599" xr:uid="{600F1AFF-0960-46B4-970B-D9CD836FB75B}"/>
    <cellStyle name="20% - Accent1 7 4 4" xfId="15446" xr:uid="{3827E923-4C45-46B1-903C-FCB23CDEC3C2}"/>
    <cellStyle name="20% - Accent1 7 4 5" xfId="34218" xr:uid="{5BBC096F-35D3-4FA1-9AED-B5F54F1990FD}"/>
    <cellStyle name="20% - Accent1 7 4 6" xfId="52125" xr:uid="{D4F7EF70-930B-41C4-84E4-36657E330CC6}"/>
    <cellStyle name="20% - Accent1 7 4 7" xfId="55231" xr:uid="{46F75E9B-3C50-4715-9D7B-201775803193}"/>
    <cellStyle name="20% - Accent1 7 5" xfId="4239" xr:uid="{C5209A88-EC5E-49FC-8F99-94F047447D1C}"/>
    <cellStyle name="20% - Accent1 7 5 2" xfId="9780" xr:uid="{ECCDA160-750B-49CB-A6DC-E7C74E81D9E5}"/>
    <cellStyle name="20% - Accent1 7 5 2 2" xfId="28634" xr:uid="{CF0C7A9C-2457-4FAC-B9DF-B0E4A31A1A97}"/>
    <cellStyle name="20% - Accent1 7 5 2 2 2" xfId="47396" xr:uid="{F86243F1-7A9D-4502-AD9E-3EC1B04A52AD}"/>
    <cellStyle name="20% - Accent1 7 5 2 3" xfId="19243" xr:uid="{DBB9F2C8-4B1B-470C-A0C2-952D2A64C31B}"/>
    <cellStyle name="20% - Accent1 7 5 2 4" xfId="38015" xr:uid="{B8424CBB-7E43-443B-8472-023A65E454F0}"/>
    <cellStyle name="20% - Accent1 7 5 3" xfId="23286" xr:uid="{D3BB4374-E0C1-4B41-AB00-67FECC3ED1DE}"/>
    <cellStyle name="20% - Accent1 7 5 3 2" xfId="42049" xr:uid="{1FD64861-41C6-463F-B0DB-75D32DDD882E}"/>
    <cellStyle name="20% - Accent1 7 5 4" xfId="13895" xr:uid="{2F83B7B0-BFB6-431C-BC44-305533F33B4D}"/>
    <cellStyle name="20% - Accent1 7 5 5" xfId="32668" xr:uid="{33517814-8C92-488E-9218-0FF7693A64D5}"/>
    <cellStyle name="20% - Accent1 7 5 6" xfId="52126" xr:uid="{CBDAFED6-7DB8-4DA5-8C64-95DCC459CB9E}"/>
    <cellStyle name="20% - Accent1 7 5 7" xfId="55232" xr:uid="{56DE0C5F-1085-49D2-B099-91293F06EB09}"/>
    <cellStyle name="20% - Accent1 7 6" xfId="6421" xr:uid="{884FB0A2-E61F-4288-87C3-0B145850C4A6}"/>
    <cellStyle name="20% - Accent1 7 6 2" xfId="25461" xr:uid="{98815C0E-0732-47B9-A1F7-B57C486770EA}"/>
    <cellStyle name="20% - Accent1 7 6 2 2" xfId="44223" xr:uid="{674F6E5A-2778-4869-BD35-065AF0417469}"/>
    <cellStyle name="20% - Accent1 7 6 3" xfId="16070" xr:uid="{FE50E846-AA94-4389-B4EE-6781999009B6}"/>
    <cellStyle name="20% - Accent1 7 6 4" xfId="34842" xr:uid="{BBE1B6F5-A883-401B-ADEA-C8FD60705E77}"/>
    <cellStyle name="20% - Accent1 7 6 5" xfId="55233" xr:uid="{2EA99DD0-EDA5-4003-9C68-D7348A34C6EE}"/>
    <cellStyle name="20% - Accent1 7 7" xfId="8156" xr:uid="{29975A95-DFD2-43F6-BEE0-227D20D8AA64}"/>
    <cellStyle name="20% - Accent1 7 7 2" xfId="27012" xr:uid="{7D85C896-EF5F-418D-A35D-AA70C012FFAA}"/>
    <cellStyle name="20% - Accent1 7 7 2 2" xfId="45774" xr:uid="{EB062280-A419-45B5-9E45-E42EFE907CC8}"/>
    <cellStyle name="20% - Accent1 7 7 3" xfId="17621" xr:uid="{A8A2CB98-439A-4BE3-9311-9A828157335F}"/>
    <cellStyle name="20% - Accent1 7 7 4" xfId="36393" xr:uid="{84D4DC9F-80B7-405E-AECA-C1357550F243}"/>
    <cellStyle name="20% - Accent1 7 7 5" xfId="55234" xr:uid="{475E05EC-65A2-4443-BC09-FF109D40FD00}"/>
    <cellStyle name="20% - Accent1 7 8" xfId="22319" xr:uid="{E862843D-14D8-4501-BE16-65FA2EF4D53E}"/>
    <cellStyle name="20% - Accent1 7 8 2" xfId="41091" xr:uid="{34E7F531-C3D0-417A-986E-41272AD08AD7}"/>
    <cellStyle name="20% - Accent1 7 8 3" xfId="55235" xr:uid="{A73C6983-BAB0-4053-B24C-3E45AB42320A}"/>
    <cellStyle name="20% - Accent1 7 9" xfId="12928" xr:uid="{B2090465-6A9E-40EC-A1B1-F3C99D42EC18}"/>
    <cellStyle name="20% - Accent1 7 9 2" xfId="55236" xr:uid="{D51E0140-0D7C-45B7-AF69-4C0D7AABA932}"/>
    <cellStyle name="20% - Accent1 8" xfId="1704" xr:uid="{5CB77BEA-B95E-4B56-88B7-A0D82A606FD0}"/>
    <cellStyle name="20% - Accent1 8 10" xfId="50508" xr:uid="{D94AF4E2-FD2F-43E8-8DAE-E23DEDB2E280}"/>
    <cellStyle name="20% - Accent1 8 11" xfId="3267" xr:uid="{E712701C-6876-4C42-BE1F-5984AC7EDCF6}"/>
    <cellStyle name="20% - Accent1 8 12" xfId="55237" xr:uid="{9C5B0296-039A-4AD2-9165-FE7B87BB813B}"/>
    <cellStyle name="20% - Accent1 8 2" xfId="2171" xr:uid="{5222AE0C-C425-47AD-A6B3-2EEA1089159C}"/>
    <cellStyle name="20% - Accent1 8 2 10" xfId="55238" xr:uid="{4DD5E971-549F-4A84-B229-D9311F02FE8F}"/>
    <cellStyle name="20% - Accent1 8 2 2" xfId="6426" xr:uid="{7ABBDAFC-6BBA-42ED-A1BD-8258B6D39598}"/>
    <cellStyle name="20% - Accent1 8 2 2 2" xfId="9781" xr:uid="{F59B8A71-EE5B-404D-803A-84A109B02E54}"/>
    <cellStyle name="20% - Accent1 8 2 2 2 2" xfId="28635" xr:uid="{39717909-BA26-4A5E-B768-E5E55A68779A}"/>
    <cellStyle name="20% - Accent1 8 2 2 2 2 2" xfId="47397" xr:uid="{49648541-16FB-4B68-B1DE-3ECEFCDC88D2}"/>
    <cellStyle name="20% - Accent1 8 2 2 2 3" xfId="19244" xr:uid="{90BCCB0B-D94F-456B-BB40-56D4FAA8C085}"/>
    <cellStyle name="20% - Accent1 8 2 2 2 4" xfId="38016" xr:uid="{0D4DFC26-5E18-4012-9C4D-A1DD63C7468B}"/>
    <cellStyle name="20% - Accent1 8 2 2 3" xfId="25466" xr:uid="{E6EAC618-6886-4C69-A9D0-89AA0F4DEEC6}"/>
    <cellStyle name="20% - Accent1 8 2 2 3 2" xfId="44228" xr:uid="{2FF7EF67-7DE9-4B1C-9D15-FA6E56C2C237}"/>
    <cellStyle name="20% - Accent1 8 2 2 4" xfId="16075" xr:uid="{7C73BF37-D4B8-47B4-88E9-BCF07BC2F8C6}"/>
    <cellStyle name="20% - Accent1 8 2 2 5" xfId="34847" xr:uid="{AB65FA9F-E4DF-4FE3-8BD4-36863407F0B5}"/>
    <cellStyle name="20% - Accent1 8 2 2 6" xfId="52127" xr:uid="{C1D02532-1BED-4A33-89CE-51AA61F15DC9}"/>
    <cellStyle name="20% - Accent1 8 2 2 7" xfId="60220" xr:uid="{6C140329-D8BC-4508-BC96-A7BF8819B55E}"/>
    <cellStyle name="20% - Accent1 8 2 3" xfId="9782" xr:uid="{6A087702-7B40-446F-ACEA-F0DA046B670D}"/>
    <cellStyle name="20% - Accent1 8 2 3 2" xfId="28636" xr:uid="{4957E245-2B62-49B5-8BAB-42A6D554B6C7}"/>
    <cellStyle name="20% - Accent1 8 2 3 2 2" xfId="47398" xr:uid="{93B05398-3925-4FFB-89E7-A5F9C8E03926}"/>
    <cellStyle name="20% - Accent1 8 2 3 3" xfId="19245" xr:uid="{EDE937B7-13D3-4086-B973-FB0CC0D16239}"/>
    <cellStyle name="20% - Accent1 8 2 3 4" xfId="38017" xr:uid="{5E4496F2-7A1A-4D13-9013-4A45FED4A199}"/>
    <cellStyle name="20% - Accent1 8 2 3 5" xfId="52128" xr:uid="{E465E9D3-FE5C-49AB-A660-2658D5A741C7}"/>
    <cellStyle name="20% - Accent1 8 2 3 6" xfId="60221" xr:uid="{ED19CA33-C0EF-476B-89F7-276FE264D56F}"/>
    <cellStyle name="20% - Accent1 8 2 4" xfId="8161" xr:uid="{D9D76162-6342-47EF-AC06-7D71B32C12E3}"/>
    <cellStyle name="20% - Accent1 8 2 4 2" xfId="27017" xr:uid="{2A5D1D38-89C4-4CDA-BCB1-A8A3ADBCA177}"/>
    <cellStyle name="20% - Accent1 8 2 4 2 2" xfId="45779" xr:uid="{36FFBC80-66A1-4F93-B2B8-B353B3ED6869}"/>
    <cellStyle name="20% - Accent1 8 2 4 3" xfId="17626" xr:uid="{695EF51A-27F7-4C15-A33E-382A0A3434DF}"/>
    <cellStyle name="20% - Accent1 8 2 4 4" xfId="36398" xr:uid="{8D4F79E7-E541-4165-8886-F3BB4DFB460D}"/>
    <cellStyle name="20% - Accent1 8 2 5" xfId="24279" xr:uid="{AE1F8DCC-C33A-406C-8C0D-7A274609A4BD}"/>
    <cellStyle name="20% - Accent1 8 2 5 2" xfId="43042" xr:uid="{DB150CEE-FACE-4A33-9513-35BF6E264445}"/>
    <cellStyle name="20% - Accent1 8 2 6" xfId="14888" xr:uid="{41289198-49AB-4D16-9889-7A6B7AC3F7FE}"/>
    <cellStyle name="20% - Accent1 8 2 7" xfId="33661" xr:uid="{4FAC456E-3241-47F9-913B-8BAAACB14039}"/>
    <cellStyle name="20% - Accent1 8 2 8" xfId="50509" xr:uid="{101E748C-6BBF-4ABD-9E20-35324653CA84}"/>
    <cellStyle name="20% - Accent1 8 2 9" xfId="5232" xr:uid="{F9787BAB-0211-49EC-AF36-BEBF4612E0C3}"/>
    <cellStyle name="20% - Accent1 8 3" xfId="6008" xr:uid="{8F08E9BA-F081-4657-8D53-6E6EC36BBC4A}"/>
    <cellStyle name="20% - Accent1 8 3 2" xfId="9783" xr:uid="{C676D690-4A13-4439-A3CA-E38A2BC43C11}"/>
    <cellStyle name="20% - Accent1 8 3 2 2" xfId="28637" xr:uid="{B2DA3385-3146-4119-83E9-135A186ABF90}"/>
    <cellStyle name="20% - Accent1 8 3 2 2 2" xfId="47399" xr:uid="{85E22FC5-CA82-4A19-B64E-AB87481BE125}"/>
    <cellStyle name="20% - Accent1 8 3 2 3" xfId="19246" xr:uid="{15B7DDB8-39A4-4D5D-BCE4-904A13E8AD4E}"/>
    <cellStyle name="20% - Accent1 8 3 2 4" xfId="38018" xr:uid="{DC973836-7F20-49C9-9FDB-B0D8EB50D552}"/>
    <cellStyle name="20% - Accent1 8 3 3" xfId="25055" xr:uid="{20967AD3-703D-4EF1-9E26-8A00C06EF9C3}"/>
    <cellStyle name="20% - Accent1 8 3 3 2" xfId="43817" xr:uid="{B4C60A86-F18B-4A00-8A87-7595717C52C7}"/>
    <cellStyle name="20% - Accent1 8 3 4" xfId="15664" xr:uid="{00BACA17-1BFA-4939-A69B-AE9401E5B5A7}"/>
    <cellStyle name="20% - Accent1 8 3 5" xfId="34436" xr:uid="{BF83A9AE-2127-4A9D-9F24-3EDADAD526FE}"/>
    <cellStyle name="20% - Accent1 8 3 6" xfId="52129" xr:uid="{47922386-F64D-4E66-A438-76C0A1CC634D}"/>
    <cellStyle name="20% - Accent1 8 3 7" xfId="55239" xr:uid="{121BC8D0-A6D8-47B0-AA1A-1CFA21DB7E8C}"/>
    <cellStyle name="20% - Accent1 8 4" xfId="4457" xr:uid="{54E0E4A9-766E-4706-9AF2-8C997C4534E5}"/>
    <cellStyle name="20% - Accent1 8 4 2" xfId="9784" xr:uid="{A6F4B797-BDC9-4654-BAB1-A27B7A65534B}"/>
    <cellStyle name="20% - Accent1 8 4 2 2" xfId="28638" xr:uid="{F8EF703B-2233-46F4-AD20-A4F3423FE2F9}"/>
    <cellStyle name="20% - Accent1 8 4 2 2 2" xfId="47400" xr:uid="{EB593EC3-5969-428E-BA07-96D8B9AB3076}"/>
    <cellStyle name="20% - Accent1 8 4 2 3" xfId="19247" xr:uid="{02EBF281-CB5D-4B1E-BC17-9DCE4EB6E328}"/>
    <cellStyle name="20% - Accent1 8 4 2 4" xfId="38019" xr:uid="{5C89E81F-C596-4CF2-A4BE-20C817818C1D}"/>
    <cellStyle name="20% - Accent1 8 4 3" xfId="23504" xr:uid="{D51873B5-BDAD-4485-A0B2-58267B5D985E}"/>
    <cellStyle name="20% - Accent1 8 4 3 2" xfId="42267" xr:uid="{A3BFA3BF-D0D8-49D5-BB96-5DCFBE37109B}"/>
    <cellStyle name="20% - Accent1 8 4 4" xfId="14113" xr:uid="{C6AB8FEC-60B6-47C6-93BB-14BD2D3E687B}"/>
    <cellStyle name="20% - Accent1 8 4 5" xfId="32886" xr:uid="{B14CD6C2-CFBD-483E-8291-981AE02422DC}"/>
    <cellStyle name="20% - Accent1 8 4 6" xfId="52130" xr:uid="{C645849F-539C-4D36-8336-835C45C0299C}"/>
    <cellStyle name="20% - Accent1 8 4 7" xfId="55240" xr:uid="{F08C88A2-4FCD-438A-A4B4-BDB96438DDC4}"/>
    <cellStyle name="20% - Accent1 8 5" xfId="6425" xr:uid="{9572F150-0BF9-462D-8BA9-967F9161AFBB}"/>
    <cellStyle name="20% - Accent1 8 5 2" xfId="25465" xr:uid="{51A4C406-C43E-4928-8FB9-A179A55F8A12}"/>
    <cellStyle name="20% - Accent1 8 5 2 2" xfId="44227" xr:uid="{688863AE-830E-4F69-BF97-2071EB3F33D5}"/>
    <cellStyle name="20% - Accent1 8 5 3" xfId="16074" xr:uid="{4EB565A3-B55F-4A8F-B1DC-C5968205392D}"/>
    <cellStyle name="20% - Accent1 8 5 4" xfId="34846" xr:uid="{F40EC202-05BD-4EE8-9132-863EA9BDA44B}"/>
    <cellStyle name="20% - Accent1 8 5 5" xfId="55241" xr:uid="{D91CB075-A272-446F-AEC5-CFB369472372}"/>
    <cellStyle name="20% - Accent1 8 6" xfId="8160" xr:uid="{C3EC5A37-28F7-4482-86A8-40D37CC11D3F}"/>
    <cellStyle name="20% - Accent1 8 6 2" xfId="27016" xr:uid="{CA1951AE-866C-4A2F-B522-BF30EAC909FA}"/>
    <cellStyle name="20% - Accent1 8 6 2 2" xfId="45778" xr:uid="{ABBF6E06-39E8-4DB9-A924-00E4956937DA}"/>
    <cellStyle name="20% - Accent1 8 6 3" xfId="17625" xr:uid="{04B23A86-D818-404A-B9B2-91E4FC0C89CC}"/>
    <cellStyle name="20% - Accent1 8 6 4" xfId="36397" xr:uid="{BE43169D-2525-4526-8DED-0983014A5A55}"/>
    <cellStyle name="20% - Accent1 8 6 5" xfId="55242" xr:uid="{81436DB9-D160-409D-B48E-C6B2616D3174}"/>
    <cellStyle name="20% - Accent1 8 7" xfId="22321" xr:uid="{08D12B76-8DEE-4A5A-BDE2-53D8DF27DE00}"/>
    <cellStyle name="20% - Accent1 8 7 2" xfId="41093" xr:uid="{EB7C3B8E-D3BE-4481-B8F5-529435BED3D2}"/>
    <cellStyle name="20% - Accent1 8 7 3" xfId="55243" xr:uid="{64D7A7E8-C594-4C52-B23C-6A4665A59F9D}"/>
    <cellStyle name="20% - Accent1 8 8" xfId="12930" xr:uid="{D900985E-1564-4E39-BE45-01FE17BE4014}"/>
    <cellStyle name="20% - Accent1 8 8 2" xfId="55244" xr:uid="{F73084A7-6C37-4BFF-A601-72F680CAA61C}"/>
    <cellStyle name="20% - Accent1 8 9" xfId="31712" xr:uid="{365A1E94-4112-4ED2-9577-2AB4F5221476}"/>
    <cellStyle name="20% - Accent1 8 9 2" xfId="55245" xr:uid="{697BC849-633D-4548-9EA5-71F1AF17B3B6}"/>
    <cellStyle name="20% - Accent1 9" xfId="1458" xr:uid="{1A03E17F-110B-4095-88A8-49F4BCAA8691}"/>
    <cellStyle name="20% - Accent1 9 10" xfId="50510" xr:uid="{1B3183F9-B731-4590-9A6D-F3416B4B8EF5}"/>
    <cellStyle name="20% - Accent1 9 11" xfId="3268" xr:uid="{A2E4C40C-F263-4FF5-BBFF-6DE1A203D801}"/>
    <cellStyle name="20% - Accent1 9 12" xfId="55246" xr:uid="{E90679C6-80B4-4CFB-A377-71A5B1A3E02E}"/>
    <cellStyle name="20% - Accent1 9 2" xfId="2172" xr:uid="{C56B8647-703B-475A-90EC-D2480CD4F271}"/>
    <cellStyle name="20% - Accent1 9 2 10" xfId="55247" xr:uid="{513950C7-6BD2-4C75-9630-AE85B2677553}"/>
    <cellStyle name="20% - Accent1 9 2 2" xfId="6428" xr:uid="{1E488479-6030-43B5-B820-9201C617AB96}"/>
    <cellStyle name="20% - Accent1 9 2 2 2" xfId="9785" xr:uid="{84C414ED-4BC9-4994-9647-6C6C5B75F8B5}"/>
    <cellStyle name="20% - Accent1 9 2 2 2 2" xfId="28639" xr:uid="{AFB16BC4-4198-4FB2-AAF2-E3C85FBA7482}"/>
    <cellStyle name="20% - Accent1 9 2 2 2 2 2" xfId="47401" xr:uid="{93987249-B02A-4C42-8C16-0FDA512A3D30}"/>
    <cellStyle name="20% - Accent1 9 2 2 2 3" xfId="19248" xr:uid="{0B9D0845-CA14-4C79-827B-0569B381FB02}"/>
    <cellStyle name="20% - Accent1 9 2 2 2 4" xfId="38020" xr:uid="{FF04C28B-EDA3-4013-A003-34E99801CD94}"/>
    <cellStyle name="20% - Accent1 9 2 2 3" xfId="25468" xr:uid="{E1CFB24F-3F13-4E71-B049-3B5CA4C54AE1}"/>
    <cellStyle name="20% - Accent1 9 2 2 3 2" xfId="44230" xr:uid="{575D6721-19E5-4204-BFC4-C3578DB03B70}"/>
    <cellStyle name="20% - Accent1 9 2 2 4" xfId="16077" xr:uid="{E4E63749-FBC2-44A4-B348-46E05DC8856E}"/>
    <cellStyle name="20% - Accent1 9 2 2 5" xfId="34849" xr:uid="{367ADF3C-103D-4F46-9A50-D0BF699E5EFF}"/>
    <cellStyle name="20% - Accent1 9 2 2 6" xfId="52131" xr:uid="{B0D389A5-F3DB-49C3-8D1E-DB0D2F16DE10}"/>
    <cellStyle name="20% - Accent1 9 2 2 7" xfId="60222" xr:uid="{23E15442-A92F-4EEA-BE9F-C5CE4F4E3609}"/>
    <cellStyle name="20% - Accent1 9 2 3" xfId="9786" xr:uid="{867DB69E-DA6C-4287-A143-4FDDF9EFC8A7}"/>
    <cellStyle name="20% - Accent1 9 2 3 2" xfId="28640" xr:uid="{6D87EF8F-38DB-4D6F-B3E8-6B617183400C}"/>
    <cellStyle name="20% - Accent1 9 2 3 2 2" xfId="47402" xr:uid="{EC62B478-B672-4A50-9817-EF55BB1858FC}"/>
    <cellStyle name="20% - Accent1 9 2 3 3" xfId="19249" xr:uid="{B1A6E3BA-15E3-4A93-9749-80A62EC381B6}"/>
    <cellStyle name="20% - Accent1 9 2 3 4" xfId="38021" xr:uid="{FB27B5DF-F5DE-409D-B0F1-64FCA6AF8C0B}"/>
    <cellStyle name="20% - Accent1 9 2 3 5" xfId="52132" xr:uid="{084716B2-F3F0-4444-BFCE-0F868DFA95BA}"/>
    <cellStyle name="20% - Accent1 9 2 3 6" xfId="60223" xr:uid="{84028235-F71A-4A96-99DF-41009DF09CC0}"/>
    <cellStyle name="20% - Accent1 9 2 4" xfId="8163" xr:uid="{DBBACD4E-7E3E-4DD5-8431-616D4A57394C}"/>
    <cellStyle name="20% - Accent1 9 2 4 2" xfId="27019" xr:uid="{7BCA6501-59EF-425B-88EC-C1AA59FD75E0}"/>
    <cellStyle name="20% - Accent1 9 2 4 2 2" xfId="45781" xr:uid="{703D1FDB-A038-4E4B-B39F-375EC0142339}"/>
    <cellStyle name="20% - Accent1 9 2 4 3" xfId="17628" xr:uid="{8F346C91-FD9C-4E93-A51D-F1D7FB9C1457}"/>
    <cellStyle name="20% - Accent1 9 2 4 4" xfId="36400" xr:uid="{7F60819D-E9FB-4413-AD32-BD7CEEAAA3BC}"/>
    <cellStyle name="20% - Accent1 9 2 5" xfId="24538" xr:uid="{CEB389C9-6D36-418F-B302-F74C212D5503}"/>
    <cellStyle name="20% - Accent1 9 2 5 2" xfId="43300" xr:uid="{89673086-4F39-4C71-8E1E-3AF1F4C67B53}"/>
    <cellStyle name="20% - Accent1 9 2 6" xfId="15147" xr:uid="{1AB6507B-13C1-4762-A862-D36D0CBFBBA4}"/>
    <cellStyle name="20% - Accent1 9 2 7" xfId="33919" xr:uid="{049A9728-B50A-4EC0-A40D-F0673ACA46D8}"/>
    <cellStyle name="20% - Accent1 9 2 8" xfId="50511" xr:uid="{C9B0C384-4C95-45D9-A6C5-6B791C6D4834}"/>
    <cellStyle name="20% - Accent1 9 2 9" xfId="5491" xr:uid="{DEAFF08A-8767-411D-9108-9FE712514B4A}"/>
    <cellStyle name="20% - Accent1 9 3" xfId="6266" xr:uid="{63956E15-096B-4648-A69D-627171F1B9C7}"/>
    <cellStyle name="20% - Accent1 9 3 2" xfId="9787" xr:uid="{AB767222-3491-4C3F-84AE-FC418E0CDDAB}"/>
    <cellStyle name="20% - Accent1 9 3 2 2" xfId="28641" xr:uid="{67B2E930-3EB1-4DB3-80A0-3405D1BD82BE}"/>
    <cellStyle name="20% - Accent1 9 3 2 2 2" xfId="47403" xr:uid="{31D62D3C-5AF9-454F-87D7-E6F48E8B41D1}"/>
    <cellStyle name="20% - Accent1 9 3 2 3" xfId="19250" xr:uid="{428B65A1-FF00-441D-83B6-85F18D22F82E}"/>
    <cellStyle name="20% - Accent1 9 3 2 4" xfId="38022" xr:uid="{5DC60CA5-F6F0-48EA-B814-17F238F49AEA}"/>
    <cellStyle name="20% - Accent1 9 3 3" xfId="25313" xr:uid="{4AF917F8-0664-4693-A0A9-83277EDE254C}"/>
    <cellStyle name="20% - Accent1 9 3 3 2" xfId="44075" xr:uid="{3C1D064E-3144-43B4-B4D9-4CA9B04499C9}"/>
    <cellStyle name="20% - Accent1 9 3 4" xfId="15922" xr:uid="{6ECF3648-08AB-415F-8146-C33B9CBAD1DA}"/>
    <cellStyle name="20% - Accent1 9 3 5" xfId="34694" xr:uid="{49355FC0-AE02-44EC-B335-20F755F4F9D4}"/>
    <cellStyle name="20% - Accent1 9 3 6" xfId="52133" xr:uid="{C23630FE-73C8-484F-AA7A-FA51BDD9F336}"/>
    <cellStyle name="20% - Accent1 9 3 7" xfId="55248" xr:uid="{2447CC9B-E95C-4357-BAF3-32426827AFD7}"/>
    <cellStyle name="20% - Accent1 9 4" xfId="4715" xr:uid="{CEE1A5BD-2AC1-4A13-A3F5-453D2CEEEA39}"/>
    <cellStyle name="20% - Accent1 9 4 2" xfId="9788" xr:uid="{2DF071FC-56F0-4987-99C7-2632C0AEA962}"/>
    <cellStyle name="20% - Accent1 9 4 2 2" xfId="28642" xr:uid="{6910ABE4-0FF0-4380-8E4F-BB2B97E16DA2}"/>
    <cellStyle name="20% - Accent1 9 4 2 2 2" xfId="47404" xr:uid="{40368F87-8FCC-42A4-8990-94927D366C21}"/>
    <cellStyle name="20% - Accent1 9 4 2 3" xfId="19251" xr:uid="{31C6204F-C83F-45DD-9D27-560F5B5DF19A}"/>
    <cellStyle name="20% - Accent1 9 4 2 4" xfId="38023" xr:uid="{9E29FCB4-F92C-42D7-B79A-808FD92FCAE8}"/>
    <cellStyle name="20% - Accent1 9 4 3" xfId="23762" xr:uid="{F9CBF5B8-1E11-4313-AC14-E665EF59B56E}"/>
    <cellStyle name="20% - Accent1 9 4 3 2" xfId="42525" xr:uid="{C40A16DE-5ABD-4540-B71B-8338F5A7A243}"/>
    <cellStyle name="20% - Accent1 9 4 4" xfId="14371" xr:uid="{01B6DAA3-6319-4985-9A45-2401EAE3465F}"/>
    <cellStyle name="20% - Accent1 9 4 5" xfId="33144" xr:uid="{4200C7C4-F0AE-4D94-A51F-B6B0791AFBF8}"/>
    <cellStyle name="20% - Accent1 9 4 6" xfId="52134" xr:uid="{E0218C7B-DD74-4037-A08C-B8A069A76E6F}"/>
    <cellStyle name="20% - Accent1 9 4 7" xfId="55249" xr:uid="{10D53D6A-F428-480F-ABBF-640FBBC539D2}"/>
    <cellStyle name="20% - Accent1 9 5" xfId="6427" xr:uid="{AA922667-BE6A-42E8-96FB-A215EA94C1E9}"/>
    <cellStyle name="20% - Accent1 9 5 2" xfId="25467" xr:uid="{F998FC4D-23B1-438F-920D-08D319E57C65}"/>
    <cellStyle name="20% - Accent1 9 5 2 2" xfId="44229" xr:uid="{E5661669-416B-40D4-9396-606A6F335133}"/>
    <cellStyle name="20% - Accent1 9 5 3" xfId="16076" xr:uid="{5803DF1E-0E1B-4CE0-B330-35121A07753F}"/>
    <cellStyle name="20% - Accent1 9 5 4" xfId="34848" xr:uid="{68F8B32B-DB34-4AC1-9D26-53B4F32DDA7C}"/>
    <cellStyle name="20% - Accent1 9 5 5" xfId="55250" xr:uid="{D1C5C7FB-A0DA-496A-B1ED-37096985AE5A}"/>
    <cellStyle name="20% - Accent1 9 6" xfId="8162" xr:uid="{C0A53218-EC9A-4E11-89BA-A61D0C8109E8}"/>
    <cellStyle name="20% - Accent1 9 6 2" xfId="27018" xr:uid="{A3AD48C3-FA2D-4733-95E7-E5C426D1FE6F}"/>
    <cellStyle name="20% - Accent1 9 6 2 2" xfId="45780" xr:uid="{339536EF-D9A9-4F8B-BE46-9F03880744AD}"/>
    <cellStyle name="20% - Accent1 9 6 3" xfId="17627" xr:uid="{663F704A-AA0B-4B54-AE36-4FFB1A9805A0}"/>
    <cellStyle name="20% - Accent1 9 6 4" xfId="36399" xr:uid="{DCCC67F3-185E-430D-BD88-3DFEB877811C}"/>
    <cellStyle name="20% - Accent1 9 6 5" xfId="55251" xr:uid="{AB1D0323-C6DD-4E34-B0D8-EE9EB884582F}"/>
    <cellStyle name="20% - Accent1 9 7" xfId="22322" xr:uid="{FDC4FFF3-705B-4B1C-B9E3-EF3E723C6A03}"/>
    <cellStyle name="20% - Accent1 9 7 2" xfId="41094" xr:uid="{09FCCA64-CED1-4CCA-A77C-66E56031FAF5}"/>
    <cellStyle name="20% - Accent1 9 7 3" xfId="55252" xr:uid="{9B67C239-220B-43C3-9A0A-62914B66AB92}"/>
    <cellStyle name="20% - Accent1 9 8" xfId="12931" xr:uid="{01EEB2CE-59CB-4B18-B91A-B0E4AE2D80CC}"/>
    <cellStyle name="20% - Accent1 9 8 2" xfId="55253" xr:uid="{D3CDD395-62C9-4954-847A-F2EBBEC28D44}"/>
    <cellStyle name="20% - Accent1 9 9" xfId="31713" xr:uid="{2AD7CE0C-C65A-4DEC-A07E-8D8A55E9843F}"/>
    <cellStyle name="20% - Accent2 10" xfId="844" xr:uid="{C32B4BB7-82CB-4C16-B1C3-B73998735C65}"/>
    <cellStyle name="20% - Accent2 10 10" xfId="50512" xr:uid="{555E7FE9-B05C-41CB-80F7-01B043DB2B83}"/>
    <cellStyle name="20% - Accent2 10 11" xfId="3269" xr:uid="{CADB0B9D-6DC8-4F5B-A4B2-CD7BEB282B05}"/>
    <cellStyle name="20% - Accent2 10 12" xfId="55254" xr:uid="{3F77FE14-DA2E-4E96-BF5E-153F887B630B}"/>
    <cellStyle name="20% - Accent2 10 2" xfId="2173" xr:uid="{EB27F5E6-3819-4E95-9936-F5AB24C2D6F6}"/>
    <cellStyle name="20% - Accent2 10 2 10" xfId="55255" xr:uid="{F4C7667F-8B09-480F-A6B9-62D6CC33881B}"/>
    <cellStyle name="20% - Accent2 10 2 2" xfId="6430" xr:uid="{449D6744-B3E1-4AC0-853D-CB2F3B1A19B9}"/>
    <cellStyle name="20% - Accent2 10 2 2 2" xfId="9789" xr:uid="{21CDE237-009C-4DCA-A493-C2F0243216AB}"/>
    <cellStyle name="20% - Accent2 10 2 2 2 2" xfId="28643" xr:uid="{1C6B5867-8B9D-4CE8-B996-7091A7BE6173}"/>
    <cellStyle name="20% - Accent2 10 2 2 2 2 2" xfId="47405" xr:uid="{C550BE55-1B50-4621-8DBD-4B504F12D3A5}"/>
    <cellStyle name="20% - Accent2 10 2 2 2 3" xfId="19252" xr:uid="{11BD5DF0-5BA9-4C89-8264-1996620EB147}"/>
    <cellStyle name="20% - Accent2 10 2 2 2 4" xfId="38024" xr:uid="{F73991C5-F410-47AD-B01A-C47ABED6074C}"/>
    <cellStyle name="20% - Accent2 10 2 2 3" xfId="25470" xr:uid="{D48E213C-E628-4C90-BEB2-D8196DC550D0}"/>
    <cellStyle name="20% - Accent2 10 2 2 3 2" xfId="44232" xr:uid="{F3634419-4080-47A9-9A01-1F8A5C534397}"/>
    <cellStyle name="20% - Accent2 10 2 2 4" xfId="16079" xr:uid="{58349922-DFD0-425F-924B-EF4E1C01F866}"/>
    <cellStyle name="20% - Accent2 10 2 2 5" xfId="34851" xr:uid="{997A0D36-E8A4-4D96-9440-ED84A5B3AE24}"/>
    <cellStyle name="20% - Accent2 10 2 2 6" xfId="52135" xr:uid="{48BA8C65-6760-402E-8C54-22A9B8AF6F4A}"/>
    <cellStyle name="20% - Accent2 10 2 2 7" xfId="60224" xr:uid="{80021FE2-78F2-4028-B97D-88AB86180B08}"/>
    <cellStyle name="20% - Accent2 10 2 3" xfId="9790" xr:uid="{872D7A0C-5C1E-4005-935A-1318C1DBB95D}"/>
    <cellStyle name="20% - Accent2 10 2 3 2" xfId="28644" xr:uid="{FCC2D022-D879-4367-8894-EEE5D1824C55}"/>
    <cellStyle name="20% - Accent2 10 2 3 2 2" xfId="47406" xr:uid="{78259793-236A-4D0A-9F73-CFACF1383B13}"/>
    <cellStyle name="20% - Accent2 10 2 3 3" xfId="19253" xr:uid="{36C88B9F-234C-4F61-A37B-89D9F1684305}"/>
    <cellStyle name="20% - Accent2 10 2 3 4" xfId="38025" xr:uid="{68824A74-633D-4C28-BDE8-52C506A87125}"/>
    <cellStyle name="20% - Accent2 10 2 3 5" xfId="52136" xr:uid="{AB7920E8-FC34-472B-8CEE-D72103F1B51A}"/>
    <cellStyle name="20% - Accent2 10 2 3 6" xfId="60225" xr:uid="{E5D60784-6283-4F0A-9B9D-E5A88DD424B7}"/>
    <cellStyle name="20% - Accent2 10 2 4" xfId="8165" xr:uid="{E7E0FC5D-E020-4284-923A-A665B66783A1}"/>
    <cellStyle name="20% - Accent2 10 2 4 2" xfId="27021" xr:uid="{834CDE31-8E52-47FB-8B84-6CE66528C016}"/>
    <cellStyle name="20% - Accent2 10 2 4 2 2" xfId="45783" xr:uid="{D1E68250-6D8D-4F7A-998B-D265BF9BAE88}"/>
    <cellStyle name="20% - Accent2 10 2 4 3" xfId="17630" xr:uid="{6A09E0CE-6D4B-4B2D-9F6E-5FF7EA5D4A3C}"/>
    <cellStyle name="20% - Accent2 10 2 4 4" xfId="36402" xr:uid="{0A5C8A1A-E1A1-4AC5-8D50-ADE9B5699CAC}"/>
    <cellStyle name="20% - Accent2 10 2 5" xfId="24583" xr:uid="{B956B273-8976-466C-A6A7-ECA1A649BDF2}"/>
    <cellStyle name="20% - Accent2 10 2 5 2" xfId="43345" xr:uid="{8B733381-9824-498B-8919-09F7322E59BD}"/>
    <cellStyle name="20% - Accent2 10 2 6" xfId="15192" xr:uid="{DA97141B-32A3-4DBB-AC85-43ED20039F18}"/>
    <cellStyle name="20% - Accent2 10 2 7" xfId="33964" xr:uid="{1F0BE963-0891-4B23-982D-77F0CF67D496}"/>
    <cellStyle name="20% - Accent2 10 2 8" xfId="50513" xr:uid="{49836DBB-D601-4404-B180-0B78AE26105C}"/>
    <cellStyle name="20% - Accent2 10 2 9" xfId="5536" xr:uid="{8E72D4F0-6467-43FF-B30C-B3FC490B3CDC}"/>
    <cellStyle name="20% - Accent2 10 3" xfId="6311" xr:uid="{56C3FA27-9ED8-404A-A0D8-ADD9586645AE}"/>
    <cellStyle name="20% - Accent2 10 3 2" xfId="9791" xr:uid="{79283ABF-CD68-488D-9ED6-627B59613654}"/>
    <cellStyle name="20% - Accent2 10 3 2 2" xfId="28645" xr:uid="{A773F79F-4BE4-498D-9EEA-4843B2A07462}"/>
    <cellStyle name="20% - Accent2 10 3 2 2 2" xfId="47407" xr:uid="{98F37452-9D93-4BD5-BAE6-E7C6262A5287}"/>
    <cellStyle name="20% - Accent2 10 3 2 3" xfId="19254" xr:uid="{8B7E3C5A-E367-4A11-A440-1A8979D5A89C}"/>
    <cellStyle name="20% - Accent2 10 3 2 4" xfId="38026" xr:uid="{8AA01207-C3D6-4F2E-84C9-DA6FAD4C5A81}"/>
    <cellStyle name="20% - Accent2 10 3 3" xfId="25358" xr:uid="{F30C803D-8D38-4554-8682-03186D8FDC4B}"/>
    <cellStyle name="20% - Accent2 10 3 3 2" xfId="44120" xr:uid="{B79DDABB-C889-42B0-B2C0-041E92149297}"/>
    <cellStyle name="20% - Accent2 10 3 4" xfId="15967" xr:uid="{E2889E65-83E9-416D-8D8F-E05040CD90A0}"/>
    <cellStyle name="20% - Accent2 10 3 5" xfId="34739" xr:uid="{DE10AA79-3D97-4778-8ED0-51011A91C3CA}"/>
    <cellStyle name="20% - Accent2 10 3 6" xfId="52137" xr:uid="{2114A629-3A7D-4F38-A250-96F6C347FB41}"/>
    <cellStyle name="20% - Accent2 10 3 7" xfId="55256" xr:uid="{C7B9C36E-D53E-49E0-B23E-B0C64A81C280}"/>
    <cellStyle name="20% - Accent2 10 4" xfId="4760" xr:uid="{A5737D91-6738-43DD-BF5E-01CC30BA96D8}"/>
    <cellStyle name="20% - Accent2 10 4 2" xfId="9792" xr:uid="{52FD0901-818F-40BD-B48C-15451FF6D35F}"/>
    <cellStyle name="20% - Accent2 10 4 2 2" xfId="28646" xr:uid="{DD4210A3-6A7A-4559-95D3-A8F9A849789A}"/>
    <cellStyle name="20% - Accent2 10 4 2 2 2" xfId="47408" xr:uid="{3DA80260-6703-450B-B0B3-10D4445BD35A}"/>
    <cellStyle name="20% - Accent2 10 4 2 3" xfId="19255" xr:uid="{EFEB34B4-DAF8-4A92-8A91-EB1C2407BD90}"/>
    <cellStyle name="20% - Accent2 10 4 2 4" xfId="38027" xr:uid="{127A4D4E-89D8-4E8E-9092-FB6F9584CEAD}"/>
    <cellStyle name="20% - Accent2 10 4 3" xfId="23807" xr:uid="{E1F236FC-015E-468C-B543-31DEE1447DB3}"/>
    <cellStyle name="20% - Accent2 10 4 3 2" xfId="42570" xr:uid="{60D80B50-F18F-4928-89B2-A19C241F6612}"/>
    <cellStyle name="20% - Accent2 10 4 4" xfId="14416" xr:uid="{32B5931D-40D8-4A87-85FA-B04F27B08578}"/>
    <cellStyle name="20% - Accent2 10 4 5" xfId="33189" xr:uid="{D3452788-66D3-475C-8718-B71D10A77B47}"/>
    <cellStyle name="20% - Accent2 10 4 6" xfId="52138" xr:uid="{22E90121-5086-4461-9598-03A11F24478E}"/>
    <cellStyle name="20% - Accent2 10 4 7" xfId="55257" xr:uid="{B526CB6E-75B2-4AE9-AB71-EC62EDB1DF9C}"/>
    <cellStyle name="20% - Accent2 10 5" xfId="6429" xr:uid="{EF46D79F-F887-4D3F-9481-FE175B71E8E9}"/>
    <cellStyle name="20% - Accent2 10 5 2" xfId="25469" xr:uid="{8DAB125E-F427-4AD5-BF75-BD11D3A01DD6}"/>
    <cellStyle name="20% - Accent2 10 5 2 2" xfId="44231" xr:uid="{E9F0A7D4-FBF6-4E85-84B8-97A52068BBFE}"/>
    <cellStyle name="20% - Accent2 10 5 3" xfId="16078" xr:uid="{14D08C5C-B298-4BD6-AA41-30AAA4936AE7}"/>
    <cellStyle name="20% - Accent2 10 5 4" xfId="34850" xr:uid="{0711EE2F-2653-4269-AE70-27B33CD42A1B}"/>
    <cellStyle name="20% - Accent2 10 5 5" xfId="55258" xr:uid="{D88E9CCD-5A9C-4E3B-961C-A102FF7BC5BE}"/>
    <cellStyle name="20% - Accent2 10 6" xfId="8164" xr:uid="{7C7042F4-2CB3-48A7-8396-356F55322AF2}"/>
    <cellStyle name="20% - Accent2 10 6 2" xfId="27020" xr:uid="{BA057D9F-33E0-4DF4-BC20-DA0D91C398F2}"/>
    <cellStyle name="20% - Accent2 10 6 2 2" xfId="45782" xr:uid="{647A89DA-5C3F-4C42-8A5E-973512A35987}"/>
    <cellStyle name="20% - Accent2 10 6 3" xfId="17629" xr:uid="{D457C9AF-8DAA-42ED-82A6-64C92F3C7175}"/>
    <cellStyle name="20% - Accent2 10 6 4" xfId="36401" xr:uid="{934A9C80-64D6-4522-853E-71E6F0611AF3}"/>
    <cellStyle name="20% - Accent2 10 7" xfId="22323" xr:uid="{F33822F9-67CD-4614-8327-1143748940C0}"/>
    <cellStyle name="20% - Accent2 10 7 2" xfId="41095" xr:uid="{4EFDF68C-DFAC-44D6-A842-F1039D276EF9}"/>
    <cellStyle name="20% - Accent2 10 8" xfId="12932" xr:uid="{5F23B348-8474-4E6D-9A13-114F14E4C3CA}"/>
    <cellStyle name="20% - Accent2 10 9" xfId="31714" xr:uid="{B38F47A4-364C-41DE-87DF-97A7DE040D5A}"/>
    <cellStyle name="20% - Accent2 11" xfId="2174" xr:uid="{3FE7F2F0-469D-48F4-9137-3CFF54E0650D}"/>
    <cellStyle name="20% - Accent2 11 10" xfId="55259" xr:uid="{8E206E03-0DE1-4AE1-BF4F-683AC2C66D3F}"/>
    <cellStyle name="20% - Accent2 11 2" xfId="4801" xr:uid="{9E7D0B95-28AA-4221-869E-A97EBAE29443}"/>
    <cellStyle name="20% - Accent2 11 2 2" xfId="9793" xr:uid="{F2E6DBCE-8275-43B1-9BA7-800CF0139900}"/>
    <cellStyle name="20% - Accent2 11 2 2 2" xfId="28647" xr:uid="{2FFC59CB-9100-42C8-88C8-42E3F38ED5EF}"/>
    <cellStyle name="20% - Accent2 11 2 2 2 2" xfId="47409" xr:uid="{36826F95-D494-41EB-952F-BE70EA8CAE2B}"/>
    <cellStyle name="20% - Accent2 11 2 2 3" xfId="19256" xr:uid="{0CECC016-46A0-449E-970D-630E5EDDE398}"/>
    <cellStyle name="20% - Accent2 11 2 2 4" xfId="38028" xr:uid="{C2FB64BF-8AC9-40C2-A8C1-69640CBA2CFB}"/>
    <cellStyle name="20% - Accent2 11 2 3" xfId="23848" xr:uid="{69336F0D-C01C-4797-9AD3-11DC8A70AFD2}"/>
    <cellStyle name="20% - Accent2 11 2 3 2" xfId="42611" xr:uid="{216F6DD3-3684-4B99-9942-AAB8E2E69BE8}"/>
    <cellStyle name="20% - Accent2 11 2 4" xfId="14457" xr:uid="{77F436B4-F463-4947-B817-1A86E49D1B25}"/>
    <cellStyle name="20% - Accent2 11 2 5" xfId="33230" xr:uid="{2A1CA4B4-994A-42BE-A306-124F04CA50DA}"/>
    <cellStyle name="20% - Accent2 11 2 6" xfId="52139" xr:uid="{C05AFB03-6A23-4800-9045-B3F0B9AA3FF9}"/>
    <cellStyle name="20% - Accent2 11 2 7" xfId="55260" xr:uid="{D20E8C8B-43C2-4AA9-AF7D-401B89C3E3CA}"/>
    <cellStyle name="20% - Accent2 11 3" xfId="6431" xr:uid="{D6A5E43F-8B7B-4F26-98B4-45C58763A101}"/>
    <cellStyle name="20% - Accent2 11 3 2" xfId="9794" xr:uid="{5B0285BF-530B-46B0-94F8-EFDC204768EB}"/>
    <cellStyle name="20% - Accent2 11 3 2 2" xfId="28648" xr:uid="{827A7909-E1C6-4173-A086-DAAE8178BC7E}"/>
    <cellStyle name="20% - Accent2 11 3 2 2 2" xfId="47410" xr:uid="{A353FDB0-A585-4AC3-BBB7-7AC96AD1C0C3}"/>
    <cellStyle name="20% - Accent2 11 3 2 3" xfId="19257" xr:uid="{7146650C-EF63-4379-9198-D7E92A6D6E7F}"/>
    <cellStyle name="20% - Accent2 11 3 2 4" xfId="38029" xr:uid="{76FA5717-66F9-4438-A72C-F71DB90BA8DF}"/>
    <cellStyle name="20% - Accent2 11 3 3" xfId="25471" xr:uid="{BCC2B642-2085-40B6-A915-FC75312C2C95}"/>
    <cellStyle name="20% - Accent2 11 3 3 2" xfId="44233" xr:uid="{421263A2-C5E6-489B-8EE1-64A814CCD59F}"/>
    <cellStyle name="20% - Accent2 11 3 4" xfId="16080" xr:uid="{F32AF96C-3A6C-4DF6-86D0-81C5931E75AF}"/>
    <cellStyle name="20% - Accent2 11 3 5" xfId="34852" xr:uid="{BD0F3776-7232-4EEC-BFA3-4D7F77EDF2D2}"/>
    <cellStyle name="20% - Accent2 11 3 6" xfId="52140" xr:uid="{FDA90607-F348-4752-9362-B211287B04CD}"/>
    <cellStyle name="20% - Accent2 11 3 7" xfId="55261" xr:uid="{14C39B70-F0A4-4421-A035-BDA5E8C02DAE}"/>
    <cellStyle name="20% - Accent2 11 4" xfId="8166" xr:uid="{A1C83E26-3E4D-4EED-BB08-519D42329819}"/>
    <cellStyle name="20% - Accent2 11 4 2" xfId="27022" xr:uid="{0BB72812-236D-436B-B19C-C5B9C14975B6}"/>
    <cellStyle name="20% - Accent2 11 4 2 2" xfId="45784" xr:uid="{17A33D2F-759A-43FA-9E6B-273C2C7A6F6D}"/>
    <cellStyle name="20% - Accent2 11 4 3" xfId="17631" xr:uid="{389BD6FA-7DE5-43A0-AD86-DCCA36DC4FB5}"/>
    <cellStyle name="20% - Accent2 11 4 4" xfId="36403" xr:uid="{5D2DE956-9CFE-45D5-9134-A6A79205EC99}"/>
    <cellStyle name="20% - Accent2 11 4 5" xfId="55262" xr:uid="{CA6D887B-2AD7-442C-8455-A8A938BE5F1A}"/>
    <cellStyle name="20% - Accent2 11 5" xfId="22324" xr:uid="{727E9313-0ABF-4C64-AFB0-AAD8264AB9CB}"/>
    <cellStyle name="20% - Accent2 11 5 2" xfId="41096" xr:uid="{DC72909B-FE49-4FF4-865E-83E5D8B9702B}"/>
    <cellStyle name="20% - Accent2 11 5 3" xfId="55263" xr:uid="{88D199A5-11E6-468F-852A-3346ABB1B1CD}"/>
    <cellStyle name="20% - Accent2 11 6" xfId="12933" xr:uid="{87BE3552-D60E-41CF-91A0-3BB2EAEFCA16}"/>
    <cellStyle name="20% - Accent2 11 7" xfId="31715" xr:uid="{B2BB3950-C6B6-4841-A73B-DA50633E8C62}"/>
    <cellStyle name="20% - Accent2 11 8" xfId="50514" xr:uid="{94AA1491-A57D-4481-B085-A8016954E70A}"/>
    <cellStyle name="20% - Accent2 11 9" xfId="3270" xr:uid="{55292518-F498-443C-941E-183869EA5D85}"/>
    <cellStyle name="20% - Accent2 12" xfId="2175" xr:uid="{2395B5AC-CAE7-4531-9232-BD2F9B651F2C}"/>
    <cellStyle name="20% - Accent2 12 10" xfId="55264" xr:uid="{497FA25F-FE69-4515-8966-EB71E8B8FCE4}"/>
    <cellStyle name="20% - Accent2 12 2" xfId="6432" xr:uid="{A961F6F6-C4E7-44E8-B6FC-0377485F330F}"/>
    <cellStyle name="20% - Accent2 12 2 2" xfId="9795" xr:uid="{16B7538E-C169-4539-B74B-C9D61341B0E6}"/>
    <cellStyle name="20% - Accent2 12 2 2 2" xfId="28649" xr:uid="{95217675-AF7E-45FA-A1C9-EE09BEBC260A}"/>
    <cellStyle name="20% - Accent2 12 2 2 2 2" xfId="47411" xr:uid="{53578A60-D983-4CFC-8FAA-6E6F4FD383F6}"/>
    <cellStyle name="20% - Accent2 12 2 2 3" xfId="19258" xr:uid="{3652C2F5-DB14-46C9-B649-181E4E3B32F9}"/>
    <cellStyle name="20% - Accent2 12 2 2 4" xfId="38030" xr:uid="{B8096F3E-7D5F-47C6-B71E-F9B1A8BBA30E}"/>
    <cellStyle name="20% - Accent2 12 2 3" xfId="25472" xr:uid="{8E2DD7F4-35B3-4F16-B4F8-AAA0FD6DAF1B}"/>
    <cellStyle name="20% - Accent2 12 2 3 2" xfId="44234" xr:uid="{88846ED0-8336-4429-8828-FC9CFB94D288}"/>
    <cellStyle name="20% - Accent2 12 2 4" xfId="16081" xr:uid="{D66D234D-FF6E-48A7-8FD3-22610AB2AE30}"/>
    <cellStyle name="20% - Accent2 12 2 5" xfId="34853" xr:uid="{1723EF44-BC98-4DC4-8289-C07DB2FBEE4B}"/>
    <cellStyle name="20% - Accent2 12 2 6" xfId="52141" xr:uid="{795FE855-671B-459C-8678-3903866E4EF5}"/>
    <cellStyle name="20% - Accent2 12 2 7" xfId="55265" xr:uid="{A9D8A9E0-FA67-40BF-BB65-5EDBBA72A2B8}"/>
    <cellStyle name="20% - Accent2 12 3" xfId="9796" xr:uid="{D2DBE15D-21C4-4984-A826-10CA5821C49D}"/>
    <cellStyle name="20% - Accent2 12 3 2" xfId="28650" xr:uid="{70E06295-2932-490B-B8E8-807B7563E224}"/>
    <cellStyle name="20% - Accent2 12 3 2 2" xfId="47412" xr:uid="{F6240115-27CB-4D0E-8072-561992595C91}"/>
    <cellStyle name="20% - Accent2 12 3 3" xfId="19259" xr:uid="{4B1709E9-0AE5-4960-B1F3-89CFB6753C0A}"/>
    <cellStyle name="20% - Accent2 12 3 4" xfId="38031" xr:uid="{E4530486-8213-4A5A-8C24-4B36999D66E2}"/>
    <cellStyle name="20% - Accent2 12 3 5" xfId="52142" xr:uid="{BF42E38E-199B-47BD-920E-60414E0915F6}"/>
    <cellStyle name="20% - Accent2 12 3 6" xfId="60226" xr:uid="{B47A87A7-912E-453B-9C8C-87F45849CF81}"/>
    <cellStyle name="20% - Accent2 12 4" xfId="8167" xr:uid="{C66006FB-A7E7-461C-8FF3-E59B27E9149B}"/>
    <cellStyle name="20% - Accent2 12 4 2" xfId="27023" xr:uid="{8FEAA95D-B383-4CB2-B5E1-69F6C95ADF40}"/>
    <cellStyle name="20% - Accent2 12 4 2 2" xfId="45785" xr:uid="{96031308-C4D5-4CEE-954C-FCC1093106D4}"/>
    <cellStyle name="20% - Accent2 12 4 3" xfId="17632" xr:uid="{BDEC865C-B2DF-472D-AEC2-CEE03AB7529D}"/>
    <cellStyle name="20% - Accent2 12 4 4" xfId="36404" xr:uid="{E1082751-E869-45D5-A4E1-B28C8CCDC07A}"/>
    <cellStyle name="20% - Accent2 12 5" xfId="24624" xr:uid="{A7EE2F6C-B0AF-479C-BC00-D3026F7BEA18}"/>
    <cellStyle name="20% - Accent2 12 5 2" xfId="43386" xr:uid="{4BC9E43D-6F8B-419E-9898-F2FB318D6018}"/>
    <cellStyle name="20% - Accent2 12 6" xfId="15233" xr:uid="{E9B715B5-4EB9-4CBE-BBDD-4313768BECA2}"/>
    <cellStyle name="20% - Accent2 12 7" xfId="34005" xr:uid="{6917C888-1F6D-4483-9E17-93A2386F3EAF}"/>
    <cellStyle name="20% - Accent2 12 8" xfId="50515" xr:uid="{0D7BC7FA-5479-4005-B7E7-43AC51010B2E}"/>
    <cellStyle name="20% - Accent2 12 9" xfId="5577" xr:uid="{1A356AC3-D7B0-467D-B4B5-94089D845F6E}"/>
    <cellStyle name="20% - Accent2 13" xfId="23073" xr:uid="{694FA07C-F266-40DC-913B-3D684F58B7E5}"/>
    <cellStyle name="20% - Accent2 13 2" xfId="41836" xr:uid="{4BBAD490-2865-47DD-B5CC-211F700413AF}"/>
    <cellStyle name="20% - Accent2 13 2 2" xfId="55267" xr:uid="{C4C41C96-2380-48F3-871D-3E8346E24418}"/>
    <cellStyle name="20% - Accent2 13 3" xfId="55266" xr:uid="{C1D4B5E4-5FE8-4E77-AE06-333C17D44AD6}"/>
    <cellStyle name="20% - Accent2 14" xfId="13682" xr:uid="{66C73D67-884F-4E4E-A799-74D0D141B05D}"/>
    <cellStyle name="20% - Accent2 14 2" xfId="55269" xr:uid="{807AD95A-C0AE-4F90-B97E-A4AFD2F51E02}"/>
    <cellStyle name="20% - Accent2 14 3" xfId="55268" xr:uid="{456FE793-1DEB-435E-900F-E3B0E8949DF6}"/>
    <cellStyle name="20% - Accent2 15" xfId="32455" xr:uid="{08CB3865-738F-41A3-9818-6B8B07C31C27}"/>
    <cellStyle name="20% - Accent2 15 2" xfId="55270" xr:uid="{E56A1B1D-F186-41DE-B382-13F8BF3F7DE1}"/>
    <cellStyle name="20% - Accent2 16" xfId="4026" xr:uid="{B69CA924-B1B1-461C-A3FD-72D07A463D61}"/>
    <cellStyle name="20% - Accent2 17" xfId="694" xr:uid="{0E2A741F-249D-40CF-8955-EF7E263D86E4}"/>
    <cellStyle name="20% - Accent2 2" xfId="738" xr:uid="{FDDDF7F4-165E-4F38-A8BF-E8F67822F5B0}"/>
    <cellStyle name="20% - Accent2 2 2" xfId="1151" xr:uid="{C5EA8352-B1B5-4AA3-8EA5-70B2888BE110}"/>
    <cellStyle name="20% - Accent2 2 2 10" xfId="2176" xr:uid="{329E0F08-928A-4EB1-B9EB-99EB065DFC52}"/>
    <cellStyle name="20% - Accent2 2 2 10 10" xfId="58843" xr:uid="{4C016A08-677F-46BE-AE35-4CEAA895975D}"/>
    <cellStyle name="20% - Accent2 2 2 10 2" xfId="6434" xr:uid="{6F3719AB-9478-41B2-9DAD-9D7803EEBC45}"/>
    <cellStyle name="20% - Accent2 2 2 10 2 2" xfId="9797" xr:uid="{91743919-A362-4355-88DC-AD380533BFB7}"/>
    <cellStyle name="20% - Accent2 2 2 10 2 2 2" xfId="28651" xr:uid="{D7C7AB78-379A-4310-9A23-1AB37EFBF457}"/>
    <cellStyle name="20% - Accent2 2 2 10 2 2 2 2" xfId="47413" xr:uid="{2C83B833-CDC6-4B0A-94D1-6BB4D3D6FCB3}"/>
    <cellStyle name="20% - Accent2 2 2 10 2 2 3" xfId="19260" xr:uid="{EB60893E-40C0-4B86-A843-57FFDC914438}"/>
    <cellStyle name="20% - Accent2 2 2 10 2 2 4" xfId="38032" xr:uid="{A2DCF791-3103-48CD-B073-F5B2CEBE6927}"/>
    <cellStyle name="20% - Accent2 2 2 10 2 3" xfId="25474" xr:uid="{777C3295-F7D7-45DC-B8C6-8F0FC8C2F03A}"/>
    <cellStyle name="20% - Accent2 2 2 10 2 3 2" xfId="44236" xr:uid="{F93AB939-6C72-4BCC-8ECF-9B1CAAC622C3}"/>
    <cellStyle name="20% - Accent2 2 2 10 2 4" xfId="16083" xr:uid="{396921CF-741E-464A-998D-8E3184213EA3}"/>
    <cellStyle name="20% - Accent2 2 2 10 2 5" xfId="34855" xr:uid="{283ED6E2-8C18-4305-A722-5E70F60CDB82}"/>
    <cellStyle name="20% - Accent2 2 2 10 2 6" xfId="52143" xr:uid="{E826C85D-17FC-4A41-B508-C5EE2C81A498}"/>
    <cellStyle name="20% - Accent2 2 2 10 2 7" xfId="60227" xr:uid="{0CB4C9A1-75DE-4CE2-9551-DBFBA3123882}"/>
    <cellStyle name="20% - Accent2 2 2 10 3" xfId="9798" xr:uid="{FACC219F-246D-440C-AF51-27C7B154A3C5}"/>
    <cellStyle name="20% - Accent2 2 2 10 3 2" xfId="28652" xr:uid="{ED78F6A9-CD0D-4E1F-A81A-6EC540784B97}"/>
    <cellStyle name="20% - Accent2 2 2 10 3 2 2" xfId="47414" xr:uid="{DB12DF7E-18FB-435D-8A40-6F1FC4DCD30A}"/>
    <cellStyle name="20% - Accent2 2 2 10 3 3" xfId="19261" xr:uid="{E464CF8D-5E07-499E-B99B-8A86F0AD6D22}"/>
    <cellStyle name="20% - Accent2 2 2 10 3 4" xfId="38033" xr:uid="{9AC24B12-4650-4405-9A9B-EAA27AB9C0CE}"/>
    <cellStyle name="20% - Accent2 2 2 10 3 5" xfId="52144" xr:uid="{B080DDBF-FF4B-4136-861B-72858F98C0AC}"/>
    <cellStyle name="20% - Accent2 2 2 10 3 6" xfId="60228" xr:uid="{ECE8817B-7DEC-4E78-BD60-D65490C0BCC3}"/>
    <cellStyle name="20% - Accent2 2 2 10 4" xfId="8169" xr:uid="{F21B188D-06F7-457D-9464-05D3DC959DF4}"/>
    <cellStyle name="20% - Accent2 2 2 10 4 2" xfId="27025" xr:uid="{63E21B98-A4C5-4DF8-A3FE-5FABD6512E24}"/>
    <cellStyle name="20% - Accent2 2 2 10 4 2 2" xfId="45787" xr:uid="{E8EA2CF3-300F-43A9-B004-1FB0B029463E}"/>
    <cellStyle name="20% - Accent2 2 2 10 4 3" xfId="17634" xr:uid="{E434C1FC-3581-4A0D-9FB2-C7F287E2D1B8}"/>
    <cellStyle name="20% - Accent2 2 2 10 4 4" xfId="36406" xr:uid="{1F252523-681F-47A8-A673-B0FF1B86F0D7}"/>
    <cellStyle name="20% - Accent2 2 2 10 5" xfId="23868" xr:uid="{76F1E6A2-FA9A-4493-A15A-92A5D3981375}"/>
    <cellStyle name="20% - Accent2 2 2 10 5 2" xfId="42631" xr:uid="{321D8953-EFD7-4FF0-8821-F1F3AA46C086}"/>
    <cellStyle name="20% - Accent2 2 2 10 6" xfId="14477" xr:uid="{86638529-7A9A-431F-9B4D-897360CC3E01}"/>
    <cellStyle name="20% - Accent2 2 2 10 7" xfId="33250" xr:uid="{4C4FA80F-1AB4-4202-8BD9-AB5DDACE585A}"/>
    <cellStyle name="20% - Accent2 2 2 10 8" xfId="50517" xr:uid="{AE3D1D04-F0F5-42B6-B884-BD2EABE96F1B}"/>
    <cellStyle name="20% - Accent2 2 2 10 9" xfId="4821" xr:uid="{4E6C86D9-23B7-4E87-8983-E9D4BF5239BC}"/>
    <cellStyle name="20% - Accent2 2 2 11" xfId="2177" xr:uid="{654F9AA9-537D-4596-BFF8-6777B84D2E10}"/>
    <cellStyle name="20% - Accent2 2 2 11 10" xfId="58844" xr:uid="{1176AB59-D871-46C0-B180-1D87F9C1CA6D}"/>
    <cellStyle name="20% - Accent2 2 2 11 2" xfId="9800" xr:uid="{7FA8643F-AFE0-49B7-8487-4A2841217900}"/>
    <cellStyle name="20% - Accent2 2 2 11 2 2" xfId="28654" xr:uid="{42A3F69B-00EB-40AB-B291-8E8CDAD3CAFA}"/>
    <cellStyle name="20% - Accent2 2 2 11 2 2 2" xfId="47416" xr:uid="{5E94A98D-762B-4290-8DBA-6F3F0358DF7D}"/>
    <cellStyle name="20% - Accent2 2 2 11 2 3" xfId="19263" xr:uid="{F20A06C2-9A4A-49C5-A10F-435F131B7F2D}"/>
    <cellStyle name="20% - Accent2 2 2 11 2 4" xfId="38035" xr:uid="{7BA1A944-275A-4C78-B3C8-450ABD2367EB}"/>
    <cellStyle name="20% - Accent2 2 2 11 2 5" xfId="52146" xr:uid="{BF232272-42ED-4C12-A7A4-F7B4F051DAF0}"/>
    <cellStyle name="20% - Accent2 2 2 11 2 6" xfId="60229" xr:uid="{D52FA7A4-CE4F-481C-8F61-5346517A154E}"/>
    <cellStyle name="20% - Accent2 2 2 11 3" xfId="9801" xr:uid="{8746B89A-BC9D-474D-8C09-AE0E40E48189}"/>
    <cellStyle name="20% - Accent2 2 2 11 3 2" xfId="28655" xr:uid="{F383EF3C-4357-4527-9BE7-EDAB102BE0A5}"/>
    <cellStyle name="20% - Accent2 2 2 11 3 2 2" xfId="47417" xr:uid="{4FA9CCCA-6E2B-4504-B214-EF9E38192BE9}"/>
    <cellStyle name="20% - Accent2 2 2 11 3 3" xfId="19264" xr:uid="{F6EDCE4E-65E8-4E3D-BB9E-6453E9A8781A}"/>
    <cellStyle name="20% - Accent2 2 2 11 3 4" xfId="38036" xr:uid="{A7F8F1A3-E1DF-4CCA-9D8F-8E4A79B527AC}"/>
    <cellStyle name="20% - Accent2 2 2 11 3 5" xfId="52147" xr:uid="{9081A0CD-0826-4806-BEA2-DB4A9FA697E0}"/>
    <cellStyle name="20% - Accent2 2 2 11 3 6" xfId="60230" xr:uid="{38165D8B-65AA-4D79-B198-05A74837F76D}"/>
    <cellStyle name="20% - Accent2 2 2 11 4" xfId="9799" xr:uid="{3A2F5572-FA26-4F63-9A4B-05D8894D1D37}"/>
    <cellStyle name="20% - Accent2 2 2 11 4 2" xfId="28653" xr:uid="{E7F912BB-D97E-4360-95C3-9583B865D15E}"/>
    <cellStyle name="20% - Accent2 2 2 11 4 2 2" xfId="47415" xr:uid="{DB4DECF7-D657-495B-BFB7-C13BFB659E5F}"/>
    <cellStyle name="20% - Accent2 2 2 11 4 3" xfId="19262" xr:uid="{D8F92C4D-1250-4492-9ACD-DC34221C86CE}"/>
    <cellStyle name="20% - Accent2 2 2 11 4 4" xfId="38034" xr:uid="{DD26B275-C79C-49DE-9336-D755C19DF893}"/>
    <cellStyle name="20% - Accent2 2 2 11 5" xfId="24644" xr:uid="{1D5B225C-2527-4220-B117-F2E63CEF18AA}"/>
    <cellStyle name="20% - Accent2 2 2 11 5 2" xfId="43406" xr:uid="{9DF18CD9-980F-4157-BAFC-57CEC5750829}"/>
    <cellStyle name="20% - Accent2 2 2 11 6" xfId="15253" xr:uid="{03C4FD66-0FF3-4A81-8262-B1C469F0C54E}"/>
    <cellStyle name="20% - Accent2 2 2 11 7" xfId="34025" xr:uid="{EF3455E6-B33F-4700-B1AB-E53F61D5B184}"/>
    <cellStyle name="20% - Accent2 2 2 11 8" xfId="52145" xr:uid="{A96D23ED-6BBA-4250-BA40-61D8BC4E454F}"/>
    <cellStyle name="20% - Accent2 2 2 11 9" xfId="5597" xr:uid="{C945DEAB-5139-4C0B-AB0E-0C340F3A4E68}"/>
    <cellStyle name="20% - Accent2 2 2 12" xfId="4046" xr:uid="{60C10B26-2650-4196-B213-87214A71A837}"/>
    <cellStyle name="20% - Accent2 2 2 12 2" xfId="23093" xr:uid="{39199A16-A3C6-4D43-92E5-2A2D7F828B56}"/>
    <cellStyle name="20% - Accent2 2 2 12 2 2" xfId="41856" xr:uid="{6D7BAB4A-CE33-41DF-9423-5C749F88CB02}"/>
    <cellStyle name="20% - Accent2 2 2 12 3" xfId="13702" xr:uid="{E91108B3-FB02-4246-A274-042FB1AAD9BE}"/>
    <cellStyle name="20% - Accent2 2 2 12 4" xfId="32475" xr:uid="{5501FD91-992D-4581-9AC0-691A7B58CE34}"/>
    <cellStyle name="20% - Accent2 2 2 13" xfId="6433" xr:uid="{116A11B9-696B-406F-98E8-D98345650386}"/>
    <cellStyle name="20% - Accent2 2 2 13 2" xfId="25473" xr:uid="{A8B5FBE8-FE13-436A-BA73-02252949869B}"/>
    <cellStyle name="20% - Accent2 2 2 13 2 2" xfId="44235" xr:uid="{38EC5AAA-0F65-4154-AB29-6D3AA55877FC}"/>
    <cellStyle name="20% - Accent2 2 2 13 3" xfId="16082" xr:uid="{5267D62A-40B5-46FA-8BF2-65B6DEA8146F}"/>
    <cellStyle name="20% - Accent2 2 2 13 4" xfId="34854" xr:uid="{4BCCA6BA-4D48-42D2-A76B-BF3409B76CDD}"/>
    <cellStyle name="20% - Accent2 2 2 14" xfId="7916" xr:uid="{2E223017-5F41-4294-AF1A-68E3801F8B3E}"/>
    <cellStyle name="20% - Accent2 2 2 15" xfId="8168" xr:uid="{BB110212-5C4D-4621-AEE0-9FCD27FA2F5E}"/>
    <cellStyle name="20% - Accent2 2 2 15 2" xfId="27024" xr:uid="{FB040C16-D8FB-4E1A-8FB4-4497AC1F3E4A}"/>
    <cellStyle name="20% - Accent2 2 2 15 2 2" xfId="45786" xr:uid="{2F6D5457-C73F-47C7-BF86-46DA060145E6}"/>
    <cellStyle name="20% - Accent2 2 2 15 3" xfId="17633" xr:uid="{7E579AEE-2EC8-4A89-806B-94F26BA3A743}"/>
    <cellStyle name="20% - Accent2 2 2 15 4" xfId="36405" xr:uid="{21794753-3CFF-48C2-88B1-0D8E97FA9456}"/>
    <cellStyle name="20% - Accent2 2 2 16" xfId="22325" xr:uid="{C28FB346-058E-45C4-9429-5CD776F3D510}"/>
    <cellStyle name="20% - Accent2 2 2 16 2" xfId="41097" xr:uid="{429442F4-9765-4097-9116-17012140408A}"/>
    <cellStyle name="20% - Accent2 2 2 17" xfId="12934" xr:uid="{A8BCD62B-49BD-492C-A7E8-03523E4913C0}"/>
    <cellStyle name="20% - Accent2 2 2 18" xfId="31716" xr:uid="{C4EA1861-29F3-4A5A-951C-CB3F2D602EB5}"/>
    <cellStyle name="20% - Accent2 2 2 19" xfId="50516" xr:uid="{A1B68BF4-E58E-44CC-9C1A-F82720FDB807}"/>
    <cellStyle name="20% - Accent2 2 2 2" xfId="1357" xr:uid="{0D904018-19EF-4861-8B78-5851C54893FC}"/>
    <cellStyle name="20% - Accent2 2 2 2 10" xfId="12935" xr:uid="{55FD5841-44D5-404C-A594-6CA14D26A896}"/>
    <cellStyle name="20% - Accent2 2 2 2 11" xfId="31717" xr:uid="{181EEA85-543F-4F82-A41E-36BA5FD448DD}"/>
    <cellStyle name="20% - Accent2 2 2 2 12" xfId="50518" xr:uid="{CCBDB1D7-DB43-44B3-B424-BA33A7B06ECB}"/>
    <cellStyle name="20% - Accent2 2 2 2 13" xfId="3272" xr:uid="{D05C48AD-00F0-4E6E-8174-510A8B7BA803}"/>
    <cellStyle name="20% - Accent2 2 2 2 14" xfId="58845" xr:uid="{8445278B-FE88-4998-8351-B0B089C3CFD5}"/>
    <cellStyle name="20% - Accent2 2 2 2 2" xfId="2015" xr:uid="{AAF2D0C7-C759-4193-9952-C0F77350CA4B}"/>
    <cellStyle name="20% - Accent2 2 2 2 2 10" xfId="50519" xr:uid="{242E2516-E6FC-4D6D-86EE-1256B8A9C0FA}"/>
    <cellStyle name="20% - Accent2 2 2 2 2 11" xfId="3273" xr:uid="{3161491F-F363-4A9F-96C7-98C018558F4F}"/>
    <cellStyle name="20% - Accent2 2 2 2 2 12" xfId="58846" xr:uid="{CE179BD1-F12A-4F16-9A7C-5C53C990C695}"/>
    <cellStyle name="20% - Accent2 2 2 2 2 2" xfId="2178" xr:uid="{21F6C0CD-A13E-4057-8039-D593D5041C1F}"/>
    <cellStyle name="20% - Accent2 2 2 2 2 2 10" xfId="58847" xr:uid="{3B34AB41-CA6F-43F6-ACEA-40FE50E4DEC0}"/>
    <cellStyle name="20% - Accent2 2 2 2 2 2 2" xfId="6437" xr:uid="{097CA190-2B76-4363-A4DE-0F5BCAB88A66}"/>
    <cellStyle name="20% - Accent2 2 2 2 2 2 2 2" xfId="9802" xr:uid="{72F0F073-2FE9-4583-9CD2-56AB15D87C2E}"/>
    <cellStyle name="20% - Accent2 2 2 2 2 2 2 2 2" xfId="28656" xr:uid="{AE9F0806-830C-4DA3-AD02-6432A357BB72}"/>
    <cellStyle name="20% - Accent2 2 2 2 2 2 2 2 2 2" xfId="47418" xr:uid="{529AE957-E128-48E4-B751-408DFB7AC92D}"/>
    <cellStyle name="20% - Accent2 2 2 2 2 2 2 2 3" xfId="19265" xr:uid="{4095FD17-F46C-4C68-8594-394EA3F4125E}"/>
    <cellStyle name="20% - Accent2 2 2 2 2 2 2 2 4" xfId="38037" xr:uid="{1ECDCE2C-8C25-4CC8-8603-70855CE865B1}"/>
    <cellStyle name="20% - Accent2 2 2 2 2 2 2 3" xfId="25477" xr:uid="{19980850-DBF0-473C-8E30-05C97BA8EDAB}"/>
    <cellStyle name="20% - Accent2 2 2 2 2 2 2 3 2" xfId="44239" xr:uid="{29DDBC49-A851-423E-853D-C888E6FC0606}"/>
    <cellStyle name="20% - Accent2 2 2 2 2 2 2 4" xfId="16086" xr:uid="{1C11370B-DF1D-4B08-A006-6C1CC9525751}"/>
    <cellStyle name="20% - Accent2 2 2 2 2 2 2 5" xfId="34858" xr:uid="{A4FF9BD8-C6B4-4FE5-B16B-805F48C69792}"/>
    <cellStyle name="20% - Accent2 2 2 2 2 2 2 6" xfId="52148" xr:uid="{1271F389-2B1E-4A0F-A797-AB1137D7C18F}"/>
    <cellStyle name="20% - Accent2 2 2 2 2 2 2 7" xfId="60231" xr:uid="{744EDA07-B7F7-430B-9B99-9002402609E4}"/>
    <cellStyle name="20% - Accent2 2 2 2 2 2 3" xfId="9803" xr:uid="{578B8D6B-98A5-4232-A5D3-54A08E80A1E8}"/>
    <cellStyle name="20% - Accent2 2 2 2 2 2 3 2" xfId="28657" xr:uid="{2C188F5E-4C8B-4E21-B4BC-FEE3B0542545}"/>
    <cellStyle name="20% - Accent2 2 2 2 2 2 3 2 2" xfId="47419" xr:uid="{0AB75031-9FCE-430D-B732-BC0C123A0386}"/>
    <cellStyle name="20% - Accent2 2 2 2 2 2 3 3" xfId="19266" xr:uid="{4B0D42A6-5C36-4B50-9451-D7A92E9871D9}"/>
    <cellStyle name="20% - Accent2 2 2 2 2 2 3 4" xfId="38038" xr:uid="{53B932A9-6D46-442E-8A82-B687D2C23B07}"/>
    <cellStyle name="20% - Accent2 2 2 2 2 2 3 5" xfId="52149" xr:uid="{F1B5E281-7EA8-4B41-87DA-E218C62F6C3A}"/>
    <cellStyle name="20% - Accent2 2 2 2 2 2 3 6" xfId="60232" xr:uid="{68FD3D85-B895-4155-9825-1435E45B8988}"/>
    <cellStyle name="20% - Accent2 2 2 2 2 2 4" xfId="8172" xr:uid="{EDCA64EE-CF68-477B-8DC4-44525805504F}"/>
    <cellStyle name="20% - Accent2 2 2 2 2 2 4 2" xfId="27028" xr:uid="{422B4A91-BD9E-4DDC-92D7-7C5FB3EFB57F}"/>
    <cellStyle name="20% - Accent2 2 2 2 2 2 4 2 2" xfId="45790" xr:uid="{068706B8-6206-4CC0-B698-399AE9D69E20}"/>
    <cellStyle name="20% - Accent2 2 2 2 2 2 4 3" xfId="17637" xr:uid="{2985ABFE-BA97-4BE6-B298-FCA4D910B81A}"/>
    <cellStyle name="20% - Accent2 2 2 2 2 2 4 4" xfId="36409" xr:uid="{6BB804C7-F049-4768-9CCE-59F36E018926}"/>
    <cellStyle name="20% - Accent2 2 2 2 2 2 5" xfId="24126" xr:uid="{95A25FE9-F649-4316-8E30-2254AB1D3EFE}"/>
    <cellStyle name="20% - Accent2 2 2 2 2 2 5 2" xfId="42889" xr:uid="{FF514B74-A75E-4E5E-8DBE-1EEFB23FA170}"/>
    <cellStyle name="20% - Accent2 2 2 2 2 2 6" xfId="14735" xr:uid="{036A3052-94C0-4374-9968-642A153FB36E}"/>
    <cellStyle name="20% - Accent2 2 2 2 2 2 7" xfId="33508" xr:uid="{0C695F8D-A7D5-4351-BD9D-4C9EB6521887}"/>
    <cellStyle name="20% - Accent2 2 2 2 2 2 8" xfId="50520" xr:uid="{2B61B09C-7CD4-4CBC-854A-C196DC040D69}"/>
    <cellStyle name="20% - Accent2 2 2 2 2 2 9" xfId="5079" xr:uid="{E635E16B-C3DA-48D5-8259-31CBF29B5370}"/>
    <cellStyle name="20% - Accent2 2 2 2 2 3" xfId="5855" xr:uid="{A6BB233E-AA1A-4B10-BEBF-582D1522F4E4}"/>
    <cellStyle name="20% - Accent2 2 2 2 2 3 2" xfId="9804" xr:uid="{6ECA674E-4A53-4A56-B9AA-80EA9FBAD406}"/>
    <cellStyle name="20% - Accent2 2 2 2 2 3 2 2" xfId="28658" xr:uid="{2004C194-FE23-44DA-A6A7-19F7728D5203}"/>
    <cellStyle name="20% - Accent2 2 2 2 2 3 2 2 2" xfId="47420" xr:uid="{93033D14-28FE-4727-8F22-E270DDBD6EFD}"/>
    <cellStyle name="20% - Accent2 2 2 2 2 3 2 3" xfId="19267" xr:uid="{9D26A31A-787D-49D3-B641-C662E9D86800}"/>
    <cellStyle name="20% - Accent2 2 2 2 2 3 2 4" xfId="38039" xr:uid="{F034E1F2-84F0-49AD-8965-2C2AEEC6D24D}"/>
    <cellStyle name="20% - Accent2 2 2 2 2 3 3" xfId="24902" xr:uid="{B785B188-2144-48DC-AEC6-490772A5DECE}"/>
    <cellStyle name="20% - Accent2 2 2 2 2 3 3 2" xfId="43664" xr:uid="{30ACB430-0EC2-49D0-BED7-C668E36471A9}"/>
    <cellStyle name="20% - Accent2 2 2 2 2 3 4" xfId="15511" xr:uid="{C60C1416-FD2F-42A6-9758-F962193A4688}"/>
    <cellStyle name="20% - Accent2 2 2 2 2 3 5" xfId="34283" xr:uid="{F705016B-BB1C-44A3-9012-9D8EFF49D835}"/>
    <cellStyle name="20% - Accent2 2 2 2 2 3 6" xfId="52150" xr:uid="{EE708F06-FD98-4445-8C7D-D8BBEBB31ACD}"/>
    <cellStyle name="20% - Accent2 2 2 2 2 3 7" xfId="60233" xr:uid="{50C8D8EB-1B05-447A-86A1-7121F49608C9}"/>
    <cellStyle name="20% - Accent2 2 2 2 2 4" xfId="4304" xr:uid="{00F35E4D-C75F-41D0-90FF-146CD656861A}"/>
    <cellStyle name="20% - Accent2 2 2 2 2 4 2" xfId="9805" xr:uid="{B4650EA8-8088-4E10-A3C2-CC914628F47D}"/>
    <cellStyle name="20% - Accent2 2 2 2 2 4 2 2" xfId="28659" xr:uid="{8948D35A-0B80-4A21-94BF-D746BC403FD1}"/>
    <cellStyle name="20% - Accent2 2 2 2 2 4 2 2 2" xfId="47421" xr:uid="{53C492DA-5BFF-4B70-8C40-CF019502DD87}"/>
    <cellStyle name="20% - Accent2 2 2 2 2 4 2 3" xfId="19268" xr:uid="{132383ED-C7D6-438E-9E27-F3449C6F7A0A}"/>
    <cellStyle name="20% - Accent2 2 2 2 2 4 2 4" xfId="38040" xr:uid="{C903747D-27D5-4C97-AD1C-59AC7F9A7D75}"/>
    <cellStyle name="20% - Accent2 2 2 2 2 4 3" xfId="23351" xr:uid="{EFCEFBFB-7501-48C7-9DBA-577760A60505}"/>
    <cellStyle name="20% - Accent2 2 2 2 2 4 3 2" xfId="42114" xr:uid="{BDB47E39-9680-4A32-8CB0-557B7775DBA3}"/>
    <cellStyle name="20% - Accent2 2 2 2 2 4 4" xfId="13960" xr:uid="{8BAA2A6A-1814-4F10-B0F7-5C5E31D65B38}"/>
    <cellStyle name="20% - Accent2 2 2 2 2 4 5" xfId="32733" xr:uid="{209527FD-8F16-4D09-A8E5-936100127616}"/>
    <cellStyle name="20% - Accent2 2 2 2 2 4 6" xfId="52151" xr:uid="{AB614C7A-04E5-40D7-BE96-F2A30870091F}"/>
    <cellStyle name="20% - Accent2 2 2 2 2 4 7" xfId="60234" xr:uid="{3657C208-51A7-4F08-9420-AC7F823E83B0}"/>
    <cellStyle name="20% - Accent2 2 2 2 2 5" xfId="6436" xr:uid="{4AB1EFA3-6CB7-489A-ACFA-60A8757D0964}"/>
    <cellStyle name="20% - Accent2 2 2 2 2 5 2" xfId="25476" xr:uid="{F38402F1-1E90-4C5A-8414-24519F5FF849}"/>
    <cellStyle name="20% - Accent2 2 2 2 2 5 2 2" xfId="44238" xr:uid="{773D38DE-6D25-4A79-81F1-9AC9F93B8F3B}"/>
    <cellStyle name="20% - Accent2 2 2 2 2 5 3" xfId="16085" xr:uid="{9ED0119D-AB07-4C23-B6D6-70A1577EACBD}"/>
    <cellStyle name="20% - Accent2 2 2 2 2 5 4" xfId="34857" xr:uid="{1064E243-0CF4-4465-9DA0-8DAFADE408F5}"/>
    <cellStyle name="20% - Accent2 2 2 2 2 6" xfId="8171" xr:uid="{544F3035-A5D4-4940-AC61-EF8432F8DAB8}"/>
    <cellStyle name="20% - Accent2 2 2 2 2 6 2" xfId="27027" xr:uid="{F86689EB-DF91-4019-B591-3DC2D7270351}"/>
    <cellStyle name="20% - Accent2 2 2 2 2 6 2 2" xfId="45789" xr:uid="{74125EB6-1BFF-4E0C-8021-1AA79AA0CEBE}"/>
    <cellStyle name="20% - Accent2 2 2 2 2 6 3" xfId="17636" xr:uid="{BB881019-DDD0-4019-8113-283D5739B202}"/>
    <cellStyle name="20% - Accent2 2 2 2 2 6 4" xfId="36408" xr:uid="{580895DA-55F9-43C0-8431-6C277B3FE83A}"/>
    <cellStyle name="20% - Accent2 2 2 2 2 7" xfId="22327" xr:uid="{36EC26DF-FACF-47C2-BBF5-A598145A2CAE}"/>
    <cellStyle name="20% - Accent2 2 2 2 2 7 2" xfId="41099" xr:uid="{0907A29B-A64F-46F8-AC1D-F8D189B1BBD5}"/>
    <cellStyle name="20% - Accent2 2 2 2 2 8" xfId="12936" xr:uid="{2BF0892E-3E7B-41AB-8E99-7EB4FD077303}"/>
    <cellStyle name="20% - Accent2 2 2 2 2 9" xfId="31718" xr:uid="{BFC112FD-9487-45BB-9CD4-607996E75F72}"/>
    <cellStyle name="20% - Accent2 2 2 2 3" xfId="2179" xr:uid="{59D91A4B-D973-4456-BA0A-D07A8335437E}"/>
    <cellStyle name="20% - Accent2 2 2 2 3 10" xfId="50521" xr:uid="{EDD169D5-2AB5-4F2A-A657-26D9F881F870}"/>
    <cellStyle name="20% - Accent2 2 2 2 3 11" xfId="3274" xr:uid="{EF9BD614-780E-428F-9ECC-5835DBBCBB0B}"/>
    <cellStyle name="20% - Accent2 2 2 2 3 12" xfId="58848" xr:uid="{D2E4AD8E-B647-40F3-A067-1689C31808B1}"/>
    <cellStyle name="20% - Accent2 2 2 2 3 2" xfId="2180" xr:uid="{5A1F50FE-B686-4CCD-84E6-BFBDF481A51C}"/>
    <cellStyle name="20% - Accent2 2 2 2 3 2 10" xfId="58849" xr:uid="{C9C5747E-184F-4188-8D03-86B21E65C61E}"/>
    <cellStyle name="20% - Accent2 2 2 2 3 2 2" xfId="6439" xr:uid="{B2E02A00-1F0D-42E7-BD55-B371472BE891}"/>
    <cellStyle name="20% - Accent2 2 2 2 3 2 2 2" xfId="9806" xr:uid="{C017C64D-1C95-4721-84AD-296178C394F4}"/>
    <cellStyle name="20% - Accent2 2 2 2 3 2 2 2 2" xfId="28660" xr:uid="{F2ED3591-C8ED-45AF-BCE8-766D03701158}"/>
    <cellStyle name="20% - Accent2 2 2 2 3 2 2 2 2 2" xfId="47422" xr:uid="{305CECA5-E06E-495D-AAC7-3563ACE501A0}"/>
    <cellStyle name="20% - Accent2 2 2 2 3 2 2 2 3" xfId="19269" xr:uid="{825D0F80-1054-47E4-94C2-6A36BA8E8083}"/>
    <cellStyle name="20% - Accent2 2 2 2 3 2 2 2 4" xfId="38041" xr:uid="{8EF98DC4-6413-401A-8401-3AAC797FE070}"/>
    <cellStyle name="20% - Accent2 2 2 2 3 2 2 3" xfId="25479" xr:uid="{FC5D8E79-B49C-4E13-821C-8A3FFA33812A}"/>
    <cellStyle name="20% - Accent2 2 2 2 3 2 2 3 2" xfId="44241" xr:uid="{5CF689C7-DA1B-4933-B23C-98B61B52CB1E}"/>
    <cellStyle name="20% - Accent2 2 2 2 3 2 2 4" xfId="16088" xr:uid="{59C5D507-7A3A-4405-8762-B684E77A0393}"/>
    <cellStyle name="20% - Accent2 2 2 2 3 2 2 5" xfId="34860" xr:uid="{E46BA606-8BE0-4CA8-BAF7-3A0BC06810D4}"/>
    <cellStyle name="20% - Accent2 2 2 2 3 2 2 6" xfId="52152" xr:uid="{5D8ECE24-5B1A-4F62-8CBF-AD301C8DCA88}"/>
    <cellStyle name="20% - Accent2 2 2 2 3 2 2 7" xfId="60235" xr:uid="{CAC5C0C6-D7D7-4E39-9037-9AA593D91493}"/>
    <cellStyle name="20% - Accent2 2 2 2 3 2 3" xfId="9807" xr:uid="{F3DFC720-73FB-48E9-85D4-638FAB4ECBF0}"/>
    <cellStyle name="20% - Accent2 2 2 2 3 2 3 2" xfId="28661" xr:uid="{D7EDC80F-8ECE-4FAF-8354-AFA9029DADD1}"/>
    <cellStyle name="20% - Accent2 2 2 2 3 2 3 2 2" xfId="47423" xr:uid="{EFA2E42B-D1E4-4649-8B2C-68C89EBE0FCD}"/>
    <cellStyle name="20% - Accent2 2 2 2 3 2 3 3" xfId="19270" xr:uid="{5CC147DB-BBEF-4A49-9627-3259C5676BD9}"/>
    <cellStyle name="20% - Accent2 2 2 2 3 2 3 4" xfId="38042" xr:uid="{0BE42C43-D437-42B9-B470-0326970F7AFA}"/>
    <cellStyle name="20% - Accent2 2 2 2 3 2 3 5" xfId="52153" xr:uid="{27CD0A28-E749-425A-951A-392A8757B344}"/>
    <cellStyle name="20% - Accent2 2 2 2 3 2 3 6" xfId="60236" xr:uid="{1E3F173A-1DF5-439D-B588-5EE34B2D138A}"/>
    <cellStyle name="20% - Accent2 2 2 2 3 2 4" xfId="8174" xr:uid="{FBD779D6-57CB-4A9F-BEF8-6CFC1A3BF57D}"/>
    <cellStyle name="20% - Accent2 2 2 2 3 2 4 2" xfId="27030" xr:uid="{513B4951-20C7-4E06-8E35-5D663B67EEA8}"/>
    <cellStyle name="20% - Accent2 2 2 2 3 2 4 2 2" xfId="45792" xr:uid="{D1F390A6-93A2-410B-8F4C-5D3580EFE419}"/>
    <cellStyle name="20% - Accent2 2 2 2 3 2 4 3" xfId="17639" xr:uid="{7AF077DC-D54E-483B-8D30-1EBA324EB3A3}"/>
    <cellStyle name="20% - Accent2 2 2 2 3 2 4 4" xfId="36411" xr:uid="{1AAADB82-78A5-4E47-98ED-33CA24668798}"/>
    <cellStyle name="20% - Accent2 2 2 2 3 2 5" xfId="24344" xr:uid="{04B02BB7-B0B3-4D95-844C-8438E85ABF58}"/>
    <cellStyle name="20% - Accent2 2 2 2 3 2 5 2" xfId="43107" xr:uid="{74482DA4-490E-4009-B548-49008CBD7943}"/>
    <cellStyle name="20% - Accent2 2 2 2 3 2 6" xfId="14953" xr:uid="{076CE924-9BBC-4C1B-ACF8-992A8F4CA5ED}"/>
    <cellStyle name="20% - Accent2 2 2 2 3 2 7" xfId="33726" xr:uid="{F6C53E40-5AAA-435B-98A5-08CCEEA0C61F}"/>
    <cellStyle name="20% - Accent2 2 2 2 3 2 8" xfId="50522" xr:uid="{649C9778-4EB6-4F91-BC56-29D57201C71C}"/>
    <cellStyle name="20% - Accent2 2 2 2 3 2 9" xfId="5297" xr:uid="{BD2F6E92-6F8F-4301-8CA3-C8500C30B143}"/>
    <cellStyle name="20% - Accent2 2 2 2 3 3" xfId="6073" xr:uid="{56919971-2979-4B28-8358-21CF20BF920F}"/>
    <cellStyle name="20% - Accent2 2 2 2 3 3 2" xfId="9808" xr:uid="{9AC26B1B-424B-42BA-ACED-BB021D21CBDA}"/>
    <cellStyle name="20% - Accent2 2 2 2 3 3 2 2" xfId="28662" xr:uid="{ADA0FEAE-0AE6-4224-BDCC-CD1EE03CD6B8}"/>
    <cellStyle name="20% - Accent2 2 2 2 3 3 2 2 2" xfId="47424" xr:uid="{97CBAE96-803E-4FC1-A0AB-9C1A2547399C}"/>
    <cellStyle name="20% - Accent2 2 2 2 3 3 2 3" xfId="19271" xr:uid="{89A2B413-7CA3-4830-8B8B-0AB43AA73B4C}"/>
    <cellStyle name="20% - Accent2 2 2 2 3 3 2 4" xfId="38043" xr:uid="{9CE9EACE-13A8-4625-A805-110547D78AA8}"/>
    <cellStyle name="20% - Accent2 2 2 2 3 3 3" xfId="25120" xr:uid="{B2F67740-048F-4B26-97AA-A74A53F9D9D9}"/>
    <cellStyle name="20% - Accent2 2 2 2 3 3 3 2" xfId="43882" xr:uid="{936D7D07-A553-4B96-9D98-C272C2573FD6}"/>
    <cellStyle name="20% - Accent2 2 2 2 3 3 4" xfId="15729" xr:uid="{2BC6C21E-2413-411F-AE4F-0724F527B94B}"/>
    <cellStyle name="20% - Accent2 2 2 2 3 3 5" xfId="34501" xr:uid="{6D5AC976-3AE7-4729-9DFC-26E89F522B05}"/>
    <cellStyle name="20% - Accent2 2 2 2 3 3 6" xfId="52154" xr:uid="{FB338816-B2BF-41E1-9608-3EB0FF4793FF}"/>
    <cellStyle name="20% - Accent2 2 2 2 3 3 7" xfId="60237" xr:uid="{680AB33A-CF64-4C49-B342-8D3F143ADFBB}"/>
    <cellStyle name="20% - Accent2 2 2 2 3 4" xfId="4522" xr:uid="{8D9DDC0B-C688-455D-85B9-7C6388126857}"/>
    <cellStyle name="20% - Accent2 2 2 2 3 4 2" xfId="9809" xr:uid="{02FC232E-1AB8-4703-8D7D-98E6F5F96E35}"/>
    <cellStyle name="20% - Accent2 2 2 2 3 4 2 2" xfId="28663" xr:uid="{47533A36-2A49-4189-8BE5-1D02758A9CDE}"/>
    <cellStyle name="20% - Accent2 2 2 2 3 4 2 2 2" xfId="47425" xr:uid="{E68815AE-9CDB-42A5-A8C4-10FA36DD361E}"/>
    <cellStyle name="20% - Accent2 2 2 2 3 4 2 3" xfId="19272" xr:uid="{EE235E6F-86EE-46F7-8AA9-3435F3975DF2}"/>
    <cellStyle name="20% - Accent2 2 2 2 3 4 2 4" xfId="38044" xr:uid="{41D18CF0-030D-4401-B72A-218DCAAFC464}"/>
    <cellStyle name="20% - Accent2 2 2 2 3 4 3" xfId="23569" xr:uid="{2C8F5FD9-5830-474B-AB60-80052E26CCC7}"/>
    <cellStyle name="20% - Accent2 2 2 2 3 4 3 2" xfId="42332" xr:uid="{861E887D-69D4-40C6-A123-315CEFEC2E16}"/>
    <cellStyle name="20% - Accent2 2 2 2 3 4 4" xfId="14178" xr:uid="{5767B900-414A-427B-93A0-F75A5B9A56E4}"/>
    <cellStyle name="20% - Accent2 2 2 2 3 4 5" xfId="32951" xr:uid="{BA93832D-F885-490E-88A7-B14F1D37861C}"/>
    <cellStyle name="20% - Accent2 2 2 2 3 4 6" xfId="52155" xr:uid="{48E3105C-BF2B-4B24-9114-C9684FC522AF}"/>
    <cellStyle name="20% - Accent2 2 2 2 3 4 7" xfId="60238" xr:uid="{CF6F848F-5F41-4714-BAB4-6EFD12702240}"/>
    <cellStyle name="20% - Accent2 2 2 2 3 5" xfId="6438" xr:uid="{7A5B825A-AA06-4B61-92C1-A9BFCEE5F92D}"/>
    <cellStyle name="20% - Accent2 2 2 2 3 5 2" xfId="25478" xr:uid="{157ED15E-1A3F-4588-9242-2988EFADCBC0}"/>
    <cellStyle name="20% - Accent2 2 2 2 3 5 2 2" xfId="44240" xr:uid="{CE51F146-3B12-4F2F-9947-AFC5E3A9E852}"/>
    <cellStyle name="20% - Accent2 2 2 2 3 5 3" xfId="16087" xr:uid="{1CE08596-AEB8-4EBD-8230-C6DDA0FAC832}"/>
    <cellStyle name="20% - Accent2 2 2 2 3 5 4" xfId="34859" xr:uid="{D9946A34-BCDE-45A3-B46D-FC99029F4340}"/>
    <cellStyle name="20% - Accent2 2 2 2 3 6" xfId="8173" xr:uid="{ADEE66AA-6047-4902-B55D-55317B086EDE}"/>
    <cellStyle name="20% - Accent2 2 2 2 3 6 2" xfId="27029" xr:uid="{E1073385-E5F1-417D-84F1-3B8A3B859F4D}"/>
    <cellStyle name="20% - Accent2 2 2 2 3 6 2 2" xfId="45791" xr:uid="{F9C6A23F-A8AD-4544-93D9-DA29EF2952E8}"/>
    <cellStyle name="20% - Accent2 2 2 2 3 6 3" xfId="17638" xr:uid="{6FC5E320-8010-462C-B319-D0C345579342}"/>
    <cellStyle name="20% - Accent2 2 2 2 3 6 4" xfId="36410" xr:uid="{1C45D1A7-4FAA-4E39-861B-1910CDBE0F60}"/>
    <cellStyle name="20% - Accent2 2 2 2 3 7" xfId="22328" xr:uid="{2BAD747C-D6F6-4715-8F36-26495D901109}"/>
    <cellStyle name="20% - Accent2 2 2 2 3 7 2" xfId="41100" xr:uid="{815AD20E-3E6C-469F-80B5-890708999348}"/>
    <cellStyle name="20% - Accent2 2 2 2 3 8" xfId="12937" xr:uid="{705C63C0-56CD-4F78-9857-40CDDC8E3847}"/>
    <cellStyle name="20% - Accent2 2 2 2 3 9" xfId="31719" xr:uid="{C58DA132-5507-4D54-BF6A-8978708A6B1F}"/>
    <cellStyle name="20% - Accent2 2 2 2 4" xfId="2181" xr:uid="{E0B70170-7E14-42E7-83AD-1F1956DC1092}"/>
    <cellStyle name="20% - Accent2 2 2 2 4 10" xfId="58850" xr:uid="{6ABB2154-BB2C-439A-9B53-FFC73D0E1C35}"/>
    <cellStyle name="20% - Accent2 2 2 2 4 2" xfId="6440" xr:uid="{63DF3883-A5C6-4F92-8A51-7D5DBD2CB3A1}"/>
    <cellStyle name="20% - Accent2 2 2 2 4 2 2" xfId="9810" xr:uid="{745F22C4-FAA2-4E52-B6A4-B81BFDE709FA}"/>
    <cellStyle name="20% - Accent2 2 2 2 4 2 2 2" xfId="28664" xr:uid="{74C9E76E-920E-4DD3-92F4-17B2035CCBF8}"/>
    <cellStyle name="20% - Accent2 2 2 2 4 2 2 2 2" xfId="47426" xr:uid="{D5AB350E-E8D9-449C-A58D-A7C91B47D807}"/>
    <cellStyle name="20% - Accent2 2 2 2 4 2 2 3" xfId="19273" xr:uid="{51EDE064-1F1F-4AF7-B1C9-920426FA08CD}"/>
    <cellStyle name="20% - Accent2 2 2 2 4 2 2 4" xfId="38045" xr:uid="{DFE520AD-5408-4331-872F-CA563CD7EC13}"/>
    <cellStyle name="20% - Accent2 2 2 2 4 2 3" xfId="25480" xr:uid="{8F33C79F-7E1F-40CD-8FAB-7C8942A85DAE}"/>
    <cellStyle name="20% - Accent2 2 2 2 4 2 3 2" xfId="44242" xr:uid="{A0C1B535-5928-45FC-8513-D0FDF773343A}"/>
    <cellStyle name="20% - Accent2 2 2 2 4 2 4" xfId="16089" xr:uid="{282C3E4F-1FF6-4E13-9309-BAE6B24BD5E9}"/>
    <cellStyle name="20% - Accent2 2 2 2 4 2 5" xfId="34861" xr:uid="{CFA46A2E-BAFE-4A6D-9C4F-967B2CCBC68D}"/>
    <cellStyle name="20% - Accent2 2 2 2 4 2 6" xfId="52156" xr:uid="{0A3F7074-CA47-46D7-87A3-9139CB0C8968}"/>
    <cellStyle name="20% - Accent2 2 2 2 4 2 7" xfId="60239" xr:uid="{50946D1D-2CE6-4F95-B43F-C2FFD4596A6C}"/>
    <cellStyle name="20% - Accent2 2 2 2 4 3" xfId="9811" xr:uid="{A9DF2F81-48F7-4234-9A70-392F1689806A}"/>
    <cellStyle name="20% - Accent2 2 2 2 4 3 2" xfId="28665" xr:uid="{C74A3F12-7231-43D7-9EFF-7E31F053A700}"/>
    <cellStyle name="20% - Accent2 2 2 2 4 3 2 2" xfId="47427" xr:uid="{07293400-65D0-47D1-B972-8B02E66D7A76}"/>
    <cellStyle name="20% - Accent2 2 2 2 4 3 3" xfId="19274" xr:uid="{3B5F6470-4C9C-4CE8-BA61-11A6CBB5EA87}"/>
    <cellStyle name="20% - Accent2 2 2 2 4 3 4" xfId="38046" xr:uid="{B54DA9C3-5A76-4E76-A07D-6F067B28D4EE}"/>
    <cellStyle name="20% - Accent2 2 2 2 4 3 5" xfId="52157" xr:uid="{2F655F4B-3057-4841-8CF0-A8CFB14A7115}"/>
    <cellStyle name="20% - Accent2 2 2 2 4 3 6" xfId="60240" xr:uid="{260651FA-5359-4D8D-A4C0-34A76774063E}"/>
    <cellStyle name="20% - Accent2 2 2 2 4 4" xfId="8175" xr:uid="{7E4D0D70-D3B5-4860-8570-E3E134E4E3E2}"/>
    <cellStyle name="20% - Accent2 2 2 2 4 4 2" xfId="27031" xr:uid="{72479560-CC78-46B9-9573-366B6105AACF}"/>
    <cellStyle name="20% - Accent2 2 2 2 4 4 2 2" xfId="45793" xr:uid="{133C3B6E-F846-4428-BC25-B83E3F91C72C}"/>
    <cellStyle name="20% - Accent2 2 2 2 4 4 3" xfId="17640" xr:uid="{6BA20B51-3469-46BD-82D7-57DFAEC390B4}"/>
    <cellStyle name="20% - Accent2 2 2 2 4 4 4" xfId="36412" xr:uid="{2A1D0FDC-C5E3-4F2E-873A-511F87139986}"/>
    <cellStyle name="20% - Accent2 2 2 2 4 5" xfId="23911" xr:uid="{52329560-4D58-49AA-8E72-7B18F8F834DE}"/>
    <cellStyle name="20% - Accent2 2 2 2 4 5 2" xfId="42674" xr:uid="{98948377-0447-4FAE-8523-AA0DCA83AC35}"/>
    <cellStyle name="20% - Accent2 2 2 2 4 6" xfId="14520" xr:uid="{156806EA-935D-4202-B290-348BDE92F8F5}"/>
    <cellStyle name="20% - Accent2 2 2 2 4 7" xfId="33293" xr:uid="{F67C6A17-B98B-4A76-BB69-B821F352EBE2}"/>
    <cellStyle name="20% - Accent2 2 2 2 4 8" xfId="50523" xr:uid="{F4CEBE33-DA95-4BFA-ADE9-8A0E874370B3}"/>
    <cellStyle name="20% - Accent2 2 2 2 4 9" xfId="4864" xr:uid="{F1ED42B2-1FEF-4B86-9852-BD62C787CEB7}"/>
    <cellStyle name="20% - Accent2 2 2 2 5" xfId="5640" xr:uid="{715CBE85-2952-48F4-8CB2-25F04AC5E5D6}"/>
    <cellStyle name="20% - Accent2 2 2 2 5 2" xfId="9812" xr:uid="{D1956908-4226-4556-82D0-A90E9257393E}"/>
    <cellStyle name="20% - Accent2 2 2 2 5 2 2" xfId="28666" xr:uid="{0502E2B4-66B3-42F5-8FAD-10E853281206}"/>
    <cellStyle name="20% - Accent2 2 2 2 5 2 2 2" xfId="47428" xr:uid="{582FD1F2-B0CA-4010-A729-B7508EE8EB82}"/>
    <cellStyle name="20% - Accent2 2 2 2 5 2 3" xfId="19275" xr:uid="{7D0827C9-41A7-421C-B94D-FA2DAA7D5F38}"/>
    <cellStyle name="20% - Accent2 2 2 2 5 2 4" xfId="38047" xr:uid="{C723136C-4DB0-4565-AD3F-1E5C03A6432C}"/>
    <cellStyle name="20% - Accent2 2 2 2 5 3" xfId="24687" xr:uid="{0E0E6794-22BA-4DD2-B7F9-7555D67FFA18}"/>
    <cellStyle name="20% - Accent2 2 2 2 5 3 2" xfId="43449" xr:uid="{084C73F4-BA30-4215-8A1A-B415C6B2181B}"/>
    <cellStyle name="20% - Accent2 2 2 2 5 4" xfId="15296" xr:uid="{79D6AFD1-0E70-4A7D-B221-C77BCA78ED7B}"/>
    <cellStyle name="20% - Accent2 2 2 2 5 5" xfId="34068" xr:uid="{214587EC-7417-437F-AC0A-2BD858B0E060}"/>
    <cellStyle name="20% - Accent2 2 2 2 5 6" xfId="52158" xr:uid="{1C3E5114-8B42-4220-9701-0181F0370E37}"/>
    <cellStyle name="20% - Accent2 2 2 2 5 7" xfId="60241" xr:uid="{5078A430-2AF5-4B27-828E-A84B0A7DFF29}"/>
    <cellStyle name="20% - Accent2 2 2 2 6" xfId="4089" xr:uid="{22D8013E-0256-4C57-B1CC-5641FDB9A591}"/>
    <cellStyle name="20% - Accent2 2 2 2 6 2" xfId="9813" xr:uid="{4B7DD67D-4571-4235-A3AB-C24983972D43}"/>
    <cellStyle name="20% - Accent2 2 2 2 6 2 2" xfId="28667" xr:uid="{06CA5555-8698-4F0E-816F-8F21CC587E12}"/>
    <cellStyle name="20% - Accent2 2 2 2 6 2 2 2" xfId="47429" xr:uid="{7C131560-A980-44DE-83F1-C34961443F14}"/>
    <cellStyle name="20% - Accent2 2 2 2 6 2 3" xfId="19276" xr:uid="{F3D9E657-0A3C-493F-9656-C99B06C91A7A}"/>
    <cellStyle name="20% - Accent2 2 2 2 6 2 4" xfId="38048" xr:uid="{A2C2A20D-7A24-4AA8-BB87-674C7C11CF88}"/>
    <cellStyle name="20% - Accent2 2 2 2 6 3" xfId="23136" xr:uid="{921F3D20-2F7C-43FF-A792-B0B64F73FE43}"/>
    <cellStyle name="20% - Accent2 2 2 2 6 3 2" xfId="41899" xr:uid="{8247EF42-BD4B-4D2C-B714-656A8D88A4BA}"/>
    <cellStyle name="20% - Accent2 2 2 2 6 4" xfId="13745" xr:uid="{DAF59F5C-933D-474F-98DF-2480F46289E4}"/>
    <cellStyle name="20% - Accent2 2 2 2 6 5" xfId="32518" xr:uid="{FF38FF9D-7B1B-4EE1-B25D-31C4BCF2158F}"/>
    <cellStyle name="20% - Accent2 2 2 2 6 6" xfId="52159" xr:uid="{3EEFBD78-A608-41B4-9AB6-8096969CAD5F}"/>
    <cellStyle name="20% - Accent2 2 2 2 6 7" xfId="60242" xr:uid="{00D39FF6-91D0-4CE6-B3B2-FF653C3278FC}"/>
    <cellStyle name="20% - Accent2 2 2 2 7" xfId="6435" xr:uid="{99A814C6-E3D8-4E88-B979-633D956CA1D7}"/>
    <cellStyle name="20% - Accent2 2 2 2 7 2" xfId="25475" xr:uid="{CCD2092D-37B4-4817-87BC-80D811AA2926}"/>
    <cellStyle name="20% - Accent2 2 2 2 7 2 2" xfId="44237" xr:uid="{EAF0388D-5971-40EE-99A7-D98C7B5594D0}"/>
    <cellStyle name="20% - Accent2 2 2 2 7 3" xfId="16084" xr:uid="{76D9BF64-442A-42A5-85BC-FAAC741E32AC}"/>
    <cellStyle name="20% - Accent2 2 2 2 7 4" xfId="34856" xr:uid="{6ACC67DE-5CF7-41B2-8281-C84BCFA8B91F}"/>
    <cellStyle name="20% - Accent2 2 2 2 8" xfId="8170" xr:uid="{A6D62054-7DAC-4A20-AED5-68D788D52B21}"/>
    <cellStyle name="20% - Accent2 2 2 2 8 2" xfId="27026" xr:uid="{C3E7B1C5-E882-4DC3-A021-26590530DE24}"/>
    <cellStyle name="20% - Accent2 2 2 2 8 2 2" xfId="45788" xr:uid="{385574BD-E191-441C-BBFD-30A679ABBA29}"/>
    <cellStyle name="20% - Accent2 2 2 2 8 3" xfId="17635" xr:uid="{A1F7462A-8E0A-49D8-B772-5031CB9563A8}"/>
    <cellStyle name="20% - Accent2 2 2 2 8 4" xfId="36407" xr:uid="{9D41D557-3275-43D3-AF4D-2F2321E2F2E2}"/>
    <cellStyle name="20% - Accent2 2 2 2 9" xfId="22326" xr:uid="{78797D64-B1DC-41B4-A622-08B0E477CABD}"/>
    <cellStyle name="20% - Accent2 2 2 2 9 2" xfId="41098" xr:uid="{095ACC1B-BEC2-4742-B5B2-E057E2DD62D4}"/>
    <cellStyle name="20% - Accent2 2 2 20" xfId="3271" xr:uid="{F0DD57C3-3DEC-4C1E-96B4-7DC5A09E6D70}"/>
    <cellStyle name="20% - Accent2 2 2 3" xfId="1809" xr:uid="{0303098C-252F-4FFC-A494-988CCAFCFDF6}"/>
    <cellStyle name="20% - Accent2 2 2 3 10" xfId="12938" xr:uid="{BD54DD81-1681-411C-B7D6-595A6709DAA2}"/>
    <cellStyle name="20% - Accent2 2 2 3 11" xfId="31720" xr:uid="{F39F09D2-5074-4337-BFC7-BF2B2BE0AD2A}"/>
    <cellStyle name="20% - Accent2 2 2 3 12" xfId="50524" xr:uid="{F4FEB9AA-8F59-442F-B05D-EB26B88BA4D2}"/>
    <cellStyle name="20% - Accent2 2 2 3 13" xfId="3275" xr:uid="{D0CB1B69-ECC5-412A-99C4-E38757213D1C}"/>
    <cellStyle name="20% - Accent2 2 2 3 14" xfId="58851" xr:uid="{A0CDFD6D-8B70-4803-82FE-98BF492230F6}"/>
    <cellStyle name="20% - Accent2 2 2 3 2" xfId="2182" xr:uid="{06D20B4B-BE4A-400F-A6A5-96B162E865D3}"/>
    <cellStyle name="20% - Accent2 2 2 3 2 10" xfId="50525" xr:uid="{9D1EB67A-0BCC-45B4-A15E-F78E7238AB96}"/>
    <cellStyle name="20% - Accent2 2 2 3 2 11" xfId="3276" xr:uid="{8C212269-36CF-404B-986F-28043646E9C6}"/>
    <cellStyle name="20% - Accent2 2 2 3 2 12" xfId="58852" xr:uid="{6C0180E3-EEEE-4DD8-8444-1215553088D4}"/>
    <cellStyle name="20% - Accent2 2 2 3 2 2" xfId="2183" xr:uid="{EED7A171-C997-4626-8D5A-43CA2D57D34C}"/>
    <cellStyle name="20% - Accent2 2 2 3 2 2 10" xfId="58853" xr:uid="{7A0A3B13-D03D-4FC4-A7DB-B8355D5B3934}"/>
    <cellStyle name="20% - Accent2 2 2 3 2 2 2" xfId="6443" xr:uid="{BA072921-016F-4D22-98DE-F28EB1168480}"/>
    <cellStyle name="20% - Accent2 2 2 3 2 2 2 2" xfId="9814" xr:uid="{053AE2BA-2E68-42B6-8DF4-8AC51F806821}"/>
    <cellStyle name="20% - Accent2 2 2 3 2 2 2 2 2" xfId="28668" xr:uid="{F700A60B-DB0C-4A3C-B831-2071F528F8BD}"/>
    <cellStyle name="20% - Accent2 2 2 3 2 2 2 2 2 2" xfId="47430" xr:uid="{A00377AF-7A1C-4CB7-A5DC-70A6B86281B1}"/>
    <cellStyle name="20% - Accent2 2 2 3 2 2 2 2 3" xfId="19277" xr:uid="{A6D118B5-F5E6-4AD6-8F01-08CC0490592C}"/>
    <cellStyle name="20% - Accent2 2 2 3 2 2 2 2 4" xfId="38049" xr:uid="{3E2DD3C0-695B-45BF-ACC0-C51B45544F07}"/>
    <cellStyle name="20% - Accent2 2 2 3 2 2 2 3" xfId="25483" xr:uid="{C6A124CE-78D1-4176-8F58-C2858F47BD02}"/>
    <cellStyle name="20% - Accent2 2 2 3 2 2 2 3 2" xfId="44245" xr:uid="{3637CB89-2BD7-4FA2-BD14-6770D4F94144}"/>
    <cellStyle name="20% - Accent2 2 2 3 2 2 2 4" xfId="16092" xr:uid="{3BFB8032-FD67-4720-9CF1-CA05A77ECDC5}"/>
    <cellStyle name="20% - Accent2 2 2 3 2 2 2 5" xfId="34864" xr:uid="{FBD0468C-74B5-4A5D-A12B-A6B1ACF9B313}"/>
    <cellStyle name="20% - Accent2 2 2 3 2 2 2 6" xfId="52160" xr:uid="{ABEAB154-A26D-4BCF-91A3-DCF74FBD079F}"/>
    <cellStyle name="20% - Accent2 2 2 3 2 2 2 7" xfId="60243" xr:uid="{37E9DD7B-097A-46FA-A10D-AB16DDABD95C}"/>
    <cellStyle name="20% - Accent2 2 2 3 2 2 3" xfId="9815" xr:uid="{6704A106-2249-4345-9C2B-D3BB47D9EA8D}"/>
    <cellStyle name="20% - Accent2 2 2 3 2 2 3 2" xfId="28669" xr:uid="{BCFD9EEF-4DC4-4E4F-9B1E-7A60293CEC52}"/>
    <cellStyle name="20% - Accent2 2 2 3 2 2 3 2 2" xfId="47431" xr:uid="{9C8F8157-F585-4705-81B0-F6BE35F994CB}"/>
    <cellStyle name="20% - Accent2 2 2 3 2 2 3 3" xfId="19278" xr:uid="{95943070-C9F8-4924-BEC8-5714DE7A18F3}"/>
    <cellStyle name="20% - Accent2 2 2 3 2 2 3 4" xfId="38050" xr:uid="{D8D50060-9D79-4048-8F6E-8FB4CC0C5AE1}"/>
    <cellStyle name="20% - Accent2 2 2 3 2 2 3 5" xfId="52161" xr:uid="{CAF0C478-7794-4A97-93BB-68E70F7451A0}"/>
    <cellStyle name="20% - Accent2 2 2 3 2 2 3 6" xfId="60244" xr:uid="{3AB9F518-6D0C-4C36-956B-0451EF9C1721}"/>
    <cellStyle name="20% - Accent2 2 2 3 2 2 4" xfId="8178" xr:uid="{2955D631-C50E-49E9-A773-C4AE2C18E872}"/>
    <cellStyle name="20% - Accent2 2 2 3 2 2 4 2" xfId="27034" xr:uid="{9C34AC9E-AB0A-460C-9ECD-519B77B91E77}"/>
    <cellStyle name="20% - Accent2 2 2 3 2 2 4 2 2" xfId="45796" xr:uid="{C0162DCA-2DD8-4AB6-B071-26B71DB4A935}"/>
    <cellStyle name="20% - Accent2 2 2 3 2 2 4 3" xfId="17643" xr:uid="{0A1183B4-B1F1-41FE-9FD7-2AA7CB5926F1}"/>
    <cellStyle name="20% - Accent2 2 2 3 2 2 4 4" xfId="36415" xr:uid="{99B15F9A-435B-4C1A-9CDA-52023D56F7CC}"/>
    <cellStyle name="20% - Accent2 2 2 3 2 2 5" xfId="24169" xr:uid="{15BB801B-EC86-4399-9071-780DA32FA53F}"/>
    <cellStyle name="20% - Accent2 2 2 3 2 2 5 2" xfId="42932" xr:uid="{0E86647F-BFC3-4AB3-9FC7-AB5225638D3B}"/>
    <cellStyle name="20% - Accent2 2 2 3 2 2 6" xfId="14778" xr:uid="{ADE1B0B8-9CBA-43D6-B812-D0DD68D0B513}"/>
    <cellStyle name="20% - Accent2 2 2 3 2 2 7" xfId="33551" xr:uid="{21E162A3-FFD7-48FB-99A7-D1812A813EE1}"/>
    <cellStyle name="20% - Accent2 2 2 3 2 2 8" xfId="50526" xr:uid="{A89DE0E2-BD44-400E-988A-A79C222E6E61}"/>
    <cellStyle name="20% - Accent2 2 2 3 2 2 9" xfId="5122" xr:uid="{676FCFC3-FE32-4B92-80C8-25948A6CD347}"/>
    <cellStyle name="20% - Accent2 2 2 3 2 3" xfId="5898" xr:uid="{DA950CBF-CEDD-4974-B2A6-7943A6C84882}"/>
    <cellStyle name="20% - Accent2 2 2 3 2 3 2" xfId="9816" xr:uid="{10AC22DB-47BD-42A3-9467-2BFF1B815009}"/>
    <cellStyle name="20% - Accent2 2 2 3 2 3 2 2" xfId="28670" xr:uid="{F0E0895A-6DB1-4191-BA18-12D308A3CEAD}"/>
    <cellStyle name="20% - Accent2 2 2 3 2 3 2 2 2" xfId="47432" xr:uid="{2F6D8111-7C40-4297-9B97-0C22DE55F93B}"/>
    <cellStyle name="20% - Accent2 2 2 3 2 3 2 3" xfId="19279" xr:uid="{440A5656-0BEA-447B-8D04-66770C225D30}"/>
    <cellStyle name="20% - Accent2 2 2 3 2 3 2 4" xfId="38051" xr:uid="{9464E770-A5BC-44CF-8670-D1503F3EA5FE}"/>
    <cellStyle name="20% - Accent2 2 2 3 2 3 3" xfId="24945" xr:uid="{F27C0BF3-2502-4EA2-84E3-6EFC2445201E}"/>
    <cellStyle name="20% - Accent2 2 2 3 2 3 3 2" xfId="43707" xr:uid="{EAC8C54C-5E72-4468-A7E5-81B31A5C67B7}"/>
    <cellStyle name="20% - Accent2 2 2 3 2 3 4" xfId="15554" xr:uid="{3AE8F13C-9D54-48D4-A04A-33BD535093F8}"/>
    <cellStyle name="20% - Accent2 2 2 3 2 3 5" xfId="34326" xr:uid="{8CC3865C-9F33-4915-AB4E-D3B4ED3D3D0F}"/>
    <cellStyle name="20% - Accent2 2 2 3 2 3 6" xfId="52162" xr:uid="{99B43518-73D5-4B7F-B1F0-DE892AC7EEE3}"/>
    <cellStyle name="20% - Accent2 2 2 3 2 3 7" xfId="60245" xr:uid="{6EBDC0B2-2BC4-4621-BBAC-25FF8E43DC55}"/>
    <cellStyle name="20% - Accent2 2 2 3 2 4" xfId="4347" xr:uid="{B28691E0-37B0-47C3-9CF7-EE8943A0B362}"/>
    <cellStyle name="20% - Accent2 2 2 3 2 4 2" xfId="9817" xr:uid="{290FEBA0-230F-4D36-9867-5B59AEF07A73}"/>
    <cellStyle name="20% - Accent2 2 2 3 2 4 2 2" xfId="28671" xr:uid="{0020EAB8-38F1-4E06-9745-992F1562EA28}"/>
    <cellStyle name="20% - Accent2 2 2 3 2 4 2 2 2" xfId="47433" xr:uid="{E9E3CD34-03E0-4F02-88BB-C3D90E6D2AD7}"/>
    <cellStyle name="20% - Accent2 2 2 3 2 4 2 3" xfId="19280" xr:uid="{AEA6045C-C872-4A20-BE0F-E2E86D3E6DC7}"/>
    <cellStyle name="20% - Accent2 2 2 3 2 4 2 4" xfId="38052" xr:uid="{8AFDFBDA-7CAA-426E-AAA1-625FC2AB5362}"/>
    <cellStyle name="20% - Accent2 2 2 3 2 4 3" xfId="23394" xr:uid="{F1926477-CA52-471C-A8C9-EA70638720EE}"/>
    <cellStyle name="20% - Accent2 2 2 3 2 4 3 2" xfId="42157" xr:uid="{09924A0C-ED9D-44E0-B3E6-2E966FA038D8}"/>
    <cellStyle name="20% - Accent2 2 2 3 2 4 4" xfId="14003" xr:uid="{1DF5E09A-DF91-4329-9840-3B66ABDD4DF3}"/>
    <cellStyle name="20% - Accent2 2 2 3 2 4 5" xfId="32776" xr:uid="{EE86572F-7916-4E1E-ACCD-05FF6726DD9A}"/>
    <cellStyle name="20% - Accent2 2 2 3 2 4 6" xfId="52163" xr:uid="{F5FCB5B9-2663-4C9B-AD4F-B820516B65FE}"/>
    <cellStyle name="20% - Accent2 2 2 3 2 4 7" xfId="60246" xr:uid="{FFB7BB45-F8D1-422F-B431-91A67D48EA29}"/>
    <cellStyle name="20% - Accent2 2 2 3 2 5" xfId="6442" xr:uid="{E249929E-A010-4BC6-A5BD-48AC340B4ED1}"/>
    <cellStyle name="20% - Accent2 2 2 3 2 5 2" xfId="25482" xr:uid="{44FE7599-4489-4420-983D-BBE9E8022461}"/>
    <cellStyle name="20% - Accent2 2 2 3 2 5 2 2" xfId="44244" xr:uid="{4D429709-A586-4298-9E05-7460E3C48D8A}"/>
    <cellStyle name="20% - Accent2 2 2 3 2 5 3" xfId="16091" xr:uid="{CE734763-D45C-4EF2-BAE2-0F5C78A32CF6}"/>
    <cellStyle name="20% - Accent2 2 2 3 2 5 4" xfId="34863" xr:uid="{4D988592-B3C5-4426-8235-DBA04867FD6E}"/>
    <cellStyle name="20% - Accent2 2 2 3 2 6" xfId="8177" xr:uid="{3442217C-D19E-4E89-8961-666E8C3E97AD}"/>
    <cellStyle name="20% - Accent2 2 2 3 2 6 2" xfId="27033" xr:uid="{2150A0ED-AD24-46BB-BAEB-9DEDCF0E2C8E}"/>
    <cellStyle name="20% - Accent2 2 2 3 2 6 2 2" xfId="45795" xr:uid="{13E8549E-7B91-4AFD-8CED-F51A4A960BE5}"/>
    <cellStyle name="20% - Accent2 2 2 3 2 6 3" xfId="17642" xr:uid="{B3177E38-7FB4-4E17-8467-4F12ED7F47A1}"/>
    <cellStyle name="20% - Accent2 2 2 3 2 6 4" xfId="36414" xr:uid="{359D6ADD-8356-4CB5-9D50-0603CD81E1B4}"/>
    <cellStyle name="20% - Accent2 2 2 3 2 7" xfId="22330" xr:uid="{81C2A9CD-FA3C-4BC9-8F5F-D500F5F1799C}"/>
    <cellStyle name="20% - Accent2 2 2 3 2 7 2" xfId="41102" xr:uid="{70ED8696-1C9F-490A-8E36-53FF291EBBE5}"/>
    <cellStyle name="20% - Accent2 2 2 3 2 8" xfId="12939" xr:uid="{8562E71F-2348-464D-AA21-6D68B4D14A27}"/>
    <cellStyle name="20% - Accent2 2 2 3 2 9" xfId="31721" xr:uid="{D6881948-28A3-406F-AA9B-310660171BCD}"/>
    <cellStyle name="20% - Accent2 2 2 3 3" xfId="2184" xr:uid="{C0FC5BC0-CD6B-4D95-98F1-8515CDB79F52}"/>
    <cellStyle name="20% - Accent2 2 2 3 3 10" xfId="50527" xr:uid="{DBEB1508-4B21-47B1-83B5-8080872DDD8F}"/>
    <cellStyle name="20% - Accent2 2 2 3 3 11" xfId="3277" xr:uid="{04C31F7F-3541-45F9-BE13-30907817F373}"/>
    <cellStyle name="20% - Accent2 2 2 3 3 12" xfId="58854" xr:uid="{109F2B4B-7CDB-42B7-AC4A-86241C9ADCFD}"/>
    <cellStyle name="20% - Accent2 2 2 3 3 2" xfId="2185" xr:uid="{5E261CFC-F4F3-419A-AB3B-641F72C799F9}"/>
    <cellStyle name="20% - Accent2 2 2 3 3 2 10" xfId="58855" xr:uid="{186ADED5-B3F4-4612-A78B-4E257729EEC4}"/>
    <cellStyle name="20% - Accent2 2 2 3 3 2 2" xfId="6445" xr:uid="{13F1E7DF-A3EF-4D97-8002-EEEF42BE112C}"/>
    <cellStyle name="20% - Accent2 2 2 3 3 2 2 2" xfId="9818" xr:uid="{8627FC27-38BD-492C-A5AD-3BD0328302B4}"/>
    <cellStyle name="20% - Accent2 2 2 3 3 2 2 2 2" xfId="28672" xr:uid="{B42C2311-A3A4-4877-8381-D1BE540DC27A}"/>
    <cellStyle name="20% - Accent2 2 2 3 3 2 2 2 2 2" xfId="47434" xr:uid="{50BF0D9C-A4CA-4443-9AEA-5373D1376658}"/>
    <cellStyle name="20% - Accent2 2 2 3 3 2 2 2 3" xfId="19281" xr:uid="{EF8E0DE3-E15D-4F94-805D-41382B43E023}"/>
    <cellStyle name="20% - Accent2 2 2 3 3 2 2 2 4" xfId="38053" xr:uid="{D355204C-1EE7-4FB5-96D6-E2D9C3EF1570}"/>
    <cellStyle name="20% - Accent2 2 2 3 3 2 2 3" xfId="25485" xr:uid="{E1741987-650C-421B-82F7-53DF751D9EF0}"/>
    <cellStyle name="20% - Accent2 2 2 3 3 2 2 3 2" xfId="44247" xr:uid="{142B1AB2-EFF1-4FF2-9817-3123512F7795}"/>
    <cellStyle name="20% - Accent2 2 2 3 3 2 2 4" xfId="16094" xr:uid="{E96EA905-334F-4977-BE64-D1198F10D0C3}"/>
    <cellStyle name="20% - Accent2 2 2 3 3 2 2 5" xfId="34866" xr:uid="{6698D06C-BF6C-4C40-AF39-172067E1AA0E}"/>
    <cellStyle name="20% - Accent2 2 2 3 3 2 2 6" xfId="52164" xr:uid="{47374098-1C1C-41A5-AED9-73CB1E14D8EA}"/>
    <cellStyle name="20% - Accent2 2 2 3 3 2 2 7" xfId="60247" xr:uid="{68F04DFB-A34B-4B5E-BC91-6EFD68662839}"/>
    <cellStyle name="20% - Accent2 2 2 3 3 2 3" xfId="9819" xr:uid="{553828B8-EF9B-4470-97D5-E4A1E91C9E05}"/>
    <cellStyle name="20% - Accent2 2 2 3 3 2 3 2" xfId="28673" xr:uid="{C121C14B-A601-4A20-9D30-B1004CE94E3C}"/>
    <cellStyle name="20% - Accent2 2 2 3 3 2 3 2 2" xfId="47435" xr:uid="{AE900D60-4721-4ED7-8A3A-813DA0E9CD56}"/>
    <cellStyle name="20% - Accent2 2 2 3 3 2 3 3" xfId="19282" xr:uid="{AD672C95-E085-443F-B325-D74303C0F1D2}"/>
    <cellStyle name="20% - Accent2 2 2 3 3 2 3 4" xfId="38054" xr:uid="{CA82A0E1-88BD-4790-AEDF-365E1A9E5A32}"/>
    <cellStyle name="20% - Accent2 2 2 3 3 2 3 5" xfId="52165" xr:uid="{DA33E5AE-7678-410A-8333-F3C6FFD2FD32}"/>
    <cellStyle name="20% - Accent2 2 2 3 3 2 3 6" xfId="60248" xr:uid="{7DEB474C-2E8E-4874-8FD3-12B030D599CD}"/>
    <cellStyle name="20% - Accent2 2 2 3 3 2 4" xfId="8180" xr:uid="{4334B14F-CAA8-49F0-BB2F-E26830CFA878}"/>
    <cellStyle name="20% - Accent2 2 2 3 3 2 4 2" xfId="27036" xr:uid="{05633201-7A9D-4096-8151-BE9DA518AB94}"/>
    <cellStyle name="20% - Accent2 2 2 3 3 2 4 2 2" xfId="45798" xr:uid="{D805B586-3F76-4ECE-8980-E34345BB5552}"/>
    <cellStyle name="20% - Accent2 2 2 3 3 2 4 3" xfId="17645" xr:uid="{9E972CE5-A959-4748-9B08-DC1B261BD5A2}"/>
    <cellStyle name="20% - Accent2 2 2 3 3 2 4 4" xfId="36417" xr:uid="{DF0FF21A-DCF4-4D1F-8719-EAEC5A5DB76B}"/>
    <cellStyle name="20% - Accent2 2 2 3 3 2 5" xfId="24387" xr:uid="{6CE2EAFF-A754-4DA7-ABEF-405DD647FE57}"/>
    <cellStyle name="20% - Accent2 2 2 3 3 2 5 2" xfId="43150" xr:uid="{B27511D6-FA83-4D06-AA93-3F006BA737F7}"/>
    <cellStyle name="20% - Accent2 2 2 3 3 2 6" xfId="14996" xr:uid="{210ABCDD-46F3-4EFE-A13B-7C695DB7F385}"/>
    <cellStyle name="20% - Accent2 2 2 3 3 2 7" xfId="33769" xr:uid="{43523042-BBFB-4296-AF9A-A7CE4439E3C7}"/>
    <cellStyle name="20% - Accent2 2 2 3 3 2 8" xfId="50528" xr:uid="{AAE1A319-9990-4E2F-A9A9-0BBCDE9170CD}"/>
    <cellStyle name="20% - Accent2 2 2 3 3 2 9" xfId="5340" xr:uid="{5F83D2A1-D53B-4C81-A135-E281480E67CF}"/>
    <cellStyle name="20% - Accent2 2 2 3 3 3" xfId="6116" xr:uid="{745921C6-4877-4AC9-9701-AF4BEC088743}"/>
    <cellStyle name="20% - Accent2 2 2 3 3 3 2" xfId="9820" xr:uid="{AAB303CB-F41E-4CEC-94B2-FC4B402CF832}"/>
    <cellStyle name="20% - Accent2 2 2 3 3 3 2 2" xfId="28674" xr:uid="{E00564C1-0140-4453-A547-03A96409D58F}"/>
    <cellStyle name="20% - Accent2 2 2 3 3 3 2 2 2" xfId="47436" xr:uid="{F7590B01-E44E-4A0E-9F3A-2B7DDD69818A}"/>
    <cellStyle name="20% - Accent2 2 2 3 3 3 2 3" xfId="19283" xr:uid="{F3AE2847-6587-425C-AB1F-79153027B4D4}"/>
    <cellStyle name="20% - Accent2 2 2 3 3 3 2 4" xfId="38055" xr:uid="{4D3C672A-AFBC-4A49-BB1B-7A4E14661FB0}"/>
    <cellStyle name="20% - Accent2 2 2 3 3 3 3" xfId="25163" xr:uid="{52806403-E286-464C-9D2A-66B7490CD28C}"/>
    <cellStyle name="20% - Accent2 2 2 3 3 3 3 2" xfId="43925" xr:uid="{FEE39578-B7EF-4E8A-B247-7A8B30AD8CF5}"/>
    <cellStyle name="20% - Accent2 2 2 3 3 3 4" xfId="15772" xr:uid="{F1773F03-16C2-4423-8C70-30145B6B328F}"/>
    <cellStyle name="20% - Accent2 2 2 3 3 3 5" xfId="34544" xr:uid="{C513E526-2598-49A9-A15E-AAB7616A3BF7}"/>
    <cellStyle name="20% - Accent2 2 2 3 3 3 6" xfId="52166" xr:uid="{854C80B8-AB1C-4B4D-8EB9-E0CC4FCB33EC}"/>
    <cellStyle name="20% - Accent2 2 2 3 3 3 7" xfId="60249" xr:uid="{C8DE2518-3B13-4A88-B064-1D28C494D73B}"/>
    <cellStyle name="20% - Accent2 2 2 3 3 4" xfId="4565" xr:uid="{4B2AF8AF-1B46-4621-9A1C-F01F83E65B56}"/>
    <cellStyle name="20% - Accent2 2 2 3 3 4 2" xfId="9821" xr:uid="{D9E96AFF-9BF0-4828-B29E-770065B3FF20}"/>
    <cellStyle name="20% - Accent2 2 2 3 3 4 2 2" xfId="28675" xr:uid="{39C29739-BF04-4E83-958D-474533E9EE9B}"/>
    <cellStyle name="20% - Accent2 2 2 3 3 4 2 2 2" xfId="47437" xr:uid="{046B72E1-23E2-4162-BD85-495F38377CE7}"/>
    <cellStyle name="20% - Accent2 2 2 3 3 4 2 3" xfId="19284" xr:uid="{371B8C5C-41AB-4AC2-A104-70FD1B50B8B4}"/>
    <cellStyle name="20% - Accent2 2 2 3 3 4 2 4" xfId="38056" xr:uid="{FF852DBA-F883-4A8D-B5ED-835F7A57F2A6}"/>
    <cellStyle name="20% - Accent2 2 2 3 3 4 3" xfId="23612" xr:uid="{34DC5E2F-304D-44B7-9C18-E4F5771723AC}"/>
    <cellStyle name="20% - Accent2 2 2 3 3 4 3 2" xfId="42375" xr:uid="{EB41CDD6-5973-4792-9C92-86AD14F98562}"/>
    <cellStyle name="20% - Accent2 2 2 3 3 4 4" xfId="14221" xr:uid="{8E0941A5-24FF-49B1-A6E4-979EC852662B}"/>
    <cellStyle name="20% - Accent2 2 2 3 3 4 5" xfId="32994" xr:uid="{EC0AAFF8-2D59-4E12-9851-98EE425C3FEC}"/>
    <cellStyle name="20% - Accent2 2 2 3 3 4 6" xfId="52167" xr:uid="{126C003B-F3F3-4CB3-9ADD-6AD49AAB50F4}"/>
    <cellStyle name="20% - Accent2 2 2 3 3 4 7" xfId="60250" xr:uid="{4018F042-98F2-4BC3-BE2A-07C6344B05B2}"/>
    <cellStyle name="20% - Accent2 2 2 3 3 5" xfId="6444" xr:uid="{0C135735-314C-4A9E-91F2-5DE43A1A6F86}"/>
    <cellStyle name="20% - Accent2 2 2 3 3 5 2" xfId="25484" xr:uid="{158685F7-C61E-44ED-ADCA-F57B3EBC63FF}"/>
    <cellStyle name="20% - Accent2 2 2 3 3 5 2 2" xfId="44246" xr:uid="{9E99C8F0-DBFB-4814-8E84-87B75DD0EAEA}"/>
    <cellStyle name="20% - Accent2 2 2 3 3 5 3" xfId="16093" xr:uid="{DC5B8271-6B67-40D7-932E-75E6CA933AE8}"/>
    <cellStyle name="20% - Accent2 2 2 3 3 5 4" xfId="34865" xr:uid="{EAE46FD3-8679-4B2E-A28C-866591BCD279}"/>
    <cellStyle name="20% - Accent2 2 2 3 3 6" xfId="8179" xr:uid="{64AED805-BF88-4637-A99E-D149EEFB94D1}"/>
    <cellStyle name="20% - Accent2 2 2 3 3 6 2" xfId="27035" xr:uid="{FCD4C115-82FF-445D-8FC7-F0C6E4F3A686}"/>
    <cellStyle name="20% - Accent2 2 2 3 3 6 2 2" xfId="45797" xr:uid="{B6145805-2642-4B9A-8DD0-495C2A2F149B}"/>
    <cellStyle name="20% - Accent2 2 2 3 3 6 3" xfId="17644" xr:uid="{0F2922EE-1108-48FF-8A18-69E22DBAE9CD}"/>
    <cellStyle name="20% - Accent2 2 2 3 3 6 4" xfId="36416" xr:uid="{2216CA11-CBF5-44A0-B9EA-9873B9FB95C7}"/>
    <cellStyle name="20% - Accent2 2 2 3 3 7" xfId="22331" xr:uid="{A347F286-1F44-4D6E-A310-9E1C9F3E33CF}"/>
    <cellStyle name="20% - Accent2 2 2 3 3 7 2" xfId="41103" xr:uid="{7D779D58-728D-4B22-87F1-B8DD98088397}"/>
    <cellStyle name="20% - Accent2 2 2 3 3 8" xfId="12940" xr:uid="{71CBD291-C9BB-4B72-A507-AA42A2B26E30}"/>
    <cellStyle name="20% - Accent2 2 2 3 3 9" xfId="31722" xr:uid="{1011D01C-13D1-4392-AE6E-DD2D9785027B}"/>
    <cellStyle name="20% - Accent2 2 2 3 4" xfId="2186" xr:uid="{FF0893ED-09DF-4B69-A921-F03923FE8ED3}"/>
    <cellStyle name="20% - Accent2 2 2 3 4 10" xfId="58856" xr:uid="{09F5D4EE-10E8-42F4-82B9-55390F04BA5A}"/>
    <cellStyle name="20% - Accent2 2 2 3 4 2" xfId="6446" xr:uid="{7512BB32-803F-4C0E-B7FA-528C8F55C3E5}"/>
    <cellStyle name="20% - Accent2 2 2 3 4 2 2" xfId="9822" xr:uid="{1E876029-B4E2-40B8-9F97-5B796AEB052A}"/>
    <cellStyle name="20% - Accent2 2 2 3 4 2 2 2" xfId="28676" xr:uid="{D28D0488-507B-4932-8371-7C98372FAEA1}"/>
    <cellStyle name="20% - Accent2 2 2 3 4 2 2 2 2" xfId="47438" xr:uid="{80A6CC2A-5F8C-4998-BB22-4E21D99F7673}"/>
    <cellStyle name="20% - Accent2 2 2 3 4 2 2 3" xfId="19285" xr:uid="{2433DC2C-2CC3-4E8F-AEDC-D7D53F374358}"/>
    <cellStyle name="20% - Accent2 2 2 3 4 2 2 4" xfId="38057" xr:uid="{6BC3E1C8-7924-4C0F-8003-6D7F67C02050}"/>
    <cellStyle name="20% - Accent2 2 2 3 4 2 3" xfId="25486" xr:uid="{838EBC1E-10F0-4A3D-AA22-4274D83DFF0E}"/>
    <cellStyle name="20% - Accent2 2 2 3 4 2 3 2" xfId="44248" xr:uid="{151C2B47-86C7-4F3F-9B04-7A18E14A8F91}"/>
    <cellStyle name="20% - Accent2 2 2 3 4 2 4" xfId="16095" xr:uid="{86606AC6-684D-4EB8-93DB-2C7B75D6E457}"/>
    <cellStyle name="20% - Accent2 2 2 3 4 2 5" xfId="34867" xr:uid="{362B6B1E-84E6-4269-B6F4-062636C28E4C}"/>
    <cellStyle name="20% - Accent2 2 2 3 4 2 6" xfId="52168" xr:uid="{FA0DC3B9-31E7-4A82-880F-AABA9700A800}"/>
    <cellStyle name="20% - Accent2 2 2 3 4 2 7" xfId="60251" xr:uid="{559C4C01-B1FD-4178-A0CC-840487932D2F}"/>
    <cellStyle name="20% - Accent2 2 2 3 4 3" xfId="9823" xr:uid="{DE4EC2D5-5FCF-4FF1-88AF-11E5C30EA00A}"/>
    <cellStyle name="20% - Accent2 2 2 3 4 3 2" xfId="28677" xr:uid="{5CFD385A-A58C-43C5-A78E-0AC8CA57A7DB}"/>
    <cellStyle name="20% - Accent2 2 2 3 4 3 2 2" xfId="47439" xr:uid="{CE896B85-3117-4983-BCF4-137E329E19A9}"/>
    <cellStyle name="20% - Accent2 2 2 3 4 3 3" xfId="19286" xr:uid="{0B2F139A-00FA-48D5-BD76-6A4BEBBF3CDC}"/>
    <cellStyle name="20% - Accent2 2 2 3 4 3 4" xfId="38058" xr:uid="{05EC9C11-E6AC-4508-B726-EAD739AB84AC}"/>
    <cellStyle name="20% - Accent2 2 2 3 4 3 5" xfId="52169" xr:uid="{9A261F52-0123-4E93-B2CB-FFFCA3A7B495}"/>
    <cellStyle name="20% - Accent2 2 2 3 4 3 6" xfId="60252" xr:uid="{52A26264-F044-41B8-A9A1-D00D98682ECC}"/>
    <cellStyle name="20% - Accent2 2 2 3 4 4" xfId="8181" xr:uid="{400CB921-3FF6-4253-9F60-48E081391B6E}"/>
    <cellStyle name="20% - Accent2 2 2 3 4 4 2" xfId="27037" xr:uid="{E4995751-CD77-4D7F-98E2-20845B9E685A}"/>
    <cellStyle name="20% - Accent2 2 2 3 4 4 2 2" xfId="45799" xr:uid="{5819E686-05D6-45D7-BBAA-BF30D298734F}"/>
    <cellStyle name="20% - Accent2 2 2 3 4 4 3" xfId="17646" xr:uid="{2550F6A3-CB77-4E08-A57D-901C0CACB16B}"/>
    <cellStyle name="20% - Accent2 2 2 3 4 4 4" xfId="36418" xr:uid="{C1D433D7-E718-4B35-A1E9-5CE1EE5EB5B8}"/>
    <cellStyle name="20% - Accent2 2 2 3 4 5" xfId="23954" xr:uid="{53B58E01-60F8-464A-ABAA-AA55836FFD0A}"/>
    <cellStyle name="20% - Accent2 2 2 3 4 5 2" xfId="42717" xr:uid="{DC267990-4BD5-45EA-8646-CEA5E4D95EB3}"/>
    <cellStyle name="20% - Accent2 2 2 3 4 6" xfId="14563" xr:uid="{F0017810-0787-4C24-AFA5-B8C812CBF4EE}"/>
    <cellStyle name="20% - Accent2 2 2 3 4 7" xfId="33336" xr:uid="{7DF5993A-1C9C-4D4C-8AC3-298903E14452}"/>
    <cellStyle name="20% - Accent2 2 2 3 4 8" xfId="50529" xr:uid="{C5EF6C3F-6F2C-4FE4-AAF7-31A3C05393E6}"/>
    <cellStyle name="20% - Accent2 2 2 3 4 9" xfId="4907" xr:uid="{30AEAB1B-0289-45FB-A4C9-456975E27AD8}"/>
    <cellStyle name="20% - Accent2 2 2 3 5" xfId="5683" xr:uid="{2AEF962C-C921-4EF9-8D7F-8E25673C46B7}"/>
    <cellStyle name="20% - Accent2 2 2 3 5 2" xfId="9824" xr:uid="{1208363A-6F56-49A6-8F18-8107C63A6E6F}"/>
    <cellStyle name="20% - Accent2 2 2 3 5 2 2" xfId="28678" xr:uid="{B6FC83F3-03B3-4BFA-8924-CB93A9B3DFFE}"/>
    <cellStyle name="20% - Accent2 2 2 3 5 2 2 2" xfId="47440" xr:uid="{5A66E32A-7E6D-4B4E-BA68-2C85A2512DE0}"/>
    <cellStyle name="20% - Accent2 2 2 3 5 2 3" xfId="19287" xr:uid="{F20CC822-48DB-4316-A0B1-924911121ED4}"/>
    <cellStyle name="20% - Accent2 2 2 3 5 2 4" xfId="38059" xr:uid="{AA8D502B-3FD0-4E3D-9B90-73EE891E08D5}"/>
    <cellStyle name="20% - Accent2 2 2 3 5 3" xfId="24730" xr:uid="{0AC77B22-BB8A-4206-8A77-982D2E5B8959}"/>
    <cellStyle name="20% - Accent2 2 2 3 5 3 2" xfId="43492" xr:uid="{53C5A334-8950-4881-A066-60AADB610DB1}"/>
    <cellStyle name="20% - Accent2 2 2 3 5 4" xfId="15339" xr:uid="{0306F3D7-B5C2-4BBC-ABDA-7B86445F4B58}"/>
    <cellStyle name="20% - Accent2 2 2 3 5 5" xfId="34111" xr:uid="{DEC19A97-9B5B-435A-AD4F-92AF0A8AED86}"/>
    <cellStyle name="20% - Accent2 2 2 3 5 6" xfId="52170" xr:uid="{F12E28F1-0C91-49CA-ABE1-771CC234CF33}"/>
    <cellStyle name="20% - Accent2 2 2 3 5 7" xfId="60253" xr:uid="{027650DB-EACD-4EC1-A3DB-414BD1C3CB54}"/>
    <cellStyle name="20% - Accent2 2 2 3 6" xfId="4132" xr:uid="{E29617A9-7F13-47CE-A81A-9B8F672EB60D}"/>
    <cellStyle name="20% - Accent2 2 2 3 6 2" xfId="9825" xr:uid="{1E2CB8C6-3125-4065-9279-4139591377EB}"/>
    <cellStyle name="20% - Accent2 2 2 3 6 2 2" xfId="28679" xr:uid="{5080385B-2772-4CED-BE05-7B5E22376190}"/>
    <cellStyle name="20% - Accent2 2 2 3 6 2 2 2" xfId="47441" xr:uid="{077ECC38-3271-42E3-9DD4-B0C1F0C34C12}"/>
    <cellStyle name="20% - Accent2 2 2 3 6 2 3" xfId="19288" xr:uid="{6422CA8C-BB1A-4E1B-88BC-9E4702393D07}"/>
    <cellStyle name="20% - Accent2 2 2 3 6 2 4" xfId="38060" xr:uid="{437806AA-4568-4639-922E-68F4C6B7FAA2}"/>
    <cellStyle name="20% - Accent2 2 2 3 6 3" xfId="23179" xr:uid="{3EF93467-2539-4AD7-9E21-5625A1898D54}"/>
    <cellStyle name="20% - Accent2 2 2 3 6 3 2" xfId="41942" xr:uid="{D9BBF3BD-FEAD-400D-A1F5-23BA51FA27F5}"/>
    <cellStyle name="20% - Accent2 2 2 3 6 4" xfId="13788" xr:uid="{05E3FAA3-A6BB-471B-8EE2-C16EE00D58E0}"/>
    <cellStyle name="20% - Accent2 2 2 3 6 5" xfId="32561" xr:uid="{FA9B65D5-F31E-4686-98EA-21F718CF5CCD}"/>
    <cellStyle name="20% - Accent2 2 2 3 6 6" xfId="52171" xr:uid="{83C43157-673F-4040-8C9A-00BAD13DBCCA}"/>
    <cellStyle name="20% - Accent2 2 2 3 6 7" xfId="60254" xr:uid="{47B12A30-449F-4085-A14C-E3CA0EDD5CD6}"/>
    <cellStyle name="20% - Accent2 2 2 3 7" xfId="6441" xr:uid="{2B918E44-FF6D-4930-B1F4-45F06EBC4729}"/>
    <cellStyle name="20% - Accent2 2 2 3 7 2" xfId="25481" xr:uid="{B3DA9803-AD0A-4B61-8895-D4D970D4A1D8}"/>
    <cellStyle name="20% - Accent2 2 2 3 7 2 2" xfId="44243" xr:uid="{F4B9DB8D-A172-4115-9B2E-0DC0D54F3E8B}"/>
    <cellStyle name="20% - Accent2 2 2 3 7 3" xfId="16090" xr:uid="{1621021E-4CDE-486E-8939-3853CD536A33}"/>
    <cellStyle name="20% - Accent2 2 2 3 7 4" xfId="34862" xr:uid="{33603261-3749-4691-9D24-E4CDC873EE7A}"/>
    <cellStyle name="20% - Accent2 2 2 3 8" xfId="8176" xr:uid="{45D0A3AB-CDA6-4F59-B40C-0D426199A3BA}"/>
    <cellStyle name="20% - Accent2 2 2 3 8 2" xfId="27032" xr:uid="{9E2A7757-6518-4CB6-B4AD-FE5AADD1E06F}"/>
    <cellStyle name="20% - Accent2 2 2 3 8 2 2" xfId="45794" xr:uid="{655F9FD2-4541-4F08-A1D4-38941C7A518A}"/>
    <cellStyle name="20% - Accent2 2 2 3 8 3" xfId="17641" xr:uid="{4D493838-7BEE-4871-9E9D-211826D63A4D}"/>
    <cellStyle name="20% - Accent2 2 2 3 8 4" xfId="36413" xr:uid="{E72A29CB-9E03-4859-8B2F-92A932330AF0}"/>
    <cellStyle name="20% - Accent2 2 2 3 9" xfId="22329" xr:uid="{A697F078-3D1E-4A29-ACF0-73F0B9ACE31C}"/>
    <cellStyle name="20% - Accent2 2 2 3 9 2" xfId="41101" xr:uid="{BEAF2303-3543-4BAA-B51C-A819A537B6BF}"/>
    <cellStyle name="20% - Accent2 2 2 4" xfId="1603" xr:uid="{451DD861-2735-49D3-B635-1652AF37B508}"/>
    <cellStyle name="20% - Accent2 2 2 4 10" xfId="12941" xr:uid="{4B3D244D-5554-4402-8EF6-60F2FEBC56C0}"/>
    <cellStyle name="20% - Accent2 2 2 4 11" xfId="31723" xr:uid="{7FCFEA6D-F53C-4AF9-A1C0-5B537C829A62}"/>
    <cellStyle name="20% - Accent2 2 2 4 12" xfId="50530" xr:uid="{A489B66F-4EBF-4D27-92AF-A0EA850B68CF}"/>
    <cellStyle name="20% - Accent2 2 2 4 13" xfId="3278" xr:uid="{F94AAA8B-2B94-47D2-A0D4-160C2B6BB025}"/>
    <cellStyle name="20% - Accent2 2 2 4 14" xfId="58857" xr:uid="{7B2F8C27-3204-4A60-98C7-C473E3273C0C}"/>
    <cellStyle name="20% - Accent2 2 2 4 2" xfId="2187" xr:uid="{59F27B20-9C83-4B20-A497-4BEBBCC54823}"/>
    <cellStyle name="20% - Accent2 2 2 4 2 10" xfId="50531" xr:uid="{66DEA88D-2277-4AFC-83AD-C68D6AD54714}"/>
    <cellStyle name="20% - Accent2 2 2 4 2 11" xfId="3279" xr:uid="{2C9AD811-91CD-4253-985A-ABE306F0B07F}"/>
    <cellStyle name="20% - Accent2 2 2 4 2 12" xfId="58858" xr:uid="{CAA9545F-F889-4ED4-BF54-8F337C0D0368}"/>
    <cellStyle name="20% - Accent2 2 2 4 2 2" xfId="2188" xr:uid="{48A3EF18-C5A1-4153-B2A1-4A8ACE4D3000}"/>
    <cellStyle name="20% - Accent2 2 2 4 2 2 10" xfId="58859" xr:uid="{C30ADF02-5A69-4317-B28C-2A3786EE1EF3}"/>
    <cellStyle name="20% - Accent2 2 2 4 2 2 2" xfId="6449" xr:uid="{356DF105-8E29-4EB6-A703-570B0FA7781D}"/>
    <cellStyle name="20% - Accent2 2 2 4 2 2 2 2" xfId="9826" xr:uid="{1206B28F-8B2D-4307-BE02-0CA6DE09A90C}"/>
    <cellStyle name="20% - Accent2 2 2 4 2 2 2 2 2" xfId="28680" xr:uid="{88D8CC47-2942-43E7-8BAA-CF165131D463}"/>
    <cellStyle name="20% - Accent2 2 2 4 2 2 2 2 2 2" xfId="47442" xr:uid="{E9C2A6B9-8337-485C-9F2E-F7BACB36872F}"/>
    <cellStyle name="20% - Accent2 2 2 4 2 2 2 2 3" xfId="19289" xr:uid="{838D3B7D-A479-47DA-9F38-830FD3222656}"/>
    <cellStyle name="20% - Accent2 2 2 4 2 2 2 2 4" xfId="38061" xr:uid="{A2F21BB8-7F37-4D84-BA03-FDB82E227F01}"/>
    <cellStyle name="20% - Accent2 2 2 4 2 2 2 3" xfId="25489" xr:uid="{265A60A7-12A6-4364-B979-82F9216CABC2}"/>
    <cellStyle name="20% - Accent2 2 2 4 2 2 2 3 2" xfId="44251" xr:uid="{E709B041-AB9A-4C18-B433-8D18297FFCF6}"/>
    <cellStyle name="20% - Accent2 2 2 4 2 2 2 4" xfId="16098" xr:uid="{8E5C32F4-DBD0-4C61-ADF8-770621D2E065}"/>
    <cellStyle name="20% - Accent2 2 2 4 2 2 2 5" xfId="34870" xr:uid="{20150EB3-7F9F-41D5-AC2C-55BE477D03AC}"/>
    <cellStyle name="20% - Accent2 2 2 4 2 2 2 6" xfId="52172" xr:uid="{64638774-EBCD-4398-9871-0D5A4F725E9E}"/>
    <cellStyle name="20% - Accent2 2 2 4 2 2 2 7" xfId="60255" xr:uid="{F7CBE1A9-1982-4AFC-98F1-8850281AC3EF}"/>
    <cellStyle name="20% - Accent2 2 2 4 2 2 3" xfId="9827" xr:uid="{8E7A404A-7758-4B96-A66C-75FAB6DE8AB1}"/>
    <cellStyle name="20% - Accent2 2 2 4 2 2 3 2" xfId="28681" xr:uid="{DC1847A2-5D4C-4F4A-AC4A-918111AFCEAA}"/>
    <cellStyle name="20% - Accent2 2 2 4 2 2 3 2 2" xfId="47443" xr:uid="{3A5D01B8-C7F8-4DC7-8059-EDBF2CE3874A}"/>
    <cellStyle name="20% - Accent2 2 2 4 2 2 3 3" xfId="19290" xr:uid="{0FB584E4-4253-4CC0-BAF9-657CBA1C0EA7}"/>
    <cellStyle name="20% - Accent2 2 2 4 2 2 3 4" xfId="38062" xr:uid="{F88A913A-E1F3-49D9-AA60-5FB6A8599F94}"/>
    <cellStyle name="20% - Accent2 2 2 4 2 2 3 5" xfId="52173" xr:uid="{C350BB1E-3291-4799-916E-6C9FD03BAD0E}"/>
    <cellStyle name="20% - Accent2 2 2 4 2 2 3 6" xfId="60256" xr:uid="{90DE3EAC-E1F3-4027-AB4F-B2F70236F667}"/>
    <cellStyle name="20% - Accent2 2 2 4 2 2 4" xfId="8184" xr:uid="{B2569625-BFC1-4D7A-9537-EF403B71E406}"/>
    <cellStyle name="20% - Accent2 2 2 4 2 2 4 2" xfId="27040" xr:uid="{059632BA-F774-49D2-B776-66CD0306B366}"/>
    <cellStyle name="20% - Accent2 2 2 4 2 2 4 2 2" xfId="45802" xr:uid="{D6CCEE8B-67C8-4455-AD29-F2E7961EDCB5}"/>
    <cellStyle name="20% - Accent2 2 2 4 2 2 4 3" xfId="17649" xr:uid="{4080D0D4-BFC4-4BDB-A3BE-65FD01734FC0}"/>
    <cellStyle name="20% - Accent2 2 2 4 2 2 4 4" xfId="36421" xr:uid="{7356D3CF-9826-437A-AB7B-D7DE96F64695}"/>
    <cellStyle name="20% - Accent2 2 2 4 2 2 5" xfId="24212" xr:uid="{C28E31E8-2004-4162-A079-174F0425CB30}"/>
    <cellStyle name="20% - Accent2 2 2 4 2 2 5 2" xfId="42975" xr:uid="{425BA541-7242-4C3A-AE32-D0324E018E4E}"/>
    <cellStyle name="20% - Accent2 2 2 4 2 2 6" xfId="14821" xr:uid="{97BF6A46-3B25-4059-A6A9-3CB548555F81}"/>
    <cellStyle name="20% - Accent2 2 2 4 2 2 7" xfId="33594" xr:uid="{ED56B217-3863-482A-99ED-CE7D6EC46434}"/>
    <cellStyle name="20% - Accent2 2 2 4 2 2 8" xfId="50532" xr:uid="{96D5A7B4-D07D-4FD0-BD19-3CD0F29DD132}"/>
    <cellStyle name="20% - Accent2 2 2 4 2 2 9" xfId="5165" xr:uid="{2B790D64-5BF9-4969-B3C5-6AE4052DBCAA}"/>
    <cellStyle name="20% - Accent2 2 2 4 2 3" xfId="5941" xr:uid="{6D761ADB-1006-47F3-A077-2F8F3186799E}"/>
    <cellStyle name="20% - Accent2 2 2 4 2 3 2" xfId="9828" xr:uid="{B884B195-245C-456B-989A-E94790603497}"/>
    <cellStyle name="20% - Accent2 2 2 4 2 3 2 2" xfId="28682" xr:uid="{1EFA9B2C-1776-4929-A311-018189AC2505}"/>
    <cellStyle name="20% - Accent2 2 2 4 2 3 2 2 2" xfId="47444" xr:uid="{73075D8E-A7D4-4741-99DB-B3CA5E309819}"/>
    <cellStyle name="20% - Accent2 2 2 4 2 3 2 3" xfId="19291" xr:uid="{72DCD2DB-FBF3-4237-B5F5-8BEE239801AA}"/>
    <cellStyle name="20% - Accent2 2 2 4 2 3 2 4" xfId="38063" xr:uid="{8D22BF10-28CD-4935-A284-840362C866B5}"/>
    <cellStyle name="20% - Accent2 2 2 4 2 3 3" xfId="24988" xr:uid="{8EBC5E56-9EC9-4B6C-970B-C2933DA76FA6}"/>
    <cellStyle name="20% - Accent2 2 2 4 2 3 3 2" xfId="43750" xr:uid="{5CC396BE-0402-4C58-8493-812493FEEFA7}"/>
    <cellStyle name="20% - Accent2 2 2 4 2 3 4" xfId="15597" xr:uid="{1CB0453F-6021-420B-8B7E-04995958AAB7}"/>
    <cellStyle name="20% - Accent2 2 2 4 2 3 5" xfId="34369" xr:uid="{72829DC7-5A9B-401F-A09B-84CFD6C6E6DD}"/>
    <cellStyle name="20% - Accent2 2 2 4 2 3 6" xfId="52174" xr:uid="{373C2451-310F-42E6-8076-A7C591C8D5FC}"/>
    <cellStyle name="20% - Accent2 2 2 4 2 3 7" xfId="60257" xr:uid="{A6C3A1B6-B866-4E1D-83A7-CB810BE65A28}"/>
    <cellStyle name="20% - Accent2 2 2 4 2 4" xfId="4390" xr:uid="{E513009E-B330-4B18-8498-543833204E4C}"/>
    <cellStyle name="20% - Accent2 2 2 4 2 4 2" xfId="9829" xr:uid="{52EACF02-B1B5-4E18-9304-50B9432B1869}"/>
    <cellStyle name="20% - Accent2 2 2 4 2 4 2 2" xfId="28683" xr:uid="{FCA0D682-BCA4-4EE8-B96C-D3DBDCD9CBDC}"/>
    <cellStyle name="20% - Accent2 2 2 4 2 4 2 2 2" xfId="47445" xr:uid="{CBC5B733-B1A5-4712-92C2-69F193821FD3}"/>
    <cellStyle name="20% - Accent2 2 2 4 2 4 2 3" xfId="19292" xr:uid="{749AABE8-303D-410C-8C10-5368BBAB0BEE}"/>
    <cellStyle name="20% - Accent2 2 2 4 2 4 2 4" xfId="38064" xr:uid="{5469B3FC-FB48-4F12-8AC1-4E058E38BBBD}"/>
    <cellStyle name="20% - Accent2 2 2 4 2 4 3" xfId="23437" xr:uid="{B3422F93-4E63-4C05-ACA1-0C6375283D11}"/>
    <cellStyle name="20% - Accent2 2 2 4 2 4 3 2" xfId="42200" xr:uid="{9B4714EE-B7FA-408B-BD83-7A5956608BD6}"/>
    <cellStyle name="20% - Accent2 2 2 4 2 4 4" xfId="14046" xr:uid="{20E8C640-C0C0-4947-B217-B14E52645B59}"/>
    <cellStyle name="20% - Accent2 2 2 4 2 4 5" xfId="32819" xr:uid="{3B2C9580-B502-4810-8F1B-6A6C72D57158}"/>
    <cellStyle name="20% - Accent2 2 2 4 2 4 6" xfId="52175" xr:uid="{2874DB8E-8694-4E01-8EF3-31838FA75E4C}"/>
    <cellStyle name="20% - Accent2 2 2 4 2 4 7" xfId="60258" xr:uid="{CB89578B-D2D1-4EFE-ACCD-84A6077EB39D}"/>
    <cellStyle name="20% - Accent2 2 2 4 2 5" xfId="6448" xr:uid="{E4CEE32E-30E6-4165-B12E-B27911087851}"/>
    <cellStyle name="20% - Accent2 2 2 4 2 5 2" xfId="25488" xr:uid="{5B087FD6-06E8-4477-B116-F6DC18CDA69E}"/>
    <cellStyle name="20% - Accent2 2 2 4 2 5 2 2" xfId="44250" xr:uid="{DB6FD1D5-A52F-4E74-95DC-4F3C479387AC}"/>
    <cellStyle name="20% - Accent2 2 2 4 2 5 3" xfId="16097" xr:uid="{5E1B6C04-12BE-4F9E-9EFB-E933891E7D7C}"/>
    <cellStyle name="20% - Accent2 2 2 4 2 5 4" xfId="34869" xr:uid="{5216D7DF-AB73-4D94-A155-9E184CCD87A2}"/>
    <cellStyle name="20% - Accent2 2 2 4 2 6" xfId="8183" xr:uid="{CFFE135C-52E5-4DA9-A499-F76D91EF7DEA}"/>
    <cellStyle name="20% - Accent2 2 2 4 2 6 2" xfId="27039" xr:uid="{B511959E-75AD-4E97-998F-4BF1FC519DE7}"/>
    <cellStyle name="20% - Accent2 2 2 4 2 6 2 2" xfId="45801" xr:uid="{DDED4B74-572A-45E7-81A3-242433642F05}"/>
    <cellStyle name="20% - Accent2 2 2 4 2 6 3" xfId="17648" xr:uid="{2C5213AC-B2D9-457C-B855-F15FDE74B384}"/>
    <cellStyle name="20% - Accent2 2 2 4 2 6 4" xfId="36420" xr:uid="{BA014376-9B73-4203-9D1A-55C21A6061CE}"/>
    <cellStyle name="20% - Accent2 2 2 4 2 7" xfId="22333" xr:uid="{3C96A37F-83A0-4292-B0E5-A4AC5A16F256}"/>
    <cellStyle name="20% - Accent2 2 2 4 2 7 2" xfId="41105" xr:uid="{AA2384ED-72B4-4DAE-8D2A-A2E1E8C9DBE1}"/>
    <cellStyle name="20% - Accent2 2 2 4 2 8" xfId="12942" xr:uid="{7FC39187-322E-4056-AE0F-1CC885415F66}"/>
    <cellStyle name="20% - Accent2 2 2 4 2 9" xfId="31724" xr:uid="{556E51DB-C23D-4170-8F1B-D57650C1B1C5}"/>
    <cellStyle name="20% - Accent2 2 2 4 3" xfId="2189" xr:uid="{27A2EAC0-EAC1-4717-8B1C-A3FF896C95B7}"/>
    <cellStyle name="20% - Accent2 2 2 4 3 10" xfId="50533" xr:uid="{5856AC07-172F-415D-84D1-5D0636FA54C7}"/>
    <cellStyle name="20% - Accent2 2 2 4 3 11" xfId="3280" xr:uid="{87F2AB21-53DD-44D2-A638-84D9E459B55E}"/>
    <cellStyle name="20% - Accent2 2 2 4 3 12" xfId="58860" xr:uid="{176A2F16-0CAC-424E-9D9D-59B2B97E2E69}"/>
    <cellStyle name="20% - Accent2 2 2 4 3 2" xfId="2190" xr:uid="{7A179217-2A5E-4B50-9882-FA13A20E8374}"/>
    <cellStyle name="20% - Accent2 2 2 4 3 2 10" xfId="58861" xr:uid="{4384E68E-7CC9-4ABA-A226-3CB5F12D57B7}"/>
    <cellStyle name="20% - Accent2 2 2 4 3 2 2" xfId="6451" xr:uid="{A8D55E4E-115A-42AD-A0A0-5A3A6C180164}"/>
    <cellStyle name="20% - Accent2 2 2 4 3 2 2 2" xfId="9830" xr:uid="{0665276B-5AAF-4C96-BFCC-484C145D698E}"/>
    <cellStyle name="20% - Accent2 2 2 4 3 2 2 2 2" xfId="28684" xr:uid="{192EA1B8-6E03-4E21-B1BF-C2C259AFB59B}"/>
    <cellStyle name="20% - Accent2 2 2 4 3 2 2 2 2 2" xfId="47446" xr:uid="{FFC54118-57B6-4EA7-A8F6-CC92145E609E}"/>
    <cellStyle name="20% - Accent2 2 2 4 3 2 2 2 3" xfId="19293" xr:uid="{CB796AC8-79D9-4009-801D-1C80E9C5F563}"/>
    <cellStyle name="20% - Accent2 2 2 4 3 2 2 2 4" xfId="38065" xr:uid="{1337AB54-5D91-4987-9799-260A3CEB8006}"/>
    <cellStyle name="20% - Accent2 2 2 4 3 2 2 3" xfId="25491" xr:uid="{6E2BD014-DA36-4512-8929-ADB6001F17D1}"/>
    <cellStyle name="20% - Accent2 2 2 4 3 2 2 3 2" xfId="44253" xr:uid="{12E0BCC3-DF05-4CA6-92B0-D2788244B3B4}"/>
    <cellStyle name="20% - Accent2 2 2 4 3 2 2 4" xfId="16100" xr:uid="{282BFE0C-D023-4973-B129-B05D87028C7B}"/>
    <cellStyle name="20% - Accent2 2 2 4 3 2 2 5" xfId="34872" xr:uid="{62EE7BE0-D108-4492-BF86-1B29F2EFBD0F}"/>
    <cellStyle name="20% - Accent2 2 2 4 3 2 2 6" xfId="52176" xr:uid="{56D89BFD-5AE6-4D90-A393-A92DBE98A933}"/>
    <cellStyle name="20% - Accent2 2 2 4 3 2 2 7" xfId="60259" xr:uid="{3FDE45CB-59DB-4825-A3AF-26D64843CC31}"/>
    <cellStyle name="20% - Accent2 2 2 4 3 2 3" xfId="9831" xr:uid="{76437C11-B7B7-4FFE-B5EF-2E18B5CC8303}"/>
    <cellStyle name="20% - Accent2 2 2 4 3 2 3 2" xfId="28685" xr:uid="{61ECF90A-5A1E-4794-A01A-3D36D7FAD8C3}"/>
    <cellStyle name="20% - Accent2 2 2 4 3 2 3 2 2" xfId="47447" xr:uid="{9A173577-FFAB-4C05-8A36-B00324A0F50F}"/>
    <cellStyle name="20% - Accent2 2 2 4 3 2 3 3" xfId="19294" xr:uid="{D6076608-ED29-4845-8209-DB89EE37F021}"/>
    <cellStyle name="20% - Accent2 2 2 4 3 2 3 4" xfId="38066" xr:uid="{D4029A6B-8E22-4CB0-94B6-ED160BD4F03F}"/>
    <cellStyle name="20% - Accent2 2 2 4 3 2 3 5" xfId="52177" xr:uid="{EE90AC2D-05DF-4BBA-BB8C-1D0FE5689A85}"/>
    <cellStyle name="20% - Accent2 2 2 4 3 2 3 6" xfId="60260" xr:uid="{D6B594D0-4ECB-47CE-91E6-FCCC9B6AFFE3}"/>
    <cellStyle name="20% - Accent2 2 2 4 3 2 4" xfId="8186" xr:uid="{DC58D91B-CFD2-4C59-A2B1-FF33CD57BE7D}"/>
    <cellStyle name="20% - Accent2 2 2 4 3 2 4 2" xfId="27042" xr:uid="{8C1BA831-DF8A-4241-A163-28482CD35FF1}"/>
    <cellStyle name="20% - Accent2 2 2 4 3 2 4 2 2" xfId="45804" xr:uid="{60D7BE00-6D4C-4408-8FBA-9423C5CCC590}"/>
    <cellStyle name="20% - Accent2 2 2 4 3 2 4 3" xfId="17651" xr:uid="{0D398887-8947-49B9-B3C7-5A162F947A72}"/>
    <cellStyle name="20% - Accent2 2 2 4 3 2 4 4" xfId="36423" xr:uid="{293ABDF5-67B3-417B-9F12-6272DCE79011}"/>
    <cellStyle name="20% - Accent2 2 2 4 3 2 5" xfId="24430" xr:uid="{AEA6245A-82E8-4755-91EF-7E72EBDF0C6A}"/>
    <cellStyle name="20% - Accent2 2 2 4 3 2 5 2" xfId="43193" xr:uid="{B3E112DF-55B5-4F42-95DD-3F901330B9AD}"/>
    <cellStyle name="20% - Accent2 2 2 4 3 2 6" xfId="15039" xr:uid="{57ACE4F3-BD3B-497C-AC1F-46AE07CCE0DE}"/>
    <cellStyle name="20% - Accent2 2 2 4 3 2 7" xfId="33812" xr:uid="{1FD5E461-1821-427B-8C79-41B7EE3E322D}"/>
    <cellStyle name="20% - Accent2 2 2 4 3 2 8" xfId="50534" xr:uid="{E66A1D3C-7142-4980-8642-2615403FA1CA}"/>
    <cellStyle name="20% - Accent2 2 2 4 3 2 9" xfId="5383" xr:uid="{FBE0A14C-3529-45F9-98E9-3F4AF360A754}"/>
    <cellStyle name="20% - Accent2 2 2 4 3 3" xfId="6159" xr:uid="{62EE4EA7-D1B7-48C6-B295-97D05741AF16}"/>
    <cellStyle name="20% - Accent2 2 2 4 3 3 2" xfId="9832" xr:uid="{D83914C2-51CD-4117-8483-DC3174AEF743}"/>
    <cellStyle name="20% - Accent2 2 2 4 3 3 2 2" xfId="28686" xr:uid="{96C72D70-A16D-4C18-BFBF-6BF97C681FF2}"/>
    <cellStyle name="20% - Accent2 2 2 4 3 3 2 2 2" xfId="47448" xr:uid="{32D6DF22-BED7-4B80-AF2B-7931D06C4581}"/>
    <cellStyle name="20% - Accent2 2 2 4 3 3 2 3" xfId="19295" xr:uid="{B7F80802-D0E8-4B6A-88A9-8B2673B1E33F}"/>
    <cellStyle name="20% - Accent2 2 2 4 3 3 2 4" xfId="38067" xr:uid="{21F0237D-49EE-4584-90FE-D4041FFF10ED}"/>
    <cellStyle name="20% - Accent2 2 2 4 3 3 3" xfId="25206" xr:uid="{B5ACF37C-6347-404E-9587-F7B21C6F3A11}"/>
    <cellStyle name="20% - Accent2 2 2 4 3 3 3 2" xfId="43968" xr:uid="{6EA05781-1B69-46FD-BC33-1611B37D5E25}"/>
    <cellStyle name="20% - Accent2 2 2 4 3 3 4" xfId="15815" xr:uid="{97ECD183-C143-4F73-A4F0-86FF660C4D4E}"/>
    <cellStyle name="20% - Accent2 2 2 4 3 3 5" xfId="34587" xr:uid="{9235DBB2-7FA2-413C-B5AD-3F440F624922}"/>
    <cellStyle name="20% - Accent2 2 2 4 3 3 6" xfId="52178" xr:uid="{43973812-F910-4552-9370-C88B421A00E6}"/>
    <cellStyle name="20% - Accent2 2 2 4 3 3 7" xfId="60261" xr:uid="{5285AC1D-1997-4FD9-AEB2-757F20172D2A}"/>
    <cellStyle name="20% - Accent2 2 2 4 3 4" xfId="4608" xr:uid="{3AF42828-4CFD-47A0-A16C-7E2AE44DB8FB}"/>
    <cellStyle name="20% - Accent2 2 2 4 3 4 2" xfId="9833" xr:uid="{D2327DF8-90F6-41D8-888E-D02541736793}"/>
    <cellStyle name="20% - Accent2 2 2 4 3 4 2 2" xfId="28687" xr:uid="{359E8A17-9904-4CC7-9ED9-D12AA399D1C0}"/>
    <cellStyle name="20% - Accent2 2 2 4 3 4 2 2 2" xfId="47449" xr:uid="{738B13A5-CB67-45DE-9E69-9932C3D76105}"/>
    <cellStyle name="20% - Accent2 2 2 4 3 4 2 3" xfId="19296" xr:uid="{DA3B00BD-2454-4788-9FA3-0F836FDC786C}"/>
    <cellStyle name="20% - Accent2 2 2 4 3 4 2 4" xfId="38068" xr:uid="{DA481A97-8E19-4A23-AB5C-9631893D54C7}"/>
    <cellStyle name="20% - Accent2 2 2 4 3 4 3" xfId="23655" xr:uid="{36EAA720-B350-493F-8CB4-4700D474265D}"/>
    <cellStyle name="20% - Accent2 2 2 4 3 4 3 2" xfId="42418" xr:uid="{17759578-ADE1-4B3F-98B1-E44780CEB500}"/>
    <cellStyle name="20% - Accent2 2 2 4 3 4 4" xfId="14264" xr:uid="{23E4582F-55FB-4430-9060-26F5C2553D11}"/>
    <cellStyle name="20% - Accent2 2 2 4 3 4 5" xfId="33037" xr:uid="{B0A5ED08-7349-46C8-B8B4-371813E275BF}"/>
    <cellStyle name="20% - Accent2 2 2 4 3 4 6" xfId="52179" xr:uid="{6E5F17CD-2FD4-4CA0-B427-806C5D314CFA}"/>
    <cellStyle name="20% - Accent2 2 2 4 3 4 7" xfId="60262" xr:uid="{980467B9-8492-44BC-882D-B0E47A0972A3}"/>
    <cellStyle name="20% - Accent2 2 2 4 3 5" xfId="6450" xr:uid="{9CBCC1D0-A278-431D-99AE-CD7C6BE0871A}"/>
    <cellStyle name="20% - Accent2 2 2 4 3 5 2" xfId="25490" xr:uid="{64E00A12-D87E-42C5-912F-A1CFBDDDCD79}"/>
    <cellStyle name="20% - Accent2 2 2 4 3 5 2 2" xfId="44252" xr:uid="{F0B0FF62-E80D-4CA3-A0C7-8A72178DE348}"/>
    <cellStyle name="20% - Accent2 2 2 4 3 5 3" xfId="16099" xr:uid="{F8B17DEE-069C-4A27-AC42-FAD04C447473}"/>
    <cellStyle name="20% - Accent2 2 2 4 3 5 4" xfId="34871" xr:uid="{EB6F2870-93DD-4ED0-B13F-9EE52706DE32}"/>
    <cellStyle name="20% - Accent2 2 2 4 3 6" xfId="8185" xr:uid="{9F86C04A-88D9-4700-8AE8-6C678CC547CF}"/>
    <cellStyle name="20% - Accent2 2 2 4 3 6 2" xfId="27041" xr:uid="{B06253D4-B060-4507-B73E-366572604DAC}"/>
    <cellStyle name="20% - Accent2 2 2 4 3 6 2 2" xfId="45803" xr:uid="{27AC62C1-C569-41B9-84A1-4936811D64C4}"/>
    <cellStyle name="20% - Accent2 2 2 4 3 6 3" xfId="17650" xr:uid="{1F372762-8630-4F7C-9F1B-7B3DD11EB594}"/>
    <cellStyle name="20% - Accent2 2 2 4 3 6 4" xfId="36422" xr:uid="{24CF043A-1234-4ADF-9DC7-BB48C4D126C8}"/>
    <cellStyle name="20% - Accent2 2 2 4 3 7" xfId="22334" xr:uid="{155F328C-1620-40B2-8660-1530DBB15131}"/>
    <cellStyle name="20% - Accent2 2 2 4 3 7 2" xfId="41106" xr:uid="{4082A538-0C71-45A8-B6A1-0A2CC3C51088}"/>
    <cellStyle name="20% - Accent2 2 2 4 3 8" xfId="12943" xr:uid="{8D88D64B-F54D-420B-BA98-92F2E01695DB}"/>
    <cellStyle name="20% - Accent2 2 2 4 3 9" xfId="31725" xr:uid="{978E06E5-4F90-467C-94C5-696068C912AD}"/>
    <cellStyle name="20% - Accent2 2 2 4 4" xfId="2191" xr:uid="{5770C54D-3DF9-481F-9EB3-74A18E3148DE}"/>
    <cellStyle name="20% - Accent2 2 2 4 4 10" xfId="58862" xr:uid="{F47941D8-833B-42C3-A1DF-149B1CAE5A87}"/>
    <cellStyle name="20% - Accent2 2 2 4 4 2" xfId="6452" xr:uid="{B6B529DB-2A21-4D75-863D-8360873CEFCE}"/>
    <cellStyle name="20% - Accent2 2 2 4 4 2 2" xfId="9834" xr:uid="{C0396865-2F8D-42CD-A023-B2C7C05DA048}"/>
    <cellStyle name="20% - Accent2 2 2 4 4 2 2 2" xfId="28688" xr:uid="{2056A2CC-C55B-4DB3-9200-7653C66BA5E9}"/>
    <cellStyle name="20% - Accent2 2 2 4 4 2 2 2 2" xfId="47450" xr:uid="{AABB23D9-29AD-4B63-8FE9-A4010DC017CF}"/>
    <cellStyle name="20% - Accent2 2 2 4 4 2 2 3" xfId="19297" xr:uid="{89B914D6-A9CE-483D-A89A-FD3CCDCF0EFA}"/>
    <cellStyle name="20% - Accent2 2 2 4 4 2 2 4" xfId="38069" xr:uid="{D8684AF7-DF25-487D-BA25-BE4243DA7EDE}"/>
    <cellStyle name="20% - Accent2 2 2 4 4 2 3" xfId="25492" xr:uid="{89B05DC4-7680-4470-98AB-F654B4E1CB7A}"/>
    <cellStyle name="20% - Accent2 2 2 4 4 2 3 2" xfId="44254" xr:uid="{08D70D04-0691-4FFD-8567-9EAD7D3BA113}"/>
    <cellStyle name="20% - Accent2 2 2 4 4 2 4" xfId="16101" xr:uid="{693E92EA-3072-47A9-A28D-6AF3CFAEF0A7}"/>
    <cellStyle name="20% - Accent2 2 2 4 4 2 5" xfId="34873" xr:uid="{4D940E96-B168-452E-9A52-D0114A9C339F}"/>
    <cellStyle name="20% - Accent2 2 2 4 4 2 6" xfId="52180" xr:uid="{B66FEF99-0491-417C-99D2-5453F85AF175}"/>
    <cellStyle name="20% - Accent2 2 2 4 4 2 7" xfId="60263" xr:uid="{ACDF9DA9-52FD-4917-BF77-A6860F6959DD}"/>
    <cellStyle name="20% - Accent2 2 2 4 4 3" xfId="9835" xr:uid="{054E5FE5-7FEE-476F-8F15-2FB2309F93F6}"/>
    <cellStyle name="20% - Accent2 2 2 4 4 3 2" xfId="28689" xr:uid="{E83938F0-A6E4-4C0A-849B-DA58D9602D25}"/>
    <cellStyle name="20% - Accent2 2 2 4 4 3 2 2" xfId="47451" xr:uid="{7C8CF483-233F-454B-B7A9-1B5DEFF28187}"/>
    <cellStyle name="20% - Accent2 2 2 4 4 3 3" xfId="19298" xr:uid="{95987649-68DB-43AE-8858-F8962A434E9D}"/>
    <cellStyle name="20% - Accent2 2 2 4 4 3 4" xfId="38070" xr:uid="{84066DCD-C8D8-492C-A63F-CC97DF9F6167}"/>
    <cellStyle name="20% - Accent2 2 2 4 4 3 5" xfId="52181" xr:uid="{289F4555-FB06-428F-8AD0-811E514AD3E7}"/>
    <cellStyle name="20% - Accent2 2 2 4 4 3 6" xfId="60264" xr:uid="{C40151EE-A851-4DFF-BF6E-E0E8A354D0A8}"/>
    <cellStyle name="20% - Accent2 2 2 4 4 4" xfId="8187" xr:uid="{9217D9D6-B64E-4153-82D0-5C2B48AA07A9}"/>
    <cellStyle name="20% - Accent2 2 2 4 4 4 2" xfId="27043" xr:uid="{FC536106-A048-4ACC-8002-6D6EE5339752}"/>
    <cellStyle name="20% - Accent2 2 2 4 4 4 2 2" xfId="45805" xr:uid="{B738AC5D-F895-49D5-9663-05824510A96D}"/>
    <cellStyle name="20% - Accent2 2 2 4 4 4 3" xfId="17652" xr:uid="{26719238-4397-4391-B105-8566610EA516}"/>
    <cellStyle name="20% - Accent2 2 2 4 4 4 4" xfId="36424" xr:uid="{D74CB57C-FFCF-4479-8FAC-CF5433BCFE25}"/>
    <cellStyle name="20% - Accent2 2 2 4 4 5" xfId="23997" xr:uid="{1868B254-6AB4-4871-AFC1-4FDA0FFD2F6B}"/>
    <cellStyle name="20% - Accent2 2 2 4 4 5 2" xfId="42760" xr:uid="{C479C813-399A-42A2-BEF0-145BC7673116}"/>
    <cellStyle name="20% - Accent2 2 2 4 4 6" xfId="14606" xr:uid="{4C450A57-27D3-4654-894D-206A86D2E546}"/>
    <cellStyle name="20% - Accent2 2 2 4 4 7" xfId="33379" xr:uid="{A363D233-E008-40C3-9C6B-E399312A14C0}"/>
    <cellStyle name="20% - Accent2 2 2 4 4 8" xfId="50535" xr:uid="{2128B69E-84C0-4319-B5DB-61DB0BB5B0CA}"/>
    <cellStyle name="20% - Accent2 2 2 4 4 9" xfId="4950" xr:uid="{AFF9362F-4F47-47C0-B94A-C647BB14F627}"/>
    <cellStyle name="20% - Accent2 2 2 4 5" xfId="5726" xr:uid="{1B249FD9-6B5B-40A0-B42A-7EFADCB738DF}"/>
    <cellStyle name="20% - Accent2 2 2 4 5 2" xfId="9836" xr:uid="{DA517173-A44D-4C61-80D8-D372FC265A51}"/>
    <cellStyle name="20% - Accent2 2 2 4 5 2 2" xfId="28690" xr:uid="{8DFDB5A1-93F0-4311-AEBF-8EBD9C05CDE8}"/>
    <cellStyle name="20% - Accent2 2 2 4 5 2 2 2" xfId="47452" xr:uid="{0429F5E2-D518-4D36-9E60-B429DFF1C323}"/>
    <cellStyle name="20% - Accent2 2 2 4 5 2 3" xfId="19299" xr:uid="{3A1EDC68-8D13-4671-AE1A-85E6B45038C9}"/>
    <cellStyle name="20% - Accent2 2 2 4 5 2 4" xfId="38071" xr:uid="{7EBD719C-5EAC-4931-AFBF-CFF924AF9F88}"/>
    <cellStyle name="20% - Accent2 2 2 4 5 3" xfId="24773" xr:uid="{F8F371C2-B435-44DB-B5EC-DA2ADB763782}"/>
    <cellStyle name="20% - Accent2 2 2 4 5 3 2" xfId="43535" xr:uid="{8042C081-66D9-49F9-8831-7CEA9AE709E7}"/>
    <cellStyle name="20% - Accent2 2 2 4 5 4" xfId="15382" xr:uid="{06343F2C-7050-4B68-81C2-79CC58F66FAC}"/>
    <cellStyle name="20% - Accent2 2 2 4 5 5" xfId="34154" xr:uid="{7727D5D8-FB43-49FC-A504-D1878BDF38DA}"/>
    <cellStyle name="20% - Accent2 2 2 4 5 6" xfId="52182" xr:uid="{3F759E53-1126-40AC-894E-C1DE5AACEE99}"/>
    <cellStyle name="20% - Accent2 2 2 4 5 7" xfId="60265" xr:uid="{FBBB9927-709F-4A20-B793-F0033CC0E80F}"/>
    <cellStyle name="20% - Accent2 2 2 4 6" xfId="4175" xr:uid="{84E59100-C027-4046-9E6F-10A142BB8A7D}"/>
    <cellStyle name="20% - Accent2 2 2 4 6 2" xfId="9837" xr:uid="{232C671C-82FB-44B4-9F30-B52B0C232812}"/>
    <cellStyle name="20% - Accent2 2 2 4 6 2 2" xfId="28691" xr:uid="{1DAEF500-EEAE-41EA-B2F0-1F7F8C763A5E}"/>
    <cellStyle name="20% - Accent2 2 2 4 6 2 2 2" xfId="47453" xr:uid="{2B8A2A49-A052-4946-88F7-B32003075783}"/>
    <cellStyle name="20% - Accent2 2 2 4 6 2 3" xfId="19300" xr:uid="{F2F181E9-BFE3-484C-A6A5-A940BE3F128D}"/>
    <cellStyle name="20% - Accent2 2 2 4 6 2 4" xfId="38072" xr:uid="{ED246BA5-1DEA-4AC8-AF02-A8DD6DB2C457}"/>
    <cellStyle name="20% - Accent2 2 2 4 6 3" xfId="23222" xr:uid="{DA26B47C-4E18-4D04-A9D7-53D6A7DD0100}"/>
    <cellStyle name="20% - Accent2 2 2 4 6 3 2" xfId="41985" xr:uid="{B78E23E7-DD97-4793-934E-2DFE3471CC49}"/>
    <cellStyle name="20% - Accent2 2 2 4 6 4" xfId="13831" xr:uid="{D2459360-C398-4601-B6DB-5F925E7E57E0}"/>
    <cellStyle name="20% - Accent2 2 2 4 6 5" xfId="32604" xr:uid="{D3CF3448-FB5E-40DA-81EE-F99738C10922}"/>
    <cellStyle name="20% - Accent2 2 2 4 6 6" xfId="52183" xr:uid="{DD99C4CC-84CD-4576-B737-D760A246ADE8}"/>
    <cellStyle name="20% - Accent2 2 2 4 6 7" xfId="60266" xr:uid="{461932D5-A14E-4EC3-B089-DC013FFC04D9}"/>
    <cellStyle name="20% - Accent2 2 2 4 7" xfId="6447" xr:uid="{51C9F40C-EF58-4050-BFD3-5FABF8F5D921}"/>
    <cellStyle name="20% - Accent2 2 2 4 7 2" xfId="25487" xr:uid="{5402E0E1-E5B5-4E6D-A917-8C35CE65810A}"/>
    <cellStyle name="20% - Accent2 2 2 4 7 2 2" xfId="44249" xr:uid="{921880B8-2BA7-4B90-8791-F21CB84B7061}"/>
    <cellStyle name="20% - Accent2 2 2 4 7 3" xfId="16096" xr:uid="{02AD21A5-3B73-45FC-A72C-85D899BA1582}"/>
    <cellStyle name="20% - Accent2 2 2 4 7 4" xfId="34868" xr:uid="{BA2365AE-4A53-4583-A137-EA7FD7AA6D86}"/>
    <cellStyle name="20% - Accent2 2 2 4 8" xfId="8182" xr:uid="{4FB9D1B7-F1D5-4744-9C14-F3184DF72057}"/>
    <cellStyle name="20% - Accent2 2 2 4 8 2" xfId="27038" xr:uid="{DD16A263-F4F8-4027-92A4-32F9DCA44B26}"/>
    <cellStyle name="20% - Accent2 2 2 4 8 2 2" xfId="45800" xr:uid="{83CC84C2-CD82-4697-9982-B6AA89EA1A11}"/>
    <cellStyle name="20% - Accent2 2 2 4 8 3" xfId="17647" xr:uid="{5FC8AC70-9D63-469A-84AB-999AC1BF686A}"/>
    <cellStyle name="20% - Accent2 2 2 4 8 4" xfId="36419" xr:uid="{12B66628-B71E-4491-B3C7-C1C7AC5F0D84}"/>
    <cellStyle name="20% - Accent2 2 2 4 9" xfId="22332" xr:uid="{7C7190EE-A682-43B0-9246-48547FABE340}"/>
    <cellStyle name="20% - Accent2 2 2 4 9 2" xfId="41104" xr:uid="{18626C9E-1ADF-4C9C-A78C-1CEE0EB3E2A5}"/>
    <cellStyle name="20% - Accent2 2 2 5" xfId="2192" xr:uid="{F0B2C01F-891C-41BE-BAB6-6CCBFAA70E02}"/>
    <cellStyle name="20% - Accent2 2 2 5 10" xfId="12944" xr:uid="{5203719C-A52E-46E8-AB9B-1D8AE3ECD1EC}"/>
    <cellStyle name="20% - Accent2 2 2 5 11" xfId="31726" xr:uid="{700DB2FA-60EB-4DEF-8075-3E5CA2E77EE4}"/>
    <cellStyle name="20% - Accent2 2 2 5 12" xfId="50536" xr:uid="{7DB63741-18FC-4F6C-B0C3-DD0E7CBEFB6E}"/>
    <cellStyle name="20% - Accent2 2 2 5 13" xfId="3281" xr:uid="{F2CD7A88-996B-462D-9657-A5471A7F5F10}"/>
    <cellStyle name="20% - Accent2 2 2 5 14" xfId="58863" xr:uid="{329B6AB6-10B5-4D5F-BD0B-EC7329ED064D}"/>
    <cellStyle name="20% - Accent2 2 2 5 2" xfId="2193" xr:uid="{1F59CDF2-1230-4F57-8919-AA9D15153CB9}"/>
    <cellStyle name="20% - Accent2 2 2 5 2 10" xfId="50537" xr:uid="{C8D111D1-4C1D-4D5E-A756-5D116414828D}"/>
    <cellStyle name="20% - Accent2 2 2 5 2 11" xfId="3282" xr:uid="{AEA7AD5F-9E3C-4331-A384-0BBB01257CB8}"/>
    <cellStyle name="20% - Accent2 2 2 5 2 12" xfId="58864" xr:uid="{69004E61-B054-476E-9E20-49077FC4ABB2}"/>
    <cellStyle name="20% - Accent2 2 2 5 2 2" xfId="2194" xr:uid="{9CAF915B-F9EC-4B9B-9761-374587FA1526}"/>
    <cellStyle name="20% - Accent2 2 2 5 2 2 10" xfId="58865" xr:uid="{7E668B1C-2E5F-44CC-A70E-AE6B6F16CC24}"/>
    <cellStyle name="20% - Accent2 2 2 5 2 2 2" xfId="6455" xr:uid="{F5B43311-6722-4CF5-9EC7-5BA1ACDE8968}"/>
    <cellStyle name="20% - Accent2 2 2 5 2 2 2 2" xfId="9838" xr:uid="{E3294E78-DDFD-4B2C-89D5-AED68DF59895}"/>
    <cellStyle name="20% - Accent2 2 2 5 2 2 2 2 2" xfId="28692" xr:uid="{AE10F807-095F-4003-8DC9-8C24FF9230EE}"/>
    <cellStyle name="20% - Accent2 2 2 5 2 2 2 2 2 2" xfId="47454" xr:uid="{D63B48EF-58B9-4B60-BBDC-4A4291FCC047}"/>
    <cellStyle name="20% - Accent2 2 2 5 2 2 2 2 3" xfId="19301" xr:uid="{086AD5F7-F985-4B28-BA66-A93AF1A5973C}"/>
    <cellStyle name="20% - Accent2 2 2 5 2 2 2 2 4" xfId="38073" xr:uid="{86E6FDDA-168A-4ECA-9342-CAB617647AD1}"/>
    <cellStyle name="20% - Accent2 2 2 5 2 2 2 3" xfId="25495" xr:uid="{C92A5B48-3D0D-4FC1-AB0B-3EF207163F5F}"/>
    <cellStyle name="20% - Accent2 2 2 5 2 2 2 3 2" xfId="44257" xr:uid="{B44BA26A-A02C-4397-BEE1-C2FFDD45CA09}"/>
    <cellStyle name="20% - Accent2 2 2 5 2 2 2 4" xfId="16104" xr:uid="{2355CC71-B048-4153-BA9F-75933EB15AC2}"/>
    <cellStyle name="20% - Accent2 2 2 5 2 2 2 5" xfId="34876" xr:uid="{6A0F6ABF-EF15-4F98-8A0D-A895D5E52D9F}"/>
    <cellStyle name="20% - Accent2 2 2 5 2 2 2 6" xfId="52184" xr:uid="{B42814AD-0A84-420F-B99C-94249813D677}"/>
    <cellStyle name="20% - Accent2 2 2 5 2 2 2 7" xfId="60267" xr:uid="{16254E52-C8F9-45E3-A8B4-87E544D71158}"/>
    <cellStyle name="20% - Accent2 2 2 5 2 2 3" xfId="9839" xr:uid="{EAB1029A-051D-4A8D-B4BB-7FEE8CAF3F79}"/>
    <cellStyle name="20% - Accent2 2 2 5 2 2 3 2" xfId="28693" xr:uid="{08C841F3-F5B5-4D89-825A-7027145271A8}"/>
    <cellStyle name="20% - Accent2 2 2 5 2 2 3 2 2" xfId="47455" xr:uid="{BF499DEF-B5C1-4314-92E3-7DFD43785380}"/>
    <cellStyle name="20% - Accent2 2 2 5 2 2 3 3" xfId="19302" xr:uid="{15352059-E67D-4673-A243-D98A65F74056}"/>
    <cellStyle name="20% - Accent2 2 2 5 2 2 3 4" xfId="38074" xr:uid="{61A05FD2-E229-48B5-9232-A04FC96873F3}"/>
    <cellStyle name="20% - Accent2 2 2 5 2 2 3 5" xfId="52185" xr:uid="{905E79A0-78F9-4D48-B389-E9E34A757EBF}"/>
    <cellStyle name="20% - Accent2 2 2 5 2 2 3 6" xfId="60268" xr:uid="{60C85468-5034-486E-A08C-DEE15CCFD0DE}"/>
    <cellStyle name="20% - Accent2 2 2 5 2 2 4" xfId="8190" xr:uid="{4123F525-6760-4FB1-9B17-EBDA26C9F293}"/>
    <cellStyle name="20% - Accent2 2 2 5 2 2 4 2" xfId="27046" xr:uid="{518837AC-CD89-466D-B3C3-7E62B6B6EA2D}"/>
    <cellStyle name="20% - Accent2 2 2 5 2 2 4 2 2" xfId="45808" xr:uid="{47406399-6852-46CE-BF88-E0C880F06E8F}"/>
    <cellStyle name="20% - Accent2 2 2 5 2 2 4 3" xfId="17655" xr:uid="{39C1BD0F-1672-45D5-9648-F5DE20300CC3}"/>
    <cellStyle name="20% - Accent2 2 2 5 2 2 4 4" xfId="36427" xr:uid="{6ABFBD63-6390-4C9B-BBBB-046E7670B99E}"/>
    <cellStyle name="20% - Accent2 2 2 5 2 2 5" xfId="24255" xr:uid="{7002AB3D-0D61-4A11-9116-032914D10DD9}"/>
    <cellStyle name="20% - Accent2 2 2 5 2 2 5 2" xfId="43018" xr:uid="{25002FC6-8513-4F33-A97E-89EE13980147}"/>
    <cellStyle name="20% - Accent2 2 2 5 2 2 6" xfId="14864" xr:uid="{914BF61D-A620-42EF-9F32-FA51E3BFEDAF}"/>
    <cellStyle name="20% - Accent2 2 2 5 2 2 7" xfId="33637" xr:uid="{EA4EAB92-C783-4D7D-8461-40C59AFE491D}"/>
    <cellStyle name="20% - Accent2 2 2 5 2 2 8" xfId="50538" xr:uid="{BFC75821-B347-4DA2-99A4-F7A4D96A83EF}"/>
    <cellStyle name="20% - Accent2 2 2 5 2 2 9" xfId="5208" xr:uid="{9AAFAF21-C5E5-4807-8E8F-99EB3E9D18BB}"/>
    <cellStyle name="20% - Accent2 2 2 5 2 3" xfId="5984" xr:uid="{8D8EDF80-2FDB-4455-AD34-28592675FED6}"/>
    <cellStyle name="20% - Accent2 2 2 5 2 3 2" xfId="9840" xr:uid="{DE146E9D-FCFF-4D02-B6FE-39C1EAB27CD6}"/>
    <cellStyle name="20% - Accent2 2 2 5 2 3 2 2" xfId="28694" xr:uid="{A3852E75-A90C-4775-98C8-520143FBCE4E}"/>
    <cellStyle name="20% - Accent2 2 2 5 2 3 2 2 2" xfId="47456" xr:uid="{0B437564-28EB-4876-B8F7-CA093629C06D}"/>
    <cellStyle name="20% - Accent2 2 2 5 2 3 2 3" xfId="19303" xr:uid="{4CFA71CC-78F1-4973-864B-9FB5E18F9DF9}"/>
    <cellStyle name="20% - Accent2 2 2 5 2 3 2 4" xfId="38075" xr:uid="{2C1FBDC6-CD7A-4A42-AF93-A662E64A7E7D}"/>
    <cellStyle name="20% - Accent2 2 2 5 2 3 3" xfId="25031" xr:uid="{729A70B0-D566-4B1D-ADC6-BD29A21A0D34}"/>
    <cellStyle name="20% - Accent2 2 2 5 2 3 3 2" xfId="43793" xr:uid="{EFF3102B-B954-4DCD-BB2E-5C800669EE2B}"/>
    <cellStyle name="20% - Accent2 2 2 5 2 3 4" xfId="15640" xr:uid="{23339C3B-DBDA-4373-9E1B-1415C73A8623}"/>
    <cellStyle name="20% - Accent2 2 2 5 2 3 5" xfId="34412" xr:uid="{D90C587E-0C1B-43C1-84D0-CB7EB51A9272}"/>
    <cellStyle name="20% - Accent2 2 2 5 2 3 6" xfId="52186" xr:uid="{0C32C94A-C074-47F8-B532-7F9C535FFDD0}"/>
    <cellStyle name="20% - Accent2 2 2 5 2 3 7" xfId="60269" xr:uid="{4956BA36-8AFF-4EF0-919E-9EBBE1B74838}"/>
    <cellStyle name="20% - Accent2 2 2 5 2 4" xfId="4433" xr:uid="{4965F3DF-650F-4576-BCA1-8A9113BBA4D6}"/>
    <cellStyle name="20% - Accent2 2 2 5 2 4 2" xfId="9841" xr:uid="{70D8B3F9-ED7A-4ED3-9DA7-73E063829D3F}"/>
    <cellStyle name="20% - Accent2 2 2 5 2 4 2 2" xfId="28695" xr:uid="{095EB642-FDDD-47B9-A3A3-5115BA5397D5}"/>
    <cellStyle name="20% - Accent2 2 2 5 2 4 2 2 2" xfId="47457" xr:uid="{D5BEF1AA-7410-4DF9-8854-3EBEF8DE4569}"/>
    <cellStyle name="20% - Accent2 2 2 5 2 4 2 3" xfId="19304" xr:uid="{E1E0DF84-FEA7-409F-8FDE-7CB9B8FDEAA3}"/>
    <cellStyle name="20% - Accent2 2 2 5 2 4 2 4" xfId="38076" xr:uid="{316F6A51-5F49-4BBF-BD1C-301BF99E5854}"/>
    <cellStyle name="20% - Accent2 2 2 5 2 4 3" xfId="23480" xr:uid="{DBC5629E-FE70-4098-8F3D-DF077CFEB4BE}"/>
    <cellStyle name="20% - Accent2 2 2 5 2 4 3 2" xfId="42243" xr:uid="{0AFA19A2-C354-4F54-A9AF-BC622DFA8B09}"/>
    <cellStyle name="20% - Accent2 2 2 5 2 4 4" xfId="14089" xr:uid="{A9A10C1A-40EF-4099-B6D3-04AECFB15A05}"/>
    <cellStyle name="20% - Accent2 2 2 5 2 4 5" xfId="32862" xr:uid="{7480140C-55CC-49B5-9738-EC36744056EB}"/>
    <cellStyle name="20% - Accent2 2 2 5 2 4 6" xfId="52187" xr:uid="{9B5FE429-9332-400F-81E3-B76CF86B0610}"/>
    <cellStyle name="20% - Accent2 2 2 5 2 4 7" xfId="60270" xr:uid="{82529A88-80E4-45AB-BE07-C37F1132C8FB}"/>
    <cellStyle name="20% - Accent2 2 2 5 2 5" xfId="6454" xr:uid="{22506763-588D-4C78-83CC-26C7656C0F11}"/>
    <cellStyle name="20% - Accent2 2 2 5 2 5 2" xfId="25494" xr:uid="{983982EF-4BE8-40EB-AE36-15150CDA5A48}"/>
    <cellStyle name="20% - Accent2 2 2 5 2 5 2 2" xfId="44256" xr:uid="{94C259B0-6924-4B7D-AF2E-5242C3BAFB62}"/>
    <cellStyle name="20% - Accent2 2 2 5 2 5 3" xfId="16103" xr:uid="{7F940852-C38C-4663-8592-6AB56B6E6B03}"/>
    <cellStyle name="20% - Accent2 2 2 5 2 5 4" xfId="34875" xr:uid="{B4A63FEF-D4AD-4658-B2EC-D72574EC501A}"/>
    <cellStyle name="20% - Accent2 2 2 5 2 6" xfId="8189" xr:uid="{D5D5F3AF-FC46-4771-857C-10FD417F23FB}"/>
    <cellStyle name="20% - Accent2 2 2 5 2 6 2" xfId="27045" xr:uid="{0860DAC9-7519-4F10-B28B-0E91AC2539DA}"/>
    <cellStyle name="20% - Accent2 2 2 5 2 6 2 2" xfId="45807" xr:uid="{57BD82DA-C40E-4B77-B933-647B73A322F3}"/>
    <cellStyle name="20% - Accent2 2 2 5 2 6 3" xfId="17654" xr:uid="{E66588FC-CC16-4B16-8521-AE3ED2C317A9}"/>
    <cellStyle name="20% - Accent2 2 2 5 2 6 4" xfId="36426" xr:uid="{CAE62AB2-7C45-42F3-ACF2-2022E916386D}"/>
    <cellStyle name="20% - Accent2 2 2 5 2 7" xfId="22336" xr:uid="{2C3D8BDB-CBB8-4118-9EA2-692FB873A80B}"/>
    <cellStyle name="20% - Accent2 2 2 5 2 7 2" xfId="41108" xr:uid="{9B011E05-944D-4556-8EC9-A67BA26EAF70}"/>
    <cellStyle name="20% - Accent2 2 2 5 2 8" xfId="12945" xr:uid="{7AB8BCC4-6693-4B6E-8212-02AFEE561F38}"/>
    <cellStyle name="20% - Accent2 2 2 5 2 9" xfId="31727" xr:uid="{62D745C8-E02F-4CF3-8FED-8F30EB916248}"/>
    <cellStyle name="20% - Accent2 2 2 5 3" xfId="2195" xr:uid="{6677A6B5-C949-4CBF-9B52-5BA827E07FBE}"/>
    <cellStyle name="20% - Accent2 2 2 5 3 10" xfId="50539" xr:uid="{DBE3A9BC-F04D-4DD9-92CD-C253B8C53E71}"/>
    <cellStyle name="20% - Accent2 2 2 5 3 11" xfId="3283" xr:uid="{5E26260E-490E-48FA-86D2-FDB6332AED29}"/>
    <cellStyle name="20% - Accent2 2 2 5 3 12" xfId="58866" xr:uid="{7297AB0A-2152-42FD-95AB-2EDDBA3FB3C7}"/>
    <cellStyle name="20% - Accent2 2 2 5 3 2" xfId="2196" xr:uid="{7F66E7F1-7043-4A0C-83C3-F1ED9A110190}"/>
    <cellStyle name="20% - Accent2 2 2 5 3 2 10" xfId="58867" xr:uid="{D9FE1785-BDC7-4ACD-97B8-CBD0F18A62A2}"/>
    <cellStyle name="20% - Accent2 2 2 5 3 2 2" xfId="6457" xr:uid="{60F13220-B5AB-42C8-95F0-2A73F3A1FE72}"/>
    <cellStyle name="20% - Accent2 2 2 5 3 2 2 2" xfId="9842" xr:uid="{33BFC03E-4C6E-42DF-8879-E9B8F07BB83C}"/>
    <cellStyle name="20% - Accent2 2 2 5 3 2 2 2 2" xfId="28696" xr:uid="{530E1A5F-0EAF-45AD-985C-110B3EDE5F42}"/>
    <cellStyle name="20% - Accent2 2 2 5 3 2 2 2 2 2" xfId="47458" xr:uid="{81BC8ADD-2BD8-4E7F-A19A-AFB65A608BEC}"/>
    <cellStyle name="20% - Accent2 2 2 5 3 2 2 2 3" xfId="19305" xr:uid="{796222B4-92F6-468E-89F4-C099CD28073A}"/>
    <cellStyle name="20% - Accent2 2 2 5 3 2 2 2 4" xfId="38077" xr:uid="{B95790AC-0FE5-4924-875E-E1BFE4887024}"/>
    <cellStyle name="20% - Accent2 2 2 5 3 2 2 3" xfId="25497" xr:uid="{FB6EB6D0-CEE7-4776-8E34-08B61A60152E}"/>
    <cellStyle name="20% - Accent2 2 2 5 3 2 2 3 2" xfId="44259" xr:uid="{E34082BA-6752-467A-9117-530D9250443E}"/>
    <cellStyle name="20% - Accent2 2 2 5 3 2 2 4" xfId="16106" xr:uid="{DC71DF0B-A525-4ED0-A3D8-EDF52EEAB995}"/>
    <cellStyle name="20% - Accent2 2 2 5 3 2 2 5" xfId="34878" xr:uid="{234D250F-C54F-4999-886C-0A36C55FDED6}"/>
    <cellStyle name="20% - Accent2 2 2 5 3 2 2 6" xfId="52188" xr:uid="{88C24874-99D1-41EA-8A95-C47E3E2B873D}"/>
    <cellStyle name="20% - Accent2 2 2 5 3 2 2 7" xfId="60271" xr:uid="{42753B2F-460D-441C-8208-43D26C817EE1}"/>
    <cellStyle name="20% - Accent2 2 2 5 3 2 3" xfId="9843" xr:uid="{FD340A27-17A6-4F85-AAF7-6DDE396BBEA6}"/>
    <cellStyle name="20% - Accent2 2 2 5 3 2 3 2" xfId="28697" xr:uid="{929282F9-80DC-499C-AD1E-0C56791D93EB}"/>
    <cellStyle name="20% - Accent2 2 2 5 3 2 3 2 2" xfId="47459" xr:uid="{FA04128A-CD21-4640-9634-F1F14270B90D}"/>
    <cellStyle name="20% - Accent2 2 2 5 3 2 3 3" xfId="19306" xr:uid="{BECD9EB5-B1FC-45B6-8D41-7F242C5F7F4F}"/>
    <cellStyle name="20% - Accent2 2 2 5 3 2 3 4" xfId="38078" xr:uid="{45A18B7E-3133-4804-AD94-42AF0B603B62}"/>
    <cellStyle name="20% - Accent2 2 2 5 3 2 3 5" xfId="52189" xr:uid="{1837BA4B-47A0-4A23-AA37-3B1AB33015A5}"/>
    <cellStyle name="20% - Accent2 2 2 5 3 2 3 6" xfId="60272" xr:uid="{1F4FA9B3-7082-48F5-8F3A-23C74FE95215}"/>
    <cellStyle name="20% - Accent2 2 2 5 3 2 4" xfId="8192" xr:uid="{4144FB31-412F-4AFE-8E5B-33AC16E476ED}"/>
    <cellStyle name="20% - Accent2 2 2 5 3 2 4 2" xfId="27048" xr:uid="{72C280B4-AF69-42C9-B4F5-A6BCD6814C29}"/>
    <cellStyle name="20% - Accent2 2 2 5 3 2 4 2 2" xfId="45810" xr:uid="{31EC9B8F-DFCE-437E-9D39-7F3EF9ED3236}"/>
    <cellStyle name="20% - Accent2 2 2 5 3 2 4 3" xfId="17657" xr:uid="{618172B0-86C8-4409-A8D8-9F730F576DA2}"/>
    <cellStyle name="20% - Accent2 2 2 5 3 2 4 4" xfId="36429" xr:uid="{2A9392EE-73F0-4CF6-871F-5A4AC324F21F}"/>
    <cellStyle name="20% - Accent2 2 2 5 3 2 5" xfId="24473" xr:uid="{DEBCB7EE-830C-4C16-9993-0EFB66989A46}"/>
    <cellStyle name="20% - Accent2 2 2 5 3 2 5 2" xfId="43236" xr:uid="{30333295-F649-4DDF-B158-41E48BB55F43}"/>
    <cellStyle name="20% - Accent2 2 2 5 3 2 6" xfId="15082" xr:uid="{9ADA8BBD-5EA7-47EF-9C8B-10062DDBCAC6}"/>
    <cellStyle name="20% - Accent2 2 2 5 3 2 7" xfId="33855" xr:uid="{834F12B0-165D-4E30-B4FE-11077F954B2C}"/>
    <cellStyle name="20% - Accent2 2 2 5 3 2 8" xfId="50540" xr:uid="{1271C4A9-9AA0-4884-B47A-B17398354C17}"/>
    <cellStyle name="20% - Accent2 2 2 5 3 2 9" xfId="5426" xr:uid="{93056259-FBFF-4857-A2FE-14D0C7A7E596}"/>
    <cellStyle name="20% - Accent2 2 2 5 3 3" xfId="6202" xr:uid="{9310B073-3388-492D-92EC-9A43B66BB3AF}"/>
    <cellStyle name="20% - Accent2 2 2 5 3 3 2" xfId="9844" xr:uid="{33A29EA7-BC48-4076-A419-7E9A2CF80302}"/>
    <cellStyle name="20% - Accent2 2 2 5 3 3 2 2" xfId="28698" xr:uid="{264894E7-2FF4-4444-90BC-91AC79FE6EC7}"/>
    <cellStyle name="20% - Accent2 2 2 5 3 3 2 2 2" xfId="47460" xr:uid="{D15068AB-4AB5-43C0-AD67-66541CF90DAA}"/>
    <cellStyle name="20% - Accent2 2 2 5 3 3 2 3" xfId="19307" xr:uid="{60F52CC3-CEA6-41C5-9430-B9DD87A75C0E}"/>
    <cellStyle name="20% - Accent2 2 2 5 3 3 2 4" xfId="38079" xr:uid="{D9D6F5BC-228C-4B97-ABAB-7FA8FEF21942}"/>
    <cellStyle name="20% - Accent2 2 2 5 3 3 3" xfId="25249" xr:uid="{EE9B17FF-07EC-4293-B42F-BFDDCA01159A}"/>
    <cellStyle name="20% - Accent2 2 2 5 3 3 3 2" xfId="44011" xr:uid="{3AB7CF20-E48F-4521-AA0B-258CAC423FF3}"/>
    <cellStyle name="20% - Accent2 2 2 5 3 3 4" xfId="15858" xr:uid="{D18E25C4-954B-49A7-96F4-A85A0BA17538}"/>
    <cellStyle name="20% - Accent2 2 2 5 3 3 5" xfId="34630" xr:uid="{B065AB42-A99E-4A5F-9DAD-92F04BA4C178}"/>
    <cellStyle name="20% - Accent2 2 2 5 3 3 6" xfId="52190" xr:uid="{608177D4-4D53-400B-8E90-E0134887E9A4}"/>
    <cellStyle name="20% - Accent2 2 2 5 3 3 7" xfId="60273" xr:uid="{3E07F47A-AE7F-49B9-975A-132BB0675AB9}"/>
    <cellStyle name="20% - Accent2 2 2 5 3 4" xfId="4651" xr:uid="{76560274-2F43-4098-B372-B4B0330A8623}"/>
    <cellStyle name="20% - Accent2 2 2 5 3 4 2" xfId="9845" xr:uid="{0F15CA7A-9AC4-47DC-8137-DF6D9239B541}"/>
    <cellStyle name="20% - Accent2 2 2 5 3 4 2 2" xfId="28699" xr:uid="{4AFD547B-0DF9-4259-BF1D-D8CFBB58B6C0}"/>
    <cellStyle name="20% - Accent2 2 2 5 3 4 2 2 2" xfId="47461" xr:uid="{68FA46A5-5214-4DF2-9129-EDC57C35AFF6}"/>
    <cellStyle name="20% - Accent2 2 2 5 3 4 2 3" xfId="19308" xr:uid="{86A07CA7-ACB7-47C7-A4DB-A589E7F89196}"/>
    <cellStyle name="20% - Accent2 2 2 5 3 4 2 4" xfId="38080" xr:uid="{874017AD-90DC-4637-A20E-04C9472042CA}"/>
    <cellStyle name="20% - Accent2 2 2 5 3 4 3" xfId="23698" xr:uid="{C621DFEB-FB39-4DBF-B505-9EDF4DBD9E4D}"/>
    <cellStyle name="20% - Accent2 2 2 5 3 4 3 2" xfId="42461" xr:uid="{2BA409AF-BC05-490B-9960-FE4C69B952CB}"/>
    <cellStyle name="20% - Accent2 2 2 5 3 4 4" xfId="14307" xr:uid="{307539F3-45A8-4B01-9C26-09A7BFC6FA17}"/>
    <cellStyle name="20% - Accent2 2 2 5 3 4 5" xfId="33080" xr:uid="{3022B169-2D30-4D0C-8D5A-25C787AA4CFA}"/>
    <cellStyle name="20% - Accent2 2 2 5 3 4 6" xfId="52191" xr:uid="{5FB2AE13-4740-4533-80AD-B45C8A8A57F2}"/>
    <cellStyle name="20% - Accent2 2 2 5 3 4 7" xfId="60274" xr:uid="{43B36D71-5306-4B76-9552-3B5020759490}"/>
    <cellStyle name="20% - Accent2 2 2 5 3 5" xfId="6456" xr:uid="{5B0B152C-F388-4EF2-A936-F772620CDA81}"/>
    <cellStyle name="20% - Accent2 2 2 5 3 5 2" xfId="25496" xr:uid="{CA842978-5D9D-4768-A0A8-D41855D5026C}"/>
    <cellStyle name="20% - Accent2 2 2 5 3 5 2 2" xfId="44258" xr:uid="{6D7BA38B-7A7F-49C9-8F4B-0B04A6604929}"/>
    <cellStyle name="20% - Accent2 2 2 5 3 5 3" xfId="16105" xr:uid="{38D09B1E-4F80-41E1-AE51-00F82413F413}"/>
    <cellStyle name="20% - Accent2 2 2 5 3 5 4" xfId="34877" xr:uid="{2623B0FD-94B5-4362-9C21-EA7A85D38988}"/>
    <cellStyle name="20% - Accent2 2 2 5 3 6" xfId="8191" xr:uid="{447797C6-A9D9-4DEB-AE44-0D5009D78FBF}"/>
    <cellStyle name="20% - Accent2 2 2 5 3 6 2" xfId="27047" xr:uid="{A7F2CC68-3234-410B-BC42-8435BC5A78EA}"/>
    <cellStyle name="20% - Accent2 2 2 5 3 6 2 2" xfId="45809" xr:uid="{6CF64997-C90B-4051-A235-E88A26179A10}"/>
    <cellStyle name="20% - Accent2 2 2 5 3 6 3" xfId="17656" xr:uid="{323A34C6-3BCE-4140-A9E8-201681AD7E66}"/>
    <cellStyle name="20% - Accent2 2 2 5 3 6 4" xfId="36428" xr:uid="{038ED2B5-EF30-4946-A159-C9B5FB827712}"/>
    <cellStyle name="20% - Accent2 2 2 5 3 7" xfId="22337" xr:uid="{9F514D02-4E2E-4574-A170-ECE0D2769CE7}"/>
    <cellStyle name="20% - Accent2 2 2 5 3 7 2" xfId="41109" xr:uid="{2A7C268D-69B6-4225-86DD-68D7DEB4C54B}"/>
    <cellStyle name="20% - Accent2 2 2 5 3 8" xfId="12946" xr:uid="{98BDD5E9-E1AB-4629-8484-88242AB23EE0}"/>
    <cellStyle name="20% - Accent2 2 2 5 3 9" xfId="31728" xr:uid="{52F25849-D3BF-40A1-B84F-1BF0147C75BB}"/>
    <cellStyle name="20% - Accent2 2 2 5 4" xfId="2197" xr:uid="{EDDE4F71-04F0-41F5-AB86-13DD6244FE5C}"/>
    <cellStyle name="20% - Accent2 2 2 5 4 10" xfId="58868" xr:uid="{661D8B7C-E241-4D76-B2B0-284F1EBC7448}"/>
    <cellStyle name="20% - Accent2 2 2 5 4 2" xfId="6458" xr:uid="{5E6D52FE-5C76-4DC0-B7CD-7CFC691B8AF8}"/>
    <cellStyle name="20% - Accent2 2 2 5 4 2 2" xfId="9846" xr:uid="{5C0C5F2F-31C8-48E8-BF23-51DEC8942A8D}"/>
    <cellStyle name="20% - Accent2 2 2 5 4 2 2 2" xfId="28700" xr:uid="{1AFFCC1E-23D0-43CF-995B-A2343772A5EB}"/>
    <cellStyle name="20% - Accent2 2 2 5 4 2 2 2 2" xfId="47462" xr:uid="{A893BFD6-4AA1-4535-A065-D41567C8309D}"/>
    <cellStyle name="20% - Accent2 2 2 5 4 2 2 3" xfId="19309" xr:uid="{5D6D7C07-CBBF-488C-8ED7-EFB0EC06E097}"/>
    <cellStyle name="20% - Accent2 2 2 5 4 2 2 4" xfId="38081" xr:uid="{1A7B2F99-989C-4174-929B-DE297C44C69D}"/>
    <cellStyle name="20% - Accent2 2 2 5 4 2 3" xfId="25498" xr:uid="{86F7FDFD-5524-46C8-829B-44ECEE4CF458}"/>
    <cellStyle name="20% - Accent2 2 2 5 4 2 3 2" xfId="44260" xr:uid="{C3D125C3-D9E6-4BA8-95A2-6B3A43CF70FB}"/>
    <cellStyle name="20% - Accent2 2 2 5 4 2 4" xfId="16107" xr:uid="{FF120487-5558-444C-A674-BB8D4D3F99AB}"/>
    <cellStyle name="20% - Accent2 2 2 5 4 2 5" xfId="34879" xr:uid="{A31F8E0E-5F37-460D-A285-A864D2A2DBA7}"/>
    <cellStyle name="20% - Accent2 2 2 5 4 2 6" xfId="52192" xr:uid="{D7269FB8-5F35-4F4B-AAB1-8E2E9E3D6116}"/>
    <cellStyle name="20% - Accent2 2 2 5 4 2 7" xfId="60275" xr:uid="{81065AD2-1E4C-48D6-86DA-9ECCD3977861}"/>
    <cellStyle name="20% - Accent2 2 2 5 4 3" xfId="9847" xr:uid="{12F3EECB-918C-4937-B922-EA71DB247EC5}"/>
    <cellStyle name="20% - Accent2 2 2 5 4 3 2" xfId="28701" xr:uid="{24C41032-7358-47D2-9215-2F41DBBED0E6}"/>
    <cellStyle name="20% - Accent2 2 2 5 4 3 2 2" xfId="47463" xr:uid="{7B0DCA74-8C5F-4A6A-A7A5-BBA082A8C16D}"/>
    <cellStyle name="20% - Accent2 2 2 5 4 3 3" xfId="19310" xr:uid="{2461709F-46BF-41BF-8BF0-0224C2CD07FE}"/>
    <cellStyle name="20% - Accent2 2 2 5 4 3 4" xfId="38082" xr:uid="{8AD4305D-4B43-4F7A-91B3-BAF7056A7667}"/>
    <cellStyle name="20% - Accent2 2 2 5 4 3 5" xfId="52193" xr:uid="{8C424CEF-5E04-4329-AB0C-64AB9793B58D}"/>
    <cellStyle name="20% - Accent2 2 2 5 4 3 6" xfId="60276" xr:uid="{1F466C4C-9DFC-4D0A-A835-66C8EF6D9626}"/>
    <cellStyle name="20% - Accent2 2 2 5 4 4" xfId="8193" xr:uid="{E99C3F25-7371-4BCA-A247-E052085592E8}"/>
    <cellStyle name="20% - Accent2 2 2 5 4 4 2" xfId="27049" xr:uid="{6524DB30-F91A-415F-9C3B-B3410C7D487D}"/>
    <cellStyle name="20% - Accent2 2 2 5 4 4 2 2" xfId="45811" xr:uid="{6876B773-50AE-4859-9148-41BD84099A58}"/>
    <cellStyle name="20% - Accent2 2 2 5 4 4 3" xfId="17658" xr:uid="{EFA2AF40-9E42-4CD4-82C9-FC49FE175C32}"/>
    <cellStyle name="20% - Accent2 2 2 5 4 4 4" xfId="36430" xr:uid="{CB2AEED0-5D14-413E-86B7-CAFD9FDB92D6}"/>
    <cellStyle name="20% - Accent2 2 2 5 4 5" xfId="24040" xr:uid="{80ACDC10-5253-41FD-A85E-D65E784BB4C2}"/>
    <cellStyle name="20% - Accent2 2 2 5 4 5 2" xfId="42803" xr:uid="{8BA31485-6907-49C9-A66F-D7EB5637959A}"/>
    <cellStyle name="20% - Accent2 2 2 5 4 6" xfId="14649" xr:uid="{F31E4C81-91D1-4A83-A91B-7629574A89DE}"/>
    <cellStyle name="20% - Accent2 2 2 5 4 7" xfId="33422" xr:uid="{CAE21561-A2AC-4F50-9D01-B8C10F3B36B4}"/>
    <cellStyle name="20% - Accent2 2 2 5 4 8" xfId="50541" xr:uid="{35EB8E27-AC1D-4747-82FD-FC6CAA85F666}"/>
    <cellStyle name="20% - Accent2 2 2 5 4 9" xfId="4993" xr:uid="{53289A09-D841-4251-A7A7-7EB4EB1FC2C3}"/>
    <cellStyle name="20% - Accent2 2 2 5 5" xfId="5769" xr:uid="{B40702EC-4E44-4E81-A0B7-F09E1B9D3C43}"/>
    <cellStyle name="20% - Accent2 2 2 5 5 2" xfId="9848" xr:uid="{E7F32F18-77E7-42C6-9A5A-ECEF53608C31}"/>
    <cellStyle name="20% - Accent2 2 2 5 5 2 2" xfId="28702" xr:uid="{64CCB77C-6EDA-491A-B59E-B7008EA255A9}"/>
    <cellStyle name="20% - Accent2 2 2 5 5 2 2 2" xfId="47464" xr:uid="{CE20D378-019D-4BD9-90AF-294F60CDE247}"/>
    <cellStyle name="20% - Accent2 2 2 5 5 2 3" xfId="19311" xr:uid="{765D7D95-6D32-41BD-A238-378CBA38AD50}"/>
    <cellStyle name="20% - Accent2 2 2 5 5 2 4" xfId="38083" xr:uid="{E9EAF133-762B-4EE5-8E59-6401B4C0B322}"/>
    <cellStyle name="20% - Accent2 2 2 5 5 3" xfId="24816" xr:uid="{18C1161A-5AED-4806-9A98-919C4EAAC046}"/>
    <cellStyle name="20% - Accent2 2 2 5 5 3 2" xfId="43578" xr:uid="{CFAB82F6-E47B-45AB-A019-B2F28E51C2B2}"/>
    <cellStyle name="20% - Accent2 2 2 5 5 4" xfId="15425" xr:uid="{34645F31-51E2-4CC3-A464-BFCA75512093}"/>
    <cellStyle name="20% - Accent2 2 2 5 5 5" xfId="34197" xr:uid="{3663B338-B18D-454C-9217-CFF77F26CBA2}"/>
    <cellStyle name="20% - Accent2 2 2 5 5 6" xfId="52194" xr:uid="{DEB97E0A-E5F2-4DC1-B3C8-247025D178F4}"/>
    <cellStyle name="20% - Accent2 2 2 5 5 7" xfId="60277" xr:uid="{DDBEDEA3-CFE5-4611-9A2A-C61BAC2FDCD6}"/>
    <cellStyle name="20% - Accent2 2 2 5 6" xfId="4218" xr:uid="{F3D48F33-E944-4326-AD8E-845770358D6F}"/>
    <cellStyle name="20% - Accent2 2 2 5 6 2" xfId="9849" xr:uid="{317DDF6E-B9AD-4514-BB9F-4C574EAEEF71}"/>
    <cellStyle name="20% - Accent2 2 2 5 6 2 2" xfId="28703" xr:uid="{70626657-A1BC-4BBC-835A-0D48034E0A70}"/>
    <cellStyle name="20% - Accent2 2 2 5 6 2 2 2" xfId="47465" xr:uid="{05BF28F7-31C1-4F4A-8A3C-1C5566405147}"/>
    <cellStyle name="20% - Accent2 2 2 5 6 2 3" xfId="19312" xr:uid="{61D114E7-8671-4C36-BA8C-407F703013E7}"/>
    <cellStyle name="20% - Accent2 2 2 5 6 2 4" xfId="38084" xr:uid="{BB8DF1F1-3258-4650-BC19-D4CD1011E7D0}"/>
    <cellStyle name="20% - Accent2 2 2 5 6 3" xfId="23265" xr:uid="{11716A75-EB33-46FA-AF69-EDF5373F462B}"/>
    <cellStyle name="20% - Accent2 2 2 5 6 3 2" xfId="42028" xr:uid="{160C2F4A-0740-4CDA-BD5F-5D1A69F0D6D8}"/>
    <cellStyle name="20% - Accent2 2 2 5 6 4" xfId="13874" xr:uid="{7BE28DCE-5B01-4383-8EF9-D3F8135BA5B0}"/>
    <cellStyle name="20% - Accent2 2 2 5 6 5" xfId="32647" xr:uid="{92949B2C-2A56-463B-A80A-A14938209628}"/>
    <cellStyle name="20% - Accent2 2 2 5 6 6" xfId="52195" xr:uid="{8C2EBEFC-9585-4709-914C-15A2E697113A}"/>
    <cellStyle name="20% - Accent2 2 2 5 6 7" xfId="60278" xr:uid="{AFB96C4E-9F05-4557-8A9D-6340924194B5}"/>
    <cellStyle name="20% - Accent2 2 2 5 7" xfId="6453" xr:uid="{A6FAD03C-1652-48CC-97E8-75A1375C6EBD}"/>
    <cellStyle name="20% - Accent2 2 2 5 7 2" xfId="25493" xr:uid="{918CAA05-DB2C-4746-BA70-D46B7A1A31ED}"/>
    <cellStyle name="20% - Accent2 2 2 5 7 2 2" xfId="44255" xr:uid="{B3D5F853-1097-4DB3-A175-ABF86F9F9279}"/>
    <cellStyle name="20% - Accent2 2 2 5 7 3" xfId="16102" xr:uid="{FD068886-31DF-468E-8B5F-FF45369CAA0A}"/>
    <cellStyle name="20% - Accent2 2 2 5 7 4" xfId="34874" xr:uid="{233659A3-70AD-4EC2-9DCF-71A1CE39B404}"/>
    <cellStyle name="20% - Accent2 2 2 5 8" xfId="8188" xr:uid="{F993A630-98BF-4FB5-8BE1-AEEEBB2307E4}"/>
    <cellStyle name="20% - Accent2 2 2 5 8 2" xfId="27044" xr:uid="{07141738-8A08-46AD-9E02-D619318290DC}"/>
    <cellStyle name="20% - Accent2 2 2 5 8 2 2" xfId="45806" xr:uid="{638A796F-1C5A-456F-9230-79A08666C6E7}"/>
    <cellStyle name="20% - Accent2 2 2 5 8 3" xfId="17653" xr:uid="{B0E103CC-DB6E-4678-B140-53C03C05D736}"/>
    <cellStyle name="20% - Accent2 2 2 5 8 4" xfId="36425" xr:uid="{67C5E513-D6C4-4B02-962F-824A3C29E123}"/>
    <cellStyle name="20% - Accent2 2 2 5 9" xfId="22335" xr:uid="{4720B73D-5631-4748-964E-AAD7607D30FF}"/>
    <cellStyle name="20% - Accent2 2 2 5 9 2" xfId="41107" xr:uid="{23595F2C-9F01-4207-85B0-D055BD675A62}"/>
    <cellStyle name="20% - Accent2 2 2 6" xfId="2198" xr:uid="{5DB482C3-DFDD-4854-900B-A54032E6F59F}"/>
    <cellStyle name="20% - Accent2 2 2 6 10" xfId="31729" xr:uid="{B5E0F5EE-6F08-406A-B089-11948577F4B4}"/>
    <cellStyle name="20% - Accent2 2 2 6 11" xfId="50542" xr:uid="{38BAA307-D5F4-4994-9CE9-E27D2EF550AD}"/>
    <cellStyle name="20% - Accent2 2 2 6 12" xfId="3284" xr:uid="{F6BF1C5A-5B00-4DED-A8B3-33B95481E51F}"/>
    <cellStyle name="20% - Accent2 2 2 6 13" xfId="58869" xr:uid="{0C794FF9-AE8B-4BB0-A685-DA68EB4519A3}"/>
    <cellStyle name="20% - Accent2 2 2 6 2" xfId="2199" xr:uid="{E33FFCC3-1BB1-4DC6-A05C-3AA02834C203}"/>
    <cellStyle name="20% - Accent2 2 2 6 2 10" xfId="50543" xr:uid="{D231DE7B-14B6-4ED3-8D1B-FF1313456C3E}"/>
    <cellStyle name="20% - Accent2 2 2 6 2 11" xfId="3285" xr:uid="{5577DEA6-A310-428F-A997-181E2E4CCE13}"/>
    <cellStyle name="20% - Accent2 2 2 6 2 12" xfId="58870" xr:uid="{99CF1C57-B0D7-4341-A8A1-98555F09D663}"/>
    <cellStyle name="20% - Accent2 2 2 6 2 2" xfId="2200" xr:uid="{4240B460-86B9-4DDC-9CB2-DEAB5518B8D8}"/>
    <cellStyle name="20% - Accent2 2 2 6 2 2 10" xfId="58871" xr:uid="{A3719016-6EB2-4E20-9AD8-58FA650047ED}"/>
    <cellStyle name="20% - Accent2 2 2 6 2 2 2" xfId="6461" xr:uid="{D2333ABB-A391-4584-9D3F-28E1A6C7D767}"/>
    <cellStyle name="20% - Accent2 2 2 6 2 2 2 2" xfId="9850" xr:uid="{A851A2E1-8D2F-44C4-B446-2E2D1E94F032}"/>
    <cellStyle name="20% - Accent2 2 2 6 2 2 2 2 2" xfId="28704" xr:uid="{7BD3E373-666C-4D94-865C-1A66132B9900}"/>
    <cellStyle name="20% - Accent2 2 2 6 2 2 2 2 2 2" xfId="47466" xr:uid="{34DBA889-479D-43B4-9ADC-97997AB9299F}"/>
    <cellStyle name="20% - Accent2 2 2 6 2 2 2 2 3" xfId="19313" xr:uid="{2271CAB8-F65C-43B4-866A-D5D2D2876951}"/>
    <cellStyle name="20% - Accent2 2 2 6 2 2 2 2 4" xfId="38085" xr:uid="{A8F1E8FF-079F-4A08-BC40-6AE08456A700}"/>
    <cellStyle name="20% - Accent2 2 2 6 2 2 2 3" xfId="25501" xr:uid="{82AB772D-DD3C-4CFA-8FC0-64EE8B04CA42}"/>
    <cellStyle name="20% - Accent2 2 2 6 2 2 2 3 2" xfId="44263" xr:uid="{ED9726CC-0DBF-44D0-AE4A-4225B6B56139}"/>
    <cellStyle name="20% - Accent2 2 2 6 2 2 2 4" xfId="16110" xr:uid="{5302E278-E7B2-4760-A545-E80B54809461}"/>
    <cellStyle name="20% - Accent2 2 2 6 2 2 2 5" xfId="34882" xr:uid="{52E607D6-D7A1-4AE5-9C30-F527EB816E73}"/>
    <cellStyle name="20% - Accent2 2 2 6 2 2 2 6" xfId="52196" xr:uid="{C7ED7000-110B-4DE2-9FE5-1D5D3356A435}"/>
    <cellStyle name="20% - Accent2 2 2 6 2 2 2 7" xfId="60279" xr:uid="{CCFD7971-BD82-459B-BC3C-CCDA07DEABB5}"/>
    <cellStyle name="20% - Accent2 2 2 6 2 2 3" xfId="9851" xr:uid="{C482EAEF-9BFC-4B3D-9E1D-B5CE1AEE0974}"/>
    <cellStyle name="20% - Accent2 2 2 6 2 2 3 2" xfId="28705" xr:uid="{81276030-60A8-4699-B905-7CA02D313FD9}"/>
    <cellStyle name="20% - Accent2 2 2 6 2 2 3 2 2" xfId="47467" xr:uid="{8FF49265-5071-4360-A8F8-C60395D895A0}"/>
    <cellStyle name="20% - Accent2 2 2 6 2 2 3 3" xfId="19314" xr:uid="{B57AC97E-7932-4650-A95E-20D8083818BC}"/>
    <cellStyle name="20% - Accent2 2 2 6 2 2 3 4" xfId="38086" xr:uid="{284CB18A-C41C-440C-9F7E-61EAAC2BFA53}"/>
    <cellStyle name="20% - Accent2 2 2 6 2 2 3 5" xfId="52197" xr:uid="{29BBE2C6-A7F5-499D-BB4F-DB32E36A780A}"/>
    <cellStyle name="20% - Accent2 2 2 6 2 2 3 6" xfId="60280" xr:uid="{C951BBA4-270B-41F1-B228-2FAA7C26A074}"/>
    <cellStyle name="20% - Accent2 2 2 6 2 2 4" xfId="8196" xr:uid="{A441846A-E0F5-4E48-A802-570B5A595A88}"/>
    <cellStyle name="20% - Accent2 2 2 6 2 2 4 2" xfId="27052" xr:uid="{0184D884-EAF5-4D87-9831-F01C49777F75}"/>
    <cellStyle name="20% - Accent2 2 2 6 2 2 4 2 2" xfId="45814" xr:uid="{C9D517E5-EC67-452B-8432-2F5E1648397A}"/>
    <cellStyle name="20% - Accent2 2 2 6 2 2 4 3" xfId="17661" xr:uid="{82433F9C-769A-43DD-BDEA-203019701AAA}"/>
    <cellStyle name="20% - Accent2 2 2 6 2 2 4 4" xfId="36433" xr:uid="{C280EC9D-6C4B-4DE6-883B-E8A15201A910}"/>
    <cellStyle name="20% - Accent2 2 2 6 2 2 5" xfId="24516" xr:uid="{D0B4609B-7398-4B7D-B680-03E32F15E6B8}"/>
    <cellStyle name="20% - Accent2 2 2 6 2 2 5 2" xfId="43279" xr:uid="{4DA76BDF-BA1F-422C-9825-1CFB1D67BA82}"/>
    <cellStyle name="20% - Accent2 2 2 6 2 2 6" xfId="15125" xr:uid="{B9D6CD77-C345-4701-91DA-5F379A5E74A5}"/>
    <cellStyle name="20% - Accent2 2 2 6 2 2 7" xfId="33898" xr:uid="{2CEC1D5E-3CE2-4676-B6BC-DEC538310C52}"/>
    <cellStyle name="20% - Accent2 2 2 6 2 2 8" xfId="50544" xr:uid="{8CB2B3CD-07A1-46DC-A69F-611003D74A5C}"/>
    <cellStyle name="20% - Accent2 2 2 6 2 2 9" xfId="5469" xr:uid="{B783019F-6FE7-4CBD-9389-A6C371175C22}"/>
    <cellStyle name="20% - Accent2 2 2 6 2 3" xfId="6245" xr:uid="{6D350906-6CE8-402A-B77F-D4608FFF60BB}"/>
    <cellStyle name="20% - Accent2 2 2 6 2 3 2" xfId="9852" xr:uid="{B37549C4-8673-4BE0-81BE-83C29E069BEF}"/>
    <cellStyle name="20% - Accent2 2 2 6 2 3 2 2" xfId="28706" xr:uid="{9755195D-164B-4941-A29D-402C42282AC1}"/>
    <cellStyle name="20% - Accent2 2 2 6 2 3 2 2 2" xfId="47468" xr:uid="{CE2693D1-8E56-4249-A0E5-625B8CD84CE4}"/>
    <cellStyle name="20% - Accent2 2 2 6 2 3 2 3" xfId="19315" xr:uid="{258FB119-A90A-4436-9DA9-2E4B2F4ED31E}"/>
    <cellStyle name="20% - Accent2 2 2 6 2 3 2 4" xfId="38087" xr:uid="{729B3AB2-05CD-4DB1-B257-62B57AD39129}"/>
    <cellStyle name="20% - Accent2 2 2 6 2 3 3" xfId="25292" xr:uid="{ECCDDAB3-55D2-4204-B716-083050A43CE3}"/>
    <cellStyle name="20% - Accent2 2 2 6 2 3 3 2" xfId="44054" xr:uid="{EF60598E-3978-4A94-96BF-E0E1A9D4C255}"/>
    <cellStyle name="20% - Accent2 2 2 6 2 3 4" xfId="15901" xr:uid="{805C2F64-9BD7-409C-9323-090FF32A2839}"/>
    <cellStyle name="20% - Accent2 2 2 6 2 3 5" xfId="34673" xr:uid="{8D2FCE23-6F9B-45E2-A7FC-0B1399B640D7}"/>
    <cellStyle name="20% - Accent2 2 2 6 2 3 6" xfId="52198" xr:uid="{19D0A5FD-1EC8-4751-BE2B-994F42910258}"/>
    <cellStyle name="20% - Accent2 2 2 6 2 3 7" xfId="60281" xr:uid="{B6CE0D90-6273-430F-A1A8-589948E47B04}"/>
    <cellStyle name="20% - Accent2 2 2 6 2 4" xfId="4694" xr:uid="{4759C00E-B4EA-4893-B683-666DF873A76D}"/>
    <cellStyle name="20% - Accent2 2 2 6 2 4 2" xfId="9853" xr:uid="{A46371D7-E3E4-4D23-B066-4C564370F99C}"/>
    <cellStyle name="20% - Accent2 2 2 6 2 4 2 2" xfId="28707" xr:uid="{5E5D5442-DFA6-4B8F-BA4D-4D73E3735204}"/>
    <cellStyle name="20% - Accent2 2 2 6 2 4 2 2 2" xfId="47469" xr:uid="{1D3E4612-3D06-45F0-9C01-4D4771AACC37}"/>
    <cellStyle name="20% - Accent2 2 2 6 2 4 2 3" xfId="19316" xr:uid="{13DBA126-528E-4343-A9D5-57683F5E02B5}"/>
    <cellStyle name="20% - Accent2 2 2 6 2 4 2 4" xfId="38088" xr:uid="{9858ACAD-E965-43A9-8AE1-44EDDD06E32D}"/>
    <cellStyle name="20% - Accent2 2 2 6 2 4 3" xfId="23741" xr:uid="{B607CAA5-AB29-4C1B-8C85-2DA2D19035A5}"/>
    <cellStyle name="20% - Accent2 2 2 6 2 4 3 2" xfId="42504" xr:uid="{62E046F7-5B8B-4829-A2F4-2F89FC279AE4}"/>
    <cellStyle name="20% - Accent2 2 2 6 2 4 4" xfId="14350" xr:uid="{302F4132-4869-4A09-A582-E69C68FF56CE}"/>
    <cellStyle name="20% - Accent2 2 2 6 2 4 5" xfId="33123" xr:uid="{C76359A7-8F5C-453C-9A24-4C802C4603FC}"/>
    <cellStyle name="20% - Accent2 2 2 6 2 4 6" xfId="52199" xr:uid="{0551A259-634E-442B-A325-5E0CBBC2D925}"/>
    <cellStyle name="20% - Accent2 2 2 6 2 4 7" xfId="60282" xr:uid="{25A772A4-F9D1-4AFD-8ED1-70E05ACE2244}"/>
    <cellStyle name="20% - Accent2 2 2 6 2 5" xfId="6460" xr:uid="{411F24AB-0288-4EBD-AAFE-A7AE338AB8F6}"/>
    <cellStyle name="20% - Accent2 2 2 6 2 5 2" xfId="25500" xr:uid="{8E390120-7722-48BE-A42E-C77208C39ABF}"/>
    <cellStyle name="20% - Accent2 2 2 6 2 5 2 2" xfId="44262" xr:uid="{E3BC8363-4A7E-4FD3-8100-DE7B08476AAA}"/>
    <cellStyle name="20% - Accent2 2 2 6 2 5 3" xfId="16109" xr:uid="{93C46084-4707-40E9-B6AA-8CEB95252D1E}"/>
    <cellStyle name="20% - Accent2 2 2 6 2 5 4" xfId="34881" xr:uid="{12721D97-535E-460C-8094-71C5C0402842}"/>
    <cellStyle name="20% - Accent2 2 2 6 2 6" xfId="8195" xr:uid="{291AFC42-A5B8-4115-B2E6-7AD2463A62EE}"/>
    <cellStyle name="20% - Accent2 2 2 6 2 6 2" xfId="27051" xr:uid="{94B1AF22-6F71-4982-AAF7-3B4E6AA8D280}"/>
    <cellStyle name="20% - Accent2 2 2 6 2 6 2 2" xfId="45813" xr:uid="{974B173C-7EBC-4649-A8D2-784770CB2820}"/>
    <cellStyle name="20% - Accent2 2 2 6 2 6 3" xfId="17660" xr:uid="{DE64BA7C-3D66-4C30-B0F8-40EA08F32216}"/>
    <cellStyle name="20% - Accent2 2 2 6 2 6 4" xfId="36432" xr:uid="{4FCABB08-FDCD-4C1B-823A-18EE9622CB33}"/>
    <cellStyle name="20% - Accent2 2 2 6 2 7" xfId="22339" xr:uid="{C3487BDF-48BE-415D-82B8-FEFFE7646B77}"/>
    <cellStyle name="20% - Accent2 2 2 6 2 7 2" xfId="41111" xr:uid="{86ACCD82-ADE3-47BA-B9B1-6A339C0FA774}"/>
    <cellStyle name="20% - Accent2 2 2 6 2 8" xfId="12948" xr:uid="{B561DE7A-4E78-42E0-816F-5DCACE2482DA}"/>
    <cellStyle name="20% - Accent2 2 2 6 2 9" xfId="31730" xr:uid="{10AEAB69-6114-4608-990D-4101EF649056}"/>
    <cellStyle name="20% - Accent2 2 2 6 3" xfId="2201" xr:uid="{BB68FD1D-10DB-4E13-A6C6-193415778ED2}"/>
    <cellStyle name="20% - Accent2 2 2 6 3 10" xfId="58872" xr:uid="{841EAEDF-DA05-4875-AA49-3C414D97B1D7}"/>
    <cellStyle name="20% - Accent2 2 2 6 3 2" xfId="6462" xr:uid="{9DF22888-A582-4226-89D4-70410703DDEB}"/>
    <cellStyle name="20% - Accent2 2 2 6 3 2 2" xfId="9854" xr:uid="{EB29C254-2B7E-46C9-850B-35293429EDEC}"/>
    <cellStyle name="20% - Accent2 2 2 6 3 2 2 2" xfId="28708" xr:uid="{E1A46D04-8C75-45B9-8FFF-9F617A19AE5A}"/>
    <cellStyle name="20% - Accent2 2 2 6 3 2 2 2 2" xfId="47470" xr:uid="{704B647A-9B18-4383-BA03-4CFA1CC11DB9}"/>
    <cellStyle name="20% - Accent2 2 2 6 3 2 2 3" xfId="19317" xr:uid="{5FC4CFF8-63C6-4AD1-BCA7-350F7F54C019}"/>
    <cellStyle name="20% - Accent2 2 2 6 3 2 2 4" xfId="38089" xr:uid="{E8BF864A-F67C-473A-BE5B-73929525B48A}"/>
    <cellStyle name="20% - Accent2 2 2 6 3 2 3" xfId="25502" xr:uid="{16B977DE-AAE6-471E-A3EC-99B5C13D53EC}"/>
    <cellStyle name="20% - Accent2 2 2 6 3 2 3 2" xfId="44264" xr:uid="{E22811E6-D0CD-4A6E-9DA8-66176437B45E}"/>
    <cellStyle name="20% - Accent2 2 2 6 3 2 4" xfId="16111" xr:uid="{FD29BFEE-9A3F-4632-89BD-070346ECA320}"/>
    <cellStyle name="20% - Accent2 2 2 6 3 2 5" xfId="34883" xr:uid="{DA9744AA-A0BC-488D-A8CB-CA564D9D7CBE}"/>
    <cellStyle name="20% - Accent2 2 2 6 3 2 6" xfId="52200" xr:uid="{7A4CCCE6-95A7-4A0A-9FAC-14AD08E09514}"/>
    <cellStyle name="20% - Accent2 2 2 6 3 2 7" xfId="60283" xr:uid="{C15297C2-C355-47EA-8EDA-4FCDAB68D21A}"/>
    <cellStyle name="20% - Accent2 2 2 6 3 3" xfId="9855" xr:uid="{3CB8B4E0-A3F6-49A7-A54F-0DF01C8819FE}"/>
    <cellStyle name="20% - Accent2 2 2 6 3 3 2" xfId="28709" xr:uid="{B03A3607-5E19-4F2A-8E06-C33DEF24A41C}"/>
    <cellStyle name="20% - Accent2 2 2 6 3 3 2 2" xfId="47471" xr:uid="{54B8F172-FE67-4AF9-A444-C8A267DB2F67}"/>
    <cellStyle name="20% - Accent2 2 2 6 3 3 3" xfId="19318" xr:uid="{35023DF0-31A5-4D86-B8AA-D450C12FD013}"/>
    <cellStyle name="20% - Accent2 2 2 6 3 3 4" xfId="38090" xr:uid="{357D76BE-9AE9-47B7-83C4-2D5775CCDE03}"/>
    <cellStyle name="20% - Accent2 2 2 6 3 3 5" xfId="52201" xr:uid="{4ED0BCBA-504E-4FEE-8D32-A1B621594BDB}"/>
    <cellStyle name="20% - Accent2 2 2 6 3 3 6" xfId="60284" xr:uid="{77EFEC2C-2C81-400B-86C1-34AF82FB1FFE}"/>
    <cellStyle name="20% - Accent2 2 2 6 3 4" xfId="8197" xr:uid="{A05C0DC8-7AB4-41C1-9D6C-7FA8F6CBAAD4}"/>
    <cellStyle name="20% - Accent2 2 2 6 3 4 2" xfId="27053" xr:uid="{A1A4AD3D-D885-42F7-AB1A-A74C3811F797}"/>
    <cellStyle name="20% - Accent2 2 2 6 3 4 2 2" xfId="45815" xr:uid="{CD70B93B-2036-4D45-83AB-F2CF881BE812}"/>
    <cellStyle name="20% - Accent2 2 2 6 3 4 3" xfId="17662" xr:uid="{96E4B35D-C78B-4F2D-8CAA-58C706FA0768}"/>
    <cellStyle name="20% - Accent2 2 2 6 3 4 4" xfId="36434" xr:uid="{8D9924B6-4A1A-404D-9776-01F351A89F8D}"/>
    <cellStyle name="20% - Accent2 2 2 6 3 5" xfId="24083" xr:uid="{0765E729-0EE2-4B9D-998A-758EE1FBAE64}"/>
    <cellStyle name="20% - Accent2 2 2 6 3 5 2" xfId="42846" xr:uid="{15F192FE-FFD4-4A28-BFC4-C87F1FA41819}"/>
    <cellStyle name="20% - Accent2 2 2 6 3 6" xfId="14692" xr:uid="{D38EE260-C543-4917-B815-C34739C1F200}"/>
    <cellStyle name="20% - Accent2 2 2 6 3 7" xfId="33465" xr:uid="{9DE8C8BC-716A-4115-ADE7-8779E3A5E6FC}"/>
    <cellStyle name="20% - Accent2 2 2 6 3 8" xfId="50545" xr:uid="{AA0066D9-8F80-4ACC-959C-4DD65BCDBD21}"/>
    <cellStyle name="20% - Accent2 2 2 6 3 9" xfId="5036" xr:uid="{664E85CA-8703-43D6-8250-43D8957B7BC0}"/>
    <cellStyle name="20% - Accent2 2 2 6 4" xfId="5812" xr:uid="{5D819B72-E754-423E-9D15-7F3B18653585}"/>
    <cellStyle name="20% - Accent2 2 2 6 4 2" xfId="9856" xr:uid="{C7FBE600-C293-4D45-B815-B514D8CC784D}"/>
    <cellStyle name="20% - Accent2 2 2 6 4 2 2" xfId="28710" xr:uid="{C7F8D974-A7A9-42FA-8BF1-4543A24ABEC2}"/>
    <cellStyle name="20% - Accent2 2 2 6 4 2 2 2" xfId="47472" xr:uid="{FDEC13A0-62C4-4FC7-BEA0-6A8A4362B49A}"/>
    <cellStyle name="20% - Accent2 2 2 6 4 2 3" xfId="19319" xr:uid="{3F18DB78-B50A-40CD-9144-1522D4DBAACB}"/>
    <cellStyle name="20% - Accent2 2 2 6 4 2 4" xfId="38091" xr:uid="{9F2C3FB9-CDF1-45D2-A610-D3CE21AE6E94}"/>
    <cellStyle name="20% - Accent2 2 2 6 4 3" xfId="24859" xr:uid="{E4B2F071-9DAE-48FD-9A64-D19C193343E0}"/>
    <cellStyle name="20% - Accent2 2 2 6 4 3 2" xfId="43621" xr:uid="{C13691F1-FAC6-4B8E-871E-4C026F3E5592}"/>
    <cellStyle name="20% - Accent2 2 2 6 4 4" xfId="15468" xr:uid="{A0842FC4-DC29-4BA5-A33F-20D50C1F40A1}"/>
    <cellStyle name="20% - Accent2 2 2 6 4 5" xfId="34240" xr:uid="{4BF58F62-82D5-4055-8392-8D907C495AA1}"/>
    <cellStyle name="20% - Accent2 2 2 6 4 6" xfId="52202" xr:uid="{D084ABAF-6994-4E1D-8F49-3EC7EF390AA1}"/>
    <cellStyle name="20% - Accent2 2 2 6 4 7" xfId="60285" xr:uid="{09E1C63E-0F5F-46C7-B745-1476FB823C6A}"/>
    <cellStyle name="20% - Accent2 2 2 6 5" xfId="4261" xr:uid="{1004951D-932A-4FB0-9FB0-9E0C4B301D38}"/>
    <cellStyle name="20% - Accent2 2 2 6 5 2" xfId="9857" xr:uid="{002D169A-681E-4410-992E-940B71CAA3C1}"/>
    <cellStyle name="20% - Accent2 2 2 6 5 2 2" xfId="28711" xr:uid="{2854DA65-A6BA-4099-81CD-EC253C851964}"/>
    <cellStyle name="20% - Accent2 2 2 6 5 2 2 2" xfId="47473" xr:uid="{7EA66B7C-B2E6-48BE-B171-B3DD5CC08A21}"/>
    <cellStyle name="20% - Accent2 2 2 6 5 2 3" xfId="19320" xr:uid="{27295CD0-6B2F-45A2-8B32-206C9A3145BA}"/>
    <cellStyle name="20% - Accent2 2 2 6 5 2 4" xfId="38092" xr:uid="{8B859D61-2E23-4342-9E8D-C1FF0963DA34}"/>
    <cellStyle name="20% - Accent2 2 2 6 5 3" xfId="23308" xr:uid="{EEFF7440-216B-4239-BADB-48906F5801CC}"/>
    <cellStyle name="20% - Accent2 2 2 6 5 3 2" xfId="42071" xr:uid="{C436C4AD-1475-4DA1-AB71-0A755A3B483B}"/>
    <cellStyle name="20% - Accent2 2 2 6 5 4" xfId="13917" xr:uid="{EDD3201C-8C1F-4AC0-83CB-BEE25F64E421}"/>
    <cellStyle name="20% - Accent2 2 2 6 5 5" xfId="32690" xr:uid="{2307842F-61C5-4DD7-B979-C3FEFE02CE07}"/>
    <cellStyle name="20% - Accent2 2 2 6 5 6" xfId="52203" xr:uid="{32582293-4E05-471F-AD05-BA0AD460E3F6}"/>
    <cellStyle name="20% - Accent2 2 2 6 5 7" xfId="60286" xr:uid="{32595DF3-99FF-4C07-89EF-944955CD803C}"/>
    <cellStyle name="20% - Accent2 2 2 6 6" xfId="6459" xr:uid="{D3F1F721-040E-4886-B0DF-743BE46A36D4}"/>
    <cellStyle name="20% - Accent2 2 2 6 6 2" xfId="25499" xr:uid="{26BAE701-CC20-4E1F-9E01-86D7D6719449}"/>
    <cellStyle name="20% - Accent2 2 2 6 6 2 2" xfId="44261" xr:uid="{13E65AD8-CF22-408B-895F-E70861819454}"/>
    <cellStyle name="20% - Accent2 2 2 6 6 3" xfId="16108" xr:uid="{EDE34A6B-7D65-4DF3-944A-C09FAA0DF16C}"/>
    <cellStyle name="20% - Accent2 2 2 6 6 4" xfId="34880" xr:uid="{132D2D3B-47DA-4DFF-8E92-60D45DA98646}"/>
    <cellStyle name="20% - Accent2 2 2 6 7" xfId="8194" xr:uid="{0D3ACC24-BCA0-47C5-A859-12B3D4F1097B}"/>
    <cellStyle name="20% - Accent2 2 2 6 7 2" xfId="27050" xr:uid="{B12BB416-92B6-4364-A2FF-DADD2BE19F73}"/>
    <cellStyle name="20% - Accent2 2 2 6 7 2 2" xfId="45812" xr:uid="{E2519769-8A65-48EA-BD19-1F93720096A2}"/>
    <cellStyle name="20% - Accent2 2 2 6 7 3" xfId="17659" xr:uid="{B0F8B0EA-F1D9-46A5-AE6F-4D4887D26C5D}"/>
    <cellStyle name="20% - Accent2 2 2 6 7 4" xfId="36431" xr:uid="{BC70F411-2AB1-4741-BCDF-28D503CDEFBA}"/>
    <cellStyle name="20% - Accent2 2 2 6 8" xfId="22338" xr:uid="{8C37EEF5-05D6-4EC3-A2E2-7A9A6A67AC3A}"/>
    <cellStyle name="20% - Accent2 2 2 6 8 2" xfId="41110" xr:uid="{33BA6B2F-4AC7-4380-9AA3-34D7D9964B58}"/>
    <cellStyle name="20% - Accent2 2 2 6 9" xfId="12947" xr:uid="{A893B99F-A171-447B-8FAF-5D9C91F020C5}"/>
    <cellStyle name="20% - Accent2 2 2 7" xfId="2202" xr:uid="{27C35751-6776-450D-93BC-D6C1A83E51E3}"/>
    <cellStyle name="20% - Accent2 2 2 7 10" xfId="50546" xr:uid="{EE18875C-8989-4233-A8EB-D2444B5E53F3}"/>
    <cellStyle name="20% - Accent2 2 2 7 11" xfId="3286" xr:uid="{9C21DEB0-72FA-49F2-9236-B9E33348DDC7}"/>
    <cellStyle name="20% - Accent2 2 2 7 12" xfId="58873" xr:uid="{5292C52D-9E26-40B6-B9E5-277CF1A78E6E}"/>
    <cellStyle name="20% - Accent2 2 2 7 2" xfId="2203" xr:uid="{97ED2682-C5DA-4D10-8D1C-A90E07A2A3F1}"/>
    <cellStyle name="20% - Accent2 2 2 7 2 10" xfId="58874" xr:uid="{6F9CAC72-FF27-41D0-9212-C138D9785C6F}"/>
    <cellStyle name="20% - Accent2 2 2 7 2 2" xfId="6464" xr:uid="{A53FC758-D64E-44D8-9EB1-0ABAB11B46EE}"/>
    <cellStyle name="20% - Accent2 2 2 7 2 2 2" xfId="9858" xr:uid="{0CBDE02A-CD3C-4F9C-9AA1-3AE0A3903EC0}"/>
    <cellStyle name="20% - Accent2 2 2 7 2 2 2 2" xfId="28712" xr:uid="{5BF63BD8-079A-41B4-A568-3D710EDAF9B5}"/>
    <cellStyle name="20% - Accent2 2 2 7 2 2 2 2 2" xfId="47474" xr:uid="{38887DDB-7805-4832-9F9A-680DD405D6A8}"/>
    <cellStyle name="20% - Accent2 2 2 7 2 2 2 3" xfId="19321" xr:uid="{33A7E700-7426-4B91-BDFF-F05386FA3CA8}"/>
    <cellStyle name="20% - Accent2 2 2 7 2 2 2 4" xfId="38093" xr:uid="{E63C991D-D898-472D-92DC-49C5E820DFB0}"/>
    <cellStyle name="20% - Accent2 2 2 7 2 2 3" xfId="25504" xr:uid="{AED72BCB-F70A-46F9-AA47-014A78DA7AE0}"/>
    <cellStyle name="20% - Accent2 2 2 7 2 2 3 2" xfId="44266" xr:uid="{CEAFD185-4D8C-4A23-B568-637FD7E0057A}"/>
    <cellStyle name="20% - Accent2 2 2 7 2 2 4" xfId="16113" xr:uid="{E77E5726-5E4A-41FB-BD0E-8592E95CA29A}"/>
    <cellStyle name="20% - Accent2 2 2 7 2 2 5" xfId="34885" xr:uid="{918BAB66-4139-4694-80CC-C2DB90C4E993}"/>
    <cellStyle name="20% - Accent2 2 2 7 2 2 6" xfId="52204" xr:uid="{F8FC73E5-BFCA-435B-B597-00DC433247EE}"/>
    <cellStyle name="20% - Accent2 2 2 7 2 2 7" xfId="60287" xr:uid="{204A87DD-1C9B-4DD3-8D6F-0E3836AEF624}"/>
    <cellStyle name="20% - Accent2 2 2 7 2 3" xfId="9859" xr:uid="{8BD3CCD8-76A8-4D12-93AA-7A62715B4F44}"/>
    <cellStyle name="20% - Accent2 2 2 7 2 3 2" xfId="28713" xr:uid="{3FC13C22-6400-4C7F-BBCC-D360621ECC49}"/>
    <cellStyle name="20% - Accent2 2 2 7 2 3 2 2" xfId="47475" xr:uid="{1D3504CE-3BD0-49BD-8E22-BF33270C75B2}"/>
    <cellStyle name="20% - Accent2 2 2 7 2 3 3" xfId="19322" xr:uid="{118D1141-E8DC-45E1-B2EC-48294CF123C2}"/>
    <cellStyle name="20% - Accent2 2 2 7 2 3 4" xfId="38094" xr:uid="{9959A441-D954-4C91-9DEF-55C5048E493C}"/>
    <cellStyle name="20% - Accent2 2 2 7 2 3 5" xfId="52205" xr:uid="{FDF116AA-A9ED-4D4F-8194-B08BC9D12F0B}"/>
    <cellStyle name="20% - Accent2 2 2 7 2 3 6" xfId="60288" xr:uid="{A048DE99-9F03-4CEC-97EC-64F01DB79B06}"/>
    <cellStyle name="20% - Accent2 2 2 7 2 4" xfId="8199" xr:uid="{EEE7D884-380C-4DF0-9A47-C20C4FF5EDFA}"/>
    <cellStyle name="20% - Accent2 2 2 7 2 4 2" xfId="27055" xr:uid="{668FF019-5417-4813-A058-7BA876C5F46F}"/>
    <cellStyle name="20% - Accent2 2 2 7 2 4 2 2" xfId="45817" xr:uid="{3974147F-622D-4A42-9C16-456C7FEAF106}"/>
    <cellStyle name="20% - Accent2 2 2 7 2 4 3" xfId="17664" xr:uid="{20AD4965-4B44-4E1C-8A28-CB97D0B92168}"/>
    <cellStyle name="20% - Accent2 2 2 7 2 4 4" xfId="36436" xr:uid="{227D5B70-1583-4E56-BD0D-480442B6E4E9}"/>
    <cellStyle name="20% - Accent2 2 2 7 2 5" xfId="24301" xr:uid="{B4B1F1D0-6084-4362-996A-6EC4EAAD84A5}"/>
    <cellStyle name="20% - Accent2 2 2 7 2 5 2" xfId="43064" xr:uid="{08AB549D-A93B-4A4D-86CE-C84FC8826FD6}"/>
    <cellStyle name="20% - Accent2 2 2 7 2 6" xfId="14910" xr:uid="{7F2A8A6A-76EC-437B-ACB1-568337D05A98}"/>
    <cellStyle name="20% - Accent2 2 2 7 2 7" xfId="33683" xr:uid="{4420EDF5-74E2-470C-97D1-E6A687B077ED}"/>
    <cellStyle name="20% - Accent2 2 2 7 2 8" xfId="50547" xr:uid="{85198A75-DE19-4FF4-8DBE-5192DEF07E8D}"/>
    <cellStyle name="20% - Accent2 2 2 7 2 9" xfId="5254" xr:uid="{2FE6645C-3991-411A-9EB3-E0B637B32D34}"/>
    <cellStyle name="20% - Accent2 2 2 7 3" xfId="6030" xr:uid="{6D0E56C6-09CE-40C2-B505-BE7D3F6D09D7}"/>
    <cellStyle name="20% - Accent2 2 2 7 3 2" xfId="9860" xr:uid="{CC866A62-65C2-49A0-83D8-B7F7641F8EF1}"/>
    <cellStyle name="20% - Accent2 2 2 7 3 2 2" xfId="28714" xr:uid="{70E03F5B-13F6-429B-837A-2EBC36E57818}"/>
    <cellStyle name="20% - Accent2 2 2 7 3 2 2 2" xfId="47476" xr:uid="{B0B58263-4094-42E3-B43F-0BD93AB2A894}"/>
    <cellStyle name="20% - Accent2 2 2 7 3 2 3" xfId="19323" xr:uid="{F59EFDB0-137A-4DBA-9804-97E2E3B8581C}"/>
    <cellStyle name="20% - Accent2 2 2 7 3 2 4" xfId="38095" xr:uid="{19E37DB4-0F06-47C8-BA96-9FAA68DC9683}"/>
    <cellStyle name="20% - Accent2 2 2 7 3 3" xfId="25077" xr:uid="{81785132-5D51-449D-98BA-35335F66A281}"/>
    <cellStyle name="20% - Accent2 2 2 7 3 3 2" xfId="43839" xr:uid="{BCF026EC-30C3-44A2-826A-A8FCCD6E6A67}"/>
    <cellStyle name="20% - Accent2 2 2 7 3 4" xfId="15686" xr:uid="{CE3D15AE-0331-4DC9-BF1D-B84ECE95A652}"/>
    <cellStyle name="20% - Accent2 2 2 7 3 5" xfId="34458" xr:uid="{3B5EB91B-758F-45D6-BD4C-7BA44688489E}"/>
    <cellStyle name="20% - Accent2 2 2 7 3 6" xfId="52206" xr:uid="{EE822D4E-5A65-4BA7-9C30-58844E30BD29}"/>
    <cellStyle name="20% - Accent2 2 2 7 3 7" xfId="60289" xr:uid="{FD5898A5-6541-4ECD-ADE1-CFE245EA5CCE}"/>
    <cellStyle name="20% - Accent2 2 2 7 4" xfId="4479" xr:uid="{A95DA0E9-0023-4A48-83E0-D6BBE36EEE2A}"/>
    <cellStyle name="20% - Accent2 2 2 7 4 2" xfId="9861" xr:uid="{CB139FE4-50B1-476E-A4CF-1C964CA69212}"/>
    <cellStyle name="20% - Accent2 2 2 7 4 2 2" xfId="28715" xr:uid="{D99C3F85-8430-4478-A840-7E541231124B}"/>
    <cellStyle name="20% - Accent2 2 2 7 4 2 2 2" xfId="47477" xr:uid="{98A8116A-6F1E-4470-936B-E31BCDF606BC}"/>
    <cellStyle name="20% - Accent2 2 2 7 4 2 3" xfId="19324" xr:uid="{599A3E3C-6D80-4590-965E-704C5A6F02A9}"/>
    <cellStyle name="20% - Accent2 2 2 7 4 2 4" xfId="38096" xr:uid="{0E9B8519-E2E3-44FE-A166-BA7AF6D02BFC}"/>
    <cellStyle name="20% - Accent2 2 2 7 4 3" xfId="23526" xr:uid="{4B19A3C7-B53C-4AC0-8C85-8E1657673159}"/>
    <cellStyle name="20% - Accent2 2 2 7 4 3 2" xfId="42289" xr:uid="{F66AD02C-5A2F-43F1-B3F4-5E0AF47944A1}"/>
    <cellStyle name="20% - Accent2 2 2 7 4 4" xfId="14135" xr:uid="{1CBEDB0A-0A67-424A-A366-5363C52CC175}"/>
    <cellStyle name="20% - Accent2 2 2 7 4 5" xfId="32908" xr:uid="{16F31FF7-7F2C-404A-A740-9123B0AD0CE1}"/>
    <cellStyle name="20% - Accent2 2 2 7 4 6" xfId="52207" xr:uid="{B6D27446-E35E-4BA9-A45C-5F6F34E1909F}"/>
    <cellStyle name="20% - Accent2 2 2 7 4 7" xfId="60290" xr:uid="{A52D99E8-A35B-4062-9144-D21268C6B8B5}"/>
    <cellStyle name="20% - Accent2 2 2 7 5" xfId="6463" xr:uid="{A0D33D04-3B6B-40E7-9942-D2BB79BB6F8C}"/>
    <cellStyle name="20% - Accent2 2 2 7 5 2" xfId="25503" xr:uid="{9A4D72AB-032C-4A86-8895-9BD2BD93AB0E}"/>
    <cellStyle name="20% - Accent2 2 2 7 5 2 2" xfId="44265" xr:uid="{814F8EAC-B629-4C14-BB59-07EA2455AAEF}"/>
    <cellStyle name="20% - Accent2 2 2 7 5 3" xfId="16112" xr:uid="{4DF55C01-7008-444E-BFFC-0C3D110EC05D}"/>
    <cellStyle name="20% - Accent2 2 2 7 5 4" xfId="34884" xr:uid="{5700EDEC-A950-4D0F-AFDE-E419022A1C43}"/>
    <cellStyle name="20% - Accent2 2 2 7 6" xfId="8198" xr:uid="{BFE1BF3B-5556-4318-A076-83DAD29827CB}"/>
    <cellStyle name="20% - Accent2 2 2 7 6 2" xfId="27054" xr:uid="{F1CB7267-8653-4C14-A3F2-D4A3E83F7003}"/>
    <cellStyle name="20% - Accent2 2 2 7 6 2 2" xfId="45816" xr:uid="{51A1C1D4-BBD4-4174-AE2F-ED12C7314919}"/>
    <cellStyle name="20% - Accent2 2 2 7 6 3" xfId="17663" xr:uid="{2984575F-F31D-4C78-88A9-DB7960F755D6}"/>
    <cellStyle name="20% - Accent2 2 2 7 6 4" xfId="36435" xr:uid="{1841C8CD-F9E8-4408-8B39-864143508B85}"/>
    <cellStyle name="20% - Accent2 2 2 7 7" xfId="22340" xr:uid="{65AD0BA5-1927-4185-ABE4-8AF200B3DF47}"/>
    <cellStyle name="20% - Accent2 2 2 7 7 2" xfId="41112" xr:uid="{9C03521C-6A1E-4D05-AC6A-EE1EF42CB1A8}"/>
    <cellStyle name="20% - Accent2 2 2 7 8" xfId="12949" xr:uid="{544D6EBC-7555-4141-BE9A-FD0185091258}"/>
    <cellStyle name="20% - Accent2 2 2 7 9" xfId="31731" xr:uid="{CF00753C-E41D-479D-BD7F-C375E70ACD74}"/>
    <cellStyle name="20% - Accent2 2 2 8" xfId="2204" xr:uid="{31E1B6F9-7E6B-4D90-8328-402006EBAE32}"/>
    <cellStyle name="20% - Accent2 2 2 8 10" xfId="50548" xr:uid="{461C8F7A-753E-4A33-9A59-0ABB5046E281}"/>
    <cellStyle name="20% - Accent2 2 2 8 11" xfId="3287" xr:uid="{D93757BE-E185-43BC-8974-24A955BB1EB2}"/>
    <cellStyle name="20% - Accent2 2 2 8 12" xfId="58875" xr:uid="{C539C48E-DAFC-4221-8116-EE068B0E1B65}"/>
    <cellStyle name="20% - Accent2 2 2 8 2" xfId="2205" xr:uid="{CFBF8B57-DEF2-4310-834D-C3DCBCFDFB5B}"/>
    <cellStyle name="20% - Accent2 2 2 8 2 10" xfId="58876" xr:uid="{FA1754BC-D042-4024-911F-A2ED1CB258E6}"/>
    <cellStyle name="20% - Accent2 2 2 8 2 2" xfId="6466" xr:uid="{427506AF-0DA5-4022-85DD-99A8EFDE665E}"/>
    <cellStyle name="20% - Accent2 2 2 8 2 2 2" xfId="9862" xr:uid="{4F3537A4-9F50-4076-BA76-1B28C1C062AF}"/>
    <cellStyle name="20% - Accent2 2 2 8 2 2 2 2" xfId="28716" xr:uid="{3C699576-BB81-47D0-BD51-2778538E8398}"/>
    <cellStyle name="20% - Accent2 2 2 8 2 2 2 2 2" xfId="47478" xr:uid="{CD5DD3A8-8E25-4DBC-ACE6-B04462C3E565}"/>
    <cellStyle name="20% - Accent2 2 2 8 2 2 2 3" xfId="19325" xr:uid="{80C2557E-896C-4E09-8004-56109F30A456}"/>
    <cellStyle name="20% - Accent2 2 2 8 2 2 2 4" xfId="38097" xr:uid="{AE522808-3786-4176-A656-02AE3CD78616}"/>
    <cellStyle name="20% - Accent2 2 2 8 2 2 3" xfId="25506" xr:uid="{FE0F44D5-6433-473F-9657-96F16804B39B}"/>
    <cellStyle name="20% - Accent2 2 2 8 2 2 3 2" xfId="44268" xr:uid="{52EE8B3E-787E-4E30-B94F-D4538CC8ECD6}"/>
    <cellStyle name="20% - Accent2 2 2 8 2 2 4" xfId="16115" xr:uid="{E509C427-03CA-4158-98F6-B73386968902}"/>
    <cellStyle name="20% - Accent2 2 2 8 2 2 5" xfId="34887" xr:uid="{1256FEF0-315B-4023-A87D-A3A548905ACF}"/>
    <cellStyle name="20% - Accent2 2 2 8 2 2 6" xfId="52208" xr:uid="{CD5DE15A-59AC-439E-BEF1-583FD69AF722}"/>
    <cellStyle name="20% - Accent2 2 2 8 2 2 7" xfId="60291" xr:uid="{F0A0DABE-A8A9-40B0-B884-9EEE43E1DA32}"/>
    <cellStyle name="20% - Accent2 2 2 8 2 3" xfId="9863" xr:uid="{1E7969D4-A9DB-4D26-9DF2-DC41842C29D5}"/>
    <cellStyle name="20% - Accent2 2 2 8 2 3 2" xfId="28717" xr:uid="{14453C68-2E6D-4BA4-988E-7A7B4B54AFED}"/>
    <cellStyle name="20% - Accent2 2 2 8 2 3 2 2" xfId="47479" xr:uid="{07DD4AB2-275C-467D-B0B6-CCA753CECB59}"/>
    <cellStyle name="20% - Accent2 2 2 8 2 3 3" xfId="19326" xr:uid="{EF4A69C4-5F46-46BB-A932-6861C3C389C8}"/>
    <cellStyle name="20% - Accent2 2 2 8 2 3 4" xfId="38098" xr:uid="{CC29C292-8042-42F5-8ED8-2DDBD352A958}"/>
    <cellStyle name="20% - Accent2 2 2 8 2 3 5" xfId="52209" xr:uid="{FD0C34E3-1FD1-479A-A508-956D22C8FC05}"/>
    <cellStyle name="20% - Accent2 2 2 8 2 3 6" xfId="60292" xr:uid="{98FED846-08BF-471E-A9B7-60BD80B081E8}"/>
    <cellStyle name="20% - Accent2 2 2 8 2 4" xfId="8201" xr:uid="{06237393-E78E-4EA9-A172-BCDF32069776}"/>
    <cellStyle name="20% - Accent2 2 2 8 2 4 2" xfId="27057" xr:uid="{DE61758D-E083-4569-A20F-3D85C3D0E07D}"/>
    <cellStyle name="20% - Accent2 2 2 8 2 4 2 2" xfId="45819" xr:uid="{98F0B6A9-6E57-49AF-AB18-264FB23AC586}"/>
    <cellStyle name="20% - Accent2 2 2 8 2 4 3" xfId="17666" xr:uid="{85735FB6-A7F1-4628-B06D-9BE0EE291168}"/>
    <cellStyle name="20% - Accent2 2 2 8 2 4 4" xfId="36438" xr:uid="{7E597008-A937-4E8C-AA58-B7DCE486B204}"/>
    <cellStyle name="20% - Accent2 2 2 8 2 5" xfId="24539" xr:uid="{CBA41CF1-03B3-44EB-93E0-AC10B91A8B98}"/>
    <cellStyle name="20% - Accent2 2 2 8 2 5 2" xfId="43301" xr:uid="{C9334DF3-87CA-467D-9BA8-BB3CA240E512}"/>
    <cellStyle name="20% - Accent2 2 2 8 2 6" xfId="15148" xr:uid="{1A80823C-7892-4B1A-9533-4F59ADDF2743}"/>
    <cellStyle name="20% - Accent2 2 2 8 2 7" xfId="33920" xr:uid="{4D8E3F53-19A0-43BC-8CBA-AAFC9C6D17D2}"/>
    <cellStyle name="20% - Accent2 2 2 8 2 8" xfId="50549" xr:uid="{ADAB582F-C1EF-4CF2-8790-5D5D47C4FE93}"/>
    <cellStyle name="20% - Accent2 2 2 8 2 9" xfId="5492" xr:uid="{20008FB8-D6DD-45D9-8226-4523E15AD478}"/>
    <cellStyle name="20% - Accent2 2 2 8 3" xfId="6267" xr:uid="{222653F3-728C-4ED6-BDD2-6A32B80B97A3}"/>
    <cellStyle name="20% - Accent2 2 2 8 3 2" xfId="9864" xr:uid="{A2340B2F-9E34-4279-BE39-0593CB579809}"/>
    <cellStyle name="20% - Accent2 2 2 8 3 2 2" xfId="28718" xr:uid="{7F182BBB-B8AA-4C48-AB3A-B0A38C80DF46}"/>
    <cellStyle name="20% - Accent2 2 2 8 3 2 2 2" xfId="47480" xr:uid="{3079050E-7376-4CA0-9F5E-26BA4E5E0F28}"/>
    <cellStyle name="20% - Accent2 2 2 8 3 2 3" xfId="19327" xr:uid="{8BE7E723-4B65-4E38-9AFE-6A6A06073CBE}"/>
    <cellStyle name="20% - Accent2 2 2 8 3 2 4" xfId="38099" xr:uid="{1325A7B3-39EA-4000-AD97-52B27E3543E3}"/>
    <cellStyle name="20% - Accent2 2 2 8 3 3" xfId="25314" xr:uid="{E52279BF-7201-4B6D-8FC1-A363314146F8}"/>
    <cellStyle name="20% - Accent2 2 2 8 3 3 2" xfId="44076" xr:uid="{8DA27767-FC35-45A2-88C9-BF25BE4ABF92}"/>
    <cellStyle name="20% - Accent2 2 2 8 3 4" xfId="15923" xr:uid="{66A06612-5681-4F1B-8D6E-C11ACB9A8486}"/>
    <cellStyle name="20% - Accent2 2 2 8 3 5" xfId="34695" xr:uid="{F796A64E-0F19-4474-B489-F3849711731F}"/>
    <cellStyle name="20% - Accent2 2 2 8 3 6" xfId="52210" xr:uid="{B1D8AB1C-724C-4E20-91EB-021721E9A8A1}"/>
    <cellStyle name="20% - Accent2 2 2 8 3 7" xfId="60293" xr:uid="{E1C05E77-7B99-4FB2-8BF1-E0EA694F310E}"/>
    <cellStyle name="20% - Accent2 2 2 8 4" xfId="4716" xr:uid="{15379A2E-E5D7-476E-9335-536E17A8EDC8}"/>
    <cellStyle name="20% - Accent2 2 2 8 4 2" xfId="9865" xr:uid="{8F1FF013-5144-4DB4-93E4-1F1B849B4361}"/>
    <cellStyle name="20% - Accent2 2 2 8 4 2 2" xfId="28719" xr:uid="{C4B370B3-C77A-418B-94D0-C11C21949FA5}"/>
    <cellStyle name="20% - Accent2 2 2 8 4 2 2 2" xfId="47481" xr:uid="{499FAE81-F3CB-4122-BB21-D14C832A45C0}"/>
    <cellStyle name="20% - Accent2 2 2 8 4 2 3" xfId="19328" xr:uid="{D776660A-D76B-40EF-A129-5606D6D2B49A}"/>
    <cellStyle name="20% - Accent2 2 2 8 4 2 4" xfId="38100" xr:uid="{5BEC662D-7356-40E5-96B1-19DE70358AB9}"/>
    <cellStyle name="20% - Accent2 2 2 8 4 3" xfId="23763" xr:uid="{F456E98F-4FF7-4AE4-B5A7-BB715CD5D879}"/>
    <cellStyle name="20% - Accent2 2 2 8 4 3 2" xfId="42526" xr:uid="{6F4C0700-5915-4706-8A94-1DB0067BCD6B}"/>
    <cellStyle name="20% - Accent2 2 2 8 4 4" xfId="14372" xr:uid="{7F7A487F-BA3B-4135-BC83-3FB5900F7D5A}"/>
    <cellStyle name="20% - Accent2 2 2 8 4 5" xfId="33145" xr:uid="{BAA730A4-77C1-4CB0-9C4F-23C5D0482AAD}"/>
    <cellStyle name="20% - Accent2 2 2 8 4 6" xfId="52211" xr:uid="{083B9C06-2270-47BB-A22C-B475F0201B13}"/>
    <cellStyle name="20% - Accent2 2 2 8 4 7" xfId="60294" xr:uid="{C605182B-51EA-48B5-8AF8-8F2DA3F64B15}"/>
    <cellStyle name="20% - Accent2 2 2 8 5" xfId="6465" xr:uid="{08DD3361-DC23-4462-B8B0-D4C034C6968B}"/>
    <cellStyle name="20% - Accent2 2 2 8 5 2" xfId="25505" xr:uid="{98C98444-E4BD-4538-A453-0916E994CC28}"/>
    <cellStyle name="20% - Accent2 2 2 8 5 2 2" xfId="44267" xr:uid="{4864650F-37F5-42B6-87FE-A4FC4517AFFB}"/>
    <cellStyle name="20% - Accent2 2 2 8 5 3" xfId="16114" xr:uid="{CC90AF75-D8E5-4DB1-B581-06687CA8D780}"/>
    <cellStyle name="20% - Accent2 2 2 8 5 4" xfId="34886" xr:uid="{D98509AD-9F42-4665-AEC6-A86991A8AE4E}"/>
    <cellStyle name="20% - Accent2 2 2 8 6" xfId="8200" xr:uid="{F3A2F7E4-1DFA-4162-90AA-2EFB71F6E1D8}"/>
    <cellStyle name="20% - Accent2 2 2 8 6 2" xfId="27056" xr:uid="{C1E632F6-AF7A-4125-AC99-D25AA5FF5E45}"/>
    <cellStyle name="20% - Accent2 2 2 8 6 2 2" xfId="45818" xr:uid="{EE7E30B8-895D-4B72-9B16-506D1AD2283F}"/>
    <cellStyle name="20% - Accent2 2 2 8 6 3" xfId="17665" xr:uid="{911AA07D-B1D6-45F6-AE14-C794B2F0529B}"/>
    <cellStyle name="20% - Accent2 2 2 8 6 4" xfId="36437" xr:uid="{549D130A-C867-4F94-9D56-E34E7AFC4291}"/>
    <cellStyle name="20% - Accent2 2 2 8 7" xfId="22341" xr:uid="{E3ABB875-C16C-479B-899E-35B741787235}"/>
    <cellStyle name="20% - Accent2 2 2 8 7 2" xfId="41113" xr:uid="{2F174D1A-D945-4138-A888-DB513E28F670}"/>
    <cellStyle name="20% - Accent2 2 2 8 8" xfId="12950" xr:uid="{93921916-5052-4062-9D6F-7ECD30BB5829}"/>
    <cellStyle name="20% - Accent2 2 2 8 9" xfId="31732" xr:uid="{8CB407A1-C25C-4267-BF85-E880CDE14D97}"/>
    <cellStyle name="20% - Accent2 2 2 9" xfId="2206" xr:uid="{0E816903-7420-4691-8165-76DD0EF6A5DF}"/>
    <cellStyle name="20% - Accent2 2 2 9 10" xfId="50550" xr:uid="{D802A3FB-8346-448F-B1AE-EE75D20246A6}"/>
    <cellStyle name="20% - Accent2 2 2 9 11" xfId="3288" xr:uid="{877D6AFA-1806-4643-A211-F5AD9A5192BC}"/>
    <cellStyle name="20% - Accent2 2 2 9 12" xfId="58877" xr:uid="{2403734F-5972-47ED-B1A3-56FA09025693}"/>
    <cellStyle name="20% - Accent2 2 2 9 2" xfId="2207" xr:uid="{385A9CB3-7E82-46D1-B5B2-D03453E98FA2}"/>
    <cellStyle name="20% - Accent2 2 2 9 2 10" xfId="58878" xr:uid="{FB46ECDB-40A8-44E3-8786-AE2E90B796B1}"/>
    <cellStyle name="20% - Accent2 2 2 9 2 2" xfId="6468" xr:uid="{E40C1D2C-190C-447D-AD1B-BC5E3AD3A408}"/>
    <cellStyle name="20% - Accent2 2 2 9 2 2 2" xfId="9866" xr:uid="{E8EAAF72-3869-493B-A0CF-D1D33F2CC213}"/>
    <cellStyle name="20% - Accent2 2 2 9 2 2 2 2" xfId="28720" xr:uid="{2998453A-C896-48C2-9B68-2D2CBAA94F42}"/>
    <cellStyle name="20% - Accent2 2 2 9 2 2 2 2 2" xfId="47482" xr:uid="{67701553-3730-45A3-97C1-4BEC95C09A8A}"/>
    <cellStyle name="20% - Accent2 2 2 9 2 2 2 3" xfId="19329" xr:uid="{997F9911-7E63-4E37-97A2-227F1F18C02A}"/>
    <cellStyle name="20% - Accent2 2 2 9 2 2 2 4" xfId="38101" xr:uid="{1A7584F6-C7BF-4903-AC77-FE479CF7E9AE}"/>
    <cellStyle name="20% - Accent2 2 2 9 2 2 3" xfId="25508" xr:uid="{09A2D8F8-B84D-4795-9109-5691053A3ACA}"/>
    <cellStyle name="20% - Accent2 2 2 9 2 2 3 2" xfId="44270" xr:uid="{472CCA62-7333-4397-975C-A3ECF6A33CA9}"/>
    <cellStyle name="20% - Accent2 2 2 9 2 2 4" xfId="16117" xr:uid="{2A1DC506-A587-4766-BF2B-62DA9C90D610}"/>
    <cellStyle name="20% - Accent2 2 2 9 2 2 5" xfId="34889" xr:uid="{C009040A-CABD-4345-B5AD-1C17E89F143F}"/>
    <cellStyle name="20% - Accent2 2 2 9 2 2 6" xfId="52212" xr:uid="{C2A0D1C0-11A0-4699-905F-A5FC715FBFD7}"/>
    <cellStyle name="20% - Accent2 2 2 9 2 2 7" xfId="60295" xr:uid="{40B421DC-8D0F-4572-B7DE-41A3828070BE}"/>
    <cellStyle name="20% - Accent2 2 2 9 2 3" xfId="9867" xr:uid="{9BABCCBC-BF05-4708-BFAB-A5D810511EB7}"/>
    <cellStyle name="20% - Accent2 2 2 9 2 3 2" xfId="28721" xr:uid="{4367DB71-60FF-46FA-84B5-509146695E80}"/>
    <cellStyle name="20% - Accent2 2 2 9 2 3 2 2" xfId="47483" xr:uid="{56155183-C265-4860-B50F-E544108D5267}"/>
    <cellStyle name="20% - Accent2 2 2 9 2 3 3" xfId="19330" xr:uid="{BF7DB9AA-3BE7-4745-A8B0-37199E04A68B}"/>
    <cellStyle name="20% - Accent2 2 2 9 2 3 4" xfId="38102" xr:uid="{8081BC5C-22A6-430B-98B8-F62B098F659D}"/>
    <cellStyle name="20% - Accent2 2 2 9 2 3 5" xfId="52213" xr:uid="{FE678791-B40B-4E35-9E79-1A0FF5E06F6D}"/>
    <cellStyle name="20% - Accent2 2 2 9 2 3 6" xfId="60296" xr:uid="{FF6AC9E8-934E-4502-A9F1-D34CACA48371}"/>
    <cellStyle name="20% - Accent2 2 2 9 2 4" xfId="8203" xr:uid="{0D4D9CE8-19AD-45B8-852F-32922982D465}"/>
    <cellStyle name="20% - Accent2 2 2 9 2 4 2" xfId="27059" xr:uid="{970CAB56-02E2-4078-9C1A-7E18D5D0749E}"/>
    <cellStyle name="20% - Accent2 2 2 9 2 4 2 2" xfId="45821" xr:uid="{AA103F3F-00B5-480B-8BFB-C018351BD5F3}"/>
    <cellStyle name="20% - Accent2 2 2 9 2 4 3" xfId="17668" xr:uid="{B6C322EE-C14C-4797-BB48-5E71D488D7AD}"/>
    <cellStyle name="20% - Accent2 2 2 9 2 4 4" xfId="36440" xr:uid="{9177A405-B754-42A6-887A-16BC734BC6A5}"/>
    <cellStyle name="20% - Accent2 2 2 9 2 5" xfId="24603" xr:uid="{39BDDB2B-A76B-46E6-A343-B2FF99FB51D9}"/>
    <cellStyle name="20% - Accent2 2 2 9 2 5 2" xfId="43365" xr:uid="{731B2125-5CBC-4326-81AD-F77ACC96CB78}"/>
    <cellStyle name="20% - Accent2 2 2 9 2 6" xfId="15212" xr:uid="{E0CD394B-407A-4126-964F-763A0B79DAA1}"/>
    <cellStyle name="20% - Accent2 2 2 9 2 7" xfId="33984" xr:uid="{E7E4313C-2EA3-460D-938F-227675ED3E52}"/>
    <cellStyle name="20% - Accent2 2 2 9 2 8" xfId="50551" xr:uid="{964E644D-1724-4CDD-BEF2-C5E4C541122D}"/>
    <cellStyle name="20% - Accent2 2 2 9 2 9" xfId="5556" xr:uid="{D13DF433-AFC3-4070-921B-B8C21E7BD53D}"/>
    <cellStyle name="20% - Accent2 2 2 9 3" xfId="6331" xr:uid="{CFAE58B3-2825-45C0-8F37-95BD968B89E5}"/>
    <cellStyle name="20% - Accent2 2 2 9 3 2" xfId="9868" xr:uid="{EEC266B0-7CE8-4744-A38A-623635D091A5}"/>
    <cellStyle name="20% - Accent2 2 2 9 3 2 2" xfId="28722" xr:uid="{41DF0191-2442-4FAB-80EC-F8A3447D51AB}"/>
    <cellStyle name="20% - Accent2 2 2 9 3 2 2 2" xfId="47484" xr:uid="{BB035A06-EDFA-4CED-A725-FF57D56C386B}"/>
    <cellStyle name="20% - Accent2 2 2 9 3 2 3" xfId="19331" xr:uid="{33F7CE37-6FDE-4874-88C2-51FDBEA384BE}"/>
    <cellStyle name="20% - Accent2 2 2 9 3 2 4" xfId="38103" xr:uid="{7360CCB8-D4F0-489A-8161-BD7B7A8BEEB0}"/>
    <cellStyle name="20% - Accent2 2 2 9 3 3" xfId="25378" xr:uid="{1C9151ED-5A69-43CA-A433-E73BF5C62CE3}"/>
    <cellStyle name="20% - Accent2 2 2 9 3 3 2" xfId="44140" xr:uid="{A7F209CC-B029-4815-A7AF-B14E7EE71241}"/>
    <cellStyle name="20% - Accent2 2 2 9 3 4" xfId="15987" xr:uid="{8B44DE23-99EE-471B-A813-F077DFB340AA}"/>
    <cellStyle name="20% - Accent2 2 2 9 3 5" xfId="34759" xr:uid="{E4F85A32-ADA2-4B9F-B3EF-8E9C6B2E8539}"/>
    <cellStyle name="20% - Accent2 2 2 9 3 6" xfId="52214" xr:uid="{D562DFD0-185A-4C63-BB3C-13BD045F57BA}"/>
    <cellStyle name="20% - Accent2 2 2 9 3 7" xfId="60297" xr:uid="{90439E21-EE0A-47D5-9FC6-E479CD852B2F}"/>
    <cellStyle name="20% - Accent2 2 2 9 4" xfId="4780" xr:uid="{DDAAE4C3-FFF5-4E81-A432-70B36CB5233E}"/>
    <cellStyle name="20% - Accent2 2 2 9 4 2" xfId="9869" xr:uid="{C267B281-940E-4FCA-B8EE-C25DF3390664}"/>
    <cellStyle name="20% - Accent2 2 2 9 4 2 2" xfId="28723" xr:uid="{79ED0FA1-BECF-4203-A582-014E3F068541}"/>
    <cellStyle name="20% - Accent2 2 2 9 4 2 2 2" xfId="47485" xr:uid="{BAEE66C9-CB93-4C5D-949F-D9A06535C028}"/>
    <cellStyle name="20% - Accent2 2 2 9 4 2 3" xfId="19332" xr:uid="{909F3A58-26E4-42A7-8A75-F899E5EDF0CD}"/>
    <cellStyle name="20% - Accent2 2 2 9 4 2 4" xfId="38104" xr:uid="{10116257-4549-4A22-82C1-8CD9AC13DB8A}"/>
    <cellStyle name="20% - Accent2 2 2 9 4 3" xfId="23827" xr:uid="{97D5D843-5CAB-4337-977E-A88DB20E6D0D}"/>
    <cellStyle name="20% - Accent2 2 2 9 4 3 2" xfId="42590" xr:uid="{B2E304F1-4E36-4782-BE7D-389B049A7E0A}"/>
    <cellStyle name="20% - Accent2 2 2 9 4 4" xfId="14436" xr:uid="{4E3E04A0-57FE-4611-8638-10FB872F66D3}"/>
    <cellStyle name="20% - Accent2 2 2 9 4 5" xfId="33209" xr:uid="{C987D4B6-CD7F-41BD-80D9-4CBBE0CF86B2}"/>
    <cellStyle name="20% - Accent2 2 2 9 4 6" xfId="52215" xr:uid="{6C1648F7-4E33-4472-9A3A-A0239106AAFB}"/>
    <cellStyle name="20% - Accent2 2 2 9 4 7" xfId="60298" xr:uid="{0EF6CD35-6A07-42AF-A62C-0949BB64F733}"/>
    <cellStyle name="20% - Accent2 2 2 9 5" xfId="6467" xr:uid="{A75D0207-4A22-4174-BCB0-32646CBD31E8}"/>
    <cellStyle name="20% - Accent2 2 2 9 5 2" xfId="25507" xr:uid="{3A0046E1-58B4-42D5-9906-59B50FBB7475}"/>
    <cellStyle name="20% - Accent2 2 2 9 5 2 2" xfId="44269" xr:uid="{D604D58A-E2A1-48BD-883C-E244944E5C6D}"/>
    <cellStyle name="20% - Accent2 2 2 9 5 3" xfId="16116" xr:uid="{E658F418-0F47-43E3-8070-9A6527D8D02D}"/>
    <cellStyle name="20% - Accent2 2 2 9 5 4" xfId="34888" xr:uid="{B7B9A411-B611-4101-89C5-511C3E9C1360}"/>
    <cellStyle name="20% - Accent2 2 2 9 6" xfId="8202" xr:uid="{B6CA9AB2-379F-4D3B-9C1E-03205C5F80FC}"/>
    <cellStyle name="20% - Accent2 2 2 9 6 2" xfId="27058" xr:uid="{5AEE59BE-BE7F-4C76-91D1-19C88A56A246}"/>
    <cellStyle name="20% - Accent2 2 2 9 6 2 2" xfId="45820" xr:uid="{D4201C0C-E938-431A-BC13-4EAFBBA382F6}"/>
    <cellStyle name="20% - Accent2 2 2 9 6 3" xfId="17667" xr:uid="{A6B58501-F5E0-40BE-9D56-A7C8E97BFFC9}"/>
    <cellStyle name="20% - Accent2 2 2 9 6 4" xfId="36439" xr:uid="{1C8EAE27-8F7D-40AD-B60C-0AFD57F89E55}"/>
    <cellStyle name="20% - Accent2 2 2 9 7" xfId="22342" xr:uid="{972004B6-64EC-418A-BE9E-E8F402FC0016}"/>
    <cellStyle name="20% - Accent2 2 2 9 7 2" xfId="41114" xr:uid="{B3BCE277-8DEB-4ABA-955D-6A87924492E9}"/>
    <cellStyle name="20% - Accent2 2 2 9 8" xfId="12951" xr:uid="{810C6A42-2F94-4BB8-99F5-0C4F4493CC1C}"/>
    <cellStyle name="20% - Accent2 2 2 9 9" xfId="31733" xr:uid="{586CED9D-8EBB-4994-964A-F1D96BFFF382}"/>
    <cellStyle name="20% - Accent2 2 3" xfId="1233" xr:uid="{5F8935AC-0ECB-40CD-AA97-7B4DA248B422}"/>
    <cellStyle name="20% - Accent2 2 3 2" xfId="1439" xr:uid="{DC669972-DEEF-40DC-A117-D58222C6B8AD}"/>
    <cellStyle name="20% - Accent2 2 3 2 2" xfId="2097" xr:uid="{A014B613-8EC3-4614-A180-5BE0DA5A9D0C}"/>
    <cellStyle name="20% - Accent2 2 3 3" xfId="1891" xr:uid="{505EE18B-BB6E-4CFE-B8AE-44A8CF7C7869}"/>
    <cellStyle name="20% - Accent2 2 3 4" xfId="1685" xr:uid="{14E6B780-2CAB-48FE-A5B4-B730667373D0}"/>
    <cellStyle name="20% - Accent2 2 3 5" xfId="60007" xr:uid="{14E0A9DF-A5A8-4BAB-82DC-0AD8C27D4C03}"/>
    <cellStyle name="20% - Accent2 2 4" xfId="1274" xr:uid="{30A555E6-DB75-4F2E-BFD2-BDB57FE30F4B}"/>
    <cellStyle name="20% - Accent2 2 4 2" xfId="1932" xr:uid="{04EE2B55-992F-4E04-A098-A01C0663E4AC}"/>
    <cellStyle name="20% - Accent2 2 4 3" xfId="1520" xr:uid="{35232F10-F6D4-46AA-966F-75F1B0763CE1}"/>
    <cellStyle name="20% - Accent2 2 5" xfId="1726" xr:uid="{DFD75682-F539-455A-BD09-D93182FBD64B}"/>
    <cellStyle name="20% - Accent2 2 6" xfId="1479" xr:uid="{9164FD10-9745-486E-9035-7C0706EF641B}"/>
    <cellStyle name="20% - Accent2 2 7" xfId="964" xr:uid="{6500265A-FF5F-4B16-A8C6-74E72EB92FFC}"/>
    <cellStyle name="20% - Accent2 2 8" xfId="55271" xr:uid="{61F0025C-63DE-43B6-94B7-BF7CC52309F9}"/>
    <cellStyle name="20% - Accent2 3" xfId="988" xr:uid="{45559F3B-990A-4F4A-B937-C4725717BDBF}"/>
    <cellStyle name="20% - Accent2 3 10" xfId="22343" xr:uid="{DA0D6049-92E5-42C7-BBBE-3C216E21147E}"/>
    <cellStyle name="20% - Accent2 3 10 2" xfId="41115" xr:uid="{F87CD813-48B9-4BDD-9BB7-D4687B2759D7}"/>
    <cellStyle name="20% - Accent2 3 11" xfId="12952" xr:uid="{5A2B3B5C-D05E-426B-B481-4B29BC16E64E}"/>
    <cellStyle name="20% - Accent2 3 12" xfId="31734" xr:uid="{C5E4EEB8-DA11-4E7E-A50F-307DF04A0240}"/>
    <cellStyle name="20% - Accent2 3 13" xfId="50552" xr:uid="{D15EDEB6-856C-452A-81A3-BF6DA6A4C7F8}"/>
    <cellStyle name="20% - Accent2 3 14" xfId="3289" xr:uid="{F0C60F0E-B394-447A-8205-BF32DA113F6B}"/>
    <cellStyle name="20% - Accent2 3 15" xfId="55272" xr:uid="{C3F06A36-2AB3-4B94-B594-5015A9DA6AF6}"/>
    <cellStyle name="20% - Accent2 3 2" xfId="1173" xr:uid="{1DF7262C-384A-4814-B1C5-E394D8A0AE7A}"/>
    <cellStyle name="20% - Accent2 3 2 10" xfId="31735" xr:uid="{2C3417AC-98F4-424E-A27B-DAB5E55AF96F}"/>
    <cellStyle name="20% - Accent2 3 2 11" xfId="50553" xr:uid="{B4D5D9B6-DF9A-42A4-8A34-7A1F697A7A61}"/>
    <cellStyle name="20% - Accent2 3 2 12" xfId="3290" xr:uid="{C5B8A512-E31F-4FC5-980C-E60C4B057610}"/>
    <cellStyle name="20% - Accent2 3 2 2" xfId="1379" xr:uid="{8EF4051A-3CE2-4F1A-827E-4F30E1372265}"/>
    <cellStyle name="20% - Accent2 3 2 2 10" xfId="58879" xr:uid="{C227B91B-A6DB-4F3F-8D90-A7C8A527F966}"/>
    <cellStyle name="20% - Accent2 3 2 2 2" xfId="2037" xr:uid="{B34DF026-CBB5-4F76-B7EF-2ECCE0A887A4}"/>
    <cellStyle name="20% - Accent2 3 2 2 2 2" xfId="9870" xr:uid="{E83EC0B5-5350-4A6A-9C71-F66C4F289A2F}"/>
    <cellStyle name="20% - Accent2 3 2 2 2 2 2" xfId="28724" xr:uid="{F8D2C8F8-9C50-4C16-A5F5-EC99D921031B}"/>
    <cellStyle name="20% - Accent2 3 2 2 2 2 2 2" xfId="47486" xr:uid="{77E1A5AB-7507-4722-B67C-3E94B93A0BFD}"/>
    <cellStyle name="20% - Accent2 3 2 2 2 2 3" xfId="19333" xr:uid="{340A7830-BD90-40FE-8F17-A82F8DCB01EF}"/>
    <cellStyle name="20% - Accent2 3 2 2 2 2 4" xfId="38105" xr:uid="{6B0D3D90-5A59-4E05-BD9A-BF43CC4369E2}"/>
    <cellStyle name="20% - Accent2 3 2 2 2 3" xfId="25511" xr:uid="{29311320-E272-490D-A12D-933D00D774E6}"/>
    <cellStyle name="20% - Accent2 3 2 2 2 3 2" xfId="44273" xr:uid="{23B61891-1FB0-4829-92BE-BCB756E8B41C}"/>
    <cellStyle name="20% - Accent2 3 2 2 2 4" xfId="16120" xr:uid="{3EF8E686-52D7-4D51-9FB1-64F2C2952398}"/>
    <cellStyle name="20% - Accent2 3 2 2 2 5" xfId="34892" xr:uid="{1E314E86-8BE8-479E-B1D8-E4B10D2B565E}"/>
    <cellStyle name="20% - Accent2 3 2 2 2 6" xfId="52216" xr:uid="{F274735C-2AD3-4917-A6E3-45B9105505CB}"/>
    <cellStyle name="20% - Accent2 3 2 2 2 7" xfId="6471" xr:uid="{948D5FC6-358F-4D2D-941A-28B1DAB09815}"/>
    <cellStyle name="20% - Accent2 3 2 2 3" xfId="9871" xr:uid="{4699E9C3-ADCF-4516-86B8-CA61107F0098}"/>
    <cellStyle name="20% - Accent2 3 2 2 3 2" xfId="28725" xr:uid="{AA5A8FE7-70ED-4E72-B033-1A31427837B9}"/>
    <cellStyle name="20% - Accent2 3 2 2 3 2 2" xfId="47487" xr:uid="{3F12FE83-FE1B-401D-A0F5-5B6E2F8F669B}"/>
    <cellStyle name="20% - Accent2 3 2 2 3 3" xfId="19334" xr:uid="{7651D827-B0AA-483B-8004-499759545210}"/>
    <cellStyle name="20% - Accent2 3 2 2 3 4" xfId="38106" xr:uid="{B2E8F4AE-9DC4-4D81-B2D5-4224EA6935A9}"/>
    <cellStyle name="20% - Accent2 3 2 2 3 5" xfId="52217" xr:uid="{2813B5F0-C277-43B7-BC98-2072367DF273}"/>
    <cellStyle name="20% - Accent2 3 2 2 3 6" xfId="60299" xr:uid="{A6F4C2F2-4E0D-43A9-9678-4B50DA776A57}"/>
    <cellStyle name="20% - Accent2 3 2 2 4" xfId="8206" xr:uid="{D28B70A4-D448-4074-AD4A-B0873B964641}"/>
    <cellStyle name="20% - Accent2 3 2 2 4 2" xfId="27062" xr:uid="{EF92E79B-A827-4D0C-9DC9-068FE4AB42FB}"/>
    <cellStyle name="20% - Accent2 3 2 2 4 2 2" xfId="45824" xr:uid="{710DF236-720B-4A46-8890-007197DA6F09}"/>
    <cellStyle name="20% - Accent2 3 2 2 4 3" xfId="17671" xr:uid="{54A91792-4D9F-4F4C-B3E0-4B69B0C940CB}"/>
    <cellStyle name="20% - Accent2 3 2 2 4 4" xfId="36443" xr:uid="{E33839AD-6B32-4ADC-8AC0-45F042B09A73}"/>
    <cellStyle name="20% - Accent2 3 2 2 5" xfId="24106" xr:uid="{7A0A983A-B9FD-49F8-8002-C52C23762667}"/>
    <cellStyle name="20% - Accent2 3 2 2 5 2" xfId="42869" xr:uid="{22A98E84-6E9F-4B40-95A4-2D1F06A629E3}"/>
    <cellStyle name="20% - Accent2 3 2 2 6" xfId="14715" xr:uid="{8F1D69D1-114B-433D-BAD9-00A7B92BB45F}"/>
    <cellStyle name="20% - Accent2 3 2 2 7" xfId="33488" xr:uid="{978515C4-2695-44D5-9983-C2C9A7622DF2}"/>
    <cellStyle name="20% - Accent2 3 2 2 8" xfId="50554" xr:uid="{41D16422-9DD6-48F7-8D7E-FF71B4DF47A8}"/>
    <cellStyle name="20% - Accent2 3 2 2 9" xfId="5059" xr:uid="{43F2F337-C8C3-4390-A777-3B0F626F1636}"/>
    <cellStyle name="20% - Accent2 3 2 3" xfId="1831" xr:uid="{730971F0-8912-4DBF-B478-F268CAEFCF96}"/>
    <cellStyle name="20% - Accent2 3 2 3 10" xfId="58880" xr:uid="{B8F2BA5F-068F-47B9-B618-B681385FD869}"/>
    <cellStyle name="20% - Accent2 3 2 3 2" xfId="9873" xr:uid="{F2F1452A-2BDC-4467-9D7C-A05FE26EBAEF}"/>
    <cellStyle name="20% - Accent2 3 2 3 2 2" xfId="28727" xr:uid="{4AF7B2C2-72E5-40DD-B8A6-7B46166E5D03}"/>
    <cellStyle name="20% - Accent2 3 2 3 2 2 2" xfId="47489" xr:uid="{06AC1402-4528-43BF-9AB1-F9D94F60A9BF}"/>
    <cellStyle name="20% - Accent2 3 2 3 2 3" xfId="19336" xr:uid="{DC0DF2DA-DE07-4E11-96B2-10E9633AD7BC}"/>
    <cellStyle name="20% - Accent2 3 2 3 2 4" xfId="38108" xr:uid="{104C0F50-2899-401D-ABCC-99C80B4BB221}"/>
    <cellStyle name="20% - Accent2 3 2 3 2 5" xfId="52219" xr:uid="{841ADE2F-10A1-472B-AE91-2AB09189B0B5}"/>
    <cellStyle name="20% - Accent2 3 2 3 2 6" xfId="60300" xr:uid="{37D1973C-AE21-42AB-8C9C-B7BAEA516360}"/>
    <cellStyle name="20% - Accent2 3 2 3 3" xfId="9874" xr:uid="{994599FE-BE3D-4F02-BAC1-EA7D40E1AB9B}"/>
    <cellStyle name="20% - Accent2 3 2 3 3 2" xfId="28728" xr:uid="{F5593231-53C3-4C5B-AA80-4C5A88CD702E}"/>
    <cellStyle name="20% - Accent2 3 2 3 3 2 2" xfId="47490" xr:uid="{9CBCE84C-7F70-45D7-9451-C72700E86A17}"/>
    <cellStyle name="20% - Accent2 3 2 3 3 3" xfId="19337" xr:uid="{20506C74-E568-41ED-AB67-E6FF7B05E866}"/>
    <cellStyle name="20% - Accent2 3 2 3 3 4" xfId="38109" xr:uid="{5F67A140-ED49-42C2-926D-25B510DA1444}"/>
    <cellStyle name="20% - Accent2 3 2 3 3 5" xfId="52220" xr:uid="{CEA82BBC-F90A-4109-B6E6-56D20FAE1745}"/>
    <cellStyle name="20% - Accent2 3 2 3 3 6" xfId="60301" xr:uid="{FF23FC93-4AA1-4614-8C87-F548A6150B97}"/>
    <cellStyle name="20% - Accent2 3 2 3 4" xfId="9872" xr:uid="{26D6C18F-EE94-4B85-985C-BBA5FFAAD5E1}"/>
    <cellStyle name="20% - Accent2 3 2 3 4 2" xfId="28726" xr:uid="{45A36905-B6B3-4127-BBCE-808204C577FF}"/>
    <cellStyle name="20% - Accent2 3 2 3 4 2 2" xfId="47488" xr:uid="{22C50C93-BEFE-4728-9414-6869EF9EB6E1}"/>
    <cellStyle name="20% - Accent2 3 2 3 4 3" xfId="19335" xr:uid="{BD9B09DD-61D8-40EC-AD12-2F5B8E1DA8A0}"/>
    <cellStyle name="20% - Accent2 3 2 3 4 4" xfId="38107" xr:uid="{4F150BCD-85BD-4879-B090-C019D26A29D8}"/>
    <cellStyle name="20% - Accent2 3 2 3 5" xfId="24882" xr:uid="{443DC750-D478-43B3-A810-1BA64F21CCF7}"/>
    <cellStyle name="20% - Accent2 3 2 3 5 2" xfId="43644" xr:uid="{F1C49300-3BAD-48DD-9842-6C1A50BECD25}"/>
    <cellStyle name="20% - Accent2 3 2 3 6" xfId="15491" xr:uid="{63E52251-E6DB-4B51-98E0-B039399BC671}"/>
    <cellStyle name="20% - Accent2 3 2 3 7" xfId="34263" xr:uid="{831F249D-8F20-4C48-B0C9-6011B1012177}"/>
    <cellStyle name="20% - Accent2 3 2 3 8" xfId="52218" xr:uid="{88697838-4D2F-42F7-84AA-46ED1F516EAE}"/>
    <cellStyle name="20% - Accent2 3 2 3 9" xfId="5835" xr:uid="{B2E533B8-4B1A-44A9-A881-9AF8421AA093}"/>
    <cellStyle name="20% - Accent2 3 2 4" xfId="1625" xr:uid="{44030448-5202-47B8-9D6F-90BBA3953DCB}"/>
    <cellStyle name="20% - Accent2 3 2 4 2" xfId="23331" xr:uid="{6676E465-78F5-4D4C-B27C-394C27FA7416}"/>
    <cellStyle name="20% - Accent2 3 2 4 2 2" xfId="42094" xr:uid="{243E9F68-5776-4E9E-9680-1BE238F0D603}"/>
    <cellStyle name="20% - Accent2 3 2 4 3" xfId="13940" xr:uid="{3AE0E762-26B2-4262-A264-61B77CD4987D}"/>
    <cellStyle name="20% - Accent2 3 2 4 4" xfId="32713" xr:uid="{C0E8449D-8F70-496E-84BC-2C6C39114F6C}"/>
    <cellStyle name="20% - Accent2 3 2 4 5" xfId="4284" xr:uid="{AFF98E7F-1EFD-4845-A007-CFB247318AF8}"/>
    <cellStyle name="20% - Accent2 3 2 5" xfId="6470" xr:uid="{941A2788-5528-4B13-8CEA-9F71895B1CE7}"/>
    <cellStyle name="20% - Accent2 3 2 5 2" xfId="25510" xr:uid="{8F4B155C-B75C-470E-B625-193B1D0C9D03}"/>
    <cellStyle name="20% - Accent2 3 2 5 2 2" xfId="44272" xr:uid="{6B755D15-07F9-4949-B181-6935AA65EC41}"/>
    <cellStyle name="20% - Accent2 3 2 5 3" xfId="16119" xr:uid="{567B9860-B39F-4D01-9645-C5777CA2BAD9}"/>
    <cellStyle name="20% - Accent2 3 2 5 4" xfId="34891" xr:uid="{ECE15DF4-A797-47F9-8ECF-E084C1F7FF0D}"/>
    <cellStyle name="20% - Accent2 3 2 6" xfId="7918" xr:uid="{D99566FF-7E6B-4C35-9A64-A1B4305D571E}"/>
    <cellStyle name="20% - Accent2 3 2 7" xfId="8205" xr:uid="{8E46ACBC-2ECF-4AB0-888F-C31F06A71347}"/>
    <cellStyle name="20% - Accent2 3 2 7 2" xfId="27061" xr:uid="{717C0689-2FD8-47D0-9225-DB874B18EB50}"/>
    <cellStyle name="20% - Accent2 3 2 7 2 2" xfId="45823" xr:uid="{F8BC1EAF-0F66-40BB-B867-A6A91A68FA82}"/>
    <cellStyle name="20% - Accent2 3 2 7 3" xfId="17670" xr:uid="{003CECCE-4E85-43C6-8DA9-2A362E148F53}"/>
    <cellStyle name="20% - Accent2 3 2 7 4" xfId="36442" xr:uid="{58D48691-2759-4D15-AA0F-8BAABA3B6238}"/>
    <cellStyle name="20% - Accent2 3 2 8" xfId="22344" xr:uid="{7593AD89-7B2D-4214-992F-8D36351B9C38}"/>
    <cellStyle name="20% - Accent2 3 2 8 2" xfId="41116" xr:uid="{C888465F-B49B-4447-AC08-FA19381468CE}"/>
    <cellStyle name="20% - Accent2 3 2 9" xfId="12953" xr:uid="{345B0C57-E67A-453F-9A09-EB5CBA639290}"/>
    <cellStyle name="20% - Accent2 3 3" xfId="1296" xr:uid="{41C62B1F-2D84-488C-ABA1-CDABBDA28743}"/>
    <cellStyle name="20% - Accent2 3 3 10" xfId="50555" xr:uid="{CE46672A-0BEF-4B80-B07F-B9D72C79FD3B}"/>
    <cellStyle name="20% - Accent2 3 3 11" xfId="3291" xr:uid="{6636EBD7-1F04-4FBC-9027-80923F696D47}"/>
    <cellStyle name="20% - Accent2 3 3 12" xfId="58881" xr:uid="{56566F77-08FA-4BF8-B71E-405756C807F1}"/>
    <cellStyle name="20% - Accent2 3 3 2" xfId="1954" xr:uid="{D3BB3239-205E-4494-AD35-1AF5B6F87D00}"/>
    <cellStyle name="20% - Accent2 3 3 2 10" xfId="58882" xr:uid="{0DE19A97-B3D8-4AD1-A038-78E8A9DDC1A6}"/>
    <cellStyle name="20% - Accent2 3 3 2 2" xfId="6473" xr:uid="{DAE9D018-AA78-419F-8CD6-A6457639A575}"/>
    <cellStyle name="20% - Accent2 3 3 2 2 2" xfId="9875" xr:uid="{BB9844CC-655E-4292-A69F-A82A7973D524}"/>
    <cellStyle name="20% - Accent2 3 3 2 2 2 2" xfId="28729" xr:uid="{B7BCF52B-28B8-4772-8595-A5618D7301F5}"/>
    <cellStyle name="20% - Accent2 3 3 2 2 2 2 2" xfId="47491" xr:uid="{3E5004E8-DA9D-47B3-9146-2E2E304EC8DE}"/>
    <cellStyle name="20% - Accent2 3 3 2 2 2 3" xfId="19338" xr:uid="{796A93A2-BCAF-4DBD-A571-D1AA53143CC4}"/>
    <cellStyle name="20% - Accent2 3 3 2 2 2 4" xfId="38110" xr:uid="{54A03AF7-29B2-484D-887A-8E92A3DB7AB7}"/>
    <cellStyle name="20% - Accent2 3 3 2 2 3" xfId="25513" xr:uid="{331ADC95-D56D-4955-A30C-E6DF0ED85B4B}"/>
    <cellStyle name="20% - Accent2 3 3 2 2 3 2" xfId="44275" xr:uid="{804E3D77-8E69-40E3-B61C-B8FDD4857217}"/>
    <cellStyle name="20% - Accent2 3 3 2 2 4" xfId="16122" xr:uid="{DDA49328-96C8-42A0-A41D-0C60469C9F98}"/>
    <cellStyle name="20% - Accent2 3 3 2 2 5" xfId="34894" xr:uid="{F67A4C81-FBCE-4FDD-82D8-12CE5F893B29}"/>
    <cellStyle name="20% - Accent2 3 3 2 2 6" xfId="52221" xr:uid="{3D3001D6-47DA-468B-AFBA-2A1FF9EF39BC}"/>
    <cellStyle name="20% - Accent2 3 3 2 2 7" xfId="60302" xr:uid="{8B2B2650-F29D-43FD-9B21-9D8DBEC29DD6}"/>
    <cellStyle name="20% - Accent2 3 3 2 3" xfId="9876" xr:uid="{910104E6-4E34-4D3E-8C30-3EEE9FDD1ED3}"/>
    <cellStyle name="20% - Accent2 3 3 2 3 2" xfId="28730" xr:uid="{F526771B-0FC7-4DD8-9E92-E42F1111B6C2}"/>
    <cellStyle name="20% - Accent2 3 3 2 3 2 2" xfId="47492" xr:uid="{DC2CF069-3E75-4C8C-B3CB-E76229A65E73}"/>
    <cellStyle name="20% - Accent2 3 3 2 3 3" xfId="19339" xr:uid="{DD92CA15-1A89-4707-AF97-7671D93FF560}"/>
    <cellStyle name="20% - Accent2 3 3 2 3 4" xfId="38111" xr:uid="{9EBDFF5A-3123-4811-B01F-2011A74EBE26}"/>
    <cellStyle name="20% - Accent2 3 3 2 3 5" xfId="52222" xr:uid="{E7DBEC8C-493D-4090-8548-B76BA6EFEA00}"/>
    <cellStyle name="20% - Accent2 3 3 2 3 6" xfId="60303" xr:uid="{F3D135BD-F468-4D3A-BA38-C7802F9260D3}"/>
    <cellStyle name="20% - Accent2 3 3 2 4" xfId="8208" xr:uid="{DF4D270D-A60A-4240-AC7C-41A1ED5460DC}"/>
    <cellStyle name="20% - Accent2 3 3 2 4 2" xfId="27064" xr:uid="{35315656-6F0C-45CA-95BB-00D4ADEAF85A}"/>
    <cellStyle name="20% - Accent2 3 3 2 4 2 2" xfId="45826" xr:uid="{80625E29-E26B-4B4F-947D-B2A2DDDEF892}"/>
    <cellStyle name="20% - Accent2 3 3 2 4 3" xfId="17673" xr:uid="{7E80A007-4558-45EB-8786-0521F367B0A7}"/>
    <cellStyle name="20% - Accent2 3 3 2 4 4" xfId="36445" xr:uid="{D789ABE7-69EC-4D5C-9498-2D92DEAB280D}"/>
    <cellStyle name="20% - Accent2 3 3 2 5" xfId="24324" xr:uid="{D8978EC0-D73E-4B56-B47C-1514797D5F8F}"/>
    <cellStyle name="20% - Accent2 3 3 2 5 2" xfId="43087" xr:uid="{54ECF952-9FC7-4D88-870B-A198A7F26213}"/>
    <cellStyle name="20% - Accent2 3 3 2 6" xfId="14933" xr:uid="{AD686A2B-8325-4ABE-9443-91BA8EA3A0E3}"/>
    <cellStyle name="20% - Accent2 3 3 2 7" xfId="33706" xr:uid="{1AB2DD2B-4B45-4258-8EF5-27F33EE1FE7B}"/>
    <cellStyle name="20% - Accent2 3 3 2 8" xfId="50556" xr:uid="{045E159C-1C8C-47F5-BE70-2311EAACF923}"/>
    <cellStyle name="20% - Accent2 3 3 2 9" xfId="5277" xr:uid="{0A5E9458-E35C-48A9-8A80-76D6F49638D1}"/>
    <cellStyle name="20% - Accent2 3 3 3" xfId="6053" xr:uid="{ADE13816-D4A4-4CDC-AB55-74C72CA5D02A}"/>
    <cellStyle name="20% - Accent2 3 3 3 2" xfId="9877" xr:uid="{D25D98BB-8261-41E1-AAFA-4BE9A8914C03}"/>
    <cellStyle name="20% - Accent2 3 3 3 2 2" xfId="28731" xr:uid="{A2E65129-A059-469C-988C-95C8633EF4B4}"/>
    <cellStyle name="20% - Accent2 3 3 3 2 2 2" xfId="47493" xr:uid="{5E77818A-DFAC-4C7E-B37E-0AA55471EA11}"/>
    <cellStyle name="20% - Accent2 3 3 3 2 3" xfId="19340" xr:uid="{4041B2F4-3F25-47F1-8597-02EE8EBE12B1}"/>
    <cellStyle name="20% - Accent2 3 3 3 2 4" xfId="38112" xr:uid="{F1E424E0-211A-42D8-A1EF-77545DA2FA22}"/>
    <cellStyle name="20% - Accent2 3 3 3 3" xfId="25100" xr:uid="{EE6CAF7A-DE84-48E4-AA49-4AAFC39CA62D}"/>
    <cellStyle name="20% - Accent2 3 3 3 3 2" xfId="43862" xr:uid="{0391D5A2-21EA-450C-A817-F259B99462BD}"/>
    <cellStyle name="20% - Accent2 3 3 3 4" xfId="15709" xr:uid="{386C3647-5382-4063-B5CE-2691FEA87E06}"/>
    <cellStyle name="20% - Accent2 3 3 3 5" xfId="34481" xr:uid="{120A4E9C-74D1-4704-BA23-3B2E11A051A7}"/>
    <cellStyle name="20% - Accent2 3 3 3 6" xfId="52223" xr:uid="{9F7313C3-A48F-4210-AF20-16D27350CA7E}"/>
    <cellStyle name="20% - Accent2 3 3 3 7" xfId="60304" xr:uid="{A9CDB583-7AC1-44DD-990E-74D98CFF112B}"/>
    <cellStyle name="20% - Accent2 3 3 4" xfId="4502" xr:uid="{727FE67F-E4B2-498B-97A5-3402C5467C0D}"/>
    <cellStyle name="20% - Accent2 3 3 4 2" xfId="9878" xr:uid="{1253B520-5613-4E7C-A9B3-1A62AAC4AE1A}"/>
    <cellStyle name="20% - Accent2 3 3 4 2 2" xfId="28732" xr:uid="{7E8B13D4-3D11-40D7-AC45-8CCD526A07A3}"/>
    <cellStyle name="20% - Accent2 3 3 4 2 2 2" xfId="47494" xr:uid="{ECE382F2-46B3-49BC-B20F-57412E28C426}"/>
    <cellStyle name="20% - Accent2 3 3 4 2 3" xfId="19341" xr:uid="{A6B812C7-8FBC-49F4-A77B-C6B3400C37BB}"/>
    <cellStyle name="20% - Accent2 3 3 4 2 4" xfId="38113" xr:uid="{A95061B3-6C93-43DA-B304-402AF177B847}"/>
    <cellStyle name="20% - Accent2 3 3 4 3" xfId="23549" xr:uid="{E865A41B-8109-4421-9C9C-623279ACBA41}"/>
    <cellStyle name="20% - Accent2 3 3 4 3 2" xfId="42312" xr:uid="{74408797-4E10-4F47-B2AE-C19A969A026D}"/>
    <cellStyle name="20% - Accent2 3 3 4 4" xfId="14158" xr:uid="{5F284327-50DB-48AD-87DA-61F7411F522C}"/>
    <cellStyle name="20% - Accent2 3 3 4 5" xfId="32931" xr:uid="{C90AAFF2-7F24-4E8E-BED6-554EB3E743D4}"/>
    <cellStyle name="20% - Accent2 3 3 4 6" xfId="52224" xr:uid="{C3139B79-42F7-4825-9D28-1A19C689C398}"/>
    <cellStyle name="20% - Accent2 3 3 4 7" xfId="60305" xr:uid="{191BC4F2-7213-455D-82D2-F6BC2167A928}"/>
    <cellStyle name="20% - Accent2 3 3 5" xfId="6472" xr:uid="{C85630C5-491A-4B20-BBDA-F10E41E2A0A5}"/>
    <cellStyle name="20% - Accent2 3 3 5 2" xfId="25512" xr:uid="{0B8C29EA-9427-40B0-B653-64A0E106EFF7}"/>
    <cellStyle name="20% - Accent2 3 3 5 2 2" xfId="44274" xr:uid="{A9E14B0F-AC71-4F6F-99B3-48BFDADCA8DA}"/>
    <cellStyle name="20% - Accent2 3 3 5 3" xfId="16121" xr:uid="{E9AE5DE1-D0E8-4920-87C3-58E7E075866B}"/>
    <cellStyle name="20% - Accent2 3 3 5 4" xfId="34893" xr:uid="{C2E3E8DE-CE15-4135-BA8A-958CDCD6342E}"/>
    <cellStyle name="20% - Accent2 3 3 6" xfId="8207" xr:uid="{F4867085-74B0-44CE-BDC9-BDFD4EED0A93}"/>
    <cellStyle name="20% - Accent2 3 3 6 2" xfId="27063" xr:uid="{551FB1FD-4D81-4C59-941D-EDF8EE1E34EF}"/>
    <cellStyle name="20% - Accent2 3 3 6 2 2" xfId="45825" xr:uid="{92F62CBE-94D6-4BB9-BC25-5E1EBD2B7745}"/>
    <cellStyle name="20% - Accent2 3 3 6 3" xfId="17672" xr:uid="{5E07D5E5-94BE-4F4D-B325-EC8386021B35}"/>
    <cellStyle name="20% - Accent2 3 3 6 4" xfId="36444" xr:uid="{26F190ED-26E1-40D4-B6C7-C123AFD21A18}"/>
    <cellStyle name="20% - Accent2 3 3 7" xfId="22345" xr:uid="{F0EC1548-36B3-4174-AAEB-FF0A2F2E97D9}"/>
    <cellStyle name="20% - Accent2 3 3 7 2" xfId="41117" xr:uid="{C345189C-AEE1-4FB2-853B-FFBFD86A45A5}"/>
    <cellStyle name="20% - Accent2 3 3 8" xfId="12954" xr:uid="{EB966028-3963-43BF-AADA-376A72E95735}"/>
    <cellStyle name="20% - Accent2 3 3 9" xfId="31736" xr:uid="{FDB0707A-9D7A-44DD-8FA4-D13FC4E0B7D0}"/>
    <cellStyle name="20% - Accent2 3 4" xfId="1748" xr:uid="{94DB9DD8-1A68-4E7B-950C-719E5FB33291}"/>
    <cellStyle name="20% - Accent2 3 4 10" xfId="58883" xr:uid="{39F5BA46-19F4-4337-882A-5E207D369530}"/>
    <cellStyle name="20% - Accent2 3 4 2" xfId="6474" xr:uid="{CE8239A8-A38B-4148-BFB2-B0A0520197E4}"/>
    <cellStyle name="20% - Accent2 3 4 2 2" xfId="9879" xr:uid="{47B90E48-6FFA-4150-9143-D44AF20B5D38}"/>
    <cellStyle name="20% - Accent2 3 4 2 2 2" xfId="28733" xr:uid="{25BCEAB8-A6E3-43BA-9E4D-091C0787A0B4}"/>
    <cellStyle name="20% - Accent2 3 4 2 2 2 2" xfId="47495" xr:uid="{24E46B07-728D-4799-981C-92A202CD1686}"/>
    <cellStyle name="20% - Accent2 3 4 2 2 3" xfId="19342" xr:uid="{1F7B6638-C138-4FE0-A861-543D59A43A14}"/>
    <cellStyle name="20% - Accent2 3 4 2 2 4" xfId="38114" xr:uid="{C28EF81C-7D2C-4C1D-BD65-074A15248546}"/>
    <cellStyle name="20% - Accent2 3 4 2 3" xfId="25514" xr:uid="{66AD7C3E-F839-487A-8C7D-38D3E8B9B9EF}"/>
    <cellStyle name="20% - Accent2 3 4 2 3 2" xfId="44276" xr:uid="{CBFDF41C-BB44-4505-9F4D-AF06AF592434}"/>
    <cellStyle name="20% - Accent2 3 4 2 4" xfId="16123" xr:uid="{60BFC20D-1C4A-42FF-A343-62934F12FBFA}"/>
    <cellStyle name="20% - Accent2 3 4 2 5" xfId="34895" xr:uid="{61373B48-18E7-4D34-B56B-F7A80C367846}"/>
    <cellStyle name="20% - Accent2 3 4 2 6" xfId="52225" xr:uid="{26598D74-23FA-46BF-A70A-C1B90D4D0DD7}"/>
    <cellStyle name="20% - Accent2 3 4 2 7" xfId="60306" xr:uid="{4BA6A376-5E31-468D-AF87-A971A5AF6904}"/>
    <cellStyle name="20% - Accent2 3 4 3" xfId="9880" xr:uid="{009FF434-46EF-47ED-A2EB-79B36E58A720}"/>
    <cellStyle name="20% - Accent2 3 4 3 2" xfId="28734" xr:uid="{38404437-E1AC-4A40-908E-807AC0062B64}"/>
    <cellStyle name="20% - Accent2 3 4 3 2 2" xfId="47496" xr:uid="{42C171E6-62EA-4643-A6DE-46CE981B5AF7}"/>
    <cellStyle name="20% - Accent2 3 4 3 3" xfId="19343" xr:uid="{4B3E1941-5457-4AD1-A0B4-591760F6C390}"/>
    <cellStyle name="20% - Accent2 3 4 3 4" xfId="38115" xr:uid="{F650CC13-8034-4BF8-9DA5-F0952288D7D1}"/>
    <cellStyle name="20% - Accent2 3 4 3 5" xfId="52226" xr:uid="{208483BB-CD29-468A-846A-EB4E5501021A}"/>
    <cellStyle name="20% - Accent2 3 4 3 6" xfId="60307" xr:uid="{751A8492-93B6-40DC-9D29-FBD4593CE7F9}"/>
    <cellStyle name="20% - Accent2 3 4 4" xfId="8209" xr:uid="{C9241864-C1E7-4F78-BFC4-8AA082C4AAE7}"/>
    <cellStyle name="20% - Accent2 3 4 4 2" xfId="27065" xr:uid="{DFE28883-C5B9-488B-B91D-4E7A560CE4CF}"/>
    <cellStyle name="20% - Accent2 3 4 4 2 2" xfId="45827" xr:uid="{61C95292-2837-409C-94ED-91A5ED95BCB2}"/>
    <cellStyle name="20% - Accent2 3 4 4 3" xfId="17674" xr:uid="{A31D8F51-7F71-410E-8320-B70F50C805EA}"/>
    <cellStyle name="20% - Accent2 3 4 4 4" xfId="36446" xr:uid="{ABBA32BE-77C1-4B50-965E-295C17E1F459}"/>
    <cellStyle name="20% - Accent2 3 4 5" xfId="23891" xr:uid="{3F54080A-A6AC-417E-B512-8C6449D1C894}"/>
    <cellStyle name="20% - Accent2 3 4 5 2" xfId="42654" xr:uid="{743C2245-3F23-4496-9444-13B62B1ABCAB}"/>
    <cellStyle name="20% - Accent2 3 4 6" xfId="14500" xr:uid="{9C69B373-1B45-4CC5-833F-F04A64EC5EB3}"/>
    <cellStyle name="20% - Accent2 3 4 7" xfId="33273" xr:uid="{08FC6B47-253F-46F3-A10F-B6E48B77B083}"/>
    <cellStyle name="20% - Accent2 3 4 8" xfId="50557" xr:uid="{D3715F4E-4EE5-4CA8-A582-FEEDF172BDFE}"/>
    <cellStyle name="20% - Accent2 3 4 9" xfId="4844" xr:uid="{FAC5FD0C-7B71-486E-B947-CE490E970210}"/>
    <cellStyle name="20% - Accent2 3 5" xfId="1542" xr:uid="{E2E193F0-7998-4B7C-81E6-A67FAF5F9A77}"/>
    <cellStyle name="20% - Accent2 3 5 10" xfId="58884" xr:uid="{79A278D3-1130-43B3-890A-C3E9BF7BC09E}"/>
    <cellStyle name="20% - Accent2 3 5 2" xfId="9882" xr:uid="{520947CC-4F7E-44C1-A487-B741828999BC}"/>
    <cellStyle name="20% - Accent2 3 5 2 2" xfId="28736" xr:uid="{A4C5E336-0E01-415E-9B6E-6F053EE0FE9D}"/>
    <cellStyle name="20% - Accent2 3 5 2 2 2" xfId="47498" xr:uid="{FB24D298-C5F0-4D0E-8995-49C97C0CBF7E}"/>
    <cellStyle name="20% - Accent2 3 5 2 3" xfId="19345" xr:uid="{0D742165-43C7-4025-B053-3686D98B2539}"/>
    <cellStyle name="20% - Accent2 3 5 2 4" xfId="38117" xr:uid="{51EC44E3-CC9F-46D2-8695-BDBD5D5E0460}"/>
    <cellStyle name="20% - Accent2 3 5 2 5" xfId="52228" xr:uid="{BEC7830F-D7E8-4358-9671-F464EEC8E590}"/>
    <cellStyle name="20% - Accent2 3 5 2 6" xfId="60308" xr:uid="{11B81B7B-AA7E-4454-96B9-8262ABE1E427}"/>
    <cellStyle name="20% - Accent2 3 5 3" xfId="9883" xr:uid="{1A6F3583-E294-4B1C-8BEC-D6A67582F284}"/>
    <cellStyle name="20% - Accent2 3 5 3 2" xfId="28737" xr:uid="{4790BE29-7F1B-4EE8-ACC6-462F5095563F}"/>
    <cellStyle name="20% - Accent2 3 5 3 2 2" xfId="47499" xr:uid="{1CD0B8F1-7CD3-40A3-913E-8F1460454D00}"/>
    <cellStyle name="20% - Accent2 3 5 3 3" xfId="19346" xr:uid="{5C1E9578-7289-477D-8717-7FE530B9F4B5}"/>
    <cellStyle name="20% - Accent2 3 5 3 4" xfId="38118" xr:uid="{F6A06944-8610-42BC-AE8D-41EB87D0E280}"/>
    <cellStyle name="20% - Accent2 3 5 3 5" xfId="52229" xr:uid="{7F50B3D8-9A7D-46CB-A87E-9E7E5B20333C}"/>
    <cellStyle name="20% - Accent2 3 5 3 6" xfId="60309" xr:uid="{342D9A93-C273-430B-B370-6F41D23DD794}"/>
    <cellStyle name="20% - Accent2 3 5 4" xfId="9881" xr:uid="{34268F24-C1EF-4DCF-AD42-87BF7B8DE4CC}"/>
    <cellStyle name="20% - Accent2 3 5 4 2" xfId="28735" xr:uid="{C8735377-22C6-47DE-B930-2AD5C5B55D0D}"/>
    <cellStyle name="20% - Accent2 3 5 4 2 2" xfId="47497" xr:uid="{FDD06CF9-6BBA-44E1-B156-0295F9FD1119}"/>
    <cellStyle name="20% - Accent2 3 5 4 3" xfId="19344" xr:uid="{6052B210-F1BF-4D7C-8058-0CFD1E09D496}"/>
    <cellStyle name="20% - Accent2 3 5 4 4" xfId="38116" xr:uid="{20A6A811-3E2A-4D44-95E8-17EECF93E488}"/>
    <cellStyle name="20% - Accent2 3 5 5" xfId="24667" xr:uid="{BBB352D7-171E-4D09-9E8C-DEFC4365E7AB}"/>
    <cellStyle name="20% - Accent2 3 5 5 2" xfId="43429" xr:uid="{58E92AF4-BBCC-402D-9D3F-8E23085BACB7}"/>
    <cellStyle name="20% - Accent2 3 5 6" xfId="15276" xr:uid="{7CB13FF7-AA76-451C-92B7-108370EECF58}"/>
    <cellStyle name="20% - Accent2 3 5 7" xfId="34048" xr:uid="{E2E51EE1-EBCC-4169-9F58-CC20ECE2298D}"/>
    <cellStyle name="20% - Accent2 3 5 8" xfId="52227" xr:uid="{6981E5BC-C1F3-4515-AB2A-9A2DC959B9B3}"/>
    <cellStyle name="20% - Accent2 3 5 9" xfId="5620" xr:uid="{9EDD4B7C-9A1C-4047-9192-0D11D81F25A7}"/>
    <cellStyle name="20% - Accent2 3 6" xfId="4069" xr:uid="{2BA8C53E-BA15-4B1E-A9F4-9FEDEC5339E7}"/>
    <cellStyle name="20% - Accent2 3 6 2" xfId="23116" xr:uid="{75E2A0D6-8C51-4444-9C37-B6BA0565FA5C}"/>
    <cellStyle name="20% - Accent2 3 6 2 2" xfId="41879" xr:uid="{028DD916-B48E-43D7-ACFD-1A0904B001C9}"/>
    <cellStyle name="20% - Accent2 3 6 3" xfId="13725" xr:uid="{92806028-3B02-48D3-94D1-F8AF06B7B2E2}"/>
    <cellStyle name="20% - Accent2 3 6 4" xfId="32498" xr:uid="{700EBDD5-7D22-4DCA-A8D3-A363BA12B5ED}"/>
    <cellStyle name="20% - Accent2 3 7" xfId="6469" xr:uid="{4E438D8C-3ABB-42E0-829D-273705D86467}"/>
    <cellStyle name="20% - Accent2 3 7 2" xfId="25509" xr:uid="{8B221D0D-4D86-48B4-9EC9-30D5BA9CCD72}"/>
    <cellStyle name="20% - Accent2 3 7 2 2" xfId="44271" xr:uid="{E86773CE-CEB7-4AF7-91DD-C8EC73014494}"/>
    <cellStyle name="20% - Accent2 3 7 3" xfId="16118" xr:uid="{FBCBE13E-AC1B-4D49-BDA3-01EB311618C1}"/>
    <cellStyle name="20% - Accent2 3 7 4" xfId="34890" xr:uid="{5D122394-0EC5-4F4D-A2B4-2921D918AAB5}"/>
    <cellStyle name="20% - Accent2 3 8" xfId="7917" xr:uid="{01CC0108-E39F-4243-AEEC-85FEF13521B8}"/>
    <cellStyle name="20% - Accent2 3 9" xfId="8204" xr:uid="{2F999470-3F5B-4F4E-B7D2-52976ACFAD37}"/>
    <cellStyle name="20% - Accent2 3 9 2" xfId="27060" xr:uid="{B2D9C922-DE0E-4C0F-A1D5-63F176407520}"/>
    <cellStyle name="20% - Accent2 3 9 2 2" xfId="45822" xr:uid="{6A0952EE-C99D-4616-9593-3FF7B81924C2}"/>
    <cellStyle name="20% - Accent2 3 9 3" xfId="17669" xr:uid="{1E2D75CA-1793-45EB-8A1D-B9C123380237}"/>
    <cellStyle name="20% - Accent2 3 9 4" xfId="36441" xr:uid="{D145541E-4CAD-4317-ACA7-575EE3FF2A54}"/>
    <cellStyle name="20% - Accent2 4" xfId="1097" xr:uid="{08D7522C-EA40-4E9B-97B0-A2FF5B87A320}"/>
    <cellStyle name="20% - Accent2 4 10" xfId="22346" xr:uid="{3586ABA7-0E91-43CA-B017-739D552BF914}"/>
    <cellStyle name="20% - Accent2 4 10 2" xfId="41118" xr:uid="{A14EE41C-F942-4425-B5FE-481E0A8DB75F}"/>
    <cellStyle name="20% - Accent2 4 10 3" xfId="55274" xr:uid="{F4D172CC-6165-49FF-80E0-93E41ADC26AB}"/>
    <cellStyle name="20% - Accent2 4 11" xfId="12955" xr:uid="{DCFFA3C4-C144-4660-9455-53DC0489A41F}"/>
    <cellStyle name="20% - Accent2 4 11 2" xfId="55275" xr:uid="{BB05B805-9503-4F88-97DD-914486A178FA}"/>
    <cellStyle name="20% - Accent2 4 12" xfId="31737" xr:uid="{930E9F6C-0064-431A-A4D2-19B574EB4E56}"/>
    <cellStyle name="20% - Accent2 4 12 2" xfId="55276" xr:uid="{1AE82189-9CF3-47AB-86AD-88DCAD6A05FC}"/>
    <cellStyle name="20% - Accent2 4 13" xfId="50558" xr:uid="{B2689C16-77BA-4405-982F-4A9FF851C826}"/>
    <cellStyle name="20% - Accent2 4 13 2" xfId="55277" xr:uid="{1F62CCCD-C7A4-4E35-9EC1-141DEA50BA68}"/>
    <cellStyle name="20% - Accent2 4 14" xfId="3292" xr:uid="{C730EB07-F592-4D44-B71D-10BED14ED2E1}"/>
    <cellStyle name="20% - Accent2 4 15" xfId="55273" xr:uid="{46008332-24C5-4FD6-9A0C-ADF666FCFACE}"/>
    <cellStyle name="20% - Accent2 4 2" xfId="1193" xr:uid="{A6B11DEC-D281-4EEA-B549-B21F374E14FE}"/>
    <cellStyle name="20% - Accent2 4 2 10" xfId="50559" xr:uid="{E10A5EEC-09FF-4C99-98B4-100FFB1D22F2}"/>
    <cellStyle name="20% - Accent2 4 2 11" xfId="3293" xr:uid="{840BB84F-3910-4704-ABFC-B22238D89755}"/>
    <cellStyle name="20% - Accent2 4 2 12" xfId="55278" xr:uid="{7DF9899A-FEFE-428F-8799-FDCFA33214EF}"/>
    <cellStyle name="20% - Accent2 4 2 2" xfId="1399" xr:uid="{B378127C-30CB-49B2-8EE1-3AFD6F12908A}"/>
    <cellStyle name="20% - Accent2 4 2 2 10" xfId="58885" xr:uid="{79C72BC2-3992-4545-8CFD-74B49728EE6F}"/>
    <cellStyle name="20% - Accent2 4 2 2 2" xfId="2057" xr:uid="{422F81C7-7ECF-4394-AA03-56263B67F972}"/>
    <cellStyle name="20% - Accent2 4 2 2 2 2" xfId="9884" xr:uid="{78E311F2-8249-41E6-A2C7-058F494582EA}"/>
    <cellStyle name="20% - Accent2 4 2 2 2 2 2" xfId="28738" xr:uid="{5F12472C-B680-4CE6-B9A2-3B550FCE1D78}"/>
    <cellStyle name="20% - Accent2 4 2 2 2 2 2 2" xfId="47500" xr:uid="{3BEDE8C3-51E7-4219-AD6F-463A9AC7377F}"/>
    <cellStyle name="20% - Accent2 4 2 2 2 2 3" xfId="19347" xr:uid="{13EBD6B0-F171-48DB-A354-7FCDD502FA40}"/>
    <cellStyle name="20% - Accent2 4 2 2 2 2 4" xfId="38119" xr:uid="{F3699225-2F76-443A-8DC3-DA5898E82B93}"/>
    <cellStyle name="20% - Accent2 4 2 2 2 3" xfId="25517" xr:uid="{12CE4B16-DFD2-4C91-B142-FF45996671EE}"/>
    <cellStyle name="20% - Accent2 4 2 2 2 3 2" xfId="44279" xr:uid="{DF494E88-6A5C-4574-94C0-036216D13036}"/>
    <cellStyle name="20% - Accent2 4 2 2 2 4" xfId="16126" xr:uid="{A87C4CD8-4AFC-4D4D-8BF4-58C9A3B0FDB2}"/>
    <cellStyle name="20% - Accent2 4 2 2 2 5" xfId="34898" xr:uid="{BEB96492-A031-4621-9D04-F75692B34408}"/>
    <cellStyle name="20% - Accent2 4 2 2 2 6" xfId="52230" xr:uid="{F3C7F3B8-E0EF-480E-A94A-E2AAF3DF9BDF}"/>
    <cellStyle name="20% - Accent2 4 2 2 2 7" xfId="6477" xr:uid="{46EA8695-0E20-4FC7-89B6-9B28CBA21BC7}"/>
    <cellStyle name="20% - Accent2 4 2 2 3" xfId="9885" xr:uid="{E4C18327-89F2-43F1-9522-57F5DDB1D242}"/>
    <cellStyle name="20% - Accent2 4 2 2 3 2" xfId="28739" xr:uid="{A9402E6E-0C8E-46A6-8CBA-9F7F4A9AEED1}"/>
    <cellStyle name="20% - Accent2 4 2 2 3 2 2" xfId="47501" xr:uid="{7B19503D-6A1D-47FA-A85A-E763D0DBF5CD}"/>
    <cellStyle name="20% - Accent2 4 2 2 3 3" xfId="19348" xr:uid="{2F903855-6F32-4657-8921-AC8CC6380DD1}"/>
    <cellStyle name="20% - Accent2 4 2 2 3 4" xfId="38120" xr:uid="{69CA55EF-E63E-4F7F-A275-F089A50DE647}"/>
    <cellStyle name="20% - Accent2 4 2 2 3 5" xfId="52231" xr:uid="{E9CBCB67-D589-4797-84DA-E5026A34358D}"/>
    <cellStyle name="20% - Accent2 4 2 2 3 6" xfId="60310" xr:uid="{6245B2F5-35C0-4430-8D07-327B6F9F3F95}"/>
    <cellStyle name="20% - Accent2 4 2 2 4" xfId="8212" xr:uid="{EA38DED8-B497-45BC-9F0E-B7244A655F8B}"/>
    <cellStyle name="20% - Accent2 4 2 2 4 2" xfId="27068" xr:uid="{7A854968-F391-41CD-9B15-7FBBBA9939C8}"/>
    <cellStyle name="20% - Accent2 4 2 2 4 2 2" xfId="45830" xr:uid="{AD91ECC7-FAC7-4E65-9CFF-0AB1FF0D75D3}"/>
    <cellStyle name="20% - Accent2 4 2 2 4 3" xfId="17677" xr:uid="{224FB557-89E9-4959-9E14-43B1A36B6FFD}"/>
    <cellStyle name="20% - Accent2 4 2 2 4 4" xfId="36449" xr:uid="{E2937517-38CF-4460-ADBE-DD1C92519AEE}"/>
    <cellStyle name="20% - Accent2 4 2 2 5" xfId="24149" xr:uid="{4F8DB73C-FAF0-403F-B43B-D356FF1041A8}"/>
    <cellStyle name="20% - Accent2 4 2 2 5 2" xfId="42912" xr:uid="{EB53E854-4444-44EC-AD0D-6E4AE795357F}"/>
    <cellStyle name="20% - Accent2 4 2 2 6" xfId="14758" xr:uid="{5784053E-E2A4-46F0-BD43-007EFAC15F6F}"/>
    <cellStyle name="20% - Accent2 4 2 2 7" xfId="33531" xr:uid="{4B2BC0A2-20BA-4F62-982C-90D9AE4C896C}"/>
    <cellStyle name="20% - Accent2 4 2 2 8" xfId="50560" xr:uid="{685A105D-76AD-49A4-ADB5-9B1D43E70D2A}"/>
    <cellStyle name="20% - Accent2 4 2 2 9" xfId="5102" xr:uid="{84BCB533-E35B-4AF5-B308-AD7F07560A0F}"/>
    <cellStyle name="20% - Accent2 4 2 3" xfId="1851" xr:uid="{2403C71C-460F-4A57-98EE-6531489B5E68}"/>
    <cellStyle name="20% - Accent2 4 2 3 2" xfId="9886" xr:uid="{6BF971F3-7677-433D-A835-1C4A0363C724}"/>
    <cellStyle name="20% - Accent2 4 2 3 2 2" xfId="28740" xr:uid="{F01E08EE-5DF0-429C-A13A-C29AF083B27D}"/>
    <cellStyle name="20% - Accent2 4 2 3 2 2 2" xfId="47502" xr:uid="{681FE9C3-DE49-4561-8885-F14E1203E39D}"/>
    <cellStyle name="20% - Accent2 4 2 3 2 3" xfId="19349" xr:uid="{96809FE4-CD19-4420-B568-00A840C58777}"/>
    <cellStyle name="20% - Accent2 4 2 3 2 4" xfId="38121" xr:uid="{059401AE-DFDF-4923-B5DB-1301BF26F9FD}"/>
    <cellStyle name="20% - Accent2 4 2 3 3" xfId="24925" xr:uid="{0AB87AAA-0A18-430E-9BAC-F513CC264085}"/>
    <cellStyle name="20% - Accent2 4 2 3 3 2" xfId="43687" xr:uid="{FF7E880B-D3B4-4B94-9173-BA658993342B}"/>
    <cellStyle name="20% - Accent2 4 2 3 4" xfId="15534" xr:uid="{BF3C8124-160D-4520-A751-66C11B1E1E26}"/>
    <cellStyle name="20% - Accent2 4 2 3 5" xfId="34306" xr:uid="{CFBE1BA9-F137-40E6-A7D0-5C3D8710173E}"/>
    <cellStyle name="20% - Accent2 4 2 3 6" xfId="52232" xr:uid="{1C9DF75D-2195-4E2E-832E-E34E3AC48916}"/>
    <cellStyle name="20% - Accent2 4 2 3 7" xfId="5878" xr:uid="{BA9D97C7-2528-4CE8-BBF0-F4FAA44EBEAC}"/>
    <cellStyle name="20% - Accent2 4 2 4" xfId="1645" xr:uid="{3DAF1C76-99DC-43A7-A2D3-DA12C17F0332}"/>
    <cellStyle name="20% - Accent2 4 2 4 2" xfId="9887" xr:uid="{7A8641DD-4215-429E-93D5-F93FAFB4C8D8}"/>
    <cellStyle name="20% - Accent2 4 2 4 2 2" xfId="28741" xr:uid="{339028E0-052B-412E-BBA9-AFB66AD47B34}"/>
    <cellStyle name="20% - Accent2 4 2 4 2 2 2" xfId="47503" xr:uid="{DA64B83C-B0BA-4991-8D86-64EDD72735DF}"/>
    <cellStyle name="20% - Accent2 4 2 4 2 3" xfId="19350" xr:uid="{F2A06822-AC07-4B9A-A96E-0DD13811AA36}"/>
    <cellStyle name="20% - Accent2 4 2 4 2 4" xfId="38122" xr:uid="{95A609A4-A853-4EEB-A44C-609AFF941FCB}"/>
    <cellStyle name="20% - Accent2 4 2 4 3" xfId="23374" xr:uid="{2536EF55-C8A2-4245-B6F7-A98E5F0F93CB}"/>
    <cellStyle name="20% - Accent2 4 2 4 3 2" xfId="42137" xr:uid="{1DF75EEB-9043-4C64-8E33-D5E73245C07B}"/>
    <cellStyle name="20% - Accent2 4 2 4 4" xfId="13983" xr:uid="{AA9AE236-BDC7-453F-BD7B-DA3AD60AA63C}"/>
    <cellStyle name="20% - Accent2 4 2 4 5" xfId="32756" xr:uid="{A782C827-A39B-48E7-8CC0-F463584A0D3E}"/>
    <cellStyle name="20% - Accent2 4 2 4 6" xfId="52233" xr:uid="{2CE57991-CE54-4796-8E93-ED17FA2D9466}"/>
    <cellStyle name="20% - Accent2 4 2 4 7" xfId="4327" xr:uid="{0F5980FB-4DBA-4D67-A7EF-420E3A3842EB}"/>
    <cellStyle name="20% - Accent2 4 2 5" xfId="6476" xr:uid="{8FA3277F-451A-408F-A693-93AC4BE86C75}"/>
    <cellStyle name="20% - Accent2 4 2 5 2" xfId="25516" xr:uid="{DCB29730-B7FB-4019-B791-65DFFE8AA04E}"/>
    <cellStyle name="20% - Accent2 4 2 5 2 2" xfId="44278" xr:uid="{8AD0F6F5-757F-49A2-B076-17FF4B371CC2}"/>
    <cellStyle name="20% - Accent2 4 2 5 3" xfId="16125" xr:uid="{70015C89-3A7F-4102-8D18-B164F57B7F23}"/>
    <cellStyle name="20% - Accent2 4 2 5 4" xfId="34897" xr:uid="{81B46F91-0A6B-4045-8DD7-926047FDB222}"/>
    <cellStyle name="20% - Accent2 4 2 6" xfId="8211" xr:uid="{71A6DF8C-F232-435D-91B4-A298D6C1984A}"/>
    <cellStyle name="20% - Accent2 4 2 6 2" xfId="27067" xr:uid="{2EF4202E-0939-42A2-85A2-F1CF454C21C8}"/>
    <cellStyle name="20% - Accent2 4 2 6 2 2" xfId="45829" xr:uid="{EF426FCC-2A2B-4E90-868A-B15E403C4F84}"/>
    <cellStyle name="20% - Accent2 4 2 6 3" xfId="17676" xr:uid="{B3744FA5-CEDD-43AD-843A-E9E9FBDEE445}"/>
    <cellStyle name="20% - Accent2 4 2 6 4" xfId="36448" xr:uid="{FD4BFDF6-D896-4D22-A7BD-BA91D5303106}"/>
    <cellStyle name="20% - Accent2 4 2 7" xfId="22347" xr:uid="{5E0846FE-62F5-4D97-A7FD-B3B61CA99E3F}"/>
    <cellStyle name="20% - Accent2 4 2 7 2" xfId="41119" xr:uid="{52B93F90-F623-4DF3-919A-8DD9B807CB22}"/>
    <cellStyle name="20% - Accent2 4 2 8" xfId="12956" xr:uid="{073E103E-DAFF-4BBD-BF81-CCC37B1766B6}"/>
    <cellStyle name="20% - Accent2 4 2 9" xfId="31738" xr:uid="{4FBCDF32-D40A-4C86-B3BE-80FA7A224D64}"/>
    <cellStyle name="20% - Accent2 4 3" xfId="1316" xr:uid="{9FD3241F-8252-4AFC-B6B9-75E172664359}"/>
    <cellStyle name="20% - Accent2 4 3 10" xfId="50561" xr:uid="{6737711F-73B9-4FFF-A40E-9EE88B8F7C55}"/>
    <cellStyle name="20% - Accent2 4 3 11" xfId="3294" xr:uid="{97D52E55-D513-4232-9E5C-4A06423C679E}"/>
    <cellStyle name="20% - Accent2 4 3 12" xfId="55279" xr:uid="{9160CAD2-8CB0-4367-B398-B48B30B4F24E}"/>
    <cellStyle name="20% - Accent2 4 3 2" xfId="1974" xr:uid="{6759776E-5478-4F65-A710-FEF980116023}"/>
    <cellStyle name="20% - Accent2 4 3 2 10" xfId="58886" xr:uid="{F4E230C4-D948-4432-96CA-2B8D6615C8C1}"/>
    <cellStyle name="20% - Accent2 4 3 2 2" xfId="6479" xr:uid="{79DCBB91-A99E-4398-A0E0-AF56546AE7F4}"/>
    <cellStyle name="20% - Accent2 4 3 2 2 2" xfId="9888" xr:uid="{4EF91A08-E001-4E44-9DDE-9E47176376EB}"/>
    <cellStyle name="20% - Accent2 4 3 2 2 2 2" xfId="28742" xr:uid="{3BE80F18-8FA5-49C9-B2A5-92064D6A0B20}"/>
    <cellStyle name="20% - Accent2 4 3 2 2 2 2 2" xfId="47504" xr:uid="{4362D2D7-1940-4E45-AD26-B008B54AF3DC}"/>
    <cellStyle name="20% - Accent2 4 3 2 2 2 3" xfId="19351" xr:uid="{A8B86F53-91FB-4938-B989-785B2D837563}"/>
    <cellStyle name="20% - Accent2 4 3 2 2 2 4" xfId="38123" xr:uid="{6397739D-9FB8-4F20-9B45-3CFCD4C8841B}"/>
    <cellStyle name="20% - Accent2 4 3 2 2 3" xfId="25519" xr:uid="{B18BB1F3-F831-4220-8AA6-FC7BEEE8CD74}"/>
    <cellStyle name="20% - Accent2 4 3 2 2 3 2" xfId="44281" xr:uid="{7756F1AE-1742-4497-8D80-6E6DA9F4E8E7}"/>
    <cellStyle name="20% - Accent2 4 3 2 2 4" xfId="16128" xr:uid="{82185BA0-5BD7-4CD0-A3D4-C0BDBBA8A85F}"/>
    <cellStyle name="20% - Accent2 4 3 2 2 5" xfId="34900" xr:uid="{04B38559-D80A-41FD-9884-4390004DC1A5}"/>
    <cellStyle name="20% - Accent2 4 3 2 2 6" xfId="52234" xr:uid="{E1E41BD8-52A8-413B-AB84-9A9E6E80DE6B}"/>
    <cellStyle name="20% - Accent2 4 3 2 2 7" xfId="60311" xr:uid="{8AA20C80-9530-435B-959B-7489F248EE31}"/>
    <cellStyle name="20% - Accent2 4 3 2 3" xfId="9889" xr:uid="{7A58854A-BB9E-43C5-BA21-C254F8C42A40}"/>
    <cellStyle name="20% - Accent2 4 3 2 3 2" xfId="28743" xr:uid="{D2C4E9F5-F6A6-4A23-BF5C-C4D910B29CF7}"/>
    <cellStyle name="20% - Accent2 4 3 2 3 2 2" xfId="47505" xr:uid="{D1A03DFC-9060-4BBB-94A4-AB0FF580C8B6}"/>
    <cellStyle name="20% - Accent2 4 3 2 3 3" xfId="19352" xr:uid="{36CEA990-0931-4DAF-89E5-E1F50ADCFC18}"/>
    <cellStyle name="20% - Accent2 4 3 2 3 4" xfId="38124" xr:uid="{FF6C5D0E-2596-456B-BDFC-EFA33CCDCF6B}"/>
    <cellStyle name="20% - Accent2 4 3 2 3 5" xfId="52235" xr:uid="{0B1FCFD3-C538-44B1-A046-26F6C532ED67}"/>
    <cellStyle name="20% - Accent2 4 3 2 3 6" xfId="60312" xr:uid="{8FB01AEF-BBBB-490E-AA6E-7C5A2C59710D}"/>
    <cellStyle name="20% - Accent2 4 3 2 4" xfId="8214" xr:uid="{C2296BDF-0D52-42B8-9548-691AE3AF3ECE}"/>
    <cellStyle name="20% - Accent2 4 3 2 4 2" xfId="27070" xr:uid="{2D055B21-DCF3-4497-AE3D-4CB97B5519A3}"/>
    <cellStyle name="20% - Accent2 4 3 2 4 2 2" xfId="45832" xr:uid="{CB1B9309-43A6-4DD7-969D-7D881AF12211}"/>
    <cellStyle name="20% - Accent2 4 3 2 4 3" xfId="17679" xr:uid="{65C9048B-09EB-4007-9A60-C201142A45A2}"/>
    <cellStyle name="20% - Accent2 4 3 2 4 4" xfId="36451" xr:uid="{5357773E-F488-407D-9C6C-B931F0EDB4C6}"/>
    <cellStyle name="20% - Accent2 4 3 2 5" xfId="24367" xr:uid="{0C0D2B37-8128-42C9-B0B6-8251F5467ECC}"/>
    <cellStyle name="20% - Accent2 4 3 2 5 2" xfId="43130" xr:uid="{4C17ED8C-E17B-4280-9F39-0971CE5EB282}"/>
    <cellStyle name="20% - Accent2 4 3 2 6" xfId="14976" xr:uid="{56BE6E94-5293-4B0F-82DE-58E25BF274F0}"/>
    <cellStyle name="20% - Accent2 4 3 2 7" xfId="33749" xr:uid="{C8B0BB15-CBDC-440B-86C8-93010A5AD84E}"/>
    <cellStyle name="20% - Accent2 4 3 2 8" xfId="50562" xr:uid="{2660529C-466D-498F-9B14-2561C862E57A}"/>
    <cellStyle name="20% - Accent2 4 3 2 9" xfId="5320" xr:uid="{EE13E3D3-7BFF-4BFB-8FC2-5220DBF6FAD3}"/>
    <cellStyle name="20% - Accent2 4 3 3" xfId="6096" xr:uid="{671FE656-54D5-430A-9D88-75DC4CEA2D8A}"/>
    <cellStyle name="20% - Accent2 4 3 3 2" xfId="9890" xr:uid="{B813ADD3-47D4-449D-8DEB-60806E0D9DA7}"/>
    <cellStyle name="20% - Accent2 4 3 3 2 2" xfId="28744" xr:uid="{EF7DD91F-4E0D-43E5-9413-6E9AB4848E3E}"/>
    <cellStyle name="20% - Accent2 4 3 3 2 2 2" xfId="47506" xr:uid="{46D9A2DF-6369-4B5A-8EEB-C9E795E9FE07}"/>
    <cellStyle name="20% - Accent2 4 3 3 2 3" xfId="19353" xr:uid="{6A23915E-BD6F-4880-AD6A-262CC2E2A7FA}"/>
    <cellStyle name="20% - Accent2 4 3 3 2 4" xfId="38125" xr:uid="{7EE65331-6CA9-45DA-AAC9-5E0F8C4E57CC}"/>
    <cellStyle name="20% - Accent2 4 3 3 3" xfId="25143" xr:uid="{F1FB6FD1-61D2-4169-B61F-4DD2FED72219}"/>
    <cellStyle name="20% - Accent2 4 3 3 3 2" xfId="43905" xr:uid="{AA8239C5-C43D-4676-ACA5-59A9AE0DF04A}"/>
    <cellStyle name="20% - Accent2 4 3 3 4" xfId="15752" xr:uid="{DCA421BE-3147-442E-B02D-DEBE0C5DD973}"/>
    <cellStyle name="20% - Accent2 4 3 3 5" xfId="34524" xr:uid="{2E2ACDA7-CBD0-4DC2-BE87-D664221B9EB9}"/>
    <cellStyle name="20% - Accent2 4 3 3 6" xfId="52236" xr:uid="{B03F06AB-E529-41EC-8753-1D128729F6A9}"/>
    <cellStyle name="20% - Accent2 4 3 3 7" xfId="60313" xr:uid="{66E6A256-D7D9-4BD4-ACDF-093AA18D349C}"/>
    <cellStyle name="20% - Accent2 4 3 4" xfId="4545" xr:uid="{FA71590F-C0C1-4997-B48E-D7DB56B433B5}"/>
    <cellStyle name="20% - Accent2 4 3 4 2" xfId="9891" xr:uid="{B90BC427-4710-42B2-8F91-BB7CC5A1BB60}"/>
    <cellStyle name="20% - Accent2 4 3 4 2 2" xfId="28745" xr:uid="{129EB24E-9B6F-4B7C-881A-CEA487ADCE6E}"/>
    <cellStyle name="20% - Accent2 4 3 4 2 2 2" xfId="47507" xr:uid="{D62F2FA1-CCC8-43E6-88ED-797277A7B594}"/>
    <cellStyle name="20% - Accent2 4 3 4 2 3" xfId="19354" xr:uid="{9281E945-D382-4F5C-B08E-3EC190BCA6E2}"/>
    <cellStyle name="20% - Accent2 4 3 4 2 4" xfId="38126" xr:uid="{ECAA4230-C177-4901-B3CB-64EE26095410}"/>
    <cellStyle name="20% - Accent2 4 3 4 3" xfId="23592" xr:uid="{9E65CEEE-0DDA-4FFE-BD7D-459ABE7D9720}"/>
    <cellStyle name="20% - Accent2 4 3 4 3 2" xfId="42355" xr:uid="{6F22D741-F570-4BEC-B5EC-40F02DF5D519}"/>
    <cellStyle name="20% - Accent2 4 3 4 4" xfId="14201" xr:uid="{78F3119F-6BD9-48FA-BAB7-2791BE330A07}"/>
    <cellStyle name="20% - Accent2 4 3 4 5" xfId="32974" xr:uid="{52FAB6AC-992F-4A01-B0F3-CC164B397663}"/>
    <cellStyle name="20% - Accent2 4 3 4 6" xfId="52237" xr:uid="{DC64AE2D-7810-4543-A3A6-85CD217388A3}"/>
    <cellStyle name="20% - Accent2 4 3 4 7" xfId="60314" xr:uid="{A2811A4A-DDC0-42D0-A0D7-A6A98E848F32}"/>
    <cellStyle name="20% - Accent2 4 3 5" xfId="6478" xr:uid="{5B8DA420-A13B-4345-9873-5D2490F6F5D5}"/>
    <cellStyle name="20% - Accent2 4 3 5 2" xfId="25518" xr:uid="{E4C41393-9259-4571-85C3-D3577E361C99}"/>
    <cellStyle name="20% - Accent2 4 3 5 2 2" xfId="44280" xr:uid="{1AABF59D-8582-4271-AAD2-67708AAC7D13}"/>
    <cellStyle name="20% - Accent2 4 3 5 3" xfId="16127" xr:uid="{9F1A57FA-B5E0-42F6-B567-9D66F50BFBAF}"/>
    <cellStyle name="20% - Accent2 4 3 5 4" xfId="34899" xr:uid="{A67D40DC-A251-4620-A6B3-B2236CBDA425}"/>
    <cellStyle name="20% - Accent2 4 3 6" xfId="8213" xr:uid="{34828EE9-DD2A-4730-905D-C6A4C970EFFF}"/>
    <cellStyle name="20% - Accent2 4 3 6 2" xfId="27069" xr:uid="{DEB9D393-AB6D-428B-98BA-8CE36F2EFB00}"/>
    <cellStyle name="20% - Accent2 4 3 6 2 2" xfId="45831" xr:uid="{1399E383-13A7-4B52-BAC2-5F9992EF1765}"/>
    <cellStyle name="20% - Accent2 4 3 6 3" xfId="17678" xr:uid="{6415478A-20A3-479D-BB19-FFA300C455D1}"/>
    <cellStyle name="20% - Accent2 4 3 6 4" xfId="36450" xr:uid="{698C9562-04D3-4B5D-88FB-FC447DE54F39}"/>
    <cellStyle name="20% - Accent2 4 3 7" xfId="22348" xr:uid="{EF336784-A1CC-446C-9600-7EA1505470D5}"/>
    <cellStyle name="20% - Accent2 4 3 7 2" xfId="41120" xr:uid="{4AC0FDAF-BC05-4522-9ED5-2E69ACEF1FA9}"/>
    <cellStyle name="20% - Accent2 4 3 8" xfId="12957" xr:uid="{81FDC202-EF49-4512-93FE-D62341353FEF}"/>
    <cellStyle name="20% - Accent2 4 3 9" xfId="31739" xr:uid="{43AD0063-A7E9-4AD6-BD42-8D7995CE80CE}"/>
    <cellStyle name="20% - Accent2 4 4" xfId="1768" xr:uid="{45D15DE9-1368-4912-B709-152B2DD37D54}"/>
    <cellStyle name="20% - Accent2 4 4 10" xfId="55280" xr:uid="{4C862170-4826-4F40-A2EC-3EE9DF9EFD2F}"/>
    <cellStyle name="20% - Accent2 4 4 2" xfId="6480" xr:uid="{719B75CB-C852-425B-A973-6F138608B695}"/>
    <cellStyle name="20% - Accent2 4 4 2 2" xfId="9892" xr:uid="{F0E99BE4-AA9D-40B3-B2EF-C420AFCC36D6}"/>
    <cellStyle name="20% - Accent2 4 4 2 2 2" xfId="28746" xr:uid="{F3A4915C-E702-414D-9925-C22660844493}"/>
    <cellStyle name="20% - Accent2 4 4 2 2 2 2" xfId="47508" xr:uid="{FC2EC762-A1DD-43B8-8BF7-4C8621488352}"/>
    <cellStyle name="20% - Accent2 4 4 2 2 3" xfId="19355" xr:uid="{F15F18CC-EB09-4AE0-B0F7-AF2E9F64770F}"/>
    <cellStyle name="20% - Accent2 4 4 2 2 4" xfId="38127" xr:uid="{A5D942CB-84CE-4228-8E8E-294BDCE5C2F6}"/>
    <cellStyle name="20% - Accent2 4 4 2 3" xfId="25520" xr:uid="{8E4D5219-7717-4C91-A2E7-555D0AADE1A2}"/>
    <cellStyle name="20% - Accent2 4 4 2 3 2" xfId="44282" xr:uid="{E14D1E89-AD65-4FD5-8341-5F310BE66E88}"/>
    <cellStyle name="20% - Accent2 4 4 2 4" xfId="16129" xr:uid="{8DAA769E-AED4-43BD-94B1-3DFC9B92450F}"/>
    <cellStyle name="20% - Accent2 4 4 2 5" xfId="34901" xr:uid="{FAB0D9AF-A8DA-458C-8B93-B8E689E6CC59}"/>
    <cellStyle name="20% - Accent2 4 4 2 6" xfId="52238" xr:uid="{EEDD01B6-F378-47A5-B03D-EB6BC347E1B3}"/>
    <cellStyle name="20% - Accent2 4 4 2 7" xfId="60315" xr:uid="{829089BC-5035-4EB1-8ECC-87066C00E91F}"/>
    <cellStyle name="20% - Accent2 4 4 3" xfId="9893" xr:uid="{27E7FCEB-4DCD-4397-94BB-31A8A62A8F2A}"/>
    <cellStyle name="20% - Accent2 4 4 3 2" xfId="28747" xr:uid="{D8724006-FF95-415E-8F53-6D9A2971E0A7}"/>
    <cellStyle name="20% - Accent2 4 4 3 2 2" xfId="47509" xr:uid="{8A5317A8-2B35-46F6-822D-18FE0BEF7E6E}"/>
    <cellStyle name="20% - Accent2 4 4 3 3" xfId="19356" xr:uid="{0500AA9F-041D-4333-B716-4D6E6C681C3B}"/>
    <cellStyle name="20% - Accent2 4 4 3 4" xfId="38128" xr:uid="{73613EE7-E944-480A-AA81-2E2BD1760160}"/>
    <cellStyle name="20% - Accent2 4 4 3 5" xfId="52239" xr:uid="{664F9BBF-5B0B-4EF5-AF2A-3A9ADC9DD1C5}"/>
    <cellStyle name="20% - Accent2 4 4 3 6" xfId="60316" xr:uid="{B99C4C20-E2ED-41B5-845F-9F8564640F3F}"/>
    <cellStyle name="20% - Accent2 4 4 4" xfId="8215" xr:uid="{DBA2C45E-328E-40D1-A37F-264D7E222026}"/>
    <cellStyle name="20% - Accent2 4 4 4 2" xfId="27071" xr:uid="{B729B7C3-DBC1-4AAC-971E-7AC512C8116A}"/>
    <cellStyle name="20% - Accent2 4 4 4 2 2" xfId="45833" xr:uid="{65A9782E-A3AA-47D9-BBEA-155560319974}"/>
    <cellStyle name="20% - Accent2 4 4 4 3" xfId="17680" xr:uid="{93318988-7951-4229-BEC7-2FC2B6E6650B}"/>
    <cellStyle name="20% - Accent2 4 4 4 4" xfId="36452" xr:uid="{5DC74AC1-673A-44F6-ABBD-8F082683A2F5}"/>
    <cellStyle name="20% - Accent2 4 4 5" xfId="23934" xr:uid="{FF3A13FC-FCF5-4F9B-BEF5-8ADF7874C922}"/>
    <cellStyle name="20% - Accent2 4 4 5 2" xfId="42697" xr:uid="{62BDC12E-BA6F-4F69-B971-DFBC83201D86}"/>
    <cellStyle name="20% - Accent2 4 4 6" xfId="14543" xr:uid="{34BE778E-F4F4-4D1C-AE6D-2864BDCE5C34}"/>
    <cellStyle name="20% - Accent2 4 4 7" xfId="33316" xr:uid="{2DEE7B08-A894-4C1D-9E0E-422D3F5255E7}"/>
    <cellStyle name="20% - Accent2 4 4 8" xfId="50563" xr:uid="{4FB024BD-CE5A-452C-AE13-4212151DBC5C}"/>
    <cellStyle name="20% - Accent2 4 4 9" xfId="4887" xr:uid="{23D23F52-0AD5-4D5E-9FE7-0FEC5E94101D}"/>
    <cellStyle name="20% - Accent2 4 5" xfId="1562" xr:uid="{A36B0587-48BD-4D4B-9FD5-FF9AAB878637}"/>
    <cellStyle name="20% - Accent2 4 5 10" xfId="55281" xr:uid="{F2A956BD-5164-4E37-BBDF-0260D0292270}"/>
    <cellStyle name="20% - Accent2 4 5 2" xfId="9895" xr:uid="{B6FF6324-2FA3-41E7-810A-64063DA7BCA3}"/>
    <cellStyle name="20% - Accent2 4 5 2 2" xfId="28749" xr:uid="{7093AF5A-B59C-4560-A29C-D9183BCA247B}"/>
    <cellStyle name="20% - Accent2 4 5 2 2 2" xfId="47511" xr:uid="{5A32DE4E-8F95-4B0F-994B-6F32E1ABC141}"/>
    <cellStyle name="20% - Accent2 4 5 2 3" xfId="19358" xr:uid="{A664BC89-096C-4217-A3B1-5072E3D95B0A}"/>
    <cellStyle name="20% - Accent2 4 5 2 4" xfId="38130" xr:uid="{CB67FB96-1630-4C46-9219-92ECD802E6B6}"/>
    <cellStyle name="20% - Accent2 4 5 2 5" xfId="52241" xr:uid="{43472830-C89B-4548-B440-D1E6DB8CE451}"/>
    <cellStyle name="20% - Accent2 4 5 2 6" xfId="60317" xr:uid="{F651D708-E233-454E-BAE8-D2A4199B8BFA}"/>
    <cellStyle name="20% - Accent2 4 5 3" xfId="9896" xr:uid="{194DE08D-0761-4CAD-8286-3F82B00E03C2}"/>
    <cellStyle name="20% - Accent2 4 5 3 2" xfId="28750" xr:uid="{EA84F6D7-E736-4B27-9E49-1A4A7084A77A}"/>
    <cellStyle name="20% - Accent2 4 5 3 2 2" xfId="47512" xr:uid="{ACAABBA3-6E50-4C1A-A47F-267BF24B2803}"/>
    <cellStyle name="20% - Accent2 4 5 3 3" xfId="19359" xr:uid="{5553103D-E445-4FAD-94BE-92A2C9C77748}"/>
    <cellStyle name="20% - Accent2 4 5 3 4" xfId="38131" xr:uid="{A311B28B-9D37-4EE0-874E-CB605A277BEF}"/>
    <cellStyle name="20% - Accent2 4 5 3 5" xfId="52242" xr:uid="{86821062-9B47-4CE2-9C3D-41328830B4B6}"/>
    <cellStyle name="20% - Accent2 4 5 3 6" xfId="60318" xr:uid="{2F3A7E0A-AA61-433F-B745-7DCE5B5E9BA3}"/>
    <cellStyle name="20% - Accent2 4 5 4" xfId="9894" xr:uid="{BA2AE0D7-4F7D-4F93-B2ED-1A642C604EB6}"/>
    <cellStyle name="20% - Accent2 4 5 4 2" xfId="28748" xr:uid="{7F7BD56E-DD88-4B2A-926F-F28ADC396AE7}"/>
    <cellStyle name="20% - Accent2 4 5 4 2 2" xfId="47510" xr:uid="{CF3D4C9D-3E3C-4CCB-AE98-BDAA4B12FF90}"/>
    <cellStyle name="20% - Accent2 4 5 4 3" xfId="19357" xr:uid="{C2549471-DB1A-4DDA-8313-394E9E22BCE9}"/>
    <cellStyle name="20% - Accent2 4 5 4 4" xfId="38129" xr:uid="{EBCC501E-A45F-4F66-9125-307379D411BF}"/>
    <cellStyle name="20% - Accent2 4 5 5" xfId="24710" xr:uid="{D072273F-842C-45A2-9095-DEA21E6350A2}"/>
    <cellStyle name="20% - Accent2 4 5 5 2" xfId="43472" xr:uid="{5273DBBA-7048-43D1-8DB5-1026344C597E}"/>
    <cellStyle name="20% - Accent2 4 5 6" xfId="15319" xr:uid="{2CA29D60-23A6-4FB4-B418-85FF1E4A4FF5}"/>
    <cellStyle name="20% - Accent2 4 5 7" xfId="34091" xr:uid="{203C3541-DF02-4EB1-B9C1-B67E77D14A8B}"/>
    <cellStyle name="20% - Accent2 4 5 8" xfId="52240" xr:uid="{EADBD118-54BA-45D3-8140-04B11FEBE4D9}"/>
    <cellStyle name="20% - Accent2 4 5 9" xfId="5663" xr:uid="{FC76EA7C-5750-4857-9140-9757E77246BA}"/>
    <cellStyle name="20% - Accent2 4 6" xfId="4112" xr:uid="{1529B1E1-080B-466A-90F6-EA9B3725D39B}"/>
    <cellStyle name="20% - Accent2 4 6 2" xfId="23159" xr:uid="{1F8EDC94-57BA-405F-8420-DDCFDF9D7787}"/>
    <cellStyle name="20% - Accent2 4 6 2 2" xfId="41922" xr:uid="{3F08BAF4-94EA-45B2-81B6-5D453CA2DBF5}"/>
    <cellStyle name="20% - Accent2 4 6 3" xfId="13768" xr:uid="{576BD2A0-8E2F-42A9-9700-62C3B1EF8F37}"/>
    <cellStyle name="20% - Accent2 4 6 4" xfId="32541" xr:uid="{9CB4C195-A69F-4361-AB09-DC02710E0C1E}"/>
    <cellStyle name="20% - Accent2 4 6 5" xfId="55282" xr:uid="{2E992191-F2FE-4A89-B459-B5A276D98327}"/>
    <cellStyle name="20% - Accent2 4 7" xfId="6475" xr:uid="{5B60D102-A870-4C77-953C-747A09537DCF}"/>
    <cellStyle name="20% - Accent2 4 7 2" xfId="25515" xr:uid="{39B8E3C8-A073-4896-880E-BE8B224881D5}"/>
    <cellStyle name="20% - Accent2 4 7 2 2" xfId="44277" xr:uid="{FB0055DE-3551-469B-8920-88F2D118FD9A}"/>
    <cellStyle name="20% - Accent2 4 7 3" xfId="16124" xr:uid="{7CEEA081-E3D5-4F82-905A-A590678DFE1B}"/>
    <cellStyle name="20% - Accent2 4 7 4" xfId="34896" xr:uid="{49870E7C-775F-41E3-A663-5C2F0EB9B10D}"/>
    <cellStyle name="20% - Accent2 4 7 5" xfId="55283" xr:uid="{E16959AD-407A-490F-B9DE-78A7FD930FE0}"/>
    <cellStyle name="20% - Accent2 4 8" xfId="7919" xr:uid="{E7B50960-6B48-4040-8333-A41ADD250507}"/>
    <cellStyle name="20% - Accent2 4 8 2" xfId="55284" xr:uid="{2B58CDE1-80E7-46EE-8212-B592B8037571}"/>
    <cellStyle name="20% - Accent2 4 9" xfId="8210" xr:uid="{F52DBF3E-A1A7-44C1-892F-37D6D45B995F}"/>
    <cellStyle name="20% - Accent2 4 9 2" xfId="27066" xr:uid="{F2E3E73A-5684-4FD6-B2F9-1761AEE4F39A}"/>
    <cellStyle name="20% - Accent2 4 9 2 2" xfId="45828" xr:uid="{85AC0C9D-7BD5-469A-858B-94F0BBA9500F}"/>
    <cellStyle name="20% - Accent2 4 9 3" xfId="17675" xr:uid="{00486DEA-8BE9-4F9C-B179-79616C6834E4}"/>
    <cellStyle name="20% - Accent2 4 9 4" xfId="36447" xr:uid="{8B4D91D6-1C54-4BFA-8671-A88ECA712CED}"/>
    <cellStyle name="20% - Accent2 4 9 5" xfId="55285" xr:uid="{AD4653E0-AEB5-4FBD-904E-244D14CF57D6}"/>
    <cellStyle name="20% - Accent2 5" xfId="1118" xr:uid="{D708D13E-783F-4B4F-BE2A-C25816482A43}"/>
    <cellStyle name="20% - Accent2 5 10" xfId="22349" xr:uid="{7C6A90BD-9798-40E3-A8FD-AEC95FFF2871}"/>
    <cellStyle name="20% - Accent2 5 10 2" xfId="41121" xr:uid="{C223B209-4CFB-4961-824D-F01C86AF2D0D}"/>
    <cellStyle name="20% - Accent2 5 10 3" xfId="55287" xr:uid="{16B63954-9FC9-474C-AE28-8A5AF93C8557}"/>
    <cellStyle name="20% - Accent2 5 11" xfId="12958" xr:uid="{3F260D17-D05F-42EC-B406-88C99E17A401}"/>
    <cellStyle name="20% - Accent2 5 11 2" xfId="55288" xr:uid="{37E5089E-E69B-4525-9C50-54877C9C078F}"/>
    <cellStyle name="20% - Accent2 5 12" xfId="31740" xr:uid="{E7614D15-06D4-4103-AA24-6FF824B0071A}"/>
    <cellStyle name="20% - Accent2 5 12 2" xfId="55289" xr:uid="{2D6DF179-7926-45A3-B4A8-5717CF546186}"/>
    <cellStyle name="20% - Accent2 5 13" xfId="50564" xr:uid="{6CCCFF18-7179-48B9-B962-16F8440729D1}"/>
    <cellStyle name="20% - Accent2 5 13 2" xfId="55290" xr:uid="{EFF15B37-35D8-4BE4-A965-EC059BD01DE1}"/>
    <cellStyle name="20% - Accent2 5 14" xfId="3295" xr:uid="{8CAC5628-3ECC-4824-AF8E-B3A48F537B74}"/>
    <cellStyle name="20% - Accent2 5 15" xfId="55286" xr:uid="{52F034FA-E758-4D9D-932F-9B611CC99824}"/>
    <cellStyle name="20% - Accent2 5 2" xfId="1336" xr:uid="{E7CFA56B-1020-4AF3-8CF0-7379AFB837D9}"/>
    <cellStyle name="20% - Accent2 5 2 10" xfId="50565" xr:uid="{16262905-68C3-46ED-8D7F-C8BAE0338058}"/>
    <cellStyle name="20% - Accent2 5 2 11" xfId="3296" xr:uid="{1B4460A8-DAC1-4CAF-926B-8256B90E18DF}"/>
    <cellStyle name="20% - Accent2 5 2 12" xfId="55291" xr:uid="{AC4BC709-2FA5-4FDE-B9AD-39AFB154F1D2}"/>
    <cellStyle name="20% - Accent2 5 2 2" xfId="1994" xr:uid="{D68DA0EE-6C0E-45DA-B74E-A3AA5F5829B0}"/>
    <cellStyle name="20% - Accent2 5 2 2 10" xfId="58887" xr:uid="{AD70C661-7DD1-476F-B3FC-A3A19B291F20}"/>
    <cellStyle name="20% - Accent2 5 2 2 2" xfId="6483" xr:uid="{73B5F676-C5F5-4344-9CDF-F8CDBF324F2A}"/>
    <cellStyle name="20% - Accent2 5 2 2 2 2" xfId="9897" xr:uid="{491A04FB-34DE-4831-835A-F9F7C86513FF}"/>
    <cellStyle name="20% - Accent2 5 2 2 2 2 2" xfId="28751" xr:uid="{1B205C96-BBDC-4D5F-BC36-0C85F1B773BE}"/>
    <cellStyle name="20% - Accent2 5 2 2 2 2 2 2" xfId="47513" xr:uid="{909375B7-D33E-4654-B817-9650127163D6}"/>
    <cellStyle name="20% - Accent2 5 2 2 2 2 3" xfId="19360" xr:uid="{41131C33-6BD2-4957-AEBE-55B070293A70}"/>
    <cellStyle name="20% - Accent2 5 2 2 2 2 4" xfId="38132" xr:uid="{D6EF479E-6FC1-4FB3-8B23-78EFB9EA5C26}"/>
    <cellStyle name="20% - Accent2 5 2 2 2 3" xfId="25523" xr:uid="{859EBE21-A8EC-445B-B54F-C36E490B8650}"/>
    <cellStyle name="20% - Accent2 5 2 2 2 3 2" xfId="44285" xr:uid="{E466990D-4D49-4CA2-8187-B0F0866377CD}"/>
    <cellStyle name="20% - Accent2 5 2 2 2 4" xfId="16132" xr:uid="{75BE1028-37D5-42D1-BEA8-9779B8DD1165}"/>
    <cellStyle name="20% - Accent2 5 2 2 2 5" xfId="34904" xr:uid="{FAC5760E-2AE8-499F-A1B8-BB1AD1E09A86}"/>
    <cellStyle name="20% - Accent2 5 2 2 2 6" xfId="52243" xr:uid="{51C06133-D3D7-416B-9E46-B8A6396F551B}"/>
    <cellStyle name="20% - Accent2 5 2 2 2 7" xfId="60319" xr:uid="{87602E05-BF1A-4451-8DEE-FF53B6185A62}"/>
    <cellStyle name="20% - Accent2 5 2 2 3" xfId="9898" xr:uid="{32F4444C-5733-4234-ADEA-B402D1197E98}"/>
    <cellStyle name="20% - Accent2 5 2 2 3 2" xfId="28752" xr:uid="{3E250BFB-3E99-4F42-AA6A-F50C8E670235}"/>
    <cellStyle name="20% - Accent2 5 2 2 3 2 2" xfId="47514" xr:uid="{3E00C530-1E3E-4238-85CE-044B5A2D9C18}"/>
    <cellStyle name="20% - Accent2 5 2 2 3 3" xfId="19361" xr:uid="{ABC0ED15-2FF5-4B4E-A248-AD3B9B6A2964}"/>
    <cellStyle name="20% - Accent2 5 2 2 3 4" xfId="38133" xr:uid="{5DB7AC8C-C18A-4D33-BDEB-6CE16D162981}"/>
    <cellStyle name="20% - Accent2 5 2 2 3 5" xfId="52244" xr:uid="{61B18737-C6E3-4A1F-99DC-AEFD6D7A26AA}"/>
    <cellStyle name="20% - Accent2 5 2 2 3 6" xfId="60320" xr:uid="{47DCA250-E6DF-4C1C-A728-A59B63E96E85}"/>
    <cellStyle name="20% - Accent2 5 2 2 4" xfId="8218" xr:uid="{FA6E213A-0172-451E-B342-F8AE28D99C3E}"/>
    <cellStyle name="20% - Accent2 5 2 2 4 2" xfId="27074" xr:uid="{271F5797-6A24-4E45-BD81-30011D73781C}"/>
    <cellStyle name="20% - Accent2 5 2 2 4 2 2" xfId="45836" xr:uid="{0EDDDCAF-CEA9-4AE1-AD35-1E1258334FD9}"/>
    <cellStyle name="20% - Accent2 5 2 2 4 3" xfId="17683" xr:uid="{709E9805-D694-4A07-834A-839FC979D78A}"/>
    <cellStyle name="20% - Accent2 5 2 2 4 4" xfId="36455" xr:uid="{448C6193-E81E-4873-8987-931C24E7C3E1}"/>
    <cellStyle name="20% - Accent2 5 2 2 5" xfId="24192" xr:uid="{AD289178-AA94-4950-AB48-8C2728811A9A}"/>
    <cellStyle name="20% - Accent2 5 2 2 5 2" xfId="42955" xr:uid="{43D075A6-C945-44AC-A1D9-8D52CE3060AE}"/>
    <cellStyle name="20% - Accent2 5 2 2 6" xfId="14801" xr:uid="{9EEBB080-BEF3-476D-9A4E-181EDBA0FBAB}"/>
    <cellStyle name="20% - Accent2 5 2 2 7" xfId="33574" xr:uid="{35E970A6-84A6-4B6B-BF55-D99E71A124AC}"/>
    <cellStyle name="20% - Accent2 5 2 2 8" xfId="50566" xr:uid="{A5E9E7B4-DC2D-49AB-BE1D-830ECCF47833}"/>
    <cellStyle name="20% - Accent2 5 2 2 9" xfId="5145" xr:uid="{204C06E3-72DF-4A87-B23D-FED3B3956C0E}"/>
    <cellStyle name="20% - Accent2 5 2 3" xfId="5921" xr:uid="{781447C8-ABC9-4225-AE3C-DB476ADE592E}"/>
    <cellStyle name="20% - Accent2 5 2 3 2" xfId="9899" xr:uid="{11B6C6D8-6F86-4192-951B-E19D1B9956FD}"/>
    <cellStyle name="20% - Accent2 5 2 3 2 2" xfId="28753" xr:uid="{2E1FE8F8-1E91-4C7B-A6FD-5CBA7BFDD9C7}"/>
    <cellStyle name="20% - Accent2 5 2 3 2 2 2" xfId="47515" xr:uid="{24ECDD53-9510-4B67-829F-E623937F2D13}"/>
    <cellStyle name="20% - Accent2 5 2 3 2 3" xfId="19362" xr:uid="{FA3AF77F-2AEC-44A2-B405-FDB33B6C988D}"/>
    <cellStyle name="20% - Accent2 5 2 3 2 4" xfId="38134" xr:uid="{8C91279E-DFB3-4168-96F6-F46BE20559EE}"/>
    <cellStyle name="20% - Accent2 5 2 3 3" xfId="24968" xr:uid="{2FB7431F-FDFA-452C-AD9F-87950FE516C3}"/>
    <cellStyle name="20% - Accent2 5 2 3 3 2" xfId="43730" xr:uid="{0BAADCD5-C9EA-46B8-8DF2-E2D29487A1A2}"/>
    <cellStyle name="20% - Accent2 5 2 3 4" xfId="15577" xr:uid="{E5B8E507-E36F-45B6-803D-0E431BFE6EAB}"/>
    <cellStyle name="20% - Accent2 5 2 3 5" xfId="34349" xr:uid="{A1465277-B4F1-41FC-9A14-B0100A433CF0}"/>
    <cellStyle name="20% - Accent2 5 2 3 6" xfId="52245" xr:uid="{99569479-F443-4611-9245-2C5C81C1F8AC}"/>
    <cellStyle name="20% - Accent2 5 2 3 7" xfId="60321" xr:uid="{DA738F7B-5181-4E2F-88D3-CEBEC3D94DBB}"/>
    <cellStyle name="20% - Accent2 5 2 4" xfId="4370" xr:uid="{9EF445C5-D3CB-4C11-8231-3C6B2A8BD86E}"/>
    <cellStyle name="20% - Accent2 5 2 4 2" xfId="9900" xr:uid="{5C36EC24-E112-4BDD-A9F8-376B25C058D0}"/>
    <cellStyle name="20% - Accent2 5 2 4 2 2" xfId="28754" xr:uid="{01D682CC-302D-45DC-89B1-6B0565B107DB}"/>
    <cellStyle name="20% - Accent2 5 2 4 2 2 2" xfId="47516" xr:uid="{AA9B34BD-001F-4E92-BC32-8CE9EC157AEC}"/>
    <cellStyle name="20% - Accent2 5 2 4 2 3" xfId="19363" xr:uid="{11687E84-8598-49FE-BC78-CD894B3EEF78}"/>
    <cellStyle name="20% - Accent2 5 2 4 2 4" xfId="38135" xr:uid="{2FCBFC8B-6862-4C3E-B775-B870B29288F1}"/>
    <cellStyle name="20% - Accent2 5 2 4 3" xfId="23417" xr:uid="{742BBADF-7314-41CF-B737-0A5FD2506AE6}"/>
    <cellStyle name="20% - Accent2 5 2 4 3 2" xfId="42180" xr:uid="{FB5AA5D7-B4BD-471F-A1BC-5355E2DFE8FF}"/>
    <cellStyle name="20% - Accent2 5 2 4 4" xfId="14026" xr:uid="{DB37A2E5-911C-4FDD-AD07-DF482768E612}"/>
    <cellStyle name="20% - Accent2 5 2 4 5" xfId="32799" xr:uid="{430A5879-C395-447E-963D-26EC4C123BCA}"/>
    <cellStyle name="20% - Accent2 5 2 4 6" xfId="52246" xr:uid="{2082CB77-4AC6-4A14-97DE-FDF8C6FF0EBC}"/>
    <cellStyle name="20% - Accent2 5 2 4 7" xfId="60322" xr:uid="{21A6EE5D-DDAC-4A97-9C7F-6A751DA478A5}"/>
    <cellStyle name="20% - Accent2 5 2 5" xfId="6482" xr:uid="{BDF556CE-667A-45A8-B56A-600435BBDA22}"/>
    <cellStyle name="20% - Accent2 5 2 5 2" xfId="25522" xr:uid="{4FA79557-9F7A-46CD-8939-FE86ACCC87B2}"/>
    <cellStyle name="20% - Accent2 5 2 5 2 2" xfId="44284" xr:uid="{F883F7FB-2B6C-4039-A5F4-F90AAA5645D9}"/>
    <cellStyle name="20% - Accent2 5 2 5 3" xfId="16131" xr:uid="{7E163521-6C51-41EF-8AFE-858EC5B045A5}"/>
    <cellStyle name="20% - Accent2 5 2 5 4" xfId="34903" xr:uid="{F5FCF505-A006-45C4-BB5E-774F1D0A6378}"/>
    <cellStyle name="20% - Accent2 5 2 6" xfId="8217" xr:uid="{202644CA-62BF-4EF2-85B8-5DC6452C1105}"/>
    <cellStyle name="20% - Accent2 5 2 6 2" xfId="27073" xr:uid="{01ED5AE6-4F1B-4155-AAFC-6FBAB375CF04}"/>
    <cellStyle name="20% - Accent2 5 2 6 2 2" xfId="45835" xr:uid="{714ADB31-4F2E-458A-94C7-712E55E2A0D8}"/>
    <cellStyle name="20% - Accent2 5 2 6 3" xfId="17682" xr:uid="{0EFE4D0E-FF58-4562-8600-0DDB7804740E}"/>
    <cellStyle name="20% - Accent2 5 2 6 4" xfId="36454" xr:uid="{6372EFBD-2BBA-4C7B-ABAD-28907938802A}"/>
    <cellStyle name="20% - Accent2 5 2 7" xfId="22350" xr:uid="{43BEABF8-83BF-4282-990F-BEC997CC77CD}"/>
    <cellStyle name="20% - Accent2 5 2 7 2" xfId="41122" xr:uid="{EEC5FFA1-4663-4309-85FF-45207E3B278D}"/>
    <cellStyle name="20% - Accent2 5 2 8" xfId="12959" xr:uid="{0CE39F81-EBC5-4727-8522-B0C5F2FA547A}"/>
    <cellStyle name="20% - Accent2 5 2 9" xfId="31741" xr:uid="{67C7BF54-11D6-478A-8204-586AC13FE72F}"/>
    <cellStyle name="20% - Accent2 5 3" xfId="1788" xr:uid="{527D3C20-E0EE-4550-9AF3-8E75726D472F}"/>
    <cellStyle name="20% - Accent2 5 3 10" xfId="50567" xr:uid="{3E13C8E9-0051-4787-BDCC-BE127FCF9639}"/>
    <cellStyle name="20% - Accent2 5 3 11" xfId="3297" xr:uid="{F55BD720-55BB-47C9-AF55-62CAEDDD1FAC}"/>
    <cellStyle name="20% - Accent2 5 3 12" xfId="55292" xr:uid="{9F80FCDB-2672-47A7-917B-7373647CC2DD}"/>
    <cellStyle name="20% - Accent2 5 3 2" xfId="2208" xr:uid="{165FDB9C-26DB-4E5D-A770-258A588AED08}"/>
    <cellStyle name="20% - Accent2 5 3 2 10" xfId="58888" xr:uid="{CF05E555-C108-48EA-8B9B-483449148DE5}"/>
    <cellStyle name="20% - Accent2 5 3 2 2" xfId="6485" xr:uid="{DEFDF366-18F5-445C-BCC7-715B23B12E91}"/>
    <cellStyle name="20% - Accent2 5 3 2 2 2" xfId="9901" xr:uid="{F5BD1FD6-BD09-481C-A8EF-491B7B4D6F97}"/>
    <cellStyle name="20% - Accent2 5 3 2 2 2 2" xfId="28755" xr:uid="{D4820F32-C374-4435-9570-30A1FD9B2015}"/>
    <cellStyle name="20% - Accent2 5 3 2 2 2 2 2" xfId="47517" xr:uid="{BE063BDA-296E-4AFC-BCDE-4F9C492AA7CD}"/>
    <cellStyle name="20% - Accent2 5 3 2 2 2 3" xfId="19364" xr:uid="{6DD40416-D2CC-47F8-A6E3-0E6633607B33}"/>
    <cellStyle name="20% - Accent2 5 3 2 2 2 4" xfId="38136" xr:uid="{43429DAA-8BF1-4D65-8B86-91F55BFA91EF}"/>
    <cellStyle name="20% - Accent2 5 3 2 2 3" xfId="25525" xr:uid="{D89404A7-8E7C-459C-ADCC-B99796FEE513}"/>
    <cellStyle name="20% - Accent2 5 3 2 2 3 2" xfId="44287" xr:uid="{3EF7A6B6-B109-4ACE-8C00-A434FBC1612E}"/>
    <cellStyle name="20% - Accent2 5 3 2 2 4" xfId="16134" xr:uid="{1B7132A8-A345-4E6E-BE95-9B9C1F9A5858}"/>
    <cellStyle name="20% - Accent2 5 3 2 2 5" xfId="34906" xr:uid="{09C51485-E224-427F-99B9-2B67DE5EA303}"/>
    <cellStyle name="20% - Accent2 5 3 2 2 6" xfId="52247" xr:uid="{C07DD934-5960-43FD-88A2-1B5B3A9BAC4E}"/>
    <cellStyle name="20% - Accent2 5 3 2 2 7" xfId="60323" xr:uid="{6A2F443B-A03B-4E98-B6D8-F411FA73D963}"/>
    <cellStyle name="20% - Accent2 5 3 2 3" xfId="9902" xr:uid="{012DD2D2-3466-4B3F-AA83-A93AB328F6F3}"/>
    <cellStyle name="20% - Accent2 5 3 2 3 2" xfId="28756" xr:uid="{71EE528E-E054-40AA-9D39-B2A41151EC7E}"/>
    <cellStyle name="20% - Accent2 5 3 2 3 2 2" xfId="47518" xr:uid="{FBBF5A65-DC81-4587-889B-0F4F61C9CDED}"/>
    <cellStyle name="20% - Accent2 5 3 2 3 3" xfId="19365" xr:uid="{9D0E7D55-A251-4C85-95EE-E27645378FFA}"/>
    <cellStyle name="20% - Accent2 5 3 2 3 4" xfId="38137" xr:uid="{EE5AAD57-EF47-4B2C-98D4-20B65890F45C}"/>
    <cellStyle name="20% - Accent2 5 3 2 3 5" xfId="52248" xr:uid="{021908A3-B9FC-4C06-BF62-AE5284E47AB2}"/>
    <cellStyle name="20% - Accent2 5 3 2 3 6" xfId="60324" xr:uid="{2BA8344C-3468-4726-B3FA-DE6E11AD4ABF}"/>
    <cellStyle name="20% - Accent2 5 3 2 4" xfId="8220" xr:uid="{459E60F3-5166-469C-B8B0-8179AAF63319}"/>
    <cellStyle name="20% - Accent2 5 3 2 4 2" xfId="27076" xr:uid="{4DFD5145-A9C1-4A4C-B9FF-12082D57E45B}"/>
    <cellStyle name="20% - Accent2 5 3 2 4 2 2" xfId="45838" xr:uid="{E4E279A2-60F4-4C88-A8C0-635320E71AFA}"/>
    <cellStyle name="20% - Accent2 5 3 2 4 3" xfId="17685" xr:uid="{3E4E9A4A-3A56-4528-8338-DED9CEAFD1A5}"/>
    <cellStyle name="20% - Accent2 5 3 2 4 4" xfId="36457" xr:uid="{CEE4BC53-FD51-4A12-A7C2-F87D052BBF39}"/>
    <cellStyle name="20% - Accent2 5 3 2 5" xfId="24410" xr:uid="{648279AF-159D-414A-A898-568A4A4D8BCD}"/>
    <cellStyle name="20% - Accent2 5 3 2 5 2" xfId="43173" xr:uid="{107ABB45-CC2F-4B1E-8028-CEB68142636A}"/>
    <cellStyle name="20% - Accent2 5 3 2 6" xfId="15019" xr:uid="{7101CC5C-4F73-48B7-A9AE-56FA1A30AAAD}"/>
    <cellStyle name="20% - Accent2 5 3 2 7" xfId="33792" xr:uid="{4D1F0D3F-0AE7-43B2-AF70-63BDE8FF79D6}"/>
    <cellStyle name="20% - Accent2 5 3 2 8" xfId="50568" xr:uid="{E1A92E6E-42BA-4FE6-A9E5-EA864D44AB54}"/>
    <cellStyle name="20% - Accent2 5 3 2 9" xfId="5363" xr:uid="{49FC276A-3E22-43D0-8289-762BCF2C8564}"/>
    <cellStyle name="20% - Accent2 5 3 3" xfId="6139" xr:uid="{F761BFBF-A3D8-4BA5-8065-7A3F1F930317}"/>
    <cellStyle name="20% - Accent2 5 3 3 2" xfId="9903" xr:uid="{21B36792-E151-49D7-B120-63632E1A033F}"/>
    <cellStyle name="20% - Accent2 5 3 3 2 2" xfId="28757" xr:uid="{D22AA3F2-67DF-47C7-BB23-F75AF7365D0E}"/>
    <cellStyle name="20% - Accent2 5 3 3 2 2 2" xfId="47519" xr:uid="{9297CC42-1083-4909-9F14-980846001111}"/>
    <cellStyle name="20% - Accent2 5 3 3 2 3" xfId="19366" xr:uid="{3FAE3CA9-9BE7-4F6E-A751-BB73A5325E16}"/>
    <cellStyle name="20% - Accent2 5 3 3 2 4" xfId="38138" xr:uid="{68803660-5B22-4398-BDC3-841AA03D0DDD}"/>
    <cellStyle name="20% - Accent2 5 3 3 3" xfId="25186" xr:uid="{B8AFCB51-25B1-47DE-865E-04F1DAAE4D15}"/>
    <cellStyle name="20% - Accent2 5 3 3 3 2" xfId="43948" xr:uid="{72C247C3-9749-4657-8259-F8E38EA2FA54}"/>
    <cellStyle name="20% - Accent2 5 3 3 4" xfId="15795" xr:uid="{E2E1FCC6-FC97-4AC1-9956-985DDC8C1655}"/>
    <cellStyle name="20% - Accent2 5 3 3 5" xfId="34567" xr:uid="{8E9DA5CB-0C5E-40A6-A3B4-C11E885ED063}"/>
    <cellStyle name="20% - Accent2 5 3 3 6" xfId="52249" xr:uid="{FC26130D-9667-4A5D-8A2A-F034FA39CE24}"/>
    <cellStyle name="20% - Accent2 5 3 3 7" xfId="60325" xr:uid="{D3DCD6A1-1085-4552-B71B-6B57D03A0FD1}"/>
    <cellStyle name="20% - Accent2 5 3 4" xfId="4588" xr:uid="{57BDA332-C84D-428E-9E51-3049EB2125B8}"/>
    <cellStyle name="20% - Accent2 5 3 4 2" xfId="9904" xr:uid="{4C32C9E3-408C-41FB-9B3A-7CF6BD557B29}"/>
    <cellStyle name="20% - Accent2 5 3 4 2 2" xfId="28758" xr:uid="{B6C44D25-9C71-4F78-88D2-7B1EBBD0D8ED}"/>
    <cellStyle name="20% - Accent2 5 3 4 2 2 2" xfId="47520" xr:uid="{A4480F47-C754-4399-B445-22962686EAE4}"/>
    <cellStyle name="20% - Accent2 5 3 4 2 3" xfId="19367" xr:uid="{DF2878E1-D432-463E-BE91-EC8BD8E47879}"/>
    <cellStyle name="20% - Accent2 5 3 4 2 4" xfId="38139" xr:uid="{398F9FB3-3D06-468E-96C3-4595D0ED503B}"/>
    <cellStyle name="20% - Accent2 5 3 4 3" xfId="23635" xr:uid="{B4801E11-4232-4605-A6FE-7EBAE308F7AA}"/>
    <cellStyle name="20% - Accent2 5 3 4 3 2" xfId="42398" xr:uid="{4A37C85B-21F8-4980-B671-933365B9F7DA}"/>
    <cellStyle name="20% - Accent2 5 3 4 4" xfId="14244" xr:uid="{A452A7F6-87A2-4D97-93DE-5235D12E1C5F}"/>
    <cellStyle name="20% - Accent2 5 3 4 5" xfId="33017" xr:uid="{39BFCB89-7E69-4453-97FF-62BB61CE5D26}"/>
    <cellStyle name="20% - Accent2 5 3 4 6" xfId="52250" xr:uid="{4F8A3053-DC70-494C-94C3-B56D2034F78E}"/>
    <cellStyle name="20% - Accent2 5 3 4 7" xfId="60326" xr:uid="{8A589DCC-570E-4AE2-B02A-DF63BD043053}"/>
    <cellStyle name="20% - Accent2 5 3 5" xfId="6484" xr:uid="{EF436668-68C7-437C-866C-71687B331E32}"/>
    <cellStyle name="20% - Accent2 5 3 5 2" xfId="25524" xr:uid="{F6661B43-3372-45CF-B255-5DC9CC10F924}"/>
    <cellStyle name="20% - Accent2 5 3 5 2 2" xfId="44286" xr:uid="{6A5061A6-3DB8-4241-8214-8CA91163632D}"/>
    <cellStyle name="20% - Accent2 5 3 5 3" xfId="16133" xr:uid="{12EC6600-AE52-4645-AA49-410A0506E1AC}"/>
    <cellStyle name="20% - Accent2 5 3 5 4" xfId="34905" xr:uid="{23BDBBF3-5CC5-4090-9604-D685A65B84EF}"/>
    <cellStyle name="20% - Accent2 5 3 6" xfId="8219" xr:uid="{BCE7A3BE-28BF-4FB2-92D4-AB4052094DD0}"/>
    <cellStyle name="20% - Accent2 5 3 6 2" xfId="27075" xr:uid="{493DC48E-F453-4A9A-911B-E1E58865B331}"/>
    <cellStyle name="20% - Accent2 5 3 6 2 2" xfId="45837" xr:uid="{786476D8-633A-4A7B-919C-C46D00CDC946}"/>
    <cellStyle name="20% - Accent2 5 3 6 3" xfId="17684" xr:uid="{02C9E83A-F606-49DB-8065-4B7C84B016A2}"/>
    <cellStyle name="20% - Accent2 5 3 6 4" xfId="36456" xr:uid="{A48F9951-BD50-4A5D-A50F-129FD1895410}"/>
    <cellStyle name="20% - Accent2 5 3 7" xfId="22351" xr:uid="{D9D7EBFB-9DA6-4A27-BD83-B6DE3012D0F5}"/>
    <cellStyle name="20% - Accent2 5 3 7 2" xfId="41123" xr:uid="{4DF37EB1-C207-4C30-AD92-E5B1C48C708F}"/>
    <cellStyle name="20% - Accent2 5 3 8" xfId="12960" xr:uid="{84797618-AE56-40A0-8150-E698716319A8}"/>
    <cellStyle name="20% - Accent2 5 3 9" xfId="31742" xr:uid="{C99C32EA-17C6-460A-A54B-EE28E76A2A27}"/>
    <cellStyle name="20% - Accent2 5 4" xfId="1582" xr:uid="{035E7C95-87C7-4544-BF43-5EE3295C0F25}"/>
    <cellStyle name="20% - Accent2 5 4 10" xfId="55293" xr:uid="{08516509-0BFD-4075-AEDB-69B22F03F6D5}"/>
    <cellStyle name="20% - Accent2 5 4 2" xfId="6486" xr:uid="{56C2289E-86B2-40A8-A6C1-028A7910BB9D}"/>
    <cellStyle name="20% - Accent2 5 4 2 2" xfId="9905" xr:uid="{F46B1962-1E3C-4212-A8BB-36E812BAE960}"/>
    <cellStyle name="20% - Accent2 5 4 2 2 2" xfId="28759" xr:uid="{AF3AF7DB-603A-4DD2-B773-A1694BA4743A}"/>
    <cellStyle name="20% - Accent2 5 4 2 2 2 2" xfId="47521" xr:uid="{A1CEB57B-60EB-4917-AF95-192370981BAE}"/>
    <cellStyle name="20% - Accent2 5 4 2 2 3" xfId="19368" xr:uid="{AFBC4ED1-C75F-4895-B237-DFA5CD170151}"/>
    <cellStyle name="20% - Accent2 5 4 2 2 4" xfId="38140" xr:uid="{859CB314-60E6-4A6D-A280-60CCFD5EF917}"/>
    <cellStyle name="20% - Accent2 5 4 2 3" xfId="25526" xr:uid="{C85E249F-E7A2-4EB8-AB78-ED3D89086FDF}"/>
    <cellStyle name="20% - Accent2 5 4 2 3 2" xfId="44288" xr:uid="{3EF85718-B951-48A2-AE91-9897723487EB}"/>
    <cellStyle name="20% - Accent2 5 4 2 4" xfId="16135" xr:uid="{14E65BA8-4181-47EE-9253-F26D54D79481}"/>
    <cellStyle name="20% - Accent2 5 4 2 5" xfId="34907" xr:uid="{3E8DB1A6-0A57-4E94-B980-B0F9AB616707}"/>
    <cellStyle name="20% - Accent2 5 4 2 6" xfId="52251" xr:uid="{EE830209-A94B-4FDE-9BDB-696E84169B2B}"/>
    <cellStyle name="20% - Accent2 5 4 2 7" xfId="60327" xr:uid="{A559FAB4-D2E8-4537-BA2C-5C7C822FE3C4}"/>
    <cellStyle name="20% - Accent2 5 4 3" xfId="9906" xr:uid="{BFA25C09-6671-4303-984D-3E98AF88C08D}"/>
    <cellStyle name="20% - Accent2 5 4 3 2" xfId="28760" xr:uid="{21ED775E-34E7-4CB1-8B78-296ED26C2CDA}"/>
    <cellStyle name="20% - Accent2 5 4 3 2 2" xfId="47522" xr:uid="{5907D62F-0347-4699-99A1-6F34697BA8E8}"/>
    <cellStyle name="20% - Accent2 5 4 3 3" xfId="19369" xr:uid="{341FD38E-92DB-490C-80EA-7BE5BF047478}"/>
    <cellStyle name="20% - Accent2 5 4 3 4" xfId="38141" xr:uid="{857C3643-04B6-40D1-9850-B1B0ABDE45B1}"/>
    <cellStyle name="20% - Accent2 5 4 3 5" xfId="52252" xr:uid="{66CB91AD-BC73-4CD4-A04F-28ACE10025CE}"/>
    <cellStyle name="20% - Accent2 5 4 3 6" xfId="60328" xr:uid="{B9323175-F848-42CD-828F-3F79968B8FF6}"/>
    <cellStyle name="20% - Accent2 5 4 4" xfId="8221" xr:uid="{E0183521-8C30-4A13-97C0-7EA497273E81}"/>
    <cellStyle name="20% - Accent2 5 4 4 2" xfId="27077" xr:uid="{CD1C1DA1-81F4-4CD1-B618-C81EE6D029A5}"/>
    <cellStyle name="20% - Accent2 5 4 4 2 2" xfId="45839" xr:uid="{1313D120-3A77-4638-BB67-2447228F5C74}"/>
    <cellStyle name="20% - Accent2 5 4 4 3" xfId="17686" xr:uid="{FB3EF87E-DB0F-446E-9C88-6E301F31A1B5}"/>
    <cellStyle name="20% - Accent2 5 4 4 4" xfId="36458" xr:uid="{8306C288-51E8-4838-B588-388DCB834DED}"/>
    <cellStyle name="20% - Accent2 5 4 5" xfId="23977" xr:uid="{0C819A53-8ECF-415A-AAEF-D2F7FEE77AB8}"/>
    <cellStyle name="20% - Accent2 5 4 5 2" xfId="42740" xr:uid="{4353BDFE-9FDD-49FC-A21E-EEC792006C06}"/>
    <cellStyle name="20% - Accent2 5 4 6" xfId="14586" xr:uid="{EA5C0AAA-DD36-4059-B9E2-BC28D1382016}"/>
    <cellStyle name="20% - Accent2 5 4 7" xfId="33359" xr:uid="{76C02157-8007-4FDC-A0E6-0A4D330AE852}"/>
    <cellStyle name="20% - Accent2 5 4 8" xfId="50569" xr:uid="{CC692013-88B9-4321-9D42-5B203A2AEE2B}"/>
    <cellStyle name="20% - Accent2 5 4 9" xfId="4930" xr:uid="{26D6F2C7-F7AD-444A-A4DC-83F1D57D10C7}"/>
    <cellStyle name="20% - Accent2 5 5" xfId="2209" xr:uid="{06BE3CD5-F3CA-463F-988A-369EB1152FEF}"/>
    <cellStyle name="20% - Accent2 5 5 10" xfId="55294" xr:uid="{343A78B5-1F38-4B49-98A1-230B528832B0}"/>
    <cellStyle name="20% - Accent2 5 5 2" xfId="9908" xr:uid="{8478D1FF-FA7A-4730-994F-B0C464B7D767}"/>
    <cellStyle name="20% - Accent2 5 5 2 2" xfId="28762" xr:uid="{19777B0D-80A3-4CDC-9CD8-3652DC322203}"/>
    <cellStyle name="20% - Accent2 5 5 2 2 2" xfId="47524" xr:uid="{0FF7BF97-034E-465C-A5ED-DF5B54EC1313}"/>
    <cellStyle name="20% - Accent2 5 5 2 3" xfId="19371" xr:uid="{296051C0-6B58-41F1-AC30-2BC811D2B064}"/>
    <cellStyle name="20% - Accent2 5 5 2 4" xfId="38143" xr:uid="{AD4ABF97-4BDD-4A67-8127-501EA8DB16D9}"/>
    <cellStyle name="20% - Accent2 5 5 2 5" xfId="52254" xr:uid="{682B13D0-D9EA-40F6-B6DB-D1955CD4D473}"/>
    <cellStyle name="20% - Accent2 5 5 2 6" xfId="60329" xr:uid="{42B88DB8-2A4E-435B-A008-AED066C07DE6}"/>
    <cellStyle name="20% - Accent2 5 5 3" xfId="9909" xr:uid="{C2D71683-3CEE-49C8-B3CF-5AE6DB0DE450}"/>
    <cellStyle name="20% - Accent2 5 5 3 2" xfId="28763" xr:uid="{6570F21C-C922-4647-94F5-9D4797DD050A}"/>
    <cellStyle name="20% - Accent2 5 5 3 2 2" xfId="47525" xr:uid="{9F1BD8CB-90C3-4726-93AD-9CDEEA619F35}"/>
    <cellStyle name="20% - Accent2 5 5 3 3" xfId="19372" xr:uid="{2DA3EE56-362D-4040-B120-D669B2F97DC9}"/>
    <cellStyle name="20% - Accent2 5 5 3 4" xfId="38144" xr:uid="{F16451E9-AD01-4C73-B042-904422ABD5F1}"/>
    <cellStyle name="20% - Accent2 5 5 3 5" xfId="52255" xr:uid="{C5299E62-0F2B-4F55-A808-84A20E26133F}"/>
    <cellStyle name="20% - Accent2 5 5 3 6" xfId="60330" xr:uid="{6A645DAD-9807-4AE7-B42D-788463C7ABF6}"/>
    <cellStyle name="20% - Accent2 5 5 4" xfId="9907" xr:uid="{D7EFB367-9174-4CFE-826C-A2BA51B8114E}"/>
    <cellStyle name="20% - Accent2 5 5 4 2" xfId="28761" xr:uid="{A7ED6805-6752-42DA-A274-C16830EA71C9}"/>
    <cellStyle name="20% - Accent2 5 5 4 2 2" xfId="47523" xr:uid="{1A46349E-06DA-4185-90BD-11C2598DB8AA}"/>
    <cellStyle name="20% - Accent2 5 5 4 3" xfId="19370" xr:uid="{BAB8D39E-3D61-4B4E-975B-8BBAD1F38D04}"/>
    <cellStyle name="20% - Accent2 5 5 4 4" xfId="38142" xr:uid="{77197A15-28EE-43B7-B62F-EADEF9BC842C}"/>
    <cellStyle name="20% - Accent2 5 5 5" xfId="24753" xr:uid="{7607749C-4A38-4D7A-B5AA-35B591776E54}"/>
    <cellStyle name="20% - Accent2 5 5 5 2" xfId="43515" xr:uid="{BD261CD0-D5D4-410C-BC19-0DA38EA40853}"/>
    <cellStyle name="20% - Accent2 5 5 6" xfId="15362" xr:uid="{592E1A07-4FF3-4491-899A-C0081FE6A3DB}"/>
    <cellStyle name="20% - Accent2 5 5 7" xfId="34134" xr:uid="{05F2D98E-1425-445F-8100-16103BD8C6D4}"/>
    <cellStyle name="20% - Accent2 5 5 8" xfId="52253" xr:uid="{E7E4A150-B315-42D1-9F79-030B11147E88}"/>
    <cellStyle name="20% - Accent2 5 5 9" xfId="5706" xr:uid="{ECF0FAAE-7832-4D1B-B0EC-AE2CB49062B4}"/>
    <cellStyle name="20% - Accent2 5 6" xfId="4155" xr:uid="{607898C0-C098-4EF8-B460-68A340D7B5A6}"/>
    <cellStyle name="20% - Accent2 5 6 2" xfId="23202" xr:uid="{9A5B56B6-C1B4-449A-B685-3B63C4DB52A2}"/>
    <cellStyle name="20% - Accent2 5 6 2 2" xfId="41965" xr:uid="{836A7E0F-41E5-4BBE-9FA4-B73878F7453B}"/>
    <cellStyle name="20% - Accent2 5 6 3" xfId="13811" xr:uid="{9A6BB851-0E30-4377-924E-F2234BB48044}"/>
    <cellStyle name="20% - Accent2 5 6 4" xfId="32584" xr:uid="{F9994B93-06B8-4B38-BC55-5F8BC01A8E08}"/>
    <cellStyle name="20% - Accent2 5 6 5" xfId="55295" xr:uid="{BA816A0E-DDED-4862-8915-1C8C2D116AEF}"/>
    <cellStyle name="20% - Accent2 5 7" xfId="6481" xr:uid="{25D97212-7E99-4883-8624-EEB770917F34}"/>
    <cellStyle name="20% - Accent2 5 7 2" xfId="25521" xr:uid="{A9FF1E7D-BDCB-4507-81B8-DBE7FE1DA322}"/>
    <cellStyle name="20% - Accent2 5 7 2 2" xfId="44283" xr:uid="{283170B6-1653-4CC2-8A91-82DA683ACF5E}"/>
    <cellStyle name="20% - Accent2 5 7 3" xfId="16130" xr:uid="{4800D8F7-A87E-4007-BCA3-61B0F483E5A9}"/>
    <cellStyle name="20% - Accent2 5 7 4" xfId="34902" xr:uid="{8E92E327-D5C2-4F6B-863B-12429AE203E2}"/>
    <cellStyle name="20% - Accent2 5 7 5" xfId="55296" xr:uid="{62B00355-8CC2-4BE9-B592-8564BAB7814F}"/>
    <cellStyle name="20% - Accent2 5 8" xfId="7920" xr:uid="{F2A0FD02-A77E-4B49-8C9B-08584AA0E32C}"/>
    <cellStyle name="20% - Accent2 5 8 2" xfId="55297" xr:uid="{8366035A-73DD-45C8-B622-D58878AA08D1}"/>
    <cellStyle name="20% - Accent2 5 9" xfId="8216" xr:uid="{55D9E68B-5B22-43AE-ADE1-F5ADD8468250}"/>
    <cellStyle name="20% - Accent2 5 9 2" xfId="27072" xr:uid="{792FD72B-DDAB-4A21-B59F-5925EF360E9E}"/>
    <cellStyle name="20% - Accent2 5 9 2 2" xfId="45834" xr:uid="{2F6B2898-6AAE-4044-915F-124A325BC4A6}"/>
    <cellStyle name="20% - Accent2 5 9 3" xfId="17681" xr:uid="{CE9A9A38-5377-41B3-B461-A314FD63FB96}"/>
    <cellStyle name="20% - Accent2 5 9 4" xfId="36453" xr:uid="{66FF0A71-4951-4CA1-AE73-AD3EB652007E}"/>
    <cellStyle name="20% - Accent2 5 9 5" xfId="55298" xr:uid="{F8F87755-B275-4AE3-BB96-83F77B7E1617}"/>
    <cellStyle name="20% - Accent2 6" xfId="1213" xr:uid="{7BCBD58C-2634-4B8A-8FB7-7D857A674FFA}"/>
    <cellStyle name="20% - Accent2 6 10" xfId="22352" xr:uid="{A4C1EE47-6C97-4534-81D7-63BF3173D61F}"/>
    <cellStyle name="20% - Accent2 6 10 2" xfId="41124" xr:uid="{5FDDBCEA-C1AA-406B-B0ED-3B1C2D414167}"/>
    <cellStyle name="20% - Accent2 6 11" xfId="12961" xr:uid="{71F7E42A-0525-421A-A2B7-4312D488A885}"/>
    <cellStyle name="20% - Accent2 6 12" xfId="31743" xr:uid="{87D806F5-47FB-4914-A5B6-D418FE1A8760}"/>
    <cellStyle name="20% - Accent2 6 13" xfId="50570" xr:uid="{F44C8FD3-18EF-4FCC-AABD-151F30BFC7A9}"/>
    <cellStyle name="20% - Accent2 6 14" xfId="3298" xr:uid="{B9095F97-091C-44D1-A46B-B2E609722AD2}"/>
    <cellStyle name="20% - Accent2 6 15" xfId="55299" xr:uid="{61B9FF22-9683-4FF9-997D-545789DFB6A9}"/>
    <cellStyle name="20% - Accent2 6 2" xfId="1419" xr:uid="{DB65547F-3D6F-48A1-9CDA-E9DFCD6A3511}"/>
    <cellStyle name="20% - Accent2 6 2 10" xfId="50571" xr:uid="{77482BB7-98A3-4A4C-9BB7-0846826BEA24}"/>
    <cellStyle name="20% - Accent2 6 2 11" xfId="3299" xr:uid="{5F1EA5D0-9A21-45B7-B745-2E89649E5564}"/>
    <cellStyle name="20% - Accent2 6 2 12" xfId="55300" xr:uid="{1F7A2C80-433A-406C-88DF-14072F9A3072}"/>
    <cellStyle name="20% - Accent2 6 2 2" xfId="2077" xr:uid="{FEACB0A8-606E-4BC6-BC58-E59F73851979}"/>
    <cellStyle name="20% - Accent2 6 2 2 10" xfId="58889" xr:uid="{CE51EC4B-76E9-4CDA-A99D-98DC7C67A2BC}"/>
    <cellStyle name="20% - Accent2 6 2 2 2" xfId="6489" xr:uid="{05D066C6-F4E8-4EAC-890E-523A4B5E89FF}"/>
    <cellStyle name="20% - Accent2 6 2 2 2 2" xfId="9910" xr:uid="{412BE653-3B3A-4D30-947D-E0EEBB8CDD0C}"/>
    <cellStyle name="20% - Accent2 6 2 2 2 2 2" xfId="28764" xr:uid="{CE0CF85B-9925-41FA-B471-C1BA8BEFCFC9}"/>
    <cellStyle name="20% - Accent2 6 2 2 2 2 2 2" xfId="47526" xr:uid="{2BAE22D0-199E-4290-9901-72000BC58AF0}"/>
    <cellStyle name="20% - Accent2 6 2 2 2 2 3" xfId="19373" xr:uid="{E0884249-2616-4873-93AB-47DB5C219E62}"/>
    <cellStyle name="20% - Accent2 6 2 2 2 2 4" xfId="38145" xr:uid="{D184CE7B-8E9E-4724-9E17-E9B343C91746}"/>
    <cellStyle name="20% - Accent2 6 2 2 2 3" xfId="25529" xr:uid="{757FEFCC-AC9E-43E9-A704-AA5633F7B215}"/>
    <cellStyle name="20% - Accent2 6 2 2 2 3 2" xfId="44291" xr:uid="{3698C194-8186-42A9-8E84-052EFB98458C}"/>
    <cellStyle name="20% - Accent2 6 2 2 2 4" xfId="16138" xr:uid="{20972FE3-48F9-4CC1-AD55-B934963C4180}"/>
    <cellStyle name="20% - Accent2 6 2 2 2 5" xfId="34910" xr:uid="{4C6FC3E8-5CCD-4E58-BF30-CD83ED9295B1}"/>
    <cellStyle name="20% - Accent2 6 2 2 2 6" xfId="52256" xr:uid="{B2727BEC-CD42-4920-9FC2-1CAAC14E90BA}"/>
    <cellStyle name="20% - Accent2 6 2 2 2 7" xfId="60331" xr:uid="{E5D64B54-9DF7-4D5D-A1A9-646A3314FF9C}"/>
    <cellStyle name="20% - Accent2 6 2 2 3" xfId="9911" xr:uid="{B4ED9FE6-E550-4D0B-A422-32C2E335A914}"/>
    <cellStyle name="20% - Accent2 6 2 2 3 2" xfId="28765" xr:uid="{772AEE48-165C-41A6-B219-09F94569E74C}"/>
    <cellStyle name="20% - Accent2 6 2 2 3 2 2" xfId="47527" xr:uid="{E586DF1E-A650-4B7D-BBE6-A2ACB6691494}"/>
    <cellStyle name="20% - Accent2 6 2 2 3 3" xfId="19374" xr:uid="{D558BA68-1674-4736-83C3-7B0D79430E44}"/>
    <cellStyle name="20% - Accent2 6 2 2 3 4" xfId="38146" xr:uid="{6D71A860-E994-4A79-829C-CAB0A95D6DE1}"/>
    <cellStyle name="20% - Accent2 6 2 2 3 5" xfId="52257" xr:uid="{0FCF6EF7-33C8-42D0-9FEA-E2D665516DA2}"/>
    <cellStyle name="20% - Accent2 6 2 2 3 6" xfId="60332" xr:uid="{C1A20382-A4E3-49CB-8812-45BFC0940C0B}"/>
    <cellStyle name="20% - Accent2 6 2 2 4" xfId="8224" xr:uid="{BCEE5F59-98D2-4D86-9CA8-A9C26D60C158}"/>
    <cellStyle name="20% - Accent2 6 2 2 4 2" xfId="27080" xr:uid="{B9F96AD7-A4C0-42B1-9543-FCAB7C4F2A4B}"/>
    <cellStyle name="20% - Accent2 6 2 2 4 2 2" xfId="45842" xr:uid="{5B486381-665F-4D0A-9AF9-0CEA084EA65F}"/>
    <cellStyle name="20% - Accent2 6 2 2 4 3" xfId="17689" xr:uid="{2FD11437-DAF6-45F0-9E98-F6A576BB729E}"/>
    <cellStyle name="20% - Accent2 6 2 2 4 4" xfId="36461" xr:uid="{B63F754A-644F-4F8E-B458-1B8A6A907A19}"/>
    <cellStyle name="20% - Accent2 6 2 2 5" xfId="24235" xr:uid="{0D74DB92-4E3B-4498-B6F7-487D4F689F1F}"/>
    <cellStyle name="20% - Accent2 6 2 2 5 2" xfId="42998" xr:uid="{31CB925C-3E65-466F-B2C1-19E7086CAC33}"/>
    <cellStyle name="20% - Accent2 6 2 2 6" xfId="14844" xr:uid="{DADE77B7-0305-42DA-A2CB-863A42CC7F20}"/>
    <cellStyle name="20% - Accent2 6 2 2 7" xfId="33617" xr:uid="{74DA718E-9219-497F-BF8F-7114E41BE830}"/>
    <cellStyle name="20% - Accent2 6 2 2 8" xfId="50572" xr:uid="{6F41FB9F-2E56-412A-A5E6-402DF80DD080}"/>
    <cellStyle name="20% - Accent2 6 2 2 9" xfId="5188" xr:uid="{75A5C26C-2DB4-40DB-B8F9-A788DCE56D11}"/>
    <cellStyle name="20% - Accent2 6 2 3" xfId="5964" xr:uid="{731A7123-6BD9-4287-ABEE-8FDBDA060C35}"/>
    <cellStyle name="20% - Accent2 6 2 3 2" xfId="9912" xr:uid="{DD0E4A1B-165D-45E8-8BC8-2CBE17DD1CE1}"/>
    <cellStyle name="20% - Accent2 6 2 3 2 2" xfId="28766" xr:uid="{6AB1004C-EB19-4C64-B022-37D892E3B46D}"/>
    <cellStyle name="20% - Accent2 6 2 3 2 2 2" xfId="47528" xr:uid="{D12A19CC-7945-403C-A5CF-A03CD4395105}"/>
    <cellStyle name="20% - Accent2 6 2 3 2 3" xfId="19375" xr:uid="{AA1EF43E-4E33-4B0D-961E-6EF703BD2778}"/>
    <cellStyle name="20% - Accent2 6 2 3 2 4" xfId="38147" xr:uid="{3213CD3D-3F99-4479-9C04-BE1648CD4BDD}"/>
    <cellStyle name="20% - Accent2 6 2 3 3" xfId="25011" xr:uid="{8B3925AF-C4EC-44A3-A535-7A4B061EBEB6}"/>
    <cellStyle name="20% - Accent2 6 2 3 3 2" xfId="43773" xr:uid="{3705E60E-EF7A-46D7-B97B-7ABD782C59A6}"/>
    <cellStyle name="20% - Accent2 6 2 3 4" xfId="15620" xr:uid="{68ED509F-EED6-48FF-8DFE-AF60BC1CF288}"/>
    <cellStyle name="20% - Accent2 6 2 3 5" xfId="34392" xr:uid="{5BACF2F4-3219-4222-9DA4-66822BBF5CDB}"/>
    <cellStyle name="20% - Accent2 6 2 3 6" xfId="52258" xr:uid="{37DC890E-0EF0-4886-B286-223943CEB58C}"/>
    <cellStyle name="20% - Accent2 6 2 3 7" xfId="60333" xr:uid="{02B54ABA-BCE4-4DE9-BED8-295760FC93BC}"/>
    <cellStyle name="20% - Accent2 6 2 4" xfId="4413" xr:uid="{23D445CC-35AA-47A2-8533-D76DB7F488AD}"/>
    <cellStyle name="20% - Accent2 6 2 4 2" xfId="9913" xr:uid="{DF1287A3-9CD0-4D9C-AC44-C6D38821A14F}"/>
    <cellStyle name="20% - Accent2 6 2 4 2 2" xfId="28767" xr:uid="{79EFB6D8-7A42-417F-BEC0-A776C7585AEA}"/>
    <cellStyle name="20% - Accent2 6 2 4 2 2 2" xfId="47529" xr:uid="{D6314E50-1DE9-4850-A7F9-E2BF755FFA8F}"/>
    <cellStyle name="20% - Accent2 6 2 4 2 3" xfId="19376" xr:uid="{62B1FA37-4E9A-4A4A-B108-8B9F4C6C802C}"/>
    <cellStyle name="20% - Accent2 6 2 4 2 4" xfId="38148" xr:uid="{40D19782-69AC-48AA-9011-8D9849C147BE}"/>
    <cellStyle name="20% - Accent2 6 2 4 3" xfId="23460" xr:uid="{ED05575D-F6C7-4D90-A4CA-4D9D8D69D8D3}"/>
    <cellStyle name="20% - Accent2 6 2 4 3 2" xfId="42223" xr:uid="{CC425F79-FE07-40AD-8444-FE157292799A}"/>
    <cellStyle name="20% - Accent2 6 2 4 4" xfId="14069" xr:uid="{E8632F74-B278-4036-893E-695FBDB483DD}"/>
    <cellStyle name="20% - Accent2 6 2 4 5" xfId="32842" xr:uid="{A4B990DA-0F9E-44A0-8A34-EC994ADFB53A}"/>
    <cellStyle name="20% - Accent2 6 2 4 6" xfId="52259" xr:uid="{30469E93-A968-4048-BCCF-0F63B12FC55E}"/>
    <cellStyle name="20% - Accent2 6 2 4 7" xfId="60334" xr:uid="{A9DC8B39-9D87-43C9-B065-65BFB485D18A}"/>
    <cellStyle name="20% - Accent2 6 2 5" xfId="6488" xr:uid="{58F7A5CD-0E08-4063-B158-CDD977BB4B10}"/>
    <cellStyle name="20% - Accent2 6 2 5 2" xfId="25528" xr:uid="{DA7714F7-E593-4EBB-8839-85B64B07F348}"/>
    <cellStyle name="20% - Accent2 6 2 5 2 2" xfId="44290" xr:uid="{218592F6-7C07-4AEA-9B20-763E3C19E1F7}"/>
    <cellStyle name="20% - Accent2 6 2 5 3" xfId="16137" xr:uid="{995E28C7-EC87-4CDD-B175-FB641652FC50}"/>
    <cellStyle name="20% - Accent2 6 2 5 4" xfId="34909" xr:uid="{E2F2DE54-9087-48BD-99E7-08B2FE49C073}"/>
    <cellStyle name="20% - Accent2 6 2 6" xfId="8223" xr:uid="{E0BC627F-80F4-45BF-A5EB-D337CEB7EAB4}"/>
    <cellStyle name="20% - Accent2 6 2 6 2" xfId="27079" xr:uid="{62D62913-6D8F-4660-B1CD-0DCDDA3FF1C1}"/>
    <cellStyle name="20% - Accent2 6 2 6 2 2" xfId="45841" xr:uid="{3A9BA144-E98F-45C5-8DF7-5325B3D52A76}"/>
    <cellStyle name="20% - Accent2 6 2 6 3" xfId="17688" xr:uid="{AE7C5845-9746-4BA7-B4E4-23AFE2D382EE}"/>
    <cellStyle name="20% - Accent2 6 2 6 4" xfId="36460" xr:uid="{3793125D-D024-4753-8F17-4D4F7B43FCCB}"/>
    <cellStyle name="20% - Accent2 6 2 7" xfId="22353" xr:uid="{6EB33859-C012-4FEB-A3C4-D26BF59F2E2D}"/>
    <cellStyle name="20% - Accent2 6 2 7 2" xfId="41125" xr:uid="{E2D450BE-2AE3-473C-9D7E-8FCFF5BA6516}"/>
    <cellStyle name="20% - Accent2 6 2 8" xfId="12962" xr:uid="{DE41D72F-732E-48F9-9700-FDD620D363CA}"/>
    <cellStyle name="20% - Accent2 6 2 9" xfId="31744" xr:uid="{85DE970C-3265-41EF-8019-9151800CFC85}"/>
    <cellStyle name="20% - Accent2 6 3" xfId="1871" xr:uid="{7264E75F-D900-43BA-A7BF-F9327E69461B}"/>
    <cellStyle name="20% - Accent2 6 3 10" xfId="50573" xr:uid="{75B0F88A-84C2-4944-B3A3-0678C0666B92}"/>
    <cellStyle name="20% - Accent2 6 3 11" xfId="3300" xr:uid="{591C4C77-D35D-4D1C-87DC-B78C6219CEA4}"/>
    <cellStyle name="20% - Accent2 6 3 12" xfId="55301" xr:uid="{FF725F66-7B51-4321-9C95-E6010E189CA1}"/>
    <cellStyle name="20% - Accent2 6 3 2" xfId="2210" xr:uid="{8A7DBBD3-8831-4DCD-B45A-B6ACB7929F35}"/>
    <cellStyle name="20% - Accent2 6 3 2 10" xfId="58890" xr:uid="{46B1EF84-AF72-4FB3-8B12-BFC5747E4346}"/>
    <cellStyle name="20% - Accent2 6 3 2 2" xfId="6491" xr:uid="{FD1EE696-2222-4063-9D42-3951CBAE3D7A}"/>
    <cellStyle name="20% - Accent2 6 3 2 2 2" xfId="9914" xr:uid="{436CBB76-9947-4D54-8962-80187DD16944}"/>
    <cellStyle name="20% - Accent2 6 3 2 2 2 2" xfId="28768" xr:uid="{8D6E8DDB-2114-4781-A0F9-F8AB241F67C8}"/>
    <cellStyle name="20% - Accent2 6 3 2 2 2 2 2" xfId="47530" xr:uid="{A0B8ED51-6AC2-44A2-9FF0-3F9353E3B96B}"/>
    <cellStyle name="20% - Accent2 6 3 2 2 2 3" xfId="19377" xr:uid="{30BE1C52-BD94-4EE0-BF9D-1CD2BB0B1D7B}"/>
    <cellStyle name="20% - Accent2 6 3 2 2 2 4" xfId="38149" xr:uid="{AB4C5DF1-35A8-4DD9-BD2A-8147DE6C4726}"/>
    <cellStyle name="20% - Accent2 6 3 2 2 3" xfId="25531" xr:uid="{F19213F3-85DC-4D21-A304-FEE160197F81}"/>
    <cellStyle name="20% - Accent2 6 3 2 2 3 2" xfId="44293" xr:uid="{BE4BBFF7-3D19-496F-99E8-5C167F93893F}"/>
    <cellStyle name="20% - Accent2 6 3 2 2 4" xfId="16140" xr:uid="{BFC9625A-A51C-449E-A48E-2662C2F9B1B2}"/>
    <cellStyle name="20% - Accent2 6 3 2 2 5" xfId="34912" xr:uid="{6E06A815-7BFB-4DCE-858D-1A5249CC0ECF}"/>
    <cellStyle name="20% - Accent2 6 3 2 2 6" xfId="52260" xr:uid="{4DC00FCC-6C74-4449-800C-24113714A567}"/>
    <cellStyle name="20% - Accent2 6 3 2 2 7" xfId="60335" xr:uid="{EA6D0DF2-8130-4AB5-A627-54E1EF7AF347}"/>
    <cellStyle name="20% - Accent2 6 3 2 3" xfId="9915" xr:uid="{5D911244-B569-4502-8B9B-78FB0DFB1BF4}"/>
    <cellStyle name="20% - Accent2 6 3 2 3 2" xfId="28769" xr:uid="{0DC19996-4162-4AE3-820C-02584E21C677}"/>
    <cellStyle name="20% - Accent2 6 3 2 3 2 2" xfId="47531" xr:uid="{174A5266-4283-4FAD-9473-09AFA84DE245}"/>
    <cellStyle name="20% - Accent2 6 3 2 3 3" xfId="19378" xr:uid="{E0B122E3-ADC4-49FE-B4B8-D428B380ED14}"/>
    <cellStyle name="20% - Accent2 6 3 2 3 4" xfId="38150" xr:uid="{34D105E5-664C-4980-9B9E-35CA6C43A8D3}"/>
    <cellStyle name="20% - Accent2 6 3 2 3 5" xfId="52261" xr:uid="{E7215A9E-2641-4B4B-99EC-D3CA5C16738C}"/>
    <cellStyle name="20% - Accent2 6 3 2 3 6" xfId="60336" xr:uid="{61C02E53-80EE-4218-B38D-6357703BD968}"/>
    <cellStyle name="20% - Accent2 6 3 2 4" xfId="8226" xr:uid="{630C0E1D-FB6C-426C-906B-85DE7B081258}"/>
    <cellStyle name="20% - Accent2 6 3 2 4 2" xfId="27082" xr:uid="{452556B5-156D-4F00-A8B1-BDD02F13BFBF}"/>
    <cellStyle name="20% - Accent2 6 3 2 4 2 2" xfId="45844" xr:uid="{E54718F3-3936-4484-9FE5-E1DF86B3DBC5}"/>
    <cellStyle name="20% - Accent2 6 3 2 4 3" xfId="17691" xr:uid="{10728FBF-0A83-4088-BCB0-1CCA0EC2E119}"/>
    <cellStyle name="20% - Accent2 6 3 2 4 4" xfId="36463" xr:uid="{81309CE4-CBAD-4485-9584-157350022859}"/>
    <cellStyle name="20% - Accent2 6 3 2 5" xfId="24453" xr:uid="{9596E82B-3556-41AF-8BA1-AE45175BE6CE}"/>
    <cellStyle name="20% - Accent2 6 3 2 5 2" xfId="43216" xr:uid="{CE636972-BF3E-4E28-A18A-8D3B3186B237}"/>
    <cellStyle name="20% - Accent2 6 3 2 6" xfId="15062" xr:uid="{4E175CF3-6604-4AF9-B377-7E05A6677F46}"/>
    <cellStyle name="20% - Accent2 6 3 2 7" xfId="33835" xr:uid="{D4F7AD53-53BD-4B8B-A9B5-F714161EAFB8}"/>
    <cellStyle name="20% - Accent2 6 3 2 8" xfId="50574" xr:uid="{686AE706-7571-4EB6-9005-2202F0EE5363}"/>
    <cellStyle name="20% - Accent2 6 3 2 9" xfId="5406" xr:uid="{0BA4D56C-2B3F-4C87-8AC8-841B44DA8A54}"/>
    <cellStyle name="20% - Accent2 6 3 3" xfId="6182" xr:uid="{2827894E-4E55-4C2C-AB8E-AA3364BB158A}"/>
    <cellStyle name="20% - Accent2 6 3 3 2" xfId="9916" xr:uid="{578191AA-CC37-4324-B350-BC6DA8B6D30D}"/>
    <cellStyle name="20% - Accent2 6 3 3 2 2" xfId="28770" xr:uid="{D8A461E3-9638-4749-9A75-4183AFCEC982}"/>
    <cellStyle name="20% - Accent2 6 3 3 2 2 2" xfId="47532" xr:uid="{9BD12568-2ECD-4827-86E4-119489B7DD63}"/>
    <cellStyle name="20% - Accent2 6 3 3 2 3" xfId="19379" xr:uid="{1C49E75A-5F80-42D5-9691-55794FB1C45C}"/>
    <cellStyle name="20% - Accent2 6 3 3 2 4" xfId="38151" xr:uid="{5C0B00FD-DF6D-428C-8850-99732BC01D67}"/>
    <cellStyle name="20% - Accent2 6 3 3 3" xfId="25229" xr:uid="{DA1C3ED8-D86C-472C-BF95-12BB10C1D068}"/>
    <cellStyle name="20% - Accent2 6 3 3 3 2" xfId="43991" xr:uid="{4296AEA0-0B60-4AB9-9C4C-F80DB5FC5208}"/>
    <cellStyle name="20% - Accent2 6 3 3 4" xfId="15838" xr:uid="{7FE4214B-0E62-4355-B1B5-F2CBE0231F71}"/>
    <cellStyle name="20% - Accent2 6 3 3 5" xfId="34610" xr:uid="{35701C37-08F2-41AD-831B-A76A4CA2FEFE}"/>
    <cellStyle name="20% - Accent2 6 3 3 6" xfId="52262" xr:uid="{CE5C2BDD-F135-4214-8EAC-FD5B56F3ABAF}"/>
    <cellStyle name="20% - Accent2 6 3 3 7" xfId="60337" xr:uid="{DDB1F606-AAB7-4587-8369-01DB1FA67A1B}"/>
    <cellStyle name="20% - Accent2 6 3 4" xfId="4631" xr:uid="{CB34D719-03E7-4CC1-8D7D-9FD9A5321795}"/>
    <cellStyle name="20% - Accent2 6 3 4 2" xfId="9917" xr:uid="{4EFEB5E9-E490-4692-BC69-A916BEBE51F5}"/>
    <cellStyle name="20% - Accent2 6 3 4 2 2" xfId="28771" xr:uid="{1E78F833-489B-471D-8D27-8A27C6C452B4}"/>
    <cellStyle name="20% - Accent2 6 3 4 2 2 2" xfId="47533" xr:uid="{1AFF406C-1FB3-4F87-A2ED-AECDD1706F2E}"/>
    <cellStyle name="20% - Accent2 6 3 4 2 3" xfId="19380" xr:uid="{A4CA6ACC-7A61-4CA0-9114-B8472DD66C76}"/>
    <cellStyle name="20% - Accent2 6 3 4 2 4" xfId="38152" xr:uid="{51F5EF63-749D-4085-B54B-894E24A5E377}"/>
    <cellStyle name="20% - Accent2 6 3 4 3" xfId="23678" xr:uid="{D47E34F6-0785-4443-941C-793BC3D5E85B}"/>
    <cellStyle name="20% - Accent2 6 3 4 3 2" xfId="42441" xr:uid="{C6BA4154-3AA6-4B09-AAA7-5F75ED868EF6}"/>
    <cellStyle name="20% - Accent2 6 3 4 4" xfId="14287" xr:uid="{C947F16C-E2C3-4EA0-98AE-53233ACBBD63}"/>
    <cellStyle name="20% - Accent2 6 3 4 5" xfId="33060" xr:uid="{775A8FAF-C674-4A89-ADE8-41F9F33B377A}"/>
    <cellStyle name="20% - Accent2 6 3 4 6" xfId="52263" xr:uid="{E6B3132C-6A2E-43E9-95F6-92570FCE26C7}"/>
    <cellStyle name="20% - Accent2 6 3 4 7" xfId="60338" xr:uid="{6F39DE39-CB7A-4858-9735-8AA29772D4C3}"/>
    <cellStyle name="20% - Accent2 6 3 5" xfId="6490" xr:uid="{1A8BFAEE-5EC4-4FD6-99E7-547C8E79AAAB}"/>
    <cellStyle name="20% - Accent2 6 3 5 2" xfId="25530" xr:uid="{FA79D001-B1AE-4C0F-8FFC-E9CE0A20CA50}"/>
    <cellStyle name="20% - Accent2 6 3 5 2 2" xfId="44292" xr:uid="{A845B157-A7FA-4AD3-9300-494A79A40C98}"/>
    <cellStyle name="20% - Accent2 6 3 5 3" xfId="16139" xr:uid="{13354CE4-C027-4222-983D-1A1051712298}"/>
    <cellStyle name="20% - Accent2 6 3 5 4" xfId="34911" xr:uid="{CFED2880-F614-4310-B803-7624F6468B68}"/>
    <cellStyle name="20% - Accent2 6 3 6" xfId="8225" xr:uid="{EA59041C-F4A3-495C-81FA-A7D85B26405A}"/>
    <cellStyle name="20% - Accent2 6 3 6 2" xfId="27081" xr:uid="{A6EF1E19-7CFA-4AEF-B294-2CFB497B57F7}"/>
    <cellStyle name="20% - Accent2 6 3 6 2 2" xfId="45843" xr:uid="{4055117E-6936-4B97-B7C7-D4C5B6CECAC6}"/>
    <cellStyle name="20% - Accent2 6 3 6 3" xfId="17690" xr:uid="{A2CE01FF-B8FC-462B-B289-3DAFDFB44616}"/>
    <cellStyle name="20% - Accent2 6 3 6 4" xfId="36462" xr:uid="{D7593AAC-C99F-4C73-BA33-9957033B202D}"/>
    <cellStyle name="20% - Accent2 6 3 7" xfId="22354" xr:uid="{DC536297-9D35-4E1F-BEE7-22DBFBC587F9}"/>
    <cellStyle name="20% - Accent2 6 3 7 2" xfId="41126" xr:uid="{B62D7084-75A8-4751-92D0-228C4C576B86}"/>
    <cellStyle name="20% - Accent2 6 3 8" xfId="12963" xr:uid="{3FA7ED2F-37DA-4381-93FD-D649236235D1}"/>
    <cellStyle name="20% - Accent2 6 3 9" xfId="31745" xr:uid="{BD4F206C-4738-46A8-B26E-F844B342CF85}"/>
    <cellStyle name="20% - Accent2 6 4" xfId="1665" xr:uid="{060FEFC1-88BD-4DD5-956D-10C0097160C7}"/>
    <cellStyle name="20% - Accent2 6 4 10" xfId="55302" xr:uid="{8928E3CE-9D06-4CB1-B357-407B4C136A34}"/>
    <cellStyle name="20% - Accent2 6 4 2" xfId="6492" xr:uid="{87C6F8A5-D61C-402F-A25F-3D261FACECB6}"/>
    <cellStyle name="20% - Accent2 6 4 2 2" xfId="9918" xr:uid="{4DC628E6-1DD0-4A57-A38C-81E7B509DAE1}"/>
    <cellStyle name="20% - Accent2 6 4 2 2 2" xfId="28772" xr:uid="{0DEF56B6-2782-4769-892A-78B623D78F79}"/>
    <cellStyle name="20% - Accent2 6 4 2 2 2 2" xfId="47534" xr:uid="{DF6559F2-3FF5-449B-AF60-0AC30AD10AE1}"/>
    <cellStyle name="20% - Accent2 6 4 2 2 3" xfId="19381" xr:uid="{3C6CB7C9-4413-455B-B0ED-81F540708736}"/>
    <cellStyle name="20% - Accent2 6 4 2 2 4" xfId="38153" xr:uid="{7F83605C-C516-4D13-B272-6A58EE88DFC8}"/>
    <cellStyle name="20% - Accent2 6 4 2 3" xfId="25532" xr:uid="{956C3536-7F96-43B4-A5DD-56963281F5EF}"/>
    <cellStyle name="20% - Accent2 6 4 2 3 2" xfId="44294" xr:uid="{1E28EAE3-8B95-4C8C-A498-77BB3EC5D1EC}"/>
    <cellStyle name="20% - Accent2 6 4 2 4" xfId="16141" xr:uid="{B69D8870-88A4-46D1-9E1C-E0BEE30F0BDB}"/>
    <cellStyle name="20% - Accent2 6 4 2 5" xfId="34913" xr:uid="{254CF768-B65E-4F12-912C-705FB5D140EF}"/>
    <cellStyle name="20% - Accent2 6 4 2 6" xfId="52264" xr:uid="{1E95A04B-8E1A-464C-961D-DAE933E8CA74}"/>
    <cellStyle name="20% - Accent2 6 4 2 7" xfId="60339" xr:uid="{C9F503F4-194B-4D9F-81FE-849193589B7A}"/>
    <cellStyle name="20% - Accent2 6 4 3" xfId="9919" xr:uid="{B6CCBF0E-EBD2-4E4B-90F6-5ECE0A842DF8}"/>
    <cellStyle name="20% - Accent2 6 4 3 2" xfId="28773" xr:uid="{616E2F11-241E-4A17-A6F1-78EDFC76B1DF}"/>
    <cellStyle name="20% - Accent2 6 4 3 2 2" xfId="47535" xr:uid="{0D6AC715-2C63-4625-A03B-C4B6ABE7BCEE}"/>
    <cellStyle name="20% - Accent2 6 4 3 3" xfId="19382" xr:uid="{70CAB8F2-469A-4EBA-8713-740E6D528FC5}"/>
    <cellStyle name="20% - Accent2 6 4 3 4" xfId="38154" xr:uid="{95092A1E-C4AE-4991-91EE-948805E7C19C}"/>
    <cellStyle name="20% - Accent2 6 4 3 5" xfId="52265" xr:uid="{4945DA06-DCAF-4373-94EA-3DE214F00461}"/>
    <cellStyle name="20% - Accent2 6 4 3 6" xfId="60340" xr:uid="{70EC5DD3-FAA6-4400-8E68-F8A1878BE856}"/>
    <cellStyle name="20% - Accent2 6 4 4" xfId="8227" xr:uid="{81A27316-F82F-444E-A1F5-06EE9F55F534}"/>
    <cellStyle name="20% - Accent2 6 4 4 2" xfId="27083" xr:uid="{01200074-4241-40ED-ABC8-DFC845FF3CA1}"/>
    <cellStyle name="20% - Accent2 6 4 4 2 2" xfId="45845" xr:uid="{BB017991-685A-4303-9647-F951305635AA}"/>
    <cellStyle name="20% - Accent2 6 4 4 3" xfId="17692" xr:uid="{E49206BD-E191-4E2D-9B18-B5E91DED6413}"/>
    <cellStyle name="20% - Accent2 6 4 4 4" xfId="36464" xr:uid="{5A2149E0-B063-4EB9-85FD-DC65953C98EF}"/>
    <cellStyle name="20% - Accent2 6 4 5" xfId="24020" xr:uid="{38B14E0B-7998-4146-9B3B-DE228741A02C}"/>
    <cellStyle name="20% - Accent2 6 4 5 2" xfId="42783" xr:uid="{A9FF648E-C9E2-4D11-82FA-CAF82670C76E}"/>
    <cellStyle name="20% - Accent2 6 4 6" xfId="14629" xr:uid="{5532F6CC-2139-49F2-B4FE-B89E0FD2B493}"/>
    <cellStyle name="20% - Accent2 6 4 7" xfId="33402" xr:uid="{5115FB19-9C32-4094-9BF5-10F9208ACA3D}"/>
    <cellStyle name="20% - Accent2 6 4 8" xfId="50575" xr:uid="{38383FD1-3D96-45A7-B901-A8721DEFE4B3}"/>
    <cellStyle name="20% - Accent2 6 4 9" xfId="4973" xr:uid="{20E90BB3-3B07-4BC8-A283-3EB1FE85F6E6}"/>
    <cellStyle name="20% - Accent2 6 5" xfId="5749" xr:uid="{B86A286E-244C-43D4-88A5-12892F8BAB3F}"/>
    <cellStyle name="20% - Accent2 6 5 2" xfId="9920" xr:uid="{495768A2-9628-4D4A-91C4-0D887AD2527A}"/>
    <cellStyle name="20% - Accent2 6 5 2 2" xfId="28774" xr:uid="{A9B4D2A7-44F9-448B-8B26-5ED316772FDA}"/>
    <cellStyle name="20% - Accent2 6 5 2 2 2" xfId="47536" xr:uid="{72ED50B2-01A3-4E9C-81A2-55AD96E1F05C}"/>
    <cellStyle name="20% - Accent2 6 5 2 3" xfId="19383" xr:uid="{17DB47EF-922F-4BAB-AC32-AA23A61265D5}"/>
    <cellStyle name="20% - Accent2 6 5 2 4" xfId="38155" xr:uid="{19028CDE-06B6-460F-A072-BCA224C233C0}"/>
    <cellStyle name="20% - Accent2 6 5 3" xfId="24796" xr:uid="{090D983B-D2C8-4544-BB46-69AA191A49E7}"/>
    <cellStyle name="20% - Accent2 6 5 3 2" xfId="43558" xr:uid="{44BC4F82-C0A1-4A62-B584-79EF89389DD0}"/>
    <cellStyle name="20% - Accent2 6 5 4" xfId="15405" xr:uid="{EF6D0D28-022F-4D40-AAF7-5B953B643B76}"/>
    <cellStyle name="20% - Accent2 6 5 5" xfId="34177" xr:uid="{D86D2694-2C0F-4FA7-8DAF-4FDF5539A1C1}"/>
    <cellStyle name="20% - Accent2 6 5 6" xfId="52266" xr:uid="{BF657783-BA84-43E3-8296-F30930DBFD4A}"/>
    <cellStyle name="20% - Accent2 6 5 7" xfId="55303" xr:uid="{9EDAAAFB-F86B-4C62-8E87-367F02FF0214}"/>
    <cellStyle name="20% - Accent2 6 6" xfId="4198" xr:uid="{05588D6F-11B2-44B1-9EA0-6B88219CC2D0}"/>
    <cellStyle name="20% - Accent2 6 6 2" xfId="9921" xr:uid="{EBBBC253-ED54-43F5-BD49-23BB72DE72D9}"/>
    <cellStyle name="20% - Accent2 6 6 2 2" xfId="28775" xr:uid="{2E7D0634-904A-4D3A-A608-799CAA9FF95F}"/>
    <cellStyle name="20% - Accent2 6 6 2 2 2" xfId="47537" xr:uid="{6E509FDC-7055-4716-A50F-77A09D195893}"/>
    <cellStyle name="20% - Accent2 6 6 2 3" xfId="19384" xr:uid="{B9008E55-2660-4D83-83A3-3A1CF362C66D}"/>
    <cellStyle name="20% - Accent2 6 6 2 4" xfId="38156" xr:uid="{218619F6-3852-4F2B-A9B9-9F773A2BBB39}"/>
    <cellStyle name="20% - Accent2 6 6 3" xfId="23245" xr:uid="{06A3C74C-C381-4563-94E1-504F66D14CD1}"/>
    <cellStyle name="20% - Accent2 6 6 3 2" xfId="42008" xr:uid="{F4F49C05-A908-44AE-BC06-C03D29535863}"/>
    <cellStyle name="20% - Accent2 6 6 4" xfId="13854" xr:uid="{AB9D153C-0687-436B-BCB1-54A59353F325}"/>
    <cellStyle name="20% - Accent2 6 6 5" xfId="32627" xr:uid="{E5B25803-ACF6-480F-83CE-6959089B472E}"/>
    <cellStyle name="20% - Accent2 6 6 6" xfId="52267" xr:uid="{FE06AD2C-AA2A-4805-BACF-0C3B09264FA8}"/>
    <cellStyle name="20% - Accent2 6 6 7" xfId="55304" xr:uid="{B0D3B608-A7C7-4451-80A9-7CCF7DDD34C8}"/>
    <cellStyle name="20% - Accent2 6 7" xfId="6487" xr:uid="{373B6930-64F0-4B87-B66B-E4FB629F6C33}"/>
    <cellStyle name="20% - Accent2 6 7 2" xfId="25527" xr:uid="{817D7227-76C4-43B3-8A72-23F220A8FEF7}"/>
    <cellStyle name="20% - Accent2 6 7 2 2" xfId="44289" xr:uid="{0DE651AA-1100-44FE-BFDF-C956970756DF}"/>
    <cellStyle name="20% - Accent2 6 7 3" xfId="16136" xr:uid="{5D0A023F-46C5-419E-B60C-5F81ADAFE13E}"/>
    <cellStyle name="20% - Accent2 6 7 4" xfId="34908" xr:uid="{E40844CA-A311-462F-8723-3582A372EC11}"/>
    <cellStyle name="20% - Accent2 6 7 5" xfId="55305" xr:uid="{5628B547-CCFD-4B1F-803D-B0D9517D0C81}"/>
    <cellStyle name="20% - Accent2 6 8" xfId="7921" xr:uid="{BA19F68E-55FE-49EC-917A-ECA497AA6FAD}"/>
    <cellStyle name="20% - Accent2 6 8 2" xfId="55306" xr:uid="{A5193B47-97AF-4E17-BCE4-A550CEDB7145}"/>
    <cellStyle name="20% - Accent2 6 9" xfId="8222" xr:uid="{9CB3EA05-7269-4086-854F-EA73216C97DA}"/>
    <cellStyle name="20% - Accent2 6 9 2" xfId="27078" xr:uid="{788994B7-10A2-4742-AD2E-CE0D6993EA01}"/>
    <cellStyle name="20% - Accent2 6 9 2 2" xfId="45840" xr:uid="{DD7A2173-3EF6-4E1C-B814-90F9B83B0206}"/>
    <cellStyle name="20% - Accent2 6 9 3" xfId="17687" xr:uid="{18D20DCC-503F-48ED-AB0F-D2F7AAA6AB42}"/>
    <cellStyle name="20% - Accent2 6 9 4" xfId="36459" xr:uid="{FA32E956-2CB9-4A91-8442-180A4341DAFD}"/>
    <cellStyle name="20% - Accent2 6 9 5" xfId="55307" xr:uid="{68025C38-255E-4C7D-BBEC-DEEEE4B2D99D}"/>
    <cellStyle name="20% - Accent2 7" xfId="1253" xr:uid="{3ACDB8F0-C1B8-4661-8D41-7F8F9B9CAFBD}"/>
    <cellStyle name="20% - Accent2 7 10" xfId="31746" xr:uid="{67D50544-97C8-4F9A-9E4C-9493908D5E4A}"/>
    <cellStyle name="20% - Accent2 7 11" xfId="50576" xr:uid="{A0DBB032-AF78-4096-AADC-015519A04212}"/>
    <cellStyle name="20% - Accent2 7 12" xfId="3301" xr:uid="{69210FC3-7F7E-4D29-A62B-B376741F1C18}"/>
    <cellStyle name="20% - Accent2 7 13" xfId="55308" xr:uid="{F0C073C2-0B79-49B8-8734-E0D2A6C0A474}"/>
    <cellStyle name="20% - Accent2 7 2" xfId="1911" xr:uid="{60EB7A70-0BFD-4BF2-8080-EF66EBC65ACB}"/>
    <cellStyle name="20% - Accent2 7 2 10" xfId="50577" xr:uid="{B1CF6480-656E-41A3-90B5-CDDD9918DF97}"/>
    <cellStyle name="20% - Accent2 7 2 11" xfId="3302" xr:uid="{094DF374-B351-48BB-B018-F27616B6DB9E}"/>
    <cellStyle name="20% - Accent2 7 2 12" xfId="55309" xr:uid="{587C36B8-FC8F-4A3F-ADAF-C19062B69F9F}"/>
    <cellStyle name="20% - Accent2 7 2 2" xfId="2211" xr:uid="{9920744E-3DB0-45DA-B7CF-C63EE723FBD5}"/>
    <cellStyle name="20% - Accent2 7 2 2 10" xfId="58891" xr:uid="{D70128BC-1F8D-447F-B240-C4DCF3510ACB}"/>
    <cellStyle name="20% - Accent2 7 2 2 2" xfId="6495" xr:uid="{69C148AA-8C22-41FF-B591-680EEDABE3E0}"/>
    <cellStyle name="20% - Accent2 7 2 2 2 2" xfId="9922" xr:uid="{D80A8871-966A-48B1-8ADE-90EB72CAECB4}"/>
    <cellStyle name="20% - Accent2 7 2 2 2 2 2" xfId="28776" xr:uid="{8C1CAB58-A0ED-4E5D-9930-A90E41D3B093}"/>
    <cellStyle name="20% - Accent2 7 2 2 2 2 2 2" xfId="47538" xr:uid="{909E552C-F88B-43CC-8373-BCF460ABB453}"/>
    <cellStyle name="20% - Accent2 7 2 2 2 2 3" xfId="19385" xr:uid="{D6F4A3B7-F558-46BB-B8CB-58D2563E2CF1}"/>
    <cellStyle name="20% - Accent2 7 2 2 2 2 4" xfId="38157" xr:uid="{28679808-EA13-4097-B7C8-710909B70014}"/>
    <cellStyle name="20% - Accent2 7 2 2 2 3" xfId="25535" xr:uid="{84E0C5B7-9455-4C55-A01B-48D398FA5B97}"/>
    <cellStyle name="20% - Accent2 7 2 2 2 3 2" xfId="44297" xr:uid="{2CB7B84E-91C5-4D30-A707-347F76F7F43C}"/>
    <cellStyle name="20% - Accent2 7 2 2 2 4" xfId="16144" xr:uid="{22DAAAA7-4560-47E4-B3B5-4B7FFB1EC080}"/>
    <cellStyle name="20% - Accent2 7 2 2 2 5" xfId="34916" xr:uid="{F9E49032-F56D-4624-AED1-F4089063178F}"/>
    <cellStyle name="20% - Accent2 7 2 2 2 6" xfId="52268" xr:uid="{AD19F9F9-E93C-41D6-889D-6A9E0D36F077}"/>
    <cellStyle name="20% - Accent2 7 2 2 2 7" xfId="60341" xr:uid="{10989BFB-F64A-4625-A2F4-0841D4BAD100}"/>
    <cellStyle name="20% - Accent2 7 2 2 3" xfId="9923" xr:uid="{EC526F74-C011-4DD4-9C47-EBB33D300AEA}"/>
    <cellStyle name="20% - Accent2 7 2 2 3 2" xfId="28777" xr:uid="{1D9671E3-3FB0-4717-A97A-679256007141}"/>
    <cellStyle name="20% - Accent2 7 2 2 3 2 2" xfId="47539" xr:uid="{430665B0-CD80-47FF-87B6-50456693E0FB}"/>
    <cellStyle name="20% - Accent2 7 2 2 3 3" xfId="19386" xr:uid="{C0F40B2E-F794-469A-97E9-18B060226523}"/>
    <cellStyle name="20% - Accent2 7 2 2 3 4" xfId="38158" xr:uid="{77C8CBB0-18D4-479D-8879-80EADBCA722A}"/>
    <cellStyle name="20% - Accent2 7 2 2 3 5" xfId="52269" xr:uid="{6CDDE075-C3BF-4DEC-B674-F13D681902CF}"/>
    <cellStyle name="20% - Accent2 7 2 2 3 6" xfId="60342" xr:uid="{AE4601B5-1559-4A85-8465-051955948B83}"/>
    <cellStyle name="20% - Accent2 7 2 2 4" xfId="8230" xr:uid="{EF095716-40EA-4FC4-A143-CB8CADB78362}"/>
    <cellStyle name="20% - Accent2 7 2 2 4 2" xfId="27086" xr:uid="{C58FFF1A-FAD1-4674-8608-1BB63A6B4EBD}"/>
    <cellStyle name="20% - Accent2 7 2 2 4 2 2" xfId="45848" xr:uid="{E74B40DC-8D9D-49FC-8042-0E8813A1B6E8}"/>
    <cellStyle name="20% - Accent2 7 2 2 4 3" xfId="17695" xr:uid="{22D623E0-3152-4EA6-8231-07CD7EC373BC}"/>
    <cellStyle name="20% - Accent2 7 2 2 4 4" xfId="36467" xr:uid="{65757D5E-4E6C-42E1-89D7-62A1C0DF7B95}"/>
    <cellStyle name="20% - Accent2 7 2 2 5" xfId="24496" xr:uid="{5AA9BA1D-90C2-4A08-ABBC-AE0F2C06D4FB}"/>
    <cellStyle name="20% - Accent2 7 2 2 5 2" xfId="43259" xr:uid="{94E25943-CF34-44BB-B065-63699B04ADC6}"/>
    <cellStyle name="20% - Accent2 7 2 2 6" xfId="15105" xr:uid="{5051A228-E16C-44AE-AD17-A69B7843A71F}"/>
    <cellStyle name="20% - Accent2 7 2 2 7" xfId="33878" xr:uid="{4E281703-B9F9-40E7-AD47-4ED9FC3B5D2B}"/>
    <cellStyle name="20% - Accent2 7 2 2 8" xfId="50578" xr:uid="{5B8EE1A8-1DEF-433B-9B69-06A8FB06CB79}"/>
    <cellStyle name="20% - Accent2 7 2 2 9" xfId="5449" xr:uid="{7B2A1121-41FA-478B-9F14-4B4F572944A9}"/>
    <cellStyle name="20% - Accent2 7 2 3" xfId="6225" xr:uid="{9E30DD0F-FB22-45A3-BA03-8023470BEB39}"/>
    <cellStyle name="20% - Accent2 7 2 3 2" xfId="9924" xr:uid="{27077157-DFF2-43FA-AD1C-2E48A7DAA840}"/>
    <cellStyle name="20% - Accent2 7 2 3 2 2" xfId="28778" xr:uid="{1FAF42A7-AA8A-4D98-A56D-43E0B5D098CB}"/>
    <cellStyle name="20% - Accent2 7 2 3 2 2 2" xfId="47540" xr:uid="{CC6040E0-FB79-4175-8DF0-0FDBBA5B7A98}"/>
    <cellStyle name="20% - Accent2 7 2 3 2 3" xfId="19387" xr:uid="{431DAD8B-E650-4DBB-AC2B-30A55760F91B}"/>
    <cellStyle name="20% - Accent2 7 2 3 2 4" xfId="38159" xr:uid="{0580DCA9-0C0F-41A4-B389-229489A62F69}"/>
    <cellStyle name="20% - Accent2 7 2 3 3" xfId="25272" xr:uid="{F71AB020-10B5-45F7-978B-8580CBDDC502}"/>
    <cellStyle name="20% - Accent2 7 2 3 3 2" xfId="44034" xr:uid="{FA4BC567-D313-4414-ACE3-5F8C4416CCF2}"/>
    <cellStyle name="20% - Accent2 7 2 3 4" xfId="15881" xr:uid="{0BE56734-B192-4F75-A9AC-BAEC29D86AC4}"/>
    <cellStyle name="20% - Accent2 7 2 3 5" xfId="34653" xr:uid="{B918D979-8E89-4BED-94FB-4F710825F183}"/>
    <cellStyle name="20% - Accent2 7 2 3 6" xfId="52270" xr:uid="{05016DDE-3C64-40DA-98AE-6586925F51BA}"/>
    <cellStyle name="20% - Accent2 7 2 3 7" xfId="60343" xr:uid="{9FF63B4B-C235-4FF7-9F88-9F3F00EA1002}"/>
    <cellStyle name="20% - Accent2 7 2 4" xfId="4674" xr:uid="{0BF064C0-CFCC-43AE-ADB5-30627636C756}"/>
    <cellStyle name="20% - Accent2 7 2 4 2" xfId="9925" xr:uid="{E5962CAC-B6E5-4C93-940E-1CB5009320AC}"/>
    <cellStyle name="20% - Accent2 7 2 4 2 2" xfId="28779" xr:uid="{F53590C8-9C85-4C11-9F95-F9BFC7F53B66}"/>
    <cellStyle name="20% - Accent2 7 2 4 2 2 2" xfId="47541" xr:uid="{14ED87C0-D767-448E-AB82-955F11AC859D}"/>
    <cellStyle name="20% - Accent2 7 2 4 2 3" xfId="19388" xr:uid="{2B2B812A-4DE8-40CF-9020-3403A8B6357E}"/>
    <cellStyle name="20% - Accent2 7 2 4 2 4" xfId="38160" xr:uid="{DB9872AD-0CBF-4C01-8A20-F7BC65B3D738}"/>
    <cellStyle name="20% - Accent2 7 2 4 3" xfId="23721" xr:uid="{9A9B83A8-EEAB-4835-9D14-932797C799EA}"/>
    <cellStyle name="20% - Accent2 7 2 4 3 2" xfId="42484" xr:uid="{0CB65936-DF9C-461D-9C10-01D378DD0F7F}"/>
    <cellStyle name="20% - Accent2 7 2 4 4" xfId="14330" xr:uid="{DB984CD2-C7D5-4E24-9A2F-0C8B255D2752}"/>
    <cellStyle name="20% - Accent2 7 2 4 5" xfId="33103" xr:uid="{1DD7A1D3-4B00-4C58-917A-DD46F4FE91CD}"/>
    <cellStyle name="20% - Accent2 7 2 4 6" xfId="52271" xr:uid="{27D3A653-DB97-4315-B983-277BBE8FCA89}"/>
    <cellStyle name="20% - Accent2 7 2 4 7" xfId="60344" xr:uid="{D3BD3E52-70F8-4EE9-8F71-453921C96732}"/>
    <cellStyle name="20% - Accent2 7 2 5" xfId="6494" xr:uid="{7ED5312D-D84E-4EE7-8277-E2013E6F2DB0}"/>
    <cellStyle name="20% - Accent2 7 2 5 2" xfId="25534" xr:uid="{AD3F0D66-45A9-4B22-92CF-65F35BD8C141}"/>
    <cellStyle name="20% - Accent2 7 2 5 2 2" xfId="44296" xr:uid="{4DD90DCA-B495-4177-82D5-5968F9995554}"/>
    <cellStyle name="20% - Accent2 7 2 5 3" xfId="16143" xr:uid="{532D6707-F0A0-4182-BCD2-EFB47EC8BB23}"/>
    <cellStyle name="20% - Accent2 7 2 5 4" xfId="34915" xr:uid="{6F57A95D-62DB-4B48-ADEA-2A21B3B12AAF}"/>
    <cellStyle name="20% - Accent2 7 2 6" xfId="8229" xr:uid="{7EEA9018-1F4D-465F-B63F-0C050693B4B3}"/>
    <cellStyle name="20% - Accent2 7 2 6 2" xfId="27085" xr:uid="{B6CB0F41-53CB-46E8-9E7B-2A776EEF6050}"/>
    <cellStyle name="20% - Accent2 7 2 6 2 2" xfId="45847" xr:uid="{3C213604-8524-4CBB-8011-AC48A7D74058}"/>
    <cellStyle name="20% - Accent2 7 2 6 3" xfId="17694" xr:uid="{538E698C-705C-43C6-8CF2-707CE4A8E316}"/>
    <cellStyle name="20% - Accent2 7 2 6 4" xfId="36466" xr:uid="{FA301702-1CB4-4BDD-9CC2-F8E68B9AE696}"/>
    <cellStyle name="20% - Accent2 7 2 7" xfId="22356" xr:uid="{88183509-197F-4375-A77E-71A5EB219D43}"/>
    <cellStyle name="20% - Accent2 7 2 7 2" xfId="41128" xr:uid="{4BC40BDD-682A-425F-A732-7A8ABDDF73D4}"/>
    <cellStyle name="20% - Accent2 7 2 8" xfId="12965" xr:uid="{B1EDDF08-A3A1-426F-A0C1-21421D5B6055}"/>
    <cellStyle name="20% - Accent2 7 2 9" xfId="31747" xr:uid="{4DEB162F-C170-48C1-972A-F19370C4C18E}"/>
    <cellStyle name="20% - Accent2 7 3" xfId="1499" xr:uid="{EC013498-3FED-4DDB-A4BE-F31CA523C4C9}"/>
    <cellStyle name="20% - Accent2 7 3 10" xfId="55310" xr:uid="{8D9CC245-2115-4764-A8CA-778190AD87C1}"/>
    <cellStyle name="20% - Accent2 7 3 2" xfId="6496" xr:uid="{93747EE1-AA62-45BA-9CCA-41F4B97DA294}"/>
    <cellStyle name="20% - Accent2 7 3 2 2" xfId="9926" xr:uid="{A41233AB-E262-46EC-9415-E8C8068DF259}"/>
    <cellStyle name="20% - Accent2 7 3 2 2 2" xfId="28780" xr:uid="{DCDBB86B-4DB4-448B-A9E1-475F5413D7C9}"/>
    <cellStyle name="20% - Accent2 7 3 2 2 2 2" xfId="47542" xr:uid="{A992239A-5C30-496E-B685-A5D26A8E7ACB}"/>
    <cellStyle name="20% - Accent2 7 3 2 2 3" xfId="19389" xr:uid="{E9FE129D-917F-4A7A-A009-9A270807F278}"/>
    <cellStyle name="20% - Accent2 7 3 2 2 4" xfId="38161" xr:uid="{666E9E21-5BB7-46E9-933C-0FD59B0A11BB}"/>
    <cellStyle name="20% - Accent2 7 3 2 3" xfId="25536" xr:uid="{064723CD-3088-4B77-BAF0-DABDCFA0933C}"/>
    <cellStyle name="20% - Accent2 7 3 2 3 2" xfId="44298" xr:uid="{7ADF20B9-3D87-4B59-827F-A36E7E4FBB8B}"/>
    <cellStyle name="20% - Accent2 7 3 2 4" xfId="16145" xr:uid="{8E6A00AF-B165-482A-BAFF-3D34802065B8}"/>
    <cellStyle name="20% - Accent2 7 3 2 5" xfId="34917" xr:uid="{1E128CE1-FACB-49DB-98C6-4D6E88287C10}"/>
    <cellStyle name="20% - Accent2 7 3 2 6" xfId="52272" xr:uid="{C125A178-6239-471E-A0F1-4854B17F8A1A}"/>
    <cellStyle name="20% - Accent2 7 3 2 7" xfId="60345" xr:uid="{5AE40CA0-D543-4E40-81B0-EF519F4CFF4B}"/>
    <cellStyle name="20% - Accent2 7 3 3" xfId="9927" xr:uid="{A58BDC0A-9A30-4F20-B20F-BD46869B4514}"/>
    <cellStyle name="20% - Accent2 7 3 3 2" xfId="28781" xr:uid="{9162958F-2724-4F5F-8B57-B227592E4F37}"/>
    <cellStyle name="20% - Accent2 7 3 3 2 2" xfId="47543" xr:uid="{51A59404-FA16-4D7A-AA41-9AD917B991D5}"/>
    <cellStyle name="20% - Accent2 7 3 3 3" xfId="19390" xr:uid="{BE8421D4-B5A9-4E8D-A401-53DC691081DB}"/>
    <cellStyle name="20% - Accent2 7 3 3 4" xfId="38162" xr:uid="{566E9CC1-99AB-4062-9B67-1D9324EA78A4}"/>
    <cellStyle name="20% - Accent2 7 3 3 5" xfId="52273" xr:uid="{DC5114DA-4AA4-4EA7-9B43-CFD2CF00136F}"/>
    <cellStyle name="20% - Accent2 7 3 3 6" xfId="60346" xr:uid="{21F0CC1A-2366-49FD-AC53-D81E303A5141}"/>
    <cellStyle name="20% - Accent2 7 3 4" xfId="8231" xr:uid="{376FE346-DBBD-41C3-8041-E90E4D3143E9}"/>
    <cellStyle name="20% - Accent2 7 3 4 2" xfId="27087" xr:uid="{BB58EBAA-A36E-43D0-A7D1-5E4B4B4D7B80}"/>
    <cellStyle name="20% - Accent2 7 3 4 2 2" xfId="45849" xr:uid="{1BBDF1E5-6913-41F7-AE97-A0B1445FD85B}"/>
    <cellStyle name="20% - Accent2 7 3 4 3" xfId="17696" xr:uid="{F220BE09-5EB4-440A-AA41-A5C8BDE41259}"/>
    <cellStyle name="20% - Accent2 7 3 4 4" xfId="36468" xr:uid="{DFD87F26-772E-4385-82D5-273F222C6698}"/>
    <cellStyle name="20% - Accent2 7 3 5" xfId="24063" xr:uid="{E72DE281-419C-4AD7-919D-F87CF99EA881}"/>
    <cellStyle name="20% - Accent2 7 3 5 2" xfId="42826" xr:uid="{7A156B2E-46EB-4A01-8DE7-9E57451958F5}"/>
    <cellStyle name="20% - Accent2 7 3 6" xfId="14672" xr:uid="{470C0084-5474-4E5E-AF54-229EDB4C23DA}"/>
    <cellStyle name="20% - Accent2 7 3 7" xfId="33445" xr:uid="{741F4662-77C2-4D59-AD2D-D63CCD6F65C0}"/>
    <cellStyle name="20% - Accent2 7 3 8" xfId="50579" xr:uid="{C50BA63C-F925-4B4D-9451-30FC39F106BE}"/>
    <cellStyle name="20% - Accent2 7 3 9" xfId="5016" xr:uid="{2C563685-C916-467D-9BA7-AA985B6C164B}"/>
    <cellStyle name="20% - Accent2 7 4" xfId="5792" xr:uid="{0374FEBB-CBDF-4E1C-B03A-C0EB42619989}"/>
    <cellStyle name="20% - Accent2 7 4 2" xfId="9928" xr:uid="{6692518F-5343-4CC2-99D9-E278331A9D78}"/>
    <cellStyle name="20% - Accent2 7 4 2 2" xfId="28782" xr:uid="{24949E74-3AC8-4C72-A8FA-79F07A53FEE5}"/>
    <cellStyle name="20% - Accent2 7 4 2 2 2" xfId="47544" xr:uid="{FED00D6B-51F3-4622-BB36-2A4F9157764C}"/>
    <cellStyle name="20% - Accent2 7 4 2 3" xfId="19391" xr:uid="{C4BC1A15-FEE9-4E63-98B6-93A86EA40C28}"/>
    <cellStyle name="20% - Accent2 7 4 2 4" xfId="38163" xr:uid="{2945A981-463C-4E81-BD53-C932CEFCB40D}"/>
    <cellStyle name="20% - Accent2 7 4 3" xfId="24839" xr:uid="{B082DDB0-CAA9-40F0-886F-5CF32C0A3DA8}"/>
    <cellStyle name="20% - Accent2 7 4 3 2" xfId="43601" xr:uid="{2683BC0E-FF07-425E-A3B4-3E89E21AE075}"/>
    <cellStyle name="20% - Accent2 7 4 4" xfId="15448" xr:uid="{496DE212-9A30-44DB-A315-E2535B113E0B}"/>
    <cellStyle name="20% - Accent2 7 4 5" xfId="34220" xr:uid="{BDA6A2DE-880D-4C7D-ABB1-038B83A62715}"/>
    <cellStyle name="20% - Accent2 7 4 6" xfId="52274" xr:uid="{74FFC7DE-DE8B-4291-8C29-6F7A437C5E40}"/>
    <cellStyle name="20% - Accent2 7 4 7" xfId="55311" xr:uid="{0044DE75-E221-4DB5-97C5-E8DD8F633274}"/>
    <cellStyle name="20% - Accent2 7 5" xfId="4241" xr:uid="{D4D17568-F15E-41F8-ADD2-1C10B8EE107F}"/>
    <cellStyle name="20% - Accent2 7 5 2" xfId="9929" xr:uid="{76371D7D-9321-4566-9ACC-7F857A9590FB}"/>
    <cellStyle name="20% - Accent2 7 5 2 2" xfId="28783" xr:uid="{D64C6363-318B-42BB-9A96-FA5BFCD78742}"/>
    <cellStyle name="20% - Accent2 7 5 2 2 2" xfId="47545" xr:uid="{408155C8-7E9E-4218-B6AF-50454A1A6A07}"/>
    <cellStyle name="20% - Accent2 7 5 2 3" xfId="19392" xr:uid="{07A42568-271E-4191-957C-65644A29FBBF}"/>
    <cellStyle name="20% - Accent2 7 5 2 4" xfId="38164" xr:uid="{E01A172C-402E-401B-B2F8-A928CEC61129}"/>
    <cellStyle name="20% - Accent2 7 5 3" xfId="23288" xr:uid="{AF25B634-C4CE-4C6A-8E7B-715F95E7566D}"/>
    <cellStyle name="20% - Accent2 7 5 3 2" xfId="42051" xr:uid="{3873D2E3-F9C8-4EDB-A7A4-26918B141CD0}"/>
    <cellStyle name="20% - Accent2 7 5 4" xfId="13897" xr:uid="{BE719880-3F5B-46C5-88ED-91E0F5A73EC2}"/>
    <cellStyle name="20% - Accent2 7 5 5" xfId="32670" xr:uid="{88EBD1D3-37BF-4DAA-8638-56D6A03CB7CD}"/>
    <cellStyle name="20% - Accent2 7 5 6" xfId="52275" xr:uid="{5D01E044-F190-426C-A2F5-F01DF3D741CA}"/>
    <cellStyle name="20% - Accent2 7 5 7" xfId="55312" xr:uid="{C126AFE1-D6E7-4E4E-A2BC-16617A5011FB}"/>
    <cellStyle name="20% - Accent2 7 6" xfId="6493" xr:uid="{5F1C8921-A484-419D-B894-B0020192FC1C}"/>
    <cellStyle name="20% - Accent2 7 6 2" xfId="25533" xr:uid="{88498C17-44E8-405A-A55D-C60A7E03224C}"/>
    <cellStyle name="20% - Accent2 7 6 2 2" xfId="44295" xr:uid="{19B27304-739D-457C-8572-11398267388E}"/>
    <cellStyle name="20% - Accent2 7 6 3" xfId="16142" xr:uid="{B2FE9188-5C39-4093-98F1-18929AC816D0}"/>
    <cellStyle name="20% - Accent2 7 6 4" xfId="34914" xr:uid="{F3BE346E-3DFC-4F70-AA83-45C3BD62EE7C}"/>
    <cellStyle name="20% - Accent2 7 6 5" xfId="55313" xr:uid="{46541E97-2E85-4280-81CD-FFAAED8395A6}"/>
    <cellStyle name="20% - Accent2 7 7" xfId="8228" xr:uid="{6012305A-A871-4619-B0A4-C6AE5D75F7D5}"/>
    <cellStyle name="20% - Accent2 7 7 2" xfId="27084" xr:uid="{4E9B8E58-6D9B-4B54-A8C1-2A50C73D3640}"/>
    <cellStyle name="20% - Accent2 7 7 2 2" xfId="45846" xr:uid="{E00076FD-152A-4E4A-8728-05750B827D34}"/>
    <cellStyle name="20% - Accent2 7 7 3" xfId="17693" xr:uid="{DD98C62B-54D4-49E0-B3BF-D6AF735E7E6C}"/>
    <cellStyle name="20% - Accent2 7 7 4" xfId="36465" xr:uid="{9319125E-9C14-4B6A-AEA9-CFB7D32D45EC}"/>
    <cellStyle name="20% - Accent2 7 7 5" xfId="55314" xr:uid="{1D360CC9-569B-4C54-9DD6-151404F40333}"/>
    <cellStyle name="20% - Accent2 7 8" xfId="22355" xr:uid="{E2C0D3C1-50BB-4CCA-BCF0-2DE9CB5D5D50}"/>
    <cellStyle name="20% - Accent2 7 8 2" xfId="41127" xr:uid="{EBEA5133-A22A-4955-8E20-7DF32DA64D3A}"/>
    <cellStyle name="20% - Accent2 7 8 3" xfId="55315" xr:uid="{E2940FF0-BF83-4B98-98B1-413CE2BDC0A2}"/>
    <cellStyle name="20% - Accent2 7 9" xfId="12964" xr:uid="{95BDA9D8-EF1D-4E65-AA2F-D54A9F8CCE7D}"/>
    <cellStyle name="20% - Accent2 7 9 2" xfId="55316" xr:uid="{FDF8C0B0-A0E1-4E45-8306-DBAEA2199988}"/>
    <cellStyle name="20% - Accent2 8" xfId="1705" xr:uid="{17B3CEF4-8DE8-45E9-9FBD-37A4BBF2CA65}"/>
    <cellStyle name="20% - Accent2 8 10" xfId="50580" xr:uid="{B3C28BCF-696B-49E0-B585-298AC2F828A7}"/>
    <cellStyle name="20% - Accent2 8 11" xfId="3303" xr:uid="{841284E9-072F-4E16-A9B4-E8CBC918E060}"/>
    <cellStyle name="20% - Accent2 8 12" xfId="55317" xr:uid="{805D0F62-3482-42D4-89C9-9439AB23F14E}"/>
    <cellStyle name="20% - Accent2 8 2" xfId="2212" xr:uid="{38553473-F565-4ABF-9AAE-667A51E6F1B8}"/>
    <cellStyle name="20% - Accent2 8 2 10" xfId="55318" xr:uid="{6DD4FB3B-9F64-46A9-A07D-C14DB0BB0EA1}"/>
    <cellStyle name="20% - Accent2 8 2 2" xfId="6498" xr:uid="{DE9E6A41-9F47-4F62-8F5E-D91CEEB46217}"/>
    <cellStyle name="20% - Accent2 8 2 2 2" xfId="9930" xr:uid="{E242FA16-80EF-4533-9AB5-B49B8784F651}"/>
    <cellStyle name="20% - Accent2 8 2 2 2 2" xfId="28784" xr:uid="{C7D3605F-0A96-406F-A0F4-3802AF939441}"/>
    <cellStyle name="20% - Accent2 8 2 2 2 2 2" xfId="47546" xr:uid="{14E81737-CF39-4511-B9C2-89F3BE54C2EC}"/>
    <cellStyle name="20% - Accent2 8 2 2 2 3" xfId="19393" xr:uid="{7145330E-181C-45A4-9CFF-401002AC1CF5}"/>
    <cellStyle name="20% - Accent2 8 2 2 2 4" xfId="38165" xr:uid="{DD8D4486-3EE4-49DE-AA6F-9464E6F64C39}"/>
    <cellStyle name="20% - Accent2 8 2 2 3" xfId="25538" xr:uid="{F6D8E06C-FFC1-44AD-B833-0F2F86B99F67}"/>
    <cellStyle name="20% - Accent2 8 2 2 3 2" xfId="44300" xr:uid="{EAEBAA43-B710-42CC-AB79-C828EB810090}"/>
    <cellStyle name="20% - Accent2 8 2 2 4" xfId="16147" xr:uid="{77C6A525-04F9-4750-91FA-4197190DB30F}"/>
    <cellStyle name="20% - Accent2 8 2 2 5" xfId="34919" xr:uid="{8A9EC4EE-0C02-4477-BF27-9E8034B461A4}"/>
    <cellStyle name="20% - Accent2 8 2 2 6" xfId="52276" xr:uid="{B4721ADA-F496-4341-B1FA-A30EE7050E88}"/>
    <cellStyle name="20% - Accent2 8 2 2 7" xfId="60347" xr:uid="{1ED8AAE5-46F4-46F9-A267-448AF7CFD643}"/>
    <cellStyle name="20% - Accent2 8 2 3" xfId="9931" xr:uid="{7AAF220C-540D-4645-9617-5B1096E28612}"/>
    <cellStyle name="20% - Accent2 8 2 3 2" xfId="28785" xr:uid="{F74C1C22-C75D-48F6-BCC0-1528762FF2EB}"/>
    <cellStyle name="20% - Accent2 8 2 3 2 2" xfId="47547" xr:uid="{BFC84ECB-6748-450B-9B2E-A02A9E2DC536}"/>
    <cellStyle name="20% - Accent2 8 2 3 3" xfId="19394" xr:uid="{461133EE-DBAF-48D0-8D65-2FCDD8052C72}"/>
    <cellStyle name="20% - Accent2 8 2 3 4" xfId="38166" xr:uid="{6DC32C2D-F7C3-4859-8618-E21DEFFEB29F}"/>
    <cellStyle name="20% - Accent2 8 2 3 5" xfId="52277" xr:uid="{3DFCA699-F821-4C6C-B5C1-2C128DEB7F7A}"/>
    <cellStyle name="20% - Accent2 8 2 3 6" xfId="60348" xr:uid="{2482BA64-BED2-4890-B820-22D1D2D57FE7}"/>
    <cellStyle name="20% - Accent2 8 2 4" xfId="8233" xr:uid="{A1D3298B-1576-4169-B706-A2CCC86CDB6B}"/>
    <cellStyle name="20% - Accent2 8 2 4 2" xfId="27089" xr:uid="{1C1F5F81-1A4C-4168-AFAF-4A71D274AAE9}"/>
    <cellStyle name="20% - Accent2 8 2 4 2 2" xfId="45851" xr:uid="{B7E40110-EDA5-4BCF-ADED-864C8A8A806F}"/>
    <cellStyle name="20% - Accent2 8 2 4 3" xfId="17698" xr:uid="{D7C9817D-AD5B-461B-8411-E9013D60292D}"/>
    <cellStyle name="20% - Accent2 8 2 4 4" xfId="36470" xr:uid="{96206CBD-0702-4C2E-8819-658C75B9B4DF}"/>
    <cellStyle name="20% - Accent2 8 2 5" xfId="24281" xr:uid="{760C1056-BF85-4DA5-8FA7-6E188D944E28}"/>
    <cellStyle name="20% - Accent2 8 2 5 2" xfId="43044" xr:uid="{DDF27664-B41E-413C-A36E-61FBE9F333C6}"/>
    <cellStyle name="20% - Accent2 8 2 6" xfId="14890" xr:uid="{D256B131-0851-46BF-A319-36738AC32F6D}"/>
    <cellStyle name="20% - Accent2 8 2 7" xfId="33663" xr:uid="{E0FDE79F-7B45-47F9-8872-75159CEB4C00}"/>
    <cellStyle name="20% - Accent2 8 2 8" xfId="50581" xr:uid="{5C268DEC-2D1E-4CC6-BEAE-7EB87B47E599}"/>
    <cellStyle name="20% - Accent2 8 2 9" xfId="5234" xr:uid="{2E41127D-EDD5-40A9-9079-1BC9FF540F51}"/>
    <cellStyle name="20% - Accent2 8 3" xfId="6010" xr:uid="{4DC8F9EE-8093-486B-B959-945F40409683}"/>
    <cellStyle name="20% - Accent2 8 3 2" xfId="9932" xr:uid="{0651032A-58C5-4DDD-9A6B-6A711A18F097}"/>
    <cellStyle name="20% - Accent2 8 3 2 2" xfId="28786" xr:uid="{4D770426-034F-4A39-857E-9F016C0F4BDB}"/>
    <cellStyle name="20% - Accent2 8 3 2 2 2" xfId="47548" xr:uid="{1CA896F3-AD65-454C-84AA-ABA2D7D80734}"/>
    <cellStyle name="20% - Accent2 8 3 2 3" xfId="19395" xr:uid="{64C45DAD-F499-4CA8-B2E8-D04A7E5BA635}"/>
    <cellStyle name="20% - Accent2 8 3 2 4" xfId="38167" xr:uid="{0EA9302A-7299-41C4-89EC-D2FC304462F6}"/>
    <cellStyle name="20% - Accent2 8 3 3" xfId="25057" xr:uid="{0754E904-3B39-4664-AC6A-2BDC91515757}"/>
    <cellStyle name="20% - Accent2 8 3 3 2" xfId="43819" xr:uid="{CFCBBA02-F8D8-49A1-8CD1-757290A6CDE7}"/>
    <cellStyle name="20% - Accent2 8 3 4" xfId="15666" xr:uid="{A0CF674B-7556-4A32-A99C-73333B4B1A64}"/>
    <cellStyle name="20% - Accent2 8 3 5" xfId="34438" xr:uid="{64ADE404-0852-4F36-8362-9DE7A8DE67E3}"/>
    <cellStyle name="20% - Accent2 8 3 6" xfId="52278" xr:uid="{27270946-E3E5-4DC9-9B34-246AABB44B50}"/>
    <cellStyle name="20% - Accent2 8 3 7" xfId="55319" xr:uid="{6260DC29-A4BA-44A7-857B-BE6D456F0208}"/>
    <cellStyle name="20% - Accent2 8 4" xfId="4459" xr:uid="{FA25EF46-D971-49F8-A6FC-C43A5C92860F}"/>
    <cellStyle name="20% - Accent2 8 4 2" xfId="9933" xr:uid="{B50A8BA6-FB79-40E7-8611-E62983B9FCDB}"/>
    <cellStyle name="20% - Accent2 8 4 2 2" xfId="28787" xr:uid="{13E8C2AF-A321-4519-9BBB-F1654EAAAC2C}"/>
    <cellStyle name="20% - Accent2 8 4 2 2 2" xfId="47549" xr:uid="{9C2E2F9C-C331-4AFE-8A92-A3B833EC8E91}"/>
    <cellStyle name="20% - Accent2 8 4 2 3" xfId="19396" xr:uid="{E1682753-1418-45B9-8109-6E03FEC64D93}"/>
    <cellStyle name="20% - Accent2 8 4 2 4" xfId="38168" xr:uid="{E995CF50-BEBC-41AE-9D79-089623627AC1}"/>
    <cellStyle name="20% - Accent2 8 4 3" xfId="23506" xr:uid="{D33A6706-A452-45FD-A1A8-4948CD718F66}"/>
    <cellStyle name="20% - Accent2 8 4 3 2" xfId="42269" xr:uid="{9EEBD65D-713A-41CD-875E-A7E4AA0B9E9E}"/>
    <cellStyle name="20% - Accent2 8 4 4" xfId="14115" xr:uid="{AC65AFC7-9300-4684-8A0D-A16A23C288D3}"/>
    <cellStyle name="20% - Accent2 8 4 5" xfId="32888" xr:uid="{CC177A0E-B68C-44D4-8075-34B78BC4196D}"/>
    <cellStyle name="20% - Accent2 8 4 6" xfId="52279" xr:uid="{39CBE426-D7B8-4279-9F78-CE6466D0BE3F}"/>
    <cellStyle name="20% - Accent2 8 4 7" xfId="55320" xr:uid="{085CEC6B-9941-43D6-B7AA-029E2BB58BC8}"/>
    <cellStyle name="20% - Accent2 8 5" xfId="6497" xr:uid="{60546A68-DF0C-4CF9-9F9F-691FBABD7FE9}"/>
    <cellStyle name="20% - Accent2 8 5 2" xfId="25537" xr:uid="{ADE2D040-CAE8-4626-A301-8F93DDC8D553}"/>
    <cellStyle name="20% - Accent2 8 5 2 2" xfId="44299" xr:uid="{F10C6591-F4F0-42D5-8DFD-98958BF38B20}"/>
    <cellStyle name="20% - Accent2 8 5 3" xfId="16146" xr:uid="{284AFE17-7970-455D-A3E2-10A7FCBA68C5}"/>
    <cellStyle name="20% - Accent2 8 5 4" xfId="34918" xr:uid="{3C773736-7E0C-4B1C-9EB0-600483296244}"/>
    <cellStyle name="20% - Accent2 8 5 5" xfId="55321" xr:uid="{8EC2F7C8-7A0C-4F23-B73E-D36F64C80F72}"/>
    <cellStyle name="20% - Accent2 8 6" xfId="8232" xr:uid="{1A6A5B3A-37FB-48A0-BF2E-55419359CA1C}"/>
    <cellStyle name="20% - Accent2 8 6 2" xfId="27088" xr:uid="{044039DF-9FE5-4A0D-B316-4A0DD8115A0D}"/>
    <cellStyle name="20% - Accent2 8 6 2 2" xfId="45850" xr:uid="{98F51DB4-1A56-40B3-BEFB-7D6C940ED161}"/>
    <cellStyle name="20% - Accent2 8 6 3" xfId="17697" xr:uid="{ABEB84DB-60F7-48C5-BD92-2EB29B0B2529}"/>
    <cellStyle name="20% - Accent2 8 6 4" xfId="36469" xr:uid="{3621A0E1-7541-406C-8FFC-66DE679C5701}"/>
    <cellStyle name="20% - Accent2 8 6 5" xfId="55322" xr:uid="{9EF018AE-095D-4D79-89FB-68A965F7D3C0}"/>
    <cellStyle name="20% - Accent2 8 7" xfId="22357" xr:uid="{00FAF6A6-90A4-478D-8174-52B7F966899D}"/>
    <cellStyle name="20% - Accent2 8 7 2" xfId="41129" xr:uid="{88BDAF24-2FB2-48BF-B7B8-1477B3EFE3BD}"/>
    <cellStyle name="20% - Accent2 8 7 3" xfId="55323" xr:uid="{70D60609-6778-4B70-9533-4D6A1A6B2C4C}"/>
    <cellStyle name="20% - Accent2 8 8" xfId="12966" xr:uid="{656001F9-56EE-4A92-ABF5-A4765D88171C}"/>
    <cellStyle name="20% - Accent2 8 8 2" xfId="55324" xr:uid="{3CD07DB8-240D-4577-A973-31975C80F556}"/>
    <cellStyle name="20% - Accent2 8 9" xfId="31748" xr:uid="{E658979F-90B4-44D2-AFAB-826E9C3D4E8A}"/>
    <cellStyle name="20% - Accent2 8 9 2" xfId="55325" xr:uid="{0E0BBE31-DA91-476D-B274-F30E00F5C808}"/>
    <cellStyle name="20% - Accent2 9" xfId="1459" xr:uid="{503CF3EF-6E2C-40A3-B318-136E42428522}"/>
    <cellStyle name="20% - Accent2 9 10" xfId="50582" xr:uid="{BAB312C4-5D39-4970-9A72-EA7AE5B665D1}"/>
    <cellStyle name="20% - Accent2 9 11" xfId="3304" xr:uid="{0A4742EC-FC88-40D6-9172-0AF724D80537}"/>
    <cellStyle name="20% - Accent2 9 12" xfId="55326" xr:uid="{6AF83DC1-79DB-4A20-A579-73F22F56FA7E}"/>
    <cellStyle name="20% - Accent2 9 2" xfId="2213" xr:uid="{6E23F018-CEE1-463F-ACC9-83E068D0E7BD}"/>
    <cellStyle name="20% - Accent2 9 2 10" xfId="55327" xr:uid="{C560CEB0-E01F-4208-B7DF-E9AB1AF4DA5D}"/>
    <cellStyle name="20% - Accent2 9 2 2" xfId="6500" xr:uid="{0268EC73-E020-4268-8ACC-19299C8AF227}"/>
    <cellStyle name="20% - Accent2 9 2 2 2" xfId="9934" xr:uid="{1E1976CC-35B0-483C-A7EE-05B91C5F27CA}"/>
    <cellStyle name="20% - Accent2 9 2 2 2 2" xfId="28788" xr:uid="{6B05173E-D515-47FD-A0F2-7CDE706DF1B8}"/>
    <cellStyle name="20% - Accent2 9 2 2 2 2 2" xfId="47550" xr:uid="{EA068FB1-8473-46D5-9735-1FCA9D734B62}"/>
    <cellStyle name="20% - Accent2 9 2 2 2 3" xfId="19397" xr:uid="{2E756F9B-17DC-4D0E-A82D-76B1DA00D891}"/>
    <cellStyle name="20% - Accent2 9 2 2 2 4" xfId="38169" xr:uid="{F76B8B80-631E-4038-8A86-24C61367A9A5}"/>
    <cellStyle name="20% - Accent2 9 2 2 3" xfId="25540" xr:uid="{9BC8ACF7-01BE-42CB-9D40-32F2FEB7E3AC}"/>
    <cellStyle name="20% - Accent2 9 2 2 3 2" xfId="44302" xr:uid="{77377B22-CE40-4F8D-92C4-4E8D3264F888}"/>
    <cellStyle name="20% - Accent2 9 2 2 4" xfId="16149" xr:uid="{229ADEEC-74CE-417E-BB31-A4EBDA51A6E8}"/>
    <cellStyle name="20% - Accent2 9 2 2 5" xfId="34921" xr:uid="{10E18D0D-C5B6-411C-82E7-AA0156F6B2EE}"/>
    <cellStyle name="20% - Accent2 9 2 2 6" xfId="52280" xr:uid="{A4D6135F-498F-4B9D-B770-1CC9F4EB9630}"/>
    <cellStyle name="20% - Accent2 9 2 2 7" xfId="60349" xr:uid="{DD839C9F-2CC8-43E2-B8F1-C8D249C142A4}"/>
    <cellStyle name="20% - Accent2 9 2 3" xfId="9935" xr:uid="{E2B6E560-EFF9-4B7F-B3D0-145C1FAF0F57}"/>
    <cellStyle name="20% - Accent2 9 2 3 2" xfId="28789" xr:uid="{1B62FDE5-D447-48E6-87BA-5F0B39943AE7}"/>
    <cellStyle name="20% - Accent2 9 2 3 2 2" xfId="47551" xr:uid="{2C369DF9-F2E4-447C-91B2-D831AE8AF32C}"/>
    <cellStyle name="20% - Accent2 9 2 3 3" xfId="19398" xr:uid="{BDCA60B0-EE5D-4EE9-A945-C598AC5A5359}"/>
    <cellStyle name="20% - Accent2 9 2 3 4" xfId="38170" xr:uid="{A9AEAAE3-0A55-4EFC-B56E-87DAE0E72657}"/>
    <cellStyle name="20% - Accent2 9 2 3 5" xfId="52281" xr:uid="{E5EBCDF2-B5A2-4C7F-AEFA-6ECC5034B0F2}"/>
    <cellStyle name="20% - Accent2 9 2 3 6" xfId="60350" xr:uid="{755AC713-E027-4A43-A9DB-59079ABB6B67}"/>
    <cellStyle name="20% - Accent2 9 2 4" xfId="8235" xr:uid="{6AD43198-DC22-446B-9CFC-93F04C5F2D61}"/>
    <cellStyle name="20% - Accent2 9 2 4 2" xfId="27091" xr:uid="{C59F7263-B992-4529-9E8A-74FE59A0A4FB}"/>
    <cellStyle name="20% - Accent2 9 2 4 2 2" xfId="45853" xr:uid="{F06C38F8-3F36-4C60-B80B-80339B4BAA04}"/>
    <cellStyle name="20% - Accent2 9 2 4 3" xfId="17700" xr:uid="{E3F4DFFC-B3DA-49B2-AAD7-8285944298CD}"/>
    <cellStyle name="20% - Accent2 9 2 4 4" xfId="36472" xr:uid="{FF38A172-249D-478E-A1CE-08A82028EFCA}"/>
    <cellStyle name="20% - Accent2 9 2 5" xfId="24540" xr:uid="{DB01391E-2E41-421E-8FC2-6CAAD195E004}"/>
    <cellStyle name="20% - Accent2 9 2 5 2" xfId="43302" xr:uid="{C8E0CF56-A27B-4F71-8171-BAAADCD036D6}"/>
    <cellStyle name="20% - Accent2 9 2 6" xfId="15149" xr:uid="{2E75D68D-AAC0-4C69-B54F-F569D620EA00}"/>
    <cellStyle name="20% - Accent2 9 2 7" xfId="33921" xr:uid="{513E0C91-8ED6-4979-9815-862BB53E87FC}"/>
    <cellStyle name="20% - Accent2 9 2 8" xfId="50583" xr:uid="{776CAC6B-93FA-4EEE-AA2C-459B6D4E6B71}"/>
    <cellStyle name="20% - Accent2 9 2 9" xfId="5493" xr:uid="{53AA3FEB-E7BF-49FD-88FE-7E4758ECE425}"/>
    <cellStyle name="20% - Accent2 9 3" xfId="6268" xr:uid="{73637642-BF44-420D-B80A-15D813E5DACA}"/>
    <cellStyle name="20% - Accent2 9 3 2" xfId="9936" xr:uid="{BA634757-2F14-42D4-B8CC-F4FE1ABE9C8A}"/>
    <cellStyle name="20% - Accent2 9 3 2 2" xfId="28790" xr:uid="{8F369901-F3B1-4C1A-B514-A03A1B90C739}"/>
    <cellStyle name="20% - Accent2 9 3 2 2 2" xfId="47552" xr:uid="{05A96D4D-C199-4E6A-9E6E-5FA271637956}"/>
    <cellStyle name="20% - Accent2 9 3 2 3" xfId="19399" xr:uid="{EE143C59-282A-418E-BFEF-4CBA9BE8792A}"/>
    <cellStyle name="20% - Accent2 9 3 2 4" xfId="38171" xr:uid="{CE76048E-FDED-4F2E-854C-99ECFD8505BE}"/>
    <cellStyle name="20% - Accent2 9 3 3" xfId="25315" xr:uid="{EA5425B5-4A0C-4F08-9330-E685B28882FF}"/>
    <cellStyle name="20% - Accent2 9 3 3 2" xfId="44077" xr:uid="{E412DBDD-C22B-4678-B5B9-976208758D06}"/>
    <cellStyle name="20% - Accent2 9 3 4" xfId="15924" xr:uid="{015347E7-8C6C-4877-B4F7-8512014DC59F}"/>
    <cellStyle name="20% - Accent2 9 3 5" xfId="34696" xr:uid="{0E431D49-BB29-4203-83AE-142F592DD83C}"/>
    <cellStyle name="20% - Accent2 9 3 6" xfId="52282" xr:uid="{1AAB6665-B148-4132-B8A2-962BBED6256B}"/>
    <cellStyle name="20% - Accent2 9 3 7" xfId="55328" xr:uid="{3DF93D5D-E161-4E3C-B3FC-93C14B24A7CC}"/>
    <cellStyle name="20% - Accent2 9 4" xfId="4717" xr:uid="{7363F995-3453-42A3-9A30-68978235B465}"/>
    <cellStyle name="20% - Accent2 9 4 2" xfId="9937" xr:uid="{C5EF9D97-74EE-4CAD-8353-DD4479726F7F}"/>
    <cellStyle name="20% - Accent2 9 4 2 2" xfId="28791" xr:uid="{32166A0C-B571-485B-BB17-36FFD96A0356}"/>
    <cellStyle name="20% - Accent2 9 4 2 2 2" xfId="47553" xr:uid="{21EA660E-1AF6-4167-AB51-01DABED06799}"/>
    <cellStyle name="20% - Accent2 9 4 2 3" xfId="19400" xr:uid="{1355FB04-BEED-4A64-9D4A-EAF1458B11D0}"/>
    <cellStyle name="20% - Accent2 9 4 2 4" xfId="38172" xr:uid="{2B00AEB3-3F48-4A59-BDD7-E5E434F5CFF7}"/>
    <cellStyle name="20% - Accent2 9 4 3" xfId="23764" xr:uid="{2F49C8BA-337B-4B32-ADAE-71A915E27EB8}"/>
    <cellStyle name="20% - Accent2 9 4 3 2" xfId="42527" xr:uid="{D763E817-5FE4-44FE-A8CD-08290BD7002D}"/>
    <cellStyle name="20% - Accent2 9 4 4" xfId="14373" xr:uid="{03F4BB24-FCEA-44BA-A09A-4290D8331C72}"/>
    <cellStyle name="20% - Accent2 9 4 5" xfId="33146" xr:uid="{15D4D216-CA1C-45CE-91B0-D069CBD7C555}"/>
    <cellStyle name="20% - Accent2 9 4 6" xfId="52283" xr:uid="{291B8002-7D70-4FD3-A736-A18C5EC9C02D}"/>
    <cellStyle name="20% - Accent2 9 4 7" xfId="55329" xr:uid="{B3E70AF5-F9AF-4EF2-ABA1-6E1AF96759DC}"/>
    <cellStyle name="20% - Accent2 9 5" xfId="6499" xr:uid="{8B0949C1-CFE5-4A60-BE3B-BADA41B25947}"/>
    <cellStyle name="20% - Accent2 9 5 2" xfId="25539" xr:uid="{AE9179D8-2E03-4DEF-AE3D-E6C021F2207F}"/>
    <cellStyle name="20% - Accent2 9 5 2 2" xfId="44301" xr:uid="{2FBEA783-F193-4435-BF56-CF994D4787E8}"/>
    <cellStyle name="20% - Accent2 9 5 3" xfId="16148" xr:uid="{16850A4C-C31F-470F-B23D-5519F95B0B82}"/>
    <cellStyle name="20% - Accent2 9 5 4" xfId="34920" xr:uid="{85543ABA-7B04-43DD-8054-74394FDD22F6}"/>
    <cellStyle name="20% - Accent2 9 5 5" xfId="55330" xr:uid="{0B6CB5BF-065B-4694-8F30-FBA43B83BD5E}"/>
    <cellStyle name="20% - Accent2 9 6" xfId="8234" xr:uid="{C6C3F729-46DB-4ACC-A20F-C3F1495051C1}"/>
    <cellStyle name="20% - Accent2 9 6 2" xfId="27090" xr:uid="{A8DB12D0-7E3A-4F15-9D4D-70524475A720}"/>
    <cellStyle name="20% - Accent2 9 6 2 2" xfId="45852" xr:uid="{E454BFB8-CD89-4271-95DD-150ED61695EF}"/>
    <cellStyle name="20% - Accent2 9 6 3" xfId="17699" xr:uid="{61F34415-D21E-403D-A9DE-3857FB14ADA4}"/>
    <cellStyle name="20% - Accent2 9 6 4" xfId="36471" xr:uid="{713FDD00-7B6F-4940-8425-CE40E58BADDA}"/>
    <cellStyle name="20% - Accent2 9 6 5" xfId="55331" xr:uid="{681547C2-3503-45D1-9A0F-36F7D85B3D85}"/>
    <cellStyle name="20% - Accent2 9 7" xfId="22358" xr:uid="{B579B311-590C-4C85-A6CF-560DBFC381EC}"/>
    <cellStyle name="20% - Accent2 9 7 2" xfId="41130" xr:uid="{E7647F34-D44E-447C-8A59-7E2D826A50AB}"/>
    <cellStyle name="20% - Accent2 9 7 3" xfId="55332" xr:uid="{62D79347-6A79-4DCE-9695-99101C2F2487}"/>
    <cellStyle name="20% - Accent2 9 8" xfId="12967" xr:uid="{D7FD8E2B-4FDE-4DF2-944D-411237E87CAB}"/>
    <cellStyle name="20% - Accent2 9 8 2" xfId="55333" xr:uid="{3EAB5A3C-015D-4C22-B363-28CD245A3B27}"/>
    <cellStyle name="20% - Accent2 9 9" xfId="31749" xr:uid="{9753EAA1-FC8F-491E-8B67-2491D8811ED7}"/>
    <cellStyle name="20% - Accent3 10" xfId="848" xr:uid="{E0BCCE1D-F113-4309-996A-66E5CD99CFD3}"/>
    <cellStyle name="20% - Accent3 10 10" xfId="50584" xr:uid="{3A8236DB-5CB2-42A8-BCEB-66AB60EF48B8}"/>
    <cellStyle name="20% - Accent3 10 11" xfId="3305" xr:uid="{39BAABE6-0A29-4CFA-B399-8C8A355B686A}"/>
    <cellStyle name="20% - Accent3 10 12" xfId="55334" xr:uid="{5698DAA7-7994-4F54-94CD-59E35F4666F7}"/>
    <cellStyle name="20% - Accent3 10 2" xfId="2214" xr:uid="{EFE78179-4FC1-47E8-9E1E-65D3AC89832D}"/>
    <cellStyle name="20% - Accent3 10 2 10" xfId="55335" xr:uid="{A3B0DF8C-FA63-4E08-9A80-2964A04813E8}"/>
    <cellStyle name="20% - Accent3 10 2 2" xfId="6502" xr:uid="{2513754D-5BC2-46C7-BBC0-C40709B14574}"/>
    <cellStyle name="20% - Accent3 10 2 2 2" xfId="9938" xr:uid="{72F5F860-B573-4A7B-BED8-78E513289812}"/>
    <cellStyle name="20% - Accent3 10 2 2 2 2" xfId="28792" xr:uid="{9918187B-CE84-4AB4-84CE-1475A698803D}"/>
    <cellStyle name="20% - Accent3 10 2 2 2 2 2" xfId="47554" xr:uid="{3DB3F5EF-249C-4237-B5F0-95E70B45E44A}"/>
    <cellStyle name="20% - Accent3 10 2 2 2 3" xfId="19401" xr:uid="{CCC483A6-F8C6-442B-BCB9-AFFD6C608270}"/>
    <cellStyle name="20% - Accent3 10 2 2 2 4" xfId="38173" xr:uid="{3CD78F8E-3040-4B4B-9FEC-D3E1F9DB2181}"/>
    <cellStyle name="20% - Accent3 10 2 2 3" xfId="25542" xr:uid="{0FBA8A92-C28F-47B5-976C-1A3B24CCC9F3}"/>
    <cellStyle name="20% - Accent3 10 2 2 3 2" xfId="44304" xr:uid="{6B5B8F47-D11E-4839-BE50-8723D2F6F11A}"/>
    <cellStyle name="20% - Accent3 10 2 2 4" xfId="16151" xr:uid="{70766137-0E58-43E7-931A-FBEA07BA3F49}"/>
    <cellStyle name="20% - Accent3 10 2 2 5" xfId="34923" xr:uid="{F45DDD59-561C-43BB-82C4-0F3288971BC8}"/>
    <cellStyle name="20% - Accent3 10 2 2 6" xfId="52284" xr:uid="{DF1EE5F1-BA79-463A-B7DA-FFC16075A97E}"/>
    <cellStyle name="20% - Accent3 10 2 2 7" xfId="60351" xr:uid="{4FC4DF8B-6695-4A6C-A3EE-0D1052F61E74}"/>
    <cellStyle name="20% - Accent3 10 2 3" xfId="9939" xr:uid="{B3C474DC-DB02-4E4D-8F29-AC16F06F10C9}"/>
    <cellStyle name="20% - Accent3 10 2 3 2" xfId="28793" xr:uid="{91CAFEC7-6389-4158-87BC-9775673F00E1}"/>
    <cellStyle name="20% - Accent3 10 2 3 2 2" xfId="47555" xr:uid="{664B265B-EA86-4D0A-8CAD-426321E9D339}"/>
    <cellStyle name="20% - Accent3 10 2 3 3" xfId="19402" xr:uid="{734564FD-3570-40B4-8D6F-4B84F77112A1}"/>
    <cellStyle name="20% - Accent3 10 2 3 4" xfId="38174" xr:uid="{DFA3E439-2B44-4599-B2A5-84C6253B7FD9}"/>
    <cellStyle name="20% - Accent3 10 2 3 5" xfId="52285" xr:uid="{2ACB89B8-3C5B-4595-900D-CA181AB3490D}"/>
    <cellStyle name="20% - Accent3 10 2 3 6" xfId="60352" xr:uid="{693C8BE9-7186-409D-BD98-95C0F524037E}"/>
    <cellStyle name="20% - Accent3 10 2 4" xfId="8237" xr:uid="{1760F7B5-656F-411B-A0E9-F743C2CBB978}"/>
    <cellStyle name="20% - Accent3 10 2 4 2" xfId="27093" xr:uid="{E12CEC40-2D4C-4F94-BC37-220C5D90FBA3}"/>
    <cellStyle name="20% - Accent3 10 2 4 2 2" xfId="45855" xr:uid="{53FC624F-B1E6-4EE6-B313-E04E08114C98}"/>
    <cellStyle name="20% - Accent3 10 2 4 3" xfId="17702" xr:uid="{31D6B9CA-2ACC-408A-9734-D2C9D78F7BCC}"/>
    <cellStyle name="20% - Accent3 10 2 4 4" xfId="36474" xr:uid="{83C724E1-09BD-40E1-939B-71D1C327B9D4}"/>
    <cellStyle name="20% - Accent3 10 2 5" xfId="24585" xr:uid="{7D4B4451-9AB1-4448-8221-A37B9E043AAA}"/>
    <cellStyle name="20% - Accent3 10 2 5 2" xfId="43347" xr:uid="{749A07E8-79AA-42AB-8815-44007FDB2BA1}"/>
    <cellStyle name="20% - Accent3 10 2 6" xfId="15194" xr:uid="{C28B9AD9-CE49-4785-B004-B1A9FCF306CD}"/>
    <cellStyle name="20% - Accent3 10 2 7" xfId="33966" xr:uid="{8CA6571B-0E48-4969-9306-8359B72007E1}"/>
    <cellStyle name="20% - Accent3 10 2 8" xfId="50585" xr:uid="{E1927CA4-5D1C-43E7-A01F-AA727C4F0940}"/>
    <cellStyle name="20% - Accent3 10 2 9" xfId="5538" xr:uid="{6C76B3D4-D651-49C3-B95A-47EFABC06499}"/>
    <cellStyle name="20% - Accent3 10 3" xfId="6313" xr:uid="{0801E704-2CAC-42A8-8020-2378E4E7DF0B}"/>
    <cellStyle name="20% - Accent3 10 3 2" xfId="9940" xr:uid="{097289FC-65A9-4FE3-9801-63AFD2679424}"/>
    <cellStyle name="20% - Accent3 10 3 2 2" xfId="28794" xr:uid="{4D22E4E1-444C-42EF-83A6-BCECD5A7B973}"/>
    <cellStyle name="20% - Accent3 10 3 2 2 2" xfId="47556" xr:uid="{EAD197DB-DB19-452F-A469-EF2ABA2BBED8}"/>
    <cellStyle name="20% - Accent3 10 3 2 3" xfId="19403" xr:uid="{C579B8A9-C66B-430D-AD52-011C4B5744A9}"/>
    <cellStyle name="20% - Accent3 10 3 2 4" xfId="38175" xr:uid="{E62C59E7-8C18-49BE-AFE0-521B9C93FD8D}"/>
    <cellStyle name="20% - Accent3 10 3 3" xfId="25360" xr:uid="{26021C38-829F-430C-8FA8-2282D101A8A6}"/>
    <cellStyle name="20% - Accent3 10 3 3 2" xfId="44122" xr:uid="{E0A35239-3399-4F50-BB96-72E4353CCE09}"/>
    <cellStyle name="20% - Accent3 10 3 4" xfId="15969" xr:uid="{F653901B-5563-4F7C-B948-CB83C7BBCCF4}"/>
    <cellStyle name="20% - Accent3 10 3 5" xfId="34741" xr:uid="{9F7E5240-F4AA-4445-A253-19FFD31DFA7A}"/>
    <cellStyle name="20% - Accent3 10 3 6" xfId="52286" xr:uid="{82455098-30CE-4A9A-AF07-DC16F0371D8F}"/>
    <cellStyle name="20% - Accent3 10 3 7" xfId="55336" xr:uid="{C60756C0-61E0-424B-A7FB-A16C1960DCE5}"/>
    <cellStyle name="20% - Accent3 10 4" xfId="4762" xr:uid="{522F8895-91BB-4AF8-ACF4-6B1FF62D3D03}"/>
    <cellStyle name="20% - Accent3 10 4 2" xfId="9941" xr:uid="{7F53A605-993A-4FD2-A053-D7845E43F39E}"/>
    <cellStyle name="20% - Accent3 10 4 2 2" xfId="28795" xr:uid="{2A866B05-17FC-476F-9EDB-FF8BBD3F5768}"/>
    <cellStyle name="20% - Accent3 10 4 2 2 2" xfId="47557" xr:uid="{8A539341-1B75-405C-B979-05885A9997B8}"/>
    <cellStyle name="20% - Accent3 10 4 2 3" xfId="19404" xr:uid="{3510C8AA-7642-4BB7-8CE7-ACD0EDC235DB}"/>
    <cellStyle name="20% - Accent3 10 4 2 4" xfId="38176" xr:uid="{CA718A63-2EDC-4D63-9273-F36542E7AD43}"/>
    <cellStyle name="20% - Accent3 10 4 3" xfId="23809" xr:uid="{473B0BFF-6F31-4236-9280-32D8B3003BDA}"/>
    <cellStyle name="20% - Accent3 10 4 3 2" xfId="42572" xr:uid="{F270B69E-417A-4D74-B573-B3EC2BC90BE3}"/>
    <cellStyle name="20% - Accent3 10 4 4" xfId="14418" xr:uid="{6D2EEE1F-63BC-4112-817B-D260DA383D04}"/>
    <cellStyle name="20% - Accent3 10 4 5" xfId="33191" xr:uid="{FCAEED62-F82A-48FE-B5B6-933CCA8D09A2}"/>
    <cellStyle name="20% - Accent3 10 4 6" xfId="52287" xr:uid="{BB87A227-710A-4C4B-BA90-A801657515E0}"/>
    <cellStyle name="20% - Accent3 10 4 7" xfId="55337" xr:uid="{819D1C1C-413A-41A7-BA75-850AD64B6E3C}"/>
    <cellStyle name="20% - Accent3 10 5" xfId="6501" xr:uid="{ECEF2E84-7E54-41E1-930C-D4A884B6E808}"/>
    <cellStyle name="20% - Accent3 10 5 2" xfId="25541" xr:uid="{2EEED285-ABB5-415D-A23A-2A94CCB18912}"/>
    <cellStyle name="20% - Accent3 10 5 2 2" xfId="44303" xr:uid="{246C3891-538F-48C0-86A0-80E970D0D07F}"/>
    <cellStyle name="20% - Accent3 10 5 3" xfId="16150" xr:uid="{A5FC9F95-7869-4348-AEB5-B81258BBD60E}"/>
    <cellStyle name="20% - Accent3 10 5 4" xfId="34922" xr:uid="{5447D321-FE06-4AC8-AE11-227CA3BD1051}"/>
    <cellStyle name="20% - Accent3 10 5 5" xfId="55338" xr:uid="{F0E2A2A3-E11E-44C9-BD1A-F22C35B602B7}"/>
    <cellStyle name="20% - Accent3 10 6" xfId="8236" xr:uid="{A5DF0736-B59C-46F0-AED7-CF205C2C39E6}"/>
    <cellStyle name="20% - Accent3 10 6 2" xfId="27092" xr:uid="{83CD4D67-8095-466C-8F08-757703815BB6}"/>
    <cellStyle name="20% - Accent3 10 6 2 2" xfId="45854" xr:uid="{270E415C-BA7B-4A38-AB8A-91B05BFEECE1}"/>
    <cellStyle name="20% - Accent3 10 6 3" xfId="17701" xr:uid="{436D0ED8-4626-4F80-9C12-DE6F09858AB7}"/>
    <cellStyle name="20% - Accent3 10 6 4" xfId="36473" xr:uid="{E9098C09-E0EB-46C1-BE1A-161AF3672095}"/>
    <cellStyle name="20% - Accent3 10 7" xfId="22359" xr:uid="{35727DBC-3114-4750-AC86-FF1D7DACB23C}"/>
    <cellStyle name="20% - Accent3 10 7 2" xfId="41131" xr:uid="{566081C5-B0EC-4D66-8BA5-727521C830C5}"/>
    <cellStyle name="20% - Accent3 10 8" xfId="12968" xr:uid="{C26C0669-909B-49B0-B6B5-19ACD25F7D80}"/>
    <cellStyle name="20% - Accent3 10 9" xfId="31750" xr:uid="{C4952B2D-C425-4B9C-9B2B-DB77FEB41235}"/>
    <cellStyle name="20% - Accent3 11" xfId="2215" xr:uid="{1BF9A58B-AC87-4E35-82D3-54099AB0FED5}"/>
    <cellStyle name="20% - Accent3 11 10" xfId="55339" xr:uid="{EF3C45E9-AF49-4C0B-8135-51E8C48D4714}"/>
    <cellStyle name="20% - Accent3 11 2" xfId="4803" xr:uid="{03EEB1F5-11CB-457C-AB02-5C6456F305BA}"/>
    <cellStyle name="20% - Accent3 11 2 2" xfId="9942" xr:uid="{A736EA8D-10F2-438D-BFAF-122D4C83ADD2}"/>
    <cellStyle name="20% - Accent3 11 2 2 2" xfId="28796" xr:uid="{A5E59310-480E-472C-A1C7-95C4FEE03FC7}"/>
    <cellStyle name="20% - Accent3 11 2 2 2 2" xfId="47558" xr:uid="{9B596083-6B37-4A04-8D94-95A864F40D23}"/>
    <cellStyle name="20% - Accent3 11 2 2 3" xfId="19405" xr:uid="{590D3342-9AF5-460F-8A5E-0E9572D5DAB1}"/>
    <cellStyle name="20% - Accent3 11 2 2 4" xfId="38177" xr:uid="{29428E92-D684-4515-983C-6843B58A01BF}"/>
    <cellStyle name="20% - Accent3 11 2 3" xfId="23850" xr:uid="{83993DBA-19E7-4A42-8A72-ADF590504CE2}"/>
    <cellStyle name="20% - Accent3 11 2 3 2" xfId="42613" xr:uid="{DA79E7C4-69C8-430D-BBED-6A7F3A4A7F28}"/>
    <cellStyle name="20% - Accent3 11 2 4" xfId="14459" xr:uid="{547E2790-EB60-4210-8803-69331446BEB2}"/>
    <cellStyle name="20% - Accent3 11 2 5" xfId="33232" xr:uid="{C6979D5E-C308-4CFE-A02B-1FCB769BDA9E}"/>
    <cellStyle name="20% - Accent3 11 2 6" xfId="52288" xr:uid="{9562FEAB-565E-42FD-BA70-7828CD279446}"/>
    <cellStyle name="20% - Accent3 11 2 7" xfId="55340" xr:uid="{0D9726C0-B422-49C4-B7F6-B8C77D0C3774}"/>
    <cellStyle name="20% - Accent3 11 3" xfId="6503" xr:uid="{F9249B32-55BF-48F5-9F4B-0D5A22F13B19}"/>
    <cellStyle name="20% - Accent3 11 3 2" xfId="9943" xr:uid="{9BA8290C-21D8-4B1A-81A2-7E4221F99A4D}"/>
    <cellStyle name="20% - Accent3 11 3 2 2" xfId="28797" xr:uid="{CAFDA268-50AB-43FD-8BE4-EC91CACB2964}"/>
    <cellStyle name="20% - Accent3 11 3 2 2 2" xfId="47559" xr:uid="{2D1969DB-1039-4094-9F1E-0365DBE597CC}"/>
    <cellStyle name="20% - Accent3 11 3 2 3" xfId="19406" xr:uid="{BC0F5EE0-E219-46E6-B62F-ACC762EEB31A}"/>
    <cellStyle name="20% - Accent3 11 3 2 4" xfId="38178" xr:uid="{0BFD210C-4694-469C-8645-59D542BF6C31}"/>
    <cellStyle name="20% - Accent3 11 3 3" xfId="25543" xr:uid="{58B2EE84-D4FE-4D27-BFA5-7F9E747ADE9C}"/>
    <cellStyle name="20% - Accent3 11 3 3 2" xfId="44305" xr:uid="{55084DF6-4D28-4FB9-B017-884B8988799E}"/>
    <cellStyle name="20% - Accent3 11 3 4" xfId="16152" xr:uid="{2725B5CE-136C-4813-AE09-438E5AE12B59}"/>
    <cellStyle name="20% - Accent3 11 3 5" xfId="34924" xr:uid="{6515B51E-FD8A-48B8-9868-274FF1E62D3A}"/>
    <cellStyle name="20% - Accent3 11 3 6" xfId="52289" xr:uid="{D888E320-A58A-4EEB-A283-1CF104C60A77}"/>
    <cellStyle name="20% - Accent3 11 3 7" xfId="55341" xr:uid="{79232F02-6463-4CE1-9E71-BD02E8F71A52}"/>
    <cellStyle name="20% - Accent3 11 4" xfId="8238" xr:uid="{96C7F6B3-A5A1-4366-B4CE-9795C1E7146E}"/>
    <cellStyle name="20% - Accent3 11 4 2" xfId="27094" xr:uid="{A3529A0D-71D1-495F-AF73-24B25B11589D}"/>
    <cellStyle name="20% - Accent3 11 4 2 2" xfId="45856" xr:uid="{6CCE956C-FEBC-431B-B144-F2EE8AC9AE52}"/>
    <cellStyle name="20% - Accent3 11 4 3" xfId="17703" xr:uid="{4FE77B22-9DE0-4DDC-841D-86316C5F35C2}"/>
    <cellStyle name="20% - Accent3 11 4 4" xfId="36475" xr:uid="{0F4D9641-39A2-49FB-A10B-664F43D8CA2D}"/>
    <cellStyle name="20% - Accent3 11 4 5" xfId="55342" xr:uid="{424E8CFF-6A52-42B4-B23D-0407E3FA8FE8}"/>
    <cellStyle name="20% - Accent3 11 5" xfId="22360" xr:uid="{B121E38B-9AA4-44D9-8B97-54279EA07B6E}"/>
    <cellStyle name="20% - Accent3 11 5 2" xfId="41132" xr:uid="{9A200F22-45F9-43CD-BCC0-00034EF3F5E1}"/>
    <cellStyle name="20% - Accent3 11 5 3" xfId="55343" xr:uid="{0CEAD96E-443A-4E4F-B212-5179B30DB527}"/>
    <cellStyle name="20% - Accent3 11 6" xfId="12969" xr:uid="{0F955680-59F4-46E4-8639-96CEBC67FB91}"/>
    <cellStyle name="20% - Accent3 11 7" xfId="31751" xr:uid="{2B7CDF7C-DB4D-41EC-870D-E47AE83FBF67}"/>
    <cellStyle name="20% - Accent3 11 8" xfId="50586" xr:uid="{16D00F24-88E4-4E07-91EA-E055BEFC9DB8}"/>
    <cellStyle name="20% - Accent3 11 9" xfId="3306" xr:uid="{9FD5CBB6-7E12-41E8-8D45-16E61A4E81CF}"/>
    <cellStyle name="20% - Accent3 12" xfId="2216" xr:uid="{D39C61E8-8A7D-4320-8149-EE853611BD89}"/>
    <cellStyle name="20% - Accent3 12 10" xfId="55344" xr:uid="{8A9E1A0F-8842-48E7-8E77-351F82F10D6E}"/>
    <cellStyle name="20% - Accent3 12 2" xfId="6504" xr:uid="{EEB77F56-07F7-4E3B-B252-ACCF9CC1A58B}"/>
    <cellStyle name="20% - Accent3 12 2 2" xfId="9944" xr:uid="{E83F8721-AB33-4949-A5EC-5AE00573FC36}"/>
    <cellStyle name="20% - Accent3 12 2 2 2" xfId="28798" xr:uid="{59B26D76-67B8-41BA-904E-B7CC34F3B30C}"/>
    <cellStyle name="20% - Accent3 12 2 2 2 2" xfId="47560" xr:uid="{00789BB0-4376-481F-AD52-2C07CF793160}"/>
    <cellStyle name="20% - Accent3 12 2 2 3" xfId="19407" xr:uid="{45FC70BD-07D7-4DAF-A7B0-07F209229A83}"/>
    <cellStyle name="20% - Accent3 12 2 2 4" xfId="38179" xr:uid="{BC27FCF1-48CC-4464-ABB7-B84538797655}"/>
    <cellStyle name="20% - Accent3 12 2 3" xfId="25544" xr:uid="{D2DDE16D-BAF2-4761-8153-A696AAED31F6}"/>
    <cellStyle name="20% - Accent3 12 2 3 2" xfId="44306" xr:uid="{7F4F949D-00C4-4EF2-A4C6-A11FBE409706}"/>
    <cellStyle name="20% - Accent3 12 2 4" xfId="16153" xr:uid="{FA9050C0-D0E0-4210-858B-E898874DECD8}"/>
    <cellStyle name="20% - Accent3 12 2 5" xfId="34925" xr:uid="{81F910D0-D971-457B-9425-8AC7E095BFC8}"/>
    <cellStyle name="20% - Accent3 12 2 6" xfId="52290" xr:uid="{19C566D2-A4B3-4941-8ADA-7C25C29BEDF2}"/>
    <cellStyle name="20% - Accent3 12 2 7" xfId="55345" xr:uid="{45B817F0-9609-4B63-97C6-D39CF4E12A87}"/>
    <cellStyle name="20% - Accent3 12 3" xfId="9945" xr:uid="{8FF1E239-B5DC-4209-86AF-708A72623C1E}"/>
    <cellStyle name="20% - Accent3 12 3 2" xfId="28799" xr:uid="{3FAE86EA-6C22-4332-BA62-6B0DBEA52D55}"/>
    <cellStyle name="20% - Accent3 12 3 2 2" xfId="47561" xr:uid="{C1AEA559-948F-4DA5-9E9D-17B41F2BCE56}"/>
    <cellStyle name="20% - Accent3 12 3 3" xfId="19408" xr:uid="{D4BC9F63-68EE-4F7C-BCF3-9689926019F1}"/>
    <cellStyle name="20% - Accent3 12 3 4" xfId="38180" xr:uid="{E1AA3243-2DD6-4AE2-99E8-CF3A0B6593D6}"/>
    <cellStyle name="20% - Accent3 12 3 5" xfId="52291" xr:uid="{4376D690-7BB8-4C41-83FE-8ECF09323ACD}"/>
    <cellStyle name="20% - Accent3 12 3 6" xfId="60353" xr:uid="{7E7A60CF-3726-4AEA-A963-CF5EBCB3A49E}"/>
    <cellStyle name="20% - Accent3 12 4" xfId="8239" xr:uid="{A88667CB-D26A-4773-B2E5-A44604D36F49}"/>
    <cellStyle name="20% - Accent3 12 4 2" xfId="27095" xr:uid="{99431C12-4C8B-467F-9EAE-EEC0CA71A93C}"/>
    <cellStyle name="20% - Accent3 12 4 2 2" xfId="45857" xr:uid="{AAD6D754-C83D-452D-8D0B-C1203D69555E}"/>
    <cellStyle name="20% - Accent3 12 4 3" xfId="17704" xr:uid="{A3DC7B3E-8443-4A20-8426-36B1EDDC7AD3}"/>
    <cellStyle name="20% - Accent3 12 4 4" xfId="36476" xr:uid="{23091B4D-ABF7-460B-8B0C-F6D74BA94607}"/>
    <cellStyle name="20% - Accent3 12 5" xfId="24626" xr:uid="{802A1B2C-450F-4838-A45B-E2D9A46D3FD3}"/>
    <cellStyle name="20% - Accent3 12 5 2" xfId="43388" xr:uid="{E5EEAC55-4682-4340-849F-24CEB7539B8A}"/>
    <cellStyle name="20% - Accent3 12 6" xfId="15235" xr:uid="{D22EB546-2324-4884-A08F-ED19B6EFA807}"/>
    <cellStyle name="20% - Accent3 12 7" xfId="34007" xr:uid="{B3661267-F8BA-4B81-97AC-13D499AB7717}"/>
    <cellStyle name="20% - Accent3 12 8" xfId="50587" xr:uid="{77BF0527-658A-4A66-9756-5373C70C7E11}"/>
    <cellStyle name="20% - Accent3 12 9" xfId="5579" xr:uid="{B85455DB-6655-4103-A9B4-463046CC26B1}"/>
    <cellStyle name="20% - Accent3 13" xfId="23075" xr:uid="{A97B7FBC-84C2-4CF0-93E4-81D2E31CF864}"/>
    <cellStyle name="20% - Accent3 13 2" xfId="41838" xr:uid="{8798B772-712A-4C4F-AF72-D458BF0E2071}"/>
    <cellStyle name="20% - Accent3 13 2 2" xfId="55347" xr:uid="{7A369CCA-2187-43EE-B8FA-89794D5C6D0F}"/>
    <cellStyle name="20% - Accent3 13 3" xfId="55346" xr:uid="{4334071E-B688-44B9-80C1-3E0F56C15FCF}"/>
    <cellStyle name="20% - Accent3 14" xfId="13684" xr:uid="{866F3E9F-EE1D-458C-A804-041E1668FF0E}"/>
    <cellStyle name="20% - Accent3 14 2" xfId="55349" xr:uid="{68D68EA0-F6A5-44F0-8EBD-59CF35FEC659}"/>
    <cellStyle name="20% - Accent3 14 3" xfId="55348" xr:uid="{DA415151-0FD3-48FA-BE9B-6DC5A6CC407C}"/>
    <cellStyle name="20% - Accent3 15" xfId="32457" xr:uid="{600BB530-36DA-4316-A61A-A2F225134AD8}"/>
    <cellStyle name="20% - Accent3 15 2" xfId="55350" xr:uid="{FC96E75F-1B80-42F3-9204-B003D89DE200}"/>
    <cellStyle name="20% - Accent3 16" xfId="4028" xr:uid="{C5670D42-450D-423F-9C0C-482538B9DBD9}"/>
    <cellStyle name="20% - Accent3 17" xfId="695" xr:uid="{3DCDD95D-0C3F-4859-B884-E6BB0C854D47}"/>
    <cellStyle name="20% - Accent3 2" xfId="739" xr:uid="{606B70C6-CAE1-4F41-BFBA-D44C333BCDAD}"/>
    <cellStyle name="20% - Accent3 2 2" xfId="1152" xr:uid="{DF989943-56A4-43D3-B6C9-38374DAB7D67}"/>
    <cellStyle name="20% - Accent3 2 2 10" xfId="2217" xr:uid="{244E4FDE-3687-4279-B3BC-0AA2B6C083B2}"/>
    <cellStyle name="20% - Accent3 2 2 10 10" xfId="58892" xr:uid="{4912497A-5C15-4DB0-A7AB-ED9A6BB5CD60}"/>
    <cellStyle name="20% - Accent3 2 2 10 2" xfId="6506" xr:uid="{79894A75-21AB-448F-B4F4-24135F8AECB2}"/>
    <cellStyle name="20% - Accent3 2 2 10 2 2" xfId="9946" xr:uid="{F68CB9B8-2BF6-4631-B910-262AC20ABB75}"/>
    <cellStyle name="20% - Accent3 2 2 10 2 2 2" xfId="28800" xr:uid="{C89A348F-369A-496E-9596-F5DD43269605}"/>
    <cellStyle name="20% - Accent3 2 2 10 2 2 2 2" xfId="47562" xr:uid="{CACF6293-2564-4FD9-8097-53927C568602}"/>
    <cellStyle name="20% - Accent3 2 2 10 2 2 3" xfId="19409" xr:uid="{F5BCDC84-98A6-46CA-8323-F592094ED08A}"/>
    <cellStyle name="20% - Accent3 2 2 10 2 2 4" xfId="38181" xr:uid="{1F8C2C12-0401-45C0-BD7D-E0DB3BEBFF5D}"/>
    <cellStyle name="20% - Accent3 2 2 10 2 3" xfId="25546" xr:uid="{32800007-B4DE-44E0-AA8D-0F13C9061CB5}"/>
    <cellStyle name="20% - Accent3 2 2 10 2 3 2" xfId="44308" xr:uid="{E7F64BC1-B41B-4945-A207-329C4A1AB931}"/>
    <cellStyle name="20% - Accent3 2 2 10 2 4" xfId="16155" xr:uid="{14B6A514-2705-4A85-A19B-0360B9C70BE8}"/>
    <cellStyle name="20% - Accent3 2 2 10 2 5" xfId="34927" xr:uid="{50B17E75-3631-4B08-88F2-7A28DB8E0CB6}"/>
    <cellStyle name="20% - Accent3 2 2 10 2 6" xfId="52292" xr:uid="{FB6DAE87-F5DF-438C-A8BB-4C5EE6582EE8}"/>
    <cellStyle name="20% - Accent3 2 2 10 2 7" xfId="60354" xr:uid="{6FB7D015-9034-46C4-94BA-ED6FF99C0053}"/>
    <cellStyle name="20% - Accent3 2 2 10 3" xfId="9947" xr:uid="{3B44DEC6-77D4-4A70-94CA-959C92BB3B79}"/>
    <cellStyle name="20% - Accent3 2 2 10 3 2" xfId="28801" xr:uid="{BE6E5C6F-FFA1-4208-9642-5886E8317BB9}"/>
    <cellStyle name="20% - Accent3 2 2 10 3 2 2" xfId="47563" xr:uid="{8258D0FF-5266-4A48-A572-8CE790E23AF5}"/>
    <cellStyle name="20% - Accent3 2 2 10 3 3" xfId="19410" xr:uid="{4DBA8471-3F97-4F90-83FB-9E946967B3DF}"/>
    <cellStyle name="20% - Accent3 2 2 10 3 4" xfId="38182" xr:uid="{72270521-A12C-4F2E-A32F-2C6BF41B13B3}"/>
    <cellStyle name="20% - Accent3 2 2 10 3 5" xfId="52293" xr:uid="{957B76B0-F03B-4750-A7C3-077DC188D29B}"/>
    <cellStyle name="20% - Accent3 2 2 10 3 6" xfId="60355" xr:uid="{576A972D-9359-48B8-82A5-65CD893E8D81}"/>
    <cellStyle name="20% - Accent3 2 2 10 4" xfId="8241" xr:uid="{DFCF2614-4EBB-40B5-857C-8A3D8919610E}"/>
    <cellStyle name="20% - Accent3 2 2 10 4 2" xfId="27097" xr:uid="{7B6BC4DD-6A21-43BC-BCBD-6DCEA598AFA7}"/>
    <cellStyle name="20% - Accent3 2 2 10 4 2 2" xfId="45859" xr:uid="{8DCA5E9A-252B-498A-A3C3-F39A7BF407B1}"/>
    <cellStyle name="20% - Accent3 2 2 10 4 3" xfId="17706" xr:uid="{9EEEA291-FBEA-44AE-97C1-32FE5928588E}"/>
    <cellStyle name="20% - Accent3 2 2 10 4 4" xfId="36478" xr:uid="{2B3D57F1-5965-4760-80E9-5160A87C982A}"/>
    <cellStyle name="20% - Accent3 2 2 10 5" xfId="23869" xr:uid="{4F622FF9-D598-4A9D-A629-4B463F75C02D}"/>
    <cellStyle name="20% - Accent3 2 2 10 5 2" xfId="42632" xr:uid="{F5A7EEEA-CE66-4907-9F1D-3123DA2BD1A4}"/>
    <cellStyle name="20% - Accent3 2 2 10 6" xfId="14478" xr:uid="{8F104364-11C9-4BE8-82FA-A844DAA7B581}"/>
    <cellStyle name="20% - Accent3 2 2 10 7" xfId="33251" xr:uid="{9849D98C-9006-4FF1-9834-77292259E8EF}"/>
    <cellStyle name="20% - Accent3 2 2 10 8" xfId="50589" xr:uid="{3522AB44-4DDF-4093-A76F-65F6952BA67C}"/>
    <cellStyle name="20% - Accent3 2 2 10 9" xfId="4822" xr:uid="{9B3B8101-19BB-42C6-A335-70138C04D329}"/>
    <cellStyle name="20% - Accent3 2 2 11" xfId="2218" xr:uid="{1376C466-7D02-46D6-827D-38B9BDB558B2}"/>
    <cellStyle name="20% - Accent3 2 2 11 10" xfId="58893" xr:uid="{BC4A3FB0-96EE-49D9-8A9C-9238F9BF2AAD}"/>
    <cellStyle name="20% - Accent3 2 2 11 2" xfId="9949" xr:uid="{6B6782D1-D6B6-4415-BB64-46C91D02EB26}"/>
    <cellStyle name="20% - Accent3 2 2 11 2 2" xfId="28803" xr:uid="{94A5AF7E-325D-41E0-8295-98CAF6179509}"/>
    <cellStyle name="20% - Accent3 2 2 11 2 2 2" xfId="47565" xr:uid="{501D7FFF-B089-4D71-9250-03561E29B132}"/>
    <cellStyle name="20% - Accent3 2 2 11 2 3" xfId="19412" xr:uid="{56361125-803A-4BDB-9036-E8D3273C2134}"/>
    <cellStyle name="20% - Accent3 2 2 11 2 4" xfId="38184" xr:uid="{99A179CD-A4AE-4F06-8A7F-636655EE5987}"/>
    <cellStyle name="20% - Accent3 2 2 11 2 5" xfId="52295" xr:uid="{696CD057-34A5-473B-B829-5A7DD92D76DF}"/>
    <cellStyle name="20% - Accent3 2 2 11 2 6" xfId="60356" xr:uid="{FC392636-28D7-490B-8EEA-67CD6E5CAFE2}"/>
    <cellStyle name="20% - Accent3 2 2 11 3" xfId="9950" xr:uid="{65896D5C-0DCB-4E1A-BE91-09052D015896}"/>
    <cellStyle name="20% - Accent3 2 2 11 3 2" xfId="28804" xr:uid="{EBBB4205-DDC7-44C5-8D76-27B4F57BA310}"/>
    <cellStyle name="20% - Accent3 2 2 11 3 2 2" xfId="47566" xr:uid="{350A2180-1F48-43FB-8AFC-DD177CC73666}"/>
    <cellStyle name="20% - Accent3 2 2 11 3 3" xfId="19413" xr:uid="{46C885ED-54B7-430E-B3D3-DEF188A55AFF}"/>
    <cellStyle name="20% - Accent3 2 2 11 3 4" xfId="38185" xr:uid="{2E12A1FA-ABA0-4BFB-B39A-876A41FFE68C}"/>
    <cellStyle name="20% - Accent3 2 2 11 3 5" xfId="52296" xr:uid="{7C3654EF-E655-4F13-BF80-A7274CA0AF04}"/>
    <cellStyle name="20% - Accent3 2 2 11 3 6" xfId="60357" xr:uid="{7F0A5AB6-065B-4CB1-9F1A-91F1A6BFA70D}"/>
    <cellStyle name="20% - Accent3 2 2 11 4" xfId="9948" xr:uid="{16BB4722-A85E-454C-8760-F5C120EB7C7E}"/>
    <cellStyle name="20% - Accent3 2 2 11 4 2" xfId="28802" xr:uid="{07746EFE-DAEE-452D-BDAD-1B137909820C}"/>
    <cellStyle name="20% - Accent3 2 2 11 4 2 2" xfId="47564" xr:uid="{9D0F166F-E8A5-4717-837F-9F44619C950F}"/>
    <cellStyle name="20% - Accent3 2 2 11 4 3" xfId="19411" xr:uid="{AE7CF068-BA00-40A2-8BB9-71CD92D2EBDA}"/>
    <cellStyle name="20% - Accent3 2 2 11 4 4" xfId="38183" xr:uid="{F1DC1CD3-6658-48D8-B5C7-0F38789FB97A}"/>
    <cellStyle name="20% - Accent3 2 2 11 5" xfId="24645" xr:uid="{B62AE49C-5F63-4F1B-AB0D-7A80F1EED79E}"/>
    <cellStyle name="20% - Accent3 2 2 11 5 2" xfId="43407" xr:uid="{67EB0E4C-6304-41AE-83AD-74246D3DE274}"/>
    <cellStyle name="20% - Accent3 2 2 11 6" xfId="15254" xr:uid="{F020B61A-1D5D-4A64-BF91-D195C6CD701A}"/>
    <cellStyle name="20% - Accent3 2 2 11 7" xfId="34026" xr:uid="{C4CA4EE3-0846-4578-9E63-1C88FDBD597D}"/>
    <cellStyle name="20% - Accent3 2 2 11 8" xfId="52294" xr:uid="{261BB36A-DD13-45E7-B231-F34D17B8BA9D}"/>
    <cellStyle name="20% - Accent3 2 2 11 9" xfId="5598" xr:uid="{7353F2BF-1924-4051-966C-EF2819FCFFD2}"/>
    <cellStyle name="20% - Accent3 2 2 12" xfId="4047" xr:uid="{B9FDA7C2-D562-4783-A404-7B4B4DAB800E}"/>
    <cellStyle name="20% - Accent3 2 2 12 2" xfId="23094" xr:uid="{0A5E24EF-C5DB-44BE-A858-C7DFDA17A46C}"/>
    <cellStyle name="20% - Accent3 2 2 12 2 2" xfId="41857" xr:uid="{5ABB9520-DD7C-4CFF-82B9-9BD47BB661F3}"/>
    <cellStyle name="20% - Accent3 2 2 12 3" xfId="13703" xr:uid="{795CB90C-79E2-4BB7-AE5A-690C715DE64F}"/>
    <cellStyle name="20% - Accent3 2 2 12 4" xfId="32476" xr:uid="{843C2E8E-5CB8-4C12-A434-4D92397655D0}"/>
    <cellStyle name="20% - Accent3 2 2 13" xfId="6505" xr:uid="{DBC38B17-DA3E-4609-BDFE-A4F7A82E5871}"/>
    <cellStyle name="20% - Accent3 2 2 13 2" xfId="25545" xr:uid="{38210F27-96E9-457E-BC94-279A501D075B}"/>
    <cellStyle name="20% - Accent3 2 2 13 2 2" xfId="44307" xr:uid="{FF6E98AF-7626-43A8-AE0F-F532A781C00B}"/>
    <cellStyle name="20% - Accent3 2 2 13 3" xfId="16154" xr:uid="{4B98BFB2-5A95-4AC0-9594-D0EABC461E57}"/>
    <cellStyle name="20% - Accent3 2 2 13 4" xfId="34926" xr:uid="{DB6E26E0-BFA5-45BA-80D1-DA7CB851CDD1}"/>
    <cellStyle name="20% - Accent3 2 2 14" xfId="7922" xr:uid="{19D96763-4B86-498B-BC54-78735C9B48B2}"/>
    <cellStyle name="20% - Accent3 2 2 15" xfId="8240" xr:uid="{B6B3961B-6A24-4206-BC8C-3209E8767EC5}"/>
    <cellStyle name="20% - Accent3 2 2 15 2" xfId="27096" xr:uid="{6D15C3FC-422E-4549-883E-0A56A73568EE}"/>
    <cellStyle name="20% - Accent3 2 2 15 2 2" xfId="45858" xr:uid="{193D6181-5036-4E0C-BBE4-978403F82827}"/>
    <cellStyle name="20% - Accent3 2 2 15 3" xfId="17705" xr:uid="{C52A9FE0-606A-4EC9-91F8-ED5D7F2392AE}"/>
    <cellStyle name="20% - Accent3 2 2 15 4" xfId="36477" xr:uid="{0C02B736-8EDA-4794-822B-F648ACEB1134}"/>
    <cellStyle name="20% - Accent3 2 2 16" xfId="22361" xr:uid="{8A4A932E-074B-4ADD-835B-1FE0DDB3215B}"/>
    <cellStyle name="20% - Accent3 2 2 16 2" xfId="41133" xr:uid="{AAD9ED83-69BE-4C42-9A0F-DE0FE73454E1}"/>
    <cellStyle name="20% - Accent3 2 2 17" xfId="12970" xr:uid="{101AB327-53E5-46DF-963C-B1E5FD3B72E7}"/>
    <cellStyle name="20% - Accent3 2 2 18" xfId="31752" xr:uid="{1EFEBDF9-BFC9-43B6-AA6E-B1415F0B4EE4}"/>
    <cellStyle name="20% - Accent3 2 2 19" xfId="50588" xr:uid="{2A8433D5-5F6E-4025-8483-96EE89500AEA}"/>
    <cellStyle name="20% - Accent3 2 2 2" xfId="1358" xr:uid="{9D087B59-5523-4770-83DC-CCF726F5C46F}"/>
    <cellStyle name="20% - Accent3 2 2 2 10" xfId="12971" xr:uid="{55A4DB20-84CC-4848-9D42-DA1826D0B30B}"/>
    <cellStyle name="20% - Accent3 2 2 2 11" xfId="31753" xr:uid="{8E6BA86A-8263-4C10-9B31-5FC229E9DD03}"/>
    <cellStyle name="20% - Accent3 2 2 2 12" xfId="50590" xr:uid="{29AD144F-E2FB-4D6F-9598-4C43860B2577}"/>
    <cellStyle name="20% - Accent3 2 2 2 13" xfId="3308" xr:uid="{1BD69A6F-F43F-4CFA-8681-94326CE40E18}"/>
    <cellStyle name="20% - Accent3 2 2 2 14" xfId="58894" xr:uid="{322D43CD-0A2C-4AE0-A4E9-877258686B59}"/>
    <cellStyle name="20% - Accent3 2 2 2 2" xfId="2016" xr:uid="{630BD169-2AE7-4B1C-8ADE-D3414B957DAB}"/>
    <cellStyle name="20% - Accent3 2 2 2 2 10" xfId="50591" xr:uid="{8F13B7E4-7140-4231-9FC1-EC286D011A49}"/>
    <cellStyle name="20% - Accent3 2 2 2 2 11" xfId="3309" xr:uid="{1235215D-A232-4937-9FAD-1101E7F699D5}"/>
    <cellStyle name="20% - Accent3 2 2 2 2 12" xfId="58895" xr:uid="{6412E989-4267-4C5E-BEBB-BB9901758325}"/>
    <cellStyle name="20% - Accent3 2 2 2 2 2" xfId="2219" xr:uid="{DD87DC90-9654-41DF-9AB4-1776402D0489}"/>
    <cellStyle name="20% - Accent3 2 2 2 2 2 10" xfId="58896" xr:uid="{17220297-9760-4DE1-8F58-0584C5F18E8B}"/>
    <cellStyle name="20% - Accent3 2 2 2 2 2 2" xfId="6509" xr:uid="{122D512C-5A6F-4843-B36C-5C0780A51A2E}"/>
    <cellStyle name="20% - Accent3 2 2 2 2 2 2 2" xfId="9951" xr:uid="{17460258-4E31-4F5A-BF3A-EB989ACA156C}"/>
    <cellStyle name="20% - Accent3 2 2 2 2 2 2 2 2" xfId="28805" xr:uid="{3F9E5D27-DFAE-48DD-A46F-23512259DA25}"/>
    <cellStyle name="20% - Accent3 2 2 2 2 2 2 2 2 2" xfId="47567" xr:uid="{CFE7BB89-8F9B-489E-B753-A3E4D45A6260}"/>
    <cellStyle name="20% - Accent3 2 2 2 2 2 2 2 3" xfId="19414" xr:uid="{C212B526-6687-4E9F-9EEF-54CE0B0206B8}"/>
    <cellStyle name="20% - Accent3 2 2 2 2 2 2 2 4" xfId="38186" xr:uid="{CCB757DE-A14B-4236-BD9F-F657B1341439}"/>
    <cellStyle name="20% - Accent3 2 2 2 2 2 2 3" xfId="25549" xr:uid="{12D58601-A642-4783-AA22-4B1255D00A61}"/>
    <cellStyle name="20% - Accent3 2 2 2 2 2 2 3 2" xfId="44311" xr:uid="{EBCDC2B8-0177-493F-9A89-33B0CE39FEAC}"/>
    <cellStyle name="20% - Accent3 2 2 2 2 2 2 4" xfId="16158" xr:uid="{A587C712-441D-4E13-A65F-2E38DFE2166D}"/>
    <cellStyle name="20% - Accent3 2 2 2 2 2 2 5" xfId="34930" xr:uid="{22B3C365-857C-4211-9E33-CAD07B602B21}"/>
    <cellStyle name="20% - Accent3 2 2 2 2 2 2 6" xfId="52297" xr:uid="{1779D8BB-DB32-4B70-AC05-CA9E7053E5A4}"/>
    <cellStyle name="20% - Accent3 2 2 2 2 2 2 7" xfId="60358" xr:uid="{D95E6651-E10B-44D3-8A9B-38ABDDBE8209}"/>
    <cellStyle name="20% - Accent3 2 2 2 2 2 3" xfId="9952" xr:uid="{357B0126-DC8B-4EFE-9107-57F9EA6880F5}"/>
    <cellStyle name="20% - Accent3 2 2 2 2 2 3 2" xfId="28806" xr:uid="{1967DA6F-983F-46A2-8801-CD1031258FC2}"/>
    <cellStyle name="20% - Accent3 2 2 2 2 2 3 2 2" xfId="47568" xr:uid="{8DD4DB7C-2F58-4B4A-AF27-EF9975051513}"/>
    <cellStyle name="20% - Accent3 2 2 2 2 2 3 3" xfId="19415" xr:uid="{731A5D85-8ED1-44EB-8403-7291572ED007}"/>
    <cellStyle name="20% - Accent3 2 2 2 2 2 3 4" xfId="38187" xr:uid="{CBCBC66C-C86B-471A-9370-16D56BEFD57D}"/>
    <cellStyle name="20% - Accent3 2 2 2 2 2 3 5" xfId="52298" xr:uid="{97ECF08D-D535-4D9C-B1BE-305A04879D4B}"/>
    <cellStyle name="20% - Accent3 2 2 2 2 2 3 6" xfId="60359" xr:uid="{11D8758B-908F-41C1-A62F-4E7ECBBE2EF9}"/>
    <cellStyle name="20% - Accent3 2 2 2 2 2 4" xfId="8244" xr:uid="{39E08AFE-6674-4320-A656-0A0E4788436B}"/>
    <cellStyle name="20% - Accent3 2 2 2 2 2 4 2" xfId="27100" xr:uid="{06449B01-D6A9-4B64-BB53-2BC4569B776A}"/>
    <cellStyle name="20% - Accent3 2 2 2 2 2 4 2 2" xfId="45862" xr:uid="{8409D3B7-755C-4CD9-935A-C43A0148DD5A}"/>
    <cellStyle name="20% - Accent3 2 2 2 2 2 4 3" xfId="17709" xr:uid="{A03BC2D7-63A0-4343-ACE5-8F4928767059}"/>
    <cellStyle name="20% - Accent3 2 2 2 2 2 4 4" xfId="36481" xr:uid="{688863ED-E2F8-463A-A338-8CF81599B3BD}"/>
    <cellStyle name="20% - Accent3 2 2 2 2 2 5" xfId="24127" xr:uid="{CFA2BC26-8DCA-4F6E-8708-08C8B2F9C5F2}"/>
    <cellStyle name="20% - Accent3 2 2 2 2 2 5 2" xfId="42890" xr:uid="{7D421F04-AF4E-4994-BD8B-56AF94D9639A}"/>
    <cellStyle name="20% - Accent3 2 2 2 2 2 6" xfId="14736" xr:uid="{611313C3-562E-4BD8-8BE1-660B824BE65A}"/>
    <cellStyle name="20% - Accent3 2 2 2 2 2 7" xfId="33509" xr:uid="{3EE425D2-3568-47EF-AD54-CE43654CBFE7}"/>
    <cellStyle name="20% - Accent3 2 2 2 2 2 8" xfId="50592" xr:uid="{4DA65C79-3A13-450C-BEB1-49CF4107F77D}"/>
    <cellStyle name="20% - Accent3 2 2 2 2 2 9" xfId="5080" xr:uid="{19716C1C-88BB-4E45-A1D5-EC9615036DF6}"/>
    <cellStyle name="20% - Accent3 2 2 2 2 3" xfId="5856" xr:uid="{1EB6EF29-8F68-4196-9294-4CAF59E5AE7F}"/>
    <cellStyle name="20% - Accent3 2 2 2 2 3 2" xfId="9953" xr:uid="{BC565938-CD7E-4F47-A044-1B4942434000}"/>
    <cellStyle name="20% - Accent3 2 2 2 2 3 2 2" xfId="28807" xr:uid="{65828971-D663-47CE-92B4-64CF6BC06734}"/>
    <cellStyle name="20% - Accent3 2 2 2 2 3 2 2 2" xfId="47569" xr:uid="{1F1C15FC-0179-4E75-B2AC-73EFA323421D}"/>
    <cellStyle name="20% - Accent3 2 2 2 2 3 2 3" xfId="19416" xr:uid="{861ADBE3-3B71-46E3-BC3D-AA5049093A90}"/>
    <cellStyle name="20% - Accent3 2 2 2 2 3 2 4" xfId="38188" xr:uid="{1013FDAA-9D42-4CAF-9D16-E5B92DF2F510}"/>
    <cellStyle name="20% - Accent3 2 2 2 2 3 3" xfId="24903" xr:uid="{43E85DB0-26A9-42C5-BF22-BF19421183B1}"/>
    <cellStyle name="20% - Accent3 2 2 2 2 3 3 2" xfId="43665" xr:uid="{168D2C96-015E-4A1A-805B-23533B792FF1}"/>
    <cellStyle name="20% - Accent3 2 2 2 2 3 4" xfId="15512" xr:uid="{CFB43B43-968A-47AE-8818-28A043F75E17}"/>
    <cellStyle name="20% - Accent3 2 2 2 2 3 5" xfId="34284" xr:uid="{71B2CAD9-DC3A-4B78-BD70-8C1C13059869}"/>
    <cellStyle name="20% - Accent3 2 2 2 2 3 6" xfId="52299" xr:uid="{57A2E1C4-4548-4118-8458-B8F3C4706CFD}"/>
    <cellStyle name="20% - Accent3 2 2 2 2 3 7" xfId="60360" xr:uid="{EC343DAE-9793-4A2B-A44E-FA005D2E79A2}"/>
    <cellStyle name="20% - Accent3 2 2 2 2 4" xfId="4305" xr:uid="{94B6CA44-B0FD-418D-B448-4B99AD0F89FD}"/>
    <cellStyle name="20% - Accent3 2 2 2 2 4 2" xfId="9954" xr:uid="{D3AD0D7E-FA07-4928-95AC-05475BBCB27B}"/>
    <cellStyle name="20% - Accent3 2 2 2 2 4 2 2" xfId="28808" xr:uid="{68F3DFAA-626C-405D-A3CF-C6C6FEAB63F4}"/>
    <cellStyle name="20% - Accent3 2 2 2 2 4 2 2 2" xfId="47570" xr:uid="{4CA7912F-46B4-457B-BE78-7A15C4420781}"/>
    <cellStyle name="20% - Accent3 2 2 2 2 4 2 3" xfId="19417" xr:uid="{8DF96563-5A82-4A0D-B85A-1EE7F278B704}"/>
    <cellStyle name="20% - Accent3 2 2 2 2 4 2 4" xfId="38189" xr:uid="{71D91AF0-7268-49E3-8BF2-AB4AED08CAAE}"/>
    <cellStyle name="20% - Accent3 2 2 2 2 4 3" xfId="23352" xr:uid="{B48D5E6D-A3E7-4C28-B60C-F498AA7C6799}"/>
    <cellStyle name="20% - Accent3 2 2 2 2 4 3 2" xfId="42115" xr:uid="{F0232668-881D-48C5-AE02-F21E1F207ADC}"/>
    <cellStyle name="20% - Accent3 2 2 2 2 4 4" xfId="13961" xr:uid="{1C50EA8C-61E9-4A7E-8CA1-8AF780113C88}"/>
    <cellStyle name="20% - Accent3 2 2 2 2 4 5" xfId="32734" xr:uid="{3C3933E9-DE41-4050-8C6A-E29B0A432CE3}"/>
    <cellStyle name="20% - Accent3 2 2 2 2 4 6" xfId="52300" xr:uid="{4E07508E-9780-4959-936D-5F6549F43DB5}"/>
    <cellStyle name="20% - Accent3 2 2 2 2 4 7" xfId="60361" xr:uid="{E6B55B6F-6C05-48C3-B356-B3A5177ED513}"/>
    <cellStyle name="20% - Accent3 2 2 2 2 5" xfId="6508" xr:uid="{923836C3-9B3D-4917-8F2A-77927834E0AD}"/>
    <cellStyle name="20% - Accent3 2 2 2 2 5 2" xfId="25548" xr:uid="{C6F38228-2794-4CB7-BF24-4599ACB9BB44}"/>
    <cellStyle name="20% - Accent3 2 2 2 2 5 2 2" xfId="44310" xr:uid="{FBB142A9-685C-4621-9825-4993D5604C12}"/>
    <cellStyle name="20% - Accent3 2 2 2 2 5 3" xfId="16157" xr:uid="{75C04FC1-00E7-494C-9FB8-91BF8ED862AF}"/>
    <cellStyle name="20% - Accent3 2 2 2 2 5 4" xfId="34929" xr:uid="{E654DE57-167A-47C2-B9E6-1D47C8A064D9}"/>
    <cellStyle name="20% - Accent3 2 2 2 2 6" xfId="8243" xr:uid="{11DDA84E-D108-4CE0-B779-8CD7848DECCD}"/>
    <cellStyle name="20% - Accent3 2 2 2 2 6 2" xfId="27099" xr:uid="{3852E556-B0B5-4EC4-A732-44973379EE54}"/>
    <cellStyle name="20% - Accent3 2 2 2 2 6 2 2" xfId="45861" xr:uid="{8F1484D0-2D54-4F40-9784-3E1A399FEF30}"/>
    <cellStyle name="20% - Accent3 2 2 2 2 6 3" xfId="17708" xr:uid="{084A3293-57EE-4810-BF17-A30EF7BE8EAE}"/>
    <cellStyle name="20% - Accent3 2 2 2 2 6 4" xfId="36480" xr:uid="{111A8D87-51FE-4A16-8526-CCB3AEFCDCB3}"/>
    <cellStyle name="20% - Accent3 2 2 2 2 7" xfId="22363" xr:uid="{5AA89D4E-4562-48B3-B122-9E226A86F315}"/>
    <cellStyle name="20% - Accent3 2 2 2 2 7 2" xfId="41135" xr:uid="{D0032490-0F8A-4CB7-A4C8-4AA601CB1439}"/>
    <cellStyle name="20% - Accent3 2 2 2 2 8" xfId="12972" xr:uid="{5A79F0B7-4A84-47D4-962B-BDE5A576D291}"/>
    <cellStyle name="20% - Accent3 2 2 2 2 9" xfId="31754" xr:uid="{ECE356B3-87A8-4628-8D3A-7468FA14E2AB}"/>
    <cellStyle name="20% - Accent3 2 2 2 3" xfId="2220" xr:uid="{6DC809A2-D0EF-4FB4-ADB7-70F106B7F781}"/>
    <cellStyle name="20% - Accent3 2 2 2 3 10" xfId="50593" xr:uid="{633FBD75-2E59-4589-9C1A-C0F252DB14DE}"/>
    <cellStyle name="20% - Accent3 2 2 2 3 11" xfId="3310" xr:uid="{AEB72386-6C11-4362-BB41-627ECADB717A}"/>
    <cellStyle name="20% - Accent3 2 2 2 3 12" xfId="58897" xr:uid="{536E4F1F-7ADD-4E07-BDB3-47031B099CAC}"/>
    <cellStyle name="20% - Accent3 2 2 2 3 2" xfId="2221" xr:uid="{CBFC4C9A-CF90-46E7-AC34-3EA92C68A979}"/>
    <cellStyle name="20% - Accent3 2 2 2 3 2 10" xfId="58898" xr:uid="{F0802102-F1CB-487C-A0EB-20CE83A0D06A}"/>
    <cellStyle name="20% - Accent3 2 2 2 3 2 2" xfId="6511" xr:uid="{38930983-FDD8-418B-9826-7BDCF88CEF91}"/>
    <cellStyle name="20% - Accent3 2 2 2 3 2 2 2" xfId="9955" xr:uid="{1806935B-90A9-464E-9B2D-B526E5E979B2}"/>
    <cellStyle name="20% - Accent3 2 2 2 3 2 2 2 2" xfId="28809" xr:uid="{5C2F20C2-5ECB-4F8A-8850-BD205E407BB9}"/>
    <cellStyle name="20% - Accent3 2 2 2 3 2 2 2 2 2" xfId="47571" xr:uid="{1BE56615-8EB8-4163-A616-1DF3076EE9A1}"/>
    <cellStyle name="20% - Accent3 2 2 2 3 2 2 2 3" xfId="19418" xr:uid="{28AE7C9A-2325-430C-855C-2AB37A47A753}"/>
    <cellStyle name="20% - Accent3 2 2 2 3 2 2 2 4" xfId="38190" xr:uid="{0C070D00-EE8E-4CB7-A95E-D1DDEBCCE3DD}"/>
    <cellStyle name="20% - Accent3 2 2 2 3 2 2 3" xfId="25551" xr:uid="{9BA4705C-AE92-46DA-BB26-C43933FD68E6}"/>
    <cellStyle name="20% - Accent3 2 2 2 3 2 2 3 2" xfId="44313" xr:uid="{7062DAB0-FE9D-42E9-AE92-FB30D766F8E3}"/>
    <cellStyle name="20% - Accent3 2 2 2 3 2 2 4" xfId="16160" xr:uid="{33AB6FA1-6F72-4B38-B4BA-362FDFC5747D}"/>
    <cellStyle name="20% - Accent3 2 2 2 3 2 2 5" xfId="34932" xr:uid="{BD83C5FA-F5AF-481B-A41F-96E387573F2B}"/>
    <cellStyle name="20% - Accent3 2 2 2 3 2 2 6" xfId="52301" xr:uid="{2ADA4AAA-7049-4550-BAC7-E069B43A24AF}"/>
    <cellStyle name="20% - Accent3 2 2 2 3 2 2 7" xfId="60362" xr:uid="{34F39DD1-85CA-4F5F-8962-F38CA732383F}"/>
    <cellStyle name="20% - Accent3 2 2 2 3 2 3" xfId="9956" xr:uid="{14238ED6-F01F-41A0-90C1-F97AFE452C2B}"/>
    <cellStyle name="20% - Accent3 2 2 2 3 2 3 2" xfId="28810" xr:uid="{85F81B36-1C99-4532-828F-7F519387C1F4}"/>
    <cellStyle name="20% - Accent3 2 2 2 3 2 3 2 2" xfId="47572" xr:uid="{046D15DB-6628-448C-A5BF-68FF45568F6D}"/>
    <cellStyle name="20% - Accent3 2 2 2 3 2 3 3" xfId="19419" xr:uid="{101E20C3-A60B-4E5A-A2A4-AAE0857C3BBF}"/>
    <cellStyle name="20% - Accent3 2 2 2 3 2 3 4" xfId="38191" xr:uid="{83036EC6-07D3-4928-8099-0FD144BF32D2}"/>
    <cellStyle name="20% - Accent3 2 2 2 3 2 3 5" xfId="52302" xr:uid="{E24B3168-FE3E-4F40-8237-575CA64DA56E}"/>
    <cellStyle name="20% - Accent3 2 2 2 3 2 3 6" xfId="60363" xr:uid="{46B9B98B-74AB-4672-94E7-E748E1F3557B}"/>
    <cellStyle name="20% - Accent3 2 2 2 3 2 4" xfId="8246" xr:uid="{D5E4349D-B84D-4034-BAAA-67991E98D8C4}"/>
    <cellStyle name="20% - Accent3 2 2 2 3 2 4 2" xfId="27102" xr:uid="{D791AF03-D93B-44F3-968B-B77D1FB238A4}"/>
    <cellStyle name="20% - Accent3 2 2 2 3 2 4 2 2" xfId="45864" xr:uid="{428F4F46-7E8A-463B-9EF8-1B8ECDCF61E2}"/>
    <cellStyle name="20% - Accent3 2 2 2 3 2 4 3" xfId="17711" xr:uid="{6F9C1068-2EFD-49D5-93EF-DCF3419FF443}"/>
    <cellStyle name="20% - Accent3 2 2 2 3 2 4 4" xfId="36483" xr:uid="{364A9162-86C3-44EB-81A6-9CCEDB1A7262}"/>
    <cellStyle name="20% - Accent3 2 2 2 3 2 5" xfId="24345" xr:uid="{28AD4C16-B0DC-49A0-ADB2-EE6288F6FBF2}"/>
    <cellStyle name="20% - Accent3 2 2 2 3 2 5 2" xfId="43108" xr:uid="{38AAD07A-F30F-4CA1-A619-96E930EB2BCC}"/>
    <cellStyle name="20% - Accent3 2 2 2 3 2 6" xfId="14954" xr:uid="{3AC250CD-CB8B-4A97-B4D7-F4644849261E}"/>
    <cellStyle name="20% - Accent3 2 2 2 3 2 7" xfId="33727" xr:uid="{AAF24BD8-4A04-4D2D-9A8E-391FABB56B36}"/>
    <cellStyle name="20% - Accent3 2 2 2 3 2 8" xfId="50594" xr:uid="{BEC17CDD-28D7-4E87-803D-382469D34E48}"/>
    <cellStyle name="20% - Accent3 2 2 2 3 2 9" xfId="5298" xr:uid="{062D054B-EC63-4D92-9FB0-DFA36346EDF4}"/>
    <cellStyle name="20% - Accent3 2 2 2 3 3" xfId="6074" xr:uid="{8B8980C6-58DC-4D54-AE77-9B26B1FBC46B}"/>
    <cellStyle name="20% - Accent3 2 2 2 3 3 2" xfId="9957" xr:uid="{C5AB2E9D-C40D-46FF-B6A2-814A5AE63FF9}"/>
    <cellStyle name="20% - Accent3 2 2 2 3 3 2 2" xfId="28811" xr:uid="{25237481-B4E1-4956-9796-EFE02CD362E7}"/>
    <cellStyle name="20% - Accent3 2 2 2 3 3 2 2 2" xfId="47573" xr:uid="{9B3C0737-4296-4ED7-A1E1-E2DE1229EC23}"/>
    <cellStyle name="20% - Accent3 2 2 2 3 3 2 3" xfId="19420" xr:uid="{62C8FDC0-82A7-4BA9-99C7-6F5FD4326095}"/>
    <cellStyle name="20% - Accent3 2 2 2 3 3 2 4" xfId="38192" xr:uid="{29BFE8D5-D8CE-4B41-B69E-0FD581E0D5F7}"/>
    <cellStyle name="20% - Accent3 2 2 2 3 3 3" xfId="25121" xr:uid="{9C3F6511-2919-4D20-8E58-220908D027B7}"/>
    <cellStyle name="20% - Accent3 2 2 2 3 3 3 2" xfId="43883" xr:uid="{F6E10369-F1FB-419B-930E-D796C3A5FF08}"/>
    <cellStyle name="20% - Accent3 2 2 2 3 3 4" xfId="15730" xr:uid="{BDBF538B-320B-4A52-9615-73E3039105EC}"/>
    <cellStyle name="20% - Accent3 2 2 2 3 3 5" xfId="34502" xr:uid="{59D11C85-04CD-4E92-AF6A-D3726B4D0BB6}"/>
    <cellStyle name="20% - Accent3 2 2 2 3 3 6" xfId="52303" xr:uid="{A181EF7B-7166-4BB8-B2E5-91647890CF77}"/>
    <cellStyle name="20% - Accent3 2 2 2 3 3 7" xfId="60364" xr:uid="{C2874583-48CB-441E-BB65-08A1B53FECE4}"/>
    <cellStyle name="20% - Accent3 2 2 2 3 4" xfId="4523" xr:uid="{D37D6D26-EF0A-4236-831D-3F15E3EC5D90}"/>
    <cellStyle name="20% - Accent3 2 2 2 3 4 2" xfId="9958" xr:uid="{BBDF770F-DFDE-41DD-9C9A-73DF6E3C37F7}"/>
    <cellStyle name="20% - Accent3 2 2 2 3 4 2 2" xfId="28812" xr:uid="{295635B6-FA83-4865-9906-7E20FB54CFA8}"/>
    <cellStyle name="20% - Accent3 2 2 2 3 4 2 2 2" xfId="47574" xr:uid="{F504E355-837A-408B-BA16-B80B038C8E83}"/>
    <cellStyle name="20% - Accent3 2 2 2 3 4 2 3" xfId="19421" xr:uid="{B3DF2FC1-26D6-41E9-934D-BBCB61879B98}"/>
    <cellStyle name="20% - Accent3 2 2 2 3 4 2 4" xfId="38193" xr:uid="{96F3F4A4-6ECF-4E1D-83C8-3166C8D1FA95}"/>
    <cellStyle name="20% - Accent3 2 2 2 3 4 3" xfId="23570" xr:uid="{E36ADAF9-49B5-412F-85DD-E73ABDC89CA6}"/>
    <cellStyle name="20% - Accent3 2 2 2 3 4 3 2" xfId="42333" xr:uid="{70733954-95C0-4D5D-A5B1-E3860689E2E0}"/>
    <cellStyle name="20% - Accent3 2 2 2 3 4 4" xfId="14179" xr:uid="{7502FA81-1BB2-4504-B4CD-07D36EB62C33}"/>
    <cellStyle name="20% - Accent3 2 2 2 3 4 5" xfId="32952" xr:uid="{32ED1307-9F60-4F96-8A2F-2F52601BC439}"/>
    <cellStyle name="20% - Accent3 2 2 2 3 4 6" xfId="52304" xr:uid="{BCECA681-424D-4765-AEBE-C3178C5CFBCC}"/>
    <cellStyle name="20% - Accent3 2 2 2 3 4 7" xfId="60365" xr:uid="{17028F35-CB50-40FA-B52A-8C384327CE17}"/>
    <cellStyle name="20% - Accent3 2 2 2 3 5" xfId="6510" xr:uid="{D03F3EC9-C5BE-44A2-BC19-B93780980251}"/>
    <cellStyle name="20% - Accent3 2 2 2 3 5 2" xfId="25550" xr:uid="{FDAEA472-9461-49D6-939B-885559CBEB8F}"/>
    <cellStyle name="20% - Accent3 2 2 2 3 5 2 2" xfId="44312" xr:uid="{4032C57B-CFDA-414E-9869-5D074B281C8E}"/>
    <cellStyle name="20% - Accent3 2 2 2 3 5 3" xfId="16159" xr:uid="{29A9BC70-277B-4FCA-8D7B-E193D0A9A093}"/>
    <cellStyle name="20% - Accent3 2 2 2 3 5 4" xfId="34931" xr:uid="{8E6C8DBC-2D6D-49DD-8535-7F9E6501E9F5}"/>
    <cellStyle name="20% - Accent3 2 2 2 3 6" xfId="8245" xr:uid="{1BFCBB34-5E61-41D9-AE58-8A727FE61D8E}"/>
    <cellStyle name="20% - Accent3 2 2 2 3 6 2" xfId="27101" xr:uid="{DFF8212E-A5FE-4914-A852-DC55CCC5E759}"/>
    <cellStyle name="20% - Accent3 2 2 2 3 6 2 2" xfId="45863" xr:uid="{B47FDFFF-151C-4230-A16B-943BC44A6AB4}"/>
    <cellStyle name="20% - Accent3 2 2 2 3 6 3" xfId="17710" xr:uid="{BC50DC4C-924F-463C-9FF0-C4E417148BFC}"/>
    <cellStyle name="20% - Accent3 2 2 2 3 6 4" xfId="36482" xr:uid="{26538CDB-5C4B-4DF6-BD0C-0599119A39E6}"/>
    <cellStyle name="20% - Accent3 2 2 2 3 7" xfId="22364" xr:uid="{54DFA198-BABE-478F-A02C-CFC231E285B4}"/>
    <cellStyle name="20% - Accent3 2 2 2 3 7 2" xfId="41136" xr:uid="{136157A1-BF20-4210-9E86-4DA0A85EEFE0}"/>
    <cellStyle name="20% - Accent3 2 2 2 3 8" xfId="12973" xr:uid="{EA3F5827-56EB-41BC-94C9-78CD5184401E}"/>
    <cellStyle name="20% - Accent3 2 2 2 3 9" xfId="31755" xr:uid="{DA90113A-3C73-47FE-85B0-03625B980C1D}"/>
    <cellStyle name="20% - Accent3 2 2 2 4" xfId="2222" xr:uid="{BD364589-2854-4BB7-B931-FF57C97B8F72}"/>
    <cellStyle name="20% - Accent3 2 2 2 4 10" xfId="58899" xr:uid="{E13E1A65-6C95-460D-B6DE-D62B74A6B510}"/>
    <cellStyle name="20% - Accent3 2 2 2 4 2" xfId="6512" xr:uid="{14AB063A-F963-4D7A-95DB-C00E80EA714E}"/>
    <cellStyle name="20% - Accent3 2 2 2 4 2 2" xfId="9959" xr:uid="{EBC0008B-168C-42B1-A6B2-F3D20A40A6AE}"/>
    <cellStyle name="20% - Accent3 2 2 2 4 2 2 2" xfId="28813" xr:uid="{A2CD548F-435D-45A6-A106-92BA692AFD9E}"/>
    <cellStyle name="20% - Accent3 2 2 2 4 2 2 2 2" xfId="47575" xr:uid="{66094B43-74D0-4CF6-91DF-E13DA4624504}"/>
    <cellStyle name="20% - Accent3 2 2 2 4 2 2 3" xfId="19422" xr:uid="{9E2917C9-56EB-40DF-A979-FD48C0A533F8}"/>
    <cellStyle name="20% - Accent3 2 2 2 4 2 2 4" xfId="38194" xr:uid="{24BD9606-51F7-48FE-8B67-13E1ED2E1F1D}"/>
    <cellStyle name="20% - Accent3 2 2 2 4 2 3" xfId="25552" xr:uid="{65EF1D95-82F7-4A2D-AD63-C0A2066C7B18}"/>
    <cellStyle name="20% - Accent3 2 2 2 4 2 3 2" xfId="44314" xr:uid="{7AD6AD25-6345-4950-B5B9-5AC84FAD619E}"/>
    <cellStyle name="20% - Accent3 2 2 2 4 2 4" xfId="16161" xr:uid="{E0604383-D023-4F19-A2BA-F0A7771E4D66}"/>
    <cellStyle name="20% - Accent3 2 2 2 4 2 5" xfId="34933" xr:uid="{0F103790-B476-432E-8D39-BCFCD7DD0A92}"/>
    <cellStyle name="20% - Accent3 2 2 2 4 2 6" xfId="52305" xr:uid="{7CA4C6BA-5870-4EA9-8406-5C333B86CA69}"/>
    <cellStyle name="20% - Accent3 2 2 2 4 2 7" xfId="60366" xr:uid="{B3C383FE-F68C-46F9-B15C-A849EA3C1184}"/>
    <cellStyle name="20% - Accent3 2 2 2 4 3" xfId="9960" xr:uid="{135B47BD-D2A2-4488-ABA3-D6E48FDDE27B}"/>
    <cellStyle name="20% - Accent3 2 2 2 4 3 2" xfId="28814" xr:uid="{0106CCE7-CB38-400C-B6C0-4931562542FF}"/>
    <cellStyle name="20% - Accent3 2 2 2 4 3 2 2" xfId="47576" xr:uid="{E929DE5B-91F1-48F4-B980-1A9830DFE572}"/>
    <cellStyle name="20% - Accent3 2 2 2 4 3 3" xfId="19423" xr:uid="{33A50F85-49B5-4A6E-8528-7CD99A0FB7A3}"/>
    <cellStyle name="20% - Accent3 2 2 2 4 3 4" xfId="38195" xr:uid="{462AC909-26DE-4907-BED2-5B510A43C16A}"/>
    <cellStyle name="20% - Accent3 2 2 2 4 3 5" xfId="52306" xr:uid="{85ED2CE6-2140-4393-BD49-559F901999E5}"/>
    <cellStyle name="20% - Accent3 2 2 2 4 3 6" xfId="60367" xr:uid="{9028A9DF-3F65-46F5-93B8-F803040B9689}"/>
    <cellStyle name="20% - Accent3 2 2 2 4 4" xfId="8247" xr:uid="{DAC98ED1-2857-4923-B390-1A871C1DE3B8}"/>
    <cellStyle name="20% - Accent3 2 2 2 4 4 2" xfId="27103" xr:uid="{EB9DBC6B-EA05-4897-94A7-505CE4F884A3}"/>
    <cellStyle name="20% - Accent3 2 2 2 4 4 2 2" xfId="45865" xr:uid="{0C4F103D-FD11-4072-B998-D4EB1DA7286D}"/>
    <cellStyle name="20% - Accent3 2 2 2 4 4 3" xfId="17712" xr:uid="{2A1CC295-9581-45B9-B635-821526317F92}"/>
    <cellStyle name="20% - Accent3 2 2 2 4 4 4" xfId="36484" xr:uid="{B412F935-DC0F-45F9-97F1-E278CE6FC409}"/>
    <cellStyle name="20% - Accent3 2 2 2 4 5" xfId="23912" xr:uid="{8B43D025-C87F-4014-80CE-4FB463F6B974}"/>
    <cellStyle name="20% - Accent3 2 2 2 4 5 2" xfId="42675" xr:uid="{8CE56875-CBD4-4F25-91C1-D46A397BB2F0}"/>
    <cellStyle name="20% - Accent3 2 2 2 4 6" xfId="14521" xr:uid="{10E6FC91-1C13-4DFE-824D-2F2BCDA5CED3}"/>
    <cellStyle name="20% - Accent3 2 2 2 4 7" xfId="33294" xr:uid="{8C3E3666-F892-4887-8296-0F3864F14866}"/>
    <cellStyle name="20% - Accent3 2 2 2 4 8" xfId="50595" xr:uid="{CE49EC58-6279-420E-9E43-A8F18E616758}"/>
    <cellStyle name="20% - Accent3 2 2 2 4 9" xfId="4865" xr:uid="{B68C8E1F-7A5F-416A-967A-EFC3038EF8BD}"/>
    <cellStyle name="20% - Accent3 2 2 2 5" xfId="5641" xr:uid="{E239F1DE-9A5B-449B-A6F2-920D51A96EA2}"/>
    <cellStyle name="20% - Accent3 2 2 2 5 2" xfId="9961" xr:uid="{9B2DE632-A56D-4EFA-AAD2-734307C5BD96}"/>
    <cellStyle name="20% - Accent3 2 2 2 5 2 2" xfId="28815" xr:uid="{B63F4CAF-6E6D-4BA6-BA90-750CAB703D49}"/>
    <cellStyle name="20% - Accent3 2 2 2 5 2 2 2" xfId="47577" xr:uid="{2E2CBB4E-6EBD-46F1-A8E4-A20B6184EA97}"/>
    <cellStyle name="20% - Accent3 2 2 2 5 2 3" xfId="19424" xr:uid="{E9DDCE92-EEA6-46A5-89FD-A074F2E431FE}"/>
    <cellStyle name="20% - Accent3 2 2 2 5 2 4" xfId="38196" xr:uid="{2F656F91-DF92-410A-A974-C780404259CC}"/>
    <cellStyle name="20% - Accent3 2 2 2 5 3" xfId="24688" xr:uid="{2A1F4CC4-EE66-4154-BE21-33FC6A371921}"/>
    <cellStyle name="20% - Accent3 2 2 2 5 3 2" xfId="43450" xr:uid="{AED59C6C-E5A3-4F20-8E78-71DA7E238BC3}"/>
    <cellStyle name="20% - Accent3 2 2 2 5 4" xfId="15297" xr:uid="{00A8C59E-003C-4455-81F2-C2842FED0D59}"/>
    <cellStyle name="20% - Accent3 2 2 2 5 5" xfId="34069" xr:uid="{E9E8C05A-3D8E-4D67-B1BF-2F5117D7D530}"/>
    <cellStyle name="20% - Accent3 2 2 2 5 6" xfId="52307" xr:uid="{A43F118C-9012-46A5-A815-62A6F186A529}"/>
    <cellStyle name="20% - Accent3 2 2 2 5 7" xfId="60368" xr:uid="{BAE7507E-7241-475B-B0EE-ECFC74B74B1A}"/>
    <cellStyle name="20% - Accent3 2 2 2 6" xfId="4090" xr:uid="{86F03687-FB1B-4086-BC34-A9D21DBBE3FE}"/>
    <cellStyle name="20% - Accent3 2 2 2 6 2" xfId="9962" xr:uid="{1B2B8EF1-938D-470E-A578-032C515AF9ED}"/>
    <cellStyle name="20% - Accent3 2 2 2 6 2 2" xfId="28816" xr:uid="{9AAF774C-6116-4B53-8A5C-CA1848E5F9B4}"/>
    <cellStyle name="20% - Accent3 2 2 2 6 2 2 2" xfId="47578" xr:uid="{BC675A14-7374-43A6-AD1B-13E0EF241989}"/>
    <cellStyle name="20% - Accent3 2 2 2 6 2 3" xfId="19425" xr:uid="{1F573CFC-ECD7-4DCD-9A3B-9D2ABA03731E}"/>
    <cellStyle name="20% - Accent3 2 2 2 6 2 4" xfId="38197" xr:uid="{8E611B13-BEAC-460E-8F7D-837F552CCC1F}"/>
    <cellStyle name="20% - Accent3 2 2 2 6 3" xfId="23137" xr:uid="{E1595EEB-F463-4BE3-9789-B8A69E6164BA}"/>
    <cellStyle name="20% - Accent3 2 2 2 6 3 2" xfId="41900" xr:uid="{2CE51DA1-8F54-4DCE-93A8-D10800F1E499}"/>
    <cellStyle name="20% - Accent3 2 2 2 6 4" xfId="13746" xr:uid="{C369F508-C2B1-4152-B3BC-1D8222FB5721}"/>
    <cellStyle name="20% - Accent3 2 2 2 6 5" xfId="32519" xr:uid="{D52AFD38-F9FF-4D9C-A642-CC8C30D09127}"/>
    <cellStyle name="20% - Accent3 2 2 2 6 6" xfId="52308" xr:uid="{1E4AB918-A4CD-44B4-A330-BEBB1F13A5B6}"/>
    <cellStyle name="20% - Accent3 2 2 2 6 7" xfId="60369" xr:uid="{11F77447-1D72-4EEB-B356-386DDA51ADBB}"/>
    <cellStyle name="20% - Accent3 2 2 2 7" xfId="6507" xr:uid="{DFA103C3-F53E-4BE6-9B71-523503EA45ED}"/>
    <cellStyle name="20% - Accent3 2 2 2 7 2" xfId="25547" xr:uid="{C97482C5-7818-4705-976E-98B0307AEB90}"/>
    <cellStyle name="20% - Accent3 2 2 2 7 2 2" xfId="44309" xr:uid="{477B7135-110D-4C7A-B7B4-DEA1E69B72A4}"/>
    <cellStyle name="20% - Accent3 2 2 2 7 3" xfId="16156" xr:uid="{AAA77BB0-281D-46F2-B5EE-EAFBC9C5948B}"/>
    <cellStyle name="20% - Accent3 2 2 2 7 4" xfId="34928" xr:uid="{89AD0BF8-E6F0-4F19-AA49-C9B67CADC975}"/>
    <cellStyle name="20% - Accent3 2 2 2 8" xfId="8242" xr:uid="{76455389-FE8B-483C-8CC7-F3753B18C6AE}"/>
    <cellStyle name="20% - Accent3 2 2 2 8 2" xfId="27098" xr:uid="{B13953B8-E10C-462A-9E69-422E712B8DA8}"/>
    <cellStyle name="20% - Accent3 2 2 2 8 2 2" xfId="45860" xr:uid="{E12608C6-6776-441C-A721-535F97F7E262}"/>
    <cellStyle name="20% - Accent3 2 2 2 8 3" xfId="17707" xr:uid="{8CB88E51-4C6A-49AD-807F-E7994168154C}"/>
    <cellStyle name="20% - Accent3 2 2 2 8 4" xfId="36479" xr:uid="{E05CFC43-90B5-4F60-B398-1AFBD03F76C1}"/>
    <cellStyle name="20% - Accent3 2 2 2 9" xfId="22362" xr:uid="{2CE86680-7FD5-401D-9242-D3E8C7624440}"/>
    <cellStyle name="20% - Accent3 2 2 2 9 2" xfId="41134" xr:uid="{67464E70-8280-483B-BD3C-41C62CC771C4}"/>
    <cellStyle name="20% - Accent3 2 2 20" xfId="3307" xr:uid="{C22CAC48-4FCB-403C-806C-8DAAC2C188E2}"/>
    <cellStyle name="20% - Accent3 2 2 3" xfId="1810" xr:uid="{B7A16775-DD2A-4071-8B4D-AF10336BB386}"/>
    <cellStyle name="20% - Accent3 2 2 3 10" xfId="12974" xr:uid="{0290D8EF-B031-4A50-ADB4-16838C32DAAB}"/>
    <cellStyle name="20% - Accent3 2 2 3 11" xfId="31756" xr:uid="{EF40ED11-DB01-4B3A-A95E-1C87498E58D3}"/>
    <cellStyle name="20% - Accent3 2 2 3 12" xfId="50596" xr:uid="{9EFA535B-66F9-406E-8532-129F6BF5017B}"/>
    <cellStyle name="20% - Accent3 2 2 3 13" xfId="3311" xr:uid="{A9A06EA5-72AC-4C93-9577-46ACE8D71D2A}"/>
    <cellStyle name="20% - Accent3 2 2 3 14" xfId="58900" xr:uid="{CE771415-9F7E-4B11-933E-430C68919D6D}"/>
    <cellStyle name="20% - Accent3 2 2 3 2" xfId="2223" xr:uid="{F8A3315C-31C2-4D45-AD97-3C17DA866648}"/>
    <cellStyle name="20% - Accent3 2 2 3 2 10" xfId="50597" xr:uid="{911C1494-56A0-4216-AB9F-0194AA4CEBC9}"/>
    <cellStyle name="20% - Accent3 2 2 3 2 11" xfId="3312" xr:uid="{4B20959C-64F9-442D-A9C2-673AC4E2F071}"/>
    <cellStyle name="20% - Accent3 2 2 3 2 12" xfId="58901" xr:uid="{BD93003B-2B81-4FBE-B639-C7AD7F2CD849}"/>
    <cellStyle name="20% - Accent3 2 2 3 2 2" xfId="2224" xr:uid="{93617FC6-2441-4FDD-BE16-0A21C32E570C}"/>
    <cellStyle name="20% - Accent3 2 2 3 2 2 10" xfId="58902" xr:uid="{45E96722-DF2E-40DB-9D55-2F5DD91EA623}"/>
    <cellStyle name="20% - Accent3 2 2 3 2 2 2" xfId="6515" xr:uid="{F150CA54-41C6-4ADC-B75B-D5D60CF71F41}"/>
    <cellStyle name="20% - Accent3 2 2 3 2 2 2 2" xfId="9963" xr:uid="{297E9E64-691D-4A96-90BF-A2DE48A32A64}"/>
    <cellStyle name="20% - Accent3 2 2 3 2 2 2 2 2" xfId="28817" xr:uid="{E7FB9C27-9131-489C-B7EA-1058403445C6}"/>
    <cellStyle name="20% - Accent3 2 2 3 2 2 2 2 2 2" xfId="47579" xr:uid="{7733C67C-D9C8-4C22-A3A5-B92672626A25}"/>
    <cellStyle name="20% - Accent3 2 2 3 2 2 2 2 3" xfId="19426" xr:uid="{BEB51F2E-1AB4-408D-9EFD-D1DE13930E75}"/>
    <cellStyle name="20% - Accent3 2 2 3 2 2 2 2 4" xfId="38198" xr:uid="{92E08CA0-5615-4BCC-B636-CBF3EEAB8E1F}"/>
    <cellStyle name="20% - Accent3 2 2 3 2 2 2 3" xfId="25555" xr:uid="{0AD9AF2B-ED42-4630-A861-C981D1D5CB33}"/>
    <cellStyle name="20% - Accent3 2 2 3 2 2 2 3 2" xfId="44317" xr:uid="{29F894A3-0788-46DA-AED5-C0C0CB115606}"/>
    <cellStyle name="20% - Accent3 2 2 3 2 2 2 4" xfId="16164" xr:uid="{38AC6C92-6E3F-4C36-8CA5-68B70E2658EF}"/>
    <cellStyle name="20% - Accent3 2 2 3 2 2 2 5" xfId="34936" xr:uid="{91F84D0F-A1C8-4857-AB88-A9A0E2805AB7}"/>
    <cellStyle name="20% - Accent3 2 2 3 2 2 2 6" xfId="52309" xr:uid="{3C0F1EB8-83CD-49EC-BF40-03AB8CDC8236}"/>
    <cellStyle name="20% - Accent3 2 2 3 2 2 2 7" xfId="60370" xr:uid="{0D580ADA-5018-4576-82DB-ECB6F9FF483F}"/>
    <cellStyle name="20% - Accent3 2 2 3 2 2 3" xfId="9964" xr:uid="{2A50E5C8-F741-4174-8194-4020DD4EA1B4}"/>
    <cellStyle name="20% - Accent3 2 2 3 2 2 3 2" xfId="28818" xr:uid="{7209110A-62EC-42D6-9CB6-369D069F07DC}"/>
    <cellStyle name="20% - Accent3 2 2 3 2 2 3 2 2" xfId="47580" xr:uid="{BCDCA3F8-4CEA-4227-B672-46E455A5F3CA}"/>
    <cellStyle name="20% - Accent3 2 2 3 2 2 3 3" xfId="19427" xr:uid="{715500D6-5A99-4228-A23D-E5A7E253AEF2}"/>
    <cellStyle name="20% - Accent3 2 2 3 2 2 3 4" xfId="38199" xr:uid="{BF1DF418-67E9-440E-ADDB-4855E13554FA}"/>
    <cellStyle name="20% - Accent3 2 2 3 2 2 3 5" xfId="52310" xr:uid="{E5D9D2ED-C7FF-4CA5-9DC5-2E8D899624DB}"/>
    <cellStyle name="20% - Accent3 2 2 3 2 2 3 6" xfId="60371" xr:uid="{534E3493-3EDA-4F6E-A210-308D2922F989}"/>
    <cellStyle name="20% - Accent3 2 2 3 2 2 4" xfId="8250" xr:uid="{77539B92-424B-4F14-8480-C2B8BB10A77E}"/>
    <cellStyle name="20% - Accent3 2 2 3 2 2 4 2" xfId="27106" xr:uid="{366E66BE-71CA-4014-893E-4B535C2B52E3}"/>
    <cellStyle name="20% - Accent3 2 2 3 2 2 4 2 2" xfId="45868" xr:uid="{09B4B7B8-7E24-4879-9C52-EF5619EB5D39}"/>
    <cellStyle name="20% - Accent3 2 2 3 2 2 4 3" xfId="17715" xr:uid="{17C11E83-F667-43AE-8E9A-D5DDC1CFA6D2}"/>
    <cellStyle name="20% - Accent3 2 2 3 2 2 4 4" xfId="36487" xr:uid="{64264912-BA7A-4624-8327-9290FCF87541}"/>
    <cellStyle name="20% - Accent3 2 2 3 2 2 5" xfId="24170" xr:uid="{421C176C-74BF-4ABA-8E83-978ACFF03829}"/>
    <cellStyle name="20% - Accent3 2 2 3 2 2 5 2" xfId="42933" xr:uid="{66DB1008-2A69-4DFF-B128-6F9C2BE9F2A4}"/>
    <cellStyle name="20% - Accent3 2 2 3 2 2 6" xfId="14779" xr:uid="{E1A66065-B780-47A5-99EA-52CD09FD6588}"/>
    <cellStyle name="20% - Accent3 2 2 3 2 2 7" xfId="33552" xr:uid="{9D22DD4A-4967-4F1A-86E4-88961FF7B65D}"/>
    <cellStyle name="20% - Accent3 2 2 3 2 2 8" xfId="50598" xr:uid="{7807708E-5608-41CB-A688-A40CA2AD554A}"/>
    <cellStyle name="20% - Accent3 2 2 3 2 2 9" xfId="5123" xr:uid="{45FC63B2-EF82-4BB0-B175-BB640046BAE5}"/>
    <cellStyle name="20% - Accent3 2 2 3 2 3" xfId="5899" xr:uid="{4289FEFC-3CEB-4E82-9CC0-5FECAEEC6573}"/>
    <cellStyle name="20% - Accent3 2 2 3 2 3 2" xfId="9965" xr:uid="{34B3B1B6-D942-4052-9322-A26679B40C07}"/>
    <cellStyle name="20% - Accent3 2 2 3 2 3 2 2" xfId="28819" xr:uid="{424695A7-DE17-4790-809B-B19CB6C4CF7D}"/>
    <cellStyle name="20% - Accent3 2 2 3 2 3 2 2 2" xfId="47581" xr:uid="{25E9DEF6-2DF9-46B9-BC26-EB8EF1C2111A}"/>
    <cellStyle name="20% - Accent3 2 2 3 2 3 2 3" xfId="19428" xr:uid="{231D9329-0633-42F7-946A-7A6473F69271}"/>
    <cellStyle name="20% - Accent3 2 2 3 2 3 2 4" xfId="38200" xr:uid="{03DBFC71-EF66-4004-986F-7F2D92FFA58D}"/>
    <cellStyle name="20% - Accent3 2 2 3 2 3 3" xfId="24946" xr:uid="{3AB473B2-EE59-4C1D-BDC6-EE16443CB892}"/>
    <cellStyle name="20% - Accent3 2 2 3 2 3 3 2" xfId="43708" xr:uid="{9CBD46F5-0AD3-4521-BA1B-79BCB4E6F95B}"/>
    <cellStyle name="20% - Accent3 2 2 3 2 3 4" xfId="15555" xr:uid="{AFB1C923-C273-4863-9A94-A84C4C2788EB}"/>
    <cellStyle name="20% - Accent3 2 2 3 2 3 5" xfId="34327" xr:uid="{1490C1BA-3021-4DBB-AB49-A31CAD6FDF74}"/>
    <cellStyle name="20% - Accent3 2 2 3 2 3 6" xfId="52311" xr:uid="{DA4E46EE-64B8-42C4-B14A-7D94F5216B78}"/>
    <cellStyle name="20% - Accent3 2 2 3 2 3 7" xfId="60372" xr:uid="{302F753B-6DB7-4334-B5A5-8EFD5F7B9886}"/>
    <cellStyle name="20% - Accent3 2 2 3 2 4" xfId="4348" xr:uid="{A4CA9FA6-D0CC-4807-85E7-84003F588EAD}"/>
    <cellStyle name="20% - Accent3 2 2 3 2 4 2" xfId="9966" xr:uid="{C19BA969-2CCB-4C99-9003-6152F3264036}"/>
    <cellStyle name="20% - Accent3 2 2 3 2 4 2 2" xfId="28820" xr:uid="{28DF596F-59EB-48E0-BDE5-8F8DAA938ED0}"/>
    <cellStyle name="20% - Accent3 2 2 3 2 4 2 2 2" xfId="47582" xr:uid="{30D386EF-B0F9-4AC9-BA47-EF43AF6F99C9}"/>
    <cellStyle name="20% - Accent3 2 2 3 2 4 2 3" xfId="19429" xr:uid="{0F4D3646-F958-41E2-BDDD-74E21F5CD922}"/>
    <cellStyle name="20% - Accent3 2 2 3 2 4 2 4" xfId="38201" xr:uid="{49D38F93-9441-4BCF-B69E-356D1DA5B3C0}"/>
    <cellStyle name="20% - Accent3 2 2 3 2 4 3" xfId="23395" xr:uid="{DA3FADAF-2A79-437C-93A4-CA79536CAF18}"/>
    <cellStyle name="20% - Accent3 2 2 3 2 4 3 2" xfId="42158" xr:uid="{D003AD75-7FE9-44A2-A009-F0E13CC05A28}"/>
    <cellStyle name="20% - Accent3 2 2 3 2 4 4" xfId="14004" xr:uid="{7A466C8B-F973-4B89-9B73-E7F89DC19399}"/>
    <cellStyle name="20% - Accent3 2 2 3 2 4 5" xfId="32777" xr:uid="{7128AAE1-A28F-4892-A7B5-600A1AAC9B83}"/>
    <cellStyle name="20% - Accent3 2 2 3 2 4 6" xfId="52312" xr:uid="{6F683A0E-28E0-4639-BCD9-4914584D177F}"/>
    <cellStyle name="20% - Accent3 2 2 3 2 4 7" xfId="60373" xr:uid="{0CDF8EC8-6C8D-499F-8D9B-1D61A94EBA4A}"/>
    <cellStyle name="20% - Accent3 2 2 3 2 5" xfId="6514" xr:uid="{02114699-9E3B-48DC-A8B3-437AF511F6D0}"/>
    <cellStyle name="20% - Accent3 2 2 3 2 5 2" xfId="25554" xr:uid="{8557B0E9-056C-4DC6-8A07-C86FE39A2B97}"/>
    <cellStyle name="20% - Accent3 2 2 3 2 5 2 2" xfId="44316" xr:uid="{54ECB185-ECCF-45AE-96B8-39FF2E3DC933}"/>
    <cellStyle name="20% - Accent3 2 2 3 2 5 3" xfId="16163" xr:uid="{884EE2C8-8CDC-48A6-B0B6-F5FE3E5A2550}"/>
    <cellStyle name="20% - Accent3 2 2 3 2 5 4" xfId="34935" xr:uid="{EC9466B7-8277-4EC6-9EF0-7EF5F4A8933A}"/>
    <cellStyle name="20% - Accent3 2 2 3 2 6" xfId="8249" xr:uid="{8CE82B9E-C243-41A2-9F06-2F48FF0248CB}"/>
    <cellStyle name="20% - Accent3 2 2 3 2 6 2" xfId="27105" xr:uid="{AD8AABCF-36AD-4CC6-BE74-7B840EB3700A}"/>
    <cellStyle name="20% - Accent3 2 2 3 2 6 2 2" xfId="45867" xr:uid="{F5363E53-0F66-446F-B8F1-7992ED03E5EA}"/>
    <cellStyle name="20% - Accent3 2 2 3 2 6 3" xfId="17714" xr:uid="{53F226A0-7C94-4898-A384-91E0D49364A0}"/>
    <cellStyle name="20% - Accent3 2 2 3 2 6 4" xfId="36486" xr:uid="{DBA7B29B-284D-4185-A308-9EBD62B275B5}"/>
    <cellStyle name="20% - Accent3 2 2 3 2 7" xfId="22366" xr:uid="{13ABE058-D42D-4968-B4B2-F7B352E1C49F}"/>
    <cellStyle name="20% - Accent3 2 2 3 2 7 2" xfId="41138" xr:uid="{2FF7CE2A-D23E-4322-9C42-9919B64C06CE}"/>
    <cellStyle name="20% - Accent3 2 2 3 2 8" xfId="12975" xr:uid="{F01ADBB2-C603-4924-AFC5-D5C86F40E41B}"/>
    <cellStyle name="20% - Accent3 2 2 3 2 9" xfId="31757" xr:uid="{B6721EAA-B2CE-480B-A235-A00C987E52DC}"/>
    <cellStyle name="20% - Accent3 2 2 3 3" xfId="2225" xr:uid="{0DB30798-0DEC-4ED8-941B-9D191AD6CC8B}"/>
    <cellStyle name="20% - Accent3 2 2 3 3 10" xfId="50599" xr:uid="{30D7C993-9A14-42A4-9DD8-4CB005CBF80A}"/>
    <cellStyle name="20% - Accent3 2 2 3 3 11" xfId="3313" xr:uid="{1A39933D-CB50-4EC1-920B-F849A81416A5}"/>
    <cellStyle name="20% - Accent3 2 2 3 3 12" xfId="58903" xr:uid="{D8A20DCE-6D56-4F3D-9BE5-D189EF6E2EA1}"/>
    <cellStyle name="20% - Accent3 2 2 3 3 2" xfId="2226" xr:uid="{6A47E3BC-F07E-4F99-8116-B3D7FEF58492}"/>
    <cellStyle name="20% - Accent3 2 2 3 3 2 10" xfId="58904" xr:uid="{70FA339C-9288-4285-84A5-30A7B99B450D}"/>
    <cellStyle name="20% - Accent3 2 2 3 3 2 2" xfId="6517" xr:uid="{28261F3C-8D08-49A1-8200-29E9212E19BA}"/>
    <cellStyle name="20% - Accent3 2 2 3 3 2 2 2" xfId="9967" xr:uid="{3F3CFCD6-15F6-4829-812E-8D49343E1FFB}"/>
    <cellStyle name="20% - Accent3 2 2 3 3 2 2 2 2" xfId="28821" xr:uid="{86451BFF-C940-4735-A8C0-6610CAB69F89}"/>
    <cellStyle name="20% - Accent3 2 2 3 3 2 2 2 2 2" xfId="47583" xr:uid="{CC885A96-4C10-42D9-A4B6-227A8F683E50}"/>
    <cellStyle name="20% - Accent3 2 2 3 3 2 2 2 3" xfId="19430" xr:uid="{E80584F6-C677-4F72-989C-BD5E5FEB4CB9}"/>
    <cellStyle name="20% - Accent3 2 2 3 3 2 2 2 4" xfId="38202" xr:uid="{1F3AB283-2EAC-4C9F-8D0D-989464CB3C58}"/>
    <cellStyle name="20% - Accent3 2 2 3 3 2 2 3" xfId="25557" xr:uid="{6176927C-F862-4258-A002-824C72226C4C}"/>
    <cellStyle name="20% - Accent3 2 2 3 3 2 2 3 2" xfId="44319" xr:uid="{911B7A9A-38BF-4082-8258-5DD1B0C79288}"/>
    <cellStyle name="20% - Accent3 2 2 3 3 2 2 4" xfId="16166" xr:uid="{7E450F87-E855-456E-9B93-DAE054008AF3}"/>
    <cellStyle name="20% - Accent3 2 2 3 3 2 2 5" xfId="34938" xr:uid="{C90C41EA-0CDC-4766-A281-641187601FD8}"/>
    <cellStyle name="20% - Accent3 2 2 3 3 2 2 6" xfId="52313" xr:uid="{AB151165-C8B2-4D08-B3BA-F5132E2D1264}"/>
    <cellStyle name="20% - Accent3 2 2 3 3 2 2 7" xfId="60374" xr:uid="{928A857D-EC3F-4F6B-9626-F196774E1D3E}"/>
    <cellStyle name="20% - Accent3 2 2 3 3 2 3" xfId="9968" xr:uid="{9F449B08-04F7-4971-A6FD-23AE24875ACB}"/>
    <cellStyle name="20% - Accent3 2 2 3 3 2 3 2" xfId="28822" xr:uid="{3BD725A6-CC4E-4693-AC54-6FBD36D769D4}"/>
    <cellStyle name="20% - Accent3 2 2 3 3 2 3 2 2" xfId="47584" xr:uid="{A4849D53-5ED3-4E7F-B974-238C75CC3D57}"/>
    <cellStyle name="20% - Accent3 2 2 3 3 2 3 3" xfId="19431" xr:uid="{07DA33BE-53E1-4B9E-9F6E-AE84C6EBFAD0}"/>
    <cellStyle name="20% - Accent3 2 2 3 3 2 3 4" xfId="38203" xr:uid="{24EEB193-4A88-4D50-9E0C-5C7CDFC4D334}"/>
    <cellStyle name="20% - Accent3 2 2 3 3 2 3 5" xfId="52314" xr:uid="{367BE798-599D-4CF0-8878-5A82C0D81C4A}"/>
    <cellStyle name="20% - Accent3 2 2 3 3 2 3 6" xfId="60375" xr:uid="{0CBE695D-BEB8-4277-8B12-06275EE99E18}"/>
    <cellStyle name="20% - Accent3 2 2 3 3 2 4" xfId="8252" xr:uid="{20B21A4E-616B-4818-93A0-F844EF73D748}"/>
    <cellStyle name="20% - Accent3 2 2 3 3 2 4 2" xfId="27108" xr:uid="{2E160A22-06A9-4C5F-A4F9-EE8FA55EAFF0}"/>
    <cellStyle name="20% - Accent3 2 2 3 3 2 4 2 2" xfId="45870" xr:uid="{253A2DC5-58AC-40D3-8DC4-180C710AE02A}"/>
    <cellStyle name="20% - Accent3 2 2 3 3 2 4 3" xfId="17717" xr:uid="{12D3CFFD-CDA8-4C9B-85C2-4BC48BE29EC1}"/>
    <cellStyle name="20% - Accent3 2 2 3 3 2 4 4" xfId="36489" xr:uid="{CF4C44CA-40FE-47C6-A001-D3A713BFFA7D}"/>
    <cellStyle name="20% - Accent3 2 2 3 3 2 5" xfId="24388" xr:uid="{80F21D8A-D351-4FF2-B695-E2841C8FBBD1}"/>
    <cellStyle name="20% - Accent3 2 2 3 3 2 5 2" xfId="43151" xr:uid="{FEFD3CC1-A2C5-43C5-9086-772DF4E0F0BE}"/>
    <cellStyle name="20% - Accent3 2 2 3 3 2 6" xfId="14997" xr:uid="{C1D9C2D8-B2BD-4A23-82F1-AAD416C7ABD3}"/>
    <cellStyle name="20% - Accent3 2 2 3 3 2 7" xfId="33770" xr:uid="{B704428E-9999-4005-8372-8C7C6410E12D}"/>
    <cellStyle name="20% - Accent3 2 2 3 3 2 8" xfId="50600" xr:uid="{1A327EEA-C84F-4DE9-931B-7AFF3E4674F6}"/>
    <cellStyle name="20% - Accent3 2 2 3 3 2 9" xfId="5341" xr:uid="{37371032-A322-4D96-B051-5BBAE89FA9F7}"/>
    <cellStyle name="20% - Accent3 2 2 3 3 3" xfId="6117" xr:uid="{5A67D0AC-4273-4DE2-82CB-5CB997748D24}"/>
    <cellStyle name="20% - Accent3 2 2 3 3 3 2" xfId="9969" xr:uid="{27E1296F-3C50-436B-84C8-42861387B882}"/>
    <cellStyle name="20% - Accent3 2 2 3 3 3 2 2" xfId="28823" xr:uid="{6EF20E8A-2B23-41BA-941C-0B98953DC991}"/>
    <cellStyle name="20% - Accent3 2 2 3 3 3 2 2 2" xfId="47585" xr:uid="{21E3931C-4BB0-4E9E-8D61-55AB520CBFC2}"/>
    <cellStyle name="20% - Accent3 2 2 3 3 3 2 3" xfId="19432" xr:uid="{EEE8E687-4473-4916-8A07-DCABB39F8994}"/>
    <cellStyle name="20% - Accent3 2 2 3 3 3 2 4" xfId="38204" xr:uid="{5289E1DE-0BE2-4155-96CB-BE09C0FF2FEC}"/>
    <cellStyle name="20% - Accent3 2 2 3 3 3 3" xfId="25164" xr:uid="{5C571332-0E0B-4653-990E-53E97A7399BD}"/>
    <cellStyle name="20% - Accent3 2 2 3 3 3 3 2" xfId="43926" xr:uid="{662D6804-3E5E-446B-A378-5EC025BED7C4}"/>
    <cellStyle name="20% - Accent3 2 2 3 3 3 4" xfId="15773" xr:uid="{4F0C5B70-7C73-41CD-87A7-B5B7257C8E54}"/>
    <cellStyle name="20% - Accent3 2 2 3 3 3 5" xfId="34545" xr:uid="{9ECB7D94-F88E-4AB6-8544-C4FC49660046}"/>
    <cellStyle name="20% - Accent3 2 2 3 3 3 6" xfId="52315" xr:uid="{6A20E8D3-D1A2-40D2-89EE-E6EE23CA0253}"/>
    <cellStyle name="20% - Accent3 2 2 3 3 3 7" xfId="60376" xr:uid="{47CAB152-BD8E-490E-B2D2-E81C177FEEEC}"/>
    <cellStyle name="20% - Accent3 2 2 3 3 4" xfId="4566" xr:uid="{8D160FFC-CEDB-4D05-B06C-ACBCD8CDED75}"/>
    <cellStyle name="20% - Accent3 2 2 3 3 4 2" xfId="9970" xr:uid="{4ED4EBCE-C895-4DBC-9DEC-1D4F36DA85CF}"/>
    <cellStyle name="20% - Accent3 2 2 3 3 4 2 2" xfId="28824" xr:uid="{6D6852B3-F2A5-4BA7-B728-10C773E2C7C7}"/>
    <cellStyle name="20% - Accent3 2 2 3 3 4 2 2 2" xfId="47586" xr:uid="{BC9198BB-B311-45E4-808A-05B8FBAB4EAB}"/>
    <cellStyle name="20% - Accent3 2 2 3 3 4 2 3" xfId="19433" xr:uid="{3DB74C3D-6E29-4117-AC90-27BA501411BE}"/>
    <cellStyle name="20% - Accent3 2 2 3 3 4 2 4" xfId="38205" xr:uid="{729D586B-F233-4B45-928D-37D48988D945}"/>
    <cellStyle name="20% - Accent3 2 2 3 3 4 3" xfId="23613" xr:uid="{4C03B1E8-24BF-4147-AC61-F179EBE50E8A}"/>
    <cellStyle name="20% - Accent3 2 2 3 3 4 3 2" xfId="42376" xr:uid="{57A699D8-DF76-4F07-8E6F-0CC91BFDD4D9}"/>
    <cellStyle name="20% - Accent3 2 2 3 3 4 4" xfId="14222" xr:uid="{B434B65F-AD75-4B14-9BC1-F59C74BC4502}"/>
    <cellStyle name="20% - Accent3 2 2 3 3 4 5" xfId="32995" xr:uid="{8DDE8762-5557-4529-BB90-6F03C5123B24}"/>
    <cellStyle name="20% - Accent3 2 2 3 3 4 6" xfId="52316" xr:uid="{E2AD94CE-E3FA-403A-9C37-87BDFE7A7B93}"/>
    <cellStyle name="20% - Accent3 2 2 3 3 4 7" xfId="60377" xr:uid="{F63E4EE5-FE6C-48A6-8DA6-CC41B8DEBC02}"/>
    <cellStyle name="20% - Accent3 2 2 3 3 5" xfId="6516" xr:uid="{99101495-2072-4E5E-B764-45BC3C4B46B8}"/>
    <cellStyle name="20% - Accent3 2 2 3 3 5 2" xfId="25556" xr:uid="{550B350A-C2CF-4D5E-A9B9-87F974BDC537}"/>
    <cellStyle name="20% - Accent3 2 2 3 3 5 2 2" xfId="44318" xr:uid="{81063F67-22CF-42A4-91BE-E3A3552C1D0F}"/>
    <cellStyle name="20% - Accent3 2 2 3 3 5 3" xfId="16165" xr:uid="{E9701353-2661-4828-AA09-00894F6CE937}"/>
    <cellStyle name="20% - Accent3 2 2 3 3 5 4" xfId="34937" xr:uid="{4E57B3A5-F09D-40C2-AE03-03AEB3E5B441}"/>
    <cellStyle name="20% - Accent3 2 2 3 3 6" xfId="8251" xr:uid="{5F135011-DCC6-47A3-9D4C-9EBB6B5E07FB}"/>
    <cellStyle name="20% - Accent3 2 2 3 3 6 2" xfId="27107" xr:uid="{5E27D9B6-BD26-4471-AE06-A7AE00F269B7}"/>
    <cellStyle name="20% - Accent3 2 2 3 3 6 2 2" xfId="45869" xr:uid="{65D2FA6B-39B2-4120-9F3B-8BEC0048AE8F}"/>
    <cellStyle name="20% - Accent3 2 2 3 3 6 3" xfId="17716" xr:uid="{619A9648-73A5-4040-BE44-A17364ED6E91}"/>
    <cellStyle name="20% - Accent3 2 2 3 3 6 4" xfId="36488" xr:uid="{770E10CC-D863-4EF5-8F1A-B9BE3F1E4FD6}"/>
    <cellStyle name="20% - Accent3 2 2 3 3 7" xfId="22367" xr:uid="{0B92C2EB-171D-4DCF-9E76-EDB279CA405B}"/>
    <cellStyle name="20% - Accent3 2 2 3 3 7 2" xfId="41139" xr:uid="{E3DB66EF-18CE-46FD-AF97-6F351C4EE1AF}"/>
    <cellStyle name="20% - Accent3 2 2 3 3 8" xfId="12976" xr:uid="{223FD58C-DAB4-44F5-9BBA-8D8DA9E36F07}"/>
    <cellStyle name="20% - Accent3 2 2 3 3 9" xfId="31758" xr:uid="{DA1C1EB7-D270-40C9-9B5A-B0A2AD6C8F73}"/>
    <cellStyle name="20% - Accent3 2 2 3 4" xfId="2227" xr:uid="{99C5874A-8785-459F-B852-F80B17AD717F}"/>
    <cellStyle name="20% - Accent3 2 2 3 4 10" xfId="58905" xr:uid="{1DA67E3A-6728-4C77-93D5-531667BEB707}"/>
    <cellStyle name="20% - Accent3 2 2 3 4 2" xfId="6518" xr:uid="{A64CAD42-5347-4C5D-BAE6-ABC6B0F58A6F}"/>
    <cellStyle name="20% - Accent3 2 2 3 4 2 2" xfId="9971" xr:uid="{DA851566-8A0D-4BA5-BDC6-E60AD5B4D9C9}"/>
    <cellStyle name="20% - Accent3 2 2 3 4 2 2 2" xfId="28825" xr:uid="{01155134-6209-4114-A773-0019F8408AE6}"/>
    <cellStyle name="20% - Accent3 2 2 3 4 2 2 2 2" xfId="47587" xr:uid="{C4BF09E6-C2D8-4BD3-B179-200046778CE2}"/>
    <cellStyle name="20% - Accent3 2 2 3 4 2 2 3" xfId="19434" xr:uid="{32049A1B-AEE6-4970-A78D-4C3B24834E2D}"/>
    <cellStyle name="20% - Accent3 2 2 3 4 2 2 4" xfId="38206" xr:uid="{D9152CB2-6D8E-4786-8153-CC36398666BE}"/>
    <cellStyle name="20% - Accent3 2 2 3 4 2 3" xfId="25558" xr:uid="{EDAEB3E8-C4C3-482A-A4B4-3B7AB714EAEC}"/>
    <cellStyle name="20% - Accent3 2 2 3 4 2 3 2" xfId="44320" xr:uid="{C1D61C38-484A-4424-922B-DBB7FDDBC711}"/>
    <cellStyle name="20% - Accent3 2 2 3 4 2 4" xfId="16167" xr:uid="{90E648B5-43A6-4451-9C4A-E0FB0581A883}"/>
    <cellStyle name="20% - Accent3 2 2 3 4 2 5" xfId="34939" xr:uid="{4BA8F9AA-6CC3-4CD5-8628-144810B233B4}"/>
    <cellStyle name="20% - Accent3 2 2 3 4 2 6" xfId="52317" xr:uid="{579010F7-D40D-4222-A8C0-ADD08ECE94A8}"/>
    <cellStyle name="20% - Accent3 2 2 3 4 2 7" xfId="60378" xr:uid="{D20F17E7-DE50-43B0-81D0-62C4F2E66AD9}"/>
    <cellStyle name="20% - Accent3 2 2 3 4 3" xfId="9972" xr:uid="{6A12A402-CDBF-4224-BF9B-41D42D7FE8FC}"/>
    <cellStyle name="20% - Accent3 2 2 3 4 3 2" xfId="28826" xr:uid="{A4FAE040-D96F-4F5E-BE1B-DEB19478FDD5}"/>
    <cellStyle name="20% - Accent3 2 2 3 4 3 2 2" xfId="47588" xr:uid="{77B5B9F5-5FAD-4AE2-A53F-A374A46BF8DB}"/>
    <cellStyle name="20% - Accent3 2 2 3 4 3 3" xfId="19435" xr:uid="{C71B6454-B360-4F73-B5DF-7ED876C76130}"/>
    <cellStyle name="20% - Accent3 2 2 3 4 3 4" xfId="38207" xr:uid="{E7EF4E12-C656-4229-87AF-12E8DCD63E7C}"/>
    <cellStyle name="20% - Accent3 2 2 3 4 3 5" xfId="52318" xr:uid="{E4406155-AD81-4E7A-A8FF-47C226CD90A8}"/>
    <cellStyle name="20% - Accent3 2 2 3 4 3 6" xfId="60379" xr:uid="{7FBFACF2-2602-4319-95E3-25F55125AB90}"/>
    <cellStyle name="20% - Accent3 2 2 3 4 4" xfId="8253" xr:uid="{2D88011B-7ED8-477E-A7DA-757DAFDA773F}"/>
    <cellStyle name="20% - Accent3 2 2 3 4 4 2" xfId="27109" xr:uid="{2C32781E-A193-4BBE-88EB-FF6CCF0F28A2}"/>
    <cellStyle name="20% - Accent3 2 2 3 4 4 2 2" xfId="45871" xr:uid="{606B20E1-883B-4D00-93A9-2CD201BFE470}"/>
    <cellStyle name="20% - Accent3 2 2 3 4 4 3" xfId="17718" xr:uid="{0C246CC5-B264-47EC-830F-55D9409D4C31}"/>
    <cellStyle name="20% - Accent3 2 2 3 4 4 4" xfId="36490" xr:uid="{AFE0466E-CBF2-4C56-A5A7-F8EE5EAB2E33}"/>
    <cellStyle name="20% - Accent3 2 2 3 4 5" xfId="23955" xr:uid="{B57972A5-0775-4B85-AA89-F444E97FB2D9}"/>
    <cellStyle name="20% - Accent3 2 2 3 4 5 2" xfId="42718" xr:uid="{446B6765-7977-45CA-963B-1910261D26D7}"/>
    <cellStyle name="20% - Accent3 2 2 3 4 6" xfId="14564" xr:uid="{C8CB0332-7E34-4E5A-AFC3-9D3B089DC0D9}"/>
    <cellStyle name="20% - Accent3 2 2 3 4 7" xfId="33337" xr:uid="{D7416E43-70AC-4778-B7DE-01F2F5384403}"/>
    <cellStyle name="20% - Accent3 2 2 3 4 8" xfId="50601" xr:uid="{B6D65D0D-162C-4B97-B032-20525CAEE4F7}"/>
    <cellStyle name="20% - Accent3 2 2 3 4 9" xfId="4908" xr:uid="{8F05AF58-2DAB-4F74-9414-F5011E0059AE}"/>
    <cellStyle name="20% - Accent3 2 2 3 5" xfId="5684" xr:uid="{C8B36934-5912-4304-8D88-ED3C941F04EC}"/>
    <cellStyle name="20% - Accent3 2 2 3 5 2" xfId="9973" xr:uid="{292CAD78-C853-4753-B1F0-EC1AFCCDB89D}"/>
    <cellStyle name="20% - Accent3 2 2 3 5 2 2" xfId="28827" xr:uid="{8BE10734-EA95-4EDA-9309-867EB3ADD20C}"/>
    <cellStyle name="20% - Accent3 2 2 3 5 2 2 2" xfId="47589" xr:uid="{CF99F358-DDBF-42EB-8EF1-187315BA81FC}"/>
    <cellStyle name="20% - Accent3 2 2 3 5 2 3" xfId="19436" xr:uid="{F7A438A9-A8D6-4BBA-B938-9BEDBA576D40}"/>
    <cellStyle name="20% - Accent3 2 2 3 5 2 4" xfId="38208" xr:uid="{ED959996-E5A5-4F65-AB1E-CBBE8F7DB7FE}"/>
    <cellStyle name="20% - Accent3 2 2 3 5 3" xfId="24731" xr:uid="{53B020A2-6404-4A72-981A-5F4A41532768}"/>
    <cellStyle name="20% - Accent3 2 2 3 5 3 2" xfId="43493" xr:uid="{01CE8F33-8764-42F8-BB13-7C655B326174}"/>
    <cellStyle name="20% - Accent3 2 2 3 5 4" xfId="15340" xr:uid="{8A8573E9-217A-4012-BE83-64EE68000952}"/>
    <cellStyle name="20% - Accent3 2 2 3 5 5" xfId="34112" xr:uid="{6B3BBE6A-BCC2-4238-AEAF-8BFC5B319985}"/>
    <cellStyle name="20% - Accent3 2 2 3 5 6" xfId="52319" xr:uid="{722F17B1-79ED-40CD-8BF2-3AA538ABC799}"/>
    <cellStyle name="20% - Accent3 2 2 3 5 7" xfId="60380" xr:uid="{69FA2F9C-3C0C-4252-9AA3-2AE3B27FA0DE}"/>
    <cellStyle name="20% - Accent3 2 2 3 6" xfId="4133" xr:uid="{C82C2E4C-0A5C-492B-B030-7AF22D057C9D}"/>
    <cellStyle name="20% - Accent3 2 2 3 6 2" xfId="9974" xr:uid="{7A6BC507-A246-412C-8E8E-618E65244FA6}"/>
    <cellStyle name="20% - Accent3 2 2 3 6 2 2" xfId="28828" xr:uid="{79BD507B-33B2-4656-8FBA-BD37AC206ADC}"/>
    <cellStyle name="20% - Accent3 2 2 3 6 2 2 2" xfId="47590" xr:uid="{F6F2C244-688A-45F0-A1B1-2ADD66DEB69D}"/>
    <cellStyle name="20% - Accent3 2 2 3 6 2 3" xfId="19437" xr:uid="{0AD860FB-BE06-4124-8BD6-903C0C8A1DEB}"/>
    <cellStyle name="20% - Accent3 2 2 3 6 2 4" xfId="38209" xr:uid="{3B34AC01-C079-4835-8C18-5381087272DE}"/>
    <cellStyle name="20% - Accent3 2 2 3 6 3" xfId="23180" xr:uid="{C45C417A-C8E0-474A-BA58-4A336C8040F4}"/>
    <cellStyle name="20% - Accent3 2 2 3 6 3 2" xfId="41943" xr:uid="{BE2DCB3E-B1B1-4A15-A452-B92E0E60DE47}"/>
    <cellStyle name="20% - Accent3 2 2 3 6 4" xfId="13789" xr:uid="{AC317802-2368-40BD-B6DB-33BF436C5C0D}"/>
    <cellStyle name="20% - Accent3 2 2 3 6 5" xfId="32562" xr:uid="{69FB217D-6DD3-4E15-9E04-E781D81AD2BC}"/>
    <cellStyle name="20% - Accent3 2 2 3 6 6" xfId="52320" xr:uid="{F3CA8E7B-B4C2-4494-9225-57F471A6F881}"/>
    <cellStyle name="20% - Accent3 2 2 3 6 7" xfId="60381" xr:uid="{EDD491C9-63F3-45F9-B905-C698F0B61433}"/>
    <cellStyle name="20% - Accent3 2 2 3 7" xfId="6513" xr:uid="{D4D03616-5B16-4487-B545-82A62F234B03}"/>
    <cellStyle name="20% - Accent3 2 2 3 7 2" xfId="25553" xr:uid="{8262FEB2-E831-494E-BA5D-3E658E0AD10E}"/>
    <cellStyle name="20% - Accent3 2 2 3 7 2 2" xfId="44315" xr:uid="{7DBC0DF9-8A24-4C65-BBFA-213733C7BFC2}"/>
    <cellStyle name="20% - Accent3 2 2 3 7 3" xfId="16162" xr:uid="{3AC28828-7F94-4350-98A3-365B282AF8AC}"/>
    <cellStyle name="20% - Accent3 2 2 3 7 4" xfId="34934" xr:uid="{7309439A-F62E-4CE4-AB7E-BA6FBE60E96C}"/>
    <cellStyle name="20% - Accent3 2 2 3 8" xfId="8248" xr:uid="{E5913CA1-4B31-45F7-AA1C-F8369D86A0E4}"/>
    <cellStyle name="20% - Accent3 2 2 3 8 2" xfId="27104" xr:uid="{86B15BDB-D12A-4BC4-909A-E66B22C7E72A}"/>
    <cellStyle name="20% - Accent3 2 2 3 8 2 2" xfId="45866" xr:uid="{683823C7-4207-4CCE-B99B-19760CC1A0C8}"/>
    <cellStyle name="20% - Accent3 2 2 3 8 3" xfId="17713" xr:uid="{15D8B822-DF0F-4006-8ECD-62A5816CFEED}"/>
    <cellStyle name="20% - Accent3 2 2 3 8 4" xfId="36485" xr:uid="{38ED8C7C-A91A-4974-A4BC-F90073FEF18D}"/>
    <cellStyle name="20% - Accent3 2 2 3 9" xfId="22365" xr:uid="{9563DD23-25F4-48EC-95D5-795097351E6E}"/>
    <cellStyle name="20% - Accent3 2 2 3 9 2" xfId="41137" xr:uid="{2DEB6C44-3A10-4CF3-AF72-00A8D198923D}"/>
    <cellStyle name="20% - Accent3 2 2 4" xfId="1604" xr:uid="{19AB8524-47EB-4BB9-8622-0901AF140EE9}"/>
    <cellStyle name="20% - Accent3 2 2 4 10" xfId="12977" xr:uid="{6EFD2D09-18F6-4102-B68A-5AFDB00EBDD3}"/>
    <cellStyle name="20% - Accent3 2 2 4 11" xfId="31759" xr:uid="{17D64712-C7CB-4C1B-96CF-C91514ADCB8E}"/>
    <cellStyle name="20% - Accent3 2 2 4 12" xfId="50602" xr:uid="{7788A8C2-802A-4F44-A82C-1056FE9D2A59}"/>
    <cellStyle name="20% - Accent3 2 2 4 13" xfId="3314" xr:uid="{76615035-31C8-4EDD-BAA0-B41FF5CC2BF5}"/>
    <cellStyle name="20% - Accent3 2 2 4 14" xfId="58906" xr:uid="{752766EB-E10F-45FC-B878-A1103CE0A02E}"/>
    <cellStyle name="20% - Accent3 2 2 4 2" xfId="2228" xr:uid="{99DBBB4F-59BA-493D-A2AD-CAB6F1463B35}"/>
    <cellStyle name="20% - Accent3 2 2 4 2 10" xfId="50603" xr:uid="{751D3C5C-A5C6-49EE-A184-634D686FA2AF}"/>
    <cellStyle name="20% - Accent3 2 2 4 2 11" xfId="3315" xr:uid="{33D03ECB-0850-4203-B5B4-5A231F68E679}"/>
    <cellStyle name="20% - Accent3 2 2 4 2 12" xfId="58907" xr:uid="{C83CE5B1-C36F-4C5B-A04E-E910DE9598E8}"/>
    <cellStyle name="20% - Accent3 2 2 4 2 2" xfId="2229" xr:uid="{0AF823FE-1F2F-4CA0-9347-753EE7764B52}"/>
    <cellStyle name="20% - Accent3 2 2 4 2 2 10" xfId="58908" xr:uid="{6F953AED-6B59-423D-B940-98B1B9C8203A}"/>
    <cellStyle name="20% - Accent3 2 2 4 2 2 2" xfId="6521" xr:uid="{67087F3D-6809-4A7E-A01F-2BD2343ECEA5}"/>
    <cellStyle name="20% - Accent3 2 2 4 2 2 2 2" xfId="9975" xr:uid="{66BF736A-928D-4BDB-9EEB-ABABE869C05F}"/>
    <cellStyle name="20% - Accent3 2 2 4 2 2 2 2 2" xfId="28829" xr:uid="{7C9E23E6-D040-41AD-B160-A113C1D5595B}"/>
    <cellStyle name="20% - Accent3 2 2 4 2 2 2 2 2 2" xfId="47591" xr:uid="{F7537FEF-8846-4948-8393-D6A206245BBC}"/>
    <cellStyle name="20% - Accent3 2 2 4 2 2 2 2 3" xfId="19438" xr:uid="{F5480A1B-E481-40F8-B031-C587A136CE61}"/>
    <cellStyle name="20% - Accent3 2 2 4 2 2 2 2 4" xfId="38210" xr:uid="{5B178BAA-86CF-45CE-A43E-3DF92D479998}"/>
    <cellStyle name="20% - Accent3 2 2 4 2 2 2 3" xfId="25561" xr:uid="{7588CF1C-0C48-42B3-A230-7157D753F155}"/>
    <cellStyle name="20% - Accent3 2 2 4 2 2 2 3 2" xfId="44323" xr:uid="{F1D9F1C7-E635-4DA9-981D-F644D0849F94}"/>
    <cellStyle name="20% - Accent3 2 2 4 2 2 2 4" xfId="16170" xr:uid="{69F214B6-90C8-4F64-9C3C-D9FCA85CC53D}"/>
    <cellStyle name="20% - Accent3 2 2 4 2 2 2 5" xfId="34942" xr:uid="{B8AB89B1-C3E6-4F93-AA83-268D55ED3F7B}"/>
    <cellStyle name="20% - Accent3 2 2 4 2 2 2 6" xfId="52321" xr:uid="{2D08D8C9-85EF-4F3F-BD40-D86A5BE870D7}"/>
    <cellStyle name="20% - Accent3 2 2 4 2 2 2 7" xfId="60382" xr:uid="{5C25CEB4-9D1F-4262-A45D-C82ED8714E4B}"/>
    <cellStyle name="20% - Accent3 2 2 4 2 2 3" xfId="9976" xr:uid="{DEB44135-26EE-4A31-827B-B57BBA0C7856}"/>
    <cellStyle name="20% - Accent3 2 2 4 2 2 3 2" xfId="28830" xr:uid="{865052F2-1F45-4991-8D89-D176B0CA1236}"/>
    <cellStyle name="20% - Accent3 2 2 4 2 2 3 2 2" xfId="47592" xr:uid="{254D8124-D082-425A-BD20-05762C8A1C47}"/>
    <cellStyle name="20% - Accent3 2 2 4 2 2 3 3" xfId="19439" xr:uid="{BCC0486E-BA50-4EAA-B878-4039D088FBCE}"/>
    <cellStyle name="20% - Accent3 2 2 4 2 2 3 4" xfId="38211" xr:uid="{8928739C-61F5-4345-800D-B9E38A934F21}"/>
    <cellStyle name="20% - Accent3 2 2 4 2 2 3 5" xfId="52322" xr:uid="{E09A7BB9-C654-406F-AA1D-D88C63EF56FE}"/>
    <cellStyle name="20% - Accent3 2 2 4 2 2 3 6" xfId="60383" xr:uid="{D833C7BA-51AE-4F44-AED7-E92C1CE785C8}"/>
    <cellStyle name="20% - Accent3 2 2 4 2 2 4" xfId="8256" xr:uid="{8E38E7B0-3366-47A8-AB27-CE853BB7DE2D}"/>
    <cellStyle name="20% - Accent3 2 2 4 2 2 4 2" xfId="27112" xr:uid="{6BAAF7D0-72AB-4749-99B0-735AB6A8352B}"/>
    <cellStyle name="20% - Accent3 2 2 4 2 2 4 2 2" xfId="45874" xr:uid="{A3472962-FF9F-4027-B09A-ED8B58F436A1}"/>
    <cellStyle name="20% - Accent3 2 2 4 2 2 4 3" xfId="17721" xr:uid="{C46DAD58-9BD1-42AE-826A-32611B2F079C}"/>
    <cellStyle name="20% - Accent3 2 2 4 2 2 4 4" xfId="36493" xr:uid="{E9D887D7-8515-4344-8B43-D7896CC3C5C5}"/>
    <cellStyle name="20% - Accent3 2 2 4 2 2 5" xfId="24213" xr:uid="{5CEA56EE-607B-4AF2-9918-8ECEFBCD946D}"/>
    <cellStyle name="20% - Accent3 2 2 4 2 2 5 2" xfId="42976" xr:uid="{B20A5E51-018A-4116-88AA-F363554B9954}"/>
    <cellStyle name="20% - Accent3 2 2 4 2 2 6" xfId="14822" xr:uid="{FC8029ED-8DB8-4BD4-95F2-1B7CE5BE1903}"/>
    <cellStyle name="20% - Accent3 2 2 4 2 2 7" xfId="33595" xr:uid="{D9E15F7B-1583-41E6-9AC9-34E4AFF44F95}"/>
    <cellStyle name="20% - Accent3 2 2 4 2 2 8" xfId="50604" xr:uid="{2041D10D-76A7-4806-98F1-5EBE5FB6D911}"/>
    <cellStyle name="20% - Accent3 2 2 4 2 2 9" xfId="5166" xr:uid="{54A1D092-0CCA-4898-A499-1B8673408C31}"/>
    <cellStyle name="20% - Accent3 2 2 4 2 3" xfId="5942" xr:uid="{16AEBC8A-AF55-4192-9197-16DC49518AE8}"/>
    <cellStyle name="20% - Accent3 2 2 4 2 3 2" xfId="9977" xr:uid="{33BB52A7-E832-41DC-9D96-353821F7A95A}"/>
    <cellStyle name="20% - Accent3 2 2 4 2 3 2 2" xfId="28831" xr:uid="{58B7AE5B-996A-442A-85B1-7C37282942C5}"/>
    <cellStyle name="20% - Accent3 2 2 4 2 3 2 2 2" xfId="47593" xr:uid="{D1065559-6344-4203-ACFC-9FEC195C26A3}"/>
    <cellStyle name="20% - Accent3 2 2 4 2 3 2 3" xfId="19440" xr:uid="{40FFA50F-8A88-4157-9BFA-F530FF6656B6}"/>
    <cellStyle name="20% - Accent3 2 2 4 2 3 2 4" xfId="38212" xr:uid="{70238D22-EDC0-4089-84EF-08C51245CB18}"/>
    <cellStyle name="20% - Accent3 2 2 4 2 3 3" xfId="24989" xr:uid="{30530F43-E78C-4BF1-B4C8-9676091C2B66}"/>
    <cellStyle name="20% - Accent3 2 2 4 2 3 3 2" xfId="43751" xr:uid="{920A3EA3-C491-4610-8714-F7F6FCD291C1}"/>
    <cellStyle name="20% - Accent3 2 2 4 2 3 4" xfId="15598" xr:uid="{4A0E9635-8A60-4898-A066-6E5B7583E4F4}"/>
    <cellStyle name="20% - Accent3 2 2 4 2 3 5" xfId="34370" xr:uid="{B70C0386-6C0D-4AB8-8E7B-D9070E2C93E6}"/>
    <cellStyle name="20% - Accent3 2 2 4 2 3 6" xfId="52323" xr:uid="{EB835003-0DF8-495E-82D8-97078D8BE1B0}"/>
    <cellStyle name="20% - Accent3 2 2 4 2 3 7" xfId="60384" xr:uid="{0FF59FFB-9A1F-47BC-8316-3551797F920A}"/>
    <cellStyle name="20% - Accent3 2 2 4 2 4" xfId="4391" xr:uid="{AE2FF9D4-0D57-48CF-B80D-38E39BD1CFB1}"/>
    <cellStyle name="20% - Accent3 2 2 4 2 4 2" xfId="9978" xr:uid="{C23368C3-F03B-4DC5-895A-3E2DF3B95F00}"/>
    <cellStyle name="20% - Accent3 2 2 4 2 4 2 2" xfId="28832" xr:uid="{9F2FB78E-0521-4FB4-B892-E645FAD1A5AD}"/>
    <cellStyle name="20% - Accent3 2 2 4 2 4 2 2 2" xfId="47594" xr:uid="{CA7418F8-D6D7-4CDA-B94A-A1C4A170B0C7}"/>
    <cellStyle name="20% - Accent3 2 2 4 2 4 2 3" xfId="19441" xr:uid="{7E9CD90B-340A-4DE8-96DE-7F6BBFFA01F6}"/>
    <cellStyle name="20% - Accent3 2 2 4 2 4 2 4" xfId="38213" xr:uid="{83803C3B-53A0-4620-89C7-90086091B6AC}"/>
    <cellStyle name="20% - Accent3 2 2 4 2 4 3" xfId="23438" xr:uid="{B1E2DE47-FCC0-4691-B593-86190B37A416}"/>
    <cellStyle name="20% - Accent3 2 2 4 2 4 3 2" xfId="42201" xr:uid="{12F2DFE9-D859-4A9E-BED4-A3FAE608FABE}"/>
    <cellStyle name="20% - Accent3 2 2 4 2 4 4" xfId="14047" xr:uid="{87374B2E-9C00-4DAA-843A-70EC3616DF0C}"/>
    <cellStyle name="20% - Accent3 2 2 4 2 4 5" xfId="32820" xr:uid="{1FED379F-599B-4105-BA15-1F213C4A0306}"/>
    <cellStyle name="20% - Accent3 2 2 4 2 4 6" xfId="52324" xr:uid="{B64B8A44-1087-4093-BFD7-7F32A841EEBE}"/>
    <cellStyle name="20% - Accent3 2 2 4 2 4 7" xfId="60385" xr:uid="{E1B9ADBB-734A-43E4-8929-FD673A470A3E}"/>
    <cellStyle name="20% - Accent3 2 2 4 2 5" xfId="6520" xr:uid="{C6D8DA00-F9A1-457F-B603-A55CDC5C0E73}"/>
    <cellStyle name="20% - Accent3 2 2 4 2 5 2" xfId="25560" xr:uid="{49901F12-E53C-43F4-A06B-406F531F0BA5}"/>
    <cellStyle name="20% - Accent3 2 2 4 2 5 2 2" xfId="44322" xr:uid="{1AAEAC9E-2AF8-478C-868E-41FA986C4BF7}"/>
    <cellStyle name="20% - Accent3 2 2 4 2 5 3" xfId="16169" xr:uid="{00DE5B37-D42F-4AEF-A2E7-02D23A7DA228}"/>
    <cellStyle name="20% - Accent3 2 2 4 2 5 4" xfId="34941" xr:uid="{0A40AAF1-CC87-4F1F-BFEC-954544F3A507}"/>
    <cellStyle name="20% - Accent3 2 2 4 2 6" xfId="8255" xr:uid="{A11F003F-060D-4EED-B830-86950B1D242F}"/>
    <cellStyle name="20% - Accent3 2 2 4 2 6 2" xfId="27111" xr:uid="{244475C9-8428-40B5-A72F-23D6E7565F97}"/>
    <cellStyle name="20% - Accent3 2 2 4 2 6 2 2" xfId="45873" xr:uid="{4578B4D1-F4AF-485B-8D96-AAB896418AA4}"/>
    <cellStyle name="20% - Accent3 2 2 4 2 6 3" xfId="17720" xr:uid="{857D1E2E-E45D-4BEA-8066-9C0AD28341E5}"/>
    <cellStyle name="20% - Accent3 2 2 4 2 6 4" xfId="36492" xr:uid="{899CF5EF-60EA-4E09-9ABC-E4DC9576A9C7}"/>
    <cellStyle name="20% - Accent3 2 2 4 2 7" xfId="22369" xr:uid="{1DBD8654-A24E-407D-A7E3-F7E4E7ABAC32}"/>
    <cellStyle name="20% - Accent3 2 2 4 2 7 2" xfId="41141" xr:uid="{5DD98D09-214F-4FDA-8C65-E1A46FE97893}"/>
    <cellStyle name="20% - Accent3 2 2 4 2 8" xfId="12978" xr:uid="{42ECBB30-90F8-463B-B5C0-573F2073D45B}"/>
    <cellStyle name="20% - Accent3 2 2 4 2 9" xfId="31760" xr:uid="{050A08FF-602A-4E97-B537-983673F851CA}"/>
    <cellStyle name="20% - Accent3 2 2 4 3" xfId="2230" xr:uid="{0EDAC93E-0D30-441F-9341-7B233D900C8E}"/>
    <cellStyle name="20% - Accent3 2 2 4 3 10" xfId="50605" xr:uid="{F258C970-9EAF-4EFF-8BBF-140FC52A9DC8}"/>
    <cellStyle name="20% - Accent3 2 2 4 3 11" xfId="3316" xr:uid="{614B7334-F8F2-41AA-AA14-940C54945A8D}"/>
    <cellStyle name="20% - Accent3 2 2 4 3 12" xfId="58909" xr:uid="{7048E716-174C-415B-8859-0D28CD271879}"/>
    <cellStyle name="20% - Accent3 2 2 4 3 2" xfId="2231" xr:uid="{FA17F686-853F-45EF-B99C-0BBB740F9D4D}"/>
    <cellStyle name="20% - Accent3 2 2 4 3 2 10" xfId="58910" xr:uid="{9D1DB379-77CF-42A4-860F-819AB9925DEE}"/>
    <cellStyle name="20% - Accent3 2 2 4 3 2 2" xfId="6523" xr:uid="{909295E7-2BD4-4B61-98E6-52DFBAC57FFD}"/>
    <cellStyle name="20% - Accent3 2 2 4 3 2 2 2" xfId="9979" xr:uid="{53D986BD-A8EB-4C78-A81E-F0753739B24F}"/>
    <cellStyle name="20% - Accent3 2 2 4 3 2 2 2 2" xfId="28833" xr:uid="{F67BA231-BBC4-464E-8920-4C79264CD211}"/>
    <cellStyle name="20% - Accent3 2 2 4 3 2 2 2 2 2" xfId="47595" xr:uid="{B3276373-6E9D-4731-8FDE-C54D84253F56}"/>
    <cellStyle name="20% - Accent3 2 2 4 3 2 2 2 3" xfId="19442" xr:uid="{D3BE01E6-6C4F-4F9D-8A86-84EC24D6EDF2}"/>
    <cellStyle name="20% - Accent3 2 2 4 3 2 2 2 4" xfId="38214" xr:uid="{110EFAF6-0748-47FE-A96C-D305F2CD9A0C}"/>
    <cellStyle name="20% - Accent3 2 2 4 3 2 2 3" xfId="25563" xr:uid="{A961F325-329D-416E-B196-D8D4D18F0071}"/>
    <cellStyle name="20% - Accent3 2 2 4 3 2 2 3 2" xfId="44325" xr:uid="{012B4ED0-5375-4DCA-8A85-3C9B3C173DEA}"/>
    <cellStyle name="20% - Accent3 2 2 4 3 2 2 4" xfId="16172" xr:uid="{639D76DF-052C-4187-9560-A5574AA9A4D4}"/>
    <cellStyle name="20% - Accent3 2 2 4 3 2 2 5" xfId="34944" xr:uid="{0EBDB75D-3D62-4D74-B149-7B2F14E9BBC8}"/>
    <cellStyle name="20% - Accent3 2 2 4 3 2 2 6" xfId="52325" xr:uid="{28282D10-315D-4C36-97B5-63BDC655E314}"/>
    <cellStyle name="20% - Accent3 2 2 4 3 2 2 7" xfId="60386" xr:uid="{57513A17-4D4A-4BC9-9472-17A26BCD4349}"/>
    <cellStyle name="20% - Accent3 2 2 4 3 2 3" xfId="9980" xr:uid="{A2AB5531-A802-474F-AA17-A01CECAE2BAE}"/>
    <cellStyle name="20% - Accent3 2 2 4 3 2 3 2" xfId="28834" xr:uid="{584495BC-DF53-4167-AFB6-8F2A04D5E55E}"/>
    <cellStyle name="20% - Accent3 2 2 4 3 2 3 2 2" xfId="47596" xr:uid="{A7938046-53C8-4EFE-898D-669337C7924A}"/>
    <cellStyle name="20% - Accent3 2 2 4 3 2 3 3" xfId="19443" xr:uid="{A13C8BA1-E830-4FAC-A251-A373E389867E}"/>
    <cellStyle name="20% - Accent3 2 2 4 3 2 3 4" xfId="38215" xr:uid="{2C86EC80-CF56-4A86-8B46-4A5C8D3AA12D}"/>
    <cellStyle name="20% - Accent3 2 2 4 3 2 3 5" xfId="52326" xr:uid="{349AC5BF-0A13-4C13-A53E-60BE4D272B1D}"/>
    <cellStyle name="20% - Accent3 2 2 4 3 2 3 6" xfId="60387" xr:uid="{EE9E4200-B66A-4D1C-AB50-C29FF3BFB18F}"/>
    <cellStyle name="20% - Accent3 2 2 4 3 2 4" xfId="8258" xr:uid="{87488508-D094-44A3-B412-3383405075FA}"/>
    <cellStyle name="20% - Accent3 2 2 4 3 2 4 2" xfId="27114" xr:uid="{9128A137-8BA5-4A3A-9523-1226BC457CC6}"/>
    <cellStyle name="20% - Accent3 2 2 4 3 2 4 2 2" xfId="45876" xr:uid="{8116F373-F82A-4750-BC5A-B42A6E04F6C7}"/>
    <cellStyle name="20% - Accent3 2 2 4 3 2 4 3" xfId="17723" xr:uid="{34A9EFC3-BE25-4897-BEC2-24A6BFE76A18}"/>
    <cellStyle name="20% - Accent3 2 2 4 3 2 4 4" xfId="36495" xr:uid="{145D61A8-36A3-4C65-9B8F-C165526E7E0D}"/>
    <cellStyle name="20% - Accent3 2 2 4 3 2 5" xfId="24431" xr:uid="{B7397282-D19F-4AE7-9E66-B7FB6310AB8C}"/>
    <cellStyle name="20% - Accent3 2 2 4 3 2 5 2" xfId="43194" xr:uid="{2FB529C4-B352-48C0-8281-B9E78344FDDF}"/>
    <cellStyle name="20% - Accent3 2 2 4 3 2 6" xfId="15040" xr:uid="{895C6C15-C61A-4F57-A931-D83F7FEFEE87}"/>
    <cellStyle name="20% - Accent3 2 2 4 3 2 7" xfId="33813" xr:uid="{0F33CDC5-05E7-4AF9-8CE8-D6DC956E362F}"/>
    <cellStyle name="20% - Accent3 2 2 4 3 2 8" xfId="50606" xr:uid="{A71FA47B-5656-4B12-B15C-FF0B15F997DF}"/>
    <cellStyle name="20% - Accent3 2 2 4 3 2 9" xfId="5384" xr:uid="{D14A4362-BF2C-4278-9CE0-0826C047DBAB}"/>
    <cellStyle name="20% - Accent3 2 2 4 3 3" xfId="6160" xr:uid="{DF36B03F-4CC7-40D8-A45D-751E4FEEE841}"/>
    <cellStyle name="20% - Accent3 2 2 4 3 3 2" xfId="9981" xr:uid="{7EDF418C-B647-4467-BADD-3826FAB21EB2}"/>
    <cellStyle name="20% - Accent3 2 2 4 3 3 2 2" xfId="28835" xr:uid="{1F9FB305-C1DC-44A3-A7D3-B5CEDB7E0E06}"/>
    <cellStyle name="20% - Accent3 2 2 4 3 3 2 2 2" xfId="47597" xr:uid="{2B9B1743-F891-46FD-9AA6-443688C72C07}"/>
    <cellStyle name="20% - Accent3 2 2 4 3 3 2 3" xfId="19444" xr:uid="{DE2EBBA2-0F2F-43BD-A858-4DEB395FF36F}"/>
    <cellStyle name="20% - Accent3 2 2 4 3 3 2 4" xfId="38216" xr:uid="{FA5F4214-9564-4207-B34F-67B4096D9931}"/>
    <cellStyle name="20% - Accent3 2 2 4 3 3 3" xfId="25207" xr:uid="{A0303986-9DCB-4514-B58D-58972B21684C}"/>
    <cellStyle name="20% - Accent3 2 2 4 3 3 3 2" xfId="43969" xr:uid="{831FC9A0-5DAB-4E0F-B85F-F83EFED3E840}"/>
    <cellStyle name="20% - Accent3 2 2 4 3 3 4" xfId="15816" xr:uid="{5BFE8703-A85E-4D47-88E4-7426263CDC8C}"/>
    <cellStyle name="20% - Accent3 2 2 4 3 3 5" xfId="34588" xr:uid="{A967DD5C-4D78-4D91-A7A8-B7D6BA10587A}"/>
    <cellStyle name="20% - Accent3 2 2 4 3 3 6" xfId="52327" xr:uid="{DDF4A476-CBC2-44C3-839B-B383179396C1}"/>
    <cellStyle name="20% - Accent3 2 2 4 3 3 7" xfId="60388" xr:uid="{E72E0ED4-9D5A-422A-9F13-9DD2464A37A5}"/>
    <cellStyle name="20% - Accent3 2 2 4 3 4" xfId="4609" xr:uid="{1A9E33FE-5CF4-4DA7-B58D-A8D93F150F16}"/>
    <cellStyle name="20% - Accent3 2 2 4 3 4 2" xfId="9982" xr:uid="{98E83BAC-6EDA-4D3E-87DA-E6FF11534FA5}"/>
    <cellStyle name="20% - Accent3 2 2 4 3 4 2 2" xfId="28836" xr:uid="{AC695AC6-6166-48A6-B3D1-E085F805BC14}"/>
    <cellStyle name="20% - Accent3 2 2 4 3 4 2 2 2" xfId="47598" xr:uid="{78C8D72A-8C04-4D08-B0D7-A1C9DA577475}"/>
    <cellStyle name="20% - Accent3 2 2 4 3 4 2 3" xfId="19445" xr:uid="{CDBA7C8B-FA02-4A97-B474-2D87AEC18791}"/>
    <cellStyle name="20% - Accent3 2 2 4 3 4 2 4" xfId="38217" xr:uid="{146D6FFD-3144-43F5-A767-F9D7EA8842CA}"/>
    <cellStyle name="20% - Accent3 2 2 4 3 4 3" xfId="23656" xr:uid="{6C97407C-EE84-4F7E-95D1-38E633676A39}"/>
    <cellStyle name="20% - Accent3 2 2 4 3 4 3 2" xfId="42419" xr:uid="{56121825-DA13-4393-A45C-33899903A8ED}"/>
    <cellStyle name="20% - Accent3 2 2 4 3 4 4" xfId="14265" xr:uid="{98CCCB56-98C7-4C44-97D7-21C89E31AC60}"/>
    <cellStyle name="20% - Accent3 2 2 4 3 4 5" xfId="33038" xr:uid="{7F5736FC-475A-4573-8C29-C0AEA4C44126}"/>
    <cellStyle name="20% - Accent3 2 2 4 3 4 6" xfId="52328" xr:uid="{87F4C51B-F5E0-4EEC-8F43-D8450F11648D}"/>
    <cellStyle name="20% - Accent3 2 2 4 3 4 7" xfId="60389" xr:uid="{0FA269C3-7377-49E3-B77D-93D30739E66E}"/>
    <cellStyle name="20% - Accent3 2 2 4 3 5" xfId="6522" xr:uid="{F4BBD2C4-C75D-4BE4-B5C5-55D0A093F2AA}"/>
    <cellStyle name="20% - Accent3 2 2 4 3 5 2" xfId="25562" xr:uid="{F117E926-8B1E-4371-BA44-854BD85C7DF4}"/>
    <cellStyle name="20% - Accent3 2 2 4 3 5 2 2" xfId="44324" xr:uid="{6A62A3DF-F6B3-4B47-921E-2979D7D10221}"/>
    <cellStyle name="20% - Accent3 2 2 4 3 5 3" xfId="16171" xr:uid="{4727BB3D-64FC-4DD5-B1EB-C65C27C3FE88}"/>
    <cellStyle name="20% - Accent3 2 2 4 3 5 4" xfId="34943" xr:uid="{C4DB54C9-E7B9-4A43-AC47-E5CF22B343AE}"/>
    <cellStyle name="20% - Accent3 2 2 4 3 6" xfId="8257" xr:uid="{78986962-025B-471B-BB31-D8F6D9DB27AB}"/>
    <cellStyle name="20% - Accent3 2 2 4 3 6 2" xfId="27113" xr:uid="{1E123BD7-5039-4173-BC8E-60FE3AD0DE6A}"/>
    <cellStyle name="20% - Accent3 2 2 4 3 6 2 2" xfId="45875" xr:uid="{8E6A01DD-D91F-4B63-A281-AC26091ECB16}"/>
    <cellStyle name="20% - Accent3 2 2 4 3 6 3" xfId="17722" xr:uid="{FCE7FECF-9590-4121-8EC8-DE7B9641E4A8}"/>
    <cellStyle name="20% - Accent3 2 2 4 3 6 4" xfId="36494" xr:uid="{977F6E4F-80D6-4931-B628-0075177F2304}"/>
    <cellStyle name="20% - Accent3 2 2 4 3 7" xfId="22370" xr:uid="{0BDFD2D8-BAAE-4800-98C5-4D4900979488}"/>
    <cellStyle name="20% - Accent3 2 2 4 3 7 2" xfId="41142" xr:uid="{F29CFD9D-DB12-4C8E-9A89-5336CD226400}"/>
    <cellStyle name="20% - Accent3 2 2 4 3 8" xfId="12979" xr:uid="{F03CB3C7-E93C-4DEE-84B6-4ED011AB446A}"/>
    <cellStyle name="20% - Accent3 2 2 4 3 9" xfId="31761" xr:uid="{4C0705A2-CB18-45FE-AB46-AA419FE77C3A}"/>
    <cellStyle name="20% - Accent3 2 2 4 4" xfId="2232" xr:uid="{C3E79F86-C320-476D-9E86-DAD8070F2F07}"/>
    <cellStyle name="20% - Accent3 2 2 4 4 10" xfId="58911" xr:uid="{9BA77193-C83F-4766-B148-28CB8D69A91D}"/>
    <cellStyle name="20% - Accent3 2 2 4 4 2" xfId="6524" xr:uid="{8600D88D-A150-4DBF-B409-5FC70F70E21A}"/>
    <cellStyle name="20% - Accent3 2 2 4 4 2 2" xfId="9983" xr:uid="{4F0C11D8-F4D2-4A24-A199-20DE0A7EE183}"/>
    <cellStyle name="20% - Accent3 2 2 4 4 2 2 2" xfId="28837" xr:uid="{DAEE57EF-B168-49F8-876D-E7A681A90F2A}"/>
    <cellStyle name="20% - Accent3 2 2 4 4 2 2 2 2" xfId="47599" xr:uid="{6DB794F4-1228-4099-AE11-1117BFBC83A7}"/>
    <cellStyle name="20% - Accent3 2 2 4 4 2 2 3" xfId="19446" xr:uid="{11CD0787-1817-4958-A96E-A33A6A5F7F97}"/>
    <cellStyle name="20% - Accent3 2 2 4 4 2 2 4" xfId="38218" xr:uid="{BCC810D3-BC23-4AC7-8B98-658D509CF072}"/>
    <cellStyle name="20% - Accent3 2 2 4 4 2 3" xfId="25564" xr:uid="{61EC2597-625F-47AB-8888-BB66489D9211}"/>
    <cellStyle name="20% - Accent3 2 2 4 4 2 3 2" xfId="44326" xr:uid="{52151C7F-3189-42AC-B255-8FC8DFE2D973}"/>
    <cellStyle name="20% - Accent3 2 2 4 4 2 4" xfId="16173" xr:uid="{E00F62E5-0CA5-4EC6-A758-C1525A6BCFC3}"/>
    <cellStyle name="20% - Accent3 2 2 4 4 2 5" xfId="34945" xr:uid="{418C3D38-8FCF-479D-81C0-FB41B9B2FFD3}"/>
    <cellStyle name="20% - Accent3 2 2 4 4 2 6" xfId="52329" xr:uid="{64DB824F-E956-4E33-B49D-F3F9AFF903FA}"/>
    <cellStyle name="20% - Accent3 2 2 4 4 2 7" xfId="60390" xr:uid="{B7C7FDEB-8759-4020-A9F1-76525ECD4BAA}"/>
    <cellStyle name="20% - Accent3 2 2 4 4 3" xfId="9984" xr:uid="{D42E57CA-AFAC-4919-BC6C-6BEEDCDA5F51}"/>
    <cellStyle name="20% - Accent3 2 2 4 4 3 2" xfId="28838" xr:uid="{954CD90D-C5DE-40CC-9A90-C4086C3E0E67}"/>
    <cellStyle name="20% - Accent3 2 2 4 4 3 2 2" xfId="47600" xr:uid="{9DF6AA05-07F9-46B0-B2BF-1B4138E9DA12}"/>
    <cellStyle name="20% - Accent3 2 2 4 4 3 3" xfId="19447" xr:uid="{717E32D9-E3CA-4B94-AD2F-BD86F2703031}"/>
    <cellStyle name="20% - Accent3 2 2 4 4 3 4" xfId="38219" xr:uid="{A3A198BC-0ED6-4E65-B420-7B3259F29CD6}"/>
    <cellStyle name="20% - Accent3 2 2 4 4 3 5" xfId="52330" xr:uid="{44C25398-BBD0-4A3D-B763-9408B969EA02}"/>
    <cellStyle name="20% - Accent3 2 2 4 4 3 6" xfId="60391" xr:uid="{876D8BEA-C6D5-4346-B19F-BDB574A804CE}"/>
    <cellStyle name="20% - Accent3 2 2 4 4 4" xfId="8259" xr:uid="{6125165D-E7F4-4EDD-8335-25041C6C8896}"/>
    <cellStyle name="20% - Accent3 2 2 4 4 4 2" xfId="27115" xr:uid="{BAA3FE5C-948A-4065-9C11-64E6A95D9BEA}"/>
    <cellStyle name="20% - Accent3 2 2 4 4 4 2 2" xfId="45877" xr:uid="{6A0E2498-89EB-4C03-A531-2DCE1445F258}"/>
    <cellStyle name="20% - Accent3 2 2 4 4 4 3" xfId="17724" xr:uid="{DB979543-61D1-462B-805C-A43C15F96C82}"/>
    <cellStyle name="20% - Accent3 2 2 4 4 4 4" xfId="36496" xr:uid="{14ADC121-0817-4C70-94FC-F0017F0FBA15}"/>
    <cellStyle name="20% - Accent3 2 2 4 4 5" xfId="23998" xr:uid="{BC08A575-877B-40AE-9B0D-C089E999D454}"/>
    <cellStyle name="20% - Accent3 2 2 4 4 5 2" xfId="42761" xr:uid="{8051399E-8024-4DD1-BA73-FB28ED183A52}"/>
    <cellStyle name="20% - Accent3 2 2 4 4 6" xfId="14607" xr:uid="{6B325AC4-72E5-4474-B25F-1D983906E822}"/>
    <cellStyle name="20% - Accent3 2 2 4 4 7" xfId="33380" xr:uid="{F1524EDD-D4C8-4CB1-A62C-DD0C30BC3909}"/>
    <cellStyle name="20% - Accent3 2 2 4 4 8" xfId="50607" xr:uid="{63938F44-2908-49BE-9ECB-499CD9E9FFC3}"/>
    <cellStyle name="20% - Accent3 2 2 4 4 9" xfId="4951" xr:uid="{9DE7D047-D1DA-45E3-86F5-45078215DABF}"/>
    <cellStyle name="20% - Accent3 2 2 4 5" xfId="5727" xr:uid="{F76E5E5E-5E4C-4FD1-AF83-BF7C8ADBD069}"/>
    <cellStyle name="20% - Accent3 2 2 4 5 2" xfId="9985" xr:uid="{83465616-E659-4E2F-85E4-5A218A13E573}"/>
    <cellStyle name="20% - Accent3 2 2 4 5 2 2" xfId="28839" xr:uid="{C05F91FB-A1D9-4E2D-9A13-7FEEBDC2564B}"/>
    <cellStyle name="20% - Accent3 2 2 4 5 2 2 2" xfId="47601" xr:uid="{F1639DD0-1F4C-4AAE-86CC-ADAACCC3AE95}"/>
    <cellStyle name="20% - Accent3 2 2 4 5 2 3" xfId="19448" xr:uid="{BCC3882B-7FE9-49CD-953F-65D51BFAB76B}"/>
    <cellStyle name="20% - Accent3 2 2 4 5 2 4" xfId="38220" xr:uid="{B159F4E0-385F-4390-B783-B1203A442FB8}"/>
    <cellStyle name="20% - Accent3 2 2 4 5 3" xfId="24774" xr:uid="{CCE97D41-843A-4268-BDF9-3BA60ED5104F}"/>
    <cellStyle name="20% - Accent3 2 2 4 5 3 2" xfId="43536" xr:uid="{40F254B8-10DC-4551-B679-0841DC6FA90C}"/>
    <cellStyle name="20% - Accent3 2 2 4 5 4" xfId="15383" xr:uid="{B5AE70E4-0943-41EE-913C-8E132670B4A6}"/>
    <cellStyle name="20% - Accent3 2 2 4 5 5" xfId="34155" xr:uid="{B63FC22D-079F-4D66-A5B1-DD8B5BA2D73A}"/>
    <cellStyle name="20% - Accent3 2 2 4 5 6" xfId="52331" xr:uid="{0635C235-355F-431B-A41E-A8D59DD2A704}"/>
    <cellStyle name="20% - Accent3 2 2 4 5 7" xfId="60392" xr:uid="{52C7CD26-7A40-4C13-A0F5-7242C9FC4E30}"/>
    <cellStyle name="20% - Accent3 2 2 4 6" xfId="4176" xr:uid="{78E6344B-C79E-4710-8638-1DC3CBD7EB6F}"/>
    <cellStyle name="20% - Accent3 2 2 4 6 2" xfId="9986" xr:uid="{BEC5E3D9-BC08-46E6-8AEB-E844DF3F5DE3}"/>
    <cellStyle name="20% - Accent3 2 2 4 6 2 2" xfId="28840" xr:uid="{E1C5D5B3-565A-4FE9-A8FC-CF08B28F47AA}"/>
    <cellStyle name="20% - Accent3 2 2 4 6 2 2 2" xfId="47602" xr:uid="{BB331359-8C33-422F-9EC8-08F7E57F1535}"/>
    <cellStyle name="20% - Accent3 2 2 4 6 2 3" xfId="19449" xr:uid="{1FAEC7FC-3FF4-4159-831E-BC9767AF5FAB}"/>
    <cellStyle name="20% - Accent3 2 2 4 6 2 4" xfId="38221" xr:uid="{F54857D0-9AE7-49E4-B431-C4BA58C08CDB}"/>
    <cellStyle name="20% - Accent3 2 2 4 6 3" xfId="23223" xr:uid="{6A1448FE-0F89-4E63-9D74-D6ED57AEA98E}"/>
    <cellStyle name="20% - Accent3 2 2 4 6 3 2" xfId="41986" xr:uid="{AC176B26-31C1-4313-B631-55C7F3994EC5}"/>
    <cellStyle name="20% - Accent3 2 2 4 6 4" xfId="13832" xr:uid="{54168C55-1870-4DA6-ABD0-E283090D91B4}"/>
    <cellStyle name="20% - Accent3 2 2 4 6 5" xfId="32605" xr:uid="{B6C68A08-2E52-446F-AF2A-6FBFB0E68D40}"/>
    <cellStyle name="20% - Accent3 2 2 4 6 6" xfId="52332" xr:uid="{B2AA6170-A289-4893-96F9-3276C72F7EA6}"/>
    <cellStyle name="20% - Accent3 2 2 4 6 7" xfId="60393" xr:uid="{5CF55CFB-4520-41CB-B1FA-598D2FF5AC86}"/>
    <cellStyle name="20% - Accent3 2 2 4 7" xfId="6519" xr:uid="{78B7C749-2A5B-44C9-A4B8-BD6156AFCF90}"/>
    <cellStyle name="20% - Accent3 2 2 4 7 2" xfId="25559" xr:uid="{A09D7D37-6BEA-4044-B4D3-81CCA8E4ACA9}"/>
    <cellStyle name="20% - Accent3 2 2 4 7 2 2" xfId="44321" xr:uid="{936F5956-70D2-4A6C-BB33-BB4F4C2166E3}"/>
    <cellStyle name="20% - Accent3 2 2 4 7 3" xfId="16168" xr:uid="{4B746A0C-053A-4AED-8CBC-A71B04BBBEE1}"/>
    <cellStyle name="20% - Accent3 2 2 4 7 4" xfId="34940" xr:uid="{EC261A75-5A68-4C0F-A4BB-CDB195D74DE7}"/>
    <cellStyle name="20% - Accent3 2 2 4 8" xfId="8254" xr:uid="{88444BFD-F34E-4C98-9DE2-C8A48F11FAA1}"/>
    <cellStyle name="20% - Accent3 2 2 4 8 2" xfId="27110" xr:uid="{B39B293B-F684-4E1B-8C10-16D32CAE4432}"/>
    <cellStyle name="20% - Accent3 2 2 4 8 2 2" xfId="45872" xr:uid="{1560656A-76AC-4485-A964-8A3E374732E4}"/>
    <cellStyle name="20% - Accent3 2 2 4 8 3" xfId="17719" xr:uid="{0FA66DF5-78B4-4F2D-B72E-1E4B3B8DEFB8}"/>
    <cellStyle name="20% - Accent3 2 2 4 8 4" xfId="36491" xr:uid="{0F0B1090-DDD0-4569-BB52-4AE816B42ADA}"/>
    <cellStyle name="20% - Accent3 2 2 4 9" xfId="22368" xr:uid="{99764E52-60D7-4660-B89F-9E8DC7736550}"/>
    <cellStyle name="20% - Accent3 2 2 4 9 2" xfId="41140" xr:uid="{2DE48617-E503-4496-B21E-1D75DB2C0CF4}"/>
    <cellStyle name="20% - Accent3 2 2 5" xfId="2233" xr:uid="{E9AF1E10-445C-4893-B58E-2680F7D597B1}"/>
    <cellStyle name="20% - Accent3 2 2 5 10" xfId="12980" xr:uid="{5CBB4ED1-C788-4610-AF2F-F0E283C2944D}"/>
    <cellStyle name="20% - Accent3 2 2 5 11" xfId="31762" xr:uid="{29009EDF-9B2F-40B6-BB57-E3E4F951A338}"/>
    <cellStyle name="20% - Accent3 2 2 5 12" xfId="50608" xr:uid="{A96B29F6-EBB8-4C9F-B4B1-458FCA084123}"/>
    <cellStyle name="20% - Accent3 2 2 5 13" xfId="3317" xr:uid="{A7099AC3-FC55-4FCA-8812-51DEC8CB5596}"/>
    <cellStyle name="20% - Accent3 2 2 5 14" xfId="58912" xr:uid="{D0B97686-6361-4DCD-84A9-F8CB2A3B52AA}"/>
    <cellStyle name="20% - Accent3 2 2 5 2" xfId="2234" xr:uid="{F3CE2962-48BC-4F41-A717-C2938BBDF313}"/>
    <cellStyle name="20% - Accent3 2 2 5 2 10" xfId="50609" xr:uid="{7CCCD2FD-3F11-413A-892C-5426E46455C0}"/>
    <cellStyle name="20% - Accent3 2 2 5 2 11" xfId="3318" xr:uid="{EE126C69-65E4-46F4-BCB9-7C7642F5F101}"/>
    <cellStyle name="20% - Accent3 2 2 5 2 12" xfId="58913" xr:uid="{C24CE45D-896D-4A60-A904-7675FABE51C5}"/>
    <cellStyle name="20% - Accent3 2 2 5 2 2" xfId="2235" xr:uid="{54222610-94EF-465E-A246-F0B222B39F97}"/>
    <cellStyle name="20% - Accent3 2 2 5 2 2 10" xfId="58914" xr:uid="{3EB7AFEC-91BA-4DDA-B7DB-08C68073B5BB}"/>
    <cellStyle name="20% - Accent3 2 2 5 2 2 2" xfId="6527" xr:uid="{3C3EB424-C247-4C8E-A4FA-4D9266A0A211}"/>
    <cellStyle name="20% - Accent3 2 2 5 2 2 2 2" xfId="9987" xr:uid="{2265C71C-D694-451D-8420-C0CE1DFDBE2E}"/>
    <cellStyle name="20% - Accent3 2 2 5 2 2 2 2 2" xfId="28841" xr:uid="{FD5D5A11-64A5-4B7E-B4DE-E23A0187996A}"/>
    <cellStyle name="20% - Accent3 2 2 5 2 2 2 2 2 2" xfId="47603" xr:uid="{3570C99A-43F0-4723-9C22-CFD39E0AB66A}"/>
    <cellStyle name="20% - Accent3 2 2 5 2 2 2 2 3" xfId="19450" xr:uid="{0C6D7A21-EAF6-40C4-A4F6-F2230D8AC53E}"/>
    <cellStyle name="20% - Accent3 2 2 5 2 2 2 2 4" xfId="38222" xr:uid="{20850DBD-C60E-49D6-83D1-F8EB3E7EC634}"/>
    <cellStyle name="20% - Accent3 2 2 5 2 2 2 3" xfId="25567" xr:uid="{508FA26A-7DBE-424A-8793-2686CB447190}"/>
    <cellStyle name="20% - Accent3 2 2 5 2 2 2 3 2" xfId="44329" xr:uid="{81260A6E-14F1-4B5F-8776-19F7DC23FA19}"/>
    <cellStyle name="20% - Accent3 2 2 5 2 2 2 4" xfId="16176" xr:uid="{0DA63B30-CE1C-49B4-B8EB-DA4E486D9577}"/>
    <cellStyle name="20% - Accent3 2 2 5 2 2 2 5" xfId="34948" xr:uid="{075E9E02-E4EC-484E-9971-C6E63A24A509}"/>
    <cellStyle name="20% - Accent3 2 2 5 2 2 2 6" xfId="52333" xr:uid="{9A52DA76-CD2F-42C5-8E96-7E8955073DF6}"/>
    <cellStyle name="20% - Accent3 2 2 5 2 2 2 7" xfId="60394" xr:uid="{D1545522-E62E-4496-B7FF-C26912481CD3}"/>
    <cellStyle name="20% - Accent3 2 2 5 2 2 3" xfId="9988" xr:uid="{5A7EC082-919A-4E9E-B765-E19B1A889A5C}"/>
    <cellStyle name="20% - Accent3 2 2 5 2 2 3 2" xfId="28842" xr:uid="{22294126-5145-4341-BDFF-19300EC16306}"/>
    <cellStyle name="20% - Accent3 2 2 5 2 2 3 2 2" xfId="47604" xr:uid="{3DC1216B-7744-43E5-8C56-CECD5EA6BBC6}"/>
    <cellStyle name="20% - Accent3 2 2 5 2 2 3 3" xfId="19451" xr:uid="{D80F16DC-53C6-42FE-8EA6-FB912DC76F7A}"/>
    <cellStyle name="20% - Accent3 2 2 5 2 2 3 4" xfId="38223" xr:uid="{B2D069D5-782E-4E37-9AE8-80115AEB688D}"/>
    <cellStyle name="20% - Accent3 2 2 5 2 2 3 5" xfId="52334" xr:uid="{9A0CBFDC-CC44-4584-896B-63848A8A3807}"/>
    <cellStyle name="20% - Accent3 2 2 5 2 2 3 6" xfId="60395" xr:uid="{0B946B7B-8DF5-46C7-8E67-8C43DA168449}"/>
    <cellStyle name="20% - Accent3 2 2 5 2 2 4" xfId="8262" xr:uid="{FC5A65F1-4A41-4E4B-BDA9-02BED4140856}"/>
    <cellStyle name="20% - Accent3 2 2 5 2 2 4 2" xfId="27118" xr:uid="{FCBF8BBC-F547-45C8-8B0A-A3021526E918}"/>
    <cellStyle name="20% - Accent3 2 2 5 2 2 4 2 2" xfId="45880" xr:uid="{7491C743-87EB-440E-B0F3-A0AE67601841}"/>
    <cellStyle name="20% - Accent3 2 2 5 2 2 4 3" xfId="17727" xr:uid="{C16A686E-4339-404F-82CB-8DE68BE249A8}"/>
    <cellStyle name="20% - Accent3 2 2 5 2 2 4 4" xfId="36499" xr:uid="{9C1C7198-B396-404D-B9BC-B43948E91D9E}"/>
    <cellStyle name="20% - Accent3 2 2 5 2 2 5" xfId="24256" xr:uid="{832E1F1A-A2B7-4609-B87A-0FE1765E1686}"/>
    <cellStyle name="20% - Accent3 2 2 5 2 2 5 2" xfId="43019" xr:uid="{5A25EE09-9218-4A10-B0DB-F6FDC1FFF783}"/>
    <cellStyle name="20% - Accent3 2 2 5 2 2 6" xfId="14865" xr:uid="{6DD0E574-E431-4D1E-AB72-4E2A6AB087A2}"/>
    <cellStyle name="20% - Accent3 2 2 5 2 2 7" xfId="33638" xr:uid="{234237FF-5C64-414D-A0C4-0FBBCCE6D67E}"/>
    <cellStyle name="20% - Accent3 2 2 5 2 2 8" xfId="50610" xr:uid="{AD741E9F-7937-4B94-BE3D-AAB79EF878D4}"/>
    <cellStyle name="20% - Accent3 2 2 5 2 2 9" xfId="5209" xr:uid="{6D0AA193-91F4-4330-927A-86ED255C88DB}"/>
    <cellStyle name="20% - Accent3 2 2 5 2 3" xfId="5985" xr:uid="{4ACBAC6C-62E9-4128-B1A7-AFCB4C9AC3B3}"/>
    <cellStyle name="20% - Accent3 2 2 5 2 3 2" xfId="9989" xr:uid="{E1A2C121-05D5-4625-A908-9DEE9E81663F}"/>
    <cellStyle name="20% - Accent3 2 2 5 2 3 2 2" xfId="28843" xr:uid="{73E817BE-BB09-4115-BF94-94E9BF829A00}"/>
    <cellStyle name="20% - Accent3 2 2 5 2 3 2 2 2" xfId="47605" xr:uid="{4A6349F6-0754-4AEE-91FB-757C38E0922E}"/>
    <cellStyle name="20% - Accent3 2 2 5 2 3 2 3" xfId="19452" xr:uid="{B4E543F8-D7C1-41AE-8FC1-CF8619F8B97E}"/>
    <cellStyle name="20% - Accent3 2 2 5 2 3 2 4" xfId="38224" xr:uid="{93BCAB4F-C740-4471-8AC7-8CDA85B7AFD7}"/>
    <cellStyle name="20% - Accent3 2 2 5 2 3 3" xfId="25032" xr:uid="{4A69CC11-EE2A-47BA-A5EE-BD8B1768C6DE}"/>
    <cellStyle name="20% - Accent3 2 2 5 2 3 3 2" xfId="43794" xr:uid="{CD8FFCB4-7C5A-417B-8E52-3477A1DB0050}"/>
    <cellStyle name="20% - Accent3 2 2 5 2 3 4" xfId="15641" xr:uid="{6813EEF3-2AC5-49F5-85FB-57A119ECA4F0}"/>
    <cellStyle name="20% - Accent3 2 2 5 2 3 5" xfId="34413" xr:uid="{72D29C45-CC36-455A-A1F3-FCA58E2CC473}"/>
    <cellStyle name="20% - Accent3 2 2 5 2 3 6" xfId="52335" xr:uid="{94885659-4E3D-4953-85F4-19F6F519BDA8}"/>
    <cellStyle name="20% - Accent3 2 2 5 2 3 7" xfId="60396" xr:uid="{56E12AE2-ACB7-47F6-831B-CD0D4C2AB1BB}"/>
    <cellStyle name="20% - Accent3 2 2 5 2 4" xfId="4434" xr:uid="{F5E2367C-210F-4F95-92D2-E280C6EDC5B2}"/>
    <cellStyle name="20% - Accent3 2 2 5 2 4 2" xfId="9990" xr:uid="{78FA5200-8F80-418C-9F80-6C51D873D5F8}"/>
    <cellStyle name="20% - Accent3 2 2 5 2 4 2 2" xfId="28844" xr:uid="{D54B025B-374A-4DF8-A5DF-17BE88BCBA0D}"/>
    <cellStyle name="20% - Accent3 2 2 5 2 4 2 2 2" xfId="47606" xr:uid="{2F08B9B0-0D72-427C-971E-EDC341E977E1}"/>
    <cellStyle name="20% - Accent3 2 2 5 2 4 2 3" xfId="19453" xr:uid="{7D0B3850-2944-4808-9758-A5C24D98D258}"/>
    <cellStyle name="20% - Accent3 2 2 5 2 4 2 4" xfId="38225" xr:uid="{4C69B062-4D82-41E3-87B2-62AC706EC5C7}"/>
    <cellStyle name="20% - Accent3 2 2 5 2 4 3" xfId="23481" xr:uid="{07F3B8E6-897D-4175-AF64-BA473F167CC3}"/>
    <cellStyle name="20% - Accent3 2 2 5 2 4 3 2" xfId="42244" xr:uid="{5C2226AE-79C3-4A2A-ADFA-FD8374DD7AF2}"/>
    <cellStyle name="20% - Accent3 2 2 5 2 4 4" xfId="14090" xr:uid="{978B0048-EB03-4E5B-83C3-1F4603A72CE0}"/>
    <cellStyle name="20% - Accent3 2 2 5 2 4 5" xfId="32863" xr:uid="{07C388CB-CC58-49D3-BD7A-90427D11737C}"/>
    <cellStyle name="20% - Accent3 2 2 5 2 4 6" xfId="52336" xr:uid="{63178843-A268-45BB-AD07-54EAC4C5D345}"/>
    <cellStyle name="20% - Accent3 2 2 5 2 4 7" xfId="60397" xr:uid="{358A020A-9E80-4D1A-818F-2F66195160A0}"/>
    <cellStyle name="20% - Accent3 2 2 5 2 5" xfId="6526" xr:uid="{166FDE37-2487-4869-B04B-960CB15917D1}"/>
    <cellStyle name="20% - Accent3 2 2 5 2 5 2" xfId="25566" xr:uid="{68FA6FD1-FAA3-49D3-AC6E-8C57095E1748}"/>
    <cellStyle name="20% - Accent3 2 2 5 2 5 2 2" xfId="44328" xr:uid="{0737E0B6-6828-47D5-86D5-994604EA287D}"/>
    <cellStyle name="20% - Accent3 2 2 5 2 5 3" xfId="16175" xr:uid="{EA0B50B4-76C0-455D-92F7-FD65D49973BE}"/>
    <cellStyle name="20% - Accent3 2 2 5 2 5 4" xfId="34947" xr:uid="{64B25FC1-836D-4342-803D-140E4F30519C}"/>
    <cellStyle name="20% - Accent3 2 2 5 2 6" xfId="8261" xr:uid="{628A5C3B-4BBA-4A58-B5B2-76CCCA0F1BB0}"/>
    <cellStyle name="20% - Accent3 2 2 5 2 6 2" xfId="27117" xr:uid="{DFC4B1B2-71C0-435A-98CF-B9CD9B5964D8}"/>
    <cellStyle name="20% - Accent3 2 2 5 2 6 2 2" xfId="45879" xr:uid="{D2CFE59E-FCDF-4329-BDDA-59E4D2DBDD29}"/>
    <cellStyle name="20% - Accent3 2 2 5 2 6 3" xfId="17726" xr:uid="{422FD6E2-D77E-4A1B-87E2-ABFA34C253B0}"/>
    <cellStyle name="20% - Accent3 2 2 5 2 6 4" xfId="36498" xr:uid="{ED125084-13F4-44A5-A354-A9EDB4B522E1}"/>
    <cellStyle name="20% - Accent3 2 2 5 2 7" xfId="22372" xr:uid="{4459BE40-2C98-448A-9F66-06CE733F482A}"/>
    <cellStyle name="20% - Accent3 2 2 5 2 7 2" xfId="41144" xr:uid="{A366A11C-4321-42DD-BF69-F02AD91E1DA1}"/>
    <cellStyle name="20% - Accent3 2 2 5 2 8" xfId="12981" xr:uid="{B934C45D-350E-4E28-A748-F4D246F8566A}"/>
    <cellStyle name="20% - Accent3 2 2 5 2 9" xfId="31763" xr:uid="{CEABF376-AA92-4973-B103-143D75CD6700}"/>
    <cellStyle name="20% - Accent3 2 2 5 3" xfId="2236" xr:uid="{059CCF18-2830-4F52-9692-210CA9F3C096}"/>
    <cellStyle name="20% - Accent3 2 2 5 3 10" xfId="50611" xr:uid="{E585B6D5-DB5B-48D3-9EDC-9A827FA2C55E}"/>
    <cellStyle name="20% - Accent3 2 2 5 3 11" xfId="3319" xr:uid="{149B373A-29AE-49E8-95BA-4E74805218DE}"/>
    <cellStyle name="20% - Accent3 2 2 5 3 12" xfId="58915" xr:uid="{97F2BEE0-F7E1-420A-A973-96E8CBFEA7E3}"/>
    <cellStyle name="20% - Accent3 2 2 5 3 2" xfId="2237" xr:uid="{E32831CB-4B47-4D0C-A608-546E607245F8}"/>
    <cellStyle name="20% - Accent3 2 2 5 3 2 10" xfId="58916" xr:uid="{0B82DACE-8E7D-4ADF-A4EC-A8185DCFFB97}"/>
    <cellStyle name="20% - Accent3 2 2 5 3 2 2" xfId="6529" xr:uid="{5A4538C7-C4FD-431B-B4AB-6D788C166E04}"/>
    <cellStyle name="20% - Accent3 2 2 5 3 2 2 2" xfId="9991" xr:uid="{03805465-38AD-4A26-927C-CF1D2DFEED22}"/>
    <cellStyle name="20% - Accent3 2 2 5 3 2 2 2 2" xfId="28845" xr:uid="{6736A047-017D-487C-AD7E-62BDFB7E3F74}"/>
    <cellStyle name="20% - Accent3 2 2 5 3 2 2 2 2 2" xfId="47607" xr:uid="{A89A9C87-0A31-42A6-8CE4-4CBBEF13F540}"/>
    <cellStyle name="20% - Accent3 2 2 5 3 2 2 2 3" xfId="19454" xr:uid="{9A26A963-3403-4401-A726-031D1FF6CBCE}"/>
    <cellStyle name="20% - Accent3 2 2 5 3 2 2 2 4" xfId="38226" xr:uid="{4EFF0013-E6F1-44B4-925A-4145B1DAF86E}"/>
    <cellStyle name="20% - Accent3 2 2 5 3 2 2 3" xfId="25569" xr:uid="{01D37F1B-0AC7-438E-9235-0929B0BE1AE3}"/>
    <cellStyle name="20% - Accent3 2 2 5 3 2 2 3 2" xfId="44331" xr:uid="{254CB843-BD48-4356-A859-9E0BEB1E0A40}"/>
    <cellStyle name="20% - Accent3 2 2 5 3 2 2 4" xfId="16178" xr:uid="{D7708230-C04D-4ED5-8F2E-F11983DAA7C1}"/>
    <cellStyle name="20% - Accent3 2 2 5 3 2 2 5" xfId="34950" xr:uid="{1408B4C8-66E8-4488-8B7E-5513E4613D6B}"/>
    <cellStyle name="20% - Accent3 2 2 5 3 2 2 6" xfId="52337" xr:uid="{6FC05EA8-77BD-400A-9009-554DAF0355E6}"/>
    <cellStyle name="20% - Accent3 2 2 5 3 2 2 7" xfId="60398" xr:uid="{2866B230-014E-4AA8-8769-AC80B4B12D1B}"/>
    <cellStyle name="20% - Accent3 2 2 5 3 2 3" xfId="9992" xr:uid="{F0E312C6-ADC0-4329-A4C2-13A393CA0657}"/>
    <cellStyle name="20% - Accent3 2 2 5 3 2 3 2" xfId="28846" xr:uid="{3146C0D1-5485-4431-A9EB-1D5825939FA9}"/>
    <cellStyle name="20% - Accent3 2 2 5 3 2 3 2 2" xfId="47608" xr:uid="{FBABDDE3-E37C-48DB-AB25-A96CCF4AF6BF}"/>
    <cellStyle name="20% - Accent3 2 2 5 3 2 3 3" xfId="19455" xr:uid="{B71E64E4-5191-4925-847B-E3A667203F6D}"/>
    <cellStyle name="20% - Accent3 2 2 5 3 2 3 4" xfId="38227" xr:uid="{2118D39F-1B39-4B2C-B61F-7F76C6AF81E4}"/>
    <cellStyle name="20% - Accent3 2 2 5 3 2 3 5" xfId="52338" xr:uid="{B2C6ADCC-298F-47F4-A40D-C840389CEE44}"/>
    <cellStyle name="20% - Accent3 2 2 5 3 2 3 6" xfId="60399" xr:uid="{03F3822D-F264-48E5-BF6B-FA1702759B2D}"/>
    <cellStyle name="20% - Accent3 2 2 5 3 2 4" xfId="8264" xr:uid="{24ACCD27-4635-4885-81D1-136AD745335E}"/>
    <cellStyle name="20% - Accent3 2 2 5 3 2 4 2" xfId="27120" xr:uid="{B965F52D-4BBE-4938-8FAB-497E6E83D5D4}"/>
    <cellStyle name="20% - Accent3 2 2 5 3 2 4 2 2" xfId="45882" xr:uid="{8AD81E1F-24E2-4DB0-BAFA-FC3C7106A25A}"/>
    <cellStyle name="20% - Accent3 2 2 5 3 2 4 3" xfId="17729" xr:uid="{7C2D9FB7-A6A7-483A-A793-4E68986D64EF}"/>
    <cellStyle name="20% - Accent3 2 2 5 3 2 4 4" xfId="36501" xr:uid="{A55367AF-850B-4916-8F3A-A11FD8C85AE9}"/>
    <cellStyle name="20% - Accent3 2 2 5 3 2 5" xfId="24474" xr:uid="{3B86D821-0B4D-4F87-B51A-AFA7E7141574}"/>
    <cellStyle name="20% - Accent3 2 2 5 3 2 5 2" xfId="43237" xr:uid="{CB904DF9-B2B7-445E-8BB8-A4968B6CFF5A}"/>
    <cellStyle name="20% - Accent3 2 2 5 3 2 6" xfId="15083" xr:uid="{FA37DAE4-7AD0-4A50-A21D-15ADE71C70D5}"/>
    <cellStyle name="20% - Accent3 2 2 5 3 2 7" xfId="33856" xr:uid="{BCA7F00F-FBB1-4670-94A9-1E7DC80A18AC}"/>
    <cellStyle name="20% - Accent3 2 2 5 3 2 8" xfId="50612" xr:uid="{771F39BD-0E95-43AE-A5DB-DCB69A69E76A}"/>
    <cellStyle name="20% - Accent3 2 2 5 3 2 9" xfId="5427" xr:uid="{46EB9681-9040-485B-AD6C-828EF420C447}"/>
    <cellStyle name="20% - Accent3 2 2 5 3 3" xfId="6203" xr:uid="{7CE57ED3-B814-40EB-8870-7FF78DEB13A0}"/>
    <cellStyle name="20% - Accent3 2 2 5 3 3 2" xfId="9993" xr:uid="{4188570E-EF28-4764-A6B7-681676B419CF}"/>
    <cellStyle name="20% - Accent3 2 2 5 3 3 2 2" xfId="28847" xr:uid="{1C6B75F1-E420-4250-ABD8-DEBEA3643A76}"/>
    <cellStyle name="20% - Accent3 2 2 5 3 3 2 2 2" xfId="47609" xr:uid="{DAB50EB6-8766-425F-9B31-77ADED7E23C3}"/>
    <cellStyle name="20% - Accent3 2 2 5 3 3 2 3" xfId="19456" xr:uid="{BA039723-68B2-4948-B37D-A9EFC2D9A995}"/>
    <cellStyle name="20% - Accent3 2 2 5 3 3 2 4" xfId="38228" xr:uid="{AF85BEFE-1B25-45DA-9A56-31619A06080B}"/>
    <cellStyle name="20% - Accent3 2 2 5 3 3 3" xfId="25250" xr:uid="{791DB51A-0441-46FB-A236-EECCD49F6D04}"/>
    <cellStyle name="20% - Accent3 2 2 5 3 3 3 2" xfId="44012" xr:uid="{1CD42F31-7C1B-4285-A710-F469822BFCCC}"/>
    <cellStyle name="20% - Accent3 2 2 5 3 3 4" xfId="15859" xr:uid="{BE7DB318-96FB-4DE7-AB35-4AB2C6DF554F}"/>
    <cellStyle name="20% - Accent3 2 2 5 3 3 5" xfId="34631" xr:uid="{041E453D-518E-4C91-B605-E6C6119286C1}"/>
    <cellStyle name="20% - Accent3 2 2 5 3 3 6" xfId="52339" xr:uid="{303E9DC0-E4D1-46AD-9D6D-172D59E2A283}"/>
    <cellStyle name="20% - Accent3 2 2 5 3 3 7" xfId="60400" xr:uid="{A6474FE1-AC99-44ED-9526-9A5EAA214DC6}"/>
    <cellStyle name="20% - Accent3 2 2 5 3 4" xfId="4652" xr:uid="{6EE6A639-5137-4A22-86A8-4F266F530792}"/>
    <cellStyle name="20% - Accent3 2 2 5 3 4 2" xfId="9994" xr:uid="{5CE0F08B-276B-4F1B-9CF0-8FD0EF459410}"/>
    <cellStyle name="20% - Accent3 2 2 5 3 4 2 2" xfId="28848" xr:uid="{66A242CA-9A99-4A35-BD3A-DDAAE88B8C31}"/>
    <cellStyle name="20% - Accent3 2 2 5 3 4 2 2 2" xfId="47610" xr:uid="{2086067E-228C-43D2-B762-B45CB1C0F1A3}"/>
    <cellStyle name="20% - Accent3 2 2 5 3 4 2 3" xfId="19457" xr:uid="{5B815277-B061-49D8-852D-C5C15C932655}"/>
    <cellStyle name="20% - Accent3 2 2 5 3 4 2 4" xfId="38229" xr:uid="{C48BA25D-BBCA-4C21-AD07-F74E8CF2E48E}"/>
    <cellStyle name="20% - Accent3 2 2 5 3 4 3" xfId="23699" xr:uid="{07603E20-F986-45EC-ACED-5C07F8EAF6F5}"/>
    <cellStyle name="20% - Accent3 2 2 5 3 4 3 2" xfId="42462" xr:uid="{02388495-83F5-4350-8B95-AA66F619B007}"/>
    <cellStyle name="20% - Accent3 2 2 5 3 4 4" xfId="14308" xr:uid="{431E7951-19FC-403A-BE1B-876684FDFDD1}"/>
    <cellStyle name="20% - Accent3 2 2 5 3 4 5" xfId="33081" xr:uid="{426C50A5-A599-4965-B14F-EB9FF96F75ED}"/>
    <cellStyle name="20% - Accent3 2 2 5 3 4 6" xfId="52340" xr:uid="{5CDB571B-BB05-4BB8-A1A2-9856F513388B}"/>
    <cellStyle name="20% - Accent3 2 2 5 3 4 7" xfId="60401" xr:uid="{6AC06343-D9CA-499B-BBAB-1AF13506428A}"/>
    <cellStyle name="20% - Accent3 2 2 5 3 5" xfId="6528" xr:uid="{D585F3F9-C680-43E4-BC99-1B64CEADFBB4}"/>
    <cellStyle name="20% - Accent3 2 2 5 3 5 2" xfId="25568" xr:uid="{7CE3EFF7-5244-4E81-95C4-226A40DBCA50}"/>
    <cellStyle name="20% - Accent3 2 2 5 3 5 2 2" xfId="44330" xr:uid="{C9491550-A8DD-4BFC-AAF6-6A297FB1B398}"/>
    <cellStyle name="20% - Accent3 2 2 5 3 5 3" xfId="16177" xr:uid="{798C1DBD-0C94-4B81-941C-847BE23E23E3}"/>
    <cellStyle name="20% - Accent3 2 2 5 3 5 4" xfId="34949" xr:uid="{BC5CEEAA-A200-429B-8755-36CED1ADC3A4}"/>
    <cellStyle name="20% - Accent3 2 2 5 3 6" xfId="8263" xr:uid="{72409876-D00C-4464-874C-6977EF7C932D}"/>
    <cellStyle name="20% - Accent3 2 2 5 3 6 2" xfId="27119" xr:uid="{2B99030C-8859-4C35-ACF4-F02C78853D34}"/>
    <cellStyle name="20% - Accent3 2 2 5 3 6 2 2" xfId="45881" xr:uid="{1C8A7681-A51D-4010-B372-7397A3AF9631}"/>
    <cellStyle name="20% - Accent3 2 2 5 3 6 3" xfId="17728" xr:uid="{6198103F-AB9E-4A88-B5EB-59EC40CF0C34}"/>
    <cellStyle name="20% - Accent3 2 2 5 3 6 4" xfId="36500" xr:uid="{B1D39397-9980-451F-844E-5084C0A01A12}"/>
    <cellStyle name="20% - Accent3 2 2 5 3 7" xfId="22373" xr:uid="{6029FDA9-BD52-42FB-9B87-8E91038C85CE}"/>
    <cellStyle name="20% - Accent3 2 2 5 3 7 2" xfId="41145" xr:uid="{1CF9D6A7-5D3A-44E6-A49B-1CCE33C74F83}"/>
    <cellStyle name="20% - Accent3 2 2 5 3 8" xfId="12982" xr:uid="{AEA055BD-C047-4B0F-8CBC-5E99D18216C8}"/>
    <cellStyle name="20% - Accent3 2 2 5 3 9" xfId="31764" xr:uid="{CBEFF47B-9811-42D6-84E3-CDAD7A65958C}"/>
    <cellStyle name="20% - Accent3 2 2 5 4" xfId="2238" xr:uid="{A9E11C20-6E56-4961-9C20-900E87CD69DE}"/>
    <cellStyle name="20% - Accent3 2 2 5 4 10" xfId="58917" xr:uid="{C35D1FA8-67C6-4B30-B162-9A736A053CD1}"/>
    <cellStyle name="20% - Accent3 2 2 5 4 2" xfId="6530" xr:uid="{717733F2-50E2-44BB-86F9-08F8BB49D5BA}"/>
    <cellStyle name="20% - Accent3 2 2 5 4 2 2" xfId="9995" xr:uid="{36FEA41E-A1D4-4414-8069-76CEB8979984}"/>
    <cellStyle name="20% - Accent3 2 2 5 4 2 2 2" xfId="28849" xr:uid="{CB7D54A1-8C1E-4B68-B210-F8322C42D4EF}"/>
    <cellStyle name="20% - Accent3 2 2 5 4 2 2 2 2" xfId="47611" xr:uid="{D186E2B0-9EE3-4C6A-AD56-C9C558904164}"/>
    <cellStyle name="20% - Accent3 2 2 5 4 2 2 3" xfId="19458" xr:uid="{31263DFA-39FA-4997-9B1F-80686D91B5C5}"/>
    <cellStyle name="20% - Accent3 2 2 5 4 2 2 4" xfId="38230" xr:uid="{B23DB9A4-9D9D-4BFA-91D4-B6024F8F439B}"/>
    <cellStyle name="20% - Accent3 2 2 5 4 2 3" xfId="25570" xr:uid="{767E1CEF-F477-486A-AB76-5BD27E59DA54}"/>
    <cellStyle name="20% - Accent3 2 2 5 4 2 3 2" xfId="44332" xr:uid="{7AFFB588-9073-45D7-82F2-56C03CF6B630}"/>
    <cellStyle name="20% - Accent3 2 2 5 4 2 4" xfId="16179" xr:uid="{5A92EA4E-497F-40E5-AB52-B5CAB8862203}"/>
    <cellStyle name="20% - Accent3 2 2 5 4 2 5" xfId="34951" xr:uid="{91FAC422-CEFC-45DF-827F-98906CEB53A7}"/>
    <cellStyle name="20% - Accent3 2 2 5 4 2 6" xfId="52341" xr:uid="{83622D81-1A9A-4123-AD23-7BE20F38D466}"/>
    <cellStyle name="20% - Accent3 2 2 5 4 2 7" xfId="60402" xr:uid="{18A39605-C3F8-4BFA-AF2D-71FDCCBA3722}"/>
    <cellStyle name="20% - Accent3 2 2 5 4 3" xfId="9996" xr:uid="{4C43D5CB-457A-4568-87CF-536071B2CEE2}"/>
    <cellStyle name="20% - Accent3 2 2 5 4 3 2" xfId="28850" xr:uid="{94748B45-FEFE-48C1-B1B5-388B4B1E4B85}"/>
    <cellStyle name="20% - Accent3 2 2 5 4 3 2 2" xfId="47612" xr:uid="{48293BBF-7F90-445E-9EFF-9F24DD217E51}"/>
    <cellStyle name="20% - Accent3 2 2 5 4 3 3" xfId="19459" xr:uid="{B491C3F0-7BF1-45CD-B5DB-D9D2F5846440}"/>
    <cellStyle name="20% - Accent3 2 2 5 4 3 4" xfId="38231" xr:uid="{A232F7F1-49CF-4717-A7F9-D823BF22A3DB}"/>
    <cellStyle name="20% - Accent3 2 2 5 4 3 5" xfId="52342" xr:uid="{EE28666D-598A-4359-ADFE-CE8D9255EF07}"/>
    <cellStyle name="20% - Accent3 2 2 5 4 3 6" xfId="60403" xr:uid="{A733EB51-8DB7-440A-9926-CDD3A8094C32}"/>
    <cellStyle name="20% - Accent3 2 2 5 4 4" xfId="8265" xr:uid="{1681DBC4-90AD-49CE-B83C-5D248E52F747}"/>
    <cellStyle name="20% - Accent3 2 2 5 4 4 2" xfId="27121" xr:uid="{97978A98-0451-437F-8892-C9F9E0B16127}"/>
    <cellStyle name="20% - Accent3 2 2 5 4 4 2 2" xfId="45883" xr:uid="{AEDDDD6B-9DF9-4EFF-AE94-F33925A11845}"/>
    <cellStyle name="20% - Accent3 2 2 5 4 4 3" xfId="17730" xr:uid="{055E6F54-5A13-464A-97CB-8D0B8B32E61E}"/>
    <cellStyle name="20% - Accent3 2 2 5 4 4 4" xfId="36502" xr:uid="{15E6AB04-88F0-486F-846F-B11544048491}"/>
    <cellStyle name="20% - Accent3 2 2 5 4 5" xfId="24041" xr:uid="{4CDD123B-50E1-4BFE-8D34-69286D21C351}"/>
    <cellStyle name="20% - Accent3 2 2 5 4 5 2" xfId="42804" xr:uid="{3C20DE58-BFFF-452C-BCA6-C5AAC4627140}"/>
    <cellStyle name="20% - Accent3 2 2 5 4 6" xfId="14650" xr:uid="{9688E7F7-46EB-48FD-9B3F-C485086F71E3}"/>
    <cellStyle name="20% - Accent3 2 2 5 4 7" xfId="33423" xr:uid="{415DA63E-D367-4994-88F2-4048985A2A5F}"/>
    <cellStyle name="20% - Accent3 2 2 5 4 8" xfId="50613" xr:uid="{FF7C7C2D-EF36-4B5E-B988-A9865F4FB3FB}"/>
    <cellStyle name="20% - Accent3 2 2 5 4 9" xfId="4994" xr:uid="{0AAA3732-4381-4F70-8508-1322642FAEF8}"/>
    <cellStyle name="20% - Accent3 2 2 5 5" xfId="5770" xr:uid="{2F73CA86-C7FC-4E45-B328-2E55CC5B68DB}"/>
    <cellStyle name="20% - Accent3 2 2 5 5 2" xfId="9997" xr:uid="{7D25E242-9ECD-4EF3-9B6B-1B5C7290C509}"/>
    <cellStyle name="20% - Accent3 2 2 5 5 2 2" xfId="28851" xr:uid="{D52319C7-094A-4A88-9E65-355DAB0E9272}"/>
    <cellStyle name="20% - Accent3 2 2 5 5 2 2 2" xfId="47613" xr:uid="{B4776240-DCBF-4756-A59E-5A7E25B0822C}"/>
    <cellStyle name="20% - Accent3 2 2 5 5 2 3" xfId="19460" xr:uid="{9A2F8E95-B45D-46B3-A988-7BAF29CC1AE8}"/>
    <cellStyle name="20% - Accent3 2 2 5 5 2 4" xfId="38232" xr:uid="{0617049B-DE76-4B48-B7C3-B459468BD4F0}"/>
    <cellStyle name="20% - Accent3 2 2 5 5 3" xfId="24817" xr:uid="{500DC6BE-3E61-4064-8033-C7A2CDE86A4C}"/>
    <cellStyle name="20% - Accent3 2 2 5 5 3 2" xfId="43579" xr:uid="{EAD14A8E-5A5D-4126-84BE-6F48175B098A}"/>
    <cellStyle name="20% - Accent3 2 2 5 5 4" xfId="15426" xr:uid="{3B442820-7212-4355-A58F-F45E7EA05F22}"/>
    <cellStyle name="20% - Accent3 2 2 5 5 5" xfId="34198" xr:uid="{BAB8FB54-A81C-4C83-8D78-3063D61488D0}"/>
    <cellStyle name="20% - Accent3 2 2 5 5 6" xfId="52343" xr:uid="{E868FC4B-C108-4E69-9296-70A79641C3C9}"/>
    <cellStyle name="20% - Accent3 2 2 5 5 7" xfId="60404" xr:uid="{3F496CDE-FBA3-48AB-A328-8E1A17AE1825}"/>
    <cellStyle name="20% - Accent3 2 2 5 6" xfId="4219" xr:uid="{5C59A25E-49FE-4D29-921B-E3D8DE603117}"/>
    <cellStyle name="20% - Accent3 2 2 5 6 2" xfId="9998" xr:uid="{50F528C2-741E-4FDF-9CEE-194294C9FDA7}"/>
    <cellStyle name="20% - Accent3 2 2 5 6 2 2" xfId="28852" xr:uid="{38ECB5A8-EB72-49A7-8F09-EF2D588E3B3E}"/>
    <cellStyle name="20% - Accent3 2 2 5 6 2 2 2" xfId="47614" xr:uid="{364DA749-FD9C-4BF2-818B-0BBD1E30C7EE}"/>
    <cellStyle name="20% - Accent3 2 2 5 6 2 3" xfId="19461" xr:uid="{2C321525-CF22-41B0-9714-33331C58A06F}"/>
    <cellStyle name="20% - Accent3 2 2 5 6 2 4" xfId="38233" xr:uid="{A5A12D03-45E6-4F3F-B508-9AE3FE251592}"/>
    <cellStyle name="20% - Accent3 2 2 5 6 3" xfId="23266" xr:uid="{48B6D0C9-EA35-4718-B9A4-0343AA8CD085}"/>
    <cellStyle name="20% - Accent3 2 2 5 6 3 2" xfId="42029" xr:uid="{CDA5A78B-BDEE-4CA3-BCDC-3AC64422689E}"/>
    <cellStyle name="20% - Accent3 2 2 5 6 4" xfId="13875" xr:uid="{CA75CAD6-8A1A-47E4-9705-3175F64303CE}"/>
    <cellStyle name="20% - Accent3 2 2 5 6 5" xfId="32648" xr:uid="{1D2ACE75-5588-48FF-9A54-7478B80EE74D}"/>
    <cellStyle name="20% - Accent3 2 2 5 6 6" xfId="52344" xr:uid="{C597AA5C-D99B-4760-9851-FA79950E6EA6}"/>
    <cellStyle name="20% - Accent3 2 2 5 6 7" xfId="60405" xr:uid="{B207BE4A-43CC-4F02-A680-E892D234DA41}"/>
    <cellStyle name="20% - Accent3 2 2 5 7" xfId="6525" xr:uid="{B44837EE-7660-4FE0-A627-2275A7B22673}"/>
    <cellStyle name="20% - Accent3 2 2 5 7 2" xfId="25565" xr:uid="{E48AA856-779B-4ABA-9DE4-76FE52BA57FC}"/>
    <cellStyle name="20% - Accent3 2 2 5 7 2 2" xfId="44327" xr:uid="{3D822D94-6998-4DFA-8E3F-D8CC2E63F20A}"/>
    <cellStyle name="20% - Accent3 2 2 5 7 3" xfId="16174" xr:uid="{B560B498-284D-4E15-9F49-7C9BB9F17185}"/>
    <cellStyle name="20% - Accent3 2 2 5 7 4" xfId="34946" xr:uid="{24F93A92-8417-4C77-8FC8-5D460D81EC61}"/>
    <cellStyle name="20% - Accent3 2 2 5 8" xfId="8260" xr:uid="{7FE61B03-8708-43D0-8625-DF5D87AA4DB7}"/>
    <cellStyle name="20% - Accent3 2 2 5 8 2" xfId="27116" xr:uid="{5EDACB72-0B3A-40A0-B1D1-CC9F2B0BF056}"/>
    <cellStyle name="20% - Accent3 2 2 5 8 2 2" xfId="45878" xr:uid="{E71E317F-B30A-4621-9374-898680CE65DA}"/>
    <cellStyle name="20% - Accent3 2 2 5 8 3" xfId="17725" xr:uid="{16EA20C2-E3B0-448C-B50D-38285F63A63A}"/>
    <cellStyle name="20% - Accent3 2 2 5 8 4" xfId="36497" xr:uid="{D7825DBE-2EE5-4A43-B07D-8A8B64DA91BE}"/>
    <cellStyle name="20% - Accent3 2 2 5 9" xfId="22371" xr:uid="{0FFF5972-B70D-4FDD-A0E0-0C5B41801051}"/>
    <cellStyle name="20% - Accent3 2 2 5 9 2" xfId="41143" xr:uid="{156D79CC-ECA1-42C9-88E3-EB12F23B3ACE}"/>
    <cellStyle name="20% - Accent3 2 2 6" xfId="2239" xr:uid="{32E0F91B-C2A3-49C0-AA27-E627FF5D8A8A}"/>
    <cellStyle name="20% - Accent3 2 2 6 10" xfId="31765" xr:uid="{841C7BEA-453E-48DB-841C-27577D3C7757}"/>
    <cellStyle name="20% - Accent3 2 2 6 11" xfId="50614" xr:uid="{1D0A2A42-E3DE-4FE7-B727-4BF1313C34EC}"/>
    <cellStyle name="20% - Accent3 2 2 6 12" xfId="3320" xr:uid="{0CA64C0D-65A4-467A-96AE-E2BC67DB975A}"/>
    <cellStyle name="20% - Accent3 2 2 6 13" xfId="58918" xr:uid="{E6FED82B-9BE4-4B47-8B3F-5F5280972825}"/>
    <cellStyle name="20% - Accent3 2 2 6 2" xfId="2240" xr:uid="{DDFDF114-E733-41ED-9575-69FA49D1C842}"/>
    <cellStyle name="20% - Accent3 2 2 6 2 10" xfId="50615" xr:uid="{45E9E06E-2D67-4F9B-B324-B0EEABD009C1}"/>
    <cellStyle name="20% - Accent3 2 2 6 2 11" xfId="3321" xr:uid="{AED20E7B-1F1E-4649-9266-3D93BDE30E51}"/>
    <cellStyle name="20% - Accent3 2 2 6 2 12" xfId="58919" xr:uid="{969334F3-F5BE-47C2-B70A-1609C9C94C37}"/>
    <cellStyle name="20% - Accent3 2 2 6 2 2" xfId="2241" xr:uid="{FAD3B23A-8D4D-4338-ABC6-1D76EBB264C1}"/>
    <cellStyle name="20% - Accent3 2 2 6 2 2 10" xfId="58920" xr:uid="{20491980-5EF1-4E97-93E5-800B84B1B211}"/>
    <cellStyle name="20% - Accent3 2 2 6 2 2 2" xfId="6533" xr:uid="{579A3AA9-786C-4AE2-A39D-08F1D14A64AC}"/>
    <cellStyle name="20% - Accent3 2 2 6 2 2 2 2" xfId="9999" xr:uid="{E1BE550C-B8E6-428A-B7D0-7032EF358062}"/>
    <cellStyle name="20% - Accent3 2 2 6 2 2 2 2 2" xfId="28853" xr:uid="{22BA4390-C104-482A-BCDE-CC02CD93E029}"/>
    <cellStyle name="20% - Accent3 2 2 6 2 2 2 2 2 2" xfId="47615" xr:uid="{6D266931-E02C-42B5-B57D-E207DAE51B60}"/>
    <cellStyle name="20% - Accent3 2 2 6 2 2 2 2 3" xfId="19462" xr:uid="{95AD52D2-DF1D-406B-866C-87922BEE1F3C}"/>
    <cellStyle name="20% - Accent3 2 2 6 2 2 2 2 4" xfId="38234" xr:uid="{F99D7AE4-B9A3-4953-A265-9F7892739438}"/>
    <cellStyle name="20% - Accent3 2 2 6 2 2 2 3" xfId="25573" xr:uid="{3E57BDCD-10C2-4CBC-976C-CDFEE67E7230}"/>
    <cellStyle name="20% - Accent3 2 2 6 2 2 2 3 2" xfId="44335" xr:uid="{DE046C55-F8D8-4133-B989-37FDE3EDC9ED}"/>
    <cellStyle name="20% - Accent3 2 2 6 2 2 2 4" xfId="16182" xr:uid="{E23D8F9F-14BF-4E04-82D7-C14F7B0609C9}"/>
    <cellStyle name="20% - Accent3 2 2 6 2 2 2 5" xfId="34954" xr:uid="{1741ED6B-EEAB-43EE-959A-52B00D502EE7}"/>
    <cellStyle name="20% - Accent3 2 2 6 2 2 2 6" xfId="52345" xr:uid="{27C2B8D8-DC75-4B54-AD42-9A28DB61505F}"/>
    <cellStyle name="20% - Accent3 2 2 6 2 2 2 7" xfId="60406" xr:uid="{AF6DAB6A-B7B7-4E72-ABA7-BCCB6CDDB14E}"/>
    <cellStyle name="20% - Accent3 2 2 6 2 2 3" xfId="10000" xr:uid="{AA185DDD-6FB5-47A4-AE28-4D50A17F07AF}"/>
    <cellStyle name="20% - Accent3 2 2 6 2 2 3 2" xfId="28854" xr:uid="{DE9FC7CF-D4EC-4DC0-8E17-A7398CE0A534}"/>
    <cellStyle name="20% - Accent3 2 2 6 2 2 3 2 2" xfId="47616" xr:uid="{EE6901F1-12E4-46E8-9ACE-86756497E4BF}"/>
    <cellStyle name="20% - Accent3 2 2 6 2 2 3 3" xfId="19463" xr:uid="{75D7B144-E129-4026-A2A6-66E0803A496C}"/>
    <cellStyle name="20% - Accent3 2 2 6 2 2 3 4" xfId="38235" xr:uid="{DD8A4B5A-65D1-4B22-AC10-C05539FF2774}"/>
    <cellStyle name="20% - Accent3 2 2 6 2 2 3 5" xfId="52346" xr:uid="{24BF55E0-9470-4F72-9601-1A493DADC44A}"/>
    <cellStyle name="20% - Accent3 2 2 6 2 2 3 6" xfId="60407" xr:uid="{B990E5B4-7119-47BF-8B8A-33490BD0AAC4}"/>
    <cellStyle name="20% - Accent3 2 2 6 2 2 4" xfId="8268" xr:uid="{EAF7AC8C-BA6E-46E7-AF18-30F84BF30F86}"/>
    <cellStyle name="20% - Accent3 2 2 6 2 2 4 2" xfId="27124" xr:uid="{308473F1-8886-44EA-96B6-B548ECA8829A}"/>
    <cellStyle name="20% - Accent3 2 2 6 2 2 4 2 2" xfId="45886" xr:uid="{247E4496-D630-4998-A368-017C2BDA7CAD}"/>
    <cellStyle name="20% - Accent3 2 2 6 2 2 4 3" xfId="17733" xr:uid="{6821E4BD-8822-4616-BD87-FD0852C9211A}"/>
    <cellStyle name="20% - Accent3 2 2 6 2 2 4 4" xfId="36505" xr:uid="{4510E3D9-550A-4223-9C32-21D11C884F87}"/>
    <cellStyle name="20% - Accent3 2 2 6 2 2 5" xfId="24517" xr:uid="{0B0AA495-9700-46F4-B4B5-900130BB232E}"/>
    <cellStyle name="20% - Accent3 2 2 6 2 2 5 2" xfId="43280" xr:uid="{08C043DC-B2A3-4496-9B65-0A44E8F2C5B9}"/>
    <cellStyle name="20% - Accent3 2 2 6 2 2 6" xfId="15126" xr:uid="{8E806408-F6F3-4325-9F06-AE620022E95E}"/>
    <cellStyle name="20% - Accent3 2 2 6 2 2 7" xfId="33899" xr:uid="{1345DB41-05D0-47AC-8FF5-E489E06930ED}"/>
    <cellStyle name="20% - Accent3 2 2 6 2 2 8" xfId="50616" xr:uid="{197B9A06-77B9-4EF4-9341-F130E4090541}"/>
    <cellStyle name="20% - Accent3 2 2 6 2 2 9" xfId="5470" xr:uid="{76C70A2D-BF2F-4762-94CE-1728CE050336}"/>
    <cellStyle name="20% - Accent3 2 2 6 2 3" xfId="6246" xr:uid="{EE2B6D07-61A3-4D5B-ADAC-E508D5C2373A}"/>
    <cellStyle name="20% - Accent3 2 2 6 2 3 2" xfId="10001" xr:uid="{B8CCF691-47BD-4756-89D5-60EA17F7B8F3}"/>
    <cellStyle name="20% - Accent3 2 2 6 2 3 2 2" xfId="28855" xr:uid="{F83C731E-3009-4A9D-8F24-9384B0F8801D}"/>
    <cellStyle name="20% - Accent3 2 2 6 2 3 2 2 2" xfId="47617" xr:uid="{50786ACD-CC6B-4D5A-99D7-78FF59288BB3}"/>
    <cellStyle name="20% - Accent3 2 2 6 2 3 2 3" xfId="19464" xr:uid="{0AD1BDA6-43AE-48BA-A425-4FE45F9CF9AC}"/>
    <cellStyle name="20% - Accent3 2 2 6 2 3 2 4" xfId="38236" xr:uid="{D7C7683B-7EE0-4F1B-AB8F-D580F67361FC}"/>
    <cellStyle name="20% - Accent3 2 2 6 2 3 3" xfId="25293" xr:uid="{2A2F7937-E83B-47A2-BC72-637FED9E1B87}"/>
    <cellStyle name="20% - Accent3 2 2 6 2 3 3 2" xfId="44055" xr:uid="{2A4658DC-C862-4D5A-8BFC-1C7A328FB001}"/>
    <cellStyle name="20% - Accent3 2 2 6 2 3 4" xfId="15902" xr:uid="{9963A76B-0AC5-424C-9679-95432788F7BE}"/>
    <cellStyle name="20% - Accent3 2 2 6 2 3 5" xfId="34674" xr:uid="{7C9D344C-673D-46BA-AB4F-29D06F9B1711}"/>
    <cellStyle name="20% - Accent3 2 2 6 2 3 6" xfId="52347" xr:uid="{BC6A6389-321A-4132-8DCA-79F37D476867}"/>
    <cellStyle name="20% - Accent3 2 2 6 2 3 7" xfId="60408" xr:uid="{DFF0E485-4393-4E67-A0F3-0B247E60C04C}"/>
    <cellStyle name="20% - Accent3 2 2 6 2 4" xfId="4695" xr:uid="{0AEF7C03-9EA0-4978-9ACE-66AE15BA4DDD}"/>
    <cellStyle name="20% - Accent3 2 2 6 2 4 2" xfId="10002" xr:uid="{C6130590-DA05-4C73-AB75-AE9DAFDB6F56}"/>
    <cellStyle name="20% - Accent3 2 2 6 2 4 2 2" xfId="28856" xr:uid="{AA0488A3-92E9-4E60-BBBD-0E2320A19591}"/>
    <cellStyle name="20% - Accent3 2 2 6 2 4 2 2 2" xfId="47618" xr:uid="{0BD78BC5-84B7-4E00-B4CD-993188776FDF}"/>
    <cellStyle name="20% - Accent3 2 2 6 2 4 2 3" xfId="19465" xr:uid="{8724C272-7A7A-464D-9A55-101CA216664F}"/>
    <cellStyle name="20% - Accent3 2 2 6 2 4 2 4" xfId="38237" xr:uid="{E4E50878-DBC4-43C3-9C1B-5DD26E4503E3}"/>
    <cellStyle name="20% - Accent3 2 2 6 2 4 3" xfId="23742" xr:uid="{918757A9-DBE0-4B9D-A20E-B4078FFA7029}"/>
    <cellStyle name="20% - Accent3 2 2 6 2 4 3 2" xfId="42505" xr:uid="{A0E462A9-4ED8-48FE-97A4-61453ACB3844}"/>
    <cellStyle name="20% - Accent3 2 2 6 2 4 4" xfId="14351" xr:uid="{52B9CFB5-9850-4769-B5A6-EF609001AA42}"/>
    <cellStyle name="20% - Accent3 2 2 6 2 4 5" xfId="33124" xr:uid="{DD8EC713-134C-4F63-8EBE-509A514CF861}"/>
    <cellStyle name="20% - Accent3 2 2 6 2 4 6" xfId="52348" xr:uid="{005EA0A7-DCEB-4127-A87B-C9436B6ED1B9}"/>
    <cellStyle name="20% - Accent3 2 2 6 2 4 7" xfId="60409" xr:uid="{D5618309-0BDF-45FC-9A23-53184E7DD474}"/>
    <cellStyle name="20% - Accent3 2 2 6 2 5" xfId="6532" xr:uid="{8AA40B2D-4C35-4E47-A653-596239367C22}"/>
    <cellStyle name="20% - Accent3 2 2 6 2 5 2" xfId="25572" xr:uid="{7F3983FC-BA03-4FE0-8F31-77C9F5B54154}"/>
    <cellStyle name="20% - Accent3 2 2 6 2 5 2 2" xfId="44334" xr:uid="{660A17FE-7E81-4697-A535-B650AB740119}"/>
    <cellStyle name="20% - Accent3 2 2 6 2 5 3" xfId="16181" xr:uid="{3FEE11E9-A1CA-4CB7-9C18-D8623B580B74}"/>
    <cellStyle name="20% - Accent3 2 2 6 2 5 4" xfId="34953" xr:uid="{12D3588D-53DC-4376-8D79-F544715880A7}"/>
    <cellStyle name="20% - Accent3 2 2 6 2 6" xfId="8267" xr:uid="{C64DA5F3-7A18-400D-9A24-AA162A4698F3}"/>
    <cellStyle name="20% - Accent3 2 2 6 2 6 2" xfId="27123" xr:uid="{C6EC921E-C3F5-4CAE-8C3D-436328C86000}"/>
    <cellStyle name="20% - Accent3 2 2 6 2 6 2 2" xfId="45885" xr:uid="{63497101-D96B-4279-85D6-5756944E28F4}"/>
    <cellStyle name="20% - Accent3 2 2 6 2 6 3" xfId="17732" xr:uid="{32A7CECE-D407-4B0C-BE2B-2B44B5ABE780}"/>
    <cellStyle name="20% - Accent3 2 2 6 2 6 4" xfId="36504" xr:uid="{2E8DDA22-9C36-49AE-A94F-9D46DF8C2B97}"/>
    <cellStyle name="20% - Accent3 2 2 6 2 7" xfId="22375" xr:uid="{DD2506FD-CBA3-497D-AA75-7B8CF3DF7C6F}"/>
    <cellStyle name="20% - Accent3 2 2 6 2 7 2" xfId="41147" xr:uid="{E109BE27-6ABE-4DF7-8623-BB707A1BC164}"/>
    <cellStyle name="20% - Accent3 2 2 6 2 8" xfId="12984" xr:uid="{5840A1DF-90A3-4FA8-B77A-A4211811D3A9}"/>
    <cellStyle name="20% - Accent3 2 2 6 2 9" xfId="31766" xr:uid="{2C06969C-3952-407A-BB15-0ABFD6940FD8}"/>
    <cellStyle name="20% - Accent3 2 2 6 3" xfId="2242" xr:uid="{A59109A1-7C45-4CF9-AD31-A1AB84946F9E}"/>
    <cellStyle name="20% - Accent3 2 2 6 3 10" xfId="58921" xr:uid="{B0AB4F24-76FC-48A5-82A5-46D61B1F596A}"/>
    <cellStyle name="20% - Accent3 2 2 6 3 2" xfId="6534" xr:uid="{FDBEC654-C7E7-47A8-BF18-6D75E6CDE81A}"/>
    <cellStyle name="20% - Accent3 2 2 6 3 2 2" xfId="10003" xr:uid="{1C309730-76A0-4BCD-BC4D-865DAB16D293}"/>
    <cellStyle name="20% - Accent3 2 2 6 3 2 2 2" xfId="28857" xr:uid="{A5215C91-B968-49CF-816F-4BE9C7BF25AC}"/>
    <cellStyle name="20% - Accent3 2 2 6 3 2 2 2 2" xfId="47619" xr:uid="{443FDF1F-2A18-4213-83CF-24EECDF15404}"/>
    <cellStyle name="20% - Accent3 2 2 6 3 2 2 3" xfId="19466" xr:uid="{E536B564-415C-4037-A985-333F86AED3BE}"/>
    <cellStyle name="20% - Accent3 2 2 6 3 2 2 4" xfId="38238" xr:uid="{34A6C7DE-3C62-4E5A-A467-FE2C157A3F54}"/>
    <cellStyle name="20% - Accent3 2 2 6 3 2 3" xfId="25574" xr:uid="{C14B4BC3-C058-40BC-A220-8339AB554065}"/>
    <cellStyle name="20% - Accent3 2 2 6 3 2 3 2" xfId="44336" xr:uid="{5211BE57-A209-4648-9F06-DB154A35CF87}"/>
    <cellStyle name="20% - Accent3 2 2 6 3 2 4" xfId="16183" xr:uid="{907419F6-AB9E-46CF-A2B1-3CED1FD60E5A}"/>
    <cellStyle name="20% - Accent3 2 2 6 3 2 5" xfId="34955" xr:uid="{AB75C7AC-33A9-4766-8522-A539C033E744}"/>
    <cellStyle name="20% - Accent3 2 2 6 3 2 6" xfId="52349" xr:uid="{15C03F75-2557-4D18-8A84-11B667832016}"/>
    <cellStyle name="20% - Accent3 2 2 6 3 2 7" xfId="60410" xr:uid="{67C866A6-0D7E-424B-9D11-27F169104C34}"/>
    <cellStyle name="20% - Accent3 2 2 6 3 3" xfId="10004" xr:uid="{39719CE0-4F32-4057-B5A5-0AE57C8E7312}"/>
    <cellStyle name="20% - Accent3 2 2 6 3 3 2" xfId="28858" xr:uid="{A942BB20-8A83-4D1D-AC96-0B4C77878CBE}"/>
    <cellStyle name="20% - Accent3 2 2 6 3 3 2 2" xfId="47620" xr:uid="{FDD251D8-85C8-4880-961B-ED21503D5A86}"/>
    <cellStyle name="20% - Accent3 2 2 6 3 3 3" xfId="19467" xr:uid="{23FF2B6B-F086-479F-967F-798D6E5AEB11}"/>
    <cellStyle name="20% - Accent3 2 2 6 3 3 4" xfId="38239" xr:uid="{2A880826-AE71-43F9-92BD-E90D797ED702}"/>
    <cellStyle name="20% - Accent3 2 2 6 3 3 5" xfId="52350" xr:uid="{F9530CF7-E378-42B1-AB4F-C87508C72FB6}"/>
    <cellStyle name="20% - Accent3 2 2 6 3 3 6" xfId="60411" xr:uid="{B27B394C-69BC-4C11-B930-C7564DD97A75}"/>
    <cellStyle name="20% - Accent3 2 2 6 3 4" xfId="8269" xr:uid="{25350DE6-10F3-4508-A138-61A39B68D098}"/>
    <cellStyle name="20% - Accent3 2 2 6 3 4 2" xfId="27125" xr:uid="{00AA21D8-2708-4094-A698-594A749E09FD}"/>
    <cellStyle name="20% - Accent3 2 2 6 3 4 2 2" xfId="45887" xr:uid="{E74A8C3E-5820-48F5-B13E-FC21FB8F9649}"/>
    <cellStyle name="20% - Accent3 2 2 6 3 4 3" xfId="17734" xr:uid="{DC013B1F-D299-4F13-A817-62D30A46823E}"/>
    <cellStyle name="20% - Accent3 2 2 6 3 4 4" xfId="36506" xr:uid="{9501B064-2DCF-4E0B-8758-5A902FFB663B}"/>
    <cellStyle name="20% - Accent3 2 2 6 3 5" xfId="24084" xr:uid="{8B829300-B1A5-45AA-ADAC-819C4FA29F00}"/>
    <cellStyle name="20% - Accent3 2 2 6 3 5 2" xfId="42847" xr:uid="{0D8FA2E4-1C31-4402-96E6-DBED6AB4FD34}"/>
    <cellStyle name="20% - Accent3 2 2 6 3 6" xfId="14693" xr:uid="{679B2C40-F5E0-401B-B813-727EFB78591A}"/>
    <cellStyle name="20% - Accent3 2 2 6 3 7" xfId="33466" xr:uid="{27E6471B-22DD-40B0-8F46-83F8E50E60E8}"/>
    <cellStyle name="20% - Accent3 2 2 6 3 8" xfId="50617" xr:uid="{45DA5DCF-D2B4-4372-A178-007798716E08}"/>
    <cellStyle name="20% - Accent3 2 2 6 3 9" xfId="5037" xr:uid="{CDDBB0E8-98D2-4ED7-AE14-77A3E57181B8}"/>
    <cellStyle name="20% - Accent3 2 2 6 4" xfId="5813" xr:uid="{D1067ECF-62CE-4990-B7E5-E0AC39F23C55}"/>
    <cellStyle name="20% - Accent3 2 2 6 4 2" xfId="10005" xr:uid="{0D36313E-312F-4FD1-AB83-A8B142CD7099}"/>
    <cellStyle name="20% - Accent3 2 2 6 4 2 2" xfId="28859" xr:uid="{3457097F-C89A-4C8E-BBB9-261406C5A8A0}"/>
    <cellStyle name="20% - Accent3 2 2 6 4 2 2 2" xfId="47621" xr:uid="{FAA1EF20-B4FA-4368-AFE6-4CEAD829D52C}"/>
    <cellStyle name="20% - Accent3 2 2 6 4 2 3" xfId="19468" xr:uid="{5898E4A1-65B2-40E3-B033-CB016C79E7F8}"/>
    <cellStyle name="20% - Accent3 2 2 6 4 2 4" xfId="38240" xr:uid="{EEAEB83C-6BB3-4D98-9A69-C33A0372BDF3}"/>
    <cellStyle name="20% - Accent3 2 2 6 4 3" xfId="24860" xr:uid="{F6CF09E4-2D0B-4389-A740-6B6C2F7677B3}"/>
    <cellStyle name="20% - Accent3 2 2 6 4 3 2" xfId="43622" xr:uid="{8F456FCA-C930-44AD-A174-B0159FFB4EEA}"/>
    <cellStyle name="20% - Accent3 2 2 6 4 4" xfId="15469" xr:uid="{1E949E41-A026-4AE3-8CF0-82604CE72AC9}"/>
    <cellStyle name="20% - Accent3 2 2 6 4 5" xfId="34241" xr:uid="{2FFCCA17-778B-4633-A992-C3CD9E1A8546}"/>
    <cellStyle name="20% - Accent3 2 2 6 4 6" xfId="52351" xr:uid="{63E35630-4566-4315-AF03-ED7F0D520840}"/>
    <cellStyle name="20% - Accent3 2 2 6 4 7" xfId="60412" xr:uid="{E3F856D1-60C8-4C65-BBFC-1C11A0CC1781}"/>
    <cellStyle name="20% - Accent3 2 2 6 5" xfId="4262" xr:uid="{85715B8A-7243-41FA-BC4D-F463F1C9DF26}"/>
    <cellStyle name="20% - Accent3 2 2 6 5 2" xfId="10006" xr:uid="{17DC66EC-3826-4701-9B67-7EC60A1C7D31}"/>
    <cellStyle name="20% - Accent3 2 2 6 5 2 2" xfId="28860" xr:uid="{D477E206-3366-4EF7-9C3A-C2ADD8D8CCE8}"/>
    <cellStyle name="20% - Accent3 2 2 6 5 2 2 2" xfId="47622" xr:uid="{E83CC56D-B094-4CC9-874B-91D9378A78CF}"/>
    <cellStyle name="20% - Accent3 2 2 6 5 2 3" xfId="19469" xr:uid="{F96FE81A-20F2-42CC-8D9C-CB5B416F8411}"/>
    <cellStyle name="20% - Accent3 2 2 6 5 2 4" xfId="38241" xr:uid="{D39B1017-7EDC-430D-95DA-CC210419FAC9}"/>
    <cellStyle name="20% - Accent3 2 2 6 5 3" xfId="23309" xr:uid="{E1C3474E-C2B9-42A2-B1C3-038B60232E3C}"/>
    <cellStyle name="20% - Accent3 2 2 6 5 3 2" xfId="42072" xr:uid="{AF31EC55-6FB5-4627-B68C-2E934458C340}"/>
    <cellStyle name="20% - Accent3 2 2 6 5 4" xfId="13918" xr:uid="{89691A2C-560A-453E-9994-18723F5B7D17}"/>
    <cellStyle name="20% - Accent3 2 2 6 5 5" xfId="32691" xr:uid="{44673E3E-7350-4388-919F-E572F851ABB9}"/>
    <cellStyle name="20% - Accent3 2 2 6 5 6" xfId="52352" xr:uid="{07E097A1-7C21-45F5-8AE5-D99649549C1D}"/>
    <cellStyle name="20% - Accent3 2 2 6 5 7" xfId="60413" xr:uid="{6CFBBB54-7D70-457B-AA32-11F1DFB64B0F}"/>
    <cellStyle name="20% - Accent3 2 2 6 6" xfId="6531" xr:uid="{69213ADC-907C-4369-9BA2-5AF6777E5289}"/>
    <cellStyle name="20% - Accent3 2 2 6 6 2" xfId="25571" xr:uid="{40AE0308-749D-4B58-8F4F-5F1E94597471}"/>
    <cellStyle name="20% - Accent3 2 2 6 6 2 2" xfId="44333" xr:uid="{F0D83B18-446D-4D68-8E04-D5700178F0B7}"/>
    <cellStyle name="20% - Accent3 2 2 6 6 3" xfId="16180" xr:uid="{FB66C431-BC37-4337-9AE9-30ED40602DBD}"/>
    <cellStyle name="20% - Accent3 2 2 6 6 4" xfId="34952" xr:uid="{16134B26-60D4-4E74-974C-A50CB68B247F}"/>
    <cellStyle name="20% - Accent3 2 2 6 7" xfId="8266" xr:uid="{372221E1-168D-49E5-9064-9D26C59A2CDC}"/>
    <cellStyle name="20% - Accent3 2 2 6 7 2" xfId="27122" xr:uid="{5F809CDE-060E-4AC0-9490-9C7DA3F0A830}"/>
    <cellStyle name="20% - Accent3 2 2 6 7 2 2" xfId="45884" xr:uid="{4BF1819C-7C4C-492B-9601-8B353566E9B5}"/>
    <cellStyle name="20% - Accent3 2 2 6 7 3" xfId="17731" xr:uid="{334E02B1-B7AC-4F6C-B538-426D065AEBD2}"/>
    <cellStyle name="20% - Accent3 2 2 6 7 4" xfId="36503" xr:uid="{EB807517-2F73-4CEE-8BB4-CFED63EF229C}"/>
    <cellStyle name="20% - Accent3 2 2 6 8" xfId="22374" xr:uid="{07B57940-F9B5-4171-BC3D-E81CF9DA6988}"/>
    <cellStyle name="20% - Accent3 2 2 6 8 2" xfId="41146" xr:uid="{65EEFBCF-CE8F-468B-B682-0FB73DBC925D}"/>
    <cellStyle name="20% - Accent3 2 2 6 9" xfId="12983" xr:uid="{C838F350-27E1-4F76-A9C0-A04AE75733CD}"/>
    <cellStyle name="20% - Accent3 2 2 7" xfId="2243" xr:uid="{9D4BDE0D-8BD9-4FFC-82DC-270F5832DE4D}"/>
    <cellStyle name="20% - Accent3 2 2 7 10" xfId="50618" xr:uid="{7267E82D-4A74-437F-9565-871EA870CD31}"/>
    <cellStyle name="20% - Accent3 2 2 7 11" xfId="3322" xr:uid="{D3F8C134-9346-440F-B71B-40680DB681AB}"/>
    <cellStyle name="20% - Accent3 2 2 7 12" xfId="58922" xr:uid="{2024B7A2-A8F1-4447-B3B9-9F97FB8678FA}"/>
    <cellStyle name="20% - Accent3 2 2 7 2" xfId="2244" xr:uid="{3B285607-D0C6-4C72-BD3F-ED2DEA884082}"/>
    <cellStyle name="20% - Accent3 2 2 7 2 10" xfId="58923" xr:uid="{86F22EFB-5938-4403-BE76-1215B5C91110}"/>
    <cellStyle name="20% - Accent3 2 2 7 2 2" xfId="6536" xr:uid="{4A4C5DDA-8DBD-460A-96C2-21FB92C20381}"/>
    <cellStyle name="20% - Accent3 2 2 7 2 2 2" xfId="10007" xr:uid="{4F3123E2-4FB8-4DFF-83CC-DFEDD4A7A381}"/>
    <cellStyle name="20% - Accent3 2 2 7 2 2 2 2" xfId="28861" xr:uid="{40C08C2D-0EED-4D65-BE18-3965E6BF5A22}"/>
    <cellStyle name="20% - Accent3 2 2 7 2 2 2 2 2" xfId="47623" xr:uid="{B962A6D1-78E0-4B61-999D-C3F06262702E}"/>
    <cellStyle name="20% - Accent3 2 2 7 2 2 2 3" xfId="19470" xr:uid="{A7E562DE-8679-43EA-A089-EC1EA484A93A}"/>
    <cellStyle name="20% - Accent3 2 2 7 2 2 2 4" xfId="38242" xr:uid="{6FD643CC-65AF-4936-8C6E-D3BBD1C908F8}"/>
    <cellStyle name="20% - Accent3 2 2 7 2 2 3" xfId="25576" xr:uid="{E38DF56D-20F3-4519-980C-7EA7C7397CAF}"/>
    <cellStyle name="20% - Accent3 2 2 7 2 2 3 2" xfId="44338" xr:uid="{0F8DD5CC-1F8C-482C-8820-3EE5A74708A6}"/>
    <cellStyle name="20% - Accent3 2 2 7 2 2 4" xfId="16185" xr:uid="{541F0AA8-C70C-426E-B124-574173096510}"/>
    <cellStyle name="20% - Accent3 2 2 7 2 2 5" xfId="34957" xr:uid="{9C726202-2003-4185-BE27-85EC5C99275B}"/>
    <cellStyle name="20% - Accent3 2 2 7 2 2 6" xfId="52353" xr:uid="{228BB269-F666-4E86-A5D2-E5BE9EEEF6C7}"/>
    <cellStyle name="20% - Accent3 2 2 7 2 2 7" xfId="60414" xr:uid="{9C1AD2D7-51A1-41BB-976D-A863D62991DB}"/>
    <cellStyle name="20% - Accent3 2 2 7 2 3" xfId="10008" xr:uid="{C839346A-B4AA-4A7F-8347-48245D3D01AA}"/>
    <cellStyle name="20% - Accent3 2 2 7 2 3 2" xfId="28862" xr:uid="{388C261C-2AD6-4C94-B3DF-B6EB47E44226}"/>
    <cellStyle name="20% - Accent3 2 2 7 2 3 2 2" xfId="47624" xr:uid="{CF84302D-F2D6-48CC-A6BA-88F5D21CDC13}"/>
    <cellStyle name="20% - Accent3 2 2 7 2 3 3" xfId="19471" xr:uid="{39B1A489-914E-4860-9BBE-7246FF705221}"/>
    <cellStyle name="20% - Accent3 2 2 7 2 3 4" xfId="38243" xr:uid="{0C6AE117-FADE-4B1A-9281-133A9ADBCE6D}"/>
    <cellStyle name="20% - Accent3 2 2 7 2 3 5" xfId="52354" xr:uid="{8A6321ED-8007-4D24-A10A-9DC77F41E07B}"/>
    <cellStyle name="20% - Accent3 2 2 7 2 3 6" xfId="60415" xr:uid="{7C67A710-244D-4964-9C49-202843FE2967}"/>
    <cellStyle name="20% - Accent3 2 2 7 2 4" xfId="8271" xr:uid="{44361566-D7B5-46FA-98FC-6919A8776713}"/>
    <cellStyle name="20% - Accent3 2 2 7 2 4 2" xfId="27127" xr:uid="{2492EC7C-54D4-40AF-8A54-FD159D9FABA9}"/>
    <cellStyle name="20% - Accent3 2 2 7 2 4 2 2" xfId="45889" xr:uid="{C9ABFD81-C3EF-4E90-B039-E5A3B6A8CBF1}"/>
    <cellStyle name="20% - Accent3 2 2 7 2 4 3" xfId="17736" xr:uid="{AF0E139B-5947-46D5-8034-6CBE5984E01A}"/>
    <cellStyle name="20% - Accent3 2 2 7 2 4 4" xfId="36508" xr:uid="{E004FE8D-F038-4D91-87B5-DADCA390326E}"/>
    <cellStyle name="20% - Accent3 2 2 7 2 5" xfId="24302" xr:uid="{F09A2A27-6DC0-4E17-B542-F7C50D3B5DF1}"/>
    <cellStyle name="20% - Accent3 2 2 7 2 5 2" xfId="43065" xr:uid="{40619207-B932-46F0-8A63-59DA189E0A34}"/>
    <cellStyle name="20% - Accent3 2 2 7 2 6" xfId="14911" xr:uid="{48F1E1E0-B019-446E-B2C6-8AF6A52DBB9D}"/>
    <cellStyle name="20% - Accent3 2 2 7 2 7" xfId="33684" xr:uid="{2FEF3BEF-A6ED-4FCC-8164-F12CFEA82FB3}"/>
    <cellStyle name="20% - Accent3 2 2 7 2 8" xfId="50619" xr:uid="{3653C427-4644-4DDB-8B1F-57A376FD3079}"/>
    <cellStyle name="20% - Accent3 2 2 7 2 9" xfId="5255" xr:uid="{B9E8E45D-6BBF-442F-93B1-D546ADB30321}"/>
    <cellStyle name="20% - Accent3 2 2 7 3" xfId="6031" xr:uid="{EA8811E4-5F62-4375-AF89-6AFA2EBBDA87}"/>
    <cellStyle name="20% - Accent3 2 2 7 3 2" xfId="10009" xr:uid="{A7873728-D7DF-4CEE-9599-B0541E4398E3}"/>
    <cellStyle name="20% - Accent3 2 2 7 3 2 2" xfId="28863" xr:uid="{77E5E0A4-1583-417B-955D-26E5ADF25CB7}"/>
    <cellStyle name="20% - Accent3 2 2 7 3 2 2 2" xfId="47625" xr:uid="{A694542A-5065-48A0-94BB-EBF8FB2D08B2}"/>
    <cellStyle name="20% - Accent3 2 2 7 3 2 3" xfId="19472" xr:uid="{B134B43A-EC9F-4778-9237-FC9F0A641DB9}"/>
    <cellStyle name="20% - Accent3 2 2 7 3 2 4" xfId="38244" xr:uid="{7D24ACFC-CD2F-4FD3-8704-1A20F5F00C77}"/>
    <cellStyle name="20% - Accent3 2 2 7 3 3" xfId="25078" xr:uid="{A152B858-7C4B-4C42-9470-CD5628D676AC}"/>
    <cellStyle name="20% - Accent3 2 2 7 3 3 2" xfId="43840" xr:uid="{8C1FC726-939B-41AB-8BD6-A1F2D1B365C3}"/>
    <cellStyle name="20% - Accent3 2 2 7 3 4" xfId="15687" xr:uid="{31ED1EE6-AD33-4BA0-A146-C76C4961726D}"/>
    <cellStyle name="20% - Accent3 2 2 7 3 5" xfId="34459" xr:uid="{6EFFA708-BCE3-49F4-BB27-0837A5DA9CB2}"/>
    <cellStyle name="20% - Accent3 2 2 7 3 6" xfId="52355" xr:uid="{81038009-6903-486E-9E85-DCEC86ED769F}"/>
    <cellStyle name="20% - Accent3 2 2 7 3 7" xfId="60416" xr:uid="{8E551E7A-8B99-4AA9-8886-302969BDCB9B}"/>
    <cellStyle name="20% - Accent3 2 2 7 4" xfId="4480" xr:uid="{37EAED4C-8E7E-41A2-8D60-AC1FB9272C57}"/>
    <cellStyle name="20% - Accent3 2 2 7 4 2" xfId="10010" xr:uid="{F0B8C980-CC99-4953-924F-9DD76E2FD9CB}"/>
    <cellStyle name="20% - Accent3 2 2 7 4 2 2" xfId="28864" xr:uid="{5861C496-7C02-4FF0-8D4E-13E048E64216}"/>
    <cellStyle name="20% - Accent3 2 2 7 4 2 2 2" xfId="47626" xr:uid="{8CDF595F-A277-4B69-9E2E-D60E78985A6A}"/>
    <cellStyle name="20% - Accent3 2 2 7 4 2 3" xfId="19473" xr:uid="{92D3011C-3F86-45D1-81D9-87E5E5B34E78}"/>
    <cellStyle name="20% - Accent3 2 2 7 4 2 4" xfId="38245" xr:uid="{ECFA64EA-D4BA-4475-BF7E-2B3B04534D22}"/>
    <cellStyle name="20% - Accent3 2 2 7 4 3" xfId="23527" xr:uid="{837F2DBF-3AB8-45F6-98D8-74FAE9BA5F63}"/>
    <cellStyle name="20% - Accent3 2 2 7 4 3 2" xfId="42290" xr:uid="{36DCF486-FEEC-4C03-AE62-0C5ED943CF61}"/>
    <cellStyle name="20% - Accent3 2 2 7 4 4" xfId="14136" xr:uid="{CD50563C-DE85-4FAD-81A4-AB3E84A9F073}"/>
    <cellStyle name="20% - Accent3 2 2 7 4 5" xfId="32909" xr:uid="{B869CA6E-860D-4942-8848-00C766483E2D}"/>
    <cellStyle name="20% - Accent3 2 2 7 4 6" xfId="52356" xr:uid="{BD53EE84-2271-4B6A-B496-6B38133F5DE4}"/>
    <cellStyle name="20% - Accent3 2 2 7 4 7" xfId="60417" xr:uid="{72B2167F-5903-4787-B8BA-DF47874BEC2D}"/>
    <cellStyle name="20% - Accent3 2 2 7 5" xfId="6535" xr:uid="{3C59613E-AE6A-4822-BC8A-6CA729406D94}"/>
    <cellStyle name="20% - Accent3 2 2 7 5 2" xfId="25575" xr:uid="{2B334616-408A-4703-8EA4-C14879A9DEE9}"/>
    <cellStyle name="20% - Accent3 2 2 7 5 2 2" xfId="44337" xr:uid="{79DBF6C7-1D85-438D-8597-55975BEFD1CF}"/>
    <cellStyle name="20% - Accent3 2 2 7 5 3" xfId="16184" xr:uid="{4081785C-4F44-4748-B49F-9FF59E940D75}"/>
    <cellStyle name="20% - Accent3 2 2 7 5 4" xfId="34956" xr:uid="{74C76B1D-A2CF-417B-86C0-BA8733B70FF6}"/>
    <cellStyle name="20% - Accent3 2 2 7 6" xfId="8270" xr:uid="{10D0FBD5-9D5E-4A77-9059-C82614A8195E}"/>
    <cellStyle name="20% - Accent3 2 2 7 6 2" xfId="27126" xr:uid="{7852ABF3-F7A3-4993-B28E-1F29E307E263}"/>
    <cellStyle name="20% - Accent3 2 2 7 6 2 2" xfId="45888" xr:uid="{C82A1963-F53B-424F-8DC6-D07FBA511861}"/>
    <cellStyle name="20% - Accent3 2 2 7 6 3" xfId="17735" xr:uid="{05C9CA67-705F-4842-A3D8-F671FF2891C1}"/>
    <cellStyle name="20% - Accent3 2 2 7 6 4" xfId="36507" xr:uid="{FCBF4977-723E-4C43-BD14-90322A877B0A}"/>
    <cellStyle name="20% - Accent3 2 2 7 7" xfId="22376" xr:uid="{1FFBE34A-B18B-47C6-96E6-DEDAFB3CAFDA}"/>
    <cellStyle name="20% - Accent3 2 2 7 7 2" xfId="41148" xr:uid="{F597D553-B06F-434B-894B-FD5920C59BEC}"/>
    <cellStyle name="20% - Accent3 2 2 7 8" xfId="12985" xr:uid="{BE3B019A-5274-42C0-B61F-FE468B6E50CF}"/>
    <cellStyle name="20% - Accent3 2 2 7 9" xfId="31767" xr:uid="{F116E7EE-A73C-4CF4-99D9-09E7BA84900F}"/>
    <cellStyle name="20% - Accent3 2 2 8" xfId="2245" xr:uid="{6FABBCBE-933A-45EC-A69C-A25B846C6151}"/>
    <cellStyle name="20% - Accent3 2 2 8 10" xfId="50620" xr:uid="{DE912324-F9F0-433D-89AF-B454846917A7}"/>
    <cellStyle name="20% - Accent3 2 2 8 11" xfId="3323" xr:uid="{AD76B171-433C-4C60-8F5D-FD66BCEEFEF6}"/>
    <cellStyle name="20% - Accent3 2 2 8 12" xfId="58924" xr:uid="{98BBCCDB-5C98-4920-88A9-54B66F8D0EC7}"/>
    <cellStyle name="20% - Accent3 2 2 8 2" xfId="2246" xr:uid="{26C5CC90-768B-4EF1-B8FA-AB71CF0532A0}"/>
    <cellStyle name="20% - Accent3 2 2 8 2 10" xfId="58925" xr:uid="{B6C141AC-EABB-4C2B-B07A-647A0EF08D1E}"/>
    <cellStyle name="20% - Accent3 2 2 8 2 2" xfId="6538" xr:uid="{058BB95B-8073-4615-81EB-EE277C7D1A3F}"/>
    <cellStyle name="20% - Accent3 2 2 8 2 2 2" xfId="10011" xr:uid="{78F976DA-E90C-4321-B5A3-13CFAA1EB9E6}"/>
    <cellStyle name="20% - Accent3 2 2 8 2 2 2 2" xfId="28865" xr:uid="{5E9A5B23-7EB0-44C0-9B7E-40DD58383066}"/>
    <cellStyle name="20% - Accent3 2 2 8 2 2 2 2 2" xfId="47627" xr:uid="{F6E2D7F1-BEBC-40A9-858E-D3D7FA81601B}"/>
    <cellStyle name="20% - Accent3 2 2 8 2 2 2 3" xfId="19474" xr:uid="{7AE15084-3C96-4891-BD90-6D785A577A6D}"/>
    <cellStyle name="20% - Accent3 2 2 8 2 2 2 4" xfId="38246" xr:uid="{4FDB6D59-6708-498F-B6E5-F71E5B2EFF19}"/>
    <cellStyle name="20% - Accent3 2 2 8 2 2 3" xfId="25578" xr:uid="{863961AE-A5B7-478A-8EC2-A418BB08F3E0}"/>
    <cellStyle name="20% - Accent3 2 2 8 2 2 3 2" xfId="44340" xr:uid="{D18F9613-C096-4C54-BC80-BC9E239A6442}"/>
    <cellStyle name="20% - Accent3 2 2 8 2 2 4" xfId="16187" xr:uid="{7E41AF70-CCFE-4BC6-B82E-3F0AAA185A86}"/>
    <cellStyle name="20% - Accent3 2 2 8 2 2 5" xfId="34959" xr:uid="{AAAAD9F3-4584-4D80-9811-7E9AA56A5808}"/>
    <cellStyle name="20% - Accent3 2 2 8 2 2 6" xfId="52357" xr:uid="{09A6028A-7228-4679-B5E2-5C719B376FA0}"/>
    <cellStyle name="20% - Accent3 2 2 8 2 2 7" xfId="60418" xr:uid="{B1E73B5A-45C8-4951-92A3-712870AA006E}"/>
    <cellStyle name="20% - Accent3 2 2 8 2 3" xfId="10012" xr:uid="{AB6AA8FF-7992-48F1-BE18-52E32802D2E4}"/>
    <cellStyle name="20% - Accent3 2 2 8 2 3 2" xfId="28866" xr:uid="{C65F65C7-6600-4A4E-A169-049D94E9D481}"/>
    <cellStyle name="20% - Accent3 2 2 8 2 3 2 2" xfId="47628" xr:uid="{880A08C3-695D-464E-882C-72C1A74D7A9E}"/>
    <cellStyle name="20% - Accent3 2 2 8 2 3 3" xfId="19475" xr:uid="{F30E6818-6FB7-485D-9296-DBB970A0CE43}"/>
    <cellStyle name="20% - Accent3 2 2 8 2 3 4" xfId="38247" xr:uid="{9C5C97F5-2D5A-4EE1-82A7-0AB795D07D9F}"/>
    <cellStyle name="20% - Accent3 2 2 8 2 3 5" xfId="52358" xr:uid="{6D937D01-B1DB-4E50-8EF0-F8E1A1BF9E8E}"/>
    <cellStyle name="20% - Accent3 2 2 8 2 3 6" xfId="60419" xr:uid="{17477BE7-3C69-4406-BBAF-D99BB2AB4F6B}"/>
    <cellStyle name="20% - Accent3 2 2 8 2 4" xfId="8273" xr:uid="{52DD7AB1-4D3B-45D9-9409-6C312D709D6B}"/>
    <cellStyle name="20% - Accent3 2 2 8 2 4 2" xfId="27129" xr:uid="{63E9DB17-772E-4DE1-A19F-6740531B48E3}"/>
    <cellStyle name="20% - Accent3 2 2 8 2 4 2 2" xfId="45891" xr:uid="{1C788F91-9264-4214-A127-578C917670BD}"/>
    <cellStyle name="20% - Accent3 2 2 8 2 4 3" xfId="17738" xr:uid="{C0908344-02B9-46C6-873F-C33008A1AC03}"/>
    <cellStyle name="20% - Accent3 2 2 8 2 4 4" xfId="36510" xr:uid="{5F5EDD93-742E-4C31-996A-6475F414504A}"/>
    <cellStyle name="20% - Accent3 2 2 8 2 5" xfId="24541" xr:uid="{01276B31-CD30-4E43-8D83-279795AA1F1D}"/>
    <cellStyle name="20% - Accent3 2 2 8 2 5 2" xfId="43303" xr:uid="{594C4A77-354B-434B-B900-BA176B34D3FB}"/>
    <cellStyle name="20% - Accent3 2 2 8 2 6" xfId="15150" xr:uid="{0BAC75B0-12F9-462F-8DBD-ADF9FB6AE6F5}"/>
    <cellStyle name="20% - Accent3 2 2 8 2 7" xfId="33922" xr:uid="{BDBD6E6E-28BB-42C5-A14F-B367E221B78E}"/>
    <cellStyle name="20% - Accent3 2 2 8 2 8" xfId="50621" xr:uid="{0443FE65-3B3E-4CCA-B891-7113EDCEC9E9}"/>
    <cellStyle name="20% - Accent3 2 2 8 2 9" xfId="5494" xr:uid="{C90F2325-AB47-4848-99B9-9E480FC39057}"/>
    <cellStyle name="20% - Accent3 2 2 8 3" xfId="6269" xr:uid="{0F702098-A9FB-47BF-88ED-AB508C53334E}"/>
    <cellStyle name="20% - Accent3 2 2 8 3 2" xfId="10013" xr:uid="{A04F09EA-EDE3-4A41-89AB-5FCD267BD483}"/>
    <cellStyle name="20% - Accent3 2 2 8 3 2 2" xfId="28867" xr:uid="{C5CFE5DE-D31B-42A8-9DE2-2133FB51949E}"/>
    <cellStyle name="20% - Accent3 2 2 8 3 2 2 2" xfId="47629" xr:uid="{E009E162-A5AC-4C04-849F-42C0DB656AD3}"/>
    <cellStyle name="20% - Accent3 2 2 8 3 2 3" xfId="19476" xr:uid="{E75AB5FA-6173-4D85-8DAE-BEBC8664B9F3}"/>
    <cellStyle name="20% - Accent3 2 2 8 3 2 4" xfId="38248" xr:uid="{507BD785-6B0C-43C5-9CCB-D0ADE474118D}"/>
    <cellStyle name="20% - Accent3 2 2 8 3 3" xfId="25316" xr:uid="{E28D8F15-B70A-4423-B2C4-78E2CADBF1DA}"/>
    <cellStyle name="20% - Accent3 2 2 8 3 3 2" xfId="44078" xr:uid="{E6534805-619E-4F75-A640-29813370C603}"/>
    <cellStyle name="20% - Accent3 2 2 8 3 4" xfId="15925" xr:uid="{0F4FD82F-5767-45C9-BCA4-398AA3BBFA9C}"/>
    <cellStyle name="20% - Accent3 2 2 8 3 5" xfId="34697" xr:uid="{2A057389-0C09-436F-BC58-97955B661864}"/>
    <cellStyle name="20% - Accent3 2 2 8 3 6" xfId="52359" xr:uid="{4EB682CC-C987-4B93-B6FD-A3716770D438}"/>
    <cellStyle name="20% - Accent3 2 2 8 3 7" xfId="60420" xr:uid="{03A44768-03F3-4BCC-AF0A-61466A3BA285}"/>
    <cellStyle name="20% - Accent3 2 2 8 4" xfId="4718" xr:uid="{2B2DF230-8500-404B-8AE4-8C56A0B3B2A8}"/>
    <cellStyle name="20% - Accent3 2 2 8 4 2" xfId="10014" xr:uid="{87FF1F26-26CC-4F6C-8601-095F01A9660B}"/>
    <cellStyle name="20% - Accent3 2 2 8 4 2 2" xfId="28868" xr:uid="{FAE45F6A-14DF-4B9E-AF82-06B9FB30331D}"/>
    <cellStyle name="20% - Accent3 2 2 8 4 2 2 2" xfId="47630" xr:uid="{03E46E55-1211-4BC3-9C56-93286ADE838E}"/>
    <cellStyle name="20% - Accent3 2 2 8 4 2 3" xfId="19477" xr:uid="{9E0EF170-768D-4C10-9F72-9189E3AE640F}"/>
    <cellStyle name="20% - Accent3 2 2 8 4 2 4" xfId="38249" xr:uid="{5EF9B9F8-32F5-4C4C-AAE2-6271F50532AD}"/>
    <cellStyle name="20% - Accent3 2 2 8 4 3" xfId="23765" xr:uid="{B45F9135-1730-46F9-978C-B980922DC567}"/>
    <cellStyle name="20% - Accent3 2 2 8 4 3 2" xfId="42528" xr:uid="{47AF760D-B8BA-4549-900C-28FD86C22964}"/>
    <cellStyle name="20% - Accent3 2 2 8 4 4" xfId="14374" xr:uid="{FD70A7FA-256A-44EB-AB7D-ABDFA511EA7D}"/>
    <cellStyle name="20% - Accent3 2 2 8 4 5" xfId="33147" xr:uid="{7E2B299A-D19F-4312-BBCE-27DB290B3D6D}"/>
    <cellStyle name="20% - Accent3 2 2 8 4 6" xfId="52360" xr:uid="{83331BDB-320C-4553-8F89-C3D6878EB7A5}"/>
    <cellStyle name="20% - Accent3 2 2 8 4 7" xfId="60421" xr:uid="{09C33244-5B40-4DE9-B9E1-6188CFF4F721}"/>
    <cellStyle name="20% - Accent3 2 2 8 5" xfId="6537" xr:uid="{A395157F-FB41-4297-B0A1-603C9F1965FD}"/>
    <cellStyle name="20% - Accent3 2 2 8 5 2" xfId="25577" xr:uid="{6E5F728F-4AEA-4F05-9F3F-3DC9E3EC0B52}"/>
    <cellStyle name="20% - Accent3 2 2 8 5 2 2" xfId="44339" xr:uid="{E4B8F77A-19C4-4290-A13B-0216DD0D5BD4}"/>
    <cellStyle name="20% - Accent3 2 2 8 5 3" xfId="16186" xr:uid="{B2A9C650-CD62-4E68-BD9F-8F530AC2DCCD}"/>
    <cellStyle name="20% - Accent3 2 2 8 5 4" xfId="34958" xr:uid="{08D0E8AF-10D9-4155-8269-F7B889BD991E}"/>
    <cellStyle name="20% - Accent3 2 2 8 6" xfId="8272" xr:uid="{BAF9B9F9-C633-429E-B8FA-00B3B16B8A5D}"/>
    <cellStyle name="20% - Accent3 2 2 8 6 2" xfId="27128" xr:uid="{4B808C49-F1A4-4704-98EC-D304636617A9}"/>
    <cellStyle name="20% - Accent3 2 2 8 6 2 2" xfId="45890" xr:uid="{30251A37-4DF5-4871-9161-09DBEB3B1A84}"/>
    <cellStyle name="20% - Accent3 2 2 8 6 3" xfId="17737" xr:uid="{AAFC5B00-FB5A-4E23-AD48-7BC89447F4C9}"/>
    <cellStyle name="20% - Accent3 2 2 8 6 4" xfId="36509" xr:uid="{3BA6BAFC-040F-418D-A02F-7EE5AB46319D}"/>
    <cellStyle name="20% - Accent3 2 2 8 7" xfId="22377" xr:uid="{8004BF9C-0A56-47F3-92B9-44E4F715509F}"/>
    <cellStyle name="20% - Accent3 2 2 8 7 2" xfId="41149" xr:uid="{4B7E71A3-2DCE-4297-959F-39EECAC95762}"/>
    <cellStyle name="20% - Accent3 2 2 8 8" xfId="12986" xr:uid="{DB0A4C9A-C040-4F38-BFE1-475BE51E3D4A}"/>
    <cellStyle name="20% - Accent3 2 2 8 9" xfId="31768" xr:uid="{21E6E609-4DCC-4828-8EFE-B4F5C6A2CE9B}"/>
    <cellStyle name="20% - Accent3 2 2 9" xfId="2247" xr:uid="{D16CFC40-0162-4B8F-AACB-67B4C91F0AA0}"/>
    <cellStyle name="20% - Accent3 2 2 9 10" xfId="50622" xr:uid="{CF94704C-BAE1-4255-BC63-347AB2F6BEF4}"/>
    <cellStyle name="20% - Accent3 2 2 9 11" xfId="3324" xr:uid="{A6D0D877-E704-4EF5-B75F-490C08D100A2}"/>
    <cellStyle name="20% - Accent3 2 2 9 12" xfId="58926" xr:uid="{71DA20CA-5E11-41E3-9F59-CFEAF7AF3896}"/>
    <cellStyle name="20% - Accent3 2 2 9 2" xfId="2248" xr:uid="{A5DDD2F0-E4E4-45A8-9823-ED9FB5420C3A}"/>
    <cellStyle name="20% - Accent3 2 2 9 2 10" xfId="58927" xr:uid="{56BF6483-C397-48CF-B301-2E118F3920D6}"/>
    <cellStyle name="20% - Accent3 2 2 9 2 2" xfId="6540" xr:uid="{6F571033-CD90-4120-913B-CCA3F9431DD1}"/>
    <cellStyle name="20% - Accent3 2 2 9 2 2 2" xfId="10015" xr:uid="{7A56FD32-5781-414B-8D40-5BA2A166713B}"/>
    <cellStyle name="20% - Accent3 2 2 9 2 2 2 2" xfId="28869" xr:uid="{CFD07A79-448A-4747-9500-68656EC85ED6}"/>
    <cellStyle name="20% - Accent3 2 2 9 2 2 2 2 2" xfId="47631" xr:uid="{60F5B74C-DD66-4F4F-9EB7-C96CCE1F4727}"/>
    <cellStyle name="20% - Accent3 2 2 9 2 2 2 3" xfId="19478" xr:uid="{6DDFF3A0-5828-4C4A-BE04-DB653310603E}"/>
    <cellStyle name="20% - Accent3 2 2 9 2 2 2 4" xfId="38250" xr:uid="{7234F812-C0C6-4858-98E7-AEBA75FFFA09}"/>
    <cellStyle name="20% - Accent3 2 2 9 2 2 3" xfId="25580" xr:uid="{2E181235-0BFF-4543-984B-4022157568CB}"/>
    <cellStyle name="20% - Accent3 2 2 9 2 2 3 2" xfId="44342" xr:uid="{27D168AE-E37A-488A-A703-110FB266A78C}"/>
    <cellStyle name="20% - Accent3 2 2 9 2 2 4" xfId="16189" xr:uid="{C595E4B6-F001-4EF1-A6C9-D6BF9B1A5C85}"/>
    <cellStyle name="20% - Accent3 2 2 9 2 2 5" xfId="34961" xr:uid="{98A99FF3-6D29-4632-9E02-87E1D4365F2B}"/>
    <cellStyle name="20% - Accent3 2 2 9 2 2 6" xfId="52361" xr:uid="{9A7638D1-781E-4256-805F-CF94B6B8E4B0}"/>
    <cellStyle name="20% - Accent3 2 2 9 2 2 7" xfId="60422" xr:uid="{4F1287ED-D731-4F5D-8934-B8417D2E9E22}"/>
    <cellStyle name="20% - Accent3 2 2 9 2 3" xfId="10016" xr:uid="{4B922632-F904-41BD-A587-CFA8CB667B55}"/>
    <cellStyle name="20% - Accent3 2 2 9 2 3 2" xfId="28870" xr:uid="{69616C92-E31B-40EA-9784-B3CEC321AF1D}"/>
    <cellStyle name="20% - Accent3 2 2 9 2 3 2 2" xfId="47632" xr:uid="{1767EE9A-F2FA-4421-8B8C-19648A86FCC6}"/>
    <cellStyle name="20% - Accent3 2 2 9 2 3 3" xfId="19479" xr:uid="{0EA85D1A-71FE-41E7-A753-B9B72D162244}"/>
    <cellStyle name="20% - Accent3 2 2 9 2 3 4" xfId="38251" xr:uid="{684081BA-1D39-4A89-84DF-EC93EC4E3B0A}"/>
    <cellStyle name="20% - Accent3 2 2 9 2 3 5" xfId="52362" xr:uid="{D9E57080-6D8D-4789-8EBF-C8BF195809B7}"/>
    <cellStyle name="20% - Accent3 2 2 9 2 3 6" xfId="60423" xr:uid="{B8AD7A5B-1868-44D4-8A60-B15ABDEF2740}"/>
    <cellStyle name="20% - Accent3 2 2 9 2 4" xfId="8275" xr:uid="{2EBAE288-F7C7-4A19-933B-F5DB4BCF60D7}"/>
    <cellStyle name="20% - Accent3 2 2 9 2 4 2" xfId="27131" xr:uid="{50BDFEDF-05CB-4167-B18E-A93C4517D626}"/>
    <cellStyle name="20% - Accent3 2 2 9 2 4 2 2" xfId="45893" xr:uid="{F01FA4C7-D0B2-4540-8DE7-A8944A3D2D5C}"/>
    <cellStyle name="20% - Accent3 2 2 9 2 4 3" xfId="17740" xr:uid="{49BF0629-103F-463C-AAC0-A7291C094149}"/>
    <cellStyle name="20% - Accent3 2 2 9 2 4 4" xfId="36512" xr:uid="{50A01603-C104-41DF-826D-042D53D703A0}"/>
    <cellStyle name="20% - Accent3 2 2 9 2 5" xfId="24604" xr:uid="{8D41C0CF-8ADE-4717-BA15-BB3509C1F345}"/>
    <cellStyle name="20% - Accent3 2 2 9 2 5 2" xfId="43366" xr:uid="{9D2CA935-5A0C-4EF9-8AD2-FB95F5CC20D4}"/>
    <cellStyle name="20% - Accent3 2 2 9 2 6" xfId="15213" xr:uid="{C396183B-A327-46E3-B2FE-02D14DA8BCF6}"/>
    <cellStyle name="20% - Accent3 2 2 9 2 7" xfId="33985" xr:uid="{891AA460-171F-40A0-9E33-68AA8B60D240}"/>
    <cellStyle name="20% - Accent3 2 2 9 2 8" xfId="50623" xr:uid="{AED73D90-16FA-496B-991D-E2E5B0D55DE3}"/>
    <cellStyle name="20% - Accent3 2 2 9 2 9" xfId="5557" xr:uid="{7062BF36-2E6A-4964-B0EC-2CB97CFFA747}"/>
    <cellStyle name="20% - Accent3 2 2 9 3" xfId="6332" xr:uid="{551D533A-CD58-4BE6-B261-B2748F69BC50}"/>
    <cellStyle name="20% - Accent3 2 2 9 3 2" xfId="10017" xr:uid="{E89EB474-1B4E-4A8F-AD07-999F45359D2F}"/>
    <cellStyle name="20% - Accent3 2 2 9 3 2 2" xfId="28871" xr:uid="{7B89CDCC-61A8-45EB-AE87-758E6E0276AB}"/>
    <cellStyle name="20% - Accent3 2 2 9 3 2 2 2" xfId="47633" xr:uid="{D46A9034-288C-4C92-8C0D-F2D7588CA17E}"/>
    <cellStyle name="20% - Accent3 2 2 9 3 2 3" xfId="19480" xr:uid="{B34057C8-2C31-4B20-9712-ED4DED42E269}"/>
    <cellStyle name="20% - Accent3 2 2 9 3 2 4" xfId="38252" xr:uid="{4A83C3CB-DE37-4A1E-A13D-3520EF003548}"/>
    <cellStyle name="20% - Accent3 2 2 9 3 3" xfId="25379" xr:uid="{B1B66FC4-01DF-4C49-B483-F0C56C1B4FD5}"/>
    <cellStyle name="20% - Accent3 2 2 9 3 3 2" xfId="44141" xr:uid="{27A22C3A-99D8-4C67-A965-EA094D151761}"/>
    <cellStyle name="20% - Accent3 2 2 9 3 4" xfId="15988" xr:uid="{0626889F-22BD-4409-8842-30AB8F14A0DE}"/>
    <cellStyle name="20% - Accent3 2 2 9 3 5" xfId="34760" xr:uid="{C24F153C-016D-4847-BD4E-E8E35C905127}"/>
    <cellStyle name="20% - Accent3 2 2 9 3 6" xfId="52363" xr:uid="{B09CEC2B-059F-42B2-8AE6-5239754554B9}"/>
    <cellStyle name="20% - Accent3 2 2 9 3 7" xfId="60424" xr:uid="{5081C709-7022-4C97-ABFD-26FC1CDC0C77}"/>
    <cellStyle name="20% - Accent3 2 2 9 4" xfId="4781" xr:uid="{03645181-B826-41B7-BC95-FDDE72E5B923}"/>
    <cellStyle name="20% - Accent3 2 2 9 4 2" xfId="10018" xr:uid="{16E34A5D-96AE-4910-8872-C781813C6AAB}"/>
    <cellStyle name="20% - Accent3 2 2 9 4 2 2" xfId="28872" xr:uid="{BFFDC5C9-9CF3-48ED-844B-27A39DEBC31F}"/>
    <cellStyle name="20% - Accent3 2 2 9 4 2 2 2" xfId="47634" xr:uid="{BEB868B4-6CD9-432D-91ED-057607DAF39C}"/>
    <cellStyle name="20% - Accent3 2 2 9 4 2 3" xfId="19481" xr:uid="{71318105-AC2C-4078-8998-84A10BC1C8FB}"/>
    <cellStyle name="20% - Accent3 2 2 9 4 2 4" xfId="38253" xr:uid="{2E4F71B5-DB70-4547-80B9-CE5C2D78F7CC}"/>
    <cellStyle name="20% - Accent3 2 2 9 4 3" xfId="23828" xr:uid="{6DF01666-7E09-4019-8C31-CBB4DFE3F0FA}"/>
    <cellStyle name="20% - Accent3 2 2 9 4 3 2" xfId="42591" xr:uid="{CEF7AE2D-4D87-45C6-B27E-13F3936F1ECE}"/>
    <cellStyle name="20% - Accent3 2 2 9 4 4" xfId="14437" xr:uid="{0E90A895-51EE-47DA-BE93-F9C1860EAD5D}"/>
    <cellStyle name="20% - Accent3 2 2 9 4 5" xfId="33210" xr:uid="{AED6F1CC-C7C4-498B-829C-9ED8F3680966}"/>
    <cellStyle name="20% - Accent3 2 2 9 4 6" xfId="52364" xr:uid="{FFA3B975-36AC-48EF-A12E-73D13142FD78}"/>
    <cellStyle name="20% - Accent3 2 2 9 4 7" xfId="60425" xr:uid="{1A02C4DB-533B-49BD-9CDE-0D5CB60A6F00}"/>
    <cellStyle name="20% - Accent3 2 2 9 5" xfId="6539" xr:uid="{4F53D003-C6C2-4C3F-BA9C-99C8821974B7}"/>
    <cellStyle name="20% - Accent3 2 2 9 5 2" xfId="25579" xr:uid="{92E4C14C-33A7-4044-9E5E-DB7D534CD5F8}"/>
    <cellStyle name="20% - Accent3 2 2 9 5 2 2" xfId="44341" xr:uid="{8A291B40-ADF9-4A61-835C-E188C807E4F1}"/>
    <cellStyle name="20% - Accent3 2 2 9 5 3" xfId="16188" xr:uid="{03AEA3DB-0D36-49C8-8B35-36137A3D6CD0}"/>
    <cellStyle name="20% - Accent3 2 2 9 5 4" xfId="34960" xr:uid="{40BB902F-F7EF-433A-8438-C71B0DACE0CB}"/>
    <cellStyle name="20% - Accent3 2 2 9 6" xfId="8274" xr:uid="{DE16ED1A-746E-47CC-9CC4-77C15EBAD70A}"/>
    <cellStyle name="20% - Accent3 2 2 9 6 2" xfId="27130" xr:uid="{CC42DBF8-0695-48F2-A217-374961CDA16B}"/>
    <cellStyle name="20% - Accent3 2 2 9 6 2 2" xfId="45892" xr:uid="{4BC5C959-1673-4D2D-A765-F7D246DD02C0}"/>
    <cellStyle name="20% - Accent3 2 2 9 6 3" xfId="17739" xr:uid="{70E6A42B-93A2-44E6-A7C7-7E49AB120CCF}"/>
    <cellStyle name="20% - Accent3 2 2 9 6 4" xfId="36511" xr:uid="{CEE8FECC-0674-48E7-9E27-D9751A488DD4}"/>
    <cellStyle name="20% - Accent3 2 2 9 7" xfId="22378" xr:uid="{09EAE834-BE8D-4EB2-8E56-C8D5DC2D94EA}"/>
    <cellStyle name="20% - Accent3 2 2 9 7 2" xfId="41150" xr:uid="{336358AC-5154-406C-81A1-DB0F638847BB}"/>
    <cellStyle name="20% - Accent3 2 2 9 8" xfId="12987" xr:uid="{3EFFB16E-AF31-47DE-B48F-C679675E0C87}"/>
    <cellStyle name="20% - Accent3 2 2 9 9" xfId="31769" xr:uid="{B1E3ED13-D680-4E52-8833-53FCE27D4BFE}"/>
    <cellStyle name="20% - Accent3 2 3" xfId="1234" xr:uid="{63B93371-D5E9-45F1-B141-9C3AD6EC421D}"/>
    <cellStyle name="20% - Accent3 2 3 2" xfId="1440" xr:uid="{ACE74BD1-9DB3-4F61-BF3E-591A271DF079}"/>
    <cellStyle name="20% - Accent3 2 3 2 2" xfId="2098" xr:uid="{B7BDC63C-0345-427E-80BB-F432E280221A}"/>
    <cellStyle name="20% - Accent3 2 3 3" xfId="1892" xr:uid="{B475CD94-B3B8-4031-8F77-68CD814EE605}"/>
    <cellStyle name="20% - Accent3 2 3 4" xfId="1686" xr:uid="{E0016324-6F37-4258-85EC-53F646060E1E}"/>
    <cellStyle name="20% - Accent3 2 3 5" xfId="60008" xr:uid="{5C26DE00-9177-461C-B282-C973BD2F1F98}"/>
    <cellStyle name="20% - Accent3 2 4" xfId="1275" xr:uid="{07FF2FCF-153E-41A1-8C3A-8CE823A65DB1}"/>
    <cellStyle name="20% - Accent3 2 4 2" xfId="1933" xr:uid="{CFEE6426-71D0-40AD-8CA6-0F89595F9EFD}"/>
    <cellStyle name="20% - Accent3 2 4 3" xfId="1521" xr:uid="{0D9DC189-862A-422C-AB1D-C1DE408A8C7F}"/>
    <cellStyle name="20% - Accent3 2 5" xfId="1727" xr:uid="{8346EBB7-4988-4B5A-AC50-A4FFB4252A6F}"/>
    <cellStyle name="20% - Accent3 2 6" xfId="1480" xr:uid="{67D8E251-AE9F-4F4D-AE73-025F65892D34}"/>
    <cellStyle name="20% - Accent3 2 7" xfId="965" xr:uid="{90FEDCD5-7108-4C5A-B408-481D82BC9E3F}"/>
    <cellStyle name="20% - Accent3 2 8" xfId="55351" xr:uid="{C77E66AB-00D3-46D8-8D6D-CCFEE7638222}"/>
    <cellStyle name="20% - Accent3 3" xfId="989" xr:uid="{5E3AD582-5FFD-4B22-8966-AB5FCD3C8AA8}"/>
    <cellStyle name="20% - Accent3 3 10" xfId="22379" xr:uid="{9BDD033C-1B84-4540-A4B0-1FEFDE95AB8A}"/>
    <cellStyle name="20% - Accent3 3 10 2" xfId="41151" xr:uid="{5C4FB083-7E3F-4A25-945F-C7A93DAB5A3C}"/>
    <cellStyle name="20% - Accent3 3 11" xfId="12988" xr:uid="{2E882A1B-7448-4092-AD49-F7B5D1270166}"/>
    <cellStyle name="20% - Accent3 3 12" xfId="31770" xr:uid="{0E902972-AC2C-4F33-94D0-5BA593EC3945}"/>
    <cellStyle name="20% - Accent3 3 13" xfId="50624" xr:uid="{231452B8-9203-486B-8029-7A395D33862F}"/>
    <cellStyle name="20% - Accent3 3 14" xfId="3325" xr:uid="{827EB516-57E7-437D-861A-4D621E8E9723}"/>
    <cellStyle name="20% - Accent3 3 15" xfId="55352" xr:uid="{DBB77719-74F4-40E2-A068-FB5413D88D92}"/>
    <cellStyle name="20% - Accent3 3 2" xfId="1174" xr:uid="{C1A893C5-FCA4-4851-BDB3-FBF25A368D45}"/>
    <cellStyle name="20% - Accent3 3 2 10" xfId="31771" xr:uid="{37D503EC-7A68-4E54-B786-BE838056C6A1}"/>
    <cellStyle name="20% - Accent3 3 2 11" xfId="50625" xr:uid="{DD193EF4-88E9-4468-9DD7-75B46C12142D}"/>
    <cellStyle name="20% - Accent3 3 2 12" xfId="3326" xr:uid="{4DE7E891-538A-4EEB-91AC-F042E483F734}"/>
    <cellStyle name="20% - Accent3 3 2 2" xfId="1380" xr:uid="{E8E7C133-C2C9-4483-832B-C64EF3DA56C8}"/>
    <cellStyle name="20% - Accent3 3 2 2 10" xfId="58928" xr:uid="{D67A4E71-E507-464F-9F1C-FD434C642ADA}"/>
    <cellStyle name="20% - Accent3 3 2 2 2" xfId="2038" xr:uid="{DCB4E7DE-E1DE-4004-93F1-28E923227C79}"/>
    <cellStyle name="20% - Accent3 3 2 2 2 2" xfId="10019" xr:uid="{CD74DF25-3EBB-4FEE-877B-42569385E46A}"/>
    <cellStyle name="20% - Accent3 3 2 2 2 2 2" xfId="28873" xr:uid="{DA0FE584-B8BE-40B5-8770-BE39E1829C6F}"/>
    <cellStyle name="20% - Accent3 3 2 2 2 2 2 2" xfId="47635" xr:uid="{1D5DC50A-36AB-490E-AC69-1169F6541F15}"/>
    <cellStyle name="20% - Accent3 3 2 2 2 2 3" xfId="19482" xr:uid="{21721708-C70F-4463-952F-053AD6227B6F}"/>
    <cellStyle name="20% - Accent3 3 2 2 2 2 4" xfId="38254" xr:uid="{081A5B11-E150-422B-BD5A-6353EABE11B1}"/>
    <cellStyle name="20% - Accent3 3 2 2 2 3" xfId="25583" xr:uid="{5939A927-FA62-4230-8BB7-79F3E8610176}"/>
    <cellStyle name="20% - Accent3 3 2 2 2 3 2" xfId="44345" xr:uid="{1F52C5B8-EA77-4ABE-97F3-F555AFA93A50}"/>
    <cellStyle name="20% - Accent3 3 2 2 2 4" xfId="16192" xr:uid="{5C8FE99C-A8B9-4185-A6F2-AD9FCCE65280}"/>
    <cellStyle name="20% - Accent3 3 2 2 2 5" xfId="34964" xr:uid="{4C83CF2C-427C-4FCA-8847-D04CA12CDBA9}"/>
    <cellStyle name="20% - Accent3 3 2 2 2 6" xfId="52365" xr:uid="{56C552A7-F53B-434A-8FEF-C2AEB55D1210}"/>
    <cellStyle name="20% - Accent3 3 2 2 2 7" xfId="6543" xr:uid="{7F0AFEBA-EA73-45FB-881B-A2C585B98AF3}"/>
    <cellStyle name="20% - Accent3 3 2 2 3" xfId="10020" xr:uid="{97F303F4-9A4B-4062-BA30-F08424708135}"/>
    <cellStyle name="20% - Accent3 3 2 2 3 2" xfId="28874" xr:uid="{4D0ABC12-06FA-4984-AF85-77E9F7700C95}"/>
    <cellStyle name="20% - Accent3 3 2 2 3 2 2" xfId="47636" xr:uid="{1A1E33E1-2CC7-405C-AE01-B15578C0070D}"/>
    <cellStyle name="20% - Accent3 3 2 2 3 3" xfId="19483" xr:uid="{7BA32699-0633-41E6-ACEA-9320DA01B883}"/>
    <cellStyle name="20% - Accent3 3 2 2 3 4" xfId="38255" xr:uid="{2DE75551-90D0-4E2B-8C6C-89A16295E3F9}"/>
    <cellStyle name="20% - Accent3 3 2 2 3 5" xfId="52366" xr:uid="{4BDC4B9D-4D46-4966-88A4-9ECB845EEA34}"/>
    <cellStyle name="20% - Accent3 3 2 2 3 6" xfId="60426" xr:uid="{5E237C47-A299-448B-98FE-9633EF948923}"/>
    <cellStyle name="20% - Accent3 3 2 2 4" xfId="8278" xr:uid="{7018AF81-F923-4C9D-8948-CFBC0D03BDE6}"/>
    <cellStyle name="20% - Accent3 3 2 2 4 2" xfId="27134" xr:uid="{EE4D6013-6472-4DBC-9971-FA953CB3D12C}"/>
    <cellStyle name="20% - Accent3 3 2 2 4 2 2" xfId="45896" xr:uid="{E7577FDB-23C2-42DE-AB37-5B3473334011}"/>
    <cellStyle name="20% - Accent3 3 2 2 4 3" xfId="17743" xr:uid="{CC08F79F-7426-4123-ADB4-F2B77C3C3E50}"/>
    <cellStyle name="20% - Accent3 3 2 2 4 4" xfId="36515" xr:uid="{F2B5B286-9BD4-4E8F-AEE4-77893A1CE0A8}"/>
    <cellStyle name="20% - Accent3 3 2 2 5" xfId="24108" xr:uid="{693ECC13-E92D-43E9-8282-6DC49AAF26FF}"/>
    <cellStyle name="20% - Accent3 3 2 2 5 2" xfId="42871" xr:uid="{E71EF351-5D78-4567-939A-6359B0ABBA85}"/>
    <cellStyle name="20% - Accent3 3 2 2 6" xfId="14717" xr:uid="{EA9F249D-3117-4DFB-AD24-7E3B3052AB0E}"/>
    <cellStyle name="20% - Accent3 3 2 2 7" xfId="33490" xr:uid="{355FE35B-A94C-4489-B8F7-10F47188561A}"/>
    <cellStyle name="20% - Accent3 3 2 2 8" xfId="50626" xr:uid="{79160E9A-D423-4C52-886F-4837F66AFE63}"/>
    <cellStyle name="20% - Accent3 3 2 2 9" xfId="5061" xr:uid="{23665BD4-6C3F-424A-993E-587F3EA319C8}"/>
    <cellStyle name="20% - Accent3 3 2 3" xfId="1832" xr:uid="{D1103C2F-F9A8-4DF9-9A2F-025DD7309C56}"/>
    <cellStyle name="20% - Accent3 3 2 3 10" xfId="58929" xr:uid="{67440AEC-2C14-476B-8FA4-27E115400E0D}"/>
    <cellStyle name="20% - Accent3 3 2 3 2" xfId="10022" xr:uid="{A372285B-68B2-4CC0-8EB2-FAC73B9886F6}"/>
    <cellStyle name="20% - Accent3 3 2 3 2 2" xfId="28876" xr:uid="{5B21D525-5F9B-45A4-B766-992CC4EAF6E0}"/>
    <cellStyle name="20% - Accent3 3 2 3 2 2 2" xfId="47638" xr:uid="{778E7818-F44C-4808-B38A-5EAF5E8FF8FF}"/>
    <cellStyle name="20% - Accent3 3 2 3 2 3" xfId="19485" xr:uid="{2F087E20-173F-4167-B7B4-BE7A42DE5BF5}"/>
    <cellStyle name="20% - Accent3 3 2 3 2 4" xfId="38257" xr:uid="{9FCB09D9-B1B4-4586-A686-D65A63A90908}"/>
    <cellStyle name="20% - Accent3 3 2 3 2 5" xfId="52368" xr:uid="{B383F95F-6F8A-45EC-8463-1499DBCA72F0}"/>
    <cellStyle name="20% - Accent3 3 2 3 2 6" xfId="60427" xr:uid="{0EEC122F-85EF-4BBF-BB91-231FE197038C}"/>
    <cellStyle name="20% - Accent3 3 2 3 3" xfId="10023" xr:uid="{C3A9624B-CB1A-4066-A828-903893BBDED6}"/>
    <cellStyle name="20% - Accent3 3 2 3 3 2" xfId="28877" xr:uid="{5D5E5B9C-E0EE-4452-AF7D-600E4C2A3F1F}"/>
    <cellStyle name="20% - Accent3 3 2 3 3 2 2" xfId="47639" xr:uid="{4B7E9925-3F9D-45CF-A170-DEE0E30A4F1A}"/>
    <cellStyle name="20% - Accent3 3 2 3 3 3" xfId="19486" xr:uid="{52EF79BF-6BB7-469A-A693-1E05FAEBCBEB}"/>
    <cellStyle name="20% - Accent3 3 2 3 3 4" xfId="38258" xr:uid="{E0FA2E10-404B-4698-92DC-BE23DA3924C8}"/>
    <cellStyle name="20% - Accent3 3 2 3 3 5" xfId="52369" xr:uid="{24520E5F-7775-42C0-8BE1-8F456E0869F6}"/>
    <cellStyle name="20% - Accent3 3 2 3 3 6" xfId="60428" xr:uid="{D6BF365E-D975-4CA7-8F82-BF1B1471E3FB}"/>
    <cellStyle name="20% - Accent3 3 2 3 4" xfId="10021" xr:uid="{A5B9AD19-6B24-4A27-90F2-6145D6E6340F}"/>
    <cellStyle name="20% - Accent3 3 2 3 4 2" xfId="28875" xr:uid="{0803B0AB-78E7-44B8-B310-CD85BDFAB46D}"/>
    <cellStyle name="20% - Accent3 3 2 3 4 2 2" xfId="47637" xr:uid="{0CD8EDC2-1238-487D-AA47-02A029A51B5D}"/>
    <cellStyle name="20% - Accent3 3 2 3 4 3" xfId="19484" xr:uid="{D15E267E-1559-41C2-9EC1-E8CBE226482D}"/>
    <cellStyle name="20% - Accent3 3 2 3 4 4" xfId="38256" xr:uid="{829037DE-A99F-4A30-B91B-6A8346C6CD98}"/>
    <cellStyle name="20% - Accent3 3 2 3 5" xfId="24884" xr:uid="{33227484-D759-4B4F-8141-74B3CA6870C4}"/>
    <cellStyle name="20% - Accent3 3 2 3 5 2" xfId="43646" xr:uid="{C797E1A3-ACCA-49AE-B076-BE68F3A5AFAB}"/>
    <cellStyle name="20% - Accent3 3 2 3 6" xfId="15493" xr:uid="{0D351CF4-EF1B-4276-9BF7-87FEBB41826B}"/>
    <cellStyle name="20% - Accent3 3 2 3 7" xfId="34265" xr:uid="{C9D2F004-3D1D-4228-A45D-765E33C96555}"/>
    <cellStyle name="20% - Accent3 3 2 3 8" xfId="52367" xr:uid="{2A52A671-CE84-4A5E-837C-8D08AF01BE45}"/>
    <cellStyle name="20% - Accent3 3 2 3 9" xfId="5837" xr:uid="{6C986E69-3BA8-4E38-9823-588853D00FD0}"/>
    <cellStyle name="20% - Accent3 3 2 4" xfId="1626" xr:uid="{46A06D19-9B5C-434C-9335-21B3FCC56EE3}"/>
    <cellStyle name="20% - Accent3 3 2 4 2" xfId="23333" xr:uid="{4222B9EB-C3E6-41D8-A85E-0C3D1B591E23}"/>
    <cellStyle name="20% - Accent3 3 2 4 2 2" xfId="42096" xr:uid="{63D4DF3E-02C3-4474-A190-FBB26791D9C2}"/>
    <cellStyle name="20% - Accent3 3 2 4 3" xfId="13942" xr:uid="{E3673E9E-101C-4535-8BE2-6FBDB75D655B}"/>
    <cellStyle name="20% - Accent3 3 2 4 4" xfId="32715" xr:uid="{4ECAB67B-3A5E-4804-9BB5-EDA7226AD1EF}"/>
    <cellStyle name="20% - Accent3 3 2 4 5" xfId="4286" xr:uid="{32C32148-8D26-48A0-9916-54D8A13E2E1F}"/>
    <cellStyle name="20% - Accent3 3 2 5" xfId="6542" xr:uid="{E035499A-3AAB-4A3F-A8CF-DDEE4BDC942D}"/>
    <cellStyle name="20% - Accent3 3 2 5 2" xfId="25582" xr:uid="{454CE813-F9AA-4C17-9005-2CECFC994033}"/>
    <cellStyle name="20% - Accent3 3 2 5 2 2" xfId="44344" xr:uid="{9202DF2A-9F9B-4007-BC2D-142EAC47856A}"/>
    <cellStyle name="20% - Accent3 3 2 5 3" xfId="16191" xr:uid="{9B38CF50-4818-4DF0-A214-44B4595CA274}"/>
    <cellStyle name="20% - Accent3 3 2 5 4" xfId="34963" xr:uid="{5605A7AF-707C-471D-A629-4D730995F9B8}"/>
    <cellStyle name="20% - Accent3 3 2 6" xfId="7924" xr:uid="{8DEB88D3-1EEF-4842-9E94-714028345EA3}"/>
    <cellStyle name="20% - Accent3 3 2 7" xfId="8277" xr:uid="{46454EF4-8D66-45A9-9746-6A4D28341ECA}"/>
    <cellStyle name="20% - Accent3 3 2 7 2" xfId="27133" xr:uid="{40A80E92-04F0-47F0-85EC-3ECEC2358440}"/>
    <cellStyle name="20% - Accent3 3 2 7 2 2" xfId="45895" xr:uid="{92E6CAA8-DB5C-4DF4-8B7E-9308670CB209}"/>
    <cellStyle name="20% - Accent3 3 2 7 3" xfId="17742" xr:uid="{6A7DC13C-321E-42C6-B189-C6B3DEBA3412}"/>
    <cellStyle name="20% - Accent3 3 2 7 4" xfId="36514" xr:uid="{3C883548-0B82-45C8-A2FF-C4E295BC78EA}"/>
    <cellStyle name="20% - Accent3 3 2 8" xfId="22380" xr:uid="{B2C67B1C-7E25-440E-AEBB-BD3A40165C0E}"/>
    <cellStyle name="20% - Accent3 3 2 8 2" xfId="41152" xr:uid="{3C5CC384-07F6-4DDA-8411-E9F354D82D4E}"/>
    <cellStyle name="20% - Accent3 3 2 9" xfId="12989" xr:uid="{95A61AA0-F80A-4A60-803E-1B3C6D66DF66}"/>
    <cellStyle name="20% - Accent3 3 3" xfId="1297" xr:uid="{F6AB2BF1-EFAB-47C5-BD94-F9D431A24EFB}"/>
    <cellStyle name="20% - Accent3 3 3 10" xfId="50627" xr:uid="{7ECAAF43-0961-437D-A20F-8A6A789D569F}"/>
    <cellStyle name="20% - Accent3 3 3 11" xfId="3327" xr:uid="{9C64C19A-3439-462C-A7C3-611E68259393}"/>
    <cellStyle name="20% - Accent3 3 3 12" xfId="58930" xr:uid="{22DCDC99-6BF8-4950-8872-E3B099866D24}"/>
    <cellStyle name="20% - Accent3 3 3 2" xfId="1955" xr:uid="{D629F9A5-06D5-433A-ABEB-7B94E9061F2A}"/>
    <cellStyle name="20% - Accent3 3 3 2 10" xfId="58931" xr:uid="{E10808D6-8728-4DAC-9DE9-4893BC535207}"/>
    <cellStyle name="20% - Accent3 3 3 2 2" xfId="6545" xr:uid="{0D0D4121-2594-4811-A823-74AF1C2DD77C}"/>
    <cellStyle name="20% - Accent3 3 3 2 2 2" xfId="10024" xr:uid="{7F84DDB6-5711-4C24-9814-88EFB48E8693}"/>
    <cellStyle name="20% - Accent3 3 3 2 2 2 2" xfId="28878" xr:uid="{1936ED76-AFC2-4B06-8EB8-58F7BA3616E6}"/>
    <cellStyle name="20% - Accent3 3 3 2 2 2 2 2" xfId="47640" xr:uid="{082FBC4F-0211-443F-8334-565BC0EE6DD2}"/>
    <cellStyle name="20% - Accent3 3 3 2 2 2 3" xfId="19487" xr:uid="{305A6167-5F29-4CE9-8EB4-3FC9160B0B49}"/>
    <cellStyle name="20% - Accent3 3 3 2 2 2 4" xfId="38259" xr:uid="{27FB9907-6A6B-4F65-A99F-594DBC48960C}"/>
    <cellStyle name="20% - Accent3 3 3 2 2 3" xfId="25585" xr:uid="{5CD0F465-5444-4EE6-BAFE-71F06995CFFC}"/>
    <cellStyle name="20% - Accent3 3 3 2 2 3 2" xfId="44347" xr:uid="{84E87CF3-3739-4780-9310-CEA9054C369A}"/>
    <cellStyle name="20% - Accent3 3 3 2 2 4" xfId="16194" xr:uid="{DB701560-6D89-41FB-876D-0CDD45E6367D}"/>
    <cellStyle name="20% - Accent3 3 3 2 2 5" xfId="34966" xr:uid="{59F8E295-4EEF-4FCD-B04D-1E49002898E9}"/>
    <cellStyle name="20% - Accent3 3 3 2 2 6" xfId="52370" xr:uid="{C58C3382-60E4-4FDF-BF9B-149FC4733F32}"/>
    <cellStyle name="20% - Accent3 3 3 2 2 7" xfId="60429" xr:uid="{7EA3F051-CC50-492E-A7C9-70BB80E0C398}"/>
    <cellStyle name="20% - Accent3 3 3 2 3" xfId="10025" xr:uid="{A5D3C89E-8E18-4891-B0FD-3A299EEEDDF7}"/>
    <cellStyle name="20% - Accent3 3 3 2 3 2" xfId="28879" xr:uid="{D8BD1720-88F8-4ADC-B1F6-3BB587EECADF}"/>
    <cellStyle name="20% - Accent3 3 3 2 3 2 2" xfId="47641" xr:uid="{BE43C184-66DE-4C9A-BDC2-8DEE2EE2DB22}"/>
    <cellStyle name="20% - Accent3 3 3 2 3 3" xfId="19488" xr:uid="{2A47A7FB-8E16-4877-AF2B-E56EB11C2110}"/>
    <cellStyle name="20% - Accent3 3 3 2 3 4" xfId="38260" xr:uid="{79792349-6A29-46A8-89BB-973697701243}"/>
    <cellStyle name="20% - Accent3 3 3 2 3 5" xfId="52371" xr:uid="{F09789B8-CA2F-47BA-85B1-5312F1DAD0D5}"/>
    <cellStyle name="20% - Accent3 3 3 2 3 6" xfId="60430" xr:uid="{AA048E84-C78A-433D-9145-4BDC9FCF9ACC}"/>
    <cellStyle name="20% - Accent3 3 3 2 4" xfId="8280" xr:uid="{5A641269-1BE1-419A-837C-F545B2266DA7}"/>
    <cellStyle name="20% - Accent3 3 3 2 4 2" xfId="27136" xr:uid="{A25E14F2-D13F-4C40-AFED-CD01CB59F6EB}"/>
    <cellStyle name="20% - Accent3 3 3 2 4 2 2" xfId="45898" xr:uid="{0D6B7D28-3E1C-4045-A067-48920B8D169D}"/>
    <cellStyle name="20% - Accent3 3 3 2 4 3" xfId="17745" xr:uid="{FF1B7AAE-3312-4642-A2C8-EF8D3AB8E2B3}"/>
    <cellStyle name="20% - Accent3 3 3 2 4 4" xfId="36517" xr:uid="{BE99CD35-0618-4F46-905C-950950FA39F3}"/>
    <cellStyle name="20% - Accent3 3 3 2 5" xfId="24326" xr:uid="{254D1915-FC88-4A4A-B390-C1BC705F145F}"/>
    <cellStyle name="20% - Accent3 3 3 2 5 2" xfId="43089" xr:uid="{2F4B8944-8691-4EE3-A3A1-2811D6761233}"/>
    <cellStyle name="20% - Accent3 3 3 2 6" xfId="14935" xr:uid="{11F54F1D-C45A-46F8-B1D3-DC209DDC4C12}"/>
    <cellStyle name="20% - Accent3 3 3 2 7" xfId="33708" xr:uid="{0EFBD009-657C-4498-96AD-F3E33BEDE0CD}"/>
    <cellStyle name="20% - Accent3 3 3 2 8" xfId="50628" xr:uid="{D22A4F0F-5E69-4160-9672-5DE9B148E7F5}"/>
    <cellStyle name="20% - Accent3 3 3 2 9" xfId="5279" xr:uid="{AF886B31-77A5-4955-A04E-B63A37F67D6A}"/>
    <cellStyle name="20% - Accent3 3 3 3" xfId="6055" xr:uid="{96BC74A4-04AD-4BA7-A8BD-98D39451E769}"/>
    <cellStyle name="20% - Accent3 3 3 3 2" xfId="10026" xr:uid="{80699220-F72F-4BF9-B9F6-D30E86F6EABB}"/>
    <cellStyle name="20% - Accent3 3 3 3 2 2" xfId="28880" xr:uid="{1D1B17AA-E05C-42F0-B14E-7C081EBC2B24}"/>
    <cellStyle name="20% - Accent3 3 3 3 2 2 2" xfId="47642" xr:uid="{2FAC9DE4-4930-4DD6-A228-F944F2D3D9DC}"/>
    <cellStyle name="20% - Accent3 3 3 3 2 3" xfId="19489" xr:uid="{9176C791-99D9-49BF-A641-BBE75E725E03}"/>
    <cellStyle name="20% - Accent3 3 3 3 2 4" xfId="38261" xr:uid="{2538560E-3E2E-4BA6-B465-C20EB3A5E650}"/>
    <cellStyle name="20% - Accent3 3 3 3 3" xfId="25102" xr:uid="{A9108E24-65B4-4194-8C89-DD05882A3EFD}"/>
    <cellStyle name="20% - Accent3 3 3 3 3 2" xfId="43864" xr:uid="{16B151AA-4369-435E-A864-3AE5A7788EF2}"/>
    <cellStyle name="20% - Accent3 3 3 3 4" xfId="15711" xr:uid="{E4213E4D-16CA-4C9D-A10E-EE6FE9736C8D}"/>
    <cellStyle name="20% - Accent3 3 3 3 5" xfId="34483" xr:uid="{9F5A21CB-A836-496B-9B7F-93796D14B810}"/>
    <cellStyle name="20% - Accent3 3 3 3 6" xfId="52372" xr:uid="{4194AB7A-62A6-422F-A6B9-F517CB4A539D}"/>
    <cellStyle name="20% - Accent3 3 3 3 7" xfId="60431" xr:uid="{A4C831E2-9A0A-4469-B62C-F22BB85866D1}"/>
    <cellStyle name="20% - Accent3 3 3 4" xfId="4504" xr:uid="{1225E35C-0094-4799-A942-08352AA3A0AE}"/>
    <cellStyle name="20% - Accent3 3 3 4 2" xfId="10027" xr:uid="{7889494B-4BA2-42E9-B2E6-1955D8732255}"/>
    <cellStyle name="20% - Accent3 3 3 4 2 2" xfId="28881" xr:uid="{B2D88E6C-BFB2-4B61-BA92-A13418250E71}"/>
    <cellStyle name="20% - Accent3 3 3 4 2 2 2" xfId="47643" xr:uid="{51BFB843-F931-4525-90CF-5CAFF32ACA54}"/>
    <cellStyle name="20% - Accent3 3 3 4 2 3" xfId="19490" xr:uid="{BE51E9CC-4519-4AD3-925D-50DE9818D7F7}"/>
    <cellStyle name="20% - Accent3 3 3 4 2 4" xfId="38262" xr:uid="{32EA7400-A272-46B4-8EEB-B397A59ACAC0}"/>
    <cellStyle name="20% - Accent3 3 3 4 3" xfId="23551" xr:uid="{00D486B1-56A3-4CC1-8980-7C002B2A00A9}"/>
    <cellStyle name="20% - Accent3 3 3 4 3 2" xfId="42314" xr:uid="{DF976EFC-7292-433E-A012-892B9A8F24A2}"/>
    <cellStyle name="20% - Accent3 3 3 4 4" xfId="14160" xr:uid="{BB1417B8-B2B7-48E1-B695-45296F8692D2}"/>
    <cellStyle name="20% - Accent3 3 3 4 5" xfId="32933" xr:uid="{35D75654-4D1C-4CCA-A845-23F5625CBFDC}"/>
    <cellStyle name="20% - Accent3 3 3 4 6" xfId="52373" xr:uid="{3C17F833-CCC8-4C9F-8008-A08C074D10DA}"/>
    <cellStyle name="20% - Accent3 3 3 4 7" xfId="60432" xr:uid="{FD08D2E0-CD48-4D8C-8DBD-1271A1267BD5}"/>
    <cellStyle name="20% - Accent3 3 3 5" xfId="6544" xr:uid="{F81546B3-B70F-4AE6-B844-687A0BEB5592}"/>
    <cellStyle name="20% - Accent3 3 3 5 2" xfId="25584" xr:uid="{1048052A-ED01-4806-A014-B0A50D0EF6F6}"/>
    <cellStyle name="20% - Accent3 3 3 5 2 2" xfId="44346" xr:uid="{9009C4B7-C517-4F12-BA2B-682DB7A70771}"/>
    <cellStyle name="20% - Accent3 3 3 5 3" xfId="16193" xr:uid="{1804B5D5-4095-420F-B028-515B977AF65F}"/>
    <cellStyle name="20% - Accent3 3 3 5 4" xfId="34965" xr:uid="{18723113-420B-4D18-B46A-73B201D9189B}"/>
    <cellStyle name="20% - Accent3 3 3 6" xfId="8279" xr:uid="{0145AF7E-0373-4268-A541-81ED0176FFC8}"/>
    <cellStyle name="20% - Accent3 3 3 6 2" xfId="27135" xr:uid="{FC047A25-1C96-4723-99F7-315DFAA352F3}"/>
    <cellStyle name="20% - Accent3 3 3 6 2 2" xfId="45897" xr:uid="{3354A9C2-EA2E-4D86-A8B4-0A5AF190FD84}"/>
    <cellStyle name="20% - Accent3 3 3 6 3" xfId="17744" xr:uid="{C46669AB-3902-4DFD-A9AA-0373FF86C460}"/>
    <cellStyle name="20% - Accent3 3 3 6 4" xfId="36516" xr:uid="{2B38097C-0DF8-4987-A1F9-0FD28060F2BB}"/>
    <cellStyle name="20% - Accent3 3 3 7" xfId="22381" xr:uid="{2C5ADC08-2254-47F0-B2AA-4544E78C8EC5}"/>
    <cellStyle name="20% - Accent3 3 3 7 2" xfId="41153" xr:uid="{9DA14384-86DA-41C5-A109-241EAFBED31E}"/>
    <cellStyle name="20% - Accent3 3 3 8" xfId="12990" xr:uid="{464E5E2F-49CB-4A0F-ACCA-3F567A028334}"/>
    <cellStyle name="20% - Accent3 3 3 9" xfId="31772" xr:uid="{459FD123-4D8F-42C8-AAEB-F586CDD45294}"/>
    <cellStyle name="20% - Accent3 3 4" xfId="1749" xr:uid="{73B0330E-3836-4EFA-A417-3E602D8303FC}"/>
    <cellStyle name="20% - Accent3 3 4 10" xfId="58932" xr:uid="{6AEC464E-7912-42A5-B8FC-7BD683E76083}"/>
    <cellStyle name="20% - Accent3 3 4 2" xfId="6546" xr:uid="{0E6077D7-C2C7-4146-ABB6-2303C571FB34}"/>
    <cellStyle name="20% - Accent3 3 4 2 2" xfId="10028" xr:uid="{08AA959B-C800-4AAF-A11E-FBCFC6D1B584}"/>
    <cellStyle name="20% - Accent3 3 4 2 2 2" xfId="28882" xr:uid="{3F3EBFBD-BF1C-4653-8D8D-1F16F7089755}"/>
    <cellStyle name="20% - Accent3 3 4 2 2 2 2" xfId="47644" xr:uid="{9DDA935A-D467-4AD9-8768-CEF001FC2CA6}"/>
    <cellStyle name="20% - Accent3 3 4 2 2 3" xfId="19491" xr:uid="{504298D5-E637-484B-8AC8-F70DFE877EC3}"/>
    <cellStyle name="20% - Accent3 3 4 2 2 4" xfId="38263" xr:uid="{755DF0E0-8515-4106-AA13-012496FCA7E9}"/>
    <cellStyle name="20% - Accent3 3 4 2 3" xfId="25586" xr:uid="{67F3EBBC-60AE-4230-B4A2-51ECC7A6DA36}"/>
    <cellStyle name="20% - Accent3 3 4 2 3 2" xfId="44348" xr:uid="{B37A032C-7078-4027-A72F-C7386199DC01}"/>
    <cellStyle name="20% - Accent3 3 4 2 4" xfId="16195" xr:uid="{6C317268-5EDA-443A-97AA-AA28F740C9C8}"/>
    <cellStyle name="20% - Accent3 3 4 2 5" xfId="34967" xr:uid="{161F8C56-5665-4954-81B3-3107F7B5C7E2}"/>
    <cellStyle name="20% - Accent3 3 4 2 6" xfId="52374" xr:uid="{ED3B50D1-865E-4567-975A-5064F5A0ADA5}"/>
    <cellStyle name="20% - Accent3 3 4 2 7" xfId="60433" xr:uid="{19453A58-8E4D-4C4F-AB7C-6B18510DA62A}"/>
    <cellStyle name="20% - Accent3 3 4 3" xfId="10029" xr:uid="{A6E74925-A80C-4A68-87FE-AF89F5BF6C0D}"/>
    <cellStyle name="20% - Accent3 3 4 3 2" xfId="28883" xr:uid="{87602E61-6AAF-4399-B9B6-BE2BC001026E}"/>
    <cellStyle name="20% - Accent3 3 4 3 2 2" xfId="47645" xr:uid="{D7A8554C-14CF-4E40-9CCA-FA7CC0F97DDD}"/>
    <cellStyle name="20% - Accent3 3 4 3 3" xfId="19492" xr:uid="{96F412D2-1E31-40B0-B1DD-12900FE0DE11}"/>
    <cellStyle name="20% - Accent3 3 4 3 4" xfId="38264" xr:uid="{551BB38D-A995-4195-BFEB-C9F731695DCE}"/>
    <cellStyle name="20% - Accent3 3 4 3 5" xfId="52375" xr:uid="{00C200D2-0DBF-47F7-B586-7EE78A09B80A}"/>
    <cellStyle name="20% - Accent3 3 4 3 6" xfId="60434" xr:uid="{11FE029C-6C0C-4095-B416-424F920F136A}"/>
    <cellStyle name="20% - Accent3 3 4 4" xfId="8281" xr:uid="{88DBB3B5-98F7-4B06-964E-C87F3A68E036}"/>
    <cellStyle name="20% - Accent3 3 4 4 2" xfId="27137" xr:uid="{26B8EFDE-9794-4262-8DDF-5974B855F006}"/>
    <cellStyle name="20% - Accent3 3 4 4 2 2" xfId="45899" xr:uid="{3F61EE8C-CCC9-4A95-AA32-EFBDF6B4F853}"/>
    <cellStyle name="20% - Accent3 3 4 4 3" xfId="17746" xr:uid="{0499A65E-C5E4-4932-AE80-FB9001DC0454}"/>
    <cellStyle name="20% - Accent3 3 4 4 4" xfId="36518" xr:uid="{C6F0571B-6851-499D-8AD7-267384E332D9}"/>
    <cellStyle name="20% - Accent3 3 4 5" xfId="23893" xr:uid="{DD2F6D81-6B73-4ADC-8344-F608F974D1F2}"/>
    <cellStyle name="20% - Accent3 3 4 5 2" xfId="42656" xr:uid="{C7D70DC0-6FB7-4C49-BD8F-F2A0DB236D5B}"/>
    <cellStyle name="20% - Accent3 3 4 6" xfId="14502" xr:uid="{AD8CA481-30F2-4F64-BCBF-E2AC41626483}"/>
    <cellStyle name="20% - Accent3 3 4 7" xfId="33275" xr:uid="{3D735ECF-DAF0-4C6C-8E0B-C6DE23F0937F}"/>
    <cellStyle name="20% - Accent3 3 4 8" xfId="50629" xr:uid="{45661DB7-AFE7-425C-9475-D6E73A0B516F}"/>
    <cellStyle name="20% - Accent3 3 4 9" xfId="4846" xr:uid="{CAC8B704-D556-4FFE-8089-10AC3382A825}"/>
    <cellStyle name="20% - Accent3 3 5" xfId="1543" xr:uid="{2AB5C9DB-7346-4D7A-A1A3-5DBF8B48414F}"/>
    <cellStyle name="20% - Accent3 3 5 10" xfId="58933" xr:uid="{E8AFA46B-B364-4529-8E25-F21FF187FB1D}"/>
    <cellStyle name="20% - Accent3 3 5 2" xfId="10031" xr:uid="{266797B5-E1ED-45A9-B7D3-7B166974F928}"/>
    <cellStyle name="20% - Accent3 3 5 2 2" xfId="28885" xr:uid="{86708B55-6479-4789-B922-C0727FF427B5}"/>
    <cellStyle name="20% - Accent3 3 5 2 2 2" xfId="47647" xr:uid="{ACF5E4D3-7DD8-420E-BE64-1AD13B54BB1B}"/>
    <cellStyle name="20% - Accent3 3 5 2 3" xfId="19494" xr:uid="{D6704DDD-D080-40BB-8349-7B1AB772E55E}"/>
    <cellStyle name="20% - Accent3 3 5 2 4" xfId="38266" xr:uid="{2A3A61DF-2473-4A0C-B168-20A60BE666AE}"/>
    <cellStyle name="20% - Accent3 3 5 2 5" xfId="52377" xr:uid="{BF467623-8BC8-4221-A248-C2F24BFD8E12}"/>
    <cellStyle name="20% - Accent3 3 5 2 6" xfId="60435" xr:uid="{BC9B9A97-013F-4499-8BDD-107E9FBF8032}"/>
    <cellStyle name="20% - Accent3 3 5 3" xfId="10032" xr:uid="{A98AAE34-27A2-44A8-9100-55F28A8F5568}"/>
    <cellStyle name="20% - Accent3 3 5 3 2" xfId="28886" xr:uid="{6CA00EA5-063A-4144-8B3E-F4716C6987E7}"/>
    <cellStyle name="20% - Accent3 3 5 3 2 2" xfId="47648" xr:uid="{107B1C2B-009E-4948-8413-5CF2640906F7}"/>
    <cellStyle name="20% - Accent3 3 5 3 3" xfId="19495" xr:uid="{CAF3F9E3-7439-4ED2-ADFD-CA8CCE154C82}"/>
    <cellStyle name="20% - Accent3 3 5 3 4" xfId="38267" xr:uid="{8C133E8E-895B-44EA-9DC3-2DA26237177D}"/>
    <cellStyle name="20% - Accent3 3 5 3 5" xfId="52378" xr:uid="{33F30634-6D6C-48FB-9E97-FB675021366C}"/>
    <cellStyle name="20% - Accent3 3 5 3 6" xfId="60436" xr:uid="{C07D253F-4EF0-44D9-90F6-F85628382B7B}"/>
    <cellStyle name="20% - Accent3 3 5 4" xfId="10030" xr:uid="{66FCEE27-C1E2-4F7A-9D11-D3772A25EB4E}"/>
    <cellStyle name="20% - Accent3 3 5 4 2" xfId="28884" xr:uid="{92F7F75B-FA4D-4AE6-BCEC-DCBC9D03EB07}"/>
    <cellStyle name="20% - Accent3 3 5 4 2 2" xfId="47646" xr:uid="{4840EE15-70D7-453A-8240-42000C52A040}"/>
    <cellStyle name="20% - Accent3 3 5 4 3" xfId="19493" xr:uid="{FE6C91B1-3B76-4C47-921D-38A7F952A718}"/>
    <cellStyle name="20% - Accent3 3 5 4 4" xfId="38265" xr:uid="{17ECC1EA-0C51-42CB-9AC2-8584B5365428}"/>
    <cellStyle name="20% - Accent3 3 5 5" xfId="24669" xr:uid="{1724B294-1864-466F-86B6-4E327C81AF05}"/>
    <cellStyle name="20% - Accent3 3 5 5 2" xfId="43431" xr:uid="{CB2F4BD8-65B9-4529-9198-6EFC37BBE6B6}"/>
    <cellStyle name="20% - Accent3 3 5 6" xfId="15278" xr:uid="{ED30332C-E2CC-4E67-90B6-E68F8F166477}"/>
    <cellStyle name="20% - Accent3 3 5 7" xfId="34050" xr:uid="{C75AB8F6-7CE9-4622-8B19-C299AF85052D}"/>
    <cellStyle name="20% - Accent3 3 5 8" xfId="52376" xr:uid="{C8FDC51B-FC78-470B-AE3C-D1C27163A687}"/>
    <cellStyle name="20% - Accent3 3 5 9" xfId="5622" xr:uid="{121E3CC9-DF6B-4B1D-AD5C-C2413D6EC42E}"/>
    <cellStyle name="20% - Accent3 3 6" xfId="4071" xr:uid="{21868E31-95E8-44E2-AA59-457200494D51}"/>
    <cellStyle name="20% - Accent3 3 6 2" xfId="23118" xr:uid="{23C2E2DE-D688-4BF2-BBE9-744B5F71125C}"/>
    <cellStyle name="20% - Accent3 3 6 2 2" xfId="41881" xr:uid="{DEA6F011-F52B-4C41-BBDD-CBDFC19E35F1}"/>
    <cellStyle name="20% - Accent3 3 6 3" xfId="13727" xr:uid="{91E5A488-54D7-4CFE-B165-F9E42C116D10}"/>
    <cellStyle name="20% - Accent3 3 6 4" xfId="32500" xr:uid="{860CBDE3-376C-4E42-B2C1-4F27D5021C19}"/>
    <cellStyle name="20% - Accent3 3 7" xfId="6541" xr:uid="{6A6CAF06-BB03-46D0-9846-7E85E62300DD}"/>
    <cellStyle name="20% - Accent3 3 7 2" xfId="25581" xr:uid="{F6AEEC14-685C-47E0-AB08-61C4C5ACDE24}"/>
    <cellStyle name="20% - Accent3 3 7 2 2" xfId="44343" xr:uid="{C7BDC4F6-156A-4F68-A4B4-1EF59F0A306E}"/>
    <cellStyle name="20% - Accent3 3 7 3" xfId="16190" xr:uid="{0D7B4129-E4CA-4A56-959D-A4256644B05D}"/>
    <cellStyle name="20% - Accent3 3 7 4" xfId="34962" xr:uid="{B4FACD8D-A277-466A-AA21-C5D52B3066BB}"/>
    <cellStyle name="20% - Accent3 3 8" xfId="7923" xr:uid="{B4F80BB9-4218-41E1-9DC8-D097AA3FA0F4}"/>
    <cellStyle name="20% - Accent3 3 9" xfId="8276" xr:uid="{D0A306E4-5544-4FA4-A3F8-4DCD4BDF93E1}"/>
    <cellStyle name="20% - Accent3 3 9 2" xfId="27132" xr:uid="{4DEAEF41-2780-405A-90A5-3635D7DBE93D}"/>
    <cellStyle name="20% - Accent3 3 9 2 2" xfId="45894" xr:uid="{810C9ACF-C8F3-443A-A8C2-0A0C79FEECDF}"/>
    <cellStyle name="20% - Accent3 3 9 3" xfId="17741" xr:uid="{4B2538A3-3EBB-449C-987D-DB03A86E7F05}"/>
    <cellStyle name="20% - Accent3 3 9 4" xfId="36513" xr:uid="{4EA6E1E8-E1AF-4FCC-8599-8C1C9BAC4449}"/>
    <cellStyle name="20% - Accent3 4" xfId="1098" xr:uid="{61F46C9C-E2F1-4394-9CBA-B52542B3C086}"/>
    <cellStyle name="20% - Accent3 4 10" xfId="22382" xr:uid="{9B2E1A82-E67B-4658-92BA-E5BCEB2BDFE5}"/>
    <cellStyle name="20% - Accent3 4 10 2" xfId="41154" xr:uid="{6982109B-AC6A-44ED-9E7C-A70ABCDC57B1}"/>
    <cellStyle name="20% - Accent3 4 10 3" xfId="55354" xr:uid="{0BDB4955-8323-48F5-BCA7-5E7D09E1A9DD}"/>
    <cellStyle name="20% - Accent3 4 11" xfId="12991" xr:uid="{A764F1F9-E5F3-4BBF-8D6E-34FFDD334D4F}"/>
    <cellStyle name="20% - Accent3 4 11 2" xfId="55355" xr:uid="{FD1CB262-BD5B-4CF9-BE49-7CF86835AB14}"/>
    <cellStyle name="20% - Accent3 4 12" xfId="31773" xr:uid="{19B37465-EBFA-4A41-B88D-70AD4D4832B4}"/>
    <cellStyle name="20% - Accent3 4 12 2" xfId="55356" xr:uid="{ECD920B9-6CED-44FF-B197-E715AA173BA8}"/>
    <cellStyle name="20% - Accent3 4 13" xfId="50630" xr:uid="{A08544A9-0C33-4A51-B1AC-08005F06A9B5}"/>
    <cellStyle name="20% - Accent3 4 13 2" xfId="55357" xr:uid="{5D94BDC0-7667-40C1-86AC-495422C6ABFF}"/>
    <cellStyle name="20% - Accent3 4 14" xfId="3328" xr:uid="{4A5F118C-15DE-4872-8642-C88E42E945FD}"/>
    <cellStyle name="20% - Accent3 4 15" xfId="55353" xr:uid="{03E868B6-7E71-4C25-AE9C-29DE91DE8F26}"/>
    <cellStyle name="20% - Accent3 4 2" xfId="1194" xr:uid="{79E26701-3C32-4D90-879B-1C3073317F28}"/>
    <cellStyle name="20% - Accent3 4 2 10" xfId="50631" xr:uid="{E50177B0-FFCF-401E-8691-EF1846871A40}"/>
    <cellStyle name="20% - Accent3 4 2 11" xfId="3329" xr:uid="{BE769122-E889-4033-A5C1-69A5E0B11431}"/>
    <cellStyle name="20% - Accent3 4 2 12" xfId="55358" xr:uid="{4BABC36B-59F3-408B-A028-F9A1E2CDB7A5}"/>
    <cellStyle name="20% - Accent3 4 2 2" xfId="1400" xr:uid="{4059D43C-7AAC-454C-B686-5039FA5DD82E}"/>
    <cellStyle name="20% - Accent3 4 2 2 10" xfId="58934" xr:uid="{A3DB0D9B-4F24-4EDC-8631-BD157CF6A92D}"/>
    <cellStyle name="20% - Accent3 4 2 2 2" xfId="2058" xr:uid="{CCF3AFFE-CEAF-4EC5-9A0C-089D9E21416E}"/>
    <cellStyle name="20% - Accent3 4 2 2 2 2" xfId="10033" xr:uid="{3BF12257-B696-4E30-9CB9-7403123BBEE7}"/>
    <cellStyle name="20% - Accent3 4 2 2 2 2 2" xfId="28887" xr:uid="{9E0CC08F-7AFE-4185-ABA4-287672E356FF}"/>
    <cellStyle name="20% - Accent3 4 2 2 2 2 2 2" xfId="47649" xr:uid="{AA80FADC-F6AE-4F77-B6B8-0C2C9E15EDD0}"/>
    <cellStyle name="20% - Accent3 4 2 2 2 2 3" xfId="19496" xr:uid="{131DA6E3-337A-479C-9B31-63207A273506}"/>
    <cellStyle name="20% - Accent3 4 2 2 2 2 4" xfId="38268" xr:uid="{6DBCFCB4-9ABA-4950-BAAF-E9348B12CBF4}"/>
    <cellStyle name="20% - Accent3 4 2 2 2 3" xfId="25589" xr:uid="{BA4A3F7D-4BA8-4CD3-9C50-BCC4D7679894}"/>
    <cellStyle name="20% - Accent3 4 2 2 2 3 2" xfId="44351" xr:uid="{6F20ADC9-D2E6-4F3D-9031-CD42D44AC7ED}"/>
    <cellStyle name="20% - Accent3 4 2 2 2 4" xfId="16198" xr:uid="{84FFA29F-32AF-4DB8-BCED-9CBBFE351F54}"/>
    <cellStyle name="20% - Accent3 4 2 2 2 5" xfId="34970" xr:uid="{17989DEB-65BE-417E-9D49-B18A24FC9334}"/>
    <cellStyle name="20% - Accent3 4 2 2 2 6" xfId="52379" xr:uid="{5975FF9B-A83B-4063-BCD2-23E98DC97220}"/>
    <cellStyle name="20% - Accent3 4 2 2 2 7" xfId="6549" xr:uid="{22976C9D-2C65-425C-9DCE-6C0536FFC8F5}"/>
    <cellStyle name="20% - Accent3 4 2 2 3" xfId="10034" xr:uid="{6CCCA6E2-6F78-4887-BFD1-A4A6C70A0642}"/>
    <cellStyle name="20% - Accent3 4 2 2 3 2" xfId="28888" xr:uid="{D39414CB-C6D7-453C-A7E5-75259EF840D0}"/>
    <cellStyle name="20% - Accent3 4 2 2 3 2 2" xfId="47650" xr:uid="{0B3BD832-9FA3-46A4-8C96-359152A99155}"/>
    <cellStyle name="20% - Accent3 4 2 2 3 3" xfId="19497" xr:uid="{1EB44EDF-344B-4B01-8EF3-9CE5A61EB05C}"/>
    <cellStyle name="20% - Accent3 4 2 2 3 4" xfId="38269" xr:uid="{49C10AA1-6852-4A42-9164-A6344273FC84}"/>
    <cellStyle name="20% - Accent3 4 2 2 3 5" xfId="52380" xr:uid="{3B046915-A074-404A-A0A6-E2F3479C1BD8}"/>
    <cellStyle name="20% - Accent3 4 2 2 3 6" xfId="60437" xr:uid="{B2ADD134-190C-419E-B1A7-906EB2E2DE12}"/>
    <cellStyle name="20% - Accent3 4 2 2 4" xfId="8284" xr:uid="{04371C60-8745-474D-80F3-76E775295F9A}"/>
    <cellStyle name="20% - Accent3 4 2 2 4 2" xfId="27140" xr:uid="{1128F02C-AAAD-4C84-A3B9-A6EC837BD03F}"/>
    <cellStyle name="20% - Accent3 4 2 2 4 2 2" xfId="45902" xr:uid="{D16FB1D2-760B-4C76-808E-29BF6794368E}"/>
    <cellStyle name="20% - Accent3 4 2 2 4 3" xfId="17749" xr:uid="{F0EFC1F2-8AC2-4650-8978-B55C7E44C59B}"/>
    <cellStyle name="20% - Accent3 4 2 2 4 4" xfId="36521" xr:uid="{2264B6D4-81AC-4E5E-820F-9A54BA09C331}"/>
    <cellStyle name="20% - Accent3 4 2 2 5" xfId="24151" xr:uid="{72BF8CBD-7261-476F-A470-CFCAC12A388E}"/>
    <cellStyle name="20% - Accent3 4 2 2 5 2" xfId="42914" xr:uid="{27593DEC-12B5-4E2B-94F3-0BC3BB64D1CE}"/>
    <cellStyle name="20% - Accent3 4 2 2 6" xfId="14760" xr:uid="{16C872A0-5C17-49B6-9BA3-7C9849E3702D}"/>
    <cellStyle name="20% - Accent3 4 2 2 7" xfId="33533" xr:uid="{51FCDD17-6A40-439A-89B7-6414C1367719}"/>
    <cellStyle name="20% - Accent3 4 2 2 8" xfId="50632" xr:uid="{F5E53D1B-4446-4BD0-9B4B-77B1599A64CA}"/>
    <cellStyle name="20% - Accent3 4 2 2 9" xfId="5104" xr:uid="{3B0A2488-C16D-4A9F-BB6C-4CD3F42FE699}"/>
    <cellStyle name="20% - Accent3 4 2 3" xfId="1852" xr:uid="{80807394-496F-4000-80EC-108DFEC6369A}"/>
    <cellStyle name="20% - Accent3 4 2 3 2" xfId="10035" xr:uid="{468082E5-CC08-4C56-87FE-808F36EE6E57}"/>
    <cellStyle name="20% - Accent3 4 2 3 2 2" xfId="28889" xr:uid="{381C2D53-6B18-4804-B911-8B316F2E1B1C}"/>
    <cellStyle name="20% - Accent3 4 2 3 2 2 2" xfId="47651" xr:uid="{7A4A2A29-9A7F-41FC-A4EE-A750136851C4}"/>
    <cellStyle name="20% - Accent3 4 2 3 2 3" xfId="19498" xr:uid="{EF5E749C-64A6-4CDB-9060-4354091897F0}"/>
    <cellStyle name="20% - Accent3 4 2 3 2 4" xfId="38270" xr:uid="{6683559B-8C2B-4589-B9A7-3DD908A3CFF3}"/>
    <cellStyle name="20% - Accent3 4 2 3 3" xfId="24927" xr:uid="{86DBE9C8-8F51-4420-835A-DE2803F2E248}"/>
    <cellStyle name="20% - Accent3 4 2 3 3 2" xfId="43689" xr:uid="{91224382-907F-4138-A337-AFECAAF500A8}"/>
    <cellStyle name="20% - Accent3 4 2 3 4" xfId="15536" xr:uid="{C597B2DB-6DBF-430B-B60A-8AE7CFD06889}"/>
    <cellStyle name="20% - Accent3 4 2 3 5" xfId="34308" xr:uid="{615321E3-6810-468F-8239-3ABE7D1820C3}"/>
    <cellStyle name="20% - Accent3 4 2 3 6" xfId="52381" xr:uid="{FDDDD524-6CB8-4B8E-8C7A-E02EA5AA4752}"/>
    <cellStyle name="20% - Accent3 4 2 3 7" xfId="5880" xr:uid="{29642426-7777-4C49-8AF8-C7C16E9C7D64}"/>
    <cellStyle name="20% - Accent3 4 2 4" xfId="1646" xr:uid="{2863D61C-7585-4E5F-A547-C37373F71573}"/>
    <cellStyle name="20% - Accent3 4 2 4 2" xfId="10036" xr:uid="{6A8DFA4A-7C5B-4AC4-8998-4936183D23CA}"/>
    <cellStyle name="20% - Accent3 4 2 4 2 2" xfId="28890" xr:uid="{F60B00C6-EB95-41A9-9EBB-4213F8A76213}"/>
    <cellStyle name="20% - Accent3 4 2 4 2 2 2" xfId="47652" xr:uid="{D77E777E-6923-4BBA-8B6C-9BA7B61A5FD7}"/>
    <cellStyle name="20% - Accent3 4 2 4 2 3" xfId="19499" xr:uid="{1B0D1A6B-C74C-4FDA-92CD-F522C018E9E3}"/>
    <cellStyle name="20% - Accent3 4 2 4 2 4" xfId="38271" xr:uid="{47EB3AFB-00E7-4327-BCDB-AB81094DEFE0}"/>
    <cellStyle name="20% - Accent3 4 2 4 3" xfId="23376" xr:uid="{F9A8F140-5137-47B7-83C7-8213D2DDE782}"/>
    <cellStyle name="20% - Accent3 4 2 4 3 2" xfId="42139" xr:uid="{CF9F9F46-C2EF-4F81-AC4E-6901E7946483}"/>
    <cellStyle name="20% - Accent3 4 2 4 4" xfId="13985" xr:uid="{FE81101B-E81D-4D66-A6CB-279F1323770C}"/>
    <cellStyle name="20% - Accent3 4 2 4 5" xfId="32758" xr:uid="{0BD97588-4FA5-48F1-B6F2-E1A52A324B2F}"/>
    <cellStyle name="20% - Accent3 4 2 4 6" xfId="52382" xr:uid="{37E2B7C4-C5F8-4CC4-9A44-DE90199FDFEC}"/>
    <cellStyle name="20% - Accent3 4 2 4 7" xfId="4329" xr:uid="{293AD973-30F7-4909-BC90-1D3DCF6971B6}"/>
    <cellStyle name="20% - Accent3 4 2 5" xfId="6548" xr:uid="{BD0BDC3D-0D03-4E76-BFB3-6EED525CA777}"/>
    <cellStyle name="20% - Accent3 4 2 5 2" xfId="25588" xr:uid="{AF6E10AF-442A-4DD9-8ABC-B18C01AF134E}"/>
    <cellStyle name="20% - Accent3 4 2 5 2 2" xfId="44350" xr:uid="{51F43F09-AA44-4619-8EC2-37FD679F68B7}"/>
    <cellStyle name="20% - Accent3 4 2 5 3" xfId="16197" xr:uid="{86E9C43A-EBC7-4F46-ABCC-1D8713216D51}"/>
    <cellStyle name="20% - Accent3 4 2 5 4" xfId="34969" xr:uid="{6DE7DA4B-5F15-4614-B823-06087DF57BAE}"/>
    <cellStyle name="20% - Accent3 4 2 6" xfId="8283" xr:uid="{774FAF60-6EF1-46BE-B098-532C1F9EF0A2}"/>
    <cellStyle name="20% - Accent3 4 2 6 2" xfId="27139" xr:uid="{85AEFF0F-DE69-4987-ADD8-98FF9AA0BA0B}"/>
    <cellStyle name="20% - Accent3 4 2 6 2 2" xfId="45901" xr:uid="{821A9E8A-1C4E-458E-BB37-EB6A68486AC1}"/>
    <cellStyle name="20% - Accent3 4 2 6 3" xfId="17748" xr:uid="{0A367ECC-5464-43B0-8233-655F3A2D2D21}"/>
    <cellStyle name="20% - Accent3 4 2 6 4" xfId="36520" xr:uid="{59BA2B30-B405-4A89-A23F-C5E70C253E0E}"/>
    <cellStyle name="20% - Accent3 4 2 7" xfId="22383" xr:uid="{418E6D81-7C5D-4F2F-92E7-0B765B05BB0F}"/>
    <cellStyle name="20% - Accent3 4 2 7 2" xfId="41155" xr:uid="{FE6BA67C-4FCE-4F72-A59C-749E84BA4C60}"/>
    <cellStyle name="20% - Accent3 4 2 8" xfId="12992" xr:uid="{DB01653D-54CC-4F21-920E-37B7FBC74565}"/>
    <cellStyle name="20% - Accent3 4 2 9" xfId="31774" xr:uid="{6A9857C4-59BA-432C-8AC3-19EF6800152F}"/>
    <cellStyle name="20% - Accent3 4 3" xfId="1317" xr:uid="{D3EE2AA2-0191-40CA-9AEB-30C552E6A9B1}"/>
    <cellStyle name="20% - Accent3 4 3 10" xfId="50633" xr:uid="{DE7565D9-8230-4DAB-8EA6-CC05171D0CE8}"/>
    <cellStyle name="20% - Accent3 4 3 11" xfId="3330" xr:uid="{9141AA1D-0D9C-417C-9E65-4F6CA94D68C4}"/>
    <cellStyle name="20% - Accent3 4 3 12" xfId="55359" xr:uid="{0CE4310D-A247-4D5A-AFC0-62C4C1F9FD18}"/>
    <cellStyle name="20% - Accent3 4 3 2" xfId="1975" xr:uid="{75FDAF12-AFFE-4110-A59A-734ECFDBD831}"/>
    <cellStyle name="20% - Accent3 4 3 2 10" xfId="58935" xr:uid="{C5D9F42B-F060-4DDA-8AFE-95E257BCEF8B}"/>
    <cellStyle name="20% - Accent3 4 3 2 2" xfId="6551" xr:uid="{8AD5216A-B8AE-4C1F-A7A8-BA095EA52B3B}"/>
    <cellStyle name="20% - Accent3 4 3 2 2 2" xfId="10037" xr:uid="{E72E54C4-F2CB-4925-A0C1-4063C63BC88F}"/>
    <cellStyle name="20% - Accent3 4 3 2 2 2 2" xfId="28891" xr:uid="{932FD960-2613-4323-8C96-0D7D0ADDDA93}"/>
    <cellStyle name="20% - Accent3 4 3 2 2 2 2 2" xfId="47653" xr:uid="{4FD27C07-AA1D-4959-B38E-B7B1B47A7FE4}"/>
    <cellStyle name="20% - Accent3 4 3 2 2 2 3" xfId="19500" xr:uid="{D45C9B69-32AC-42FF-BDFA-4EC1E1E9E93A}"/>
    <cellStyle name="20% - Accent3 4 3 2 2 2 4" xfId="38272" xr:uid="{77A8A6E6-02AB-400E-8C28-31C86184B720}"/>
    <cellStyle name="20% - Accent3 4 3 2 2 3" xfId="25591" xr:uid="{EB69B9F2-104C-4536-8E79-CE696AFC83D2}"/>
    <cellStyle name="20% - Accent3 4 3 2 2 3 2" xfId="44353" xr:uid="{7A89BDF5-7DB7-4E68-81D2-C8FF506EFF5D}"/>
    <cellStyle name="20% - Accent3 4 3 2 2 4" xfId="16200" xr:uid="{5B53BCDF-FA7C-4326-BA67-CA74229C86C5}"/>
    <cellStyle name="20% - Accent3 4 3 2 2 5" xfId="34972" xr:uid="{A768D37F-9E1E-4250-9461-11FE1E93F7EA}"/>
    <cellStyle name="20% - Accent3 4 3 2 2 6" xfId="52383" xr:uid="{609BC08E-D22B-46F3-A851-EFCA4D3F01A1}"/>
    <cellStyle name="20% - Accent3 4 3 2 2 7" xfId="60438" xr:uid="{E4210DC9-CEB4-46C2-A949-5FD7B3749E80}"/>
    <cellStyle name="20% - Accent3 4 3 2 3" xfId="10038" xr:uid="{8507149C-9AF2-41FD-8DC7-8AA10E4F4F0F}"/>
    <cellStyle name="20% - Accent3 4 3 2 3 2" xfId="28892" xr:uid="{9E777701-1F0F-4922-8575-5DF7463E5363}"/>
    <cellStyle name="20% - Accent3 4 3 2 3 2 2" xfId="47654" xr:uid="{B8EB4D11-B5B2-4A31-B6DD-63840201DC9B}"/>
    <cellStyle name="20% - Accent3 4 3 2 3 3" xfId="19501" xr:uid="{796D4EA0-F9A8-495A-A962-79D17E8F7C11}"/>
    <cellStyle name="20% - Accent3 4 3 2 3 4" xfId="38273" xr:uid="{E6016FA2-7770-4E16-BFC5-6FD3A25BBDC4}"/>
    <cellStyle name="20% - Accent3 4 3 2 3 5" xfId="52384" xr:uid="{C8A8D55B-A68C-47C8-806A-42C1FCDF617B}"/>
    <cellStyle name="20% - Accent3 4 3 2 3 6" xfId="60439" xr:uid="{5636386F-50DC-49E3-B7F4-727E3F5963E6}"/>
    <cellStyle name="20% - Accent3 4 3 2 4" xfId="8286" xr:uid="{16BD92DC-AB35-4009-955B-CB22B13CB767}"/>
    <cellStyle name="20% - Accent3 4 3 2 4 2" xfId="27142" xr:uid="{65028C26-E398-48F5-8C9C-80E17060923E}"/>
    <cellStyle name="20% - Accent3 4 3 2 4 2 2" xfId="45904" xr:uid="{4EFC3E1E-ED00-48BC-A221-11A1019911D3}"/>
    <cellStyle name="20% - Accent3 4 3 2 4 3" xfId="17751" xr:uid="{FACBF6F4-E933-4581-8347-C986C1E7C1B2}"/>
    <cellStyle name="20% - Accent3 4 3 2 4 4" xfId="36523" xr:uid="{4E31899A-1BA1-4BBB-96A8-8FA43B7B910B}"/>
    <cellStyle name="20% - Accent3 4 3 2 5" xfId="24369" xr:uid="{FCFF4B99-8670-440E-87E0-B6E4012CB075}"/>
    <cellStyle name="20% - Accent3 4 3 2 5 2" xfId="43132" xr:uid="{9D6D3705-624E-49B2-A41B-691BC54833D2}"/>
    <cellStyle name="20% - Accent3 4 3 2 6" xfId="14978" xr:uid="{5C9F7B01-47A6-43B7-8A4D-B7557B09C122}"/>
    <cellStyle name="20% - Accent3 4 3 2 7" xfId="33751" xr:uid="{C399369C-F74B-477A-BF36-1006CA6DD811}"/>
    <cellStyle name="20% - Accent3 4 3 2 8" xfId="50634" xr:uid="{BCBE81F1-B432-44C8-8D22-717571CC2688}"/>
    <cellStyle name="20% - Accent3 4 3 2 9" xfId="5322" xr:uid="{7459E606-6021-4946-91D4-A57B2927E118}"/>
    <cellStyle name="20% - Accent3 4 3 3" xfId="6098" xr:uid="{D6E6B925-186D-497C-A5C8-42DD2F9B5040}"/>
    <cellStyle name="20% - Accent3 4 3 3 2" xfId="10039" xr:uid="{B147E0D9-6488-47A3-AB2B-188FF84FA1E1}"/>
    <cellStyle name="20% - Accent3 4 3 3 2 2" xfId="28893" xr:uid="{A414132E-0CD8-4F8C-8C25-6BA636820B85}"/>
    <cellStyle name="20% - Accent3 4 3 3 2 2 2" xfId="47655" xr:uid="{9AAF5E90-4CA1-4041-BE30-EA96FAF42A41}"/>
    <cellStyle name="20% - Accent3 4 3 3 2 3" xfId="19502" xr:uid="{B2F001F3-CFAF-4DE4-BEFB-47830862CEA7}"/>
    <cellStyle name="20% - Accent3 4 3 3 2 4" xfId="38274" xr:uid="{0F004991-F1CF-4536-9176-4C04DFC0FC3B}"/>
    <cellStyle name="20% - Accent3 4 3 3 3" xfId="25145" xr:uid="{F0E6F9F7-B0A6-4399-B7A5-625F22F038FE}"/>
    <cellStyle name="20% - Accent3 4 3 3 3 2" xfId="43907" xr:uid="{2D8ED1F8-FDCF-4C0A-A5AD-E2D94976DC35}"/>
    <cellStyle name="20% - Accent3 4 3 3 4" xfId="15754" xr:uid="{2F93AB39-C11D-4E15-839C-DED6F61845D6}"/>
    <cellStyle name="20% - Accent3 4 3 3 5" xfId="34526" xr:uid="{FED97A6C-8C68-432D-924E-0E810BDFA03A}"/>
    <cellStyle name="20% - Accent3 4 3 3 6" xfId="52385" xr:uid="{7782C035-462E-435D-AB29-BD6D806FC8E1}"/>
    <cellStyle name="20% - Accent3 4 3 3 7" xfId="60440" xr:uid="{F29AE04D-6D5D-4473-A5BB-4583F2D8CE75}"/>
    <cellStyle name="20% - Accent3 4 3 4" xfId="4547" xr:uid="{03DF9CEC-105D-4EE2-BD2C-48D5A955E8EC}"/>
    <cellStyle name="20% - Accent3 4 3 4 2" xfId="10040" xr:uid="{074CAB68-463D-4533-A88B-2CA2C101B0C6}"/>
    <cellStyle name="20% - Accent3 4 3 4 2 2" xfId="28894" xr:uid="{623974C7-AE52-4804-93AA-42C9AE064BCB}"/>
    <cellStyle name="20% - Accent3 4 3 4 2 2 2" xfId="47656" xr:uid="{D6746812-85A3-4B60-B3A8-CFEAF6940E82}"/>
    <cellStyle name="20% - Accent3 4 3 4 2 3" xfId="19503" xr:uid="{1C963F51-EE25-444F-92D7-7589AB8496C5}"/>
    <cellStyle name="20% - Accent3 4 3 4 2 4" xfId="38275" xr:uid="{F4D35334-A790-472C-B931-9F2E8FE8A74D}"/>
    <cellStyle name="20% - Accent3 4 3 4 3" xfId="23594" xr:uid="{9BAB1B9C-BE59-4FFC-81D1-59000AFA9BE9}"/>
    <cellStyle name="20% - Accent3 4 3 4 3 2" xfId="42357" xr:uid="{2157D269-DACB-459B-999E-B80E0A1D153B}"/>
    <cellStyle name="20% - Accent3 4 3 4 4" xfId="14203" xr:uid="{31548545-2BDA-4299-B9D7-9FBE0C448F25}"/>
    <cellStyle name="20% - Accent3 4 3 4 5" xfId="32976" xr:uid="{F6D9FDD1-996B-4909-BFAE-ED634EC372A5}"/>
    <cellStyle name="20% - Accent3 4 3 4 6" xfId="52386" xr:uid="{407ABA91-A969-4905-82D7-3D9B80353A1C}"/>
    <cellStyle name="20% - Accent3 4 3 4 7" xfId="60441" xr:uid="{A6AF8EED-C65E-40FF-B551-50D152BC96C3}"/>
    <cellStyle name="20% - Accent3 4 3 5" xfId="6550" xr:uid="{18F91750-EB54-487C-8778-CCEA1D8D376C}"/>
    <cellStyle name="20% - Accent3 4 3 5 2" xfId="25590" xr:uid="{35A91433-57D5-429E-B851-59B87E87084C}"/>
    <cellStyle name="20% - Accent3 4 3 5 2 2" xfId="44352" xr:uid="{38FA8B9F-7942-42AC-AEFE-A6D6F4A6743C}"/>
    <cellStyle name="20% - Accent3 4 3 5 3" xfId="16199" xr:uid="{A253FA21-556A-4003-A1C6-A79FCB41AC96}"/>
    <cellStyle name="20% - Accent3 4 3 5 4" xfId="34971" xr:uid="{1CD348D8-1EDC-41DF-BC8A-0C03300DF387}"/>
    <cellStyle name="20% - Accent3 4 3 6" xfId="8285" xr:uid="{E949BDCF-9C8D-43C3-89A1-78108FD1BB2D}"/>
    <cellStyle name="20% - Accent3 4 3 6 2" xfId="27141" xr:uid="{F7B47ACC-05CF-48B1-AE8F-BC9F3E3953BE}"/>
    <cellStyle name="20% - Accent3 4 3 6 2 2" xfId="45903" xr:uid="{75F760E5-6821-4602-B49A-A483D5C9AE41}"/>
    <cellStyle name="20% - Accent3 4 3 6 3" xfId="17750" xr:uid="{8B2D1B8E-71DC-4BB0-81B4-163D1D07BAC4}"/>
    <cellStyle name="20% - Accent3 4 3 6 4" xfId="36522" xr:uid="{4960E583-49CC-48E0-A7E2-27927B8563EE}"/>
    <cellStyle name="20% - Accent3 4 3 7" xfId="22384" xr:uid="{5B6B2AEE-82E6-4BFD-8539-B9953C60E22C}"/>
    <cellStyle name="20% - Accent3 4 3 7 2" xfId="41156" xr:uid="{7283D9C3-8621-43E3-8EE0-477C7A99796D}"/>
    <cellStyle name="20% - Accent3 4 3 8" xfId="12993" xr:uid="{4828046F-6F8A-4EA7-BEA9-F05687080220}"/>
    <cellStyle name="20% - Accent3 4 3 9" xfId="31775" xr:uid="{2A9799C7-13D7-4F77-90D2-A5DAD6F7E4B0}"/>
    <cellStyle name="20% - Accent3 4 4" xfId="1769" xr:uid="{E5F0490B-86F4-43A3-B322-441C0F88E0A1}"/>
    <cellStyle name="20% - Accent3 4 4 10" xfId="55360" xr:uid="{A00B1661-3722-4E9A-97F1-C59DB151ED38}"/>
    <cellStyle name="20% - Accent3 4 4 2" xfId="6552" xr:uid="{9C56907D-DA1C-4AFC-80DC-CD9F592B9F79}"/>
    <cellStyle name="20% - Accent3 4 4 2 2" xfId="10041" xr:uid="{92A80313-6DCC-454C-B16E-5DE4BE87EC41}"/>
    <cellStyle name="20% - Accent3 4 4 2 2 2" xfId="28895" xr:uid="{46FD401A-6429-44A8-B258-CF1E754A21BC}"/>
    <cellStyle name="20% - Accent3 4 4 2 2 2 2" xfId="47657" xr:uid="{C432C29D-5473-472A-A857-DCF01E4A19A3}"/>
    <cellStyle name="20% - Accent3 4 4 2 2 3" xfId="19504" xr:uid="{A51431E1-9043-4BD4-A9B9-80C0CE468DBB}"/>
    <cellStyle name="20% - Accent3 4 4 2 2 4" xfId="38276" xr:uid="{C6036653-6875-41EB-9259-5D01B128696D}"/>
    <cellStyle name="20% - Accent3 4 4 2 3" xfId="25592" xr:uid="{9E92AC6E-1670-44A0-8213-5676E837DB64}"/>
    <cellStyle name="20% - Accent3 4 4 2 3 2" xfId="44354" xr:uid="{081A6168-86EA-4B6A-80A3-BBC6D698D9E6}"/>
    <cellStyle name="20% - Accent3 4 4 2 4" xfId="16201" xr:uid="{DD2FF785-6EAB-47D2-B3AA-94B6FDE61AE5}"/>
    <cellStyle name="20% - Accent3 4 4 2 5" xfId="34973" xr:uid="{75AB1724-962D-436F-A76C-ABAA605890CC}"/>
    <cellStyle name="20% - Accent3 4 4 2 6" xfId="52387" xr:uid="{3FB46293-80DC-4E6D-9012-A0101BF2C101}"/>
    <cellStyle name="20% - Accent3 4 4 2 7" xfId="60442" xr:uid="{6B98C52F-883F-4777-B757-30B5AD5FEFEC}"/>
    <cellStyle name="20% - Accent3 4 4 3" xfId="10042" xr:uid="{6372C4FA-5982-4781-A599-530A6121B249}"/>
    <cellStyle name="20% - Accent3 4 4 3 2" xfId="28896" xr:uid="{80350FB3-9EBD-4DD2-8498-D178B6534384}"/>
    <cellStyle name="20% - Accent3 4 4 3 2 2" xfId="47658" xr:uid="{C62C7532-609E-4F43-8D21-2D1AC0326431}"/>
    <cellStyle name="20% - Accent3 4 4 3 3" xfId="19505" xr:uid="{CEE77C3C-7028-4326-AD22-A0F0678E35E7}"/>
    <cellStyle name="20% - Accent3 4 4 3 4" xfId="38277" xr:uid="{13E15CE8-E8A2-492C-A0B4-9BA33CC7DD0A}"/>
    <cellStyle name="20% - Accent3 4 4 3 5" xfId="52388" xr:uid="{43CBF5D9-0AA5-49DB-BFB1-CEA46B1BA500}"/>
    <cellStyle name="20% - Accent3 4 4 3 6" xfId="60443" xr:uid="{A8FE0D01-ECD6-4486-9926-5BA9FEFCD9A9}"/>
    <cellStyle name="20% - Accent3 4 4 4" xfId="8287" xr:uid="{347EFE95-75F9-49FA-9543-CA78C977FF0C}"/>
    <cellStyle name="20% - Accent3 4 4 4 2" xfId="27143" xr:uid="{ED429AA9-24B7-457F-A05D-77F5EF1CF604}"/>
    <cellStyle name="20% - Accent3 4 4 4 2 2" xfId="45905" xr:uid="{30E1FC80-6F23-4DD3-A037-293941D9150D}"/>
    <cellStyle name="20% - Accent3 4 4 4 3" xfId="17752" xr:uid="{94ABE765-1871-4CBF-B1D0-826654C4482A}"/>
    <cellStyle name="20% - Accent3 4 4 4 4" xfId="36524" xr:uid="{5D4074EF-42D5-4DE0-9427-43C7DDB6C017}"/>
    <cellStyle name="20% - Accent3 4 4 5" xfId="23936" xr:uid="{D68A9832-99F7-47D6-B5C2-1E7B5A3B55E7}"/>
    <cellStyle name="20% - Accent3 4 4 5 2" xfId="42699" xr:uid="{7FA0E440-AFEF-40B7-A2F8-94CB0BFC71C0}"/>
    <cellStyle name="20% - Accent3 4 4 6" xfId="14545" xr:uid="{E1536276-55AD-4CCB-9EC5-BEA48BFC1D5A}"/>
    <cellStyle name="20% - Accent3 4 4 7" xfId="33318" xr:uid="{CCA839FD-2A6D-46C9-B5A6-883EF0C1C5D6}"/>
    <cellStyle name="20% - Accent3 4 4 8" xfId="50635" xr:uid="{93A39F0D-92F1-4182-930D-70AAFA595021}"/>
    <cellStyle name="20% - Accent3 4 4 9" xfId="4889" xr:uid="{27962991-6204-4795-98B2-A2087F33F577}"/>
    <cellStyle name="20% - Accent3 4 5" xfId="1563" xr:uid="{40CB19AD-C03C-4541-94BD-63C3ED3FEFFB}"/>
    <cellStyle name="20% - Accent3 4 5 10" xfId="55361" xr:uid="{5DE0192E-A9FE-44E4-999D-838F01F38BE8}"/>
    <cellStyle name="20% - Accent3 4 5 2" xfId="10044" xr:uid="{73CF21CB-A62E-4C3F-BEB4-57BC3F878791}"/>
    <cellStyle name="20% - Accent3 4 5 2 2" xfId="28898" xr:uid="{8A5F8797-F5B8-45A9-8F97-969754B9E538}"/>
    <cellStyle name="20% - Accent3 4 5 2 2 2" xfId="47660" xr:uid="{75AED5F2-357B-4DC4-AF03-6DFDE893C13B}"/>
    <cellStyle name="20% - Accent3 4 5 2 3" xfId="19507" xr:uid="{F2438ADC-8CA5-4218-9AA0-A17FCAC7EE70}"/>
    <cellStyle name="20% - Accent3 4 5 2 4" xfId="38279" xr:uid="{879DAE80-0149-4D8D-A90B-B5A0705E1FC7}"/>
    <cellStyle name="20% - Accent3 4 5 2 5" xfId="52390" xr:uid="{7D0D5408-2592-46CA-8C8C-3896AFFD444C}"/>
    <cellStyle name="20% - Accent3 4 5 2 6" xfId="60444" xr:uid="{E4D23672-BD1F-4DFC-A2D2-78DBCA420A88}"/>
    <cellStyle name="20% - Accent3 4 5 3" xfId="10045" xr:uid="{3CF34C6F-54CA-4EEF-A3DB-CEFFA690F9A7}"/>
    <cellStyle name="20% - Accent3 4 5 3 2" xfId="28899" xr:uid="{AB96CD54-C3B1-42AD-9419-F14313ECFE35}"/>
    <cellStyle name="20% - Accent3 4 5 3 2 2" xfId="47661" xr:uid="{758D9672-EA76-43C9-8078-91770CBA014D}"/>
    <cellStyle name="20% - Accent3 4 5 3 3" xfId="19508" xr:uid="{430AE672-1027-490F-B6BF-9A7312453FB5}"/>
    <cellStyle name="20% - Accent3 4 5 3 4" xfId="38280" xr:uid="{2103D557-5813-4C8B-8762-47F826EF7546}"/>
    <cellStyle name="20% - Accent3 4 5 3 5" xfId="52391" xr:uid="{3649482E-243D-4FC5-ABCF-3821DF6D4026}"/>
    <cellStyle name="20% - Accent3 4 5 3 6" xfId="60445" xr:uid="{365B9490-CE36-4D1A-A68F-E06474DF9FF5}"/>
    <cellStyle name="20% - Accent3 4 5 4" xfId="10043" xr:uid="{1DB11C78-B38D-40D3-B978-93899574FA53}"/>
    <cellStyle name="20% - Accent3 4 5 4 2" xfId="28897" xr:uid="{7004F3C8-D3FA-49D0-A7DD-7B3E3D5EAC63}"/>
    <cellStyle name="20% - Accent3 4 5 4 2 2" xfId="47659" xr:uid="{E818646C-BA98-4399-A36F-AB21F68FCD74}"/>
    <cellStyle name="20% - Accent3 4 5 4 3" xfId="19506" xr:uid="{ED6C5088-5D3D-4EDA-BF8B-984016FA3FAB}"/>
    <cellStyle name="20% - Accent3 4 5 4 4" xfId="38278" xr:uid="{1DCF28B7-09EB-4741-A0C2-D4228BF0B5CA}"/>
    <cellStyle name="20% - Accent3 4 5 5" xfId="24712" xr:uid="{10831111-8955-4B2E-B1BB-BE2C93BCA481}"/>
    <cellStyle name="20% - Accent3 4 5 5 2" xfId="43474" xr:uid="{842499B9-4E36-46E9-8471-0D2F6F7B2783}"/>
    <cellStyle name="20% - Accent3 4 5 6" xfId="15321" xr:uid="{858744D3-38A3-4B6E-BDC0-C8C95AD91E91}"/>
    <cellStyle name="20% - Accent3 4 5 7" xfId="34093" xr:uid="{6E4C9471-BF8A-4D35-8486-52AEEE2A059B}"/>
    <cellStyle name="20% - Accent3 4 5 8" xfId="52389" xr:uid="{57572D91-42D7-42C9-8561-CF2E115F7014}"/>
    <cellStyle name="20% - Accent3 4 5 9" xfId="5665" xr:uid="{89654709-AF18-4A77-9E58-F60ED6B57DD5}"/>
    <cellStyle name="20% - Accent3 4 6" xfId="4114" xr:uid="{C98A83FF-A2D3-4507-9A77-CCB40368FD63}"/>
    <cellStyle name="20% - Accent3 4 6 2" xfId="23161" xr:uid="{ABBDC8BA-0FA1-4FE7-BCD3-2E3189ECD255}"/>
    <cellStyle name="20% - Accent3 4 6 2 2" xfId="41924" xr:uid="{38A2F691-BE33-4842-9FCC-7618AE5AB31E}"/>
    <cellStyle name="20% - Accent3 4 6 3" xfId="13770" xr:uid="{8D860BAC-479C-44FE-A5B6-206BA0C7D4C7}"/>
    <cellStyle name="20% - Accent3 4 6 4" xfId="32543" xr:uid="{E4DF2C36-5B6D-418E-AADB-6984CC95B0C9}"/>
    <cellStyle name="20% - Accent3 4 6 5" xfId="55362" xr:uid="{B40B0502-B63C-42BA-9411-791B36D3E386}"/>
    <cellStyle name="20% - Accent3 4 7" xfId="6547" xr:uid="{86B56E79-5356-42CB-AAB7-138168E87E3A}"/>
    <cellStyle name="20% - Accent3 4 7 2" xfId="25587" xr:uid="{C30EB56C-8554-4242-9646-AAAEC8B162CC}"/>
    <cellStyle name="20% - Accent3 4 7 2 2" xfId="44349" xr:uid="{C2900897-8424-4736-A066-06BEE2F6DF35}"/>
    <cellStyle name="20% - Accent3 4 7 3" xfId="16196" xr:uid="{2CFAF32A-6DE2-4884-89E9-FDE06753E3A9}"/>
    <cellStyle name="20% - Accent3 4 7 4" xfId="34968" xr:uid="{A3F0C3FC-5C2C-46DE-9639-D4184CDC6D06}"/>
    <cellStyle name="20% - Accent3 4 7 5" xfId="55363" xr:uid="{753FFA9F-5BF6-4F93-8C2B-FAE80C45EDFC}"/>
    <cellStyle name="20% - Accent3 4 8" xfId="7925" xr:uid="{5E79218A-9607-496A-A791-D7B702FC92FB}"/>
    <cellStyle name="20% - Accent3 4 8 2" xfId="55364" xr:uid="{4A14B4B5-69AB-44D5-B935-0AA5CD3FBB17}"/>
    <cellStyle name="20% - Accent3 4 9" xfId="8282" xr:uid="{A1D29853-5482-44BF-8291-9FA60D6C7DD4}"/>
    <cellStyle name="20% - Accent3 4 9 2" xfId="27138" xr:uid="{CB414A16-F9D0-4650-A8C7-C60BCAA001F8}"/>
    <cellStyle name="20% - Accent3 4 9 2 2" xfId="45900" xr:uid="{498291E9-6C96-490B-826B-5FA05862E5BF}"/>
    <cellStyle name="20% - Accent3 4 9 3" xfId="17747" xr:uid="{C4DCC0FE-BE7F-43A7-A79D-E5D5ED38D5F0}"/>
    <cellStyle name="20% - Accent3 4 9 4" xfId="36519" xr:uid="{DEB163B4-FAA7-4CD4-8008-6A7B99641239}"/>
    <cellStyle name="20% - Accent3 4 9 5" xfId="55365" xr:uid="{808D222B-8D85-49F4-977A-ADCF7CC7C8FC}"/>
    <cellStyle name="20% - Accent3 5" xfId="1119" xr:uid="{FFD68BB6-5E62-4531-B2F6-5EE1ED15AD00}"/>
    <cellStyle name="20% - Accent3 5 10" xfId="22385" xr:uid="{47F48DB3-2BFE-49F7-84D3-293372A4AD45}"/>
    <cellStyle name="20% - Accent3 5 10 2" xfId="41157" xr:uid="{54BA10E6-E158-40B9-8DBE-F62D4AD2DC99}"/>
    <cellStyle name="20% - Accent3 5 10 3" xfId="55367" xr:uid="{DF11F547-3E13-4F12-B8A3-31EB968C751A}"/>
    <cellStyle name="20% - Accent3 5 11" xfId="12994" xr:uid="{01F95727-1439-4243-AA9C-A941A7494C70}"/>
    <cellStyle name="20% - Accent3 5 11 2" xfId="55368" xr:uid="{BD558BFC-ACC4-4BDA-BE98-24D5DDEBE149}"/>
    <cellStyle name="20% - Accent3 5 12" xfId="31776" xr:uid="{CF9F75D0-097B-4930-8678-F9C0AE44A541}"/>
    <cellStyle name="20% - Accent3 5 12 2" xfId="55369" xr:uid="{90F9726E-A6F7-49D0-B9CA-8774801496AA}"/>
    <cellStyle name="20% - Accent3 5 13" xfId="50636" xr:uid="{090C423F-F89C-47EE-9033-E50C3CB27264}"/>
    <cellStyle name="20% - Accent3 5 13 2" xfId="55370" xr:uid="{A5444573-4E08-453B-8612-425C40C98788}"/>
    <cellStyle name="20% - Accent3 5 14" xfId="3331" xr:uid="{4E15DCA8-A627-4FD9-9EA0-6AABCF25A8AE}"/>
    <cellStyle name="20% - Accent3 5 15" xfId="55366" xr:uid="{ED54AF04-6DA2-4DA8-AB60-6E4B27ED0AB5}"/>
    <cellStyle name="20% - Accent3 5 2" xfId="1337" xr:uid="{9DBA6E1E-3CF2-456B-BB84-FCCE249885A4}"/>
    <cellStyle name="20% - Accent3 5 2 10" xfId="50637" xr:uid="{342DF7E0-C4D0-4BD8-A498-12C5F36660B5}"/>
    <cellStyle name="20% - Accent3 5 2 11" xfId="3332" xr:uid="{3C6F50A2-3771-4679-9CDD-FF20551F8E60}"/>
    <cellStyle name="20% - Accent3 5 2 12" xfId="55371" xr:uid="{CD8D1445-DABF-46AD-8744-C8F9435D9389}"/>
    <cellStyle name="20% - Accent3 5 2 2" xfId="1995" xr:uid="{D1353462-6FA9-4096-86B2-559ECA040437}"/>
    <cellStyle name="20% - Accent3 5 2 2 10" xfId="58936" xr:uid="{7D399DFF-D22F-4E74-B6AA-6D956922791C}"/>
    <cellStyle name="20% - Accent3 5 2 2 2" xfId="6555" xr:uid="{F166760D-E8C4-47F7-9401-E7C591FDCC61}"/>
    <cellStyle name="20% - Accent3 5 2 2 2 2" xfId="10046" xr:uid="{ECBBB6E6-0278-48EC-AB7C-02372BE7724E}"/>
    <cellStyle name="20% - Accent3 5 2 2 2 2 2" xfId="28900" xr:uid="{F4813409-00C2-4CE9-812F-32634E28A5BE}"/>
    <cellStyle name="20% - Accent3 5 2 2 2 2 2 2" xfId="47662" xr:uid="{6DFFE344-6DCA-44B2-9CA6-6B44BEB95194}"/>
    <cellStyle name="20% - Accent3 5 2 2 2 2 3" xfId="19509" xr:uid="{C7801BE2-2EC1-4E72-948E-70474503DA93}"/>
    <cellStyle name="20% - Accent3 5 2 2 2 2 4" xfId="38281" xr:uid="{765AEFDC-7459-492F-96D3-E0D7D08D8984}"/>
    <cellStyle name="20% - Accent3 5 2 2 2 3" xfId="25595" xr:uid="{78440E72-3C92-492D-8862-968D97422975}"/>
    <cellStyle name="20% - Accent3 5 2 2 2 3 2" xfId="44357" xr:uid="{BBE87696-940B-496B-9F6C-7E08A8B42AF4}"/>
    <cellStyle name="20% - Accent3 5 2 2 2 4" xfId="16204" xr:uid="{5A64F28B-2CEF-4535-AEA4-75AE1C7C50C6}"/>
    <cellStyle name="20% - Accent3 5 2 2 2 5" xfId="34976" xr:uid="{C02BCCA3-F4EC-4373-BCCF-D63147C2C9D4}"/>
    <cellStyle name="20% - Accent3 5 2 2 2 6" xfId="52392" xr:uid="{867639BC-42A4-4D6E-8C70-D472D9138305}"/>
    <cellStyle name="20% - Accent3 5 2 2 2 7" xfId="60446" xr:uid="{732E8DAC-1D75-42DB-B608-9B2A0AF14F78}"/>
    <cellStyle name="20% - Accent3 5 2 2 3" xfId="10047" xr:uid="{4DF31D6A-74B5-4AA8-BB17-32564C9EA4B8}"/>
    <cellStyle name="20% - Accent3 5 2 2 3 2" xfId="28901" xr:uid="{BA908E12-75B5-4218-B780-849FAEEB46BF}"/>
    <cellStyle name="20% - Accent3 5 2 2 3 2 2" xfId="47663" xr:uid="{C16F93C7-EE1B-4F76-9418-89074DC4EF49}"/>
    <cellStyle name="20% - Accent3 5 2 2 3 3" xfId="19510" xr:uid="{355F474C-5076-40E8-8643-DE9808760668}"/>
    <cellStyle name="20% - Accent3 5 2 2 3 4" xfId="38282" xr:uid="{9A2CB4A1-55B0-4A9B-93A4-8160323B303A}"/>
    <cellStyle name="20% - Accent3 5 2 2 3 5" xfId="52393" xr:uid="{E1B0C44E-C560-4979-8092-C076F0322611}"/>
    <cellStyle name="20% - Accent3 5 2 2 3 6" xfId="60447" xr:uid="{62D8D84D-308D-4CBA-A047-8CC30D9BFFB7}"/>
    <cellStyle name="20% - Accent3 5 2 2 4" xfId="8290" xr:uid="{AA87182C-9923-4173-8764-7EE9A3F4B631}"/>
    <cellStyle name="20% - Accent3 5 2 2 4 2" xfId="27146" xr:uid="{220E2252-27C5-49D8-B6D9-0470E7EA7E77}"/>
    <cellStyle name="20% - Accent3 5 2 2 4 2 2" xfId="45908" xr:uid="{98EAD16B-9CCD-488E-94CF-A665F869988C}"/>
    <cellStyle name="20% - Accent3 5 2 2 4 3" xfId="17755" xr:uid="{159D8B78-D22D-44E6-BBA1-8C78C4A6701D}"/>
    <cellStyle name="20% - Accent3 5 2 2 4 4" xfId="36527" xr:uid="{1028B0DD-9192-429D-883F-C0981914C090}"/>
    <cellStyle name="20% - Accent3 5 2 2 5" xfId="24194" xr:uid="{DCF9E351-67E9-4BF8-B9BB-41AAC11C5D76}"/>
    <cellStyle name="20% - Accent3 5 2 2 5 2" xfId="42957" xr:uid="{DF75DC83-96B8-440E-B94C-13BA523E4D8A}"/>
    <cellStyle name="20% - Accent3 5 2 2 6" xfId="14803" xr:uid="{F893C308-2EEC-4E57-871A-8AFA96711D19}"/>
    <cellStyle name="20% - Accent3 5 2 2 7" xfId="33576" xr:uid="{F73C7103-1555-456A-8E3C-9624163EE06F}"/>
    <cellStyle name="20% - Accent3 5 2 2 8" xfId="50638" xr:uid="{AFBC836D-5A8B-4F72-A941-3E1AA4396655}"/>
    <cellStyle name="20% - Accent3 5 2 2 9" xfId="5147" xr:uid="{7B6C6337-41B8-4279-B7B1-E7CF1AA8A5FD}"/>
    <cellStyle name="20% - Accent3 5 2 3" xfId="5923" xr:uid="{58F3A3ED-C65E-4377-9430-F07A0B2469E3}"/>
    <cellStyle name="20% - Accent3 5 2 3 2" xfId="10048" xr:uid="{C314A76B-164C-4812-A51C-C562D9DBE33F}"/>
    <cellStyle name="20% - Accent3 5 2 3 2 2" xfId="28902" xr:uid="{2C46DCFB-25F8-4566-976A-87174AC76F99}"/>
    <cellStyle name="20% - Accent3 5 2 3 2 2 2" xfId="47664" xr:uid="{021E103D-4066-4150-A4E9-74563F20E2FE}"/>
    <cellStyle name="20% - Accent3 5 2 3 2 3" xfId="19511" xr:uid="{C81B7F3D-B59A-4D50-9399-D9DE6B029DAE}"/>
    <cellStyle name="20% - Accent3 5 2 3 2 4" xfId="38283" xr:uid="{A6774D12-C607-4A9C-BC61-F3F0B8841EAE}"/>
    <cellStyle name="20% - Accent3 5 2 3 3" xfId="24970" xr:uid="{E5722ECC-ABC4-4705-93C8-895635F86224}"/>
    <cellStyle name="20% - Accent3 5 2 3 3 2" xfId="43732" xr:uid="{A47B9A75-E520-4A2E-AE9A-A5B92EEE98B2}"/>
    <cellStyle name="20% - Accent3 5 2 3 4" xfId="15579" xr:uid="{72C11E89-61DF-4D1A-BDDC-704A982BD8AE}"/>
    <cellStyle name="20% - Accent3 5 2 3 5" xfId="34351" xr:uid="{46720D45-A0DB-4B64-9729-7CB25764D96B}"/>
    <cellStyle name="20% - Accent3 5 2 3 6" xfId="52394" xr:uid="{16A92583-56A6-42B6-A9E8-DBBE4D49456F}"/>
    <cellStyle name="20% - Accent3 5 2 3 7" xfId="60448" xr:uid="{FAF7A6F4-49B8-445A-A8D0-5F40E59354F5}"/>
    <cellStyle name="20% - Accent3 5 2 4" xfId="4372" xr:uid="{9DFE256C-6EB4-4C5C-A518-C1BB0953C0EA}"/>
    <cellStyle name="20% - Accent3 5 2 4 2" xfId="10049" xr:uid="{26C0DE82-78B9-4614-AA83-C6F0BA5795BB}"/>
    <cellStyle name="20% - Accent3 5 2 4 2 2" xfId="28903" xr:uid="{962C74A6-D58E-40EE-84D6-03046A084688}"/>
    <cellStyle name="20% - Accent3 5 2 4 2 2 2" xfId="47665" xr:uid="{C9760FBB-295D-4C73-AF88-8CD2113A3B8D}"/>
    <cellStyle name="20% - Accent3 5 2 4 2 3" xfId="19512" xr:uid="{AA8EEB8D-9ABB-4488-8160-AB0735057D2C}"/>
    <cellStyle name="20% - Accent3 5 2 4 2 4" xfId="38284" xr:uid="{66FEC22F-C6D0-4616-BE90-C01B8A62B1CC}"/>
    <cellStyle name="20% - Accent3 5 2 4 3" xfId="23419" xr:uid="{1596754B-BADB-4525-95C9-7AE873EFC13D}"/>
    <cellStyle name="20% - Accent3 5 2 4 3 2" xfId="42182" xr:uid="{16CE70F7-0222-4B08-A1DA-363A71C59A83}"/>
    <cellStyle name="20% - Accent3 5 2 4 4" xfId="14028" xr:uid="{D9F3C398-9582-4FDA-BE90-98CA870E481F}"/>
    <cellStyle name="20% - Accent3 5 2 4 5" xfId="32801" xr:uid="{E9E34FD0-CDD0-4163-B80B-3D20E89F8F61}"/>
    <cellStyle name="20% - Accent3 5 2 4 6" xfId="52395" xr:uid="{38B6D468-84DA-4946-9AA3-472206F5383B}"/>
    <cellStyle name="20% - Accent3 5 2 4 7" xfId="60449" xr:uid="{3C3FDDF9-599E-43DF-9773-D90C25864A88}"/>
    <cellStyle name="20% - Accent3 5 2 5" xfId="6554" xr:uid="{6AB609F0-E9AF-45C1-84E4-DF419D7258CC}"/>
    <cellStyle name="20% - Accent3 5 2 5 2" xfId="25594" xr:uid="{813F6D40-164F-4F6C-BA0A-E993CBA36B07}"/>
    <cellStyle name="20% - Accent3 5 2 5 2 2" xfId="44356" xr:uid="{272CDD9E-69C1-4093-8E95-C394042A0060}"/>
    <cellStyle name="20% - Accent3 5 2 5 3" xfId="16203" xr:uid="{81A2F913-794E-4977-BFB3-B5EA4AA78E4A}"/>
    <cellStyle name="20% - Accent3 5 2 5 4" xfId="34975" xr:uid="{AD1B6A0F-5CF0-49A7-8ECB-564468E34BFC}"/>
    <cellStyle name="20% - Accent3 5 2 6" xfId="8289" xr:uid="{177D5349-EC29-4A91-8173-9F62E5817621}"/>
    <cellStyle name="20% - Accent3 5 2 6 2" xfId="27145" xr:uid="{8B8CB0A5-7510-4389-94A0-13E5F0901EE7}"/>
    <cellStyle name="20% - Accent3 5 2 6 2 2" xfId="45907" xr:uid="{0B0B0FEC-9F27-411D-B2E6-C42AFCD16F30}"/>
    <cellStyle name="20% - Accent3 5 2 6 3" xfId="17754" xr:uid="{5DE60B10-3EBE-4998-AE20-195D4156A70A}"/>
    <cellStyle name="20% - Accent3 5 2 6 4" xfId="36526" xr:uid="{42DE3ABE-22E5-42AC-99C6-C78C9538350E}"/>
    <cellStyle name="20% - Accent3 5 2 7" xfId="22386" xr:uid="{08500C16-4BCC-420B-8417-409B768CFB52}"/>
    <cellStyle name="20% - Accent3 5 2 7 2" xfId="41158" xr:uid="{FB6E43E3-A35F-40B6-B339-39B7FB0C3328}"/>
    <cellStyle name="20% - Accent3 5 2 8" xfId="12995" xr:uid="{074BCED9-82B9-42FC-931F-17A850CC46F5}"/>
    <cellStyle name="20% - Accent3 5 2 9" xfId="31777" xr:uid="{67399123-157F-478C-B890-66ACA970280C}"/>
    <cellStyle name="20% - Accent3 5 3" xfId="1789" xr:uid="{35FB3DFE-802C-4629-B59A-6EF36949D494}"/>
    <cellStyle name="20% - Accent3 5 3 10" xfId="50639" xr:uid="{7765EA6C-1B09-4696-9C4A-E5C7055093CA}"/>
    <cellStyle name="20% - Accent3 5 3 11" xfId="3333" xr:uid="{2B3EF710-EEDD-428D-8987-92F1B8A1B6F1}"/>
    <cellStyle name="20% - Accent3 5 3 12" xfId="55372" xr:uid="{BCD1832D-F0FD-469B-9D4F-7B29F7986C78}"/>
    <cellStyle name="20% - Accent3 5 3 2" xfId="2249" xr:uid="{DA1CFBA5-8E51-4FF5-ACDB-D92096713BED}"/>
    <cellStyle name="20% - Accent3 5 3 2 10" xfId="58937" xr:uid="{EAB95BCB-0063-49FA-B9A1-2B1B5EFDB08C}"/>
    <cellStyle name="20% - Accent3 5 3 2 2" xfId="6557" xr:uid="{F1E45A79-1D40-423C-ACC9-41BF33919AE7}"/>
    <cellStyle name="20% - Accent3 5 3 2 2 2" xfId="10050" xr:uid="{1C4A4871-638C-4A35-B9C2-D6E4722CCC41}"/>
    <cellStyle name="20% - Accent3 5 3 2 2 2 2" xfId="28904" xr:uid="{162B8997-21CF-400E-92CD-23880CD6D24A}"/>
    <cellStyle name="20% - Accent3 5 3 2 2 2 2 2" xfId="47666" xr:uid="{8CF3F101-7E39-441B-AC4B-DE0A87F4034D}"/>
    <cellStyle name="20% - Accent3 5 3 2 2 2 3" xfId="19513" xr:uid="{7E848208-53F1-4BEB-B207-B3BA3D535A08}"/>
    <cellStyle name="20% - Accent3 5 3 2 2 2 4" xfId="38285" xr:uid="{CC3C4E2D-AF8B-4199-9D90-A58A0CEE5A83}"/>
    <cellStyle name="20% - Accent3 5 3 2 2 3" xfId="25597" xr:uid="{05FD2AAA-8366-4956-8B53-3BA3CA66EFCA}"/>
    <cellStyle name="20% - Accent3 5 3 2 2 3 2" xfId="44359" xr:uid="{4C74D0AC-1971-400B-B335-75D7D8BBB005}"/>
    <cellStyle name="20% - Accent3 5 3 2 2 4" xfId="16206" xr:uid="{BA02D41D-7578-4BA8-89A1-FD00E9D5B2F0}"/>
    <cellStyle name="20% - Accent3 5 3 2 2 5" xfId="34978" xr:uid="{98062389-06B5-4CA3-A8F1-2CB0DF21E04C}"/>
    <cellStyle name="20% - Accent3 5 3 2 2 6" xfId="52396" xr:uid="{E16D8C12-CCAE-48EA-8ABD-CA75C06CB2D5}"/>
    <cellStyle name="20% - Accent3 5 3 2 2 7" xfId="60450" xr:uid="{30390FBD-846E-4CCF-B01C-EA64093ED349}"/>
    <cellStyle name="20% - Accent3 5 3 2 3" xfId="10051" xr:uid="{96ABD69F-3FBF-411D-84D2-DE3B71DF9341}"/>
    <cellStyle name="20% - Accent3 5 3 2 3 2" xfId="28905" xr:uid="{35DC508A-ECBA-42BF-B7AF-09C6ED3D6F72}"/>
    <cellStyle name="20% - Accent3 5 3 2 3 2 2" xfId="47667" xr:uid="{7AC70F5D-D06B-4DF0-B047-B13FC126E286}"/>
    <cellStyle name="20% - Accent3 5 3 2 3 3" xfId="19514" xr:uid="{1900FF9F-9B4C-4A78-8190-3A129F502F42}"/>
    <cellStyle name="20% - Accent3 5 3 2 3 4" xfId="38286" xr:uid="{EEF4BCE1-55B0-479A-AE77-7F8C5409D759}"/>
    <cellStyle name="20% - Accent3 5 3 2 3 5" xfId="52397" xr:uid="{0094B146-33B7-42D5-A8CA-FCBAE56184E8}"/>
    <cellStyle name="20% - Accent3 5 3 2 3 6" xfId="60451" xr:uid="{681B1629-EF7B-4090-A0DF-F97CF3DB6D47}"/>
    <cellStyle name="20% - Accent3 5 3 2 4" xfId="8292" xr:uid="{70388DCB-DF23-417F-BF7B-831D5BAB3B34}"/>
    <cellStyle name="20% - Accent3 5 3 2 4 2" xfId="27148" xr:uid="{456F1395-345C-42D5-BF71-E7200C039F42}"/>
    <cellStyle name="20% - Accent3 5 3 2 4 2 2" xfId="45910" xr:uid="{F79F948C-8B73-4505-A320-1E98A9222D3B}"/>
    <cellStyle name="20% - Accent3 5 3 2 4 3" xfId="17757" xr:uid="{D1E4CF54-17AA-4CD2-B3A2-DCA403A185B9}"/>
    <cellStyle name="20% - Accent3 5 3 2 4 4" xfId="36529" xr:uid="{73C379C6-0FA4-4F75-BC67-573FBCBB0D6A}"/>
    <cellStyle name="20% - Accent3 5 3 2 5" xfId="24412" xr:uid="{5FD03C01-DC87-4727-B82B-CB699092E530}"/>
    <cellStyle name="20% - Accent3 5 3 2 5 2" xfId="43175" xr:uid="{03F53825-5B19-49B4-AFD5-85A408A315F9}"/>
    <cellStyle name="20% - Accent3 5 3 2 6" xfId="15021" xr:uid="{ADC75F82-360F-4BAB-A2D2-6B3088668A40}"/>
    <cellStyle name="20% - Accent3 5 3 2 7" xfId="33794" xr:uid="{7328C5DB-2E43-4100-9DF5-1CF24A0BB0BA}"/>
    <cellStyle name="20% - Accent3 5 3 2 8" xfId="50640" xr:uid="{8EEDEE0A-3ABC-48C2-848B-6BBF17E4F912}"/>
    <cellStyle name="20% - Accent3 5 3 2 9" xfId="5365" xr:uid="{74C11A92-885B-4C75-8B54-AA0F8D6F4990}"/>
    <cellStyle name="20% - Accent3 5 3 3" xfId="6141" xr:uid="{D71AC29A-9297-46F7-809E-0CC8DF8756C1}"/>
    <cellStyle name="20% - Accent3 5 3 3 2" xfId="10052" xr:uid="{4A8A353D-A196-4C05-95FA-03855CC23B7B}"/>
    <cellStyle name="20% - Accent3 5 3 3 2 2" xfId="28906" xr:uid="{C2412BC3-2DA5-4C65-9CC9-D5278D0DB71C}"/>
    <cellStyle name="20% - Accent3 5 3 3 2 2 2" xfId="47668" xr:uid="{70B64927-2BA8-4AA2-B441-59C1FD14A118}"/>
    <cellStyle name="20% - Accent3 5 3 3 2 3" xfId="19515" xr:uid="{C6E7CDB7-C9A6-4DC0-8561-E28D290A7FBA}"/>
    <cellStyle name="20% - Accent3 5 3 3 2 4" xfId="38287" xr:uid="{8A096735-A2B2-409A-A282-79F1A7C7FB17}"/>
    <cellStyle name="20% - Accent3 5 3 3 3" xfId="25188" xr:uid="{A090593E-9F21-4ED1-BBBF-2179F968FDA2}"/>
    <cellStyle name="20% - Accent3 5 3 3 3 2" xfId="43950" xr:uid="{1F8B8AC1-360C-42BF-8710-6CAD72FC18CC}"/>
    <cellStyle name="20% - Accent3 5 3 3 4" xfId="15797" xr:uid="{3842A447-430C-4999-8195-0CBC3EE791A7}"/>
    <cellStyle name="20% - Accent3 5 3 3 5" xfId="34569" xr:uid="{83431A82-2A12-4738-AA79-0E05474F5F02}"/>
    <cellStyle name="20% - Accent3 5 3 3 6" xfId="52398" xr:uid="{A521537D-B3E8-4D8F-9A90-17BD79F36164}"/>
    <cellStyle name="20% - Accent3 5 3 3 7" xfId="60452" xr:uid="{BC2F50FB-6BDB-4FCB-A767-AC297B5779C4}"/>
    <cellStyle name="20% - Accent3 5 3 4" xfId="4590" xr:uid="{AA848619-C0DC-497C-93BD-D0950708672B}"/>
    <cellStyle name="20% - Accent3 5 3 4 2" xfId="10053" xr:uid="{CC5FA8DD-CCDD-4205-9C6A-21F069DB0221}"/>
    <cellStyle name="20% - Accent3 5 3 4 2 2" xfId="28907" xr:uid="{F20784EF-4488-4285-8E56-0A4D370C47E4}"/>
    <cellStyle name="20% - Accent3 5 3 4 2 2 2" xfId="47669" xr:uid="{96EB694D-8382-4B39-9CE1-CEA639CF5E56}"/>
    <cellStyle name="20% - Accent3 5 3 4 2 3" xfId="19516" xr:uid="{025226AA-DEA2-4D23-9C04-4A2C6DEFC58F}"/>
    <cellStyle name="20% - Accent3 5 3 4 2 4" xfId="38288" xr:uid="{B4B5228C-A067-4F3E-A475-D0E3D4FF9205}"/>
    <cellStyle name="20% - Accent3 5 3 4 3" xfId="23637" xr:uid="{78AD39B7-C79C-44AD-A545-612FE6FDE2DA}"/>
    <cellStyle name="20% - Accent3 5 3 4 3 2" xfId="42400" xr:uid="{7F88D698-F38A-4C5D-AF20-CE8C5C6701C6}"/>
    <cellStyle name="20% - Accent3 5 3 4 4" xfId="14246" xr:uid="{29F95984-84E1-4085-9840-1219D35D0464}"/>
    <cellStyle name="20% - Accent3 5 3 4 5" xfId="33019" xr:uid="{700AFC1D-03D6-4A85-B278-A4EB95C86C66}"/>
    <cellStyle name="20% - Accent3 5 3 4 6" xfId="52399" xr:uid="{1B11F874-8D38-444F-9487-B5E97F833358}"/>
    <cellStyle name="20% - Accent3 5 3 4 7" xfId="60453" xr:uid="{7FE894BA-42BC-466D-9145-A8232FE697D4}"/>
    <cellStyle name="20% - Accent3 5 3 5" xfId="6556" xr:uid="{26877F32-EA2F-45F0-B9E5-4FCD73576A91}"/>
    <cellStyle name="20% - Accent3 5 3 5 2" xfId="25596" xr:uid="{A47072DD-85E1-4C0B-88DC-CA0D5C5D84D2}"/>
    <cellStyle name="20% - Accent3 5 3 5 2 2" xfId="44358" xr:uid="{642E8FF9-2D5B-448C-A7CE-2D73510A2626}"/>
    <cellStyle name="20% - Accent3 5 3 5 3" xfId="16205" xr:uid="{BC31EC2C-B9D8-4D97-A668-201C31788D6B}"/>
    <cellStyle name="20% - Accent3 5 3 5 4" xfId="34977" xr:uid="{4CF9B373-870C-4DF2-970C-898A5BFE1990}"/>
    <cellStyle name="20% - Accent3 5 3 6" xfId="8291" xr:uid="{6722F1B4-13A4-47AC-B45C-C1E6E5738776}"/>
    <cellStyle name="20% - Accent3 5 3 6 2" xfId="27147" xr:uid="{61C44A03-49A8-4EE2-AFC5-6DD3F2363FB0}"/>
    <cellStyle name="20% - Accent3 5 3 6 2 2" xfId="45909" xr:uid="{C9272FCD-10F2-4BD5-ABFD-85F8039E5F21}"/>
    <cellStyle name="20% - Accent3 5 3 6 3" xfId="17756" xr:uid="{3A653160-6F6B-489E-BB54-F1A115D59834}"/>
    <cellStyle name="20% - Accent3 5 3 6 4" xfId="36528" xr:uid="{A15915BE-3C88-4EDE-924F-EB7E0FC0F4A8}"/>
    <cellStyle name="20% - Accent3 5 3 7" xfId="22387" xr:uid="{F11BB7CD-642D-4CE5-8B9F-CB5BA8C13E5B}"/>
    <cellStyle name="20% - Accent3 5 3 7 2" xfId="41159" xr:uid="{2CF0CC47-5513-4922-8A8E-BB1BFE1C4C91}"/>
    <cellStyle name="20% - Accent3 5 3 8" xfId="12996" xr:uid="{7BC43F7A-4305-443E-8386-3C78DD78C0B8}"/>
    <cellStyle name="20% - Accent3 5 3 9" xfId="31778" xr:uid="{AC77FC89-83AD-4A8E-B29D-CD91B537C584}"/>
    <cellStyle name="20% - Accent3 5 4" xfId="1583" xr:uid="{966A8562-25D6-4D25-9339-14641CB4737B}"/>
    <cellStyle name="20% - Accent3 5 4 10" xfId="55373" xr:uid="{4B556E3D-B666-494C-85DF-4A9A372CAC9B}"/>
    <cellStyle name="20% - Accent3 5 4 2" xfId="6558" xr:uid="{25B5043E-D31E-444D-8EEB-3637EA6A256E}"/>
    <cellStyle name="20% - Accent3 5 4 2 2" xfId="10054" xr:uid="{4C34B836-4D8F-4A0E-B7F5-C77D8D68051C}"/>
    <cellStyle name="20% - Accent3 5 4 2 2 2" xfId="28908" xr:uid="{A9EFC9DA-5107-408B-96ED-228D03DAD77A}"/>
    <cellStyle name="20% - Accent3 5 4 2 2 2 2" xfId="47670" xr:uid="{69C503C8-EDE3-435C-A4FC-079C3C289546}"/>
    <cellStyle name="20% - Accent3 5 4 2 2 3" xfId="19517" xr:uid="{63292DE1-9F35-4383-8CA2-B1ADBD07F8E6}"/>
    <cellStyle name="20% - Accent3 5 4 2 2 4" xfId="38289" xr:uid="{648817B6-DFED-42BC-B4DD-5B02824D81EC}"/>
    <cellStyle name="20% - Accent3 5 4 2 3" xfId="25598" xr:uid="{B6EC9ECE-8E99-4900-A845-276803E01493}"/>
    <cellStyle name="20% - Accent3 5 4 2 3 2" xfId="44360" xr:uid="{EDD47214-A388-4C08-A087-37CA07D0171B}"/>
    <cellStyle name="20% - Accent3 5 4 2 4" xfId="16207" xr:uid="{DB39CB73-258E-49EC-A33D-082F7B8E989D}"/>
    <cellStyle name="20% - Accent3 5 4 2 5" xfId="34979" xr:uid="{DCF1BAD3-C671-4E70-B727-AC0FCC54172B}"/>
    <cellStyle name="20% - Accent3 5 4 2 6" xfId="52400" xr:uid="{51A2757B-DD97-4B9B-8694-3104704DB6F8}"/>
    <cellStyle name="20% - Accent3 5 4 2 7" xfId="60454" xr:uid="{93FCB1D3-21F5-48EB-B41B-3CB05AAAE779}"/>
    <cellStyle name="20% - Accent3 5 4 3" xfId="10055" xr:uid="{82FE1701-5D14-463C-AE2E-45389C8F975A}"/>
    <cellStyle name="20% - Accent3 5 4 3 2" xfId="28909" xr:uid="{07E5F5D2-36BD-479F-96D1-A032038A4B74}"/>
    <cellStyle name="20% - Accent3 5 4 3 2 2" xfId="47671" xr:uid="{9ADB072F-BC3A-4FF7-ADE8-FDA1C2875A34}"/>
    <cellStyle name="20% - Accent3 5 4 3 3" xfId="19518" xr:uid="{DD2350C5-1298-4C7E-A4DE-E27D2987E488}"/>
    <cellStyle name="20% - Accent3 5 4 3 4" xfId="38290" xr:uid="{644B1DC8-A070-446E-AED2-476EAD3282CE}"/>
    <cellStyle name="20% - Accent3 5 4 3 5" xfId="52401" xr:uid="{41984B99-89C7-4FC7-9582-433E615453CC}"/>
    <cellStyle name="20% - Accent3 5 4 3 6" xfId="60455" xr:uid="{A2260F7A-BA06-4CF1-8DDE-F9B8B7889095}"/>
    <cellStyle name="20% - Accent3 5 4 4" xfId="8293" xr:uid="{F3CDC0BB-4803-4B0B-B2F9-57E1226644C7}"/>
    <cellStyle name="20% - Accent3 5 4 4 2" xfId="27149" xr:uid="{FD8C4060-180D-44F9-BD0F-EB8CB2B5ADC9}"/>
    <cellStyle name="20% - Accent3 5 4 4 2 2" xfId="45911" xr:uid="{EBC9B6F3-E842-4E7B-AFD2-4AE6E577D471}"/>
    <cellStyle name="20% - Accent3 5 4 4 3" xfId="17758" xr:uid="{6379B32D-6038-4D38-B1AA-4F0CF2B4286E}"/>
    <cellStyle name="20% - Accent3 5 4 4 4" xfId="36530" xr:uid="{348B5090-6622-41B8-AF49-94B7B8DB3012}"/>
    <cellStyle name="20% - Accent3 5 4 5" xfId="23979" xr:uid="{B3FA3AB3-804A-4E80-B00A-2630CD177F8F}"/>
    <cellStyle name="20% - Accent3 5 4 5 2" xfId="42742" xr:uid="{6456F228-79EC-4E45-AE8A-6B0D0A65A80F}"/>
    <cellStyle name="20% - Accent3 5 4 6" xfId="14588" xr:uid="{6AA2F401-EFF5-49D2-9173-30A94EDA04A3}"/>
    <cellStyle name="20% - Accent3 5 4 7" xfId="33361" xr:uid="{3C80413A-E2B4-4012-9986-A3B28911F815}"/>
    <cellStyle name="20% - Accent3 5 4 8" xfId="50641" xr:uid="{BB72EECC-F182-4B4D-B2FF-623FA8A132C3}"/>
    <cellStyle name="20% - Accent3 5 4 9" xfId="4932" xr:uid="{A538E3B8-8A30-4B80-8707-5C7EBE75E641}"/>
    <cellStyle name="20% - Accent3 5 5" xfId="2250" xr:uid="{9A67572D-F514-414A-92CF-D9200D9FB1E6}"/>
    <cellStyle name="20% - Accent3 5 5 10" xfId="55374" xr:uid="{C5A154D6-2E43-4045-B932-3590C4B47FF9}"/>
    <cellStyle name="20% - Accent3 5 5 2" xfId="10057" xr:uid="{96B5DF74-5FBB-4B13-BF9E-5790C5C002B4}"/>
    <cellStyle name="20% - Accent3 5 5 2 2" xfId="28911" xr:uid="{DD7D925A-B211-4269-A565-BF144DEDC089}"/>
    <cellStyle name="20% - Accent3 5 5 2 2 2" xfId="47673" xr:uid="{D0E8C96C-53E0-4F78-8988-5A979E305429}"/>
    <cellStyle name="20% - Accent3 5 5 2 3" xfId="19520" xr:uid="{D1842D38-6B52-4208-B888-C6514744FCAD}"/>
    <cellStyle name="20% - Accent3 5 5 2 4" xfId="38292" xr:uid="{B51463D4-AFDA-41BD-B56C-3F1FA619C9E5}"/>
    <cellStyle name="20% - Accent3 5 5 2 5" xfId="52403" xr:uid="{6A98CBB0-17A4-440A-8FE3-9897A9C03211}"/>
    <cellStyle name="20% - Accent3 5 5 2 6" xfId="60456" xr:uid="{5307F227-1782-490D-A1ED-A9DD116DB170}"/>
    <cellStyle name="20% - Accent3 5 5 3" xfId="10058" xr:uid="{7ED3EE73-CCA1-41D4-B233-3D6C72FB1A95}"/>
    <cellStyle name="20% - Accent3 5 5 3 2" xfId="28912" xr:uid="{3A9258EC-EC55-4B64-9610-B54309BDE373}"/>
    <cellStyle name="20% - Accent3 5 5 3 2 2" xfId="47674" xr:uid="{3BDA285F-AB07-4D22-84F0-40D5E21B9ED8}"/>
    <cellStyle name="20% - Accent3 5 5 3 3" xfId="19521" xr:uid="{FD274B7F-31A0-4DAA-81DF-2E10FFA66A08}"/>
    <cellStyle name="20% - Accent3 5 5 3 4" xfId="38293" xr:uid="{406B8134-00F6-4A92-B373-DA72A9D2528D}"/>
    <cellStyle name="20% - Accent3 5 5 3 5" xfId="52404" xr:uid="{8C52BA19-B5B9-406D-BB9B-A8BA5622927F}"/>
    <cellStyle name="20% - Accent3 5 5 3 6" xfId="60457" xr:uid="{92B357F1-B789-4C00-BE10-41CA2CFE5B4C}"/>
    <cellStyle name="20% - Accent3 5 5 4" xfId="10056" xr:uid="{A65C221C-8AAD-4196-98E9-72D6BCB63661}"/>
    <cellStyle name="20% - Accent3 5 5 4 2" xfId="28910" xr:uid="{CE5AF35E-EFE2-4BEC-8042-BBDAA8675868}"/>
    <cellStyle name="20% - Accent3 5 5 4 2 2" xfId="47672" xr:uid="{3B478A27-CADE-46A6-8B20-5E4E7D215C18}"/>
    <cellStyle name="20% - Accent3 5 5 4 3" xfId="19519" xr:uid="{362B2076-D528-4768-9381-5F7D4029971F}"/>
    <cellStyle name="20% - Accent3 5 5 4 4" xfId="38291" xr:uid="{810DA644-FF09-48C1-BC9F-C320CF06E728}"/>
    <cellStyle name="20% - Accent3 5 5 5" xfId="24755" xr:uid="{B23C8490-093E-48AA-8A6E-4E0E2EB67B51}"/>
    <cellStyle name="20% - Accent3 5 5 5 2" xfId="43517" xr:uid="{E4A6B168-376C-48F9-B4E6-FC57F5317357}"/>
    <cellStyle name="20% - Accent3 5 5 6" xfId="15364" xr:uid="{D45216B3-9829-45AC-86A1-250DB582CEB0}"/>
    <cellStyle name="20% - Accent3 5 5 7" xfId="34136" xr:uid="{8F7BB2F7-0097-433A-8FF0-7810A4B0777E}"/>
    <cellStyle name="20% - Accent3 5 5 8" xfId="52402" xr:uid="{C572048C-DAD4-48F1-918E-26CEF5C37686}"/>
    <cellStyle name="20% - Accent3 5 5 9" xfId="5708" xr:uid="{FF7B2388-C11C-4EDC-8FB3-ADA811ED1F9C}"/>
    <cellStyle name="20% - Accent3 5 6" xfId="4157" xr:uid="{49677A19-DFB0-4201-9756-76392DC27392}"/>
    <cellStyle name="20% - Accent3 5 6 2" xfId="23204" xr:uid="{4B9DEB05-4545-4A72-A180-2E415B49ECBB}"/>
    <cellStyle name="20% - Accent3 5 6 2 2" xfId="41967" xr:uid="{F449DA44-FD88-4BE4-8DDC-729DC2FA7B5D}"/>
    <cellStyle name="20% - Accent3 5 6 3" xfId="13813" xr:uid="{FFC11BEF-3D0C-4213-AB47-43820E830335}"/>
    <cellStyle name="20% - Accent3 5 6 4" xfId="32586" xr:uid="{24C35553-DD5C-4B98-8FA9-B509E3CFC9CB}"/>
    <cellStyle name="20% - Accent3 5 6 5" xfId="55375" xr:uid="{D7AF8E72-AAA3-4CDC-BE18-A70864065F80}"/>
    <cellStyle name="20% - Accent3 5 7" xfId="6553" xr:uid="{235E2ECF-2A53-416D-AB49-639B234A06AF}"/>
    <cellStyle name="20% - Accent3 5 7 2" xfId="25593" xr:uid="{92278A12-810D-43DA-8CD1-E1EDD8858D5B}"/>
    <cellStyle name="20% - Accent3 5 7 2 2" xfId="44355" xr:uid="{13104D0E-79A4-4A56-AD56-02025A1F06FE}"/>
    <cellStyle name="20% - Accent3 5 7 3" xfId="16202" xr:uid="{33C737C1-E296-43F3-93FE-88828BE9139A}"/>
    <cellStyle name="20% - Accent3 5 7 4" xfId="34974" xr:uid="{B4CB31B2-25E3-4484-9097-216BBEB20243}"/>
    <cellStyle name="20% - Accent3 5 7 5" xfId="55376" xr:uid="{11FC81F6-D4B7-4838-A915-F891AA9FC673}"/>
    <cellStyle name="20% - Accent3 5 8" xfId="7926" xr:uid="{422AC118-8CB1-4E03-9E7B-4BD486DF8F33}"/>
    <cellStyle name="20% - Accent3 5 8 2" xfId="55377" xr:uid="{5AD01631-EE44-4EDC-A0C7-87728A18F205}"/>
    <cellStyle name="20% - Accent3 5 9" xfId="8288" xr:uid="{6C89D3A5-83C2-4689-8D18-9F4165D51BEC}"/>
    <cellStyle name="20% - Accent3 5 9 2" xfId="27144" xr:uid="{860B8AA6-7D02-4DD3-AA91-28E161B33085}"/>
    <cellStyle name="20% - Accent3 5 9 2 2" xfId="45906" xr:uid="{0644BBDC-E5E9-43F7-A5A5-EC7663D921A9}"/>
    <cellStyle name="20% - Accent3 5 9 3" xfId="17753" xr:uid="{0F79AE16-A5CA-4451-8002-040C644AF6D6}"/>
    <cellStyle name="20% - Accent3 5 9 4" xfId="36525" xr:uid="{179F321C-32F2-4E83-8E3C-A68BE98D8844}"/>
    <cellStyle name="20% - Accent3 5 9 5" xfId="55378" xr:uid="{FA80D9CF-E52D-4046-8C55-FDB14A61D904}"/>
    <cellStyle name="20% - Accent3 6" xfId="1214" xr:uid="{35E6518D-4829-4734-BC2B-C7C1D50837F2}"/>
    <cellStyle name="20% - Accent3 6 10" xfId="22388" xr:uid="{4E53CCD9-93AD-4A05-862A-90E9C3C9C9D7}"/>
    <cellStyle name="20% - Accent3 6 10 2" xfId="41160" xr:uid="{866C8B8B-479E-49B0-8816-E8A1D60C3292}"/>
    <cellStyle name="20% - Accent3 6 11" xfId="12997" xr:uid="{9371D657-5832-40D1-9745-5F05DD860BED}"/>
    <cellStyle name="20% - Accent3 6 12" xfId="31779" xr:uid="{2CD821CD-6799-401D-8A52-257034A9AD14}"/>
    <cellStyle name="20% - Accent3 6 13" xfId="50642" xr:uid="{FAF3D3C6-A07D-4779-85D1-6D9E2476A8F7}"/>
    <cellStyle name="20% - Accent3 6 14" xfId="3334" xr:uid="{B92C5512-8BDA-4568-8347-8A0AB6ADF33E}"/>
    <cellStyle name="20% - Accent3 6 15" xfId="55379" xr:uid="{2117F019-001A-4DD8-87B4-08EC14C7F897}"/>
    <cellStyle name="20% - Accent3 6 2" xfId="1420" xr:uid="{3E7C6D9E-69E5-4E3D-8E38-296A913261B6}"/>
    <cellStyle name="20% - Accent3 6 2 10" xfId="50643" xr:uid="{7E527793-D67F-413D-811E-DBE7F2650133}"/>
    <cellStyle name="20% - Accent3 6 2 11" xfId="3335" xr:uid="{D3D318BD-0625-4E4B-8625-1C1D4C7A31AD}"/>
    <cellStyle name="20% - Accent3 6 2 12" xfId="55380" xr:uid="{ABB3F4E8-5E64-43CB-A822-50A14AD61C65}"/>
    <cellStyle name="20% - Accent3 6 2 2" xfId="2078" xr:uid="{7961982E-D53E-49DA-AD01-9980DD3B244F}"/>
    <cellStyle name="20% - Accent3 6 2 2 10" xfId="58938" xr:uid="{D874E7AB-6C1E-49A3-B5C4-81D1DAE78896}"/>
    <cellStyle name="20% - Accent3 6 2 2 2" xfId="6561" xr:uid="{02F1C900-0ED2-4923-91EA-AEC7A266D7FE}"/>
    <cellStyle name="20% - Accent3 6 2 2 2 2" xfId="10059" xr:uid="{CCFF8187-E595-4096-B908-5A471DCC690B}"/>
    <cellStyle name="20% - Accent3 6 2 2 2 2 2" xfId="28913" xr:uid="{77BAE2E3-EB6A-47AA-8753-CA2802261E8A}"/>
    <cellStyle name="20% - Accent3 6 2 2 2 2 2 2" xfId="47675" xr:uid="{FBC80EFA-2C5C-4C40-81A1-8E87FC1ECCBA}"/>
    <cellStyle name="20% - Accent3 6 2 2 2 2 3" xfId="19522" xr:uid="{E7CCD49A-0E3F-4DEC-BF91-4095CF47A0F0}"/>
    <cellStyle name="20% - Accent3 6 2 2 2 2 4" xfId="38294" xr:uid="{8F43CAFE-BFF8-4B35-8E2F-786774F7EE7A}"/>
    <cellStyle name="20% - Accent3 6 2 2 2 3" xfId="25601" xr:uid="{2CE56C46-65C5-401B-97B7-9D33240F3BCD}"/>
    <cellStyle name="20% - Accent3 6 2 2 2 3 2" xfId="44363" xr:uid="{39738D26-5CA8-44E8-A557-25A5612E5D3B}"/>
    <cellStyle name="20% - Accent3 6 2 2 2 4" xfId="16210" xr:uid="{729E0144-37FE-4656-8229-1E433EB897B6}"/>
    <cellStyle name="20% - Accent3 6 2 2 2 5" xfId="34982" xr:uid="{8D508CD6-18E5-414A-906C-AFE90B21AE48}"/>
    <cellStyle name="20% - Accent3 6 2 2 2 6" xfId="52405" xr:uid="{C08EED85-7499-4FDE-AE68-BB7419F52C97}"/>
    <cellStyle name="20% - Accent3 6 2 2 2 7" xfId="60458" xr:uid="{8408CA23-BF2B-4D37-BC53-2221DD3DCC10}"/>
    <cellStyle name="20% - Accent3 6 2 2 3" xfId="10060" xr:uid="{AA1E594C-0D51-49A4-9B86-40B92CB85079}"/>
    <cellStyle name="20% - Accent3 6 2 2 3 2" xfId="28914" xr:uid="{ABC78FEF-AE3E-4F88-A704-863E25DAAFD1}"/>
    <cellStyle name="20% - Accent3 6 2 2 3 2 2" xfId="47676" xr:uid="{3FC07507-2465-4546-962D-9F335B378CD8}"/>
    <cellStyle name="20% - Accent3 6 2 2 3 3" xfId="19523" xr:uid="{8C676550-31E9-4242-8F95-215ACFA1BD66}"/>
    <cellStyle name="20% - Accent3 6 2 2 3 4" xfId="38295" xr:uid="{19A5D732-3F31-4199-99AB-2D901CB0928D}"/>
    <cellStyle name="20% - Accent3 6 2 2 3 5" xfId="52406" xr:uid="{A1E3AC95-8E80-49F1-B1F3-8490B9565501}"/>
    <cellStyle name="20% - Accent3 6 2 2 3 6" xfId="60459" xr:uid="{3A4380DC-FC18-4800-8C3B-6079CD7F3541}"/>
    <cellStyle name="20% - Accent3 6 2 2 4" xfId="8296" xr:uid="{E44EF78C-56DC-458C-8F5A-B2C63770B9EC}"/>
    <cellStyle name="20% - Accent3 6 2 2 4 2" xfId="27152" xr:uid="{39EE9928-06CC-478C-8622-3E7AAB702926}"/>
    <cellStyle name="20% - Accent3 6 2 2 4 2 2" xfId="45914" xr:uid="{8C402F38-54B3-42AA-9D7E-524FD428ECE9}"/>
    <cellStyle name="20% - Accent3 6 2 2 4 3" xfId="17761" xr:uid="{CC776224-5C28-4F0D-9561-24F6396E3CF3}"/>
    <cellStyle name="20% - Accent3 6 2 2 4 4" xfId="36533" xr:uid="{90A91F8F-5D44-4FF3-BD6A-1BA9B016665F}"/>
    <cellStyle name="20% - Accent3 6 2 2 5" xfId="24237" xr:uid="{1EA7C057-3E7B-4643-8EEE-2AD39EE01DDB}"/>
    <cellStyle name="20% - Accent3 6 2 2 5 2" xfId="43000" xr:uid="{7E4F15E3-383A-4391-9365-C9C2A4BB20D7}"/>
    <cellStyle name="20% - Accent3 6 2 2 6" xfId="14846" xr:uid="{F355A924-1ED8-416B-BCB9-A441DFD5B2E6}"/>
    <cellStyle name="20% - Accent3 6 2 2 7" xfId="33619" xr:uid="{BA5F31BE-C4E8-433B-BEB0-0B77FC26EECA}"/>
    <cellStyle name="20% - Accent3 6 2 2 8" xfId="50644" xr:uid="{025EDA55-84A8-4481-B9B7-467EED323FDA}"/>
    <cellStyle name="20% - Accent3 6 2 2 9" xfId="5190" xr:uid="{9A70C0E8-A4C0-4288-AE23-0EF975751143}"/>
    <cellStyle name="20% - Accent3 6 2 3" xfId="5966" xr:uid="{4348C606-9918-4F89-A4C7-B2E022EA9B3B}"/>
    <cellStyle name="20% - Accent3 6 2 3 2" xfId="10061" xr:uid="{E0E88141-9CFF-4337-B0E6-7E43F5C309D8}"/>
    <cellStyle name="20% - Accent3 6 2 3 2 2" xfId="28915" xr:uid="{340285C7-8CDE-43D5-9433-B7C04CBE1979}"/>
    <cellStyle name="20% - Accent3 6 2 3 2 2 2" xfId="47677" xr:uid="{07813F1A-1AF5-4782-B642-64512BE98F32}"/>
    <cellStyle name="20% - Accent3 6 2 3 2 3" xfId="19524" xr:uid="{B7FD0F47-2408-4FE4-BD99-B62E54CDC581}"/>
    <cellStyle name="20% - Accent3 6 2 3 2 4" xfId="38296" xr:uid="{06004F30-489D-45F2-8C82-2590456E3E3A}"/>
    <cellStyle name="20% - Accent3 6 2 3 3" xfId="25013" xr:uid="{3C85EF1A-3FFE-4774-8DB6-6D0EE5B3EC6D}"/>
    <cellStyle name="20% - Accent3 6 2 3 3 2" xfId="43775" xr:uid="{5D7A8965-7200-4239-BC5D-F508A1DDDFD7}"/>
    <cellStyle name="20% - Accent3 6 2 3 4" xfId="15622" xr:uid="{2F6B8F23-EFE5-443E-9321-EEED87A591DD}"/>
    <cellStyle name="20% - Accent3 6 2 3 5" xfId="34394" xr:uid="{44FB3AEA-3D21-4909-AEC7-209B738FEEB7}"/>
    <cellStyle name="20% - Accent3 6 2 3 6" xfId="52407" xr:uid="{EF12863D-9BC5-422B-BB52-AE9CEF56E3E3}"/>
    <cellStyle name="20% - Accent3 6 2 3 7" xfId="60460" xr:uid="{127DA54F-055F-4CE5-96FF-BDFC0DFC6F56}"/>
    <cellStyle name="20% - Accent3 6 2 4" xfId="4415" xr:uid="{16626798-0159-4577-9F4D-64030A78207F}"/>
    <cellStyle name="20% - Accent3 6 2 4 2" xfId="10062" xr:uid="{44AF076B-619F-4D75-BD45-41A036CDAD12}"/>
    <cellStyle name="20% - Accent3 6 2 4 2 2" xfId="28916" xr:uid="{31E6B858-989A-4B71-909B-FA662C9D6D8B}"/>
    <cellStyle name="20% - Accent3 6 2 4 2 2 2" xfId="47678" xr:uid="{83AAF94E-17E3-4BE7-9D9F-67B8D6A88356}"/>
    <cellStyle name="20% - Accent3 6 2 4 2 3" xfId="19525" xr:uid="{491A0E92-A36F-40E9-A978-59C636384283}"/>
    <cellStyle name="20% - Accent3 6 2 4 2 4" xfId="38297" xr:uid="{80C528DF-1FB1-4EA7-8C1F-5D410048A2CE}"/>
    <cellStyle name="20% - Accent3 6 2 4 3" xfId="23462" xr:uid="{D01D5FDB-CE62-4BE6-8642-447CE7F2459F}"/>
    <cellStyle name="20% - Accent3 6 2 4 3 2" xfId="42225" xr:uid="{CF69ABA6-8880-4366-A3CD-FF938EFF98CF}"/>
    <cellStyle name="20% - Accent3 6 2 4 4" xfId="14071" xr:uid="{B257117E-83E4-477F-B274-B922841C6D0F}"/>
    <cellStyle name="20% - Accent3 6 2 4 5" xfId="32844" xr:uid="{F8B9E7ED-0788-4513-96F1-D8CE307CF5C3}"/>
    <cellStyle name="20% - Accent3 6 2 4 6" xfId="52408" xr:uid="{40C5D059-F6A9-4963-BE2D-A8F2382EC556}"/>
    <cellStyle name="20% - Accent3 6 2 4 7" xfId="60461" xr:uid="{51CFDCB6-1051-4FE3-AB29-9A063FD6E533}"/>
    <cellStyle name="20% - Accent3 6 2 5" xfId="6560" xr:uid="{AD4065A3-3A49-4AF6-B0A4-10F3B4A6409E}"/>
    <cellStyle name="20% - Accent3 6 2 5 2" xfId="25600" xr:uid="{D28FAF86-2236-409D-8C67-02B635E31744}"/>
    <cellStyle name="20% - Accent3 6 2 5 2 2" xfId="44362" xr:uid="{A13E35B2-2CC4-43CB-8197-268CB332721A}"/>
    <cellStyle name="20% - Accent3 6 2 5 3" xfId="16209" xr:uid="{E89B2BFA-2AEC-4B3E-9A60-5C126B4511CA}"/>
    <cellStyle name="20% - Accent3 6 2 5 4" xfId="34981" xr:uid="{292B611F-BBF2-41B8-A3D2-5D81F86204D8}"/>
    <cellStyle name="20% - Accent3 6 2 6" xfId="8295" xr:uid="{B3E4EAF6-2658-4D2C-90CF-C0B0718DE0B8}"/>
    <cellStyle name="20% - Accent3 6 2 6 2" xfId="27151" xr:uid="{666AB0BF-0627-4E5B-A136-E5FE9D9C13A4}"/>
    <cellStyle name="20% - Accent3 6 2 6 2 2" xfId="45913" xr:uid="{17646020-E0BC-492E-8424-E15D6C6ADF81}"/>
    <cellStyle name="20% - Accent3 6 2 6 3" xfId="17760" xr:uid="{412CC4CD-8236-4DA8-883D-7FE126F36FD7}"/>
    <cellStyle name="20% - Accent3 6 2 6 4" xfId="36532" xr:uid="{A54FB3F2-7905-4FA4-9EAE-E31E5C82EBA1}"/>
    <cellStyle name="20% - Accent3 6 2 7" xfId="22389" xr:uid="{AA4C4A9B-A65B-433D-851E-88C7D2E690CA}"/>
    <cellStyle name="20% - Accent3 6 2 7 2" xfId="41161" xr:uid="{E0E3AC96-2E45-4080-B0A6-51394693A950}"/>
    <cellStyle name="20% - Accent3 6 2 8" xfId="12998" xr:uid="{2CCCCCF9-21D7-4567-9D41-8373F4EE8F86}"/>
    <cellStyle name="20% - Accent3 6 2 9" xfId="31780" xr:uid="{EAEF9EE2-B70D-4279-AF6E-17FA6F163666}"/>
    <cellStyle name="20% - Accent3 6 3" xfId="1872" xr:uid="{5FC357F5-FEB6-4CA8-B48F-15A9261C0033}"/>
    <cellStyle name="20% - Accent3 6 3 10" xfId="50645" xr:uid="{EA6AC034-95E6-4538-9C1B-C734859AED02}"/>
    <cellStyle name="20% - Accent3 6 3 11" xfId="3336" xr:uid="{B0A0D7A5-A765-41A3-95EB-2CB47E854D61}"/>
    <cellStyle name="20% - Accent3 6 3 12" xfId="55381" xr:uid="{B423B795-C45D-4F23-88B4-66E8E2BCE207}"/>
    <cellStyle name="20% - Accent3 6 3 2" xfId="2251" xr:uid="{E0EAF143-359F-4E89-9636-182FC084F876}"/>
    <cellStyle name="20% - Accent3 6 3 2 10" xfId="58939" xr:uid="{15CD120F-BBAD-4409-B3E6-A91779750AB5}"/>
    <cellStyle name="20% - Accent3 6 3 2 2" xfId="6563" xr:uid="{8080B09E-0813-440A-B6F9-6B0E0EC1E7F0}"/>
    <cellStyle name="20% - Accent3 6 3 2 2 2" xfId="10063" xr:uid="{B224C162-A561-44B1-8A3A-5E1D260BB4D2}"/>
    <cellStyle name="20% - Accent3 6 3 2 2 2 2" xfId="28917" xr:uid="{8EC2947D-0616-4C45-A41A-C9307284F455}"/>
    <cellStyle name="20% - Accent3 6 3 2 2 2 2 2" xfId="47679" xr:uid="{59D116C1-8DDE-4C06-AB56-FB4CC47E271C}"/>
    <cellStyle name="20% - Accent3 6 3 2 2 2 3" xfId="19526" xr:uid="{B8BDFCE2-5882-4AE7-B7B8-E1D15FCC6691}"/>
    <cellStyle name="20% - Accent3 6 3 2 2 2 4" xfId="38298" xr:uid="{604033BF-3BFE-49FE-8D96-F22DB076641F}"/>
    <cellStyle name="20% - Accent3 6 3 2 2 3" xfId="25603" xr:uid="{3B2E9978-EB37-4710-B3F8-31178CC3A89F}"/>
    <cellStyle name="20% - Accent3 6 3 2 2 3 2" xfId="44365" xr:uid="{9C0F84AB-0545-41EC-8148-D4965A5D5142}"/>
    <cellStyle name="20% - Accent3 6 3 2 2 4" xfId="16212" xr:uid="{736C2404-0865-41D3-9CC3-0196169533F8}"/>
    <cellStyle name="20% - Accent3 6 3 2 2 5" xfId="34984" xr:uid="{F217D430-8556-4153-BDA0-52E65375B652}"/>
    <cellStyle name="20% - Accent3 6 3 2 2 6" xfId="52409" xr:uid="{D9B9942D-2FB1-4834-A84D-12D13654EF72}"/>
    <cellStyle name="20% - Accent3 6 3 2 2 7" xfId="60462" xr:uid="{38AD71CC-C910-41FB-9AC2-E2F93DCEAE82}"/>
    <cellStyle name="20% - Accent3 6 3 2 3" xfId="10064" xr:uid="{8E41C6A3-0F14-4C96-90A4-F244A4FDABDA}"/>
    <cellStyle name="20% - Accent3 6 3 2 3 2" xfId="28918" xr:uid="{A80F46E0-482E-495E-BE65-30A817E2F455}"/>
    <cellStyle name="20% - Accent3 6 3 2 3 2 2" xfId="47680" xr:uid="{E6812ABC-21AA-4E18-B26A-30D186384C41}"/>
    <cellStyle name="20% - Accent3 6 3 2 3 3" xfId="19527" xr:uid="{5F685331-9449-4E4E-B085-C504CACC4CA5}"/>
    <cellStyle name="20% - Accent3 6 3 2 3 4" xfId="38299" xr:uid="{C4B60F0C-0365-4295-B878-858F1BAB8853}"/>
    <cellStyle name="20% - Accent3 6 3 2 3 5" xfId="52410" xr:uid="{95ED85D0-4BA6-4E3A-B592-0F4DDB68AB39}"/>
    <cellStyle name="20% - Accent3 6 3 2 3 6" xfId="60463" xr:uid="{CBE795CB-F482-4803-BCD5-A660B6340C70}"/>
    <cellStyle name="20% - Accent3 6 3 2 4" xfId="8298" xr:uid="{89B5A716-C3F0-449D-AE5F-37A66F12FD4F}"/>
    <cellStyle name="20% - Accent3 6 3 2 4 2" xfId="27154" xr:uid="{2C651A1D-F176-42C7-A013-2DCDFBA3858E}"/>
    <cellStyle name="20% - Accent3 6 3 2 4 2 2" xfId="45916" xr:uid="{7C8938D5-1C39-46D1-A5A4-8306DF671D0D}"/>
    <cellStyle name="20% - Accent3 6 3 2 4 3" xfId="17763" xr:uid="{1FBC5148-DDCC-4781-B118-6F7D5DBE39CB}"/>
    <cellStyle name="20% - Accent3 6 3 2 4 4" xfId="36535" xr:uid="{F5C4F97F-88A4-4DB5-94B8-3D5F49C52192}"/>
    <cellStyle name="20% - Accent3 6 3 2 5" xfId="24455" xr:uid="{22FF53DB-0663-4E10-9914-E579D955F1F2}"/>
    <cellStyle name="20% - Accent3 6 3 2 5 2" xfId="43218" xr:uid="{74D3BEF3-98D3-41D5-8C4A-36BF60CA344B}"/>
    <cellStyle name="20% - Accent3 6 3 2 6" xfId="15064" xr:uid="{5BA011D7-E5DB-44CC-A632-A062282C66C5}"/>
    <cellStyle name="20% - Accent3 6 3 2 7" xfId="33837" xr:uid="{88861B56-44CC-4036-A89A-8205DD51A3FF}"/>
    <cellStyle name="20% - Accent3 6 3 2 8" xfId="50646" xr:uid="{8DEA5F97-DB84-43EB-AD18-93DFF31F3F51}"/>
    <cellStyle name="20% - Accent3 6 3 2 9" xfId="5408" xr:uid="{CA8FAA7E-73E1-4AD5-B618-F083E5FB46AF}"/>
    <cellStyle name="20% - Accent3 6 3 3" xfId="6184" xr:uid="{233E1888-C996-4C59-AEA3-DB42D347570D}"/>
    <cellStyle name="20% - Accent3 6 3 3 2" xfId="10065" xr:uid="{AD19FA25-55AD-4297-B395-B4AAD6C4FC00}"/>
    <cellStyle name="20% - Accent3 6 3 3 2 2" xfId="28919" xr:uid="{A0F0E944-6A67-475D-8E80-A3A5216A1310}"/>
    <cellStyle name="20% - Accent3 6 3 3 2 2 2" xfId="47681" xr:uid="{6B975AD0-A7A3-4707-9C3D-07F9D515A314}"/>
    <cellStyle name="20% - Accent3 6 3 3 2 3" xfId="19528" xr:uid="{8A6C6F10-1BDE-4951-AC34-93717E05EE39}"/>
    <cellStyle name="20% - Accent3 6 3 3 2 4" xfId="38300" xr:uid="{D5071899-4A5B-4449-A045-B042C81A1830}"/>
    <cellStyle name="20% - Accent3 6 3 3 3" xfId="25231" xr:uid="{F46505F9-9E19-46E9-97A3-B9E78C9C8128}"/>
    <cellStyle name="20% - Accent3 6 3 3 3 2" xfId="43993" xr:uid="{69F55951-14CA-4AD0-9C66-5C2171B4AD06}"/>
    <cellStyle name="20% - Accent3 6 3 3 4" xfId="15840" xr:uid="{A5307DFD-C567-4237-8C96-9C7E90D38E0C}"/>
    <cellStyle name="20% - Accent3 6 3 3 5" xfId="34612" xr:uid="{5C7E0C2A-EFEC-47E5-92CB-70A9DCF7B503}"/>
    <cellStyle name="20% - Accent3 6 3 3 6" xfId="52411" xr:uid="{859E4760-67B1-469B-BDD2-8C74BB6741BB}"/>
    <cellStyle name="20% - Accent3 6 3 3 7" xfId="60464" xr:uid="{3CEA16F1-758B-44D5-BE25-13FE5BC49B40}"/>
    <cellStyle name="20% - Accent3 6 3 4" xfId="4633" xr:uid="{135BE8FB-579A-4804-B936-2C06E5D05A8D}"/>
    <cellStyle name="20% - Accent3 6 3 4 2" xfId="10066" xr:uid="{D07FBEA2-8D1C-4F2D-A9CE-71B93A9AF701}"/>
    <cellStyle name="20% - Accent3 6 3 4 2 2" xfId="28920" xr:uid="{5F1D1CD6-3FFB-4C6B-BC4E-EAE136ABB684}"/>
    <cellStyle name="20% - Accent3 6 3 4 2 2 2" xfId="47682" xr:uid="{873D6E59-FCD8-48F4-9247-CC616321EE8C}"/>
    <cellStyle name="20% - Accent3 6 3 4 2 3" xfId="19529" xr:uid="{CF825EE4-82FC-4FA7-9E2D-3670EEC0C479}"/>
    <cellStyle name="20% - Accent3 6 3 4 2 4" xfId="38301" xr:uid="{E7609D3A-67CD-402D-9D3E-97F3DCD9E110}"/>
    <cellStyle name="20% - Accent3 6 3 4 3" xfId="23680" xr:uid="{47442DBC-C3DE-4776-BB53-5DF91F8D7B98}"/>
    <cellStyle name="20% - Accent3 6 3 4 3 2" xfId="42443" xr:uid="{6700B11F-27AC-40F6-BBC4-C7FF58BE8F63}"/>
    <cellStyle name="20% - Accent3 6 3 4 4" xfId="14289" xr:uid="{822D3BC3-584E-4B85-B8EB-2B3C4A634DB8}"/>
    <cellStyle name="20% - Accent3 6 3 4 5" xfId="33062" xr:uid="{A243EE80-00AC-4E0E-B128-364FE1F37CB0}"/>
    <cellStyle name="20% - Accent3 6 3 4 6" xfId="52412" xr:uid="{23D92C5F-F2ED-4D18-A11B-068F0D0F9560}"/>
    <cellStyle name="20% - Accent3 6 3 4 7" xfId="60465" xr:uid="{B7D76E3F-005F-4AA6-90CB-6F36D1364CC3}"/>
    <cellStyle name="20% - Accent3 6 3 5" xfId="6562" xr:uid="{4DEB089D-17D1-4210-82FC-321BA8C2799E}"/>
    <cellStyle name="20% - Accent3 6 3 5 2" xfId="25602" xr:uid="{5D117D57-F511-4B11-A618-826C27486014}"/>
    <cellStyle name="20% - Accent3 6 3 5 2 2" xfId="44364" xr:uid="{0D0AA4B2-AF7A-4FA4-AFBF-3E383AA3F38F}"/>
    <cellStyle name="20% - Accent3 6 3 5 3" xfId="16211" xr:uid="{F404A6FC-EEA4-4353-BE44-1189FB811C0D}"/>
    <cellStyle name="20% - Accent3 6 3 5 4" xfId="34983" xr:uid="{05B1455A-060A-446E-9C72-8E1C1EE65C41}"/>
    <cellStyle name="20% - Accent3 6 3 6" xfId="8297" xr:uid="{D88D7084-D2CA-4F90-BCA0-22467075F796}"/>
    <cellStyle name="20% - Accent3 6 3 6 2" xfId="27153" xr:uid="{2CF75C9F-FEA9-4156-9F6A-AF171ADF9AD1}"/>
    <cellStyle name="20% - Accent3 6 3 6 2 2" xfId="45915" xr:uid="{1AF545AB-5BC1-4CB7-878D-6FAB50B479E4}"/>
    <cellStyle name="20% - Accent3 6 3 6 3" xfId="17762" xr:uid="{4E874AB8-194C-4568-84A4-DBCA434F7F75}"/>
    <cellStyle name="20% - Accent3 6 3 6 4" xfId="36534" xr:uid="{95E78339-8206-4C94-AFC5-DD8B778E6337}"/>
    <cellStyle name="20% - Accent3 6 3 7" xfId="22390" xr:uid="{D818A56B-628C-46AD-84C9-17B33CC87C28}"/>
    <cellStyle name="20% - Accent3 6 3 7 2" xfId="41162" xr:uid="{27C1578E-0BBD-4641-991C-010D66D08806}"/>
    <cellStyle name="20% - Accent3 6 3 8" xfId="12999" xr:uid="{06E0B3B1-EC3F-4F2D-9F9A-538CA6DBE551}"/>
    <cellStyle name="20% - Accent3 6 3 9" xfId="31781" xr:uid="{DA71B41D-513F-4707-9CE9-084FF490F509}"/>
    <cellStyle name="20% - Accent3 6 4" xfId="1666" xr:uid="{6B4F2282-F7B2-4E4E-9CCD-994174132EA6}"/>
    <cellStyle name="20% - Accent3 6 4 10" xfId="55382" xr:uid="{11C2D46D-114C-46FA-B431-6CB3FBA6225D}"/>
    <cellStyle name="20% - Accent3 6 4 2" xfId="6564" xr:uid="{7E7B9681-3011-46AE-8253-3F38AA03D609}"/>
    <cellStyle name="20% - Accent3 6 4 2 2" xfId="10067" xr:uid="{7463F1B5-BCE8-4E3B-9956-BF4DA0A4B3A8}"/>
    <cellStyle name="20% - Accent3 6 4 2 2 2" xfId="28921" xr:uid="{7C34F7E0-AA65-4E1B-974D-AB5D7D196834}"/>
    <cellStyle name="20% - Accent3 6 4 2 2 2 2" xfId="47683" xr:uid="{733C54B3-E971-4B46-8F92-70B8691BAED2}"/>
    <cellStyle name="20% - Accent3 6 4 2 2 3" xfId="19530" xr:uid="{EA7FAD83-E2C5-4B8D-939A-2D9546528EA3}"/>
    <cellStyle name="20% - Accent3 6 4 2 2 4" xfId="38302" xr:uid="{24530319-D080-4138-93D2-3D7888ED0B9B}"/>
    <cellStyle name="20% - Accent3 6 4 2 3" xfId="25604" xr:uid="{9BB05447-7DA5-4431-BA79-4BCEC3760D44}"/>
    <cellStyle name="20% - Accent3 6 4 2 3 2" xfId="44366" xr:uid="{2236A03B-1CFD-4A6C-A488-6110746C4183}"/>
    <cellStyle name="20% - Accent3 6 4 2 4" xfId="16213" xr:uid="{2EEB068B-ADCF-4A4E-9C61-F5239A6B9ACE}"/>
    <cellStyle name="20% - Accent3 6 4 2 5" xfId="34985" xr:uid="{7A54E66C-D640-45DF-884E-A38DF8E3D783}"/>
    <cellStyle name="20% - Accent3 6 4 2 6" xfId="52413" xr:uid="{B31E2243-6CDA-46C3-B7C3-B198C2AF6CA5}"/>
    <cellStyle name="20% - Accent3 6 4 2 7" xfId="60466" xr:uid="{0C435FFF-AEA8-4D3D-ADB2-ADA80A80FFAD}"/>
    <cellStyle name="20% - Accent3 6 4 3" xfId="10068" xr:uid="{085294D6-40C3-4D84-8704-827C7E7AAEA1}"/>
    <cellStyle name="20% - Accent3 6 4 3 2" xfId="28922" xr:uid="{06BD9B26-BCDF-45F2-890E-8756FE422D3C}"/>
    <cellStyle name="20% - Accent3 6 4 3 2 2" xfId="47684" xr:uid="{CBC1EBF0-A512-427A-B826-366B6A06F969}"/>
    <cellStyle name="20% - Accent3 6 4 3 3" xfId="19531" xr:uid="{5AECC4AC-88D8-4B61-957E-3244488AF589}"/>
    <cellStyle name="20% - Accent3 6 4 3 4" xfId="38303" xr:uid="{595AF104-64A1-4193-8B1F-3CCDE47E673D}"/>
    <cellStyle name="20% - Accent3 6 4 3 5" xfId="52414" xr:uid="{F6D51633-1776-483C-9B81-A6BF9BF06EF5}"/>
    <cellStyle name="20% - Accent3 6 4 3 6" xfId="60467" xr:uid="{E05E99EB-B05F-4F8B-A307-10B05057F429}"/>
    <cellStyle name="20% - Accent3 6 4 4" xfId="8299" xr:uid="{51DEE22D-FEC6-4898-B63B-749214237141}"/>
    <cellStyle name="20% - Accent3 6 4 4 2" xfId="27155" xr:uid="{C6C0A7CD-453C-407A-ABD5-FF6B40E418D4}"/>
    <cellStyle name="20% - Accent3 6 4 4 2 2" xfId="45917" xr:uid="{780C75A3-92F5-46B2-B55C-F6FEF4F20710}"/>
    <cellStyle name="20% - Accent3 6 4 4 3" xfId="17764" xr:uid="{38100147-7F96-4649-B399-1AA306330067}"/>
    <cellStyle name="20% - Accent3 6 4 4 4" xfId="36536" xr:uid="{A3FE1C2B-B554-4B8E-995B-E87805432E27}"/>
    <cellStyle name="20% - Accent3 6 4 5" xfId="24022" xr:uid="{5937FA31-A8EF-4679-9232-D46CE7C96FC3}"/>
    <cellStyle name="20% - Accent3 6 4 5 2" xfId="42785" xr:uid="{73DA2B9B-8EBB-419A-AB35-159C09991F41}"/>
    <cellStyle name="20% - Accent3 6 4 6" xfId="14631" xr:uid="{F50BDCC3-E94E-47A6-B4E8-E0DFF8AE2E7D}"/>
    <cellStyle name="20% - Accent3 6 4 7" xfId="33404" xr:uid="{2E87D50F-8899-422D-9B4F-1D5C94499C1F}"/>
    <cellStyle name="20% - Accent3 6 4 8" xfId="50647" xr:uid="{F67CF86F-08E6-4349-B7E2-44F1DEBD82BE}"/>
    <cellStyle name="20% - Accent3 6 4 9" xfId="4975" xr:uid="{948568A7-F966-47F0-B407-8FDDDCA72C7E}"/>
    <cellStyle name="20% - Accent3 6 5" xfId="5751" xr:uid="{11454836-0BFD-48B0-8380-B616AE72F452}"/>
    <cellStyle name="20% - Accent3 6 5 2" xfId="10069" xr:uid="{18BF5E33-76A1-45FB-9B3F-32A08E36259B}"/>
    <cellStyle name="20% - Accent3 6 5 2 2" xfId="28923" xr:uid="{5FD2D4F4-91F5-485F-9EC1-B2A245D4F731}"/>
    <cellStyle name="20% - Accent3 6 5 2 2 2" xfId="47685" xr:uid="{300167A4-6295-498A-8E9B-380C107EAE8C}"/>
    <cellStyle name="20% - Accent3 6 5 2 3" xfId="19532" xr:uid="{D767EB7F-7BBF-490D-995D-A749C6FEA083}"/>
    <cellStyle name="20% - Accent3 6 5 2 4" xfId="38304" xr:uid="{9BB4CBD5-2838-4352-915A-B58A671301E2}"/>
    <cellStyle name="20% - Accent3 6 5 3" xfId="24798" xr:uid="{32FF04A6-1C47-4207-A665-5B0BECACDE29}"/>
    <cellStyle name="20% - Accent3 6 5 3 2" xfId="43560" xr:uid="{3B509D09-88A2-412C-9E4E-8434B882C420}"/>
    <cellStyle name="20% - Accent3 6 5 4" xfId="15407" xr:uid="{15C1878E-5EB4-4257-AD1D-898A4AA78FC4}"/>
    <cellStyle name="20% - Accent3 6 5 5" xfId="34179" xr:uid="{6E3EF591-8FA5-4D9B-81CB-B7B735FAB81D}"/>
    <cellStyle name="20% - Accent3 6 5 6" xfId="52415" xr:uid="{774D6E55-227A-4F8F-8315-B835EB87BB9A}"/>
    <cellStyle name="20% - Accent3 6 5 7" xfId="55383" xr:uid="{5BCF77DE-06B0-4DAD-B48B-986D76E3ED7B}"/>
    <cellStyle name="20% - Accent3 6 6" xfId="4200" xr:uid="{9B8914BD-E5D7-4AC4-A924-457F8CC8244C}"/>
    <cellStyle name="20% - Accent3 6 6 2" xfId="10070" xr:uid="{3271A028-44F6-4F03-BD2B-058A727E54FA}"/>
    <cellStyle name="20% - Accent3 6 6 2 2" xfId="28924" xr:uid="{8B738886-1B1C-4037-9CC9-FD46D5040FC7}"/>
    <cellStyle name="20% - Accent3 6 6 2 2 2" xfId="47686" xr:uid="{671B23AA-B8F8-4DA8-B308-93DF2ADF05D7}"/>
    <cellStyle name="20% - Accent3 6 6 2 3" xfId="19533" xr:uid="{35B20C6F-0A14-4A5C-81CF-29DF470355F9}"/>
    <cellStyle name="20% - Accent3 6 6 2 4" xfId="38305" xr:uid="{BAA7D6EC-D709-4390-BD3E-903A5FC5E973}"/>
    <cellStyle name="20% - Accent3 6 6 3" xfId="23247" xr:uid="{A3D9B02E-2FF5-4156-9F6E-0237CF14AF37}"/>
    <cellStyle name="20% - Accent3 6 6 3 2" xfId="42010" xr:uid="{B033923B-B7A0-4ACD-938A-90BC3A97773C}"/>
    <cellStyle name="20% - Accent3 6 6 4" xfId="13856" xr:uid="{AAD458CE-DD2E-4AF3-8184-63B77806C62B}"/>
    <cellStyle name="20% - Accent3 6 6 5" xfId="32629" xr:uid="{36778D5E-416E-4300-98A2-FD68C6D4AE6E}"/>
    <cellStyle name="20% - Accent3 6 6 6" xfId="52416" xr:uid="{BF12C4D0-AC5C-4E7E-8EC4-8B88604BB917}"/>
    <cellStyle name="20% - Accent3 6 6 7" xfId="55384" xr:uid="{0804D32F-81AE-4EFE-B91E-8EA81FF45871}"/>
    <cellStyle name="20% - Accent3 6 7" xfId="6559" xr:uid="{2DE26551-4208-4DC3-AB64-FB0300DB8C32}"/>
    <cellStyle name="20% - Accent3 6 7 2" xfId="25599" xr:uid="{5E755D67-CE97-4A89-B689-FD72C1581325}"/>
    <cellStyle name="20% - Accent3 6 7 2 2" xfId="44361" xr:uid="{A4448213-95F9-4A3E-AE5D-FC509071D2E7}"/>
    <cellStyle name="20% - Accent3 6 7 3" xfId="16208" xr:uid="{DF72DADE-4AE8-4543-8C2E-5740196F882D}"/>
    <cellStyle name="20% - Accent3 6 7 4" xfId="34980" xr:uid="{C1FA9B28-A9C0-4EA4-8366-E79F90E0E982}"/>
    <cellStyle name="20% - Accent3 6 7 5" xfId="55385" xr:uid="{48F6762A-B668-4FCF-BBC7-5D4B0C1C547E}"/>
    <cellStyle name="20% - Accent3 6 8" xfId="7927" xr:uid="{94DB99A7-2C19-4EC8-AAA7-F4BFFC56ABC9}"/>
    <cellStyle name="20% - Accent3 6 8 2" xfId="55386" xr:uid="{66A96AA3-BF29-46A0-85B6-D1FEAB174DD3}"/>
    <cellStyle name="20% - Accent3 6 9" xfId="8294" xr:uid="{69939565-3BB0-47D2-97C9-9B2C767DFDE0}"/>
    <cellStyle name="20% - Accent3 6 9 2" xfId="27150" xr:uid="{642D9C03-0796-41A3-AE21-3BD147D835CA}"/>
    <cellStyle name="20% - Accent3 6 9 2 2" xfId="45912" xr:uid="{BCC14EE4-5FB4-451B-801D-FD95A122CB6F}"/>
    <cellStyle name="20% - Accent3 6 9 3" xfId="17759" xr:uid="{6303DA54-4382-4BAC-94D4-75948A2B5F35}"/>
    <cellStyle name="20% - Accent3 6 9 4" xfId="36531" xr:uid="{A799CD71-21E9-427A-8739-FB224A0FFC61}"/>
    <cellStyle name="20% - Accent3 6 9 5" xfId="55387" xr:uid="{D0E77A9B-B8F8-4604-A7FD-2815886564DE}"/>
    <cellStyle name="20% - Accent3 7" xfId="1254" xr:uid="{80862A02-7CE9-4174-916B-1124CE4389DA}"/>
    <cellStyle name="20% - Accent3 7 10" xfId="31782" xr:uid="{9CC29F1C-0D67-4ECB-BBB8-F98FA989BE76}"/>
    <cellStyle name="20% - Accent3 7 11" xfId="50648" xr:uid="{4D4FA154-F469-409B-89C0-D50980220519}"/>
    <cellStyle name="20% - Accent3 7 12" xfId="3337" xr:uid="{2ABAD960-A6FD-4A6B-90EA-F9576E1689AA}"/>
    <cellStyle name="20% - Accent3 7 13" xfId="55388" xr:uid="{C9BE6771-9339-47E4-B172-BD3AC088D169}"/>
    <cellStyle name="20% - Accent3 7 2" xfId="1912" xr:uid="{8B902A40-4473-41C5-8890-378B69BF6B16}"/>
    <cellStyle name="20% - Accent3 7 2 10" xfId="50649" xr:uid="{9F08805C-D233-41F9-BC3B-81673397C093}"/>
    <cellStyle name="20% - Accent3 7 2 11" xfId="3338" xr:uid="{3CAE3F7E-64A5-4FFA-801A-28743714096C}"/>
    <cellStyle name="20% - Accent3 7 2 12" xfId="55389" xr:uid="{978BE8E3-C786-422B-865D-6EA19449B069}"/>
    <cellStyle name="20% - Accent3 7 2 2" xfId="2252" xr:uid="{B473AEF5-C04C-4273-9A3D-894970C3480C}"/>
    <cellStyle name="20% - Accent3 7 2 2 10" xfId="58940" xr:uid="{570EA199-2B89-47F2-B33F-4E3117E95EFC}"/>
    <cellStyle name="20% - Accent3 7 2 2 2" xfId="6567" xr:uid="{624CA43F-419E-4FD2-AA1F-A411C48CD557}"/>
    <cellStyle name="20% - Accent3 7 2 2 2 2" xfId="10071" xr:uid="{80E59B6F-2ABB-441E-8C2D-136A5DC2BA52}"/>
    <cellStyle name="20% - Accent3 7 2 2 2 2 2" xfId="28925" xr:uid="{15205A21-0A87-489D-9032-DD3426243E6D}"/>
    <cellStyle name="20% - Accent3 7 2 2 2 2 2 2" xfId="47687" xr:uid="{C1B2E58D-774A-48F9-8E69-90BCBBA97652}"/>
    <cellStyle name="20% - Accent3 7 2 2 2 2 3" xfId="19534" xr:uid="{02213C2F-9C74-44A5-B3FF-690A2782D5E8}"/>
    <cellStyle name="20% - Accent3 7 2 2 2 2 4" xfId="38306" xr:uid="{12C1A686-75C9-44FF-AA7E-7C56DE31D15D}"/>
    <cellStyle name="20% - Accent3 7 2 2 2 3" xfId="25607" xr:uid="{723509D6-C93E-4B2F-B634-302588D69866}"/>
    <cellStyle name="20% - Accent3 7 2 2 2 3 2" xfId="44369" xr:uid="{FEFF2048-746E-4FC4-8E7B-DD1AFF98D7D8}"/>
    <cellStyle name="20% - Accent3 7 2 2 2 4" xfId="16216" xr:uid="{4564EAED-70C6-4CA0-B8FD-A7A300B35286}"/>
    <cellStyle name="20% - Accent3 7 2 2 2 5" xfId="34988" xr:uid="{2F499BD0-357F-46CC-83AB-0ADF3A74478D}"/>
    <cellStyle name="20% - Accent3 7 2 2 2 6" xfId="52417" xr:uid="{DC4607D8-6AAF-45D5-B0EB-A1783ECE3B38}"/>
    <cellStyle name="20% - Accent3 7 2 2 2 7" xfId="60468" xr:uid="{D729940C-3104-405A-82AA-92CCE35A1F9C}"/>
    <cellStyle name="20% - Accent3 7 2 2 3" xfId="10072" xr:uid="{797797D1-544A-453F-A4EE-3DE6D287F489}"/>
    <cellStyle name="20% - Accent3 7 2 2 3 2" xfId="28926" xr:uid="{15807E7E-4FF4-4CA4-834C-3936811257D8}"/>
    <cellStyle name="20% - Accent3 7 2 2 3 2 2" xfId="47688" xr:uid="{792B8F3B-FADC-41A7-B3DA-B746C4143AA1}"/>
    <cellStyle name="20% - Accent3 7 2 2 3 3" xfId="19535" xr:uid="{06B5BC2E-6D8C-4221-9334-EA986897107F}"/>
    <cellStyle name="20% - Accent3 7 2 2 3 4" xfId="38307" xr:uid="{5CE9522B-E538-4BC1-8B92-5717E7926D32}"/>
    <cellStyle name="20% - Accent3 7 2 2 3 5" xfId="52418" xr:uid="{2D55421B-60BA-4E6C-937C-CFDA75E25029}"/>
    <cellStyle name="20% - Accent3 7 2 2 3 6" xfId="60469" xr:uid="{F96AE463-5082-45CE-9B24-56E68CE42686}"/>
    <cellStyle name="20% - Accent3 7 2 2 4" xfId="8302" xr:uid="{42A2C2C1-E290-4902-9EDC-60A9F18DCA64}"/>
    <cellStyle name="20% - Accent3 7 2 2 4 2" xfId="27158" xr:uid="{F5BD4A80-1F67-45D6-AFBB-245BF3169EB7}"/>
    <cellStyle name="20% - Accent3 7 2 2 4 2 2" xfId="45920" xr:uid="{F92F7BF1-DF81-47C6-9429-9029B4B18927}"/>
    <cellStyle name="20% - Accent3 7 2 2 4 3" xfId="17767" xr:uid="{B38BCBFC-A152-447A-8EA8-54542932BD76}"/>
    <cellStyle name="20% - Accent3 7 2 2 4 4" xfId="36539" xr:uid="{5606B808-8441-4E5C-B488-42E264306C6F}"/>
    <cellStyle name="20% - Accent3 7 2 2 5" xfId="24498" xr:uid="{51EF9532-006D-4D35-9185-8569FF8C4EE9}"/>
    <cellStyle name="20% - Accent3 7 2 2 5 2" xfId="43261" xr:uid="{C4180B2B-FA06-41BD-A6C2-6EE581D57523}"/>
    <cellStyle name="20% - Accent3 7 2 2 6" xfId="15107" xr:uid="{6C3E913D-976B-4F9C-A17E-0913A4284117}"/>
    <cellStyle name="20% - Accent3 7 2 2 7" xfId="33880" xr:uid="{5E8A6343-B682-413D-9E25-9A73CC8DF5FD}"/>
    <cellStyle name="20% - Accent3 7 2 2 8" xfId="50650" xr:uid="{EA240E1A-E56C-4FCC-9586-0D1C939273BE}"/>
    <cellStyle name="20% - Accent3 7 2 2 9" xfId="5451" xr:uid="{FCDD4021-7F70-4263-85F2-A09C2F0EFC53}"/>
    <cellStyle name="20% - Accent3 7 2 3" xfId="6227" xr:uid="{5B67A3EA-4443-4A78-9BB8-FE897817D573}"/>
    <cellStyle name="20% - Accent3 7 2 3 2" xfId="10073" xr:uid="{EFBDAD7A-2F73-49B3-AD8F-887A03975BCA}"/>
    <cellStyle name="20% - Accent3 7 2 3 2 2" xfId="28927" xr:uid="{394846CD-8D19-43F7-BA64-C7F06D737490}"/>
    <cellStyle name="20% - Accent3 7 2 3 2 2 2" xfId="47689" xr:uid="{9932809C-F807-41BC-A171-90F8EDD7E3C4}"/>
    <cellStyle name="20% - Accent3 7 2 3 2 3" xfId="19536" xr:uid="{6B605420-AF33-4785-A0B7-6C58D6386B82}"/>
    <cellStyle name="20% - Accent3 7 2 3 2 4" xfId="38308" xr:uid="{9A094F03-7587-404E-8C62-70E9CDF419BE}"/>
    <cellStyle name="20% - Accent3 7 2 3 3" xfId="25274" xr:uid="{02108DB0-FC03-4AD0-8FF6-54978359E74A}"/>
    <cellStyle name="20% - Accent3 7 2 3 3 2" xfId="44036" xr:uid="{948C685F-2EA1-410B-9F18-DE4D23211BAF}"/>
    <cellStyle name="20% - Accent3 7 2 3 4" xfId="15883" xr:uid="{CD64E58C-66BC-46A7-8EAF-4227DA9E82D7}"/>
    <cellStyle name="20% - Accent3 7 2 3 5" xfId="34655" xr:uid="{CBF3D138-FD94-41CA-9753-46C09927758E}"/>
    <cellStyle name="20% - Accent3 7 2 3 6" xfId="52419" xr:uid="{84C2F8EF-31F0-4AE8-9F3D-B37AD650BFA2}"/>
    <cellStyle name="20% - Accent3 7 2 3 7" xfId="60470" xr:uid="{FEB49BE1-9020-48BA-8C8F-E6349393B6F1}"/>
    <cellStyle name="20% - Accent3 7 2 4" xfId="4676" xr:uid="{E51233DB-47E9-459C-99AD-9D689A620787}"/>
    <cellStyle name="20% - Accent3 7 2 4 2" xfId="10074" xr:uid="{59A32B12-99B3-41E9-80CD-E500DA3D9E19}"/>
    <cellStyle name="20% - Accent3 7 2 4 2 2" xfId="28928" xr:uid="{696A8E04-E4C2-44BB-A912-2DCC11B1B698}"/>
    <cellStyle name="20% - Accent3 7 2 4 2 2 2" xfId="47690" xr:uid="{F67B2F67-2905-41DA-9B12-F6ED2105371A}"/>
    <cellStyle name="20% - Accent3 7 2 4 2 3" xfId="19537" xr:uid="{F98F8D21-386F-4D89-AE42-947B90612F4F}"/>
    <cellStyle name="20% - Accent3 7 2 4 2 4" xfId="38309" xr:uid="{219ABB0E-9211-4D2B-A6C4-9A204B5D23C0}"/>
    <cellStyle name="20% - Accent3 7 2 4 3" xfId="23723" xr:uid="{4D51DC5C-624C-4B10-8AC0-4252A152E19E}"/>
    <cellStyle name="20% - Accent3 7 2 4 3 2" xfId="42486" xr:uid="{0DF42EFE-13E7-4249-AA60-9681AF59AD24}"/>
    <cellStyle name="20% - Accent3 7 2 4 4" xfId="14332" xr:uid="{B9E0EDEC-A5B4-471B-9B69-61A0FEC4EDA4}"/>
    <cellStyle name="20% - Accent3 7 2 4 5" xfId="33105" xr:uid="{8AEAA4CA-26CF-4FCE-8CE0-A6B00F154FE6}"/>
    <cellStyle name="20% - Accent3 7 2 4 6" xfId="52420" xr:uid="{A7C352A3-47E1-4A81-B442-E98C9339F023}"/>
    <cellStyle name="20% - Accent3 7 2 4 7" xfId="60471" xr:uid="{C3E09051-42B1-4CE4-B5FA-BA4F88F7C716}"/>
    <cellStyle name="20% - Accent3 7 2 5" xfId="6566" xr:uid="{A47B2365-C14D-4C9C-B584-4079D9D1B894}"/>
    <cellStyle name="20% - Accent3 7 2 5 2" xfId="25606" xr:uid="{C6725D9B-AB66-4D1D-B42F-2939754F0B41}"/>
    <cellStyle name="20% - Accent3 7 2 5 2 2" xfId="44368" xr:uid="{60BC5FC9-D3E8-4B09-95AA-7296B496D056}"/>
    <cellStyle name="20% - Accent3 7 2 5 3" xfId="16215" xr:uid="{2644E1BA-C161-43A3-BFAA-52DAF26A08E2}"/>
    <cellStyle name="20% - Accent3 7 2 5 4" xfId="34987" xr:uid="{69B257F1-EA9E-4346-981A-020DED1F890E}"/>
    <cellStyle name="20% - Accent3 7 2 6" xfId="8301" xr:uid="{54CE3110-136C-45F8-81B9-8D0552EFEE0D}"/>
    <cellStyle name="20% - Accent3 7 2 6 2" xfId="27157" xr:uid="{F4392781-EBC7-4DA0-A525-33EA2237A442}"/>
    <cellStyle name="20% - Accent3 7 2 6 2 2" xfId="45919" xr:uid="{86014E30-D5DC-4618-A3A5-B1524CA6A2E2}"/>
    <cellStyle name="20% - Accent3 7 2 6 3" xfId="17766" xr:uid="{567A2BFC-46C5-401D-86F9-168181D64C5E}"/>
    <cellStyle name="20% - Accent3 7 2 6 4" xfId="36538" xr:uid="{791C91CD-C5CB-452E-B2A2-0BDE07DBBE51}"/>
    <cellStyle name="20% - Accent3 7 2 7" xfId="22392" xr:uid="{9AA328DB-F29F-46C5-83E8-77FE5488E8F9}"/>
    <cellStyle name="20% - Accent3 7 2 7 2" xfId="41164" xr:uid="{816AF5F1-1437-41A2-A5C5-8B5D4226AEFE}"/>
    <cellStyle name="20% - Accent3 7 2 8" xfId="13001" xr:uid="{25CC655A-81A6-4996-8B45-8A65B4B46CEB}"/>
    <cellStyle name="20% - Accent3 7 2 9" xfId="31783" xr:uid="{744FB953-496E-467F-8645-7A7EE6484400}"/>
    <cellStyle name="20% - Accent3 7 3" xfId="1500" xr:uid="{1D246A43-5836-405C-94BE-284349889F5F}"/>
    <cellStyle name="20% - Accent3 7 3 10" xfId="55390" xr:uid="{CB226227-046F-48E8-B8B4-0C9E3F61B6F2}"/>
    <cellStyle name="20% - Accent3 7 3 2" xfId="6568" xr:uid="{B710DE27-4020-45BB-AD92-E7266C69478D}"/>
    <cellStyle name="20% - Accent3 7 3 2 2" xfId="10075" xr:uid="{25D8BF87-494F-4421-A5DE-DB49F5E96D19}"/>
    <cellStyle name="20% - Accent3 7 3 2 2 2" xfId="28929" xr:uid="{F0FACA25-733A-4935-9D6D-D1DA610AC0B2}"/>
    <cellStyle name="20% - Accent3 7 3 2 2 2 2" xfId="47691" xr:uid="{5550B8C2-1DF2-4038-B6A2-AEA94B3BA224}"/>
    <cellStyle name="20% - Accent3 7 3 2 2 3" xfId="19538" xr:uid="{9FCE3327-84F8-4FAC-9652-926571F3083E}"/>
    <cellStyle name="20% - Accent3 7 3 2 2 4" xfId="38310" xr:uid="{CABA984E-68C1-42C3-AEE5-C7A1FAE2776C}"/>
    <cellStyle name="20% - Accent3 7 3 2 3" xfId="25608" xr:uid="{5CB0E9D4-27A0-4AA5-A3EC-C3466AD422A7}"/>
    <cellStyle name="20% - Accent3 7 3 2 3 2" xfId="44370" xr:uid="{CD156C33-DEB5-432B-9CB3-93D7900B63E9}"/>
    <cellStyle name="20% - Accent3 7 3 2 4" xfId="16217" xr:uid="{E5D3BE98-1405-4C6A-B6A9-954048BEF411}"/>
    <cellStyle name="20% - Accent3 7 3 2 5" xfId="34989" xr:uid="{BD2C2BAD-ADDC-471E-9D91-78B00BBCF526}"/>
    <cellStyle name="20% - Accent3 7 3 2 6" xfId="52421" xr:uid="{0784B3F7-E114-47D1-A1DB-EC39F41F96BF}"/>
    <cellStyle name="20% - Accent3 7 3 2 7" xfId="60472" xr:uid="{C40CA944-08FC-4502-8973-C101E02676FA}"/>
    <cellStyle name="20% - Accent3 7 3 3" xfId="10076" xr:uid="{8D2C5040-9342-4ACF-9EE3-F780B2EF3F40}"/>
    <cellStyle name="20% - Accent3 7 3 3 2" xfId="28930" xr:uid="{D94B4DE0-781A-4780-9E94-04A80C5ABE07}"/>
    <cellStyle name="20% - Accent3 7 3 3 2 2" xfId="47692" xr:uid="{C629EF7D-4470-4B6C-951F-8482CE569289}"/>
    <cellStyle name="20% - Accent3 7 3 3 3" xfId="19539" xr:uid="{E402C14B-898B-4961-8D1D-C12538B5DB72}"/>
    <cellStyle name="20% - Accent3 7 3 3 4" xfId="38311" xr:uid="{8F1DDAB1-F408-4708-8452-649311EA5A76}"/>
    <cellStyle name="20% - Accent3 7 3 3 5" xfId="52422" xr:uid="{B6AB0D2B-F909-419E-BFC4-80352F6B3697}"/>
    <cellStyle name="20% - Accent3 7 3 3 6" xfId="60473" xr:uid="{19D0CFE9-CDE9-49D1-A24A-0FB02ACCE8F1}"/>
    <cellStyle name="20% - Accent3 7 3 4" xfId="8303" xr:uid="{E85411EC-DD1F-4D5B-ADC2-E3A1DFDF517B}"/>
    <cellStyle name="20% - Accent3 7 3 4 2" xfId="27159" xr:uid="{025DF865-E053-479E-885E-4D528E417BC0}"/>
    <cellStyle name="20% - Accent3 7 3 4 2 2" xfId="45921" xr:uid="{B0768B7B-3D4B-4149-AD6E-C7033800DA03}"/>
    <cellStyle name="20% - Accent3 7 3 4 3" xfId="17768" xr:uid="{B49165CB-9877-479A-8598-EE4E0E22E2DE}"/>
    <cellStyle name="20% - Accent3 7 3 4 4" xfId="36540" xr:uid="{34E5EEB7-F224-4378-AC7A-70A1CC443636}"/>
    <cellStyle name="20% - Accent3 7 3 5" xfId="24065" xr:uid="{575CF751-ECF5-420A-BF36-107F2C8EF9EF}"/>
    <cellStyle name="20% - Accent3 7 3 5 2" xfId="42828" xr:uid="{E12AD3CB-376F-462F-A616-FD46FEEA7C61}"/>
    <cellStyle name="20% - Accent3 7 3 6" xfId="14674" xr:uid="{558FF1D1-B1B0-4D80-BAD7-20E92ADA1A0A}"/>
    <cellStyle name="20% - Accent3 7 3 7" xfId="33447" xr:uid="{3B68493B-13CD-42E6-AFD4-5681F520F7C4}"/>
    <cellStyle name="20% - Accent3 7 3 8" xfId="50651" xr:uid="{87F5FC45-45A2-4EC2-94BE-B6EE3CBCA510}"/>
    <cellStyle name="20% - Accent3 7 3 9" xfId="5018" xr:uid="{C8896E20-BFE6-4732-83C0-2D0165B05AEF}"/>
    <cellStyle name="20% - Accent3 7 4" xfId="5794" xr:uid="{FE4CBC67-866D-48BE-A474-35C582B6FF04}"/>
    <cellStyle name="20% - Accent3 7 4 2" xfId="10077" xr:uid="{A490FC3C-9027-417C-84E2-6163D8DCD14D}"/>
    <cellStyle name="20% - Accent3 7 4 2 2" xfId="28931" xr:uid="{48878657-6EE4-45E6-8C95-0CCF01042AC3}"/>
    <cellStyle name="20% - Accent3 7 4 2 2 2" xfId="47693" xr:uid="{AED51370-3D4E-4FA5-8CBF-4F1E206FF7B4}"/>
    <cellStyle name="20% - Accent3 7 4 2 3" xfId="19540" xr:uid="{13C5F9DB-6A60-42FA-8466-C831DC92015B}"/>
    <cellStyle name="20% - Accent3 7 4 2 4" xfId="38312" xr:uid="{F00B315B-A9C7-43FD-8937-92F3575F5CF1}"/>
    <cellStyle name="20% - Accent3 7 4 3" xfId="24841" xr:uid="{8F7926D5-DBB8-4288-9FC5-DAB056F30700}"/>
    <cellStyle name="20% - Accent3 7 4 3 2" xfId="43603" xr:uid="{C2DBDD1F-F734-48BD-BF76-467414209B77}"/>
    <cellStyle name="20% - Accent3 7 4 4" xfId="15450" xr:uid="{6A34D092-C469-4B4C-A91F-6E4F55FCADE4}"/>
    <cellStyle name="20% - Accent3 7 4 5" xfId="34222" xr:uid="{67F591F9-A937-4D62-81CE-FB712800CA1C}"/>
    <cellStyle name="20% - Accent3 7 4 6" xfId="52423" xr:uid="{3D3F4E46-17E8-48EB-BE51-8B72FB815470}"/>
    <cellStyle name="20% - Accent3 7 4 7" xfId="55391" xr:uid="{CD6E637A-7846-4632-B346-9C71E192644C}"/>
    <cellStyle name="20% - Accent3 7 5" xfId="4243" xr:uid="{54C9AE98-3AF5-4029-B972-3EE6B1E22AC6}"/>
    <cellStyle name="20% - Accent3 7 5 2" xfId="10078" xr:uid="{BB686C5A-7846-44F9-B388-E2AC24A8C420}"/>
    <cellStyle name="20% - Accent3 7 5 2 2" xfId="28932" xr:uid="{FCA62874-50E2-45FE-A4B8-6E3F0FBDA2CE}"/>
    <cellStyle name="20% - Accent3 7 5 2 2 2" xfId="47694" xr:uid="{A79AF585-2269-41EF-943D-54AA973F52B5}"/>
    <cellStyle name="20% - Accent3 7 5 2 3" xfId="19541" xr:uid="{A2ED087A-BFCA-4F90-83BF-834166D53B31}"/>
    <cellStyle name="20% - Accent3 7 5 2 4" xfId="38313" xr:uid="{96F0F27D-6039-4547-B5BC-C7B0F9611005}"/>
    <cellStyle name="20% - Accent3 7 5 3" xfId="23290" xr:uid="{BC614418-6C27-4EA0-A6C7-DDE262F2D331}"/>
    <cellStyle name="20% - Accent3 7 5 3 2" xfId="42053" xr:uid="{D9C5040D-A03D-4412-86B4-621AC07E7A61}"/>
    <cellStyle name="20% - Accent3 7 5 4" xfId="13899" xr:uid="{9B8BDA8B-A702-4B7B-AF03-4C5C12D84809}"/>
    <cellStyle name="20% - Accent3 7 5 5" xfId="32672" xr:uid="{9E991EFA-61C4-4D5C-A2C5-F9F5169E6733}"/>
    <cellStyle name="20% - Accent3 7 5 6" xfId="52424" xr:uid="{A42978F6-0FA1-42F2-B394-2D7B29B400C4}"/>
    <cellStyle name="20% - Accent3 7 5 7" xfId="55392" xr:uid="{AFD127A7-E049-47E4-9D6C-3C6AAAC44E6A}"/>
    <cellStyle name="20% - Accent3 7 6" xfId="6565" xr:uid="{B5340616-9CB2-47A0-B554-969D6DD97F34}"/>
    <cellStyle name="20% - Accent3 7 6 2" xfId="25605" xr:uid="{15309C69-75DC-4942-840D-CF44D1B7829D}"/>
    <cellStyle name="20% - Accent3 7 6 2 2" xfId="44367" xr:uid="{6BB91106-B1D3-457E-A9A9-BE0CA9A77434}"/>
    <cellStyle name="20% - Accent3 7 6 3" xfId="16214" xr:uid="{F5C6D7FA-9097-4837-8826-B094CDAE4016}"/>
    <cellStyle name="20% - Accent3 7 6 4" xfId="34986" xr:uid="{AAF08FA4-0416-4752-8005-F506054003A9}"/>
    <cellStyle name="20% - Accent3 7 6 5" xfId="55393" xr:uid="{A3E54ED9-1745-4860-995A-92D316C65537}"/>
    <cellStyle name="20% - Accent3 7 7" xfId="8300" xr:uid="{88C458AF-8436-474A-B7C8-B00BDC647171}"/>
    <cellStyle name="20% - Accent3 7 7 2" xfId="27156" xr:uid="{36ACA3CD-E312-477B-A927-C8726E3AC747}"/>
    <cellStyle name="20% - Accent3 7 7 2 2" xfId="45918" xr:uid="{6A26F7B9-97B7-436C-8086-011D80AC3CA9}"/>
    <cellStyle name="20% - Accent3 7 7 3" xfId="17765" xr:uid="{4219EE85-4C70-4DA0-B127-AC3F17E5610D}"/>
    <cellStyle name="20% - Accent3 7 7 4" xfId="36537" xr:uid="{921EF34C-77AD-4D88-9DC9-6CDB28B97FEB}"/>
    <cellStyle name="20% - Accent3 7 7 5" xfId="55394" xr:uid="{6E48347D-60DD-4DA5-A6EB-87BD47D35426}"/>
    <cellStyle name="20% - Accent3 7 8" xfId="22391" xr:uid="{EE9764A4-14B2-448B-8CE7-19FB41A82462}"/>
    <cellStyle name="20% - Accent3 7 8 2" xfId="41163" xr:uid="{FD23E615-D8C6-4663-B4B5-5008363D71A8}"/>
    <cellStyle name="20% - Accent3 7 8 3" xfId="55395" xr:uid="{D0A8AED7-AA53-4C36-AA7D-AD5908939206}"/>
    <cellStyle name="20% - Accent3 7 9" xfId="13000" xr:uid="{EDE95268-DD0F-489D-9418-46D69F9E9C86}"/>
    <cellStyle name="20% - Accent3 7 9 2" xfId="55396" xr:uid="{8F47F31A-09DD-4FB6-B140-A19268CED0CA}"/>
    <cellStyle name="20% - Accent3 8" xfId="1706" xr:uid="{70DE6D9A-0461-4280-B59E-D7AC56F0576F}"/>
    <cellStyle name="20% - Accent3 8 10" xfId="50652" xr:uid="{CE0C7B7A-2D73-4EE6-B007-7A83C0FF920D}"/>
    <cellStyle name="20% - Accent3 8 11" xfId="3339" xr:uid="{1786AF4E-8ADB-4629-807A-081E19C5E3C3}"/>
    <cellStyle name="20% - Accent3 8 12" xfId="55397" xr:uid="{4391F2ED-23EA-4C4C-B7A9-E9C2F83A56B9}"/>
    <cellStyle name="20% - Accent3 8 2" xfId="2253" xr:uid="{DDF6466E-A62A-4175-9439-CF93DCB9050B}"/>
    <cellStyle name="20% - Accent3 8 2 10" xfId="55398" xr:uid="{7389908B-6DD1-4001-9860-5C1FA6F5C835}"/>
    <cellStyle name="20% - Accent3 8 2 2" xfId="6570" xr:uid="{1A81F28E-FAB1-4A78-9748-28970158AB1C}"/>
    <cellStyle name="20% - Accent3 8 2 2 2" xfId="10079" xr:uid="{F3B86D64-0FBF-4BB1-913A-57F43C6D32A5}"/>
    <cellStyle name="20% - Accent3 8 2 2 2 2" xfId="28933" xr:uid="{4094EAD3-6A76-4401-B393-2512A0030D3C}"/>
    <cellStyle name="20% - Accent3 8 2 2 2 2 2" xfId="47695" xr:uid="{33C2D96B-7294-49A2-947B-DEFF37D2850E}"/>
    <cellStyle name="20% - Accent3 8 2 2 2 3" xfId="19542" xr:uid="{3E2568D9-74E7-4E9C-BD1D-6240BCE1C0FF}"/>
    <cellStyle name="20% - Accent3 8 2 2 2 4" xfId="38314" xr:uid="{72921396-1CC6-4B20-9927-881F51FD073B}"/>
    <cellStyle name="20% - Accent3 8 2 2 3" xfId="25610" xr:uid="{D1156660-F1BF-451A-BE10-5A74F8CF7B21}"/>
    <cellStyle name="20% - Accent3 8 2 2 3 2" xfId="44372" xr:uid="{2C1DA429-2A8E-4536-B6A1-788E61F5C9EC}"/>
    <cellStyle name="20% - Accent3 8 2 2 4" xfId="16219" xr:uid="{9675A3FB-6B5B-4498-BD79-D95D9379BFB9}"/>
    <cellStyle name="20% - Accent3 8 2 2 5" xfId="34991" xr:uid="{60F85C45-4758-4D24-8D2C-8793D1B00B4B}"/>
    <cellStyle name="20% - Accent3 8 2 2 6" xfId="52425" xr:uid="{60E67E86-A9A6-4195-BA7E-7257A9C968EB}"/>
    <cellStyle name="20% - Accent3 8 2 2 7" xfId="60474" xr:uid="{7A33A4DE-9FCC-4CBB-AE18-66FA35815559}"/>
    <cellStyle name="20% - Accent3 8 2 3" xfId="10080" xr:uid="{4864466C-B164-40B3-A808-BFE39DBF2860}"/>
    <cellStyle name="20% - Accent3 8 2 3 2" xfId="28934" xr:uid="{C0785635-EA21-408C-AE37-48D7B7201786}"/>
    <cellStyle name="20% - Accent3 8 2 3 2 2" xfId="47696" xr:uid="{3D976FC7-BD8E-451D-B69F-872DA8B31F55}"/>
    <cellStyle name="20% - Accent3 8 2 3 3" xfId="19543" xr:uid="{E3FD3BBA-CE6B-45DB-B4E0-AE5F7093A238}"/>
    <cellStyle name="20% - Accent3 8 2 3 4" xfId="38315" xr:uid="{548A1E26-6683-43B0-ADF9-535ECC492EEC}"/>
    <cellStyle name="20% - Accent3 8 2 3 5" xfId="52426" xr:uid="{62EF71CE-A70E-4487-97C7-020229602AD2}"/>
    <cellStyle name="20% - Accent3 8 2 3 6" xfId="60475" xr:uid="{A3772ACD-F6C6-4B8E-BC0B-2C233E179707}"/>
    <cellStyle name="20% - Accent3 8 2 4" xfId="8305" xr:uid="{51EF970F-F9CD-4C01-AA1D-3B211A8D1FB5}"/>
    <cellStyle name="20% - Accent3 8 2 4 2" xfId="27161" xr:uid="{9087A111-7D5A-4B01-8C1B-46EDD4F7ACE4}"/>
    <cellStyle name="20% - Accent3 8 2 4 2 2" xfId="45923" xr:uid="{C9E25EDC-F57C-49CF-9379-353A5D2239EE}"/>
    <cellStyle name="20% - Accent3 8 2 4 3" xfId="17770" xr:uid="{B96F11E5-CFEA-4FB8-9593-3BBEDDA6FBBB}"/>
    <cellStyle name="20% - Accent3 8 2 4 4" xfId="36542" xr:uid="{BB326270-D535-4ABA-8452-4ACE15496F67}"/>
    <cellStyle name="20% - Accent3 8 2 5" xfId="24283" xr:uid="{E38A772C-A8D1-431F-9E61-C5E51A8E56BA}"/>
    <cellStyle name="20% - Accent3 8 2 5 2" xfId="43046" xr:uid="{076FC1A9-8A9F-4FC2-B81A-DA68BB4F879C}"/>
    <cellStyle name="20% - Accent3 8 2 6" xfId="14892" xr:uid="{394CDD4B-FEC2-4EDE-ACBC-D3EBE26E1536}"/>
    <cellStyle name="20% - Accent3 8 2 7" xfId="33665" xr:uid="{47EFC768-6F49-4582-882E-466CA11205CA}"/>
    <cellStyle name="20% - Accent3 8 2 8" xfId="50653" xr:uid="{B74DC499-AE3E-4A2B-9D98-46B330825282}"/>
    <cellStyle name="20% - Accent3 8 2 9" xfId="5236" xr:uid="{B83371F3-2C8A-4DCE-BEA9-044255FD1D05}"/>
    <cellStyle name="20% - Accent3 8 3" xfId="6012" xr:uid="{63C69DF1-53E7-4E6C-B46E-649D10DDFCEE}"/>
    <cellStyle name="20% - Accent3 8 3 2" xfId="10081" xr:uid="{34437147-897E-4F00-8F6B-542087B5158B}"/>
    <cellStyle name="20% - Accent3 8 3 2 2" xfId="28935" xr:uid="{73DA998E-BC5A-4F2A-87EF-3262DC4D57B4}"/>
    <cellStyle name="20% - Accent3 8 3 2 2 2" xfId="47697" xr:uid="{84D23289-7F52-47DF-ACAC-C4A5CFF5AF65}"/>
    <cellStyle name="20% - Accent3 8 3 2 3" xfId="19544" xr:uid="{5C6F0C8A-75D3-434E-BD79-F0E3D8851845}"/>
    <cellStyle name="20% - Accent3 8 3 2 4" xfId="38316" xr:uid="{A0113CA6-614E-4964-85CF-A6AEA3906CEE}"/>
    <cellStyle name="20% - Accent3 8 3 3" xfId="25059" xr:uid="{D31F898F-39DC-46B6-B98B-8E1676530131}"/>
    <cellStyle name="20% - Accent3 8 3 3 2" xfId="43821" xr:uid="{57FF1287-EF13-478A-AD5A-32540E9AA425}"/>
    <cellStyle name="20% - Accent3 8 3 4" xfId="15668" xr:uid="{621F6514-FAB1-448A-BBB1-0359B562D466}"/>
    <cellStyle name="20% - Accent3 8 3 5" xfId="34440" xr:uid="{79FDEF71-C3B8-4167-8C9C-C1CE5052FA1C}"/>
    <cellStyle name="20% - Accent3 8 3 6" xfId="52427" xr:uid="{C751A993-2C95-4CF3-995A-C22406C48F44}"/>
    <cellStyle name="20% - Accent3 8 3 7" xfId="55399" xr:uid="{DFDF8B26-67AA-4572-A19E-6713A41F6C9B}"/>
    <cellStyle name="20% - Accent3 8 4" xfId="4461" xr:uid="{6BEC05B5-5F94-4626-8A2D-F8BA2362B612}"/>
    <cellStyle name="20% - Accent3 8 4 2" xfId="10082" xr:uid="{32C81439-46FB-48C3-B4DD-A87E53310251}"/>
    <cellStyle name="20% - Accent3 8 4 2 2" xfId="28936" xr:uid="{1B7B7248-8D9D-487C-AD85-78EFE189FA3A}"/>
    <cellStyle name="20% - Accent3 8 4 2 2 2" xfId="47698" xr:uid="{E720209B-A011-43FC-80CC-2FC1124B1E4C}"/>
    <cellStyle name="20% - Accent3 8 4 2 3" xfId="19545" xr:uid="{72D4A15E-309C-42FD-B97D-08699AA4A034}"/>
    <cellStyle name="20% - Accent3 8 4 2 4" xfId="38317" xr:uid="{053AD187-AA80-43C6-8625-A4235471C9CD}"/>
    <cellStyle name="20% - Accent3 8 4 3" xfId="23508" xr:uid="{198C6908-B2D3-4AF3-9E51-48E51AA66DE3}"/>
    <cellStyle name="20% - Accent3 8 4 3 2" xfId="42271" xr:uid="{236E68B6-D06B-4FC0-B218-2D1A5D26F10B}"/>
    <cellStyle name="20% - Accent3 8 4 4" xfId="14117" xr:uid="{33D20213-D64A-4A1F-8563-DC2AFC8287A5}"/>
    <cellStyle name="20% - Accent3 8 4 5" xfId="32890" xr:uid="{2F7C03A6-494E-4F09-A03F-8A6B82C8D240}"/>
    <cellStyle name="20% - Accent3 8 4 6" xfId="52428" xr:uid="{D6BE1D22-E96D-437C-B389-B13A28D42708}"/>
    <cellStyle name="20% - Accent3 8 4 7" xfId="55400" xr:uid="{94221D2C-CCF9-4B80-8900-26CC9AD1C23A}"/>
    <cellStyle name="20% - Accent3 8 5" xfId="6569" xr:uid="{08855D00-7F43-4EBF-B708-DCBFB21979BA}"/>
    <cellStyle name="20% - Accent3 8 5 2" xfId="25609" xr:uid="{0F236B48-29F3-4472-9508-E0CF404573F5}"/>
    <cellStyle name="20% - Accent3 8 5 2 2" xfId="44371" xr:uid="{9CF97A99-22C7-46C3-BCA7-EADF9E7162CB}"/>
    <cellStyle name="20% - Accent3 8 5 3" xfId="16218" xr:uid="{476557F7-34D0-4552-92F9-9F9CE5F67541}"/>
    <cellStyle name="20% - Accent3 8 5 4" xfId="34990" xr:uid="{23371B00-C5A9-490B-A04E-F56B10C69724}"/>
    <cellStyle name="20% - Accent3 8 5 5" xfId="55401" xr:uid="{E228F4D2-C1A0-4967-914E-A691FDB3183B}"/>
    <cellStyle name="20% - Accent3 8 6" xfId="8304" xr:uid="{9188790D-B357-4F0A-8CC7-984538B4F573}"/>
    <cellStyle name="20% - Accent3 8 6 2" xfId="27160" xr:uid="{FDCC75D2-12BB-4E6A-8E18-348252D7ADFC}"/>
    <cellStyle name="20% - Accent3 8 6 2 2" xfId="45922" xr:uid="{851A6054-BA86-42C9-A9AD-9EFD34CD0318}"/>
    <cellStyle name="20% - Accent3 8 6 3" xfId="17769" xr:uid="{30425361-0588-468C-B35D-E936D9D00D61}"/>
    <cellStyle name="20% - Accent3 8 6 4" xfId="36541" xr:uid="{1B2B3971-7B55-41F8-B883-823709DAB4E1}"/>
    <cellStyle name="20% - Accent3 8 6 5" xfId="55402" xr:uid="{53140342-1C20-47E0-8A12-121B485FA01A}"/>
    <cellStyle name="20% - Accent3 8 7" xfId="22393" xr:uid="{436B57AE-4A4A-4F8B-A6AA-95CB7512FEED}"/>
    <cellStyle name="20% - Accent3 8 7 2" xfId="41165" xr:uid="{9BD43221-25AC-45C3-966D-AE2996EBCD75}"/>
    <cellStyle name="20% - Accent3 8 7 3" xfId="55403" xr:uid="{05702CCD-793D-4EF1-B9D6-4584160D5821}"/>
    <cellStyle name="20% - Accent3 8 8" xfId="13002" xr:uid="{77652E8F-3DFC-47F1-AC20-72281EE43A0E}"/>
    <cellStyle name="20% - Accent3 8 8 2" xfId="55404" xr:uid="{1920668F-3CF2-444D-AB90-60927E260534}"/>
    <cellStyle name="20% - Accent3 8 9" xfId="31784" xr:uid="{1B3F23A3-8D31-4902-A3E2-CA753EE26BFA}"/>
    <cellStyle name="20% - Accent3 8 9 2" xfId="55405" xr:uid="{43FC4B13-1AEE-493B-9B72-7D3D6D86DE46}"/>
    <cellStyle name="20% - Accent3 9" xfId="1460" xr:uid="{B714E18F-49D2-440F-BA0C-5F5BD21EA86F}"/>
    <cellStyle name="20% - Accent3 9 10" xfId="50654" xr:uid="{620A2CFF-B627-45A2-9D76-E844C0718338}"/>
    <cellStyle name="20% - Accent3 9 11" xfId="3340" xr:uid="{F65505EB-8039-4656-A30C-F54928FC275D}"/>
    <cellStyle name="20% - Accent3 9 12" xfId="55406" xr:uid="{C2278812-8B77-465D-B891-B91478BE79C7}"/>
    <cellStyle name="20% - Accent3 9 2" xfId="2254" xr:uid="{75E60A9E-3EDA-495A-A73D-C8733DFFEB0C}"/>
    <cellStyle name="20% - Accent3 9 2 10" xfId="55407" xr:uid="{231A7F72-6786-4B0F-9A70-DDD479A667FF}"/>
    <cellStyle name="20% - Accent3 9 2 2" xfId="6572" xr:uid="{E3F88841-74F7-45B6-B46E-23075ABC1CED}"/>
    <cellStyle name="20% - Accent3 9 2 2 2" xfId="10083" xr:uid="{2A229D56-C6FF-415C-AF07-8E644CF74989}"/>
    <cellStyle name="20% - Accent3 9 2 2 2 2" xfId="28937" xr:uid="{B2EB0CB3-8710-4DC2-A585-A63886C27D47}"/>
    <cellStyle name="20% - Accent3 9 2 2 2 2 2" xfId="47699" xr:uid="{547DF802-C9E8-4D68-8FA7-B71F6BEEC97C}"/>
    <cellStyle name="20% - Accent3 9 2 2 2 3" xfId="19546" xr:uid="{5FD248F4-E23D-4B10-9AE8-526C31AAAA2F}"/>
    <cellStyle name="20% - Accent3 9 2 2 2 4" xfId="38318" xr:uid="{CE78CF75-B92F-4244-A638-9C3D79CCF52E}"/>
    <cellStyle name="20% - Accent3 9 2 2 3" xfId="25612" xr:uid="{E31E3167-060C-4E25-AC2C-16AFACAFB3D5}"/>
    <cellStyle name="20% - Accent3 9 2 2 3 2" xfId="44374" xr:uid="{3606EFC9-5109-4406-8C2A-96310F971A96}"/>
    <cellStyle name="20% - Accent3 9 2 2 4" xfId="16221" xr:uid="{8A63D3EA-64B4-4E36-BDF5-659BDE290555}"/>
    <cellStyle name="20% - Accent3 9 2 2 5" xfId="34993" xr:uid="{90F299FF-F1B9-4BCD-B7B7-6A7CCE064CDA}"/>
    <cellStyle name="20% - Accent3 9 2 2 6" xfId="52429" xr:uid="{C4062D4F-78A9-4F7A-85AD-D3D4D7C311B9}"/>
    <cellStyle name="20% - Accent3 9 2 2 7" xfId="60476" xr:uid="{34045CA6-7FB3-4FB6-98A5-1637C62B40F2}"/>
    <cellStyle name="20% - Accent3 9 2 3" xfId="10084" xr:uid="{B032589C-8CC2-4403-BB38-A37179715B44}"/>
    <cellStyle name="20% - Accent3 9 2 3 2" xfId="28938" xr:uid="{F7DBCBA2-D94B-42E6-9995-BCBF7B32209B}"/>
    <cellStyle name="20% - Accent3 9 2 3 2 2" xfId="47700" xr:uid="{5D1FC099-5EEB-40E0-ACC5-EBFA3CD95A27}"/>
    <cellStyle name="20% - Accent3 9 2 3 3" xfId="19547" xr:uid="{11684082-FBAC-4315-ADA2-48D9B563EFE5}"/>
    <cellStyle name="20% - Accent3 9 2 3 4" xfId="38319" xr:uid="{260DD2B3-6BB3-40A7-9D5D-EB1252012539}"/>
    <cellStyle name="20% - Accent3 9 2 3 5" xfId="52430" xr:uid="{D780B155-C968-4A56-B3FB-C0135F503E97}"/>
    <cellStyle name="20% - Accent3 9 2 3 6" xfId="60477" xr:uid="{A21F3D5D-3A52-4EB5-902D-00EBC0803345}"/>
    <cellStyle name="20% - Accent3 9 2 4" xfId="8307" xr:uid="{D36EB936-F136-410D-91A2-24C81DB36C75}"/>
    <cellStyle name="20% - Accent3 9 2 4 2" xfId="27163" xr:uid="{5F0C0064-8AC3-4488-BA6A-CCDF21580C52}"/>
    <cellStyle name="20% - Accent3 9 2 4 2 2" xfId="45925" xr:uid="{25AAA5A7-67FA-4AAD-9A17-FF97A449F986}"/>
    <cellStyle name="20% - Accent3 9 2 4 3" xfId="17772" xr:uid="{C698B6DD-7E46-4603-AE96-7644B85B8124}"/>
    <cellStyle name="20% - Accent3 9 2 4 4" xfId="36544" xr:uid="{C2F36C35-9EE1-4F57-9268-5BC27E9D73CF}"/>
    <cellStyle name="20% - Accent3 9 2 5" xfId="24542" xr:uid="{59233F20-743F-4DA5-8DB4-D5D5E23CA720}"/>
    <cellStyle name="20% - Accent3 9 2 5 2" xfId="43304" xr:uid="{6D6AD797-709B-415F-B3ED-94941802A8A7}"/>
    <cellStyle name="20% - Accent3 9 2 6" xfId="15151" xr:uid="{02C7C87B-9F49-44E7-9F67-D29A3486A3BE}"/>
    <cellStyle name="20% - Accent3 9 2 7" xfId="33923" xr:uid="{EF4DA5DA-8F68-4AE5-8D76-975EC8077200}"/>
    <cellStyle name="20% - Accent3 9 2 8" xfId="50655" xr:uid="{9954FE78-D36E-47F8-8BB5-9C6BDD3F117E}"/>
    <cellStyle name="20% - Accent3 9 2 9" xfId="5495" xr:uid="{D65AF119-6CA2-44B1-921E-935A2F79DEA0}"/>
    <cellStyle name="20% - Accent3 9 3" xfId="6270" xr:uid="{27BFE0EA-9F4C-4F7E-B834-2F4CF066A9F7}"/>
    <cellStyle name="20% - Accent3 9 3 2" xfId="10085" xr:uid="{0C1405C0-7674-455A-9367-8AC0AC515629}"/>
    <cellStyle name="20% - Accent3 9 3 2 2" xfId="28939" xr:uid="{19109446-4ED3-4D80-83CE-DFFE6DEB9086}"/>
    <cellStyle name="20% - Accent3 9 3 2 2 2" xfId="47701" xr:uid="{40D6AAA8-084E-4BA9-BE60-8CE1C8D8D3B4}"/>
    <cellStyle name="20% - Accent3 9 3 2 3" xfId="19548" xr:uid="{A1D16F96-60FE-4C40-8362-1247BF746D54}"/>
    <cellStyle name="20% - Accent3 9 3 2 4" xfId="38320" xr:uid="{6C63DD0C-8C5A-464E-83A0-69218188064A}"/>
    <cellStyle name="20% - Accent3 9 3 3" xfId="25317" xr:uid="{83F1A16A-A94A-4F76-BFDF-CA7E14F6A241}"/>
    <cellStyle name="20% - Accent3 9 3 3 2" xfId="44079" xr:uid="{97C1BA2D-F607-4DEC-894C-A8E9480CAB22}"/>
    <cellStyle name="20% - Accent3 9 3 4" xfId="15926" xr:uid="{26CC52DC-2972-41E8-9055-2EAF0D0B7582}"/>
    <cellStyle name="20% - Accent3 9 3 5" xfId="34698" xr:uid="{753FE233-1E09-4E35-8873-954EDA83E88B}"/>
    <cellStyle name="20% - Accent3 9 3 6" xfId="52431" xr:uid="{F72C33B1-6039-430E-A3CC-BD77C6E1273E}"/>
    <cellStyle name="20% - Accent3 9 3 7" xfId="55408" xr:uid="{30F9C954-BBAD-40E7-95D8-C461123F52DB}"/>
    <cellStyle name="20% - Accent3 9 4" xfId="4719" xr:uid="{4AB8DB5E-C9FE-4213-B48D-17E12BECC291}"/>
    <cellStyle name="20% - Accent3 9 4 2" xfId="10086" xr:uid="{AA68F4CF-F305-4EA0-B919-58681B4CCE97}"/>
    <cellStyle name="20% - Accent3 9 4 2 2" xfId="28940" xr:uid="{20919764-91CB-4F67-9CF3-8094D48C0BDC}"/>
    <cellStyle name="20% - Accent3 9 4 2 2 2" xfId="47702" xr:uid="{C2008C75-1337-4F6E-BBB0-821D56F28843}"/>
    <cellStyle name="20% - Accent3 9 4 2 3" xfId="19549" xr:uid="{56FCFE2C-9DF3-4BBB-8F37-8D7EB1A23713}"/>
    <cellStyle name="20% - Accent3 9 4 2 4" xfId="38321" xr:uid="{D7522BEA-D4EC-4594-B4C4-83EC78DBDE7C}"/>
    <cellStyle name="20% - Accent3 9 4 3" xfId="23766" xr:uid="{CC92681E-48D2-4048-A3EE-A048A680FA2F}"/>
    <cellStyle name="20% - Accent3 9 4 3 2" xfId="42529" xr:uid="{C7CEB7E0-D1C2-4A64-9955-C099982ABBF9}"/>
    <cellStyle name="20% - Accent3 9 4 4" xfId="14375" xr:uid="{9898A4C0-AD8B-4670-B831-194219193AA3}"/>
    <cellStyle name="20% - Accent3 9 4 5" xfId="33148" xr:uid="{7F39752D-77A5-4028-8036-65E3F819F157}"/>
    <cellStyle name="20% - Accent3 9 4 6" xfId="52432" xr:uid="{50BB6DD7-5724-42D7-9B6F-B85D7549820E}"/>
    <cellStyle name="20% - Accent3 9 4 7" xfId="55409" xr:uid="{D009EAC1-2218-4F55-8261-D24824D3C621}"/>
    <cellStyle name="20% - Accent3 9 5" xfId="6571" xr:uid="{1B69B8F2-D066-4604-AB95-A61797B54D64}"/>
    <cellStyle name="20% - Accent3 9 5 2" xfId="25611" xr:uid="{428FDAFF-8E84-4587-B9E5-54647B58E8A7}"/>
    <cellStyle name="20% - Accent3 9 5 2 2" xfId="44373" xr:uid="{8BBC4298-806D-4DF5-94A0-FDD351E2BDB8}"/>
    <cellStyle name="20% - Accent3 9 5 3" xfId="16220" xr:uid="{816DD9B6-3E8D-4E45-B070-E4E93A17E2D7}"/>
    <cellStyle name="20% - Accent3 9 5 4" xfId="34992" xr:uid="{B52748BE-CDB4-4DBF-B8CF-05DD5BA8EC71}"/>
    <cellStyle name="20% - Accent3 9 5 5" xfId="55410" xr:uid="{20155F2F-EC59-4779-B6D8-FCCBB473E917}"/>
    <cellStyle name="20% - Accent3 9 6" xfId="8306" xr:uid="{10ADA375-AB45-48C3-AB55-D7ECCA3DB528}"/>
    <cellStyle name="20% - Accent3 9 6 2" xfId="27162" xr:uid="{C5DED145-B588-405E-B368-97EE554E51C3}"/>
    <cellStyle name="20% - Accent3 9 6 2 2" xfId="45924" xr:uid="{6B707C59-AB6C-4DB5-B49E-415ED55A2FDD}"/>
    <cellStyle name="20% - Accent3 9 6 3" xfId="17771" xr:uid="{E8AD8E25-C0BF-41AB-AB65-7CB7795E7332}"/>
    <cellStyle name="20% - Accent3 9 6 4" xfId="36543" xr:uid="{966DE93A-F7B0-4B47-AF99-6EF45A6006B1}"/>
    <cellStyle name="20% - Accent3 9 6 5" xfId="55411" xr:uid="{C5AF3576-CEE5-45CA-B2F7-F168776CAB97}"/>
    <cellStyle name="20% - Accent3 9 7" xfId="22394" xr:uid="{940B9F97-49A1-4777-BC67-85B919D3A0F7}"/>
    <cellStyle name="20% - Accent3 9 7 2" xfId="41166" xr:uid="{5AFBB30E-C9AB-4D4F-B41C-0219B450E839}"/>
    <cellStyle name="20% - Accent3 9 7 3" xfId="55412" xr:uid="{989DF094-9867-4CEB-9E64-DEEDD0D0A0DB}"/>
    <cellStyle name="20% - Accent3 9 8" xfId="13003" xr:uid="{7D288B22-41DB-4C0E-A6D2-B9579B5F1C63}"/>
    <cellStyle name="20% - Accent3 9 8 2" xfId="55413" xr:uid="{7557B150-45F9-48D2-8DC7-546E8DCE4B3F}"/>
    <cellStyle name="20% - Accent3 9 9" xfId="31785" xr:uid="{BFE2135C-82BF-4DA2-A7AC-D4194AC703E1}"/>
    <cellStyle name="20% - Accent4 10" xfId="852" xr:uid="{A5591FCD-F598-4D45-96D7-EDCF96649622}"/>
    <cellStyle name="20% - Accent4 10 10" xfId="50656" xr:uid="{F52FFEF2-39C9-4C49-86CD-1FF2DBBC90EA}"/>
    <cellStyle name="20% - Accent4 10 11" xfId="3341" xr:uid="{8194FB78-DCCA-45A0-B95F-608457CF1D71}"/>
    <cellStyle name="20% - Accent4 10 12" xfId="55414" xr:uid="{9DFE12CA-557A-45BD-B6CC-A7E6F7DFAA8F}"/>
    <cellStyle name="20% - Accent4 10 2" xfId="2255" xr:uid="{82849E75-C2F3-4181-AD82-AF7B04A3170B}"/>
    <cellStyle name="20% - Accent4 10 2 10" xfId="55415" xr:uid="{2507371B-B6A8-4FD7-87CC-ECD1A97D808D}"/>
    <cellStyle name="20% - Accent4 10 2 2" xfId="6574" xr:uid="{CA4BCEAC-BD83-4C9C-B6C4-D3DD3D66FA99}"/>
    <cellStyle name="20% - Accent4 10 2 2 2" xfId="10087" xr:uid="{75981CEE-46CC-4C74-B647-6E3AD6C00758}"/>
    <cellStyle name="20% - Accent4 10 2 2 2 2" xfId="28941" xr:uid="{C7D5C56A-22D2-4634-8D11-D75AE322C626}"/>
    <cellStyle name="20% - Accent4 10 2 2 2 2 2" xfId="47703" xr:uid="{3AEFEC95-86DB-4CEF-A162-41B0C260E085}"/>
    <cellStyle name="20% - Accent4 10 2 2 2 3" xfId="19550" xr:uid="{DC1D2ECD-3432-4F34-A567-0A5D3249144E}"/>
    <cellStyle name="20% - Accent4 10 2 2 2 4" xfId="38322" xr:uid="{C3D34C62-206A-495B-A0E1-365906D9AFDC}"/>
    <cellStyle name="20% - Accent4 10 2 2 3" xfId="25614" xr:uid="{C8488F96-87CE-4ECC-9B29-1994EC0EBC09}"/>
    <cellStyle name="20% - Accent4 10 2 2 3 2" xfId="44376" xr:uid="{9D0F1C09-982A-47FB-927F-6147F573F04A}"/>
    <cellStyle name="20% - Accent4 10 2 2 4" xfId="16223" xr:uid="{02FA4E89-4E6A-4B2F-8A03-B3B083DC75AF}"/>
    <cellStyle name="20% - Accent4 10 2 2 5" xfId="34995" xr:uid="{195EDB20-23A4-4564-BE9F-B8951C09BDC4}"/>
    <cellStyle name="20% - Accent4 10 2 2 6" xfId="52433" xr:uid="{D18E7DD5-CDDD-4465-A232-C320EC03A8DA}"/>
    <cellStyle name="20% - Accent4 10 2 2 7" xfId="60478" xr:uid="{844356BB-9F29-4340-A5C7-2F68FEED939D}"/>
    <cellStyle name="20% - Accent4 10 2 3" xfId="10088" xr:uid="{5108E092-3516-4430-8A41-968B3C4CD375}"/>
    <cellStyle name="20% - Accent4 10 2 3 2" xfId="28942" xr:uid="{0FE49ACD-AF4A-4101-BCF3-8F89CC3718B9}"/>
    <cellStyle name="20% - Accent4 10 2 3 2 2" xfId="47704" xr:uid="{729D8E02-090E-4014-BA65-CFDD3551CB13}"/>
    <cellStyle name="20% - Accent4 10 2 3 3" xfId="19551" xr:uid="{E07D3B88-6D50-450F-9912-507BCB075DF6}"/>
    <cellStyle name="20% - Accent4 10 2 3 4" xfId="38323" xr:uid="{0B7CC775-AA6A-4290-8632-435BCA166D05}"/>
    <cellStyle name="20% - Accent4 10 2 3 5" xfId="52434" xr:uid="{4066BEEC-5E28-4D65-9C3E-BF31E4EAE020}"/>
    <cellStyle name="20% - Accent4 10 2 3 6" xfId="60479" xr:uid="{D7ED28B7-B39A-44D7-BC63-2299CE963951}"/>
    <cellStyle name="20% - Accent4 10 2 4" xfId="8309" xr:uid="{6DECC012-44AF-49EC-B3C5-8C11902CF819}"/>
    <cellStyle name="20% - Accent4 10 2 4 2" xfId="27165" xr:uid="{A879A478-99AF-419C-AEC5-FEC1AFF26ACD}"/>
    <cellStyle name="20% - Accent4 10 2 4 2 2" xfId="45927" xr:uid="{863EE09B-1C70-4930-94E4-B70E41F078C6}"/>
    <cellStyle name="20% - Accent4 10 2 4 3" xfId="17774" xr:uid="{4D8CECB4-6A52-4E33-A4EC-D73287106E54}"/>
    <cellStyle name="20% - Accent4 10 2 4 4" xfId="36546" xr:uid="{A4092F91-29D0-4976-A349-ADB9E977263C}"/>
    <cellStyle name="20% - Accent4 10 2 5" xfId="24543" xr:uid="{11CAB305-8A3B-4F72-9273-CB515B3B7E81}"/>
    <cellStyle name="20% - Accent4 10 2 5 2" xfId="43305" xr:uid="{C117EC84-2423-4240-8D30-9E125F5DDC52}"/>
    <cellStyle name="20% - Accent4 10 2 6" xfId="15152" xr:uid="{4853D455-46DE-471F-A8EF-F6BFA23008CA}"/>
    <cellStyle name="20% - Accent4 10 2 7" xfId="33924" xr:uid="{96A2574C-328B-43F5-B4FE-6D1A55AA6E4C}"/>
    <cellStyle name="20% - Accent4 10 2 8" xfId="50657" xr:uid="{234D0718-0E26-45E9-93F6-79C817A8DA70}"/>
    <cellStyle name="20% - Accent4 10 2 9" xfId="5496" xr:uid="{231BC46B-F77B-4253-BFB4-51504ACB1DBB}"/>
    <cellStyle name="20% - Accent4 10 3" xfId="6271" xr:uid="{219D8E5C-27EF-42A5-8B71-071829AAB8BB}"/>
    <cellStyle name="20% - Accent4 10 3 2" xfId="10089" xr:uid="{56230FA5-8FA2-4597-90FE-0506FF9ACD76}"/>
    <cellStyle name="20% - Accent4 10 3 2 2" xfId="28943" xr:uid="{C26BA951-9AE6-4C03-BDC2-608AC7B38E1A}"/>
    <cellStyle name="20% - Accent4 10 3 2 2 2" xfId="47705" xr:uid="{97277DA2-8BCC-4B4C-BC2E-A2BC130176A5}"/>
    <cellStyle name="20% - Accent4 10 3 2 3" xfId="19552" xr:uid="{85C36F9A-25FC-4B51-A077-74022D8D91A6}"/>
    <cellStyle name="20% - Accent4 10 3 2 4" xfId="38324" xr:uid="{AEC0BE31-DE44-48B3-85B9-A9E50443633A}"/>
    <cellStyle name="20% - Accent4 10 3 3" xfId="25318" xr:uid="{DCD91277-C6A2-44FA-BDEF-1763C4C242AB}"/>
    <cellStyle name="20% - Accent4 10 3 3 2" xfId="44080" xr:uid="{B57D7610-5C4C-4B2C-970C-A54D801D02F5}"/>
    <cellStyle name="20% - Accent4 10 3 4" xfId="15927" xr:uid="{68B24219-88D9-4A84-AD47-1219B3C0C95F}"/>
    <cellStyle name="20% - Accent4 10 3 5" xfId="34699" xr:uid="{5F43A361-CC7C-426D-BAA3-9CBDAFE65290}"/>
    <cellStyle name="20% - Accent4 10 3 6" xfId="52435" xr:uid="{A2461FD4-CCA6-431B-98C8-364E5AC18713}"/>
    <cellStyle name="20% - Accent4 10 3 7" xfId="55416" xr:uid="{F1E93EE8-4413-429C-9B04-98784E4B4454}"/>
    <cellStyle name="20% - Accent4 10 4" xfId="4720" xr:uid="{7EA3B08A-EC2E-443D-BE91-D27624050A3C}"/>
    <cellStyle name="20% - Accent4 10 4 2" xfId="10090" xr:uid="{E1AA2901-A379-4917-8180-BCABE093167C}"/>
    <cellStyle name="20% - Accent4 10 4 2 2" xfId="28944" xr:uid="{647B1C1E-CA6B-44EE-88DF-4053200A862B}"/>
    <cellStyle name="20% - Accent4 10 4 2 2 2" xfId="47706" xr:uid="{D908C8F6-A3AB-4F7E-868B-D6F72CFE6C10}"/>
    <cellStyle name="20% - Accent4 10 4 2 3" xfId="19553" xr:uid="{83793DFA-4CDB-47F1-BCCD-EB591C789248}"/>
    <cellStyle name="20% - Accent4 10 4 2 4" xfId="38325" xr:uid="{7002E1AE-6ED1-46B3-8ACD-2225A25D737A}"/>
    <cellStyle name="20% - Accent4 10 4 3" xfId="23767" xr:uid="{071075FE-6FA2-4421-8F01-B4624AC95C7D}"/>
    <cellStyle name="20% - Accent4 10 4 3 2" xfId="42530" xr:uid="{87BBCB3B-95B9-42C2-BEAB-6BAA1FF73FE9}"/>
    <cellStyle name="20% - Accent4 10 4 4" xfId="14376" xr:uid="{73108DE0-2AAF-476F-A854-808157302239}"/>
    <cellStyle name="20% - Accent4 10 4 5" xfId="33149" xr:uid="{27A0CD68-0F07-4623-B976-F3C37AEEFD26}"/>
    <cellStyle name="20% - Accent4 10 4 6" xfId="52436" xr:uid="{C279CFD8-EE64-4398-A2A7-2C8FE3F8D030}"/>
    <cellStyle name="20% - Accent4 10 4 7" xfId="55417" xr:uid="{BCB16980-FC5B-4CEF-8FC3-ADDC0F90653B}"/>
    <cellStyle name="20% - Accent4 10 5" xfId="6573" xr:uid="{0F27C721-7FB8-41F2-B8CB-0F320A78556A}"/>
    <cellStyle name="20% - Accent4 10 5 2" xfId="25613" xr:uid="{9B8A0AA6-7A9E-4072-BF59-719E85EE5D32}"/>
    <cellStyle name="20% - Accent4 10 5 2 2" xfId="44375" xr:uid="{5CA51DBE-C2E4-4654-882B-E421A3BFE8CA}"/>
    <cellStyle name="20% - Accent4 10 5 3" xfId="16222" xr:uid="{1D09F3DC-8B86-4DCE-BC41-B08D572B56AA}"/>
    <cellStyle name="20% - Accent4 10 5 4" xfId="34994" xr:uid="{568D01AB-0825-4759-A82E-746B83878AEF}"/>
    <cellStyle name="20% - Accent4 10 5 5" xfId="55418" xr:uid="{F04ED0EA-1BD6-4381-9A2E-09E1E4A9CD15}"/>
    <cellStyle name="20% - Accent4 10 6" xfId="8308" xr:uid="{4220C88B-0945-4278-966C-845942763913}"/>
    <cellStyle name="20% - Accent4 10 6 2" xfId="27164" xr:uid="{44142BF7-CE45-4705-B9C0-3C7D7F55B31E}"/>
    <cellStyle name="20% - Accent4 10 6 2 2" xfId="45926" xr:uid="{BCDA0CAB-D0D4-479F-B666-BA231C21CF29}"/>
    <cellStyle name="20% - Accent4 10 6 3" xfId="17773" xr:uid="{EFE738A7-EF59-4A1D-8672-C04C9FDE4E8A}"/>
    <cellStyle name="20% - Accent4 10 6 4" xfId="36545" xr:uid="{45A10A17-6A7C-4D53-8AC1-73E3E3E911E2}"/>
    <cellStyle name="20% - Accent4 10 7" xfId="22395" xr:uid="{F11A0D06-0F3D-4B79-8C96-77DED2C0A5FF}"/>
    <cellStyle name="20% - Accent4 10 7 2" xfId="41167" xr:uid="{A2C9C6E0-21E4-4163-83EE-3186DC623D07}"/>
    <cellStyle name="20% - Accent4 10 8" xfId="13004" xr:uid="{C02195F2-F8C5-4004-94DC-E144E4D4B01F}"/>
    <cellStyle name="20% - Accent4 10 9" xfId="31786" xr:uid="{D4AFB846-B1B6-48D5-A3B2-54ADCA5F7D8D}"/>
    <cellStyle name="20% - Accent4 11" xfId="2256" xr:uid="{F7A98845-D314-4FDF-8C78-035590CF5ABA}"/>
    <cellStyle name="20% - Accent4 11 10" xfId="50658" xr:uid="{461EAE00-4BD0-4664-9932-01679F74F7F4}"/>
    <cellStyle name="20% - Accent4 11 11" xfId="3342" xr:uid="{41EC7A82-05F7-41C4-86D3-FDD5533E3A9A}"/>
    <cellStyle name="20% - Accent4 11 12" xfId="55419" xr:uid="{15AF00FC-D843-480A-A099-6DE7C5221128}"/>
    <cellStyle name="20% - Accent4 11 2" xfId="2257" xr:uid="{0D4F73B1-941D-4CCD-BC7F-C35BBFC3CA69}"/>
    <cellStyle name="20% - Accent4 11 2 10" xfId="55420" xr:uid="{0F926BDC-EBF3-4611-AB4C-657D715F38C7}"/>
    <cellStyle name="20% - Accent4 11 2 2" xfId="6576" xr:uid="{E63610F6-9FEB-4452-94F7-820971ABBCD0}"/>
    <cellStyle name="20% - Accent4 11 2 2 2" xfId="10091" xr:uid="{F836098C-8157-4AD1-B976-9E9F6FE6233D}"/>
    <cellStyle name="20% - Accent4 11 2 2 2 2" xfId="28945" xr:uid="{F1EB9434-6A35-4EA1-A036-A0A3E913CCA1}"/>
    <cellStyle name="20% - Accent4 11 2 2 2 2 2" xfId="47707" xr:uid="{90A6BFA7-95AE-4730-B171-AC9E250BE70A}"/>
    <cellStyle name="20% - Accent4 11 2 2 2 3" xfId="19554" xr:uid="{9D085332-7D89-4F56-AB6C-FE722134A6A5}"/>
    <cellStyle name="20% - Accent4 11 2 2 2 4" xfId="38326" xr:uid="{C2DF8E22-9733-4FB3-B7DA-ED3AC940B920}"/>
    <cellStyle name="20% - Accent4 11 2 2 3" xfId="25616" xr:uid="{BB7B8DEB-D29C-4B0F-83B4-A17C040EDC1A}"/>
    <cellStyle name="20% - Accent4 11 2 2 3 2" xfId="44378" xr:uid="{EB2B1B06-E311-4C7D-B24C-53CE3BDF87AB}"/>
    <cellStyle name="20% - Accent4 11 2 2 4" xfId="16225" xr:uid="{5AA9F9C5-8D79-4645-884B-EE7E7C448AAE}"/>
    <cellStyle name="20% - Accent4 11 2 2 5" xfId="34997" xr:uid="{096D8052-E96E-41A0-950D-82EE6D5C5007}"/>
    <cellStyle name="20% - Accent4 11 2 2 6" xfId="52437" xr:uid="{3B4603C1-FDCF-4AE5-BFDF-72B7D8E4BB98}"/>
    <cellStyle name="20% - Accent4 11 2 2 7" xfId="60480" xr:uid="{24560855-D457-49D8-B2BA-E376AF617813}"/>
    <cellStyle name="20% - Accent4 11 2 3" xfId="10092" xr:uid="{95BB6B0F-5908-46DA-9951-354239B2EA7B}"/>
    <cellStyle name="20% - Accent4 11 2 3 2" xfId="28946" xr:uid="{92B6A732-BC1D-42EF-B70C-0643399785EF}"/>
    <cellStyle name="20% - Accent4 11 2 3 2 2" xfId="47708" xr:uid="{0B94BD4D-FA47-41FF-B721-D7836C2BE2E7}"/>
    <cellStyle name="20% - Accent4 11 2 3 3" xfId="19555" xr:uid="{1EF4F763-8DA7-494F-8AA2-C6F4C8766EAC}"/>
    <cellStyle name="20% - Accent4 11 2 3 4" xfId="38327" xr:uid="{775315C6-8C8E-4A7F-BFEF-EE6B65E7E391}"/>
    <cellStyle name="20% - Accent4 11 2 3 5" xfId="52438" xr:uid="{206BD675-09ED-48DC-8EAA-AD0C422BD2E4}"/>
    <cellStyle name="20% - Accent4 11 2 3 6" xfId="60481" xr:uid="{0C8E9A57-7CA0-4D69-AD9B-47A615471AF6}"/>
    <cellStyle name="20% - Accent4 11 2 4" xfId="8311" xr:uid="{54F5E2FF-42B2-43E5-9B48-D44B0A3FD586}"/>
    <cellStyle name="20% - Accent4 11 2 4 2" xfId="27167" xr:uid="{135001C3-0733-4C80-8103-6496FA6685E3}"/>
    <cellStyle name="20% - Accent4 11 2 4 2 2" xfId="45929" xr:uid="{38AA65F2-70E4-4310-AA3E-8C69B8E82734}"/>
    <cellStyle name="20% - Accent4 11 2 4 3" xfId="17776" xr:uid="{A3B4F380-DBA8-491E-95D2-AED103905A2B}"/>
    <cellStyle name="20% - Accent4 11 2 4 4" xfId="36548" xr:uid="{5943C18B-D65D-4A67-B618-9962B0DFFAB8}"/>
    <cellStyle name="20% - Accent4 11 2 5" xfId="24587" xr:uid="{508251AA-8075-4C8D-97E9-12A58772AEAE}"/>
    <cellStyle name="20% - Accent4 11 2 5 2" xfId="43349" xr:uid="{56C24D3E-4860-4011-91C3-DC092BF68BF9}"/>
    <cellStyle name="20% - Accent4 11 2 6" xfId="15196" xr:uid="{37507156-6714-4716-A64B-64006C4847D0}"/>
    <cellStyle name="20% - Accent4 11 2 7" xfId="33968" xr:uid="{0C604289-A276-466F-A159-32AA0B57420E}"/>
    <cellStyle name="20% - Accent4 11 2 8" xfId="50659" xr:uid="{2E41C9AD-6D00-4D39-841B-9449EEFD4E18}"/>
    <cellStyle name="20% - Accent4 11 2 9" xfId="5540" xr:uid="{D1D6701B-E939-46F0-BE6C-7BC26C015FE0}"/>
    <cellStyle name="20% - Accent4 11 3" xfId="6315" xr:uid="{DAA0FF32-A4B5-4821-8DA6-31AF507F4C12}"/>
    <cellStyle name="20% - Accent4 11 3 2" xfId="10093" xr:uid="{5C058EB3-613A-4D57-AA00-FA250E5D63B6}"/>
    <cellStyle name="20% - Accent4 11 3 2 2" xfId="28947" xr:uid="{F9A0B7DE-F72D-48B9-ABC0-4CC9D3F03FF4}"/>
    <cellStyle name="20% - Accent4 11 3 2 2 2" xfId="47709" xr:uid="{7271C960-9AE5-4228-A221-95800647B748}"/>
    <cellStyle name="20% - Accent4 11 3 2 3" xfId="19556" xr:uid="{9E6ABE8D-2437-41C4-B601-CB76EF4888DD}"/>
    <cellStyle name="20% - Accent4 11 3 2 4" xfId="38328" xr:uid="{F947FFDD-0E7C-4E46-944F-06C0950C9CFB}"/>
    <cellStyle name="20% - Accent4 11 3 3" xfId="25362" xr:uid="{1127210B-B50C-47A4-B58D-6AAA895EE4FD}"/>
    <cellStyle name="20% - Accent4 11 3 3 2" xfId="44124" xr:uid="{D556BB2E-D520-49CA-95E2-7AB6BC705DA3}"/>
    <cellStyle name="20% - Accent4 11 3 4" xfId="15971" xr:uid="{D233D584-BB40-48EA-A6A5-6A32328A63F2}"/>
    <cellStyle name="20% - Accent4 11 3 5" xfId="34743" xr:uid="{9532C9AB-31EF-4B5F-B859-E48FC9F48683}"/>
    <cellStyle name="20% - Accent4 11 3 6" xfId="52439" xr:uid="{89C41413-E4C7-4DBC-A922-25A939FF8EFC}"/>
    <cellStyle name="20% - Accent4 11 3 7" xfId="55421" xr:uid="{44D1E09B-57BC-4CE1-92F4-F4012F85E380}"/>
    <cellStyle name="20% - Accent4 11 4" xfId="4764" xr:uid="{F3C41DF7-4D6B-4624-93B6-E95F3C22A8FA}"/>
    <cellStyle name="20% - Accent4 11 4 2" xfId="10094" xr:uid="{34C1F76B-68FD-4B25-8AE3-E83F8E401E69}"/>
    <cellStyle name="20% - Accent4 11 4 2 2" xfId="28948" xr:uid="{4F3DC30B-6981-4327-BCAE-7C055712E333}"/>
    <cellStyle name="20% - Accent4 11 4 2 2 2" xfId="47710" xr:uid="{DFDBCB5C-ED9D-40B4-8224-52C0B9C59407}"/>
    <cellStyle name="20% - Accent4 11 4 2 3" xfId="19557" xr:uid="{43AEA042-4AE2-43DD-88CF-8D30239DFDBF}"/>
    <cellStyle name="20% - Accent4 11 4 2 4" xfId="38329" xr:uid="{3F5E1D3C-FAAE-4CA5-BC24-C1A6747F31D9}"/>
    <cellStyle name="20% - Accent4 11 4 3" xfId="23811" xr:uid="{75132733-5341-4B4A-810D-6894E7BDBBBB}"/>
    <cellStyle name="20% - Accent4 11 4 3 2" xfId="42574" xr:uid="{03652B6F-6F1E-4F10-87D1-735F50F59C7F}"/>
    <cellStyle name="20% - Accent4 11 4 4" xfId="14420" xr:uid="{006492AE-FFFD-49D1-B56B-52E40590A7E1}"/>
    <cellStyle name="20% - Accent4 11 4 5" xfId="33193" xr:uid="{FC5FD5A0-3B67-42F2-ACE8-B3BB13DF6C84}"/>
    <cellStyle name="20% - Accent4 11 4 6" xfId="52440" xr:uid="{FCB82391-03AF-43A8-8E19-A9A79BCAF9DA}"/>
    <cellStyle name="20% - Accent4 11 4 7" xfId="55422" xr:uid="{89E852D0-D4E2-4403-A10E-BF9D995AD604}"/>
    <cellStyle name="20% - Accent4 11 5" xfId="6575" xr:uid="{8D7A5BAD-2AE6-4E9A-AE09-BE6BB76170AB}"/>
    <cellStyle name="20% - Accent4 11 5 2" xfId="25615" xr:uid="{754F2A38-D3FA-443A-B216-499634498EB1}"/>
    <cellStyle name="20% - Accent4 11 5 2 2" xfId="44377" xr:uid="{D545DEE3-453D-4FC7-8628-6AAB7B706B14}"/>
    <cellStyle name="20% - Accent4 11 5 3" xfId="16224" xr:uid="{8BBB5E95-8220-4B31-829B-ED2A8E769F46}"/>
    <cellStyle name="20% - Accent4 11 5 4" xfId="34996" xr:uid="{4DAFDD71-E6AF-4F63-8C5B-9C3F5142023C}"/>
    <cellStyle name="20% - Accent4 11 5 5" xfId="55423" xr:uid="{B79C6A97-0A1A-45DA-B8AD-8F5EE2C8C78F}"/>
    <cellStyle name="20% - Accent4 11 6" xfId="8310" xr:uid="{9A99C09F-1DAF-4DA6-B570-EDC1530C3BA9}"/>
    <cellStyle name="20% - Accent4 11 6 2" xfId="27166" xr:uid="{A9D221A6-D4C8-480E-82E1-0DD69DA227A5}"/>
    <cellStyle name="20% - Accent4 11 6 2 2" xfId="45928" xr:uid="{FBB3F4DF-320D-4397-8538-EEDD0CF6B1DC}"/>
    <cellStyle name="20% - Accent4 11 6 3" xfId="17775" xr:uid="{B6512E4D-A270-4785-A1B2-89888F4A6D23}"/>
    <cellStyle name="20% - Accent4 11 6 4" xfId="36547" xr:uid="{CC71C8E9-1C27-4188-949B-31594FC78CE6}"/>
    <cellStyle name="20% - Accent4 11 7" xfId="22396" xr:uid="{3382217F-6A70-48EA-92F2-2AE32660CA82}"/>
    <cellStyle name="20% - Accent4 11 7 2" xfId="41168" xr:uid="{0CCA318B-9740-48D5-922F-EE4C2EADF2C8}"/>
    <cellStyle name="20% - Accent4 11 8" xfId="13005" xr:uid="{90BD1F68-8A97-4EAC-8652-F8E19E4E4C9B}"/>
    <cellStyle name="20% - Accent4 11 9" xfId="31787" xr:uid="{367A6EB9-5A61-4DAA-A135-4924E948A2B6}"/>
    <cellStyle name="20% - Accent4 12" xfId="2258" xr:uid="{802B9145-84E9-4CAE-9432-3EA073C3E022}"/>
    <cellStyle name="20% - Accent4 12 10" xfId="55424" xr:uid="{2FE0178F-5836-4715-84BA-4C89E5A5EA09}"/>
    <cellStyle name="20% - Accent4 12 2" xfId="4805" xr:uid="{D4ACA983-410F-4429-8E8F-FB7916573F9F}"/>
    <cellStyle name="20% - Accent4 12 2 2" xfId="10095" xr:uid="{B503D79E-618E-48CE-BD52-D003BA75E497}"/>
    <cellStyle name="20% - Accent4 12 2 2 2" xfId="28949" xr:uid="{882EEB43-37ED-4146-8013-6A7D5FA7B3AE}"/>
    <cellStyle name="20% - Accent4 12 2 2 2 2" xfId="47711" xr:uid="{0546A934-0C70-402B-9F75-B5A06123079D}"/>
    <cellStyle name="20% - Accent4 12 2 2 3" xfId="19558" xr:uid="{B9DD4377-182B-4023-9722-D2A037CBF125}"/>
    <cellStyle name="20% - Accent4 12 2 2 4" xfId="38330" xr:uid="{53779BD0-E673-49F3-810F-8A75A4E8CF3A}"/>
    <cellStyle name="20% - Accent4 12 2 3" xfId="23852" xr:uid="{501AEF60-07C9-48A8-950E-E47C0397FC48}"/>
    <cellStyle name="20% - Accent4 12 2 3 2" xfId="42615" xr:uid="{97F3B9E8-ED61-4A98-8F77-A456FB0AC038}"/>
    <cellStyle name="20% - Accent4 12 2 4" xfId="14461" xr:uid="{6235144F-693F-4359-BAE0-8F26558C7D02}"/>
    <cellStyle name="20% - Accent4 12 2 5" xfId="33234" xr:uid="{AF976602-C291-4146-88F5-3EBB3D2E6710}"/>
    <cellStyle name="20% - Accent4 12 2 6" xfId="52441" xr:uid="{7CD24A1E-EF28-41D5-AD5B-EC6935304017}"/>
    <cellStyle name="20% - Accent4 12 2 7" xfId="55425" xr:uid="{62F3C70C-4376-4EA5-8508-978A78AEEE5C}"/>
    <cellStyle name="20% - Accent4 12 3" xfId="6577" xr:uid="{E8A47FDF-59B2-4D9E-AA2F-8F56CD05F6F3}"/>
    <cellStyle name="20% - Accent4 12 3 2" xfId="10096" xr:uid="{3A66AA13-5E0F-4E8F-A9F3-9430B09BDE6F}"/>
    <cellStyle name="20% - Accent4 12 3 2 2" xfId="28950" xr:uid="{BA463FBC-9E61-4B25-B846-783681CC184F}"/>
    <cellStyle name="20% - Accent4 12 3 2 2 2" xfId="47712" xr:uid="{6FA328B4-BE5C-44BB-A265-DEF3EB5573A0}"/>
    <cellStyle name="20% - Accent4 12 3 2 3" xfId="19559" xr:uid="{40297A80-2514-481A-BF88-6227E9080656}"/>
    <cellStyle name="20% - Accent4 12 3 2 4" xfId="38331" xr:uid="{7E624925-44B3-4D12-8D23-9986EC152D3A}"/>
    <cellStyle name="20% - Accent4 12 3 3" xfId="25617" xr:uid="{756D2DF7-6F19-46FB-B9D9-C873D26FF5E9}"/>
    <cellStyle name="20% - Accent4 12 3 3 2" xfId="44379" xr:uid="{505AAACF-3BD0-4F88-BE0C-EBBF30F9B6F7}"/>
    <cellStyle name="20% - Accent4 12 3 4" xfId="16226" xr:uid="{542A350F-E466-41A7-A8FA-96FD29F652A5}"/>
    <cellStyle name="20% - Accent4 12 3 5" xfId="34998" xr:uid="{29AEB9FA-FBB7-4ED5-889C-F7D5CF917240}"/>
    <cellStyle name="20% - Accent4 12 3 6" xfId="52442" xr:uid="{5C96E7C1-BCC6-4354-8610-89FB8E020BA8}"/>
    <cellStyle name="20% - Accent4 12 3 7" xfId="60482" xr:uid="{DC40E14A-A355-400B-911B-A65DECC6F9F3}"/>
    <cellStyle name="20% - Accent4 12 4" xfId="8312" xr:uid="{4D6E63A0-BA1F-4584-97DF-6E300B261324}"/>
    <cellStyle name="20% - Accent4 12 4 2" xfId="27168" xr:uid="{00B5F9C9-92AF-41B9-A46B-74B5554F3F28}"/>
    <cellStyle name="20% - Accent4 12 4 2 2" xfId="45930" xr:uid="{D157B901-EA27-4589-BD32-E9A4F6E07411}"/>
    <cellStyle name="20% - Accent4 12 4 3" xfId="17777" xr:uid="{77E8BE97-CCE1-43A2-87E3-3087A14A2AFA}"/>
    <cellStyle name="20% - Accent4 12 4 4" xfId="36549" xr:uid="{6F0E6C3C-3437-4FF9-847C-20468CDFC1C2}"/>
    <cellStyle name="20% - Accent4 12 5" xfId="22397" xr:uid="{D34A0932-42DE-4074-99DA-D8CE8BF269F5}"/>
    <cellStyle name="20% - Accent4 12 5 2" xfId="41169" xr:uid="{1C4B1CDD-12CC-4E45-9FA7-98F9E2EEBB9F}"/>
    <cellStyle name="20% - Accent4 12 6" xfId="13006" xr:uid="{7F6BC72C-6F4B-4C54-AEF3-B1AB6042C0D4}"/>
    <cellStyle name="20% - Accent4 12 7" xfId="31788" xr:uid="{F3C4ED39-95A0-4E25-ABDB-CDAC5C366E51}"/>
    <cellStyle name="20% - Accent4 12 8" xfId="50660" xr:uid="{2F489ED3-F96C-42CD-9F08-540B39D7A529}"/>
    <cellStyle name="20% - Accent4 12 9" xfId="3343" xr:uid="{82D4E3C0-179A-420E-BB25-0019F4AD576E}"/>
    <cellStyle name="20% - Accent4 13" xfId="2259" xr:uid="{13810CA1-7A98-4B86-92ED-6A32844F1179}"/>
    <cellStyle name="20% - Accent4 13 10" xfId="55426" xr:uid="{B133F7BC-C72B-40EE-AB2F-744034CC22E8}"/>
    <cellStyle name="20% - Accent4 13 2" xfId="6578" xr:uid="{10D50727-4A67-4E62-BA15-D65D896B42D1}"/>
    <cellStyle name="20% - Accent4 13 2 2" xfId="10097" xr:uid="{5D968D1C-8DD1-4DF2-A89A-BCF86AE6695F}"/>
    <cellStyle name="20% - Accent4 13 2 2 2" xfId="28951" xr:uid="{011B210E-932B-4E9C-824C-2ECACFE56670}"/>
    <cellStyle name="20% - Accent4 13 2 2 2 2" xfId="47713" xr:uid="{642A2A64-509F-403C-B32C-B10EC133BB7A}"/>
    <cellStyle name="20% - Accent4 13 2 2 3" xfId="19560" xr:uid="{873DB450-5FA4-4533-BAF7-F7E3CDE3B7E0}"/>
    <cellStyle name="20% - Accent4 13 2 2 4" xfId="38332" xr:uid="{295AA09F-B687-4124-A5E3-990465B0B33B}"/>
    <cellStyle name="20% - Accent4 13 2 3" xfId="25618" xr:uid="{854DDECF-5780-4D3F-BACA-727215890C29}"/>
    <cellStyle name="20% - Accent4 13 2 3 2" xfId="44380" xr:uid="{EB85B58C-2B1A-4069-9CAE-8B15F58947BB}"/>
    <cellStyle name="20% - Accent4 13 2 4" xfId="16227" xr:uid="{9AF141CA-7FBC-47F1-8ED0-4184B974F53D}"/>
    <cellStyle name="20% - Accent4 13 2 5" xfId="34999" xr:uid="{FC3D9A96-18B7-45E6-9E4B-D2F22E8CB84B}"/>
    <cellStyle name="20% - Accent4 13 2 6" xfId="52443" xr:uid="{79C007F6-CF6A-4509-8726-A941A331AEA4}"/>
    <cellStyle name="20% - Accent4 13 2 7" xfId="55427" xr:uid="{B7F47BAA-1461-4853-B089-0B67C3A18AEB}"/>
    <cellStyle name="20% - Accent4 13 3" xfId="10098" xr:uid="{96FDFF78-127D-41E9-ACE2-9C546A1F1159}"/>
    <cellStyle name="20% - Accent4 13 3 2" xfId="28952" xr:uid="{EBD122BF-7694-4F71-8837-86A283A31ED4}"/>
    <cellStyle name="20% - Accent4 13 3 2 2" xfId="47714" xr:uid="{8C2BCD6E-2478-435E-90E0-48F31709FDCC}"/>
    <cellStyle name="20% - Accent4 13 3 3" xfId="19561" xr:uid="{63EA814B-8824-415E-8FD3-767F06246171}"/>
    <cellStyle name="20% - Accent4 13 3 4" xfId="38333" xr:uid="{CE306D56-CA9D-4908-9B2F-95C1AF5AB22B}"/>
    <cellStyle name="20% - Accent4 13 3 5" xfId="52444" xr:uid="{D2E3CE63-37BD-43B1-ACA4-0F88B1F5F24F}"/>
    <cellStyle name="20% - Accent4 13 3 6" xfId="60483" xr:uid="{97A2F562-0E42-49BB-86B8-D6872237F336}"/>
    <cellStyle name="20% - Accent4 13 4" xfId="8313" xr:uid="{B32359EB-EEBC-4891-9A1F-EB5C997ACC21}"/>
    <cellStyle name="20% - Accent4 13 4 2" xfId="27169" xr:uid="{D44F3FCF-9C55-4EF6-AECF-F2685158C2C0}"/>
    <cellStyle name="20% - Accent4 13 4 2 2" xfId="45931" xr:uid="{BA0A52BC-5E73-49CC-861B-94A625D3EC4F}"/>
    <cellStyle name="20% - Accent4 13 4 3" xfId="17778" xr:uid="{8CB3333B-03E2-43BE-988E-B03EBE02E469}"/>
    <cellStyle name="20% - Accent4 13 4 4" xfId="36550" xr:uid="{AE1AC52A-03CC-4F66-9622-9527AB6E07EE}"/>
    <cellStyle name="20% - Accent4 13 5" xfId="24628" xr:uid="{AEBD224D-7FDA-447F-9ACD-08A67D113D0C}"/>
    <cellStyle name="20% - Accent4 13 5 2" xfId="43390" xr:uid="{61BBE5D6-4CB6-4E0A-B7D5-D615FCFFB64F}"/>
    <cellStyle name="20% - Accent4 13 6" xfId="15237" xr:uid="{3DAF300C-4F5E-4DF2-BD7B-D8BE3D0EC566}"/>
    <cellStyle name="20% - Accent4 13 7" xfId="34009" xr:uid="{CBB7DCED-1156-4641-B5DC-C9BD652B250E}"/>
    <cellStyle name="20% - Accent4 13 8" xfId="50661" xr:uid="{6FCAB261-7259-4C9B-A64A-E88DACAE6E31}"/>
    <cellStyle name="20% - Accent4 13 9" xfId="5581" xr:uid="{DEB608DE-6E30-470E-83A9-DEF8FDCE98EC}"/>
    <cellStyle name="20% - Accent4 14" xfId="23077" xr:uid="{C22FBAD2-2F74-483F-96E0-991E9E9DC8CE}"/>
    <cellStyle name="20% - Accent4 14 2" xfId="41840" xr:uid="{4AB5F026-08BD-4668-844C-E59DD1B0CE03}"/>
    <cellStyle name="20% - Accent4 14 2 2" xfId="55429" xr:uid="{5A146E37-3420-4854-B1EE-84C7909D4500}"/>
    <cellStyle name="20% - Accent4 14 3" xfId="55428" xr:uid="{57E68B37-1BD2-49D8-B69A-840050540696}"/>
    <cellStyle name="20% - Accent4 15" xfId="13686" xr:uid="{B96EA27C-4CC6-4B25-ABB3-CCE3639D3A73}"/>
    <cellStyle name="20% - Accent4 15 2" xfId="55430" xr:uid="{320F9716-616F-4051-8929-C57692A561BA}"/>
    <cellStyle name="20% - Accent4 16" xfId="32459" xr:uid="{E3CCEBE6-2DF0-45CE-BF0F-064C4C48D408}"/>
    <cellStyle name="20% - Accent4 17" xfId="4030" xr:uid="{5AA617AE-DDAB-43C2-9CAC-292B663C0A30}"/>
    <cellStyle name="20% - Accent4 18" xfId="696" xr:uid="{8F623D9A-BAD6-4EF5-BE88-D2E8DE0B2023}"/>
    <cellStyle name="20% - Accent4 2" xfId="740" xr:uid="{A9CD3808-65B9-4647-BDDF-662C2554A88A}"/>
    <cellStyle name="20% - Accent4 2 2" xfId="1153" xr:uid="{CB133262-0AB3-4C6F-A5F9-62804D640350}"/>
    <cellStyle name="20% - Accent4 2 2 10" xfId="2260" xr:uid="{C510AEB6-4999-4FF7-BE70-F73C7407E36D}"/>
    <cellStyle name="20% - Accent4 2 2 10 10" xfId="58941" xr:uid="{742DAE80-C51E-4FEA-B1D9-52000760C4FA}"/>
    <cellStyle name="20% - Accent4 2 2 10 2" xfId="6580" xr:uid="{14A42186-7CA7-4DAD-9FE9-B599429B88A9}"/>
    <cellStyle name="20% - Accent4 2 2 10 2 2" xfId="10099" xr:uid="{92D716A2-EC0C-4DDF-9B64-394EF3101D67}"/>
    <cellStyle name="20% - Accent4 2 2 10 2 2 2" xfId="28953" xr:uid="{1C4A276F-412F-4664-95FA-AE59F9B840AF}"/>
    <cellStyle name="20% - Accent4 2 2 10 2 2 2 2" xfId="47715" xr:uid="{2A240A9C-0DA2-4A92-A826-53A6BCFCC03C}"/>
    <cellStyle name="20% - Accent4 2 2 10 2 2 3" xfId="19562" xr:uid="{664EC31C-92D2-4E5D-93B9-A62600DA9D37}"/>
    <cellStyle name="20% - Accent4 2 2 10 2 2 4" xfId="38334" xr:uid="{A0AE9C5A-90E1-4E19-A631-908BCE4C95C6}"/>
    <cellStyle name="20% - Accent4 2 2 10 2 3" xfId="25620" xr:uid="{5C909D1D-FC14-4E80-B790-5DFDD043D1F3}"/>
    <cellStyle name="20% - Accent4 2 2 10 2 3 2" xfId="44382" xr:uid="{D572B77A-5BBC-41B0-9389-3DA371A2B1CB}"/>
    <cellStyle name="20% - Accent4 2 2 10 2 4" xfId="16229" xr:uid="{63EC1DE7-18A6-4B98-88EE-EB50D0569B4F}"/>
    <cellStyle name="20% - Accent4 2 2 10 2 5" xfId="35001" xr:uid="{866090D8-C023-40AE-8202-1FBF1BFE4F1A}"/>
    <cellStyle name="20% - Accent4 2 2 10 2 6" xfId="52445" xr:uid="{22ACE574-ABE3-4618-812A-CF42C0D72B8C}"/>
    <cellStyle name="20% - Accent4 2 2 10 2 7" xfId="60484" xr:uid="{F660BEA1-9805-413E-9221-19A1F628E23E}"/>
    <cellStyle name="20% - Accent4 2 2 10 3" xfId="10100" xr:uid="{DD233A75-3771-46BF-8AC4-1CC29395E3E6}"/>
    <cellStyle name="20% - Accent4 2 2 10 3 2" xfId="28954" xr:uid="{D29F4A6C-DFCD-4764-91F2-D746D455F172}"/>
    <cellStyle name="20% - Accent4 2 2 10 3 2 2" xfId="47716" xr:uid="{E5F02A6D-74F8-4810-AB37-38D064D37A70}"/>
    <cellStyle name="20% - Accent4 2 2 10 3 3" xfId="19563" xr:uid="{F9E15D2A-1089-45FB-8DC1-194D14C3105D}"/>
    <cellStyle name="20% - Accent4 2 2 10 3 4" xfId="38335" xr:uid="{C178AE40-DF40-43EC-8BB1-7D2F12E600F4}"/>
    <cellStyle name="20% - Accent4 2 2 10 3 5" xfId="52446" xr:uid="{E168FD29-452F-432D-A654-BA14C7D030AE}"/>
    <cellStyle name="20% - Accent4 2 2 10 3 6" xfId="60485" xr:uid="{E42D51D4-D78D-4D3B-9734-0BDA58CF8378}"/>
    <cellStyle name="20% - Accent4 2 2 10 4" xfId="8315" xr:uid="{73FDFD2C-AFF4-4EA1-A685-5C9AFD875EDD}"/>
    <cellStyle name="20% - Accent4 2 2 10 4 2" xfId="27171" xr:uid="{3E701E5B-F5D9-4EBB-B5A7-B27C13B93D62}"/>
    <cellStyle name="20% - Accent4 2 2 10 4 2 2" xfId="45933" xr:uid="{0CFA58DD-B927-48E0-AE87-57806859D687}"/>
    <cellStyle name="20% - Accent4 2 2 10 4 3" xfId="17780" xr:uid="{584D9D38-1914-49F5-9C68-3B9036E6C591}"/>
    <cellStyle name="20% - Accent4 2 2 10 4 4" xfId="36552" xr:uid="{514B4414-4D05-4223-94F1-DF3062A737B0}"/>
    <cellStyle name="20% - Accent4 2 2 10 5" xfId="23870" xr:uid="{0FD2A13A-2915-4AC9-A7CB-0FD5507D835B}"/>
    <cellStyle name="20% - Accent4 2 2 10 5 2" xfId="42633" xr:uid="{304C76D3-722C-41BC-866A-35C39A296585}"/>
    <cellStyle name="20% - Accent4 2 2 10 6" xfId="14479" xr:uid="{CB67FD6E-F5E3-4DA5-BA2F-22B994E44ED4}"/>
    <cellStyle name="20% - Accent4 2 2 10 7" xfId="33252" xr:uid="{204AFFA9-5B16-4367-9584-067B190BE8A4}"/>
    <cellStyle name="20% - Accent4 2 2 10 8" xfId="50663" xr:uid="{17282B74-6365-46F5-BDCB-9E2AD1A28661}"/>
    <cellStyle name="20% - Accent4 2 2 10 9" xfId="4823" xr:uid="{85FA53F9-A198-426F-AAC3-1965F6D9181F}"/>
    <cellStyle name="20% - Accent4 2 2 11" xfId="2261" xr:uid="{91E38D9F-59CD-415F-929B-F0ACB57E810C}"/>
    <cellStyle name="20% - Accent4 2 2 11 10" xfId="58942" xr:uid="{F65F5652-3A1B-40E5-8DFA-BDA6FB372CF6}"/>
    <cellStyle name="20% - Accent4 2 2 11 2" xfId="10102" xr:uid="{0E5EAA10-D852-4C1B-A495-BCCE2F5B95B8}"/>
    <cellStyle name="20% - Accent4 2 2 11 2 2" xfId="28956" xr:uid="{1BEA8E79-591F-4403-BE0E-0A77F0AB908A}"/>
    <cellStyle name="20% - Accent4 2 2 11 2 2 2" xfId="47718" xr:uid="{6AC96089-C634-4C01-A95B-8869ACB233AE}"/>
    <cellStyle name="20% - Accent4 2 2 11 2 3" xfId="19565" xr:uid="{BCC2308B-ACB0-4264-952D-786A5CC50538}"/>
    <cellStyle name="20% - Accent4 2 2 11 2 4" xfId="38337" xr:uid="{B97FD5B7-B854-4D34-B750-FE40A2B5960A}"/>
    <cellStyle name="20% - Accent4 2 2 11 2 5" xfId="52448" xr:uid="{4D3FB400-E352-4648-BC24-FFB975E90761}"/>
    <cellStyle name="20% - Accent4 2 2 11 2 6" xfId="60486" xr:uid="{88461DED-462D-4339-98DF-79004C1A240A}"/>
    <cellStyle name="20% - Accent4 2 2 11 3" xfId="10103" xr:uid="{978714A3-7843-419E-B639-154CAFF37592}"/>
    <cellStyle name="20% - Accent4 2 2 11 3 2" xfId="28957" xr:uid="{E26925B9-4558-4E59-86F3-32AC773B2F78}"/>
    <cellStyle name="20% - Accent4 2 2 11 3 2 2" xfId="47719" xr:uid="{1BB72643-EC08-43FC-A402-AC88F5D48E8C}"/>
    <cellStyle name="20% - Accent4 2 2 11 3 3" xfId="19566" xr:uid="{34A01E59-BF4D-4552-94A6-E63DE336E213}"/>
    <cellStyle name="20% - Accent4 2 2 11 3 4" xfId="38338" xr:uid="{4F473FEF-EA4C-4C56-A1C9-D9CD454A47A2}"/>
    <cellStyle name="20% - Accent4 2 2 11 3 5" xfId="52449" xr:uid="{AEAF5BA5-1ACC-45D3-B837-E9EF545484AD}"/>
    <cellStyle name="20% - Accent4 2 2 11 3 6" xfId="60487" xr:uid="{BAD8B02F-2FF9-41CA-8C45-67CF472FA0AF}"/>
    <cellStyle name="20% - Accent4 2 2 11 4" xfId="10101" xr:uid="{7F2A23C8-629B-4C87-9FC5-5CF8E52AFC33}"/>
    <cellStyle name="20% - Accent4 2 2 11 4 2" xfId="28955" xr:uid="{DB7BA8B9-6F87-45B4-B22C-7507EB38672B}"/>
    <cellStyle name="20% - Accent4 2 2 11 4 2 2" xfId="47717" xr:uid="{6D07B443-B24A-437B-B5C2-C2EB5B3F57EC}"/>
    <cellStyle name="20% - Accent4 2 2 11 4 3" xfId="19564" xr:uid="{F55FA255-BD28-400C-9C92-A2F7FE1A51AF}"/>
    <cellStyle name="20% - Accent4 2 2 11 4 4" xfId="38336" xr:uid="{21201729-96FC-43ED-A25F-EA83396F8FD6}"/>
    <cellStyle name="20% - Accent4 2 2 11 5" xfId="24646" xr:uid="{B7D85F3A-BAB0-4355-B0FF-B08285052371}"/>
    <cellStyle name="20% - Accent4 2 2 11 5 2" xfId="43408" xr:uid="{1A282AD2-3D8D-4813-84EA-9EE4AD5AEA27}"/>
    <cellStyle name="20% - Accent4 2 2 11 6" xfId="15255" xr:uid="{D29BAA75-7514-46A4-B310-9814DCB88FE9}"/>
    <cellStyle name="20% - Accent4 2 2 11 7" xfId="34027" xr:uid="{6B785C93-7C04-43D9-85FA-75740723F0A5}"/>
    <cellStyle name="20% - Accent4 2 2 11 8" xfId="52447" xr:uid="{BFA2620D-8A5D-430B-8581-32E5F71D1B7C}"/>
    <cellStyle name="20% - Accent4 2 2 11 9" xfId="5599" xr:uid="{32BE9683-0DF9-4391-93CE-20B3FB84CFCC}"/>
    <cellStyle name="20% - Accent4 2 2 12" xfId="4048" xr:uid="{EEC9B6AB-6B18-4322-99C0-98DDAFE50706}"/>
    <cellStyle name="20% - Accent4 2 2 12 2" xfId="23095" xr:uid="{8A7A3960-A9AE-4C40-8C16-2A1BD5D1C2D8}"/>
    <cellStyle name="20% - Accent4 2 2 12 2 2" xfId="41858" xr:uid="{B9AAA605-A8DF-42FB-B8D2-635BFA4D5C23}"/>
    <cellStyle name="20% - Accent4 2 2 12 3" xfId="13704" xr:uid="{220C8833-B8FE-4F2D-8594-6B9F72733F76}"/>
    <cellStyle name="20% - Accent4 2 2 12 4" xfId="32477" xr:uid="{E5EC7544-7DD9-4487-A31B-F1FE4E662F83}"/>
    <cellStyle name="20% - Accent4 2 2 13" xfId="6579" xr:uid="{0E3F30F1-FA6B-42E6-A1CE-C04DE576DD3B}"/>
    <cellStyle name="20% - Accent4 2 2 13 2" xfId="25619" xr:uid="{766B2D83-8395-40FC-8194-E57BA4536A97}"/>
    <cellStyle name="20% - Accent4 2 2 13 2 2" xfId="44381" xr:uid="{F0192AE5-FC1A-4F5D-BCB0-B9E339A6C2BC}"/>
    <cellStyle name="20% - Accent4 2 2 13 3" xfId="16228" xr:uid="{31DABB5B-D279-48A4-91EE-F73E82AE4CD1}"/>
    <cellStyle name="20% - Accent4 2 2 13 4" xfId="35000" xr:uid="{75D34A48-63E8-47F9-A9BB-97F464E0940C}"/>
    <cellStyle name="20% - Accent4 2 2 14" xfId="7928" xr:uid="{ACEE1F0E-4F7F-4433-8994-B186B92DFC36}"/>
    <cellStyle name="20% - Accent4 2 2 15" xfId="8314" xr:uid="{1667A258-D2BB-489B-BA38-89DFE15D32BE}"/>
    <cellStyle name="20% - Accent4 2 2 15 2" xfId="27170" xr:uid="{124488E0-70EE-4594-89A7-12A1A7DBFFA3}"/>
    <cellStyle name="20% - Accent4 2 2 15 2 2" xfId="45932" xr:uid="{14AE1314-28B2-4864-8291-0C8A49CD1A3B}"/>
    <cellStyle name="20% - Accent4 2 2 15 3" xfId="17779" xr:uid="{6907C8E8-E39F-4EF9-984C-DAFE4C3798EB}"/>
    <cellStyle name="20% - Accent4 2 2 15 4" xfId="36551" xr:uid="{54B01106-A44D-4AC9-BBB7-EEB0C2E3A0E9}"/>
    <cellStyle name="20% - Accent4 2 2 16" xfId="22398" xr:uid="{1634F53A-36CD-43F1-BF62-8ABF6BAA8EA5}"/>
    <cellStyle name="20% - Accent4 2 2 16 2" xfId="41170" xr:uid="{D64C4BC0-04D5-4B43-885B-E32423D04390}"/>
    <cellStyle name="20% - Accent4 2 2 17" xfId="13007" xr:uid="{0425E858-E61B-4BCB-B521-F54D832E323E}"/>
    <cellStyle name="20% - Accent4 2 2 18" xfId="31789" xr:uid="{D708E92F-73F8-470F-A35B-7F5173C12A72}"/>
    <cellStyle name="20% - Accent4 2 2 19" xfId="50662" xr:uid="{79AF94B6-0967-4A4A-A6DD-C76E982BB9A2}"/>
    <cellStyle name="20% - Accent4 2 2 2" xfId="1359" xr:uid="{F35E553A-EB63-46BA-B5B5-0E5DDCF6F94A}"/>
    <cellStyle name="20% - Accent4 2 2 2 10" xfId="13008" xr:uid="{1F526E45-082E-4DEF-8F87-CEFA0BDEA423}"/>
    <cellStyle name="20% - Accent4 2 2 2 11" xfId="31790" xr:uid="{511F7A39-9131-4479-B596-3CF5DE6140A9}"/>
    <cellStyle name="20% - Accent4 2 2 2 12" xfId="50664" xr:uid="{A3E5183D-59A8-4C1C-9E06-D6965B0D76C9}"/>
    <cellStyle name="20% - Accent4 2 2 2 13" xfId="3345" xr:uid="{804ECB3F-988D-4699-BCCF-66AEDD9032DF}"/>
    <cellStyle name="20% - Accent4 2 2 2 14" xfId="58943" xr:uid="{E1A2F7E7-E8E6-4298-81B2-1D32E7190242}"/>
    <cellStyle name="20% - Accent4 2 2 2 2" xfId="2017" xr:uid="{0DD60FA3-C8DF-494E-9FB3-5D29A8A14298}"/>
    <cellStyle name="20% - Accent4 2 2 2 2 10" xfId="50665" xr:uid="{B51D5EF6-3829-48A8-9E77-CF7379E425D2}"/>
    <cellStyle name="20% - Accent4 2 2 2 2 11" xfId="3346" xr:uid="{604024D9-79F8-478C-8131-EF53976DB89F}"/>
    <cellStyle name="20% - Accent4 2 2 2 2 12" xfId="58944" xr:uid="{1E2503EF-0E51-40A9-9F4C-608BD40F932E}"/>
    <cellStyle name="20% - Accent4 2 2 2 2 2" xfId="2262" xr:uid="{43B5CD4B-2288-401F-B534-D39564E8A036}"/>
    <cellStyle name="20% - Accent4 2 2 2 2 2 10" xfId="58945" xr:uid="{774EAF95-51EC-47CF-B6A4-2C887A2214CB}"/>
    <cellStyle name="20% - Accent4 2 2 2 2 2 2" xfId="6583" xr:uid="{284EA795-8E8A-48F6-BA8C-E0A35BDBE8C5}"/>
    <cellStyle name="20% - Accent4 2 2 2 2 2 2 2" xfId="10104" xr:uid="{51E10268-8F7A-4CDF-B9B6-2C86042E0BE4}"/>
    <cellStyle name="20% - Accent4 2 2 2 2 2 2 2 2" xfId="28958" xr:uid="{CE3CFD0B-EFA9-4C39-BE9B-C93D90A0F8AD}"/>
    <cellStyle name="20% - Accent4 2 2 2 2 2 2 2 2 2" xfId="47720" xr:uid="{F6FE8EE0-B7CF-4B5B-AF90-EC83BEDEACC4}"/>
    <cellStyle name="20% - Accent4 2 2 2 2 2 2 2 3" xfId="19567" xr:uid="{07339A04-5BA7-4A42-AD6D-C3B6C262ED28}"/>
    <cellStyle name="20% - Accent4 2 2 2 2 2 2 2 4" xfId="38339" xr:uid="{F4FC0985-EBE1-4AE7-9B37-4FD5C0F00E58}"/>
    <cellStyle name="20% - Accent4 2 2 2 2 2 2 3" xfId="25623" xr:uid="{5C8423F9-F72F-4689-BB01-70C72CDE2A2E}"/>
    <cellStyle name="20% - Accent4 2 2 2 2 2 2 3 2" xfId="44385" xr:uid="{0915F5E6-E337-41F8-B0A4-B0C5CBDFA72A}"/>
    <cellStyle name="20% - Accent4 2 2 2 2 2 2 4" xfId="16232" xr:uid="{7119F2F9-7172-482E-9FFA-4CF4A8D220D3}"/>
    <cellStyle name="20% - Accent4 2 2 2 2 2 2 5" xfId="35004" xr:uid="{DEA798D3-C613-4D0B-AB8B-A9B6BE7C0578}"/>
    <cellStyle name="20% - Accent4 2 2 2 2 2 2 6" xfId="52450" xr:uid="{A591D3E0-FA5E-47E8-9D0E-031DA9E18E03}"/>
    <cellStyle name="20% - Accent4 2 2 2 2 2 2 7" xfId="60488" xr:uid="{B19947D3-4E96-4E3F-9C75-E1049B8AF9AA}"/>
    <cellStyle name="20% - Accent4 2 2 2 2 2 3" xfId="10105" xr:uid="{D26D41F6-DC0B-42FF-B41C-59DD3A63655B}"/>
    <cellStyle name="20% - Accent4 2 2 2 2 2 3 2" xfId="28959" xr:uid="{CBCC449A-A218-4114-906B-26B54AD790EB}"/>
    <cellStyle name="20% - Accent4 2 2 2 2 2 3 2 2" xfId="47721" xr:uid="{51BDB67A-2AEA-4A54-B23B-3CF50774B605}"/>
    <cellStyle name="20% - Accent4 2 2 2 2 2 3 3" xfId="19568" xr:uid="{F89D73CC-9C00-4DDD-BA1B-CD6F78AE0C83}"/>
    <cellStyle name="20% - Accent4 2 2 2 2 2 3 4" xfId="38340" xr:uid="{EBF0772E-F4C6-46CB-88DE-8FEAA292443C}"/>
    <cellStyle name="20% - Accent4 2 2 2 2 2 3 5" xfId="52451" xr:uid="{5BD17E6A-C845-4C77-B849-79CA011BEC34}"/>
    <cellStyle name="20% - Accent4 2 2 2 2 2 3 6" xfId="60489" xr:uid="{F91694B4-8A90-4B3B-9634-9E8F52676852}"/>
    <cellStyle name="20% - Accent4 2 2 2 2 2 4" xfId="8318" xr:uid="{D392BA43-7781-49C9-8AF2-EF6C67D50233}"/>
    <cellStyle name="20% - Accent4 2 2 2 2 2 4 2" xfId="27174" xr:uid="{E66DDCD3-1842-4D1C-A7FA-59774C0849F1}"/>
    <cellStyle name="20% - Accent4 2 2 2 2 2 4 2 2" xfId="45936" xr:uid="{494F0A56-D8F1-46A7-8837-1667174AC52C}"/>
    <cellStyle name="20% - Accent4 2 2 2 2 2 4 3" xfId="17783" xr:uid="{5F8BAF10-93A5-42F0-B19C-AF52E21905AD}"/>
    <cellStyle name="20% - Accent4 2 2 2 2 2 4 4" xfId="36555" xr:uid="{C7B269E7-47C6-4FD3-9BEE-8D5A2C709C70}"/>
    <cellStyle name="20% - Accent4 2 2 2 2 2 5" xfId="24128" xr:uid="{68A76D4E-D3DA-4C33-8607-A5EA53B9D981}"/>
    <cellStyle name="20% - Accent4 2 2 2 2 2 5 2" xfId="42891" xr:uid="{23139804-B7A5-47B8-8D2F-B8F20D676C3B}"/>
    <cellStyle name="20% - Accent4 2 2 2 2 2 6" xfId="14737" xr:uid="{E1C2BAF2-05F2-476B-9743-EA9DCC9FE390}"/>
    <cellStyle name="20% - Accent4 2 2 2 2 2 7" xfId="33510" xr:uid="{EAE66061-83B8-46CE-8615-6842A351918E}"/>
    <cellStyle name="20% - Accent4 2 2 2 2 2 8" xfId="50666" xr:uid="{77AB31BA-35DC-40E8-A5AD-DB8048F312AF}"/>
    <cellStyle name="20% - Accent4 2 2 2 2 2 9" xfId="5081" xr:uid="{6D331EB3-BEDE-48EE-A3C8-076085690271}"/>
    <cellStyle name="20% - Accent4 2 2 2 2 3" xfId="5857" xr:uid="{0455ECC3-392D-4DEE-9DE6-743D9714E7E0}"/>
    <cellStyle name="20% - Accent4 2 2 2 2 3 2" xfId="10106" xr:uid="{BB4C0EFA-4F91-42BD-9D64-B1F6062C738D}"/>
    <cellStyle name="20% - Accent4 2 2 2 2 3 2 2" xfId="28960" xr:uid="{D18421BE-4412-48CC-915A-36DE026DBD4D}"/>
    <cellStyle name="20% - Accent4 2 2 2 2 3 2 2 2" xfId="47722" xr:uid="{EA8B0FB9-8980-4ECA-B495-189E36C0AFE4}"/>
    <cellStyle name="20% - Accent4 2 2 2 2 3 2 3" xfId="19569" xr:uid="{5828A4EB-45B5-4D18-BF93-1F3F8799839D}"/>
    <cellStyle name="20% - Accent4 2 2 2 2 3 2 4" xfId="38341" xr:uid="{0B590C69-D03B-49C4-A046-D2373CAD6BDD}"/>
    <cellStyle name="20% - Accent4 2 2 2 2 3 3" xfId="24904" xr:uid="{764CF6F0-7B1C-4896-A457-8B35D3D62F0F}"/>
    <cellStyle name="20% - Accent4 2 2 2 2 3 3 2" xfId="43666" xr:uid="{17498397-1181-42BF-8850-4AB71A8A7005}"/>
    <cellStyle name="20% - Accent4 2 2 2 2 3 4" xfId="15513" xr:uid="{BC05469E-2DAC-4C7D-83F7-3F5DCEBFA5CB}"/>
    <cellStyle name="20% - Accent4 2 2 2 2 3 5" xfId="34285" xr:uid="{90B821D3-A7C8-4332-BCED-855CAE331738}"/>
    <cellStyle name="20% - Accent4 2 2 2 2 3 6" xfId="52452" xr:uid="{09D44175-5AB8-48BD-8946-0A44C3F2AADD}"/>
    <cellStyle name="20% - Accent4 2 2 2 2 3 7" xfId="60490" xr:uid="{E67444D0-55D6-4D74-B725-71BCDD7995E3}"/>
    <cellStyle name="20% - Accent4 2 2 2 2 4" xfId="4306" xr:uid="{D28B6E78-86EC-47AB-BE9F-31E3EC8035F4}"/>
    <cellStyle name="20% - Accent4 2 2 2 2 4 2" xfId="10107" xr:uid="{68559905-AF5E-4B77-BC85-021BBCD7246A}"/>
    <cellStyle name="20% - Accent4 2 2 2 2 4 2 2" xfId="28961" xr:uid="{54047617-B8BA-4FC8-BC33-8FCB69676D44}"/>
    <cellStyle name="20% - Accent4 2 2 2 2 4 2 2 2" xfId="47723" xr:uid="{ED1C05DC-B2FE-43F1-8533-17BE43BC0264}"/>
    <cellStyle name="20% - Accent4 2 2 2 2 4 2 3" xfId="19570" xr:uid="{4282FA70-99AE-4E5F-9662-62B11915CC00}"/>
    <cellStyle name="20% - Accent4 2 2 2 2 4 2 4" xfId="38342" xr:uid="{AAE8B641-9AED-4F0B-82F2-936358D960DA}"/>
    <cellStyle name="20% - Accent4 2 2 2 2 4 3" xfId="23353" xr:uid="{4036E15E-8484-402E-9E08-3460A7F0EC1C}"/>
    <cellStyle name="20% - Accent4 2 2 2 2 4 3 2" xfId="42116" xr:uid="{E164F0DE-DF7F-49A2-9C69-450E0D194BCB}"/>
    <cellStyle name="20% - Accent4 2 2 2 2 4 4" xfId="13962" xr:uid="{130C53A8-75F5-4838-A4B8-22E678A17D8C}"/>
    <cellStyle name="20% - Accent4 2 2 2 2 4 5" xfId="32735" xr:uid="{CF000FF0-6123-4B4D-B963-17892BA9A4F3}"/>
    <cellStyle name="20% - Accent4 2 2 2 2 4 6" xfId="52453" xr:uid="{2FE50C5A-D77B-4C32-A8A5-A8D396692EFF}"/>
    <cellStyle name="20% - Accent4 2 2 2 2 4 7" xfId="60491" xr:uid="{41D8766E-42EC-499D-9275-67591C4396FC}"/>
    <cellStyle name="20% - Accent4 2 2 2 2 5" xfId="6582" xr:uid="{E49E5BE9-A3D9-4478-8DC5-F6F2FDBF9DBB}"/>
    <cellStyle name="20% - Accent4 2 2 2 2 5 2" xfId="25622" xr:uid="{CA768C71-AF0A-454E-874E-A6A174300754}"/>
    <cellStyle name="20% - Accent4 2 2 2 2 5 2 2" xfId="44384" xr:uid="{6433C0A5-878B-4C4D-9232-252037259CC4}"/>
    <cellStyle name="20% - Accent4 2 2 2 2 5 3" xfId="16231" xr:uid="{A44EA44F-B9D9-4F07-BA2F-0F953845E9D1}"/>
    <cellStyle name="20% - Accent4 2 2 2 2 5 4" xfId="35003" xr:uid="{A293BEBD-68DE-488A-A56F-865F6F35DECE}"/>
    <cellStyle name="20% - Accent4 2 2 2 2 6" xfId="8317" xr:uid="{4738C614-36C7-4FA6-89D7-50259359FC19}"/>
    <cellStyle name="20% - Accent4 2 2 2 2 6 2" xfId="27173" xr:uid="{F6076BB8-7DC0-4B75-85E1-072CEB0F8464}"/>
    <cellStyle name="20% - Accent4 2 2 2 2 6 2 2" xfId="45935" xr:uid="{33282686-C924-40EC-80B1-A2DF9AC419E7}"/>
    <cellStyle name="20% - Accent4 2 2 2 2 6 3" xfId="17782" xr:uid="{EB08F84B-2197-446A-8CA7-CCBBCF547F20}"/>
    <cellStyle name="20% - Accent4 2 2 2 2 6 4" xfId="36554" xr:uid="{90B81CAA-5CB7-49A4-86F1-2F023F90F876}"/>
    <cellStyle name="20% - Accent4 2 2 2 2 7" xfId="22400" xr:uid="{58B5307B-82AB-4272-B629-B6F943523BAD}"/>
    <cellStyle name="20% - Accent4 2 2 2 2 7 2" xfId="41172" xr:uid="{74C31F55-FEE3-480D-B0E8-6381A3D986B6}"/>
    <cellStyle name="20% - Accent4 2 2 2 2 8" xfId="13009" xr:uid="{42BEDEA8-F6AE-4708-B39D-9FCE1782A0AE}"/>
    <cellStyle name="20% - Accent4 2 2 2 2 9" xfId="31791" xr:uid="{14A1C4F3-BB61-420F-9270-565F6BC6B665}"/>
    <cellStyle name="20% - Accent4 2 2 2 3" xfId="2263" xr:uid="{E5CC53B0-F08C-49F7-9CFB-62935DB85D46}"/>
    <cellStyle name="20% - Accent4 2 2 2 3 10" xfId="50667" xr:uid="{73CE426A-E41F-4958-A439-6102F8281D17}"/>
    <cellStyle name="20% - Accent4 2 2 2 3 11" xfId="3347" xr:uid="{5010A576-3816-4857-870A-13C2FF4B0005}"/>
    <cellStyle name="20% - Accent4 2 2 2 3 12" xfId="58946" xr:uid="{8BF5F735-B2C0-4CB8-924E-F69F9B4B8D93}"/>
    <cellStyle name="20% - Accent4 2 2 2 3 2" xfId="2264" xr:uid="{0BD5B6C3-2EED-48D2-BABF-2A47A74D1099}"/>
    <cellStyle name="20% - Accent4 2 2 2 3 2 10" xfId="58947" xr:uid="{7A9BD1F5-FC8A-44B0-B81C-66DD8CD00E20}"/>
    <cellStyle name="20% - Accent4 2 2 2 3 2 2" xfId="6585" xr:uid="{D657288A-82F5-4C47-973F-64BDBA02ECFF}"/>
    <cellStyle name="20% - Accent4 2 2 2 3 2 2 2" xfId="10108" xr:uid="{382E04D1-FDBE-4041-9CF0-3AAE69037DF7}"/>
    <cellStyle name="20% - Accent4 2 2 2 3 2 2 2 2" xfId="28962" xr:uid="{EADA41CE-C256-4C67-9423-1FB1A8371F27}"/>
    <cellStyle name="20% - Accent4 2 2 2 3 2 2 2 2 2" xfId="47724" xr:uid="{0CFDD42D-227B-4E39-B14A-2AA717864375}"/>
    <cellStyle name="20% - Accent4 2 2 2 3 2 2 2 3" xfId="19571" xr:uid="{32C947F5-C909-4492-BA61-D6345AB59B6B}"/>
    <cellStyle name="20% - Accent4 2 2 2 3 2 2 2 4" xfId="38343" xr:uid="{CE51B054-BFDD-4898-A3FF-FBF21ED111F0}"/>
    <cellStyle name="20% - Accent4 2 2 2 3 2 2 3" xfId="25625" xr:uid="{8D8C0528-7C2A-4053-ABC6-D463C02869D8}"/>
    <cellStyle name="20% - Accent4 2 2 2 3 2 2 3 2" xfId="44387" xr:uid="{DB751851-39A3-46B7-9E66-07394E7D2834}"/>
    <cellStyle name="20% - Accent4 2 2 2 3 2 2 4" xfId="16234" xr:uid="{9A867902-8DFA-49AE-A02D-94442495EA06}"/>
    <cellStyle name="20% - Accent4 2 2 2 3 2 2 5" xfId="35006" xr:uid="{4AEEB1BF-BB78-44E9-8FCF-2D51ED0D7109}"/>
    <cellStyle name="20% - Accent4 2 2 2 3 2 2 6" xfId="52454" xr:uid="{9B20AA76-AC2B-4C49-A836-82F857E15227}"/>
    <cellStyle name="20% - Accent4 2 2 2 3 2 2 7" xfId="60492" xr:uid="{AD32CD21-C493-4A84-A099-569DD1C7F0D5}"/>
    <cellStyle name="20% - Accent4 2 2 2 3 2 3" xfId="10109" xr:uid="{86D2BE26-E553-4231-9CA1-68BD8B714524}"/>
    <cellStyle name="20% - Accent4 2 2 2 3 2 3 2" xfId="28963" xr:uid="{5BEA0801-F7EB-4FB2-8AED-7763A9E3DF01}"/>
    <cellStyle name="20% - Accent4 2 2 2 3 2 3 2 2" xfId="47725" xr:uid="{0FC9C285-54CC-4D9C-9810-B8C3DE4AA9D5}"/>
    <cellStyle name="20% - Accent4 2 2 2 3 2 3 3" xfId="19572" xr:uid="{FDB726DD-72F1-4C5A-A4ED-87C32B2E1FB8}"/>
    <cellStyle name="20% - Accent4 2 2 2 3 2 3 4" xfId="38344" xr:uid="{84CA89AC-8165-4121-8801-70C18439B37F}"/>
    <cellStyle name="20% - Accent4 2 2 2 3 2 3 5" xfId="52455" xr:uid="{77BB0664-035D-41CD-84D8-CBF27DD95BA1}"/>
    <cellStyle name="20% - Accent4 2 2 2 3 2 3 6" xfId="60493" xr:uid="{013346E2-050C-4AB9-9B67-E68D2CEF82A3}"/>
    <cellStyle name="20% - Accent4 2 2 2 3 2 4" xfId="8320" xr:uid="{B30DCB2E-D3FE-41F5-AE50-27888BE9819E}"/>
    <cellStyle name="20% - Accent4 2 2 2 3 2 4 2" xfId="27176" xr:uid="{184A7ECB-9991-4C7A-AF9E-AAA8E27F60A7}"/>
    <cellStyle name="20% - Accent4 2 2 2 3 2 4 2 2" xfId="45938" xr:uid="{C44A0B9F-9AA3-4E31-9851-AE3B79C7FADA}"/>
    <cellStyle name="20% - Accent4 2 2 2 3 2 4 3" xfId="17785" xr:uid="{00E515D5-2046-473B-9AF2-803E13135B84}"/>
    <cellStyle name="20% - Accent4 2 2 2 3 2 4 4" xfId="36557" xr:uid="{DB1CA32A-B73E-4A83-AD16-CE4B5335BDC8}"/>
    <cellStyle name="20% - Accent4 2 2 2 3 2 5" xfId="24346" xr:uid="{41F5FC8F-B5CB-4A2E-AF03-B09260EE98C4}"/>
    <cellStyle name="20% - Accent4 2 2 2 3 2 5 2" xfId="43109" xr:uid="{49EFD939-8693-4B8E-9416-434AD84088A5}"/>
    <cellStyle name="20% - Accent4 2 2 2 3 2 6" xfId="14955" xr:uid="{92937934-E978-47A6-AACE-C379DA214F60}"/>
    <cellStyle name="20% - Accent4 2 2 2 3 2 7" xfId="33728" xr:uid="{9F0A2CE0-0A60-42B1-A472-F8A355D829F4}"/>
    <cellStyle name="20% - Accent4 2 2 2 3 2 8" xfId="50668" xr:uid="{0C376BA9-F814-436F-9CC8-65A83E51B6AF}"/>
    <cellStyle name="20% - Accent4 2 2 2 3 2 9" xfId="5299" xr:uid="{D542F572-A7C2-47C1-9D16-687FEC9FCC6D}"/>
    <cellStyle name="20% - Accent4 2 2 2 3 3" xfId="6075" xr:uid="{7CF3154A-F284-4809-9C85-CAC34B23E810}"/>
    <cellStyle name="20% - Accent4 2 2 2 3 3 2" xfId="10110" xr:uid="{8C068A90-48EA-4592-B8C0-32C4A38C5945}"/>
    <cellStyle name="20% - Accent4 2 2 2 3 3 2 2" xfId="28964" xr:uid="{CE025F2B-0C3C-4A9F-A4A4-786F3B56E541}"/>
    <cellStyle name="20% - Accent4 2 2 2 3 3 2 2 2" xfId="47726" xr:uid="{9662B1F9-2323-4788-9D03-583FC7351EAD}"/>
    <cellStyle name="20% - Accent4 2 2 2 3 3 2 3" xfId="19573" xr:uid="{134A2E00-7EF2-44A4-A0AA-CFFA9C4E7924}"/>
    <cellStyle name="20% - Accent4 2 2 2 3 3 2 4" xfId="38345" xr:uid="{B7CF334C-9EF6-423D-B0AA-068D31E83426}"/>
    <cellStyle name="20% - Accent4 2 2 2 3 3 3" xfId="25122" xr:uid="{53C9E2DB-32E6-4A0D-8308-EDD9C430FCE1}"/>
    <cellStyle name="20% - Accent4 2 2 2 3 3 3 2" xfId="43884" xr:uid="{C69ED517-EF90-4636-A43F-9CBAC7FFF759}"/>
    <cellStyle name="20% - Accent4 2 2 2 3 3 4" xfId="15731" xr:uid="{0D12098D-655C-4776-8368-5F869E288F32}"/>
    <cellStyle name="20% - Accent4 2 2 2 3 3 5" xfId="34503" xr:uid="{AA99C224-4C66-46C1-8AA4-6692D11CC43D}"/>
    <cellStyle name="20% - Accent4 2 2 2 3 3 6" xfId="52456" xr:uid="{3A1B916C-6028-4857-9AF8-8DAC6AA6F808}"/>
    <cellStyle name="20% - Accent4 2 2 2 3 3 7" xfId="60494" xr:uid="{FC62452B-3E16-4130-B934-2194F986C317}"/>
    <cellStyle name="20% - Accent4 2 2 2 3 4" xfId="4524" xr:uid="{B5EE7200-E68B-42A3-8682-C0D9E08A1F6F}"/>
    <cellStyle name="20% - Accent4 2 2 2 3 4 2" xfId="10111" xr:uid="{2BC41181-CB98-42FF-8505-E5DA4A465F0E}"/>
    <cellStyle name="20% - Accent4 2 2 2 3 4 2 2" xfId="28965" xr:uid="{EE784F59-C9A9-437D-8B0B-19609C915D6A}"/>
    <cellStyle name="20% - Accent4 2 2 2 3 4 2 2 2" xfId="47727" xr:uid="{B872B7BC-8848-4634-9359-36A28BCF01C3}"/>
    <cellStyle name="20% - Accent4 2 2 2 3 4 2 3" xfId="19574" xr:uid="{2EEF7B83-9811-44E0-9AB8-4604B898AA9B}"/>
    <cellStyle name="20% - Accent4 2 2 2 3 4 2 4" xfId="38346" xr:uid="{F7FF2942-7083-400C-A5F1-CFC0105291FB}"/>
    <cellStyle name="20% - Accent4 2 2 2 3 4 3" xfId="23571" xr:uid="{58595A27-C3B6-4A94-8A4E-23FA70A319D5}"/>
    <cellStyle name="20% - Accent4 2 2 2 3 4 3 2" xfId="42334" xr:uid="{E4E62F79-A670-4587-8110-0A61487E9C62}"/>
    <cellStyle name="20% - Accent4 2 2 2 3 4 4" xfId="14180" xr:uid="{CD357BFC-6C91-43F2-9A59-093A46192249}"/>
    <cellStyle name="20% - Accent4 2 2 2 3 4 5" xfId="32953" xr:uid="{361B4DD3-7555-4A15-82FA-3AD6E2629471}"/>
    <cellStyle name="20% - Accent4 2 2 2 3 4 6" xfId="52457" xr:uid="{535DEA9C-4B33-4D7C-A3E7-0933D83C5ABE}"/>
    <cellStyle name="20% - Accent4 2 2 2 3 4 7" xfId="60495" xr:uid="{67426425-6823-4EBB-B89D-2B0D3A2C8D8A}"/>
    <cellStyle name="20% - Accent4 2 2 2 3 5" xfId="6584" xr:uid="{42758F17-8BD8-4DD3-9802-3581CFCA43C2}"/>
    <cellStyle name="20% - Accent4 2 2 2 3 5 2" xfId="25624" xr:uid="{FACA7558-F3A5-4DCC-8B42-350D40EC3ECE}"/>
    <cellStyle name="20% - Accent4 2 2 2 3 5 2 2" xfId="44386" xr:uid="{A4CF2CE2-E024-41B0-ABEC-584229A5CC3E}"/>
    <cellStyle name="20% - Accent4 2 2 2 3 5 3" xfId="16233" xr:uid="{402F5305-31D7-4B01-9D93-E2AD564DF462}"/>
    <cellStyle name="20% - Accent4 2 2 2 3 5 4" xfId="35005" xr:uid="{67D8090E-C37A-4A54-AB6B-5BE5F6A93E93}"/>
    <cellStyle name="20% - Accent4 2 2 2 3 6" xfId="8319" xr:uid="{65EDA329-CC3D-4AB8-BF98-1629E141F419}"/>
    <cellStyle name="20% - Accent4 2 2 2 3 6 2" xfId="27175" xr:uid="{599863B6-C8A4-452F-B4DA-3BDA03B2789C}"/>
    <cellStyle name="20% - Accent4 2 2 2 3 6 2 2" xfId="45937" xr:uid="{1C538BD5-0246-4FBA-B465-36D1732BA631}"/>
    <cellStyle name="20% - Accent4 2 2 2 3 6 3" xfId="17784" xr:uid="{1CF40930-650C-459E-9FE8-35DB7ADC5748}"/>
    <cellStyle name="20% - Accent4 2 2 2 3 6 4" xfId="36556" xr:uid="{58754069-74C0-425F-ACDE-363C81C31CDB}"/>
    <cellStyle name="20% - Accent4 2 2 2 3 7" xfId="22401" xr:uid="{BA4FBD89-E27E-4DAD-9F7D-62B31253A427}"/>
    <cellStyle name="20% - Accent4 2 2 2 3 7 2" xfId="41173" xr:uid="{AFC07ED5-3169-42AF-B121-94734BB7B8B2}"/>
    <cellStyle name="20% - Accent4 2 2 2 3 8" xfId="13010" xr:uid="{DC581FF5-725A-4D48-BF65-08A84B7F0C3B}"/>
    <cellStyle name="20% - Accent4 2 2 2 3 9" xfId="31792" xr:uid="{04C3D00F-FB99-4D62-B97F-7F56FB62372A}"/>
    <cellStyle name="20% - Accent4 2 2 2 4" xfId="2265" xr:uid="{662B7003-5DCE-4407-B680-41DB63F217D7}"/>
    <cellStyle name="20% - Accent4 2 2 2 4 10" xfId="58948" xr:uid="{8B625CD9-6B28-4F3F-9AF8-61F370ECB726}"/>
    <cellStyle name="20% - Accent4 2 2 2 4 2" xfId="6586" xr:uid="{34472D55-AB44-4087-BCDA-6320F601DA46}"/>
    <cellStyle name="20% - Accent4 2 2 2 4 2 2" xfId="10112" xr:uid="{41768AA8-84DE-4984-A395-3F5483C19463}"/>
    <cellStyle name="20% - Accent4 2 2 2 4 2 2 2" xfId="28966" xr:uid="{50681996-702C-461A-9908-7B5045AFA693}"/>
    <cellStyle name="20% - Accent4 2 2 2 4 2 2 2 2" xfId="47728" xr:uid="{99371E1D-A38D-48EF-923A-7972DFAF4FCD}"/>
    <cellStyle name="20% - Accent4 2 2 2 4 2 2 3" xfId="19575" xr:uid="{335F764D-89A0-4A85-A475-4E864C2A512C}"/>
    <cellStyle name="20% - Accent4 2 2 2 4 2 2 4" xfId="38347" xr:uid="{DBBE9AAB-356E-4C8B-A89B-11AC875A1A9E}"/>
    <cellStyle name="20% - Accent4 2 2 2 4 2 3" xfId="25626" xr:uid="{BAF21553-5358-40E7-B229-E0BDE1B347E9}"/>
    <cellStyle name="20% - Accent4 2 2 2 4 2 3 2" xfId="44388" xr:uid="{58FC0334-01E6-4711-9915-71936D8703E1}"/>
    <cellStyle name="20% - Accent4 2 2 2 4 2 4" xfId="16235" xr:uid="{5F5232C5-3F1E-4814-AC88-CB2DB63E5403}"/>
    <cellStyle name="20% - Accent4 2 2 2 4 2 5" xfId="35007" xr:uid="{36E0A57E-4F88-40B4-90FE-CA57AD1B3908}"/>
    <cellStyle name="20% - Accent4 2 2 2 4 2 6" xfId="52458" xr:uid="{0119A062-F90A-412B-AB67-C82713385834}"/>
    <cellStyle name="20% - Accent4 2 2 2 4 2 7" xfId="60496" xr:uid="{9C7D6D4D-F079-4BEA-88C8-70FA09C36DFD}"/>
    <cellStyle name="20% - Accent4 2 2 2 4 3" xfId="10113" xr:uid="{5D8AAD58-92DF-4BBC-A795-9FECBE6CC4A8}"/>
    <cellStyle name="20% - Accent4 2 2 2 4 3 2" xfId="28967" xr:uid="{73FAEBE9-69D4-46BD-BF78-16140528AB57}"/>
    <cellStyle name="20% - Accent4 2 2 2 4 3 2 2" xfId="47729" xr:uid="{AF6C13F9-2E4B-4A8F-BCF4-C65AF2510A60}"/>
    <cellStyle name="20% - Accent4 2 2 2 4 3 3" xfId="19576" xr:uid="{9E9BEC41-1DEC-4E4A-9F8E-87684C3E1C27}"/>
    <cellStyle name="20% - Accent4 2 2 2 4 3 4" xfId="38348" xr:uid="{2A5BDC1C-7965-4F5F-AB1E-EACF39D773B4}"/>
    <cellStyle name="20% - Accent4 2 2 2 4 3 5" xfId="52459" xr:uid="{5AE77E48-D2E5-4BDB-BAE8-94728C2E0012}"/>
    <cellStyle name="20% - Accent4 2 2 2 4 3 6" xfId="60497" xr:uid="{690AA572-C2FA-469C-8A46-41085D49FDE4}"/>
    <cellStyle name="20% - Accent4 2 2 2 4 4" xfId="8321" xr:uid="{6B27157D-7E07-4EC5-B377-FBC2856C0194}"/>
    <cellStyle name="20% - Accent4 2 2 2 4 4 2" xfId="27177" xr:uid="{D9EEC64C-5B23-49F3-9E4B-7DF046D7E4D7}"/>
    <cellStyle name="20% - Accent4 2 2 2 4 4 2 2" xfId="45939" xr:uid="{D38D62F7-0166-4E13-A848-8B6D87AE5DFE}"/>
    <cellStyle name="20% - Accent4 2 2 2 4 4 3" xfId="17786" xr:uid="{E80F41DA-E7D9-40B3-9FDB-A56E453894B5}"/>
    <cellStyle name="20% - Accent4 2 2 2 4 4 4" xfId="36558" xr:uid="{0520068A-1556-45D7-82FE-0097DC00668B}"/>
    <cellStyle name="20% - Accent4 2 2 2 4 5" xfId="23913" xr:uid="{7FF3AF68-35BD-4ECD-BD83-7EFD72CD9BCE}"/>
    <cellStyle name="20% - Accent4 2 2 2 4 5 2" xfId="42676" xr:uid="{EDA58382-6C6A-4068-ACFE-82A21CC86B30}"/>
    <cellStyle name="20% - Accent4 2 2 2 4 6" xfId="14522" xr:uid="{E4D89854-AE20-4456-AF0A-704655F9623A}"/>
    <cellStyle name="20% - Accent4 2 2 2 4 7" xfId="33295" xr:uid="{D0A250E7-A114-4EE9-90BE-8E3B6DD018B3}"/>
    <cellStyle name="20% - Accent4 2 2 2 4 8" xfId="50669" xr:uid="{29655A38-B050-4C05-A0E2-A154392509A0}"/>
    <cellStyle name="20% - Accent4 2 2 2 4 9" xfId="4866" xr:uid="{2650C3EC-239B-421E-9AAC-8F3AEB4BB4F0}"/>
    <cellStyle name="20% - Accent4 2 2 2 5" xfId="5642" xr:uid="{F1FCA03E-DE37-4096-B4A6-87A996339D77}"/>
    <cellStyle name="20% - Accent4 2 2 2 5 2" xfId="10114" xr:uid="{5F271F62-1786-4330-85B3-28465746E5A4}"/>
    <cellStyle name="20% - Accent4 2 2 2 5 2 2" xfId="28968" xr:uid="{BF9FC43F-1448-4F67-865C-5650B5768F79}"/>
    <cellStyle name="20% - Accent4 2 2 2 5 2 2 2" xfId="47730" xr:uid="{81A0D0BA-1A1A-4683-BA18-8FFC0E93790C}"/>
    <cellStyle name="20% - Accent4 2 2 2 5 2 3" xfId="19577" xr:uid="{62BD857C-A3AF-4B50-B1FE-FF49DE07DF26}"/>
    <cellStyle name="20% - Accent4 2 2 2 5 2 4" xfId="38349" xr:uid="{6EC59FE7-6DD4-4E74-8B7E-C170249910E5}"/>
    <cellStyle name="20% - Accent4 2 2 2 5 3" xfId="24689" xr:uid="{7862BB87-A1B7-465F-BB05-39B6541E8E77}"/>
    <cellStyle name="20% - Accent4 2 2 2 5 3 2" xfId="43451" xr:uid="{F0FADCC5-E944-48F9-B9CE-8FC6241FB889}"/>
    <cellStyle name="20% - Accent4 2 2 2 5 4" xfId="15298" xr:uid="{2E0B092C-162B-4555-AD8A-DE13D767EE22}"/>
    <cellStyle name="20% - Accent4 2 2 2 5 5" xfId="34070" xr:uid="{956A1ACA-A2E8-45D2-8F96-C9B251D6DC1C}"/>
    <cellStyle name="20% - Accent4 2 2 2 5 6" xfId="52460" xr:uid="{AFCAA089-A977-42AC-A597-157F63D96DD1}"/>
    <cellStyle name="20% - Accent4 2 2 2 5 7" xfId="60498" xr:uid="{76657B0B-0E2E-447F-9AE1-ED7FAA91900A}"/>
    <cellStyle name="20% - Accent4 2 2 2 6" xfId="4091" xr:uid="{21D81259-731D-45B6-B246-0969DDE2FF91}"/>
    <cellStyle name="20% - Accent4 2 2 2 6 2" xfId="10115" xr:uid="{80DD913B-4DDB-45F9-926E-32841AEC4CDF}"/>
    <cellStyle name="20% - Accent4 2 2 2 6 2 2" xfId="28969" xr:uid="{125FE14F-BA5E-4296-A8F7-5FAD3F94AE89}"/>
    <cellStyle name="20% - Accent4 2 2 2 6 2 2 2" xfId="47731" xr:uid="{62645AC7-9987-45E3-9338-B1E213A6E5AC}"/>
    <cellStyle name="20% - Accent4 2 2 2 6 2 3" xfId="19578" xr:uid="{3549E7C8-0D1E-4BBB-9277-748411206060}"/>
    <cellStyle name="20% - Accent4 2 2 2 6 2 4" xfId="38350" xr:uid="{6A192FEB-987A-4255-AF84-493CF2738235}"/>
    <cellStyle name="20% - Accent4 2 2 2 6 3" xfId="23138" xr:uid="{0E4DBF4E-799F-44AC-984F-B8621491769A}"/>
    <cellStyle name="20% - Accent4 2 2 2 6 3 2" xfId="41901" xr:uid="{2E654DF3-B394-472E-8741-8BC73DB0791E}"/>
    <cellStyle name="20% - Accent4 2 2 2 6 4" xfId="13747" xr:uid="{9F38975F-7018-470B-B75C-CF857263938D}"/>
    <cellStyle name="20% - Accent4 2 2 2 6 5" xfId="32520" xr:uid="{85C8C231-E900-4262-8B83-67B7EDEB061A}"/>
    <cellStyle name="20% - Accent4 2 2 2 6 6" xfId="52461" xr:uid="{B0E74B72-7425-4A47-B71A-EEFEC135D6AD}"/>
    <cellStyle name="20% - Accent4 2 2 2 6 7" xfId="60499" xr:uid="{F9D94CD5-3446-44A9-A5EF-1F14445C9FF9}"/>
    <cellStyle name="20% - Accent4 2 2 2 7" xfId="6581" xr:uid="{187DCCEC-D73D-43E4-A1FC-EE9F9FE1738D}"/>
    <cellStyle name="20% - Accent4 2 2 2 7 2" xfId="25621" xr:uid="{4589ED94-8968-450F-981E-255FFCDEECC3}"/>
    <cellStyle name="20% - Accent4 2 2 2 7 2 2" xfId="44383" xr:uid="{163E171E-253E-4A94-AC39-FD4BD68455FA}"/>
    <cellStyle name="20% - Accent4 2 2 2 7 3" xfId="16230" xr:uid="{A76F1543-C127-4DE9-9809-5DCB4309142F}"/>
    <cellStyle name="20% - Accent4 2 2 2 7 4" xfId="35002" xr:uid="{B1C3BB2E-AA4D-4ABD-9ECF-AB4E124324D1}"/>
    <cellStyle name="20% - Accent4 2 2 2 8" xfId="8316" xr:uid="{545DD619-30C2-4571-AFD5-6E792A023FE2}"/>
    <cellStyle name="20% - Accent4 2 2 2 8 2" xfId="27172" xr:uid="{1FCEADD1-6B0F-4871-869C-A8C853FDCC3C}"/>
    <cellStyle name="20% - Accent4 2 2 2 8 2 2" xfId="45934" xr:uid="{7F318821-04C2-457B-85CB-6F116FCC981E}"/>
    <cellStyle name="20% - Accent4 2 2 2 8 3" xfId="17781" xr:uid="{4AE35859-B970-40B3-9BF2-42C987404D0C}"/>
    <cellStyle name="20% - Accent4 2 2 2 8 4" xfId="36553" xr:uid="{C0BCC8BE-A9A2-4951-953E-29B56F51F3D1}"/>
    <cellStyle name="20% - Accent4 2 2 2 9" xfId="22399" xr:uid="{23B4C9EE-2C8C-46D0-9589-F349012FAE28}"/>
    <cellStyle name="20% - Accent4 2 2 2 9 2" xfId="41171" xr:uid="{03260CB2-23B9-4327-8F1C-07DED8E5896B}"/>
    <cellStyle name="20% - Accent4 2 2 20" xfId="3344" xr:uid="{AF110C42-1BB8-463B-8D32-D0BB3AC8045E}"/>
    <cellStyle name="20% - Accent4 2 2 3" xfId="1811" xr:uid="{C5459B88-B323-4D45-A095-7760D185E958}"/>
    <cellStyle name="20% - Accent4 2 2 3 10" xfId="13011" xr:uid="{FF16EC46-A392-441C-AE3A-FABE2A027314}"/>
    <cellStyle name="20% - Accent4 2 2 3 11" xfId="31793" xr:uid="{89A3AFC7-FAF5-423D-9D80-A839B8E6745A}"/>
    <cellStyle name="20% - Accent4 2 2 3 12" xfId="50670" xr:uid="{E0F64DD3-FE60-47DA-BBC7-4DE95611D1F4}"/>
    <cellStyle name="20% - Accent4 2 2 3 13" xfId="3348" xr:uid="{B11C4FA6-14D5-4D41-B4E4-CAEB6EE4B189}"/>
    <cellStyle name="20% - Accent4 2 2 3 14" xfId="58949" xr:uid="{7982DCA2-7F24-42D3-9C41-65968647A059}"/>
    <cellStyle name="20% - Accent4 2 2 3 2" xfId="2266" xr:uid="{C3E2BA20-56C3-457F-A5FC-8456F869CD64}"/>
    <cellStyle name="20% - Accent4 2 2 3 2 10" xfId="50671" xr:uid="{905B20B5-0685-47C2-BA02-6B676F0F7E80}"/>
    <cellStyle name="20% - Accent4 2 2 3 2 11" xfId="3349" xr:uid="{350A7F8D-BF6D-480E-92B4-F0671A87BFA0}"/>
    <cellStyle name="20% - Accent4 2 2 3 2 12" xfId="58950" xr:uid="{DA73736E-E50B-4BFC-BB9B-1AAF4AC16118}"/>
    <cellStyle name="20% - Accent4 2 2 3 2 2" xfId="2267" xr:uid="{1B285DB6-E821-4FA7-98ED-2FDF0B742572}"/>
    <cellStyle name="20% - Accent4 2 2 3 2 2 10" xfId="58951" xr:uid="{6359D790-E856-41E6-B960-C752CF6B1930}"/>
    <cellStyle name="20% - Accent4 2 2 3 2 2 2" xfId="6589" xr:uid="{3BADA3B5-2152-493E-98CC-AA6072632E4D}"/>
    <cellStyle name="20% - Accent4 2 2 3 2 2 2 2" xfId="10116" xr:uid="{6A180144-3509-48B5-B336-78F8EA6FFBAA}"/>
    <cellStyle name="20% - Accent4 2 2 3 2 2 2 2 2" xfId="28970" xr:uid="{C29D502D-A395-472A-8CEA-5068AF2DAD01}"/>
    <cellStyle name="20% - Accent4 2 2 3 2 2 2 2 2 2" xfId="47732" xr:uid="{257C5E1E-E084-488F-902F-E9C927FA02B8}"/>
    <cellStyle name="20% - Accent4 2 2 3 2 2 2 2 3" xfId="19579" xr:uid="{DB55F2D4-5A48-4BAA-BC1A-B3CC0A65C1DC}"/>
    <cellStyle name="20% - Accent4 2 2 3 2 2 2 2 4" xfId="38351" xr:uid="{C3E064F8-1213-4E02-ABB4-6F9FA9F23BE6}"/>
    <cellStyle name="20% - Accent4 2 2 3 2 2 2 3" xfId="25629" xr:uid="{E5365EE2-E3D6-4BFA-82B6-C0549E0565B3}"/>
    <cellStyle name="20% - Accent4 2 2 3 2 2 2 3 2" xfId="44391" xr:uid="{212D8480-A5A1-42B5-B4C2-FE2CAB624EE4}"/>
    <cellStyle name="20% - Accent4 2 2 3 2 2 2 4" xfId="16238" xr:uid="{7B5F29D4-54A8-46E6-AE2C-8DDA7CE53A5F}"/>
    <cellStyle name="20% - Accent4 2 2 3 2 2 2 5" xfId="35010" xr:uid="{1EBE93EB-788C-4353-BC9D-E3551329065D}"/>
    <cellStyle name="20% - Accent4 2 2 3 2 2 2 6" xfId="52462" xr:uid="{6FA1FD24-9BFA-42F3-A446-35952A21974F}"/>
    <cellStyle name="20% - Accent4 2 2 3 2 2 2 7" xfId="60500" xr:uid="{8A942F4A-4A52-4D4B-B5A2-328C8AC7B7A1}"/>
    <cellStyle name="20% - Accent4 2 2 3 2 2 3" xfId="10117" xr:uid="{A978517A-0D6F-4C6D-8571-AE720674AD68}"/>
    <cellStyle name="20% - Accent4 2 2 3 2 2 3 2" xfId="28971" xr:uid="{52E06AC3-33B0-457A-A84B-7CB01FE7DB06}"/>
    <cellStyle name="20% - Accent4 2 2 3 2 2 3 2 2" xfId="47733" xr:uid="{2234635A-53C0-4B8E-A90D-427F903CCCFD}"/>
    <cellStyle name="20% - Accent4 2 2 3 2 2 3 3" xfId="19580" xr:uid="{4F025B75-742A-4275-8334-BA71638F6D45}"/>
    <cellStyle name="20% - Accent4 2 2 3 2 2 3 4" xfId="38352" xr:uid="{1ECB65CC-275F-43A6-B45E-A3EA79CFB055}"/>
    <cellStyle name="20% - Accent4 2 2 3 2 2 3 5" xfId="52463" xr:uid="{A5359D79-F0AF-4424-98CA-A1E7D4465E11}"/>
    <cellStyle name="20% - Accent4 2 2 3 2 2 3 6" xfId="60501" xr:uid="{58A3D58D-7604-4684-9A20-E91D9F6EDE27}"/>
    <cellStyle name="20% - Accent4 2 2 3 2 2 4" xfId="8324" xr:uid="{22F2F9D4-7988-48BE-BE69-A09FA6969944}"/>
    <cellStyle name="20% - Accent4 2 2 3 2 2 4 2" xfId="27180" xr:uid="{FE8DD828-E54B-4192-A2AA-15B7B4FB4AA1}"/>
    <cellStyle name="20% - Accent4 2 2 3 2 2 4 2 2" xfId="45942" xr:uid="{C43019EA-A5A0-47FB-98D4-09400E60B920}"/>
    <cellStyle name="20% - Accent4 2 2 3 2 2 4 3" xfId="17789" xr:uid="{BEFB0D0E-7B5E-4D9C-84C8-87FBADA51CB3}"/>
    <cellStyle name="20% - Accent4 2 2 3 2 2 4 4" xfId="36561" xr:uid="{AC232C36-C8D7-45B1-935E-49527373EECB}"/>
    <cellStyle name="20% - Accent4 2 2 3 2 2 5" xfId="24171" xr:uid="{2ABA7A9A-72CD-4A9E-839C-CCED206D26DB}"/>
    <cellStyle name="20% - Accent4 2 2 3 2 2 5 2" xfId="42934" xr:uid="{44746BDB-3FDD-407D-95C0-B7E3F12BFA3F}"/>
    <cellStyle name="20% - Accent4 2 2 3 2 2 6" xfId="14780" xr:uid="{A59EAEC9-46A4-4163-978C-58ECBDB70CDA}"/>
    <cellStyle name="20% - Accent4 2 2 3 2 2 7" xfId="33553" xr:uid="{F0565D66-F2AC-4A8A-8605-3F4D140DABE8}"/>
    <cellStyle name="20% - Accent4 2 2 3 2 2 8" xfId="50672" xr:uid="{16F0D0C1-C7B8-42E2-8F63-2B09D7373739}"/>
    <cellStyle name="20% - Accent4 2 2 3 2 2 9" xfId="5124" xr:uid="{0CFB3674-7250-46F0-8EEA-6D27F8A7903E}"/>
    <cellStyle name="20% - Accent4 2 2 3 2 3" xfId="5900" xr:uid="{7E0EF088-51AA-415B-82FF-7D9AE2DECC78}"/>
    <cellStyle name="20% - Accent4 2 2 3 2 3 2" xfId="10118" xr:uid="{81182F4A-F594-4C69-B29A-047FEF395496}"/>
    <cellStyle name="20% - Accent4 2 2 3 2 3 2 2" xfId="28972" xr:uid="{D416774F-2B21-4490-AC90-ACE74E2BF32C}"/>
    <cellStyle name="20% - Accent4 2 2 3 2 3 2 2 2" xfId="47734" xr:uid="{1A95C131-6E7C-4060-A34D-FC2106177678}"/>
    <cellStyle name="20% - Accent4 2 2 3 2 3 2 3" xfId="19581" xr:uid="{25C2F175-8B7F-4C2B-998E-30834A453C42}"/>
    <cellStyle name="20% - Accent4 2 2 3 2 3 2 4" xfId="38353" xr:uid="{E1B7C82A-549B-4939-923E-30C97EA02429}"/>
    <cellStyle name="20% - Accent4 2 2 3 2 3 3" xfId="24947" xr:uid="{A238B7F3-4E7F-4495-BB8D-8103FA9A4234}"/>
    <cellStyle name="20% - Accent4 2 2 3 2 3 3 2" xfId="43709" xr:uid="{1968ED72-36DD-4E5A-998E-7287B402347B}"/>
    <cellStyle name="20% - Accent4 2 2 3 2 3 4" xfId="15556" xr:uid="{0DD9B5EB-74A7-4DBE-BD24-084E1D7C5149}"/>
    <cellStyle name="20% - Accent4 2 2 3 2 3 5" xfId="34328" xr:uid="{A06483AF-0EEC-4247-A5CE-9DAD56390928}"/>
    <cellStyle name="20% - Accent4 2 2 3 2 3 6" xfId="52464" xr:uid="{75FBFB7E-D2AF-482B-842C-59CF47C6D997}"/>
    <cellStyle name="20% - Accent4 2 2 3 2 3 7" xfId="60502" xr:uid="{FC74C254-FFDE-4DAF-BF73-53DCE159C997}"/>
    <cellStyle name="20% - Accent4 2 2 3 2 4" xfId="4349" xr:uid="{E498DE5E-F2D1-40A5-B140-435E35DBE4B5}"/>
    <cellStyle name="20% - Accent4 2 2 3 2 4 2" xfId="10119" xr:uid="{98E3980B-6897-4809-AEA5-1FBE7963F19F}"/>
    <cellStyle name="20% - Accent4 2 2 3 2 4 2 2" xfId="28973" xr:uid="{CEB8825E-8808-4FEC-A49C-133B81160022}"/>
    <cellStyle name="20% - Accent4 2 2 3 2 4 2 2 2" xfId="47735" xr:uid="{ADF9E77D-9BD3-4D90-8D1A-D3513190504B}"/>
    <cellStyle name="20% - Accent4 2 2 3 2 4 2 3" xfId="19582" xr:uid="{A8CA06B5-302A-4855-A6FA-133666027409}"/>
    <cellStyle name="20% - Accent4 2 2 3 2 4 2 4" xfId="38354" xr:uid="{E219AA37-A379-4C56-A5A4-8D07980B299F}"/>
    <cellStyle name="20% - Accent4 2 2 3 2 4 3" xfId="23396" xr:uid="{88A70872-4EA3-4210-9BD0-49C05D343139}"/>
    <cellStyle name="20% - Accent4 2 2 3 2 4 3 2" xfId="42159" xr:uid="{9005111A-51C7-4073-A083-D4B98A6A9251}"/>
    <cellStyle name="20% - Accent4 2 2 3 2 4 4" xfId="14005" xr:uid="{B26086AE-3788-4FB9-9BD9-0F3C0E3FFA55}"/>
    <cellStyle name="20% - Accent4 2 2 3 2 4 5" xfId="32778" xr:uid="{79166385-3EB3-442F-BDAF-171354630FA6}"/>
    <cellStyle name="20% - Accent4 2 2 3 2 4 6" xfId="52465" xr:uid="{1F36E94B-9059-4428-8970-E78D915F0766}"/>
    <cellStyle name="20% - Accent4 2 2 3 2 4 7" xfId="60503" xr:uid="{1AF25F36-8695-4CAF-8254-F5F150E30C0D}"/>
    <cellStyle name="20% - Accent4 2 2 3 2 5" xfId="6588" xr:uid="{716922E1-57E2-40B8-870B-0E8F721DB1EA}"/>
    <cellStyle name="20% - Accent4 2 2 3 2 5 2" xfId="25628" xr:uid="{FF8240A3-BE3D-4444-AE42-F9FAD7C18CB0}"/>
    <cellStyle name="20% - Accent4 2 2 3 2 5 2 2" xfId="44390" xr:uid="{2D316EA4-06D3-4BE1-9425-D639F2F863F8}"/>
    <cellStyle name="20% - Accent4 2 2 3 2 5 3" xfId="16237" xr:uid="{62B130D8-44F2-4E02-B471-4883FFA8E976}"/>
    <cellStyle name="20% - Accent4 2 2 3 2 5 4" xfId="35009" xr:uid="{10C20CC8-5D43-4A52-B74B-290FD945AD0B}"/>
    <cellStyle name="20% - Accent4 2 2 3 2 6" xfId="8323" xr:uid="{4E41D6F5-7E72-4360-BE26-A6F912EF7666}"/>
    <cellStyle name="20% - Accent4 2 2 3 2 6 2" xfId="27179" xr:uid="{E6179980-AB40-42D0-BF1E-FC4D1B958AD6}"/>
    <cellStyle name="20% - Accent4 2 2 3 2 6 2 2" xfId="45941" xr:uid="{882427C2-D900-414A-A89B-5523C61DB34F}"/>
    <cellStyle name="20% - Accent4 2 2 3 2 6 3" xfId="17788" xr:uid="{E7783C5A-4042-414A-8686-27E90E15873A}"/>
    <cellStyle name="20% - Accent4 2 2 3 2 6 4" xfId="36560" xr:uid="{6DBCBEAF-70F0-4C1F-96E1-C821ACD61EBE}"/>
    <cellStyle name="20% - Accent4 2 2 3 2 7" xfId="22403" xr:uid="{21B4E097-6B3D-4F51-AB84-ADBBF51CF787}"/>
    <cellStyle name="20% - Accent4 2 2 3 2 7 2" xfId="41175" xr:uid="{DCBBBCD7-E149-40AA-935F-36C4C8A8E95B}"/>
    <cellStyle name="20% - Accent4 2 2 3 2 8" xfId="13012" xr:uid="{1987FA5C-C568-4971-8150-1340413D352C}"/>
    <cellStyle name="20% - Accent4 2 2 3 2 9" xfId="31794" xr:uid="{015DCC91-7062-4C39-8F37-57DA7C4CE9C9}"/>
    <cellStyle name="20% - Accent4 2 2 3 3" xfId="2268" xr:uid="{317F2C19-F291-435A-986F-B2ED7C031D01}"/>
    <cellStyle name="20% - Accent4 2 2 3 3 10" xfId="50673" xr:uid="{5DB8BEC3-F8DD-4B60-AFE0-7231CB67A47F}"/>
    <cellStyle name="20% - Accent4 2 2 3 3 11" xfId="3350" xr:uid="{94E039BB-FF00-4C70-AB08-F14D808643D3}"/>
    <cellStyle name="20% - Accent4 2 2 3 3 12" xfId="58952" xr:uid="{B5DA56EC-EA53-4772-88A1-5225A6816F33}"/>
    <cellStyle name="20% - Accent4 2 2 3 3 2" xfId="2269" xr:uid="{2AE7C7F6-E1C0-4665-8514-F28FF920F8FA}"/>
    <cellStyle name="20% - Accent4 2 2 3 3 2 10" xfId="58953" xr:uid="{39E5FEC2-30F0-4505-9021-577728672994}"/>
    <cellStyle name="20% - Accent4 2 2 3 3 2 2" xfId="6591" xr:uid="{55655BF5-AFEB-4938-94B9-2DF718EB6810}"/>
    <cellStyle name="20% - Accent4 2 2 3 3 2 2 2" xfId="10120" xr:uid="{9033DAF3-CDBE-403E-A0F8-42085C358BDF}"/>
    <cellStyle name="20% - Accent4 2 2 3 3 2 2 2 2" xfId="28974" xr:uid="{5A99C9FC-E2FD-4381-B886-EDD20C1012FB}"/>
    <cellStyle name="20% - Accent4 2 2 3 3 2 2 2 2 2" xfId="47736" xr:uid="{0AF2C45C-84A8-4D30-AB44-529F4E1F8082}"/>
    <cellStyle name="20% - Accent4 2 2 3 3 2 2 2 3" xfId="19583" xr:uid="{4CFE7281-377D-474B-843E-778A4E9B2858}"/>
    <cellStyle name="20% - Accent4 2 2 3 3 2 2 2 4" xfId="38355" xr:uid="{6314ED1A-25E2-4D27-BDCE-F1E2ECC28665}"/>
    <cellStyle name="20% - Accent4 2 2 3 3 2 2 3" xfId="25631" xr:uid="{DE96E918-335C-4208-AB04-30F5C36CD758}"/>
    <cellStyle name="20% - Accent4 2 2 3 3 2 2 3 2" xfId="44393" xr:uid="{84EB68DC-50A7-424D-93D9-07B7FF6A3838}"/>
    <cellStyle name="20% - Accent4 2 2 3 3 2 2 4" xfId="16240" xr:uid="{1F947E18-2738-4E9E-8892-3DCEC0A5740C}"/>
    <cellStyle name="20% - Accent4 2 2 3 3 2 2 5" xfId="35012" xr:uid="{2FE661AA-CE60-4E4B-A59E-F4E6DC4EE971}"/>
    <cellStyle name="20% - Accent4 2 2 3 3 2 2 6" xfId="52466" xr:uid="{188F0F27-97E5-45B4-8424-05FA994C9B2E}"/>
    <cellStyle name="20% - Accent4 2 2 3 3 2 2 7" xfId="60504" xr:uid="{648675C6-A8E5-44FC-885A-89D8E8CD3193}"/>
    <cellStyle name="20% - Accent4 2 2 3 3 2 3" xfId="10121" xr:uid="{F01B4257-8060-4342-8B0F-983885F0E76F}"/>
    <cellStyle name="20% - Accent4 2 2 3 3 2 3 2" xfId="28975" xr:uid="{99F6FC45-9503-4D72-A66C-5334E733A28B}"/>
    <cellStyle name="20% - Accent4 2 2 3 3 2 3 2 2" xfId="47737" xr:uid="{6253851C-29F7-4B5C-879F-361173F36D9A}"/>
    <cellStyle name="20% - Accent4 2 2 3 3 2 3 3" xfId="19584" xr:uid="{DA0F511C-D046-4C18-82AA-1EE107349B8E}"/>
    <cellStyle name="20% - Accent4 2 2 3 3 2 3 4" xfId="38356" xr:uid="{3490179B-FB72-4791-AB70-E50E82BBE408}"/>
    <cellStyle name="20% - Accent4 2 2 3 3 2 3 5" xfId="52467" xr:uid="{7071B536-6E78-4E7A-BD44-342AD8DD6F70}"/>
    <cellStyle name="20% - Accent4 2 2 3 3 2 3 6" xfId="60505" xr:uid="{2DE170DE-5812-4A85-9D97-DD9A4AE93FB3}"/>
    <cellStyle name="20% - Accent4 2 2 3 3 2 4" xfId="8326" xr:uid="{C2A5DE5B-5A36-4F7D-8319-BEF6FCDADABE}"/>
    <cellStyle name="20% - Accent4 2 2 3 3 2 4 2" xfId="27182" xr:uid="{6D1BF996-A375-4515-B7F2-C2C7BE067081}"/>
    <cellStyle name="20% - Accent4 2 2 3 3 2 4 2 2" xfId="45944" xr:uid="{5E1DFB4A-C25E-4BD6-BB7E-28BC782D027E}"/>
    <cellStyle name="20% - Accent4 2 2 3 3 2 4 3" xfId="17791" xr:uid="{CACEF020-A8C5-47E7-8C01-E04A509F6D9C}"/>
    <cellStyle name="20% - Accent4 2 2 3 3 2 4 4" xfId="36563" xr:uid="{773FC739-1BF1-4648-8DF9-DDB0B4371E5F}"/>
    <cellStyle name="20% - Accent4 2 2 3 3 2 5" xfId="24389" xr:uid="{206E3129-79FC-48D5-A100-BA6B4713429D}"/>
    <cellStyle name="20% - Accent4 2 2 3 3 2 5 2" xfId="43152" xr:uid="{FACFCD34-C88E-4A7E-B821-E06382F37803}"/>
    <cellStyle name="20% - Accent4 2 2 3 3 2 6" xfId="14998" xr:uid="{9C7BF744-CBF5-4801-A9B2-2109009D0676}"/>
    <cellStyle name="20% - Accent4 2 2 3 3 2 7" xfId="33771" xr:uid="{F4CAB474-2F00-4CA2-8B9E-A5A8DB774256}"/>
    <cellStyle name="20% - Accent4 2 2 3 3 2 8" xfId="50674" xr:uid="{2E408D07-E851-49E9-ABAF-FBD17CF067E9}"/>
    <cellStyle name="20% - Accent4 2 2 3 3 2 9" xfId="5342" xr:uid="{33EBE59B-9EC1-4ADC-AC81-7B929657C4B4}"/>
    <cellStyle name="20% - Accent4 2 2 3 3 3" xfId="6118" xr:uid="{8621D4CD-8920-4A0C-85AB-531772A8FB85}"/>
    <cellStyle name="20% - Accent4 2 2 3 3 3 2" xfId="10122" xr:uid="{443E068D-A767-4539-889D-2F757CC9ED22}"/>
    <cellStyle name="20% - Accent4 2 2 3 3 3 2 2" xfId="28976" xr:uid="{8F4EF505-FEBA-4E9E-83BA-2F3591D54832}"/>
    <cellStyle name="20% - Accent4 2 2 3 3 3 2 2 2" xfId="47738" xr:uid="{C1265E4B-6921-478E-AF53-4EDABD2D0051}"/>
    <cellStyle name="20% - Accent4 2 2 3 3 3 2 3" xfId="19585" xr:uid="{C7B15C3C-5128-4530-BD69-62252ABC372D}"/>
    <cellStyle name="20% - Accent4 2 2 3 3 3 2 4" xfId="38357" xr:uid="{63D44FF7-0E35-408E-A3B9-07E2DABB4B28}"/>
    <cellStyle name="20% - Accent4 2 2 3 3 3 3" xfId="25165" xr:uid="{3A909CA4-F715-4B28-80FA-B7FCD5D7E451}"/>
    <cellStyle name="20% - Accent4 2 2 3 3 3 3 2" xfId="43927" xr:uid="{2D9FD5BA-B3DE-4E64-9B94-B7A86C68677F}"/>
    <cellStyle name="20% - Accent4 2 2 3 3 3 4" xfId="15774" xr:uid="{1DC0651E-7C12-4C26-A70A-EDDCCF28DC7F}"/>
    <cellStyle name="20% - Accent4 2 2 3 3 3 5" xfId="34546" xr:uid="{B4AD2E22-E362-4193-8DB0-E996998E9881}"/>
    <cellStyle name="20% - Accent4 2 2 3 3 3 6" xfId="52468" xr:uid="{6F834A18-A9FD-446A-8569-7B47719045F1}"/>
    <cellStyle name="20% - Accent4 2 2 3 3 3 7" xfId="60506" xr:uid="{15FFA117-FB0C-47DA-ADE6-55421D801B6F}"/>
    <cellStyle name="20% - Accent4 2 2 3 3 4" xfId="4567" xr:uid="{41E35F0D-DF82-433F-953C-A32BFB1A8D90}"/>
    <cellStyle name="20% - Accent4 2 2 3 3 4 2" xfId="10123" xr:uid="{915AE030-57A6-4547-8A9B-ED0089E2EA28}"/>
    <cellStyle name="20% - Accent4 2 2 3 3 4 2 2" xfId="28977" xr:uid="{CD85EDD9-E3F2-4CA3-97AD-489174925B1E}"/>
    <cellStyle name="20% - Accent4 2 2 3 3 4 2 2 2" xfId="47739" xr:uid="{03409341-7527-41A3-ABE7-470DCD73E21C}"/>
    <cellStyle name="20% - Accent4 2 2 3 3 4 2 3" xfId="19586" xr:uid="{6090E716-A762-449E-82F1-CE43AE245727}"/>
    <cellStyle name="20% - Accent4 2 2 3 3 4 2 4" xfId="38358" xr:uid="{ED155815-9075-4BDA-AC3C-1C533D15388A}"/>
    <cellStyle name="20% - Accent4 2 2 3 3 4 3" xfId="23614" xr:uid="{1B807795-77C6-4E8B-BB8F-754E8351FA37}"/>
    <cellStyle name="20% - Accent4 2 2 3 3 4 3 2" xfId="42377" xr:uid="{E32B9B93-6910-44A7-9F35-4E06DDCF4761}"/>
    <cellStyle name="20% - Accent4 2 2 3 3 4 4" xfId="14223" xr:uid="{B1451009-9C87-4756-A460-52CAF927FA2D}"/>
    <cellStyle name="20% - Accent4 2 2 3 3 4 5" xfId="32996" xr:uid="{B57FE852-347C-4C4E-BBCC-6E1F19049676}"/>
    <cellStyle name="20% - Accent4 2 2 3 3 4 6" xfId="52469" xr:uid="{7FF2E19C-32D8-4301-8F2C-25A2FED11AFB}"/>
    <cellStyle name="20% - Accent4 2 2 3 3 4 7" xfId="60507" xr:uid="{367C83A3-87BE-49A2-AF94-85C913D82949}"/>
    <cellStyle name="20% - Accent4 2 2 3 3 5" xfId="6590" xr:uid="{721FED51-C511-4ACF-80D7-D7069462DC44}"/>
    <cellStyle name="20% - Accent4 2 2 3 3 5 2" xfId="25630" xr:uid="{9E87B32D-AFE2-4280-9278-D33DB46DB66A}"/>
    <cellStyle name="20% - Accent4 2 2 3 3 5 2 2" xfId="44392" xr:uid="{634B8280-E87D-40B0-875A-87BE6D951C2C}"/>
    <cellStyle name="20% - Accent4 2 2 3 3 5 3" xfId="16239" xr:uid="{6905B6B5-12E2-4E28-954F-B29687883819}"/>
    <cellStyle name="20% - Accent4 2 2 3 3 5 4" xfId="35011" xr:uid="{53C5044A-8167-4A2F-9C12-734B7BC9888B}"/>
    <cellStyle name="20% - Accent4 2 2 3 3 6" xfId="8325" xr:uid="{D8E3B075-9952-454F-87FE-05ABA1BCBF91}"/>
    <cellStyle name="20% - Accent4 2 2 3 3 6 2" xfId="27181" xr:uid="{E96ED893-C04A-42BC-AB82-02D23C77BD43}"/>
    <cellStyle name="20% - Accent4 2 2 3 3 6 2 2" xfId="45943" xr:uid="{AE926605-7F27-4D6C-BDA8-8224A1F37E92}"/>
    <cellStyle name="20% - Accent4 2 2 3 3 6 3" xfId="17790" xr:uid="{D9384232-89E0-4CD3-BA24-9E1D62FBF87A}"/>
    <cellStyle name="20% - Accent4 2 2 3 3 6 4" xfId="36562" xr:uid="{900A61E3-965F-4AF3-8A30-40144359542D}"/>
    <cellStyle name="20% - Accent4 2 2 3 3 7" xfId="22404" xr:uid="{0B9C5705-7EA9-40F2-B809-5A8A6C1E2585}"/>
    <cellStyle name="20% - Accent4 2 2 3 3 7 2" xfId="41176" xr:uid="{8A10B1F5-9536-4550-8F1B-3D4A04B6FEED}"/>
    <cellStyle name="20% - Accent4 2 2 3 3 8" xfId="13013" xr:uid="{FC99935C-2E62-4B8A-AA4A-509D391CBB3F}"/>
    <cellStyle name="20% - Accent4 2 2 3 3 9" xfId="31795" xr:uid="{75AE1FD7-C795-45C1-AD70-D5E44C650338}"/>
    <cellStyle name="20% - Accent4 2 2 3 4" xfId="2270" xr:uid="{926A61FC-9DE0-4CC2-AD8C-EA3A45E0E33D}"/>
    <cellStyle name="20% - Accent4 2 2 3 4 10" xfId="58954" xr:uid="{9B1A3033-6ADD-47F7-8B65-59A792C97C67}"/>
    <cellStyle name="20% - Accent4 2 2 3 4 2" xfId="6592" xr:uid="{B0559F23-AF01-4DC5-A8DF-7DCF97D2A2D3}"/>
    <cellStyle name="20% - Accent4 2 2 3 4 2 2" xfId="10124" xr:uid="{B9FC0951-E50C-4354-A48F-42CCF832A836}"/>
    <cellStyle name="20% - Accent4 2 2 3 4 2 2 2" xfId="28978" xr:uid="{CD11AF78-27E6-4DC2-ABAA-FE16B033AC2F}"/>
    <cellStyle name="20% - Accent4 2 2 3 4 2 2 2 2" xfId="47740" xr:uid="{0757FB83-8FC4-4EE7-B3CD-5784F9D0D7BC}"/>
    <cellStyle name="20% - Accent4 2 2 3 4 2 2 3" xfId="19587" xr:uid="{87B74975-6FAC-434F-AFFD-80234E71ECF3}"/>
    <cellStyle name="20% - Accent4 2 2 3 4 2 2 4" xfId="38359" xr:uid="{FC83F0C1-0899-412C-9C98-42AB92615A49}"/>
    <cellStyle name="20% - Accent4 2 2 3 4 2 3" xfId="25632" xr:uid="{047AFE4C-4979-4351-B1D5-23D834C2780D}"/>
    <cellStyle name="20% - Accent4 2 2 3 4 2 3 2" xfId="44394" xr:uid="{100F04CB-EF47-4EB1-9F94-150FE5C1E271}"/>
    <cellStyle name="20% - Accent4 2 2 3 4 2 4" xfId="16241" xr:uid="{1D7B5823-E552-47D5-B2AB-EFAF2ADA5701}"/>
    <cellStyle name="20% - Accent4 2 2 3 4 2 5" xfId="35013" xr:uid="{F611BA21-4327-43D2-A4B9-3389FA17A523}"/>
    <cellStyle name="20% - Accent4 2 2 3 4 2 6" xfId="52470" xr:uid="{2AC0D9EE-01E2-4571-A05D-C15467FC6502}"/>
    <cellStyle name="20% - Accent4 2 2 3 4 2 7" xfId="60508" xr:uid="{B009B251-2430-420B-AF47-D20E76E78013}"/>
    <cellStyle name="20% - Accent4 2 2 3 4 3" xfId="10125" xr:uid="{A20618D5-7424-4C5F-B1E2-1213ADC0CF4F}"/>
    <cellStyle name="20% - Accent4 2 2 3 4 3 2" xfId="28979" xr:uid="{066C261C-0668-47CF-B284-61B65E88D3AF}"/>
    <cellStyle name="20% - Accent4 2 2 3 4 3 2 2" xfId="47741" xr:uid="{469E2B8C-FCBD-4927-B512-C6EC4337A7E7}"/>
    <cellStyle name="20% - Accent4 2 2 3 4 3 3" xfId="19588" xr:uid="{186ABEC9-6B45-4BDF-B729-AEBC47D7D71F}"/>
    <cellStyle name="20% - Accent4 2 2 3 4 3 4" xfId="38360" xr:uid="{0444D2A2-441F-49E5-926F-36A9E2E4DCDD}"/>
    <cellStyle name="20% - Accent4 2 2 3 4 3 5" xfId="52471" xr:uid="{B974239B-5DE7-4B09-88BA-7A31BC15654D}"/>
    <cellStyle name="20% - Accent4 2 2 3 4 3 6" xfId="60509" xr:uid="{1A8C1349-6E83-4C56-B628-B8FF03234424}"/>
    <cellStyle name="20% - Accent4 2 2 3 4 4" xfId="8327" xr:uid="{4DDB36CA-5FF9-4A78-A71F-B354B010A2D2}"/>
    <cellStyle name="20% - Accent4 2 2 3 4 4 2" xfId="27183" xr:uid="{D407E9C6-432E-4735-B6E1-B827D97E19C2}"/>
    <cellStyle name="20% - Accent4 2 2 3 4 4 2 2" xfId="45945" xr:uid="{4D8FD808-43E1-40E4-A15E-30201C3499D2}"/>
    <cellStyle name="20% - Accent4 2 2 3 4 4 3" xfId="17792" xr:uid="{2AE71353-C129-4218-8A2A-F6B6F9E26716}"/>
    <cellStyle name="20% - Accent4 2 2 3 4 4 4" xfId="36564" xr:uid="{922F1361-FB9A-4B7E-8DD8-B5F1C88B8228}"/>
    <cellStyle name="20% - Accent4 2 2 3 4 5" xfId="23956" xr:uid="{483E35D1-C771-45CA-89DB-D4CFCE67D2AC}"/>
    <cellStyle name="20% - Accent4 2 2 3 4 5 2" xfId="42719" xr:uid="{8E821BAB-5745-4A81-B1FB-DBC53FFF6E89}"/>
    <cellStyle name="20% - Accent4 2 2 3 4 6" xfId="14565" xr:uid="{6F39E9D8-B1C9-41A0-A6BA-5C1CDE709FDF}"/>
    <cellStyle name="20% - Accent4 2 2 3 4 7" xfId="33338" xr:uid="{78573E62-EBFE-4A99-8B59-BBAF7D92BBA0}"/>
    <cellStyle name="20% - Accent4 2 2 3 4 8" xfId="50675" xr:uid="{860251E3-6A79-40D9-8D9D-3BE8EE69F519}"/>
    <cellStyle name="20% - Accent4 2 2 3 4 9" xfId="4909" xr:uid="{D1E7B23C-74DC-4304-A241-0B8C23488660}"/>
    <cellStyle name="20% - Accent4 2 2 3 5" xfId="5685" xr:uid="{E19D83A7-D584-46E9-BB59-748F82F79BC7}"/>
    <cellStyle name="20% - Accent4 2 2 3 5 2" xfId="10126" xr:uid="{661E977E-7385-4B51-8E5A-D253547F9FAC}"/>
    <cellStyle name="20% - Accent4 2 2 3 5 2 2" xfId="28980" xr:uid="{B0225B95-FD2C-4717-862D-3CD3B1E6EF0F}"/>
    <cellStyle name="20% - Accent4 2 2 3 5 2 2 2" xfId="47742" xr:uid="{54FA75F4-0DFE-4DC2-8751-5E72AF5D4B9A}"/>
    <cellStyle name="20% - Accent4 2 2 3 5 2 3" xfId="19589" xr:uid="{BCA5A1B1-9F68-4988-B203-48C2803001DD}"/>
    <cellStyle name="20% - Accent4 2 2 3 5 2 4" xfId="38361" xr:uid="{D2E83AC3-50A7-40CC-8D86-A8E14947D14A}"/>
    <cellStyle name="20% - Accent4 2 2 3 5 3" xfId="24732" xr:uid="{F2FD756F-912E-455D-B259-B0829D0F8CF7}"/>
    <cellStyle name="20% - Accent4 2 2 3 5 3 2" xfId="43494" xr:uid="{0FA011D9-2A85-4490-A79B-E5373E4816F2}"/>
    <cellStyle name="20% - Accent4 2 2 3 5 4" xfId="15341" xr:uid="{794D1F0F-F340-43C9-80FA-ABB233BA2CCF}"/>
    <cellStyle name="20% - Accent4 2 2 3 5 5" xfId="34113" xr:uid="{1BDB59B3-C3E2-4C10-B859-1813B5F599C6}"/>
    <cellStyle name="20% - Accent4 2 2 3 5 6" xfId="52472" xr:uid="{8D1A074D-12D7-487D-AEB2-BF172177BAC3}"/>
    <cellStyle name="20% - Accent4 2 2 3 5 7" xfId="60510" xr:uid="{5BF9D0BE-2146-4CCC-8107-FD26F9086FC4}"/>
    <cellStyle name="20% - Accent4 2 2 3 6" xfId="4134" xr:uid="{40FF22AB-3E18-4F78-8E6D-A1B05E902139}"/>
    <cellStyle name="20% - Accent4 2 2 3 6 2" xfId="10127" xr:uid="{B2174D81-D809-4905-9B02-2FEAF1DC7BF4}"/>
    <cellStyle name="20% - Accent4 2 2 3 6 2 2" xfId="28981" xr:uid="{775FD43D-A125-420F-A083-851E755CE41F}"/>
    <cellStyle name="20% - Accent4 2 2 3 6 2 2 2" xfId="47743" xr:uid="{CB6E865F-F889-42C6-A21B-AA00D00F7A62}"/>
    <cellStyle name="20% - Accent4 2 2 3 6 2 3" xfId="19590" xr:uid="{0742FC53-A9FA-4DEA-B9BE-30DEEFF013DC}"/>
    <cellStyle name="20% - Accent4 2 2 3 6 2 4" xfId="38362" xr:uid="{630312D9-30A6-4958-A9B4-71391CBA98AE}"/>
    <cellStyle name="20% - Accent4 2 2 3 6 3" xfId="23181" xr:uid="{8A67DB3C-E2E2-437D-B407-E47BF2931DD0}"/>
    <cellStyle name="20% - Accent4 2 2 3 6 3 2" xfId="41944" xr:uid="{00FCF957-CCD7-4CFF-8ED9-BA45384B63CC}"/>
    <cellStyle name="20% - Accent4 2 2 3 6 4" xfId="13790" xr:uid="{80C316F4-8976-4547-AFCE-5DFB7B70C6F0}"/>
    <cellStyle name="20% - Accent4 2 2 3 6 5" xfId="32563" xr:uid="{5FC9B06F-5305-4AAF-A224-AE5674E16A53}"/>
    <cellStyle name="20% - Accent4 2 2 3 6 6" xfId="52473" xr:uid="{711011FB-830F-4B92-A152-2B5CD881D611}"/>
    <cellStyle name="20% - Accent4 2 2 3 6 7" xfId="60511" xr:uid="{2D2D7024-2257-4664-BBF8-E4C445F0CE9F}"/>
    <cellStyle name="20% - Accent4 2 2 3 7" xfId="6587" xr:uid="{6462CA8E-D2BA-4857-9CC8-0FC98D211520}"/>
    <cellStyle name="20% - Accent4 2 2 3 7 2" xfId="25627" xr:uid="{A1C6C95A-8FD4-4152-8C65-B3293AB17A03}"/>
    <cellStyle name="20% - Accent4 2 2 3 7 2 2" xfId="44389" xr:uid="{9C21E3CC-2BAD-4205-904F-68685882F8C8}"/>
    <cellStyle name="20% - Accent4 2 2 3 7 3" xfId="16236" xr:uid="{228A1A53-1788-43C6-9409-C3DF2CDE8193}"/>
    <cellStyle name="20% - Accent4 2 2 3 7 4" xfId="35008" xr:uid="{7EFA73A7-802E-4638-8493-DD1AD67357D9}"/>
    <cellStyle name="20% - Accent4 2 2 3 8" xfId="8322" xr:uid="{473A2FE5-BAB3-44AB-9F56-98F88AB31B66}"/>
    <cellStyle name="20% - Accent4 2 2 3 8 2" xfId="27178" xr:uid="{B99D41A4-880B-4A29-B2E4-BCE07BAD1FA4}"/>
    <cellStyle name="20% - Accent4 2 2 3 8 2 2" xfId="45940" xr:uid="{48E35962-45C9-4C01-B314-881016E4D5B4}"/>
    <cellStyle name="20% - Accent4 2 2 3 8 3" xfId="17787" xr:uid="{FE25FACB-B599-45B3-8530-702505A816A7}"/>
    <cellStyle name="20% - Accent4 2 2 3 8 4" xfId="36559" xr:uid="{0A5923FF-C187-4A1B-A82D-9BA19361DDA6}"/>
    <cellStyle name="20% - Accent4 2 2 3 9" xfId="22402" xr:uid="{285B4524-0231-49EA-ABDE-06ECDEEBB248}"/>
    <cellStyle name="20% - Accent4 2 2 3 9 2" xfId="41174" xr:uid="{FC11EF80-F33B-4369-BC85-A9DDF0709007}"/>
    <cellStyle name="20% - Accent4 2 2 4" xfId="1605" xr:uid="{E831A870-9B45-4060-8AF3-3696094251F0}"/>
    <cellStyle name="20% - Accent4 2 2 4 10" xfId="13014" xr:uid="{E89CB51D-E2FE-4E4C-A9F7-B7855FF2A001}"/>
    <cellStyle name="20% - Accent4 2 2 4 11" xfId="31796" xr:uid="{5183CD19-D15E-429E-8DA2-B0A82348E72A}"/>
    <cellStyle name="20% - Accent4 2 2 4 12" xfId="50676" xr:uid="{7488D58B-87CA-45ED-8D95-A67CF993B737}"/>
    <cellStyle name="20% - Accent4 2 2 4 13" xfId="3351" xr:uid="{23F4E064-7BD8-4FCF-8685-A5EDA107C1EF}"/>
    <cellStyle name="20% - Accent4 2 2 4 14" xfId="58955" xr:uid="{B4458419-E172-4F83-9E81-2511C7CE5C4F}"/>
    <cellStyle name="20% - Accent4 2 2 4 2" xfId="2271" xr:uid="{D2045EB8-E0C4-49B8-A5CF-07C697D567B8}"/>
    <cellStyle name="20% - Accent4 2 2 4 2 10" xfId="50677" xr:uid="{B282D73D-C847-4936-BB37-045EBB799C86}"/>
    <cellStyle name="20% - Accent4 2 2 4 2 11" xfId="3352" xr:uid="{F2535383-18EF-4E4B-B4D5-6E6AAB71C22B}"/>
    <cellStyle name="20% - Accent4 2 2 4 2 12" xfId="58956" xr:uid="{EB9A5753-8CF4-428E-B9B1-D7AA9E582FF5}"/>
    <cellStyle name="20% - Accent4 2 2 4 2 2" xfId="2272" xr:uid="{793200F1-7E12-482C-A90C-28E50D6C020E}"/>
    <cellStyle name="20% - Accent4 2 2 4 2 2 10" xfId="58957" xr:uid="{3089BCB7-0068-46ED-91A7-72E6CB1CC6D2}"/>
    <cellStyle name="20% - Accent4 2 2 4 2 2 2" xfId="6595" xr:uid="{CCB1FCF2-BF01-4DCF-AE82-B3211F7EC50D}"/>
    <cellStyle name="20% - Accent4 2 2 4 2 2 2 2" xfId="10128" xr:uid="{D1B08BD6-9BD6-48D1-80C2-EB5309DF77D8}"/>
    <cellStyle name="20% - Accent4 2 2 4 2 2 2 2 2" xfId="28982" xr:uid="{BA94E964-7AE3-42BB-BFD1-1E974AB58E7E}"/>
    <cellStyle name="20% - Accent4 2 2 4 2 2 2 2 2 2" xfId="47744" xr:uid="{09124BC6-63E4-4B3F-93D7-FB76BFC7E2F7}"/>
    <cellStyle name="20% - Accent4 2 2 4 2 2 2 2 3" xfId="19591" xr:uid="{8F184FE5-2E8D-4753-BF22-9399D455C5EE}"/>
    <cellStyle name="20% - Accent4 2 2 4 2 2 2 2 4" xfId="38363" xr:uid="{1E25DF80-8D17-4893-985A-039A9AC4755B}"/>
    <cellStyle name="20% - Accent4 2 2 4 2 2 2 3" xfId="25635" xr:uid="{B2998227-9A28-4619-BD43-92BD4D2BA359}"/>
    <cellStyle name="20% - Accent4 2 2 4 2 2 2 3 2" xfId="44397" xr:uid="{E1E761C0-A02B-4139-AECA-89185F8D371E}"/>
    <cellStyle name="20% - Accent4 2 2 4 2 2 2 4" xfId="16244" xr:uid="{82917695-8C93-454F-A7C1-CC53C9F00CD1}"/>
    <cellStyle name="20% - Accent4 2 2 4 2 2 2 5" xfId="35016" xr:uid="{7F97ED9B-167E-4154-BAC8-75124C33DDFC}"/>
    <cellStyle name="20% - Accent4 2 2 4 2 2 2 6" xfId="52474" xr:uid="{A11B83F3-8370-4288-A539-69C89DB81818}"/>
    <cellStyle name="20% - Accent4 2 2 4 2 2 2 7" xfId="60512" xr:uid="{EC4790A1-4B3E-4CF2-937F-EE2808D518F2}"/>
    <cellStyle name="20% - Accent4 2 2 4 2 2 3" xfId="10129" xr:uid="{4A8796DF-567E-4821-97F8-D50065CE10C2}"/>
    <cellStyle name="20% - Accent4 2 2 4 2 2 3 2" xfId="28983" xr:uid="{94134294-5C2E-4FC9-A24B-A386D895AC0A}"/>
    <cellStyle name="20% - Accent4 2 2 4 2 2 3 2 2" xfId="47745" xr:uid="{F48B0515-1867-4152-9649-AE3A12639155}"/>
    <cellStyle name="20% - Accent4 2 2 4 2 2 3 3" xfId="19592" xr:uid="{20ED62AC-0206-4545-993D-672165EFB14A}"/>
    <cellStyle name="20% - Accent4 2 2 4 2 2 3 4" xfId="38364" xr:uid="{F3CCEA4A-4EAF-408F-B3E7-190FD37AEA4E}"/>
    <cellStyle name="20% - Accent4 2 2 4 2 2 3 5" xfId="52475" xr:uid="{93D48F27-66A7-4D3E-9768-43FFCFADCD5D}"/>
    <cellStyle name="20% - Accent4 2 2 4 2 2 3 6" xfId="60513" xr:uid="{74B07C9C-9E0B-443D-AB7C-598F69A817FF}"/>
    <cellStyle name="20% - Accent4 2 2 4 2 2 4" xfId="8330" xr:uid="{012007DA-C6A1-45C9-A318-6B7BF24705DD}"/>
    <cellStyle name="20% - Accent4 2 2 4 2 2 4 2" xfId="27186" xr:uid="{FEA68ADB-D9C5-4A15-B3B4-2C56B74F7DB2}"/>
    <cellStyle name="20% - Accent4 2 2 4 2 2 4 2 2" xfId="45948" xr:uid="{D7DD6F84-89DD-487D-B301-BDAEE98B4D75}"/>
    <cellStyle name="20% - Accent4 2 2 4 2 2 4 3" xfId="17795" xr:uid="{18C76BCE-0742-4A05-B387-0799CC57FF5C}"/>
    <cellStyle name="20% - Accent4 2 2 4 2 2 4 4" xfId="36567" xr:uid="{77AD42DB-50DF-4279-8E74-5E1E972ABC62}"/>
    <cellStyle name="20% - Accent4 2 2 4 2 2 5" xfId="24214" xr:uid="{1FE2ED2A-4EE0-4664-A8DD-D5187D4F314D}"/>
    <cellStyle name="20% - Accent4 2 2 4 2 2 5 2" xfId="42977" xr:uid="{DEBE36D9-A1D7-476F-A386-DD1C0DBE9771}"/>
    <cellStyle name="20% - Accent4 2 2 4 2 2 6" xfId="14823" xr:uid="{795E8AA4-E1F2-4B54-BE2D-317400FF2D40}"/>
    <cellStyle name="20% - Accent4 2 2 4 2 2 7" xfId="33596" xr:uid="{05FE6D56-4B36-4DBD-BD1B-D4CD51371DBA}"/>
    <cellStyle name="20% - Accent4 2 2 4 2 2 8" xfId="50678" xr:uid="{4F580244-45A2-4165-B929-394B0C9F9083}"/>
    <cellStyle name="20% - Accent4 2 2 4 2 2 9" xfId="5167" xr:uid="{A93ED2CE-1037-4267-96C7-E96C12A5BF7B}"/>
    <cellStyle name="20% - Accent4 2 2 4 2 3" xfId="5943" xr:uid="{3F7152DD-B1FF-41B2-900E-31D208F4AC9E}"/>
    <cellStyle name="20% - Accent4 2 2 4 2 3 2" xfId="10130" xr:uid="{896CD5CC-7140-4CD8-98A3-1170F0C92E5B}"/>
    <cellStyle name="20% - Accent4 2 2 4 2 3 2 2" xfId="28984" xr:uid="{87102709-2CCF-47BA-BC8F-D56066DE56DB}"/>
    <cellStyle name="20% - Accent4 2 2 4 2 3 2 2 2" xfId="47746" xr:uid="{DBAC9FCB-5482-490F-859F-FF5ADF2C2D86}"/>
    <cellStyle name="20% - Accent4 2 2 4 2 3 2 3" xfId="19593" xr:uid="{4847A696-EDF0-4F21-9415-368EBF12F351}"/>
    <cellStyle name="20% - Accent4 2 2 4 2 3 2 4" xfId="38365" xr:uid="{B546C9AF-EDBB-4647-ADAF-97921EC72522}"/>
    <cellStyle name="20% - Accent4 2 2 4 2 3 3" xfId="24990" xr:uid="{1CAEA7D3-2C3B-4262-8390-88C149F976CF}"/>
    <cellStyle name="20% - Accent4 2 2 4 2 3 3 2" xfId="43752" xr:uid="{84E929E5-FFC6-4912-8E7A-43D2F077E3B7}"/>
    <cellStyle name="20% - Accent4 2 2 4 2 3 4" xfId="15599" xr:uid="{620977F3-9877-4D7B-B799-8C89E487D42A}"/>
    <cellStyle name="20% - Accent4 2 2 4 2 3 5" xfId="34371" xr:uid="{8A8F61D9-0258-42F8-98EE-FC141E4AE1E3}"/>
    <cellStyle name="20% - Accent4 2 2 4 2 3 6" xfId="52476" xr:uid="{6BACC278-A350-4060-B739-86C5A7B43AC1}"/>
    <cellStyle name="20% - Accent4 2 2 4 2 3 7" xfId="60514" xr:uid="{37345080-6615-42ED-B33E-209A551768C4}"/>
    <cellStyle name="20% - Accent4 2 2 4 2 4" xfId="4392" xr:uid="{652E2FC0-5A3C-43CC-99EA-32A405F294C0}"/>
    <cellStyle name="20% - Accent4 2 2 4 2 4 2" xfId="10131" xr:uid="{B69777DF-72B7-4FC2-B790-27C6B1ADBC0A}"/>
    <cellStyle name="20% - Accent4 2 2 4 2 4 2 2" xfId="28985" xr:uid="{72B62579-22D8-4007-B391-F080E0ACF542}"/>
    <cellStyle name="20% - Accent4 2 2 4 2 4 2 2 2" xfId="47747" xr:uid="{77489749-8756-4452-80D4-C4B58280C20F}"/>
    <cellStyle name="20% - Accent4 2 2 4 2 4 2 3" xfId="19594" xr:uid="{81967363-110A-4DB4-94CE-A1F18F0B9693}"/>
    <cellStyle name="20% - Accent4 2 2 4 2 4 2 4" xfId="38366" xr:uid="{6C460C30-31E8-45AE-8D2A-BF4342E2B9DD}"/>
    <cellStyle name="20% - Accent4 2 2 4 2 4 3" xfId="23439" xr:uid="{9BDF640A-2843-4CCD-8756-4392209FBDF4}"/>
    <cellStyle name="20% - Accent4 2 2 4 2 4 3 2" xfId="42202" xr:uid="{7D69E179-5BBB-4267-900E-6E22F8008509}"/>
    <cellStyle name="20% - Accent4 2 2 4 2 4 4" xfId="14048" xr:uid="{2A22F078-720E-4777-B569-50B70A68EC8C}"/>
    <cellStyle name="20% - Accent4 2 2 4 2 4 5" xfId="32821" xr:uid="{4EFBAB7B-C6C8-4FE9-89AA-941727664B4E}"/>
    <cellStyle name="20% - Accent4 2 2 4 2 4 6" xfId="52477" xr:uid="{83D3B10B-3475-4061-A08C-3618FE17B051}"/>
    <cellStyle name="20% - Accent4 2 2 4 2 4 7" xfId="60515" xr:uid="{4BF0AA71-B819-4841-87A9-14AFAC91C7F2}"/>
    <cellStyle name="20% - Accent4 2 2 4 2 5" xfId="6594" xr:uid="{F90E14C4-521B-42A0-8552-0CCFEFF5D78D}"/>
    <cellStyle name="20% - Accent4 2 2 4 2 5 2" xfId="25634" xr:uid="{CE6B6174-604C-40E3-84E8-09BC18801CD2}"/>
    <cellStyle name="20% - Accent4 2 2 4 2 5 2 2" xfId="44396" xr:uid="{597F64F2-C8A3-42DD-A3D2-E97AD68EB7E3}"/>
    <cellStyle name="20% - Accent4 2 2 4 2 5 3" xfId="16243" xr:uid="{F78F9978-B38D-4EC3-97F4-E5278A98BA3B}"/>
    <cellStyle name="20% - Accent4 2 2 4 2 5 4" xfId="35015" xr:uid="{6ECCADE9-C695-45BE-B69A-DF399B950AD8}"/>
    <cellStyle name="20% - Accent4 2 2 4 2 6" xfId="8329" xr:uid="{EAA7CBE5-DF67-4F6F-ACBF-D68AB1A4061F}"/>
    <cellStyle name="20% - Accent4 2 2 4 2 6 2" xfId="27185" xr:uid="{87F3E1AD-2604-4CDE-924A-EE5CEA8BB57A}"/>
    <cellStyle name="20% - Accent4 2 2 4 2 6 2 2" xfId="45947" xr:uid="{388743FF-E2E2-42BF-AF6A-39906E45D23F}"/>
    <cellStyle name="20% - Accent4 2 2 4 2 6 3" xfId="17794" xr:uid="{26AF46B3-466F-4CE1-8A4E-55737A43F2AE}"/>
    <cellStyle name="20% - Accent4 2 2 4 2 6 4" xfId="36566" xr:uid="{61E14568-574A-4048-A17B-04B71877A29E}"/>
    <cellStyle name="20% - Accent4 2 2 4 2 7" xfId="22406" xr:uid="{335AD049-58A6-4215-9ECB-0728B7BAAD13}"/>
    <cellStyle name="20% - Accent4 2 2 4 2 7 2" xfId="41178" xr:uid="{59AECEC7-A952-44B6-837D-191B353EA1E4}"/>
    <cellStyle name="20% - Accent4 2 2 4 2 8" xfId="13015" xr:uid="{9B8058EF-76EA-4FF2-987D-B97F0E25135E}"/>
    <cellStyle name="20% - Accent4 2 2 4 2 9" xfId="31797" xr:uid="{23FEAEF1-9692-4C55-842C-71EF25596C47}"/>
    <cellStyle name="20% - Accent4 2 2 4 3" xfId="2273" xr:uid="{B03E1851-CD45-43FF-BE8E-506B90369B3E}"/>
    <cellStyle name="20% - Accent4 2 2 4 3 10" xfId="50679" xr:uid="{9E3C40C9-7907-4755-A040-CA0E43D2844B}"/>
    <cellStyle name="20% - Accent4 2 2 4 3 11" xfId="3353" xr:uid="{BF59BA74-04AF-496A-BBB7-298E4D4CB6F7}"/>
    <cellStyle name="20% - Accent4 2 2 4 3 12" xfId="58958" xr:uid="{63558D3C-1D51-4A07-8A05-0B7A0701E263}"/>
    <cellStyle name="20% - Accent4 2 2 4 3 2" xfId="2274" xr:uid="{846E5B08-84FB-4E95-9657-3EB7D4AEDC2D}"/>
    <cellStyle name="20% - Accent4 2 2 4 3 2 10" xfId="58959" xr:uid="{C613720D-7279-4A21-A702-A2C0994B3CB3}"/>
    <cellStyle name="20% - Accent4 2 2 4 3 2 2" xfId="6597" xr:uid="{A3B85904-1A0F-49CD-98BF-80ADE0BA4A31}"/>
    <cellStyle name="20% - Accent4 2 2 4 3 2 2 2" xfId="10132" xr:uid="{C8174266-8770-444A-A6C3-AF255DC06BAB}"/>
    <cellStyle name="20% - Accent4 2 2 4 3 2 2 2 2" xfId="28986" xr:uid="{7E1EF1AA-E66F-480B-A91A-AEFBA0225A70}"/>
    <cellStyle name="20% - Accent4 2 2 4 3 2 2 2 2 2" xfId="47748" xr:uid="{D2E103B3-30A3-4EF8-909A-3BB4D92B4475}"/>
    <cellStyle name="20% - Accent4 2 2 4 3 2 2 2 3" xfId="19595" xr:uid="{3392ECE3-2EC4-4E91-BD10-9D491C183A4D}"/>
    <cellStyle name="20% - Accent4 2 2 4 3 2 2 2 4" xfId="38367" xr:uid="{9F0B5E79-4A3D-4939-9B3B-445632C5100A}"/>
    <cellStyle name="20% - Accent4 2 2 4 3 2 2 3" xfId="25637" xr:uid="{5B7D6941-5FB8-4A8F-974C-7365F0401B4D}"/>
    <cellStyle name="20% - Accent4 2 2 4 3 2 2 3 2" xfId="44399" xr:uid="{236CC6A2-FFDB-44DC-8CC7-421118D724A5}"/>
    <cellStyle name="20% - Accent4 2 2 4 3 2 2 4" xfId="16246" xr:uid="{EFF36DE2-F625-41F9-8EA8-BC2669381D7E}"/>
    <cellStyle name="20% - Accent4 2 2 4 3 2 2 5" xfId="35018" xr:uid="{4DCDA68A-BEF6-4445-8B51-C0DFA698C7C0}"/>
    <cellStyle name="20% - Accent4 2 2 4 3 2 2 6" xfId="52478" xr:uid="{9BDB9EE1-AEBE-4306-A18B-8DE656670AE6}"/>
    <cellStyle name="20% - Accent4 2 2 4 3 2 2 7" xfId="60516" xr:uid="{6E417781-8A43-422D-A8E3-2C495F1F60A0}"/>
    <cellStyle name="20% - Accent4 2 2 4 3 2 3" xfId="10133" xr:uid="{479DAE0F-F03E-4D44-8C39-FF4113401FDB}"/>
    <cellStyle name="20% - Accent4 2 2 4 3 2 3 2" xfId="28987" xr:uid="{3D75CE6B-8029-4100-A866-4D21BBDE8506}"/>
    <cellStyle name="20% - Accent4 2 2 4 3 2 3 2 2" xfId="47749" xr:uid="{DBC53BD3-8ECA-4F5D-8FD9-6CB0656D7320}"/>
    <cellStyle name="20% - Accent4 2 2 4 3 2 3 3" xfId="19596" xr:uid="{8724460E-6416-4688-BF28-4034ECE50FF9}"/>
    <cellStyle name="20% - Accent4 2 2 4 3 2 3 4" xfId="38368" xr:uid="{4CA67F51-BDF8-44D6-A399-9E4D66CCBE04}"/>
    <cellStyle name="20% - Accent4 2 2 4 3 2 3 5" xfId="52479" xr:uid="{4F06B190-90BC-46BC-8110-01C52A8EE618}"/>
    <cellStyle name="20% - Accent4 2 2 4 3 2 3 6" xfId="60517" xr:uid="{26811DA0-BD20-474C-9318-6B6D9EC219EE}"/>
    <cellStyle name="20% - Accent4 2 2 4 3 2 4" xfId="8332" xr:uid="{6F7AAB42-2F59-468A-B4F4-7FF58B52D353}"/>
    <cellStyle name="20% - Accent4 2 2 4 3 2 4 2" xfId="27188" xr:uid="{E0B402D2-7E96-4BA3-AA87-A8EF4C2B2AEE}"/>
    <cellStyle name="20% - Accent4 2 2 4 3 2 4 2 2" xfId="45950" xr:uid="{D307694A-B04C-4843-B55A-C12C2307E62A}"/>
    <cellStyle name="20% - Accent4 2 2 4 3 2 4 3" xfId="17797" xr:uid="{69CCE193-DF0A-4E15-A0A8-C455FCECB0AF}"/>
    <cellStyle name="20% - Accent4 2 2 4 3 2 4 4" xfId="36569" xr:uid="{3AF6A2D4-50F7-4B4B-94EF-959F8F42CE4D}"/>
    <cellStyle name="20% - Accent4 2 2 4 3 2 5" xfId="24432" xr:uid="{D8E7EFF2-A0EE-45EF-AA32-1000D65FAF16}"/>
    <cellStyle name="20% - Accent4 2 2 4 3 2 5 2" xfId="43195" xr:uid="{D55B8033-798D-4526-A988-FDD4CD195996}"/>
    <cellStyle name="20% - Accent4 2 2 4 3 2 6" xfId="15041" xr:uid="{546F0F08-912D-4D4C-84E0-4CD09CFDBE29}"/>
    <cellStyle name="20% - Accent4 2 2 4 3 2 7" xfId="33814" xr:uid="{294CA4CF-20C9-423A-AC55-2EA1810F2F74}"/>
    <cellStyle name="20% - Accent4 2 2 4 3 2 8" xfId="50680" xr:uid="{96DFC5D2-67F7-4AA2-9059-69BE3A9909D4}"/>
    <cellStyle name="20% - Accent4 2 2 4 3 2 9" xfId="5385" xr:uid="{CE55BE88-5619-4DC9-93BC-805F1BC53654}"/>
    <cellStyle name="20% - Accent4 2 2 4 3 3" xfId="6161" xr:uid="{98BE05B1-A570-45ED-AE3F-93FEB5F9D471}"/>
    <cellStyle name="20% - Accent4 2 2 4 3 3 2" xfId="10134" xr:uid="{7B0006FF-ABE4-40C2-AFB1-7601F1BDC186}"/>
    <cellStyle name="20% - Accent4 2 2 4 3 3 2 2" xfId="28988" xr:uid="{60D92F9F-DDBB-4067-B710-9A4961B097A0}"/>
    <cellStyle name="20% - Accent4 2 2 4 3 3 2 2 2" xfId="47750" xr:uid="{9317A32E-AB51-491C-A8F4-058E4DEEA54B}"/>
    <cellStyle name="20% - Accent4 2 2 4 3 3 2 3" xfId="19597" xr:uid="{9C4166CD-A1F8-468E-9E99-9BAE27782828}"/>
    <cellStyle name="20% - Accent4 2 2 4 3 3 2 4" xfId="38369" xr:uid="{4BBCDA26-DC53-4A74-9B86-51D3119445F7}"/>
    <cellStyle name="20% - Accent4 2 2 4 3 3 3" xfId="25208" xr:uid="{78ABFC0A-4F09-4432-B68D-4B23ECAF94B5}"/>
    <cellStyle name="20% - Accent4 2 2 4 3 3 3 2" xfId="43970" xr:uid="{57D116B2-F020-4C20-ACF6-6948C26FC260}"/>
    <cellStyle name="20% - Accent4 2 2 4 3 3 4" xfId="15817" xr:uid="{44CEB2B0-B318-4248-8DEF-B6ABB81E5D33}"/>
    <cellStyle name="20% - Accent4 2 2 4 3 3 5" xfId="34589" xr:uid="{5EEE824F-43F2-412D-92F4-00EFE1FA36C2}"/>
    <cellStyle name="20% - Accent4 2 2 4 3 3 6" xfId="52480" xr:uid="{EB2E44F3-46A4-4FFF-A74B-D1605B0B3566}"/>
    <cellStyle name="20% - Accent4 2 2 4 3 3 7" xfId="60518" xr:uid="{292E77C4-FC89-4CF4-8690-CA64D252E1B2}"/>
    <cellStyle name="20% - Accent4 2 2 4 3 4" xfId="4610" xr:uid="{866DFF1D-CEFA-486F-833C-64E32EC1BD8D}"/>
    <cellStyle name="20% - Accent4 2 2 4 3 4 2" xfId="10135" xr:uid="{C4F7AF41-111F-4E43-B2C8-194DBC68AB5E}"/>
    <cellStyle name="20% - Accent4 2 2 4 3 4 2 2" xfId="28989" xr:uid="{BD0DBE57-5B47-4755-A48B-330F675BF936}"/>
    <cellStyle name="20% - Accent4 2 2 4 3 4 2 2 2" xfId="47751" xr:uid="{82C7AE18-8A1C-4701-9B2B-516D6890F83F}"/>
    <cellStyle name="20% - Accent4 2 2 4 3 4 2 3" xfId="19598" xr:uid="{859C2FDD-4F9F-4CD1-BD86-027FBE76F98C}"/>
    <cellStyle name="20% - Accent4 2 2 4 3 4 2 4" xfId="38370" xr:uid="{237BD777-4002-462E-A75A-AF90A158B5DA}"/>
    <cellStyle name="20% - Accent4 2 2 4 3 4 3" xfId="23657" xr:uid="{639D5A33-922A-4A2E-88ED-19A7FFE26404}"/>
    <cellStyle name="20% - Accent4 2 2 4 3 4 3 2" xfId="42420" xr:uid="{F0A5E7D7-69B1-4229-AA7C-EF1DB56D8359}"/>
    <cellStyle name="20% - Accent4 2 2 4 3 4 4" xfId="14266" xr:uid="{487CF036-B4F5-4210-9C34-527095636957}"/>
    <cellStyle name="20% - Accent4 2 2 4 3 4 5" xfId="33039" xr:uid="{F13067DF-6E5B-4B8D-A98C-656D938BC8E5}"/>
    <cellStyle name="20% - Accent4 2 2 4 3 4 6" xfId="52481" xr:uid="{B7C00053-0800-4BEC-8C5F-5A05C276BD83}"/>
    <cellStyle name="20% - Accent4 2 2 4 3 4 7" xfId="60519" xr:uid="{E300B651-2AD0-4364-836A-FC41B260FAB5}"/>
    <cellStyle name="20% - Accent4 2 2 4 3 5" xfId="6596" xr:uid="{B7872226-0EA4-4492-9013-1DA6E006B13A}"/>
    <cellStyle name="20% - Accent4 2 2 4 3 5 2" xfId="25636" xr:uid="{E0D892C4-ED23-47E0-824E-D8DC65DA8FBE}"/>
    <cellStyle name="20% - Accent4 2 2 4 3 5 2 2" xfId="44398" xr:uid="{25A0B07B-F069-4804-8061-E1ED6E31EEFC}"/>
    <cellStyle name="20% - Accent4 2 2 4 3 5 3" xfId="16245" xr:uid="{F7CD66BD-792B-4958-A3E0-36B255C60CE2}"/>
    <cellStyle name="20% - Accent4 2 2 4 3 5 4" xfId="35017" xr:uid="{EB85F427-3C29-4A19-8D5E-FC732386A834}"/>
    <cellStyle name="20% - Accent4 2 2 4 3 6" xfId="8331" xr:uid="{BBD98CE1-36B0-4BBC-A7BA-FE2FE1C6C979}"/>
    <cellStyle name="20% - Accent4 2 2 4 3 6 2" xfId="27187" xr:uid="{2BDB6DF9-4A87-442D-8A1A-C128D95F4873}"/>
    <cellStyle name="20% - Accent4 2 2 4 3 6 2 2" xfId="45949" xr:uid="{4237EDD6-B411-4D4D-9BB8-AB5C81E51217}"/>
    <cellStyle name="20% - Accent4 2 2 4 3 6 3" xfId="17796" xr:uid="{20FEDB38-4771-47FF-92AE-1BE15BDDC696}"/>
    <cellStyle name="20% - Accent4 2 2 4 3 6 4" xfId="36568" xr:uid="{AF22574A-8D9A-4651-AC4A-018486F998A3}"/>
    <cellStyle name="20% - Accent4 2 2 4 3 7" xfId="22407" xr:uid="{4DBB9CBD-8286-4D00-B267-EC6EB7F9D3AD}"/>
    <cellStyle name="20% - Accent4 2 2 4 3 7 2" xfId="41179" xr:uid="{EB79D8A2-130B-4063-AD48-0DB58DC1C4E8}"/>
    <cellStyle name="20% - Accent4 2 2 4 3 8" xfId="13016" xr:uid="{CDC89015-5742-4F51-985F-E0415CC52F59}"/>
    <cellStyle name="20% - Accent4 2 2 4 3 9" xfId="31798" xr:uid="{8876EC45-91F6-430E-B101-4751F4E0ED45}"/>
    <cellStyle name="20% - Accent4 2 2 4 4" xfId="2275" xr:uid="{008BE6A0-13C1-4B45-912D-67F1216EC3D3}"/>
    <cellStyle name="20% - Accent4 2 2 4 4 10" xfId="58960" xr:uid="{BED1923D-2D69-4C32-A57D-BEBDBF085CFE}"/>
    <cellStyle name="20% - Accent4 2 2 4 4 2" xfId="6598" xr:uid="{9D357F3F-B613-4761-8CCF-1DA4977570B5}"/>
    <cellStyle name="20% - Accent4 2 2 4 4 2 2" xfId="10136" xr:uid="{1FDF1E58-8067-4FE4-A834-376D398CDBC5}"/>
    <cellStyle name="20% - Accent4 2 2 4 4 2 2 2" xfId="28990" xr:uid="{52DD7A4B-98B0-42F3-B0D6-FDFCAA358953}"/>
    <cellStyle name="20% - Accent4 2 2 4 4 2 2 2 2" xfId="47752" xr:uid="{46E620ED-D5D6-4ED5-A165-565818AAAEDE}"/>
    <cellStyle name="20% - Accent4 2 2 4 4 2 2 3" xfId="19599" xr:uid="{D2EAA22A-45F6-4B14-BA15-C6777020FC28}"/>
    <cellStyle name="20% - Accent4 2 2 4 4 2 2 4" xfId="38371" xr:uid="{E5EC945A-E517-4F8B-9D51-6CDAE47E93BF}"/>
    <cellStyle name="20% - Accent4 2 2 4 4 2 3" xfId="25638" xr:uid="{B12DD233-8D11-4F32-8D4F-A89CDCF57B37}"/>
    <cellStyle name="20% - Accent4 2 2 4 4 2 3 2" xfId="44400" xr:uid="{F4B9806F-7654-4680-A4C2-AE179808E421}"/>
    <cellStyle name="20% - Accent4 2 2 4 4 2 4" xfId="16247" xr:uid="{8398A531-5C59-415F-B032-E264C5CD3817}"/>
    <cellStyle name="20% - Accent4 2 2 4 4 2 5" xfId="35019" xr:uid="{467FB4C2-3579-4906-8714-F6821BF956C7}"/>
    <cellStyle name="20% - Accent4 2 2 4 4 2 6" xfId="52482" xr:uid="{1DEEF54C-890D-423C-A366-54A850A1E599}"/>
    <cellStyle name="20% - Accent4 2 2 4 4 2 7" xfId="60520" xr:uid="{840C9764-4FD7-400E-ACB3-38251D97B079}"/>
    <cellStyle name="20% - Accent4 2 2 4 4 3" xfId="10137" xr:uid="{541AC7CE-62C0-4FB6-BA63-CE8DC57DAF74}"/>
    <cellStyle name="20% - Accent4 2 2 4 4 3 2" xfId="28991" xr:uid="{C2AB822F-FE62-4AB4-AFA8-04D96C7E0E6F}"/>
    <cellStyle name="20% - Accent4 2 2 4 4 3 2 2" xfId="47753" xr:uid="{1BDB743F-181B-457C-800F-790B64C7FE26}"/>
    <cellStyle name="20% - Accent4 2 2 4 4 3 3" xfId="19600" xr:uid="{D1F260FB-1842-4869-936C-AB787B8338A2}"/>
    <cellStyle name="20% - Accent4 2 2 4 4 3 4" xfId="38372" xr:uid="{95D9DB57-13DD-4C87-9DC0-82C79BCB4365}"/>
    <cellStyle name="20% - Accent4 2 2 4 4 3 5" xfId="52483" xr:uid="{2557D1A4-08FD-4427-85CE-DE09C0977615}"/>
    <cellStyle name="20% - Accent4 2 2 4 4 3 6" xfId="60521" xr:uid="{5CF9AE82-E8D5-4AF8-B6E1-E38F98A7D174}"/>
    <cellStyle name="20% - Accent4 2 2 4 4 4" xfId="8333" xr:uid="{5A7679A6-A0F4-4C45-8360-5D80B2DC5C73}"/>
    <cellStyle name="20% - Accent4 2 2 4 4 4 2" xfId="27189" xr:uid="{AA0271F5-1CE4-412A-8108-91A0FE7C5492}"/>
    <cellStyle name="20% - Accent4 2 2 4 4 4 2 2" xfId="45951" xr:uid="{448273DE-D72B-4458-8CA6-BF6A7AC7A4A4}"/>
    <cellStyle name="20% - Accent4 2 2 4 4 4 3" xfId="17798" xr:uid="{4C2C9480-33C0-409A-B1BC-5D28B1791910}"/>
    <cellStyle name="20% - Accent4 2 2 4 4 4 4" xfId="36570" xr:uid="{F3117D25-F712-4FEB-B843-F9C92BF4BF4D}"/>
    <cellStyle name="20% - Accent4 2 2 4 4 5" xfId="23999" xr:uid="{32A86BD0-2E8C-4704-8340-1A7E73275FF2}"/>
    <cellStyle name="20% - Accent4 2 2 4 4 5 2" xfId="42762" xr:uid="{94802366-EF7E-4CE3-BFAA-A939C53A8735}"/>
    <cellStyle name="20% - Accent4 2 2 4 4 6" xfId="14608" xr:uid="{963757CA-03D8-4E7A-9F1D-0E4EB7C8F8BC}"/>
    <cellStyle name="20% - Accent4 2 2 4 4 7" xfId="33381" xr:uid="{664A5329-6D0B-4EF7-8E71-42EFC1CA22A7}"/>
    <cellStyle name="20% - Accent4 2 2 4 4 8" xfId="50681" xr:uid="{F291FEC2-65BE-4631-BF7A-0F0A9E18E9F9}"/>
    <cellStyle name="20% - Accent4 2 2 4 4 9" xfId="4952" xr:uid="{47F47122-3E4A-4F71-946D-A15F0D7BDBFA}"/>
    <cellStyle name="20% - Accent4 2 2 4 5" xfId="5728" xr:uid="{A9D81A52-A877-4F53-AFCC-E11ADFB2A66E}"/>
    <cellStyle name="20% - Accent4 2 2 4 5 2" xfId="10138" xr:uid="{66BB5AEF-7C97-4A3B-B7D6-F513E15381E1}"/>
    <cellStyle name="20% - Accent4 2 2 4 5 2 2" xfId="28992" xr:uid="{4421009F-4F6B-418F-B829-E73F753EDCEB}"/>
    <cellStyle name="20% - Accent4 2 2 4 5 2 2 2" xfId="47754" xr:uid="{35CCC0AF-DA77-42EE-96A5-506C83C0F99E}"/>
    <cellStyle name="20% - Accent4 2 2 4 5 2 3" xfId="19601" xr:uid="{20ED9BD5-022E-438F-8C13-9145D3614457}"/>
    <cellStyle name="20% - Accent4 2 2 4 5 2 4" xfId="38373" xr:uid="{5A53D787-12D3-4EB5-B55A-66D32CC80BC7}"/>
    <cellStyle name="20% - Accent4 2 2 4 5 3" xfId="24775" xr:uid="{2F3B95E6-50E8-49A7-991E-BFB6ABC1BEDE}"/>
    <cellStyle name="20% - Accent4 2 2 4 5 3 2" xfId="43537" xr:uid="{342DD23B-B4AC-4904-9CA5-67D72EAFC418}"/>
    <cellStyle name="20% - Accent4 2 2 4 5 4" xfId="15384" xr:uid="{5CC08B6A-2AD8-4085-9E77-62A9C4932BC6}"/>
    <cellStyle name="20% - Accent4 2 2 4 5 5" xfId="34156" xr:uid="{158A06F0-FDF7-44E3-840B-66A1DCD32AF6}"/>
    <cellStyle name="20% - Accent4 2 2 4 5 6" xfId="52484" xr:uid="{DBE76810-6151-4FC0-A84C-ECD2BE408294}"/>
    <cellStyle name="20% - Accent4 2 2 4 5 7" xfId="60522" xr:uid="{28A68312-5FEF-4094-9256-3D8F2E818B31}"/>
    <cellStyle name="20% - Accent4 2 2 4 6" xfId="4177" xr:uid="{A314AB38-3AF4-4E8A-861B-3A70D7A4848A}"/>
    <cellStyle name="20% - Accent4 2 2 4 6 2" xfId="10139" xr:uid="{90D5B916-A507-498C-A06A-AB57DDB72CE9}"/>
    <cellStyle name="20% - Accent4 2 2 4 6 2 2" xfId="28993" xr:uid="{883F81E8-783E-49A2-933E-F6E10FC63031}"/>
    <cellStyle name="20% - Accent4 2 2 4 6 2 2 2" xfId="47755" xr:uid="{662309CD-745D-48C8-9671-5D3CF2C00C1D}"/>
    <cellStyle name="20% - Accent4 2 2 4 6 2 3" xfId="19602" xr:uid="{87C40E50-493B-4C6E-80C6-F369FA3054B3}"/>
    <cellStyle name="20% - Accent4 2 2 4 6 2 4" xfId="38374" xr:uid="{B1B55991-6B48-4750-8CE1-140725A1CBAF}"/>
    <cellStyle name="20% - Accent4 2 2 4 6 3" xfId="23224" xr:uid="{C88BC108-5556-40DC-988B-A9CD3ECAC410}"/>
    <cellStyle name="20% - Accent4 2 2 4 6 3 2" xfId="41987" xr:uid="{8EC92EE8-F5FF-491E-9D52-E54DDB98FC54}"/>
    <cellStyle name="20% - Accent4 2 2 4 6 4" xfId="13833" xr:uid="{92583F3A-DAFD-44DE-9FB5-227A60A24106}"/>
    <cellStyle name="20% - Accent4 2 2 4 6 5" xfId="32606" xr:uid="{9396354C-BA5C-4143-B2A0-49DC54E357CA}"/>
    <cellStyle name="20% - Accent4 2 2 4 6 6" xfId="52485" xr:uid="{698A7F71-5EED-4F53-99E8-E00C155CB21A}"/>
    <cellStyle name="20% - Accent4 2 2 4 6 7" xfId="60523" xr:uid="{CF125149-69C5-4D89-BCF8-C0B916EB8AE8}"/>
    <cellStyle name="20% - Accent4 2 2 4 7" xfId="6593" xr:uid="{55A63A65-E73F-4DAB-8746-2FD6A030A510}"/>
    <cellStyle name="20% - Accent4 2 2 4 7 2" xfId="25633" xr:uid="{8F892632-9374-45E8-AD63-CCFBA2109E09}"/>
    <cellStyle name="20% - Accent4 2 2 4 7 2 2" xfId="44395" xr:uid="{9585BA57-6502-422A-85B0-70526723257C}"/>
    <cellStyle name="20% - Accent4 2 2 4 7 3" xfId="16242" xr:uid="{DBEC3BB0-3797-4CBC-BAE8-C3FE05C9C5AD}"/>
    <cellStyle name="20% - Accent4 2 2 4 7 4" xfId="35014" xr:uid="{FD260DA4-8B15-44E1-A00A-678B4D2B18BA}"/>
    <cellStyle name="20% - Accent4 2 2 4 8" xfId="8328" xr:uid="{76D95681-91C9-4E4C-B710-E1DF7F9D7762}"/>
    <cellStyle name="20% - Accent4 2 2 4 8 2" xfId="27184" xr:uid="{746C4067-8735-44B8-B4CD-5CC0E2CC6E90}"/>
    <cellStyle name="20% - Accent4 2 2 4 8 2 2" xfId="45946" xr:uid="{7AEB09A1-8BD4-40B8-A1A1-A5769296BC9F}"/>
    <cellStyle name="20% - Accent4 2 2 4 8 3" xfId="17793" xr:uid="{4FB61120-0237-4DDA-ACB7-768E22F9E23B}"/>
    <cellStyle name="20% - Accent4 2 2 4 8 4" xfId="36565" xr:uid="{6615CDB7-87E4-46E0-80B9-8DC5CDA42813}"/>
    <cellStyle name="20% - Accent4 2 2 4 9" xfId="22405" xr:uid="{3D1D5EB5-E1E5-4601-A3A1-05E9BEF40932}"/>
    <cellStyle name="20% - Accent4 2 2 4 9 2" xfId="41177" xr:uid="{C5128EED-4E0F-4E80-93D1-E2D057466376}"/>
    <cellStyle name="20% - Accent4 2 2 5" xfId="2276" xr:uid="{EC9452F1-666C-4C3A-AA6A-629493C747C6}"/>
    <cellStyle name="20% - Accent4 2 2 5 10" xfId="13017" xr:uid="{0EA9D011-C60F-4218-AC60-C8A678030F97}"/>
    <cellStyle name="20% - Accent4 2 2 5 11" xfId="31799" xr:uid="{4BE38187-7088-4D7C-B5D0-B180DFF070B6}"/>
    <cellStyle name="20% - Accent4 2 2 5 12" xfId="50682" xr:uid="{1795557F-01D7-4DD0-9493-DC8E38B44EB1}"/>
    <cellStyle name="20% - Accent4 2 2 5 13" xfId="3354" xr:uid="{89535E44-0FC6-4EA5-BCCB-C3498AE3FDFA}"/>
    <cellStyle name="20% - Accent4 2 2 5 14" xfId="58961" xr:uid="{82741E42-1865-47E6-97FE-545BA023633B}"/>
    <cellStyle name="20% - Accent4 2 2 5 2" xfId="2277" xr:uid="{5E23A8F8-D4D0-4BD9-B3AE-958F0DD66E8C}"/>
    <cellStyle name="20% - Accent4 2 2 5 2 10" xfId="50683" xr:uid="{72243774-7191-4D9F-BCE3-D7F885D7810D}"/>
    <cellStyle name="20% - Accent4 2 2 5 2 11" xfId="3355" xr:uid="{3076664A-0CEE-4A60-B120-DB93314108F5}"/>
    <cellStyle name="20% - Accent4 2 2 5 2 12" xfId="58962" xr:uid="{0C240D80-69B8-439A-B2E7-592E8B8C521A}"/>
    <cellStyle name="20% - Accent4 2 2 5 2 2" xfId="2278" xr:uid="{B7F26D65-404C-4006-ACCE-8037E5697ED8}"/>
    <cellStyle name="20% - Accent4 2 2 5 2 2 10" xfId="58963" xr:uid="{1D31AF7B-A9E2-4DA4-AADC-47DECE59FEEC}"/>
    <cellStyle name="20% - Accent4 2 2 5 2 2 2" xfId="6601" xr:uid="{9C9ED204-E671-4CBB-BCB3-4AAA4CFB802A}"/>
    <cellStyle name="20% - Accent4 2 2 5 2 2 2 2" xfId="10140" xr:uid="{06629992-D7ED-413C-8C93-E2D34CF07A6A}"/>
    <cellStyle name="20% - Accent4 2 2 5 2 2 2 2 2" xfId="28994" xr:uid="{7D345681-8405-495C-9D35-DC9D47ACD488}"/>
    <cellStyle name="20% - Accent4 2 2 5 2 2 2 2 2 2" xfId="47756" xr:uid="{45A0A100-BAAE-45E4-8140-BB460B727C08}"/>
    <cellStyle name="20% - Accent4 2 2 5 2 2 2 2 3" xfId="19603" xr:uid="{31EBF22C-3F54-4767-A75E-DDA7CDABF1ED}"/>
    <cellStyle name="20% - Accent4 2 2 5 2 2 2 2 4" xfId="38375" xr:uid="{76602D44-276E-472B-A0DB-ECC8C43523B2}"/>
    <cellStyle name="20% - Accent4 2 2 5 2 2 2 3" xfId="25641" xr:uid="{8EFB7737-06F0-407A-930D-52568AC09ECF}"/>
    <cellStyle name="20% - Accent4 2 2 5 2 2 2 3 2" xfId="44403" xr:uid="{5C823591-4D97-4775-BEE7-3FD180D63EFD}"/>
    <cellStyle name="20% - Accent4 2 2 5 2 2 2 4" xfId="16250" xr:uid="{4536DA82-968B-4766-9530-22B03020D0BD}"/>
    <cellStyle name="20% - Accent4 2 2 5 2 2 2 5" xfId="35022" xr:uid="{85493472-CB43-4F4D-928D-4E880910279C}"/>
    <cellStyle name="20% - Accent4 2 2 5 2 2 2 6" xfId="52486" xr:uid="{87FF0E44-B695-47BB-A630-AA167A1D511B}"/>
    <cellStyle name="20% - Accent4 2 2 5 2 2 2 7" xfId="60524" xr:uid="{3FECB614-E1D7-49F6-A11C-231E62F9CB6C}"/>
    <cellStyle name="20% - Accent4 2 2 5 2 2 3" xfId="10141" xr:uid="{0949C3D1-3F5A-44C8-AE7C-188018A10D62}"/>
    <cellStyle name="20% - Accent4 2 2 5 2 2 3 2" xfId="28995" xr:uid="{4BE96A80-2A76-4128-A46F-F7E3AADEF5B4}"/>
    <cellStyle name="20% - Accent4 2 2 5 2 2 3 2 2" xfId="47757" xr:uid="{1E6E1F9F-6F06-4DD3-BD5A-5733A2B5F495}"/>
    <cellStyle name="20% - Accent4 2 2 5 2 2 3 3" xfId="19604" xr:uid="{2CBF1C06-410F-4D08-85D5-DB5EA245376B}"/>
    <cellStyle name="20% - Accent4 2 2 5 2 2 3 4" xfId="38376" xr:uid="{2F88B48A-134D-442F-B8AE-ADA87AC300AA}"/>
    <cellStyle name="20% - Accent4 2 2 5 2 2 3 5" xfId="52487" xr:uid="{60EF72D8-3597-4AD0-8B6D-89396EFB0F63}"/>
    <cellStyle name="20% - Accent4 2 2 5 2 2 3 6" xfId="60525" xr:uid="{3D84E2B2-C63A-49FC-BD75-E3BF65C77770}"/>
    <cellStyle name="20% - Accent4 2 2 5 2 2 4" xfId="8336" xr:uid="{2C9E1A10-02A1-4E35-A342-92D318EBE82F}"/>
    <cellStyle name="20% - Accent4 2 2 5 2 2 4 2" xfId="27192" xr:uid="{9DBEB966-CB8F-4008-A0D2-0B572B67C282}"/>
    <cellStyle name="20% - Accent4 2 2 5 2 2 4 2 2" xfId="45954" xr:uid="{51A0ED56-FBAF-48E1-A37B-55F604D099B7}"/>
    <cellStyle name="20% - Accent4 2 2 5 2 2 4 3" xfId="17801" xr:uid="{DF0AA128-E564-4620-9A6D-AFA241CB1B62}"/>
    <cellStyle name="20% - Accent4 2 2 5 2 2 4 4" xfId="36573" xr:uid="{D5A819EB-DF82-44E9-9962-A5F7D43E5BEA}"/>
    <cellStyle name="20% - Accent4 2 2 5 2 2 5" xfId="24257" xr:uid="{F4C47B1E-711A-4387-B085-BA2FB375D95B}"/>
    <cellStyle name="20% - Accent4 2 2 5 2 2 5 2" xfId="43020" xr:uid="{20083016-4D8C-442A-951E-DCED3938D133}"/>
    <cellStyle name="20% - Accent4 2 2 5 2 2 6" xfId="14866" xr:uid="{62F36473-F5E7-4FF1-893C-785A4BDE2F77}"/>
    <cellStyle name="20% - Accent4 2 2 5 2 2 7" xfId="33639" xr:uid="{FF6D1E66-D80E-45D2-8212-F7B88B029457}"/>
    <cellStyle name="20% - Accent4 2 2 5 2 2 8" xfId="50684" xr:uid="{41C50124-98AB-4980-A56E-7A15952FAE09}"/>
    <cellStyle name="20% - Accent4 2 2 5 2 2 9" xfId="5210" xr:uid="{94B13917-B5AE-470B-8531-25657CC2AD6F}"/>
    <cellStyle name="20% - Accent4 2 2 5 2 3" xfId="5986" xr:uid="{9A010135-6D7B-4A44-88BA-E4D345BA6469}"/>
    <cellStyle name="20% - Accent4 2 2 5 2 3 2" xfId="10142" xr:uid="{261F4777-0BCA-4F37-B9BB-E9FE29ED9786}"/>
    <cellStyle name="20% - Accent4 2 2 5 2 3 2 2" xfId="28996" xr:uid="{885002AD-DE65-4353-A92B-3F3974FDBD80}"/>
    <cellStyle name="20% - Accent4 2 2 5 2 3 2 2 2" xfId="47758" xr:uid="{7388674D-7CEB-44B4-8D05-243C4D51BD0D}"/>
    <cellStyle name="20% - Accent4 2 2 5 2 3 2 3" xfId="19605" xr:uid="{C1733C67-DD04-4388-ACFA-FB8AA0B66CE1}"/>
    <cellStyle name="20% - Accent4 2 2 5 2 3 2 4" xfId="38377" xr:uid="{10773630-C18C-4F3C-93C7-8B096B434FFD}"/>
    <cellStyle name="20% - Accent4 2 2 5 2 3 3" xfId="25033" xr:uid="{62E61ECF-56F8-43BE-B15F-EB686B0820A2}"/>
    <cellStyle name="20% - Accent4 2 2 5 2 3 3 2" xfId="43795" xr:uid="{84C44D8B-C547-431D-8E36-D779CBB9B26F}"/>
    <cellStyle name="20% - Accent4 2 2 5 2 3 4" xfId="15642" xr:uid="{05243A7C-F9BC-409E-AF83-6E48DBFAABD2}"/>
    <cellStyle name="20% - Accent4 2 2 5 2 3 5" xfId="34414" xr:uid="{2C26C282-432A-463D-821F-29DE56648906}"/>
    <cellStyle name="20% - Accent4 2 2 5 2 3 6" xfId="52488" xr:uid="{649A1F76-D907-437E-A1EB-354DCA266D0E}"/>
    <cellStyle name="20% - Accent4 2 2 5 2 3 7" xfId="60526" xr:uid="{830C2785-3CB5-4A69-B7B6-DC534BFB46CF}"/>
    <cellStyle name="20% - Accent4 2 2 5 2 4" xfId="4435" xr:uid="{86D37C2E-472D-4535-8F20-EF85A9BD05F9}"/>
    <cellStyle name="20% - Accent4 2 2 5 2 4 2" xfId="10143" xr:uid="{E747925A-EFBE-432C-B813-FC032C5C1F53}"/>
    <cellStyle name="20% - Accent4 2 2 5 2 4 2 2" xfId="28997" xr:uid="{A4F3E3E1-2D46-44C6-8725-EF3A7BDC207B}"/>
    <cellStyle name="20% - Accent4 2 2 5 2 4 2 2 2" xfId="47759" xr:uid="{B876DAA3-59EF-4BCA-9C6B-1620CD1159E3}"/>
    <cellStyle name="20% - Accent4 2 2 5 2 4 2 3" xfId="19606" xr:uid="{5B806693-C196-4614-9E00-460B575456FD}"/>
    <cellStyle name="20% - Accent4 2 2 5 2 4 2 4" xfId="38378" xr:uid="{BB9793EA-8CED-4450-90F6-F42AD4921546}"/>
    <cellStyle name="20% - Accent4 2 2 5 2 4 3" xfId="23482" xr:uid="{4B204110-C6B8-42FC-B14B-97C1F57BD25E}"/>
    <cellStyle name="20% - Accent4 2 2 5 2 4 3 2" xfId="42245" xr:uid="{14E75630-C7B1-426C-B0F1-9E87B87DEAAA}"/>
    <cellStyle name="20% - Accent4 2 2 5 2 4 4" xfId="14091" xr:uid="{26AE4F87-42B6-49E6-8376-E458A765496E}"/>
    <cellStyle name="20% - Accent4 2 2 5 2 4 5" xfId="32864" xr:uid="{3CEE9233-B13E-49E6-8467-8046CA62F2E2}"/>
    <cellStyle name="20% - Accent4 2 2 5 2 4 6" xfId="52489" xr:uid="{76FAA3EC-0FDF-483D-91C4-73715EF93A9B}"/>
    <cellStyle name="20% - Accent4 2 2 5 2 4 7" xfId="60527" xr:uid="{47D3D887-86D9-44C4-9652-6469F7C46C76}"/>
    <cellStyle name="20% - Accent4 2 2 5 2 5" xfId="6600" xr:uid="{9BB91E6F-D3E0-4B3C-AF3D-A33ECC811B5A}"/>
    <cellStyle name="20% - Accent4 2 2 5 2 5 2" xfId="25640" xr:uid="{CCB1D298-5A11-4252-AAFE-9760C3BB4635}"/>
    <cellStyle name="20% - Accent4 2 2 5 2 5 2 2" xfId="44402" xr:uid="{E3DF9020-A66A-4CA3-9065-AFAD7E799B05}"/>
    <cellStyle name="20% - Accent4 2 2 5 2 5 3" xfId="16249" xr:uid="{5D7BECF5-5B18-4927-9F0B-113FDE24625E}"/>
    <cellStyle name="20% - Accent4 2 2 5 2 5 4" xfId="35021" xr:uid="{3AAAB7F1-D407-4965-97DD-C0EFB7C3D317}"/>
    <cellStyle name="20% - Accent4 2 2 5 2 6" xfId="8335" xr:uid="{A3F5D148-F9D2-4642-982B-6BDD3B07550D}"/>
    <cellStyle name="20% - Accent4 2 2 5 2 6 2" xfId="27191" xr:uid="{B3406F8A-252D-4F40-A1B6-B4AFE00933BE}"/>
    <cellStyle name="20% - Accent4 2 2 5 2 6 2 2" xfId="45953" xr:uid="{0FBBE9FF-09F7-4D49-89AF-2BEAED56CC2F}"/>
    <cellStyle name="20% - Accent4 2 2 5 2 6 3" xfId="17800" xr:uid="{4288DE48-257C-4318-972A-B0352CD7E5B6}"/>
    <cellStyle name="20% - Accent4 2 2 5 2 6 4" xfId="36572" xr:uid="{6906D4AF-CCAA-4523-8283-3B9ED64BFC3E}"/>
    <cellStyle name="20% - Accent4 2 2 5 2 7" xfId="22409" xr:uid="{5920F734-34CB-4EF4-995F-9B7BF2AF6321}"/>
    <cellStyle name="20% - Accent4 2 2 5 2 7 2" xfId="41181" xr:uid="{68D7F5DD-89C4-4EAB-A40A-DD6196AA116C}"/>
    <cellStyle name="20% - Accent4 2 2 5 2 8" xfId="13018" xr:uid="{573FA581-BA52-4A37-BCFD-DA9A268B8193}"/>
    <cellStyle name="20% - Accent4 2 2 5 2 9" xfId="31800" xr:uid="{3B146C7D-87F4-4D74-9BB8-90A391C53B03}"/>
    <cellStyle name="20% - Accent4 2 2 5 3" xfId="2279" xr:uid="{CF8B760D-3312-4DC5-972D-656801F4F6F3}"/>
    <cellStyle name="20% - Accent4 2 2 5 3 10" xfId="50685" xr:uid="{D3EAEC48-8861-470D-A46C-3BBB09A49747}"/>
    <cellStyle name="20% - Accent4 2 2 5 3 11" xfId="3356" xr:uid="{0537C7FF-DB96-4DAB-AB78-EF2184B81A3A}"/>
    <cellStyle name="20% - Accent4 2 2 5 3 12" xfId="58964" xr:uid="{39FDCA67-4DA2-42B9-87D4-FB2D7D02E2D2}"/>
    <cellStyle name="20% - Accent4 2 2 5 3 2" xfId="2280" xr:uid="{85F18E71-4EFA-4B18-9C0C-1670A83E47AE}"/>
    <cellStyle name="20% - Accent4 2 2 5 3 2 10" xfId="58965" xr:uid="{94DC6A11-1511-4DFA-B9AD-8C481FDE7813}"/>
    <cellStyle name="20% - Accent4 2 2 5 3 2 2" xfId="6603" xr:uid="{DDEF0C8F-CED6-47F4-93A5-FC621CC35081}"/>
    <cellStyle name="20% - Accent4 2 2 5 3 2 2 2" xfId="10144" xr:uid="{8EFA0517-DC04-4245-8794-BD187B757443}"/>
    <cellStyle name="20% - Accent4 2 2 5 3 2 2 2 2" xfId="28998" xr:uid="{59CD844D-1B9B-4C59-9DD4-845CFB465D07}"/>
    <cellStyle name="20% - Accent4 2 2 5 3 2 2 2 2 2" xfId="47760" xr:uid="{87BC8E9B-DCE6-40B1-B39B-FE64AF1A56FD}"/>
    <cellStyle name="20% - Accent4 2 2 5 3 2 2 2 3" xfId="19607" xr:uid="{675B2AA8-5900-4B77-8F50-065EF14A4946}"/>
    <cellStyle name="20% - Accent4 2 2 5 3 2 2 2 4" xfId="38379" xr:uid="{16B4E0A2-6A4A-41BD-A078-96A8E67C0A09}"/>
    <cellStyle name="20% - Accent4 2 2 5 3 2 2 3" xfId="25643" xr:uid="{D39DE178-C3BD-4382-88E3-8F85E4514F3E}"/>
    <cellStyle name="20% - Accent4 2 2 5 3 2 2 3 2" xfId="44405" xr:uid="{11CD7169-F977-4463-B9F6-EAA661F2D6D2}"/>
    <cellStyle name="20% - Accent4 2 2 5 3 2 2 4" xfId="16252" xr:uid="{F810528B-A4CF-46C7-8E3E-9B648CC334F4}"/>
    <cellStyle name="20% - Accent4 2 2 5 3 2 2 5" xfId="35024" xr:uid="{D6B04605-8C4E-4102-9B31-9F972F15D1AC}"/>
    <cellStyle name="20% - Accent4 2 2 5 3 2 2 6" xfId="52490" xr:uid="{B82EF857-877E-4C4D-B112-691E5DEEA2EA}"/>
    <cellStyle name="20% - Accent4 2 2 5 3 2 2 7" xfId="60528" xr:uid="{FC4F5B63-9426-40A4-9544-F4DC1235B0D9}"/>
    <cellStyle name="20% - Accent4 2 2 5 3 2 3" xfId="10145" xr:uid="{21323EA1-2086-4BAA-AEA9-9F8C2F97F6DF}"/>
    <cellStyle name="20% - Accent4 2 2 5 3 2 3 2" xfId="28999" xr:uid="{D7084532-7FAF-42C9-BACF-5B3FD1089359}"/>
    <cellStyle name="20% - Accent4 2 2 5 3 2 3 2 2" xfId="47761" xr:uid="{67CA07E0-257E-499D-966D-80DF6B1BF8CC}"/>
    <cellStyle name="20% - Accent4 2 2 5 3 2 3 3" xfId="19608" xr:uid="{6967E61E-21EA-4ECC-BDB6-7D8ABDDEFF66}"/>
    <cellStyle name="20% - Accent4 2 2 5 3 2 3 4" xfId="38380" xr:uid="{29DE6AAD-E93C-4F0B-925A-62DFCD99C9C8}"/>
    <cellStyle name="20% - Accent4 2 2 5 3 2 3 5" xfId="52491" xr:uid="{A699A9F7-06BC-403A-9678-5D1C62B1D6BB}"/>
    <cellStyle name="20% - Accent4 2 2 5 3 2 3 6" xfId="60529" xr:uid="{BC5EEA34-5E75-44FA-8D70-618C7448569D}"/>
    <cellStyle name="20% - Accent4 2 2 5 3 2 4" xfId="8338" xr:uid="{71A9EDDB-29A3-4CDA-8040-0E557263D3C8}"/>
    <cellStyle name="20% - Accent4 2 2 5 3 2 4 2" xfId="27194" xr:uid="{A03A2C48-35D1-4367-BAB7-6EA6EC4C10B9}"/>
    <cellStyle name="20% - Accent4 2 2 5 3 2 4 2 2" xfId="45956" xr:uid="{20CE8CA8-E605-4BB4-B3F7-FD0FD8434CDF}"/>
    <cellStyle name="20% - Accent4 2 2 5 3 2 4 3" xfId="17803" xr:uid="{D585FC8D-A7F3-478F-ABED-9ADBEED75CC0}"/>
    <cellStyle name="20% - Accent4 2 2 5 3 2 4 4" xfId="36575" xr:uid="{576D3801-29FE-46F9-9319-0D752530A95E}"/>
    <cellStyle name="20% - Accent4 2 2 5 3 2 5" xfId="24475" xr:uid="{97E1C934-7073-44C6-9895-D435A9E443DF}"/>
    <cellStyle name="20% - Accent4 2 2 5 3 2 5 2" xfId="43238" xr:uid="{1477C5E3-58A6-4CED-9678-070E9299D853}"/>
    <cellStyle name="20% - Accent4 2 2 5 3 2 6" xfId="15084" xr:uid="{7FA666ED-11BC-4526-97AA-30793433B62C}"/>
    <cellStyle name="20% - Accent4 2 2 5 3 2 7" xfId="33857" xr:uid="{E4180C39-4952-4F1F-BD8F-C4AA919D4231}"/>
    <cellStyle name="20% - Accent4 2 2 5 3 2 8" xfId="50686" xr:uid="{CB14E0AC-F81B-4036-959B-C8D3DC2D7F3A}"/>
    <cellStyle name="20% - Accent4 2 2 5 3 2 9" xfId="5428" xr:uid="{EA1B5449-C6EF-4CE2-A9CC-3A814F90B2ED}"/>
    <cellStyle name="20% - Accent4 2 2 5 3 3" xfId="6204" xr:uid="{81D381AB-1510-4996-B01E-24161B42D802}"/>
    <cellStyle name="20% - Accent4 2 2 5 3 3 2" xfId="10146" xr:uid="{377CC93E-35C6-4270-AAC6-9ABF607CF02C}"/>
    <cellStyle name="20% - Accent4 2 2 5 3 3 2 2" xfId="29000" xr:uid="{B2C18E17-AF1B-444D-A77A-BA4C2E193F5A}"/>
    <cellStyle name="20% - Accent4 2 2 5 3 3 2 2 2" xfId="47762" xr:uid="{9F4AD0BF-6F2D-40B4-90BF-458B931F2ED5}"/>
    <cellStyle name="20% - Accent4 2 2 5 3 3 2 3" xfId="19609" xr:uid="{B2E48F2B-C3C6-414E-8793-2178E14E46A6}"/>
    <cellStyle name="20% - Accent4 2 2 5 3 3 2 4" xfId="38381" xr:uid="{D60C263E-B9A5-4AEC-9E70-693E95A078FB}"/>
    <cellStyle name="20% - Accent4 2 2 5 3 3 3" xfId="25251" xr:uid="{1900FBDA-A596-4756-88D0-6AA033716A8F}"/>
    <cellStyle name="20% - Accent4 2 2 5 3 3 3 2" xfId="44013" xr:uid="{DA5A547C-C886-4A5C-B94B-A7C919F343C7}"/>
    <cellStyle name="20% - Accent4 2 2 5 3 3 4" xfId="15860" xr:uid="{8033B2DE-DE31-431B-A601-E636CE106FD7}"/>
    <cellStyle name="20% - Accent4 2 2 5 3 3 5" xfId="34632" xr:uid="{B8BA780E-04E4-46A8-AB1B-B1F128094A99}"/>
    <cellStyle name="20% - Accent4 2 2 5 3 3 6" xfId="52492" xr:uid="{E5CE65A1-3C58-469A-B5A5-06EED78B2933}"/>
    <cellStyle name="20% - Accent4 2 2 5 3 3 7" xfId="60530" xr:uid="{87BEF5B5-D3C9-494F-92C8-AF56C10D6F3A}"/>
    <cellStyle name="20% - Accent4 2 2 5 3 4" xfId="4653" xr:uid="{735135BB-5277-4205-94C4-49BAD21030F2}"/>
    <cellStyle name="20% - Accent4 2 2 5 3 4 2" xfId="10147" xr:uid="{C2AC7E4D-7886-4C2F-83A5-3CF807E48C9B}"/>
    <cellStyle name="20% - Accent4 2 2 5 3 4 2 2" xfId="29001" xr:uid="{F658B72B-3C58-4F69-BAB0-F5B71AE94970}"/>
    <cellStyle name="20% - Accent4 2 2 5 3 4 2 2 2" xfId="47763" xr:uid="{1B8A9F5E-0875-47C0-B573-CF8FF5CEDB3B}"/>
    <cellStyle name="20% - Accent4 2 2 5 3 4 2 3" xfId="19610" xr:uid="{75B02F29-2A7E-47A6-8880-9EB194828FF2}"/>
    <cellStyle name="20% - Accent4 2 2 5 3 4 2 4" xfId="38382" xr:uid="{40E0A530-22A5-47F4-937D-308924C05C19}"/>
    <cellStyle name="20% - Accent4 2 2 5 3 4 3" xfId="23700" xr:uid="{4CBF74DB-7981-41A7-8CF8-548E18F1D160}"/>
    <cellStyle name="20% - Accent4 2 2 5 3 4 3 2" xfId="42463" xr:uid="{FC24044D-75C8-47F7-97CA-6B8473903740}"/>
    <cellStyle name="20% - Accent4 2 2 5 3 4 4" xfId="14309" xr:uid="{D40B2DE8-F22C-41C8-9CE8-A96B1FF157AB}"/>
    <cellStyle name="20% - Accent4 2 2 5 3 4 5" xfId="33082" xr:uid="{28AD2CC3-0934-46CA-BB97-7241F535BD83}"/>
    <cellStyle name="20% - Accent4 2 2 5 3 4 6" xfId="52493" xr:uid="{771D15B5-D734-496A-8AD8-1C3537480CF8}"/>
    <cellStyle name="20% - Accent4 2 2 5 3 4 7" xfId="60531" xr:uid="{E92D0760-1C65-4B50-BBA8-5CCDC6E7DA95}"/>
    <cellStyle name="20% - Accent4 2 2 5 3 5" xfId="6602" xr:uid="{AE2E901B-AA89-470C-89AF-01C11BAA9DD0}"/>
    <cellStyle name="20% - Accent4 2 2 5 3 5 2" xfId="25642" xr:uid="{47AD71AD-8FC7-4CE6-A17A-2D21C7DF7B6F}"/>
    <cellStyle name="20% - Accent4 2 2 5 3 5 2 2" xfId="44404" xr:uid="{079047E8-8F02-4C7C-BCA2-B64A27E5FE30}"/>
    <cellStyle name="20% - Accent4 2 2 5 3 5 3" xfId="16251" xr:uid="{4A5104CB-8600-4CA7-8C9C-393881D2E099}"/>
    <cellStyle name="20% - Accent4 2 2 5 3 5 4" xfId="35023" xr:uid="{7B4480B2-AED0-47ED-B3C1-BA571B9922CC}"/>
    <cellStyle name="20% - Accent4 2 2 5 3 6" xfId="8337" xr:uid="{C873CB94-C77D-43DE-88AD-AD2C9C174467}"/>
    <cellStyle name="20% - Accent4 2 2 5 3 6 2" xfId="27193" xr:uid="{A42F3650-9512-44B6-A590-CC56F282997C}"/>
    <cellStyle name="20% - Accent4 2 2 5 3 6 2 2" xfId="45955" xr:uid="{5DA93FC1-18E5-4942-856A-21760996EF89}"/>
    <cellStyle name="20% - Accent4 2 2 5 3 6 3" xfId="17802" xr:uid="{CE0AB19C-D009-46F7-821B-6111166D995D}"/>
    <cellStyle name="20% - Accent4 2 2 5 3 6 4" xfId="36574" xr:uid="{EAFED2E0-F1A7-4DF4-B50E-8868CEA86257}"/>
    <cellStyle name="20% - Accent4 2 2 5 3 7" xfId="22410" xr:uid="{C27E87EB-8DC7-4398-B5AA-2EC17EF20241}"/>
    <cellStyle name="20% - Accent4 2 2 5 3 7 2" xfId="41182" xr:uid="{BD8415E4-2E86-440F-B39F-EA3363518C96}"/>
    <cellStyle name="20% - Accent4 2 2 5 3 8" xfId="13019" xr:uid="{D59BCF63-A9E2-4173-BDF0-BEED73957A1F}"/>
    <cellStyle name="20% - Accent4 2 2 5 3 9" xfId="31801" xr:uid="{C3E60611-6266-4D58-8A81-2DFC4C41310E}"/>
    <cellStyle name="20% - Accent4 2 2 5 4" xfId="2281" xr:uid="{4746B780-BEF1-44C5-845D-6265A530C24F}"/>
    <cellStyle name="20% - Accent4 2 2 5 4 10" xfId="58966" xr:uid="{D65F4DE7-33D5-4F1B-84AA-36E381C015F8}"/>
    <cellStyle name="20% - Accent4 2 2 5 4 2" xfId="6604" xr:uid="{C2EE9A70-12C3-42B2-8336-064038A19F10}"/>
    <cellStyle name="20% - Accent4 2 2 5 4 2 2" xfId="10148" xr:uid="{D7428D7F-F555-45B4-93C5-7436BE67643D}"/>
    <cellStyle name="20% - Accent4 2 2 5 4 2 2 2" xfId="29002" xr:uid="{1CE7D077-F8F4-462A-BC5A-21E52BCB9DB6}"/>
    <cellStyle name="20% - Accent4 2 2 5 4 2 2 2 2" xfId="47764" xr:uid="{DDC65D3A-D022-45E8-8305-12F81412A5B9}"/>
    <cellStyle name="20% - Accent4 2 2 5 4 2 2 3" xfId="19611" xr:uid="{2E1B1EE1-57BD-4D8A-A9E2-29E7DE54598B}"/>
    <cellStyle name="20% - Accent4 2 2 5 4 2 2 4" xfId="38383" xr:uid="{9F89E713-D123-4D6D-AD9B-831DCDD417BF}"/>
    <cellStyle name="20% - Accent4 2 2 5 4 2 3" xfId="25644" xr:uid="{2BFB5481-2195-4160-8C54-5AFF0A1B007C}"/>
    <cellStyle name="20% - Accent4 2 2 5 4 2 3 2" xfId="44406" xr:uid="{5D7CE12F-FD59-4773-9FBB-DF75740C2D9A}"/>
    <cellStyle name="20% - Accent4 2 2 5 4 2 4" xfId="16253" xr:uid="{8A7F553B-B692-4775-9730-28DBE1D39AC6}"/>
    <cellStyle name="20% - Accent4 2 2 5 4 2 5" xfId="35025" xr:uid="{79FD9D8D-6F73-45B1-B78C-2BD16EC9E6CD}"/>
    <cellStyle name="20% - Accent4 2 2 5 4 2 6" xfId="52494" xr:uid="{D85FB3AC-4892-4F11-839C-AACF2421F736}"/>
    <cellStyle name="20% - Accent4 2 2 5 4 2 7" xfId="60532" xr:uid="{89BA9CC7-7878-400B-A4F7-08A00A28EDA9}"/>
    <cellStyle name="20% - Accent4 2 2 5 4 3" xfId="10149" xr:uid="{4F74EA98-2D85-4D75-B810-FDB8BC849414}"/>
    <cellStyle name="20% - Accent4 2 2 5 4 3 2" xfId="29003" xr:uid="{2038DD05-5B95-49CE-B129-D287A0D4278A}"/>
    <cellStyle name="20% - Accent4 2 2 5 4 3 2 2" xfId="47765" xr:uid="{3EC29B09-1004-4C70-9C9A-466D2B67E75C}"/>
    <cellStyle name="20% - Accent4 2 2 5 4 3 3" xfId="19612" xr:uid="{7BB14309-1B33-4C2A-8E13-3810DA966C3E}"/>
    <cellStyle name="20% - Accent4 2 2 5 4 3 4" xfId="38384" xr:uid="{830AE3A2-BAAB-4162-B1D1-171338F440BB}"/>
    <cellStyle name="20% - Accent4 2 2 5 4 3 5" xfId="52495" xr:uid="{CFC5E0D5-6831-4827-A61A-432C69D012EE}"/>
    <cellStyle name="20% - Accent4 2 2 5 4 3 6" xfId="60533" xr:uid="{54CA380C-FD6E-4368-8C79-A6137AD21D11}"/>
    <cellStyle name="20% - Accent4 2 2 5 4 4" xfId="8339" xr:uid="{6F3D2AF1-E5F9-47DB-834C-D46284C16545}"/>
    <cellStyle name="20% - Accent4 2 2 5 4 4 2" xfId="27195" xr:uid="{27A78D55-023C-4010-A49C-6F760F61E8A9}"/>
    <cellStyle name="20% - Accent4 2 2 5 4 4 2 2" xfId="45957" xr:uid="{3B4CD50B-44D6-4375-8289-541906FB8FD2}"/>
    <cellStyle name="20% - Accent4 2 2 5 4 4 3" xfId="17804" xr:uid="{2712EB18-2CEC-4EF2-AD8C-035E960E3525}"/>
    <cellStyle name="20% - Accent4 2 2 5 4 4 4" xfId="36576" xr:uid="{9AFC448F-F961-45E0-87C6-A3DFAD2CE449}"/>
    <cellStyle name="20% - Accent4 2 2 5 4 5" xfId="24042" xr:uid="{D86F3589-6E05-4547-BD81-3A56513C4143}"/>
    <cellStyle name="20% - Accent4 2 2 5 4 5 2" xfId="42805" xr:uid="{A282FBAA-3CEA-409E-B153-47B9AA2E60D0}"/>
    <cellStyle name="20% - Accent4 2 2 5 4 6" xfId="14651" xr:uid="{B81B3638-FDC1-4513-B745-DFA0394FF07E}"/>
    <cellStyle name="20% - Accent4 2 2 5 4 7" xfId="33424" xr:uid="{F3E3BB85-7E41-4A59-81CC-3DE8C40E9DA0}"/>
    <cellStyle name="20% - Accent4 2 2 5 4 8" xfId="50687" xr:uid="{D6230B77-897E-4525-ADEB-C4BE559A3887}"/>
    <cellStyle name="20% - Accent4 2 2 5 4 9" xfId="4995" xr:uid="{90AC4F89-F42F-4CAB-925B-22C58DAB7374}"/>
    <cellStyle name="20% - Accent4 2 2 5 5" xfId="5771" xr:uid="{163F66D0-C313-4E6C-8135-3476F6ED1439}"/>
    <cellStyle name="20% - Accent4 2 2 5 5 2" xfId="10150" xr:uid="{AC5F3B62-0D7B-4317-801A-8B88D254962B}"/>
    <cellStyle name="20% - Accent4 2 2 5 5 2 2" xfId="29004" xr:uid="{5E8CFE2F-E2D4-4C78-9863-A5C6A8020A14}"/>
    <cellStyle name="20% - Accent4 2 2 5 5 2 2 2" xfId="47766" xr:uid="{7C3E2303-61C6-485C-AC2E-42ACAAFD02C2}"/>
    <cellStyle name="20% - Accent4 2 2 5 5 2 3" xfId="19613" xr:uid="{97C73DD6-5177-4167-80E6-603DADBC39A9}"/>
    <cellStyle name="20% - Accent4 2 2 5 5 2 4" xfId="38385" xr:uid="{909757CE-0385-4584-A95A-8369E6E8E93A}"/>
    <cellStyle name="20% - Accent4 2 2 5 5 3" xfId="24818" xr:uid="{38F388E6-FA71-4B67-9882-A95E3F7985FD}"/>
    <cellStyle name="20% - Accent4 2 2 5 5 3 2" xfId="43580" xr:uid="{D7FF9478-4046-4225-B944-20B4D6057688}"/>
    <cellStyle name="20% - Accent4 2 2 5 5 4" xfId="15427" xr:uid="{25879765-F076-41A6-9641-70F99EE267D3}"/>
    <cellStyle name="20% - Accent4 2 2 5 5 5" xfId="34199" xr:uid="{07D8DB90-DA91-41DF-9758-AD48C6378C0A}"/>
    <cellStyle name="20% - Accent4 2 2 5 5 6" xfId="52496" xr:uid="{87FB156E-A1AF-4AB0-8533-CBCB5670A789}"/>
    <cellStyle name="20% - Accent4 2 2 5 5 7" xfId="60534" xr:uid="{70706B8B-D051-41ED-A069-A1F63B5EAF62}"/>
    <cellStyle name="20% - Accent4 2 2 5 6" xfId="4220" xr:uid="{EC512E66-5F7F-4994-81BF-3EB066AF3CD9}"/>
    <cellStyle name="20% - Accent4 2 2 5 6 2" xfId="10151" xr:uid="{B9ADE5F4-2751-4B40-BBDC-66955A33B884}"/>
    <cellStyle name="20% - Accent4 2 2 5 6 2 2" xfId="29005" xr:uid="{2C96647A-B54E-4C4F-BB6C-4BD2DA4E630F}"/>
    <cellStyle name="20% - Accent4 2 2 5 6 2 2 2" xfId="47767" xr:uid="{27B5AF10-9ADC-4E8F-B736-A5AEFD7F1BDA}"/>
    <cellStyle name="20% - Accent4 2 2 5 6 2 3" xfId="19614" xr:uid="{DAA91E9B-34B2-43F6-B196-1734AF3D1249}"/>
    <cellStyle name="20% - Accent4 2 2 5 6 2 4" xfId="38386" xr:uid="{41C8F9EC-E60D-4574-B870-651436CE9A8D}"/>
    <cellStyle name="20% - Accent4 2 2 5 6 3" xfId="23267" xr:uid="{B9F79487-0513-4703-886A-CDD35E0F4F5D}"/>
    <cellStyle name="20% - Accent4 2 2 5 6 3 2" xfId="42030" xr:uid="{8E8FA56C-565A-42FB-A1BB-CB96122CAE96}"/>
    <cellStyle name="20% - Accent4 2 2 5 6 4" xfId="13876" xr:uid="{003FC30F-DF93-445A-B5CB-4052C95B1BF8}"/>
    <cellStyle name="20% - Accent4 2 2 5 6 5" xfId="32649" xr:uid="{153F1910-DEB8-47CB-AB16-15B1AC3641D6}"/>
    <cellStyle name="20% - Accent4 2 2 5 6 6" xfId="52497" xr:uid="{2C7AE804-1F30-4D1D-8FE9-9E5BC8D5202F}"/>
    <cellStyle name="20% - Accent4 2 2 5 6 7" xfId="60535" xr:uid="{09999380-04A9-4BB8-994D-C7CFADF11DC6}"/>
    <cellStyle name="20% - Accent4 2 2 5 7" xfId="6599" xr:uid="{B9A580E2-7672-4A76-89AF-97A16F4F0651}"/>
    <cellStyle name="20% - Accent4 2 2 5 7 2" xfId="25639" xr:uid="{CEC4F4BA-E90A-47C3-B79B-D317EFC80D6F}"/>
    <cellStyle name="20% - Accent4 2 2 5 7 2 2" xfId="44401" xr:uid="{46CD7995-3613-4FE4-82F4-C2A77BDEF371}"/>
    <cellStyle name="20% - Accent4 2 2 5 7 3" xfId="16248" xr:uid="{F3727CF3-1646-431F-B98A-E0EED738343F}"/>
    <cellStyle name="20% - Accent4 2 2 5 7 4" xfId="35020" xr:uid="{9A2CFBCE-7690-413F-BAD1-80E2F5DB4D68}"/>
    <cellStyle name="20% - Accent4 2 2 5 8" xfId="8334" xr:uid="{0B810F4F-C221-46E3-8FC1-FA6085A1E7E8}"/>
    <cellStyle name="20% - Accent4 2 2 5 8 2" xfId="27190" xr:uid="{3D195360-0B78-4092-AB5B-1F88B15BA05E}"/>
    <cellStyle name="20% - Accent4 2 2 5 8 2 2" xfId="45952" xr:uid="{52A632DA-CEDC-4AC8-8CF3-E65FC16CC5D3}"/>
    <cellStyle name="20% - Accent4 2 2 5 8 3" xfId="17799" xr:uid="{3BBBA897-CA2A-4D2D-8C3C-44267D573D4A}"/>
    <cellStyle name="20% - Accent4 2 2 5 8 4" xfId="36571" xr:uid="{B7C3CBF5-29E0-48B6-BB6C-72E20BB7D8FF}"/>
    <cellStyle name="20% - Accent4 2 2 5 9" xfId="22408" xr:uid="{341321A3-7D88-4BF1-93A3-42EDC7186A69}"/>
    <cellStyle name="20% - Accent4 2 2 5 9 2" xfId="41180" xr:uid="{BF499305-3BC2-4469-B1F5-C6A3668F41BC}"/>
    <cellStyle name="20% - Accent4 2 2 6" xfId="2282" xr:uid="{884B3512-8361-4995-B53D-74DBDC667195}"/>
    <cellStyle name="20% - Accent4 2 2 6 10" xfId="31802" xr:uid="{0AE957DB-1D63-4FC9-8BB4-797E9F72F26C}"/>
    <cellStyle name="20% - Accent4 2 2 6 11" xfId="50688" xr:uid="{B65090FB-00CF-4D34-981D-ACAEBEC067F1}"/>
    <cellStyle name="20% - Accent4 2 2 6 12" xfId="3357" xr:uid="{3EB250E6-6606-46DE-86DA-F790E767E9F1}"/>
    <cellStyle name="20% - Accent4 2 2 6 13" xfId="58967" xr:uid="{86D7EA6C-4417-4933-BC4E-4B038516AA03}"/>
    <cellStyle name="20% - Accent4 2 2 6 2" xfId="2283" xr:uid="{82851731-F429-42ED-A2A1-B0195347F0E6}"/>
    <cellStyle name="20% - Accent4 2 2 6 2 10" xfId="50689" xr:uid="{0832FF01-4A65-4418-8375-B863BACB2821}"/>
    <cellStyle name="20% - Accent4 2 2 6 2 11" xfId="3358" xr:uid="{836BFCC7-A18F-4C9A-A050-204BEB6FD493}"/>
    <cellStyle name="20% - Accent4 2 2 6 2 12" xfId="58968" xr:uid="{E0AEA0CB-81EE-4ED8-8453-027B0924D0D5}"/>
    <cellStyle name="20% - Accent4 2 2 6 2 2" xfId="2284" xr:uid="{B87FE27A-9BD7-47DA-BA3C-A13F591670CB}"/>
    <cellStyle name="20% - Accent4 2 2 6 2 2 10" xfId="58969" xr:uid="{616E4DAB-7F94-4215-BE3F-FEF287870628}"/>
    <cellStyle name="20% - Accent4 2 2 6 2 2 2" xfId="6607" xr:uid="{A6920733-C977-4AFB-978F-28B5BAEA20D3}"/>
    <cellStyle name="20% - Accent4 2 2 6 2 2 2 2" xfId="10152" xr:uid="{F582FAA5-EB19-4220-88CA-670BB6186C9E}"/>
    <cellStyle name="20% - Accent4 2 2 6 2 2 2 2 2" xfId="29006" xr:uid="{7B223AAC-9493-41FB-AB43-D24429171A04}"/>
    <cellStyle name="20% - Accent4 2 2 6 2 2 2 2 2 2" xfId="47768" xr:uid="{9EAAA901-C8E4-4C8A-8E0D-3ED6B5BFE845}"/>
    <cellStyle name="20% - Accent4 2 2 6 2 2 2 2 3" xfId="19615" xr:uid="{D7FBF6FD-1CF5-47E2-9721-DF98B3F3C234}"/>
    <cellStyle name="20% - Accent4 2 2 6 2 2 2 2 4" xfId="38387" xr:uid="{F800A310-4B55-42B2-B3A1-16DD2E1625F9}"/>
    <cellStyle name="20% - Accent4 2 2 6 2 2 2 3" xfId="25647" xr:uid="{B85F2418-3D3A-4896-BFCF-CB381FCBB78E}"/>
    <cellStyle name="20% - Accent4 2 2 6 2 2 2 3 2" xfId="44409" xr:uid="{BABFA8F8-EA6E-42E2-8F80-2F2D630503A9}"/>
    <cellStyle name="20% - Accent4 2 2 6 2 2 2 4" xfId="16256" xr:uid="{550DC25F-FB31-48E5-95AC-1B16E42C898D}"/>
    <cellStyle name="20% - Accent4 2 2 6 2 2 2 5" xfId="35028" xr:uid="{BB974F48-48B5-45D6-B1D1-EC4F8661948E}"/>
    <cellStyle name="20% - Accent4 2 2 6 2 2 2 6" xfId="52498" xr:uid="{4BF9C928-8599-46F0-93C3-D80E41A0412E}"/>
    <cellStyle name="20% - Accent4 2 2 6 2 2 2 7" xfId="60536" xr:uid="{2D9ACAD7-16E8-454E-BC2D-39AC53590FD1}"/>
    <cellStyle name="20% - Accent4 2 2 6 2 2 3" xfId="10153" xr:uid="{9C50871C-278D-4092-8E71-2463A9E4E6AC}"/>
    <cellStyle name="20% - Accent4 2 2 6 2 2 3 2" xfId="29007" xr:uid="{48D42248-0BBC-433C-B073-B097F4814FDC}"/>
    <cellStyle name="20% - Accent4 2 2 6 2 2 3 2 2" xfId="47769" xr:uid="{D4D0BED2-794A-4A50-B56F-22F3AF1BBE8A}"/>
    <cellStyle name="20% - Accent4 2 2 6 2 2 3 3" xfId="19616" xr:uid="{6A0EB6AC-FB5B-4571-B33C-9D89A63C5A7A}"/>
    <cellStyle name="20% - Accent4 2 2 6 2 2 3 4" xfId="38388" xr:uid="{4AA4AA42-325F-45CC-A667-B0C70E7B5EEB}"/>
    <cellStyle name="20% - Accent4 2 2 6 2 2 3 5" xfId="52499" xr:uid="{D2AE0EB6-068A-410B-98C1-9F7AF5A1A7B0}"/>
    <cellStyle name="20% - Accent4 2 2 6 2 2 3 6" xfId="60537" xr:uid="{05E7F13B-32C6-4215-98DA-C21BDF9C53CA}"/>
    <cellStyle name="20% - Accent4 2 2 6 2 2 4" xfId="8342" xr:uid="{6077AE5C-7D61-4415-81A4-3C6D96878A0E}"/>
    <cellStyle name="20% - Accent4 2 2 6 2 2 4 2" xfId="27198" xr:uid="{5304A910-A3D7-4E5D-8554-BB4F7429C56D}"/>
    <cellStyle name="20% - Accent4 2 2 6 2 2 4 2 2" xfId="45960" xr:uid="{762F35D0-84FD-42CD-9900-D00FB0FFF6C4}"/>
    <cellStyle name="20% - Accent4 2 2 6 2 2 4 3" xfId="17807" xr:uid="{252F0152-B8F6-4256-A1AB-8EEF25C03719}"/>
    <cellStyle name="20% - Accent4 2 2 6 2 2 4 4" xfId="36579" xr:uid="{6E50F64C-9D3A-467E-9E68-DFBF0F3F75AD}"/>
    <cellStyle name="20% - Accent4 2 2 6 2 2 5" xfId="24518" xr:uid="{7C55C386-F227-47AC-9ADB-C8AA0D350DE9}"/>
    <cellStyle name="20% - Accent4 2 2 6 2 2 5 2" xfId="43281" xr:uid="{F5667982-8C10-4DEB-BE2E-611C3001C6B9}"/>
    <cellStyle name="20% - Accent4 2 2 6 2 2 6" xfId="15127" xr:uid="{681911E7-5C7E-4C95-B019-978A7FCD0100}"/>
    <cellStyle name="20% - Accent4 2 2 6 2 2 7" xfId="33900" xr:uid="{37BCF687-6EE1-4E8D-9092-0A78450D13D4}"/>
    <cellStyle name="20% - Accent4 2 2 6 2 2 8" xfId="50690" xr:uid="{758F5FCF-4C3D-430D-800D-061C5721243C}"/>
    <cellStyle name="20% - Accent4 2 2 6 2 2 9" xfId="5471" xr:uid="{6288463B-64CA-4E56-89A6-143F92D3BE47}"/>
    <cellStyle name="20% - Accent4 2 2 6 2 3" xfId="6247" xr:uid="{59B61225-5E0B-4A38-B87D-68EAE4FA9D43}"/>
    <cellStyle name="20% - Accent4 2 2 6 2 3 2" xfId="10154" xr:uid="{4154220B-674E-4CFF-92F3-CBF518D04AA9}"/>
    <cellStyle name="20% - Accent4 2 2 6 2 3 2 2" xfId="29008" xr:uid="{8A3B07CD-62F2-46BC-82EC-F89FF9D1701B}"/>
    <cellStyle name="20% - Accent4 2 2 6 2 3 2 2 2" xfId="47770" xr:uid="{9B7C903B-3F67-431F-80BD-C5ED08E7E121}"/>
    <cellStyle name="20% - Accent4 2 2 6 2 3 2 3" xfId="19617" xr:uid="{B36438A1-766D-4CCA-A30A-69690C31BCF2}"/>
    <cellStyle name="20% - Accent4 2 2 6 2 3 2 4" xfId="38389" xr:uid="{D48C24D4-6E27-44D1-8410-90C9520DAD55}"/>
    <cellStyle name="20% - Accent4 2 2 6 2 3 3" xfId="25294" xr:uid="{4502973A-8E10-4EF6-88F1-20DED49628E2}"/>
    <cellStyle name="20% - Accent4 2 2 6 2 3 3 2" xfId="44056" xr:uid="{CA4FACCD-9466-4FD4-A334-341FC310413C}"/>
    <cellStyle name="20% - Accent4 2 2 6 2 3 4" xfId="15903" xr:uid="{E205A339-0EEC-444F-B542-BD90C62CCFC3}"/>
    <cellStyle name="20% - Accent4 2 2 6 2 3 5" xfId="34675" xr:uid="{1431FACE-CFDD-4B20-94CF-EE2403B0B705}"/>
    <cellStyle name="20% - Accent4 2 2 6 2 3 6" xfId="52500" xr:uid="{BB02AE8C-1294-4B09-B334-156E32B2841D}"/>
    <cellStyle name="20% - Accent4 2 2 6 2 3 7" xfId="60538" xr:uid="{ED2E2B01-0310-4F00-BDA1-D090587D5FD6}"/>
    <cellStyle name="20% - Accent4 2 2 6 2 4" xfId="4696" xr:uid="{AB0B4A9B-126D-4327-B8DD-6E61605B860E}"/>
    <cellStyle name="20% - Accent4 2 2 6 2 4 2" xfId="10155" xr:uid="{D7EAC293-7725-4717-9714-86D1B463985D}"/>
    <cellStyle name="20% - Accent4 2 2 6 2 4 2 2" xfId="29009" xr:uid="{537A44A5-ADCA-41BC-B475-81B11D508B7D}"/>
    <cellStyle name="20% - Accent4 2 2 6 2 4 2 2 2" xfId="47771" xr:uid="{580E6F22-E0D6-4BD1-8EC2-D232EA22AEC0}"/>
    <cellStyle name="20% - Accent4 2 2 6 2 4 2 3" xfId="19618" xr:uid="{11757B86-1EC0-4CAB-9C25-FEA9CB0208FD}"/>
    <cellStyle name="20% - Accent4 2 2 6 2 4 2 4" xfId="38390" xr:uid="{E9907EBA-56EC-4E0B-A38B-E34431222317}"/>
    <cellStyle name="20% - Accent4 2 2 6 2 4 3" xfId="23743" xr:uid="{FA3B54C9-CD49-4D14-98EC-2CE122E8D9B9}"/>
    <cellStyle name="20% - Accent4 2 2 6 2 4 3 2" xfId="42506" xr:uid="{DC06BEAF-EF31-40C8-896B-74C83B3F1C1B}"/>
    <cellStyle name="20% - Accent4 2 2 6 2 4 4" xfId="14352" xr:uid="{4342D743-9139-4275-89C1-C499D2008877}"/>
    <cellStyle name="20% - Accent4 2 2 6 2 4 5" xfId="33125" xr:uid="{1BD136D8-23B3-4D69-887F-A3637ACB7CC3}"/>
    <cellStyle name="20% - Accent4 2 2 6 2 4 6" xfId="52501" xr:uid="{028105B6-C3C5-40FF-A918-60FD6A454E65}"/>
    <cellStyle name="20% - Accent4 2 2 6 2 4 7" xfId="60539" xr:uid="{468A394E-E979-452C-B1DF-49994E88475D}"/>
    <cellStyle name="20% - Accent4 2 2 6 2 5" xfId="6606" xr:uid="{C7DE9B81-1D82-4A17-821E-98E589B3C0E9}"/>
    <cellStyle name="20% - Accent4 2 2 6 2 5 2" xfId="25646" xr:uid="{66013EA1-9D57-47EF-9339-72B6735746F6}"/>
    <cellStyle name="20% - Accent4 2 2 6 2 5 2 2" xfId="44408" xr:uid="{D0D117B5-D9D5-42EB-A4FD-724E9D8EA966}"/>
    <cellStyle name="20% - Accent4 2 2 6 2 5 3" xfId="16255" xr:uid="{590243B2-D309-4136-A887-4CA527143B60}"/>
    <cellStyle name="20% - Accent4 2 2 6 2 5 4" xfId="35027" xr:uid="{5110BC4E-9D9B-4138-9426-032B6E532565}"/>
    <cellStyle name="20% - Accent4 2 2 6 2 6" xfId="8341" xr:uid="{9ADB7215-186A-45DE-878A-8DBA38DCFA33}"/>
    <cellStyle name="20% - Accent4 2 2 6 2 6 2" xfId="27197" xr:uid="{9CB7AF38-10ED-42F8-8859-CF639D1F8DC2}"/>
    <cellStyle name="20% - Accent4 2 2 6 2 6 2 2" xfId="45959" xr:uid="{349ADD73-983B-4CD3-8B22-9317665832F7}"/>
    <cellStyle name="20% - Accent4 2 2 6 2 6 3" xfId="17806" xr:uid="{A86DC5F5-5BE0-4229-B791-F0823C752ED7}"/>
    <cellStyle name="20% - Accent4 2 2 6 2 6 4" xfId="36578" xr:uid="{56996D97-473C-4CB2-8A09-58F6355DA383}"/>
    <cellStyle name="20% - Accent4 2 2 6 2 7" xfId="22412" xr:uid="{C3DDB911-89F7-4FC5-B10D-45E8ACEA8A25}"/>
    <cellStyle name="20% - Accent4 2 2 6 2 7 2" xfId="41184" xr:uid="{6AE40428-6F85-4D79-ABC4-E46E65A9AB9B}"/>
    <cellStyle name="20% - Accent4 2 2 6 2 8" xfId="13021" xr:uid="{C9D017E2-53D8-4C09-8720-3DD682484BA8}"/>
    <cellStyle name="20% - Accent4 2 2 6 2 9" xfId="31803" xr:uid="{16866DEB-E7CB-47A1-8937-B546312BAD05}"/>
    <cellStyle name="20% - Accent4 2 2 6 3" xfId="2285" xr:uid="{A9235A0F-E235-4CE1-8289-29A3C5D04940}"/>
    <cellStyle name="20% - Accent4 2 2 6 3 10" xfId="58970" xr:uid="{6F3CAD11-2F95-4EA8-9FF2-A3EFD45868BD}"/>
    <cellStyle name="20% - Accent4 2 2 6 3 2" xfId="6608" xr:uid="{EE5FDF29-91DE-497B-A632-89B7A520C574}"/>
    <cellStyle name="20% - Accent4 2 2 6 3 2 2" xfId="10156" xr:uid="{061287E9-4358-475E-8975-4BA7B3A2C471}"/>
    <cellStyle name="20% - Accent4 2 2 6 3 2 2 2" xfId="29010" xr:uid="{B09A14EC-ABCD-4249-9C3C-CFA31684C3C8}"/>
    <cellStyle name="20% - Accent4 2 2 6 3 2 2 2 2" xfId="47772" xr:uid="{999E97DE-3788-4792-86B9-3C14DC6F20ED}"/>
    <cellStyle name="20% - Accent4 2 2 6 3 2 2 3" xfId="19619" xr:uid="{9800FBA6-1C13-4285-9A8F-01D3BCABCFEC}"/>
    <cellStyle name="20% - Accent4 2 2 6 3 2 2 4" xfId="38391" xr:uid="{E2C0E6FE-7DE7-4574-A10D-72AB0CBE3D80}"/>
    <cellStyle name="20% - Accent4 2 2 6 3 2 3" xfId="25648" xr:uid="{0FF20CE5-3009-4017-A0E9-8A559BD65B05}"/>
    <cellStyle name="20% - Accent4 2 2 6 3 2 3 2" xfId="44410" xr:uid="{72F2E64E-2FA5-4F5B-B4DE-2B7C882C7693}"/>
    <cellStyle name="20% - Accent4 2 2 6 3 2 4" xfId="16257" xr:uid="{21F2CC40-BEE4-475B-852E-A3430CE07B12}"/>
    <cellStyle name="20% - Accent4 2 2 6 3 2 5" xfId="35029" xr:uid="{172E0F1A-5072-4CC1-A75E-1FAB6BFC00E7}"/>
    <cellStyle name="20% - Accent4 2 2 6 3 2 6" xfId="52502" xr:uid="{13BBA1BE-2BFB-404F-AF7D-AC1AD5D67B54}"/>
    <cellStyle name="20% - Accent4 2 2 6 3 2 7" xfId="60540" xr:uid="{A84C4764-D26A-442F-83F3-432AC0B01FA0}"/>
    <cellStyle name="20% - Accent4 2 2 6 3 3" xfId="10157" xr:uid="{07C714D3-721C-4FDC-B9A1-6689E7728D8E}"/>
    <cellStyle name="20% - Accent4 2 2 6 3 3 2" xfId="29011" xr:uid="{69B10F45-43ED-4544-A95A-41443F8927E6}"/>
    <cellStyle name="20% - Accent4 2 2 6 3 3 2 2" xfId="47773" xr:uid="{466ACDF5-8A20-45C7-BED4-85C91BCA79A3}"/>
    <cellStyle name="20% - Accent4 2 2 6 3 3 3" xfId="19620" xr:uid="{8B82CF65-09D6-47D4-B29B-A70C9DB7AA31}"/>
    <cellStyle name="20% - Accent4 2 2 6 3 3 4" xfId="38392" xr:uid="{578A256C-C1FB-45CB-9F9B-2CA70E43ADB5}"/>
    <cellStyle name="20% - Accent4 2 2 6 3 3 5" xfId="52503" xr:uid="{40C3A84A-9736-43CE-A773-2EB6DEC129BF}"/>
    <cellStyle name="20% - Accent4 2 2 6 3 3 6" xfId="60541" xr:uid="{EAD89EA6-9AE3-4806-AC95-1A00D481C692}"/>
    <cellStyle name="20% - Accent4 2 2 6 3 4" xfId="8343" xr:uid="{6C77A4D0-AC66-42F9-938A-129624703E5E}"/>
    <cellStyle name="20% - Accent4 2 2 6 3 4 2" xfId="27199" xr:uid="{8F8E0CD8-5BE3-492A-953F-6EBC2E19A702}"/>
    <cellStyle name="20% - Accent4 2 2 6 3 4 2 2" xfId="45961" xr:uid="{0ABAC977-733D-420B-8EAC-73CBFBBBC695}"/>
    <cellStyle name="20% - Accent4 2 2 6 3 4 3" xfId="17808" xr:uid="{F054A809-9DBE-4E57-B71A-C20A04CF922A}"/>
    <cellStyle name="20% - Accent4 2 2 6 3 4 4" xfId="36580" xr:uid="{FE143849-FE81-4AE5-B892-9EB1AE905B4C}"/>
    <cellStyle name="20% - Accent4 2 2 6 3 5" xfId="24085" xr:uid="{73FD75FE-FCF7-4E20-BD9C-738A5F734A1D}"/>
    <cellStyle name="20% - Accent4 2 2 6 3 5 2" xfId="42848" xr:uid="{260445CF-3643-4DF3-AA45-69766BB17BAF}"/>
    <cellStyle name="20% - Accent4 2 2 6 3 6" xfId="14694" xr:uid="{D51C5CCB-89C1-49AC-B68C-B092124F79C6}"/>
    <cellStyle name="20% - Accent4 2 2 6 3 7" xfId="33467" xr:uid="{B3595A23-F43A-473A-A614-1F7E3F7CFEA8}"/>
    <cellStyle name="20% - Accent4 2 2 6 3 8" xfId="50691" xr:uid="{99B0A673-4DA8-4A59-A885-620C267ED56E}"/>
    <cellStyle name="20% - Accent4 2 2 6 3 9" xfId="5038" xr:uid="{FD146FD3-827C-4A8A-A43D-45EC33F78F47}"/>
    <cellStyle name="20% - Accent4 2 2 6 4" xfId="5814" xr:uid="{E3B8CCDE-614F-4EDF-8FAA-F32DF1B5A97C}"/>
    <cellStyle name="20% - Accent4 2 2 6 4 2" xfId="10158" xr:uid="{1B1FD144-6591-491B-A3B8-07F5B7F6F0E6}"/>
    <cellStyle name="20% - Accent4 2 2 6 4 2 2" xfId="29012" xr:uid="{87040807-EC1D-4A22-9FAC-75040A01AC94}"/>
    <cellStyle name="20% - Accent4 2 2 6 4 2 2 2" xfId="47774" xr:uid="{918BFFFC-90E9-4A08-A847-B58C95976042}"/>
    <cellStyle name="20% - Accent4 2 2 6 4 2 3" xfId="19621" xr:uid="{07682004-9B9A-4A2D-B97D-4C0F8BA00902}"/>
    <cellStyle name="20% - Accent4 2 2 6 4 2 4" xfId="38393" xr:uid="{F494C1D2-32D2-440D-84A5-B21AE25657D5}"/>
    <cellStyle name="20% - Accent4 2 2 6 4 3" xfId="24861" xr:uid="{2C24135B-7637-4A4D-ACB3-43CFC1DF1162}"/>
    <cellStyle name="20% - Accent4 2 2 6 4 3 2" xfId="43623" xr:uid="{C9380C25-5A48-409F-A05D-A69D03BCF10D}"/>
    <cellStyle name="20% - Accent4 2 2 6 4 4" xfId="15470" xr:uid="{D0E027B7-7512-4FB7-9B67-1C3A766FC7F1}"/>
    <cellStyle name="20% - Accent4 2 2 6 4 5" xfId="34242" xr:uid="{05E528FE-37A6-47F5-A51D-5219B2DBEC23}"/>
    <cellStyle name="20% - Accent4 2 2 6 4 6" xfId="52504" xr:uid="{97F449D3-6A00-4293-9E5A-8FB1E670918B}"/>
    <cellStyle name="20% - Accent4 2 2 6 4 7" xfId="60542" xr:uid="{7D51F1DD-CF2D-4E23-967B-311E3AE6FF77}"/>
    <cellStyle name="20% - Accent4 2 2 6 5" xfId="4263" xr:uid="{2A21FF28-6ACC-4954-9352-0D1A3F82351D}"/>
    <cellStyle name="20% - Accent4 2 2 6 5 2" xfId="10159" xr:uid="{9229B16A-2E42-4848-87CF-E11B8980EBEF}"/>
    <cellStyle name="20% - Accent4 2 2 6 5 2 2" xfId="29013" xr:uid="{BED83FB0-0A8C-42D3-B395-111A1B13AB8E}"/>
    <cellStyle name="20% - Accent4 2 2 6 5 2 2 2" xfId="47775" xr:uid="{F4FE3C67-452F-4A11-BC45-60B1BB14C115}"/>
    <cellStyle name="20% - Accent4 2 2 6 5 2 3" xfId="19622" xr:uid="{8DB91708-5267-4935-94FE-B567976C8543}"/>
    <cellStyle name="20% - Accent4 2 2 6 5 2 4" xfId="38394" xr:uid="{9178D034-C073-4CEC-8696-FA1FD9A4BD65}"/>
    <cellStyle name="20% - Accent4 2 2 6 5 3" xfId="23310" xr:uid="{A008D358-C33C-48A2-99C0-367AB226B32C}"/>
    <cellStyle name="20% - Accent4 2 2 6 5 3 2" xfId="42073" xr:uid="{AA4EFB79-4BA4-4777-9F81-595BD0222BFD}"/>
    <cellStyle name="20% - Accent4 2 2 6 5 4" xfId="13919" xr:uid="{596401B2-16A9-4199-80F1-7C23867D7F85}"/>
    <cellStyle name="20% - Accent4 2 2 6 5 5" xfId="32692" xr:uid="{89665375-BBF9-4424-A758-DA4CED13057E}"/>
    <cellStyle name="20% - Accent4 2 2 6 5 6" xfId="52505" xr:uid="{114BFEC8-06C2-4082-AF9C-7EC5D8A4DDBE}"/>
    <cellStyle name="20% - Accent4 2 2 6 5 7" xfId="60543" xr:uid="{1623A4B4-BB28-4E25-A173-F74C37F47928}"/>
    <cellStyle name="20% - Accent4 2 2 6 6" xfId="6605" xr:uid="{B081F0D7-24BB-42E2-9A2A-A4D98D29E4D0}"/>
    <cellStyle name="20% - Accent4 2 2 6 6 2" xfId="25645" xr:uid="{213E778E-5E29-471B-A00F-2BCF33E61550}"/>
    <cellStyle name="20% - Accent4 2 2 6 6 2 2" xfId="44407" xr:uid="{2D855B13-3AEB-4F6D-81C7-3523C297C91F}"/>
    <cellStyle name="20% - Accent4 2 2 6 6 3" xfId="16254" xr:uid="{882757E2-3AFA-48A3-B5CE-0F06009CB134}"/>
    <cellStyle name="20% - Accent4 2 2 6 6 4" xfId="35026" xr:uid="{71341FC2-A0F3-4610-AA31-C8433730A3C7}"/>
    <cellStyle name="20% - Accent4 2 2 6 7" xfId="8340" xr:uid="{EAE4EB03-534A-4903-B43A-63FE38446EDF}"/>
    <cellStyle name="20% - Accent4 2 2 6 7 2" xfId="27196" xr:uid="{0D39B673-A472-47FA-83BE-54776E65A985}"/>
    <cellStyle name="20% - Accent4 2 2 6 7 2 2" xfId="45958" xr:uid="{B08474C7-CDED-4DBF-9F80-3EB2F6720088}"/>
    <cellStyle name="20% - Accent4 2 2 6 7 3" xfId="17805" xr:uid="{FC26C348-53E6-4A14-852C-09FA1A8EEB91}"/>
    <cellStyle name="20% - Accent4 2 2 6 7 4" xfId="36577" xr:uid="{C7C4D37F-D449-4726-AD9F-8E83E332C299}"/>
    <cellStyle name="20% - Accent4 2 2 6 8" xfId="22411" xr:uid="{6211436D-0A91-41F8-831E-A1200B1FC087}"/>
    <cellStyle name="20% - Accent4 2 2 6 8 2" xfId="41183" xr:uid="{2C51C0C2-965F-4814-BF7F-B6C480B75036}"/>
    <cellStyle name="20% - Accent4 2 2 6 9" xfId="13020" xr:uid="{573EB5AD-1B8D-4E7D-ACB2-7B39FF10241D}"/>
    <cellStyle name="20% - Accent4 2 2 7" xfId="2286" xr:uid="{7D06918A-BB6D-40B4-BB44-3EA63510E49D}"/>
    <cellStyle name="20% - Accent4 2 2 7 10" xfId="50692" xr:uid="{0A9335C9-9B6F-454A-94FB-844EE82C7ACF}"/>
    <cellStyle name="20% - Accent4 2 2 7 11" xfId="3359" xr:uid="{A3E0A4D3-0C9C-464F-A6A3-ACCBB120497A}"/>
    <cellStyle name="20% - Accent4 2 2 7 12" xfId="58971" xr:uid="{07E20870-BE35-4B48-B817-59FB2978789F}"/>
    <cellStyle name="20% - Accent4 2 2 7 2" xfId="2287" xr:uid="{553C4B97-B0A9-4E23-858C-C542EFEBF1BE}"/>
    <cellStyle name="20% - Accent4 2 2 7 2 10" xfId="58972" xr:uid="{40D9CED0-1769-4449-BB70-AF5011E3AA37}"/>
    <cellStyle name="20% - Accent4 2 2 7 2 2" xfId="6610" xr:uid="{5F7E1C15-BC11-451D-803A-EB4D94EFB672}"/>
    <cellStyle name="20% - Accent4 2 2 7 2 2 2" xfId="10160" xr:uid="{3F3D2BC6-9D48-4F04-917E-152E1971FCE8}"/>
    <cellStyle name="20% - Accent4 2 2 7 2 2 2 2" xfId="29014" xr:uid="{96035758-473F-4786-BEAB-725A1FE7887E}"/>
    <cellStyle name="20% - Accent4 2 2 7 2 2 2 2 2" xfId="47776" xr:uid="{A0CF5796-AC14-4737-95D3-0BB7303E7F2F}"/>
    <cellStyle name="20% - Accent4 2 2 7 2 2 2 3" xfId="19623" xr:uid="{9A0CD09D-2C7D-4B8C-990F-1C424846E020}"/>
    <cellStyle name="20% - Accent4 2 2 7 2 2 2 4" xfId="38395" xr:uid="{665F0B75-37A7-4B38-B311-BCB0B2F652BB}"/>
    <cellStyle name="20% - Accent4 2 2 7 2 2 3" xfId="25650" xr:uid="{0519CCF2-9227-47DC-B9BC-911C9F8D8781}"/>
    <cellStyle name="20% - Accent4 2 2 7 2 2 3 2" xfId="44412" xr:uid="{CFD42F9F-0DE0-4585-B5C2-012E88C87BDA}"/>
    <cellStyle name="20% - Accent4 2 2 7 2 2 4" xfId="16259" xr:uid="{C0535304-9735-41BA-9F22-C4E08DCFBA56}"/>
    <cellStyle name="20% - Accent4 2 2 7 2 2 5" xfId="35031" xr:uid="{0DAFD646-B8FC-4CE9-9575-6B6855AD074A}"/>
    <cellStyle name="20% - Accent4 2 2 7 2 2 6" xfId="52506" xr:uid="{5E37301A-CCB0-4E51-9496-74DCA11A9F6D}"/>
    <cellStyle name="20% - Accent4 2 2 7 2 2 7" xfId="60544" xr:uid="{268055DB-9E53-4935-9661-B5C5341F8FF7}"/>
    <cellStyle name="20% - Accent4 2 2 7 2 3" xfId="10161" xr:uid="{8029A258-BE87-48FA-9AE3-DE3C0716D054}"/>
    <cellStyle name="20% - Accent4 2 2 7 2 3 2" xfId="29015" xr:uid="{5CEDF442-3C5E-4E6D-9186-6B5B742F2B71}"/>
    <cellStyle name="20% - Accent4 2 2 7 2 3 2 2" xfId="47777" xr:uid="{18618875-CEAA-4193-B658-ADB754BCB34F}"/>
    <cellStyle name="20% - Accent4 2 2 7 2 3 3" xfId="19624" xr:uid="{74AA08DB-62F2-493C-8659-FD26367FDE4C}"/>
    <cellStyle name="20% - Accent4 2 2 7 2 3 4" xfId="38396" xr:uid="{521B9541-A689-4D84-9B2C-477B4D368794}"/>
    <cellStyle name="20% - Accent4 2 2 7 2 3 5" xfId="52507" xr:uid="{CCCC609D-2574-42DC-A25B-63A2530615A4}"/>
    <cellStyle name="20% - Accent4 2 2 7 2 3 6" xfId="60545" xr:uid="{D2BAE488-BF5A-400E-91C1-78CC991C521C}"/>
    <cellStyle name="20% - Accent4 2 2 7 2 4" xfId="8345" xr:uid="{1CC9B1F0-A3B9-460C-A249-C5D79EAC2688}"/>
    <cellStyle name="20% - Accent4 2 2 7 2 4 2" xfId="27201" xr:uid="{A5971DB5-E43B-4141-82B9-8B92365E1DA1}"/>
    <cellStyle name="20% - Accent4 2 2 7 2 4 2 2" xfId="45963" xr:uid="{4EC9CE9E-CB47-4634-AF82-0889DF7ED0B4}"/>
    <cellStyle name="20% - Accent4 2 2 7 2 4 3" xfId="17810" xr:uid="{636C67EA-3DD2-40DB-BA62-029A1737BE64}"/>
    <cellStyle name="20% - Accent4 2 2 7 2 4 4" xfId="36582" xr:uid="{2851745B-5D81-411D-B29B-E17373E1AC2F}"/>
    <cellStyle name="20% - Accent4 2 2 7 2 5" xfId="24303" xr:uid="{84351CFF-F871-40F0-B229-F75B1619F3CC}"/>
    <cellStyle name="20% - Accent4 2 2 7 2 5 2" xfId="43066" xr:uid="{ACD03144-0E28-4CD2-AEBF-F7DDD4E9A713}"/>
    <cellStyle name="20% - Accent4 2 2 7 2 6" xfId="14912" xr:uid="{18DCA17E-A6FA-4CA3-BB57-1AE72947CB0E}"/>
    <cellStyle name="20% - Accent4 2 2 7 2 7" xfId="33685" xr:uid="{DEF7A8D6-1322-4B84-895D-CD40133F4EDF}"/>
    <cellStyle name="20% - Accent4 2 2 7 2 8" xfId="50693" xr:uid="{CEDEB2DD-2FF3-466C-AE24-85CE1BEE82F1}"/>
    <cellStyle name="20% - Accent4 2 2 7 2 9" xfId="5256" xr:uid="{A7CCDDA5-D349-4894-9078-D046782796A4}"/>
    <cellStyle name="20% - Accent4 2 2 7 3" xfId="6032" xr:uid="{3951C60D-EE4B-4861-AD82-20CCDD7B4D18}"/>
    <cellStyle name="20% - Accent4 2 2 7 3 2" xfId="10162" xr:uid="{0EF55B9B-5A58-4588-8196-5BDB39960704}"/>
    <cellStyle name="20% - Accent4 2 2 7 3 2 2" xfId="29016" xr:uid="{1EA55E34-371C-41DE-B970-D15C240AC059}"/>
    <cellStyle name="20% - Accent4 2 2 7 3 2 2 2" xfId="47778" xr:uid="{3E4F8171-B7E4-440C-85D2-88403D63F5D3}"/>
    <cellStyle name="20% - Accent4 2 2 7 3 2 3" xfId="19625" xr:uid="{025FA32E-6068-4CC5-AE53-E71F840DE321}"/>
    <cellStyle name="20% - Accent4 2 2 7 3 2 4" xfId="38397" xr:uid="{DACD6A29-C35D-4FF0-8AD0-66499644F1A6}"/>
    <cellStyle name="20% - Accent4 2 2 7 3 3" xfId="25079" xr:uid="{69B22D1D-91D9-4C68-A3F4-C2BBF40BE746}"/>
    <cellStyle name="20% - Accent4 2 2 7 3 3 2" xfId="43841" xr:uid="{1BD532D4-900D-4082-A7AD-FEA149083C5C}"/>
    <cellStyle name="20% - Accent4 2 2 7 3 4" xfId="15688" xr:uid="{F1281D90-5D6B-41EE-9135-5135A6382161}"/>
    <cellStyle name="20% - Accent4 2 2 7 3 5" xfId="34460" xr:uid="{E42A1143-C5F0-43BC-B366-DF24745FEFED}"/>
    <cellStyle name="20% - Accent4 2 2 7 3 6" xfId="52508" xr:uid="{6AF4EBDA-A04B-49B6-8209-F02E785D3164}"/>
    <cellStyle name="20% - Accent4 2 2 7 3 7" xfId="60546" xr:uid="{256445E6-E061-442A-A2FE-3A5C9006BCCA}"/>
    <cellStyle name="20% - Accent4 2 2 7 4" xfId="4481" xr:uid="{509A8D06-E5C6-4BDC-A845-C221F6CC6A5E}"/>
    <cellStyle name="20% - Accent4 2 2 7 4 2" xfId="10163" xr:uid="{3B9C2D0A-FB66-464E-BBE8-F56189424351}"/>
    <cellStyle name="20% - Accent4 2 2 7 4 2 2" xfId="29017" xr:uid="{BE837292-6BB2-4C78-8636-5AE57C2F3713}"/>
    <cellStyle name="20% - Accent4 2 2 7 4 2 2 2" xfId="47779" xr:uid="{A5CAA2E0-5032-45C4-A6D5-74A858874A23}"/>
    <cellStyle name="20% - Accent4 2 2 7 4 2 3" xfId="19626" xr:uid="{A9A878FD-ABE5-465B-8CF5-FF1E80004627}"/>
    <cellStyle name="20% - Accent4 2 2 7 4 2 4" xfId="38398" xr:uid="{B90E739C-35E8-4A5C-819A-9BBA6416AE72}"/>
    <cellStyle name="20% - Accent4 2 2 7 4 3" xfId="23528" xr:uid="{614052B0-95B9-48DB-868B-A58B4D4E79ED}"/>
    <cellStyle name="20% - Accent4 2 2 7 4 3 2" xfId="42291" xr:uid="{D9A6AA16-6966-4B10-BDF9-020A4952BD69}"/>
    <cellStyle name="20% - Accent4 2 2 7 4 4" xfId="14137" xr:uid="{029C6672-6DB4-4C3E-BBDA-E3D474D1FBFE}"/>
    <cellStyle name="20% - Accent4 2 2 7 4 5" xfId="32910" xr:uid="{06BB5071-015B-4CB8-90E8-AE12A2F07A04}"/>
    <cellStyle name="20% - Accent4 2 2 7 4 6" xfId="52509" xr:uid="{11BB2F91-977A-4D4C-BC21-34DC6FB18D08}"/>
    <cellStyle name="20% - Accent4 2 2 7 4 7" xfId="60547" xr:uid="{27DD60D4-A14B-468B-8B45-D88C6B68DC71}"/>
    <cellStyle name="20% - Accent4 2 2 7 5" xfId="6609" xr:uid="{4C8BFAB2-79B4-48CF-9435-DE9A0B39A44C}"/>
    <cellStyle name="20% - Accent4 2 2 7 5 2" xfId="25649" xr:uid="{105CC693-FBBE-40C0-B1E5-898CDF27C1AC}"/>
    <cellStyle name="20% - Accent4 2 2 7 5 2 2" xfId="44411" xr:uid="{BF9A042C-287F-4705-88DC-CA7B0E34D1F1}"/>
    <cellStyle name="20% - Accent4 2 2 7 5 3" xfId="16258" xr:uid="{CE5A7272-2707-4653-B0D5-21287AB9FB4D}"/>
    <cellStyle name="20% - Accent4 2 2 7 5 4" xfId="35030" xr:uid="{3576B2D8-AD0B-419D-BEE4-3EDE50129CAB}"/>
    <cellStyle name="20% - Accent4 2 2 7 6" xfId="8344" xr:uid="{B5B55E8F-02F7-4C35-A71D-7354F2D3466A}"/>
    <cellStyle name="20% - Accent4 2 2 7 6 2" xfId="27200" xr:uid="{E1602AC9-D711-49E0-BB12-37C975EDA3B4}"/>
    <cellStyle name="20% - Accent4 2 2 7 6 2 2" xfId="45962" xr:uid="{4ED1BF8B-B450-440D-8B7C-162B8CC9EB4F}"/>
    <cellStyle name="20% - Accent4 2 2 7 6 3" xfId="17809" xr:uid="{80F43EA2-CDFA-42F7-A8A3-D0F9BD7AB862}"/>
    <cellStyle name="20% - Accent4 2 2 7 6 4" xfId="36581" xr:uid="{6B0FA21C-33E0-4C53-ADA4-E08453D3A049}"/>
    <cellStyle name="20% - Accent4 2 2 7 7" xfId="22413" xr:uid="{78F9E7FC-81D1-48D1-8DB9-0DD9A60FC1E0}"/>
    <cellStyle name="20% - Accent4 2 2 7 7 2" xfId="41185" xr:uid="{15162619-4734-48F4-8B5E-8AB427DD3899}"/>
    <cellStyle name="20% - Accent4 2 2 7 8" xfId="13022" xr:uid="{152B0DE9-89EB-41BE-9843-C2A14DFD9A34}"/>
    <cellStyle name="20% - Accent4 2 2 7 9" xfId="31804" xr:uid="{96B59ECB-7046-4B95-842B-80AB552A0DE7}"/>
    <cellStyle name="20% - Accent4 2 2 8" xfId="2288" xr:uid="{543A555B-732A-4FB7-9BFB-8BA2EE381263}"/>
    <cellStyle name="20% - Accent4 2 2 8 10" xfId="50694" xr:uid="{E1521219-48E2-4DC3-95FF-6B6F0D70486C}"/>
    <cellStyle name="20% - Accent4 2 2 8 11" xfId="3360" xr:uid="{79301BDF-BCF9-494A-882D-DB02C23B878E}"/>
    <cellStyle name="20% - Accent4 2 2 8 12" xfId="58973" xr:uid="{89F5AD6D-218D-4AB3-A64F-C258F0BDCF59}"/>
    <cellStyle name="20% - Accent4 2 2 8 2" xfId="2289" xr:uid="{CD77EFC6-BC18-4C01-97AB-49B22C1B11A6}"/>
    <cellStyle name="20% - Accent4 2 2 8 2 10" xfId="58974" xr:uid="{20E9B44D-ACD6-4B1B-AE87-B2008D947627}"/>
    <cellStyle name="20% - Accent4 2 2 8 2 2" xfId="6612" xr:uid="{D9A47DA9-BFB1-40A7-AA2F-3B3FA2EC7A46}"/>
    <cellStyle name="20% - Accent4 2 2 8 2 2 2" xfId="10164" xr:uid="{0F7B029A-B028-4329-A983-424BEEB8B3BD}"/>
    <cellStyle name="20% - Accent4 2 2 8 2 2 2 2" xfId="29018" xr:uid="{073336D8-B61E-43DD-B2AB-FA81CD0060C5}"/>
    <cellStyle name="20% - Accent4 2 2 8 2 2 2 2 2" xfId="47780" xr:uid="{9BAB5B5E-051B-4CAC-952F-2688A8CD4B75}"/>
    <cellStyle name="20% - Accent4 2 2 8 2 2 2 3" xfId="19627" xr:uid="{91DF9825-E342-4029-8EC6-3212478AC8A5}"/>
    <cellStyle name="20% - Accent4 2 2 8 2 2 2 4" xfId="38399" xr:uid="{CB12DA49-1BD1-42DF-A5D6-03DFA3AB5D77}"/>
    <cellStyle name="20% - Accent4 2 2 8 2 2 3" xfId="25652" xr:uid="{EA94435A-B7C8-4FC8-A4DE-E2A18A424C91}"/>
    <cellStyle name="20% - Accent4 2 2 8 2 2 3 2" xfId="44414" xr:uid="{8A7F9B07-3B94-4A10-8E99-807F7D65FFB1}"/>
    <cellStyle name="20% - Accent4 2 2 8 2 2 4" xfId="16261" xr:uid="{4A14343E-879D-464F-98F8-A5F165CCE828}"/>
    <cellStyle name="20% - Accent4 2 2 8 2 2 5" xfId="35033" xr:uid="{4216B25D-0202-46C3-ABD1-6BFCF945CFF8}"/>
    <cellStyle name="20% - Accent4 2 2 8 2 2 6" xfId="52510" xr:uid="{3B657D0B-CC79-42BE-8B7A-E1D98B387AC6}"/>
    <cellStyle name="20% - Accent4 2 2 8 2 2 7" xfId="60548" xr:uid="{0CC22A41-7CB3-4E9A-B21F-9328F3915391}"/>
    <cellStyle name="20% - Accent4 2 2 8 2 3" xfId="10165" xr:uid="{77F23E1C-DA82-464D-AB8E-FC977889A328}"/>
    <cellStyle name="20% - Accent4 2 2 8 2 3 2" xfId="29019" xr:uid="{CB625B69-C6D9-40AF-B849-4C969C02FE2B}"/>
    <cellStyle name="20% - Accent4 2 2 8 2 3 2 2" xfId="47781" xr:uid="{B05E9F78-96F5-4682-BF7F-1474F34BC85A}"/>
    <cellStyle name="20% - Accent4 2 2 8 2 3 3" xfId="19628" xr:uid="{BF694C05-8441-4812-898A-142399B53709}"/>
    <cellStyle name="20% - Accent4 2 2 8 2 3 4" xfId="38400" xr:uid="{64BD9274-A9A4-43F7-883D-C4DBED16DA7D}"/>
    <cellStyle name="20% - Accent4 2 2 8 2 3 5" xfId="52511" xr:uid="{DF674CC2-527E-4912-B49C-31FA966EBD66}"/>
    <cellStyle name="20% - Accent4 2 2 8 2 3 6" xfId="60549" xr:uid="{6EB3BED1-0112-449A-8F3B-1DFECD677396}"/>
    <cellStyle name="20% - Accent4 2 2 8 2 4" xfId="8347" xr:uid="{CD09F823-3CC6-42CB-B1D8-94F930276983}"/>
    <cellStyle name="20% - Accent4 2 2 8 2 4 2" xfId="27203" xr:uid="{7F749A83-88CB-426E-BD56-CE03A62C219D}"/>
    <cellStyle name="20% - Accent4 2 2 8 2 4 2 2" xfId="45965" xr:uid="{17561741-F7B0-41B8-B262-A8CAFFBB7C94}"/>
    <cellStyle name="20% - Accent4 2 2 8 2 4 3" xfId="17812" xr:uid="{333407F0-D1E0-477C-9FDE-EBDDD1EF909F}"/>
    <cellStyle name="20% - Accent4 2 2 8 2 4 4" xfId="36584" xr:uid="{4112AB75-799B-4B1F-B692-EC24B9B03BDC}"/>
    <cellStyle name="20% - Accent4 2 2 8 2 5" xfId="24544" xr:uid="{466EAEB7-A311-4C22-8D30-B0BB915C1725}"/>
    <cellStyle name="20% - Accent4 2 2 8 2 5 2" xfId="43306" xr:uid="{5B9EE7D6-6022-4A49-B1AE-C514C8BD86F3}"/>
    <cellStyle name="20% - Accent4 2 2 8 2 6" xfId="15153" xr:uid="{87F6B040-9D89-4276-A702-1F9F571CF0FF}"/>
    <cellStyle name="20% - Accent4 2 2 8 2 7" xfId="33925" xr:uid="{5333D346-19FC-41D1-9654-37BD00D50D99}"/>
    <cellStyle name="20% - Accent4 2 2 8 2 8" xfId="50695" xr:uid="{222C6611-A1AF-4F36-8911-95D0A83DB8CD}"/>
    <cellStyle name="20% - Accent4 2 2 8 2 9" xfId="5497" xr:uid="{82A6E7E8-9127-4FA9-8295-42E7640ED562}"/>
    <cellStyle name="20% - Accent4 2 2 8 3" xfId="6272" xr:uid="{CB070FC7-B7AB-4CD3-AF23-FA5127CF20E9}"/>
    <cellStyle name="20% - Accent4 2 2 8 3 2" xfId="10166" xr:uid="{9D70FC80-2450-400B-AAAE-09F4DCA5AED9}"/>
    <cellStyle name="20% - Accent4 2 2 8 3 2 2" xfId="29020" xr:uid="{C17315E6-E5CD-4F41-B238-DD9C8B95B015}"/>
    <cellStyle name="20% - Accent4 2 2 8 3 2 2 2" xfId="47782" xr:uid="{C2DA3E57-6FC5-4E37-BD46-BC4A8C683F2F}"/>
    <cellStyle name="20% - Accent4 2 2 8 3 2 3" xfId="19629" xr:uid="{9335C3B6-213C-4084-B8D3-D7514CD74D50}"/>
    <cellStyle name="20% - Accent4 2 2 8 3 2 4" xfId="38401" xr:uid="{CF4B5207-591F-474D-A43E-CC75D4D3765A}"/>
    <cellStyle name="20% - Accent4 2 2 8 3 3" xfId="25319" xr:uid="{008C052A-92DC-447A-A159-AAF25B1DD24A}"/>
    <cellStyle name="20% - Accent4 2 2 8 3 3 2" xfId="44081" xr:uid="{21B408B3-8F2D-434F-B6E3-9CA1528AD55A}"/>
    <cellStyle name="20% - Accent4 2 2 8 3 4" xfId="15928" xr:uid="{4DE95754-627C-48DA-8DAF-E95F454AD5CA}"/>
    <cellStyle name="20% - Accent4 2 2 8 3 5" xfId="34700" xr:uid="{3A2D4BF5-94BE-4A57-A5B5-FA0401F403CC}"/>
    <cellStyle name="20% - Accent4 2 2 8 3 6" xfId="52512" xr:uid="{BA550CE2-721D-4FBC-921B-B47E4769CB83}"/>
    <cellStyle name="20% - Accent4 2 2 8 3 7" xfId="60550" xr:uid="{F71CCE4C-35F6-4662-8B40-E441DF2F56EE}"/>
    <cellStyle name="20% - Accent4 2 2 8 4" xfId="4721" xr:uid="{F0D36084-EFB1-4CE6-9234-FAFAEDDEA10F}"/>
    <cellStyle name="20% - Accent4 2 2 8 4 2" xfId="10167" xr:uid="{292C218F-ABCE-4D82-B373-ABAE139416F7}"/>
    <cellStyle name="20% - Accent4 2 2 8 4 2 2" xfId="29021" xr:uid="{30855E27-1EA1-471A-93EB-FB9FEA968770}"/>
    <cellStyle name="20% - Accent4 2 2 8 4 2 2 2" xfId="47783" xr:uid="{CD1CFB0D-83B3-4476-A0C8-F662B9250606}"/>
    <cellStyle name="20% - Accent4 2 2 8 4 2 3" xfId="19630" xr:uid="{1EB48165-7813-4656-BA5A-BD4E55B6EA26}"/>
    <cellStyle name="20% - Accent4 2 2 8 4 2 4" xfId="38402" xr:uid="{42D6205C-7B55-4B79-90BF-B810C172A99D}"/>
    <cellStyle name="20% - Accent4 2 2 8 4 3" xfId="23768" xr:uid="{3D3E34A9-D39D-46D2-B28C-28D89B25CC85}"/>
    <cellStyle name="20% - Accent4 2 2 8 4 3 2" xfId="42531" xr:uid="{85528595-B27C-4344-B296-E26DEB89F3F2}"/>
    <cellStyle name="20% - Accent4 2 2 8 4 4" xfId="14377" xr:uid="{8FF444AA-8A7C-4D16-B88D-6DA5FD885583}"/>
    <cellStyle name="20% - Accent4 2 2 8 4 5" xfId="33150" xr:uid="{C78E3E28-A7D8-4586-97AF-9D62B34EFE86}"/>
    <cellStyle name="20% - Accent4 2 2 8 4 6" xfId="52513" xr:uid="{4222A1C0-8C73-4582-AF5B-E66E63A263B8}"/>
    <cellStyle name="20% - Accent4 2 2 8 4 7" xfId="60551" xr:uid="{32A4D61D-2791-4909-8BE5-BB169F415646}"/>
    <cellStyle name="20% - Accent4 2 2 8 5" xfId="6611" xr:uid="{8E3E227E-5800-4C33-8FCB-FFDBB7183789}"/>
    <cellStyle name="20% - Accent4 2 2 8 5 2" xfId="25651" xr:uid="{D14D4E8F-6719-4F1D-850B-AE0B7B836C7E}"/>
    <cellStyle name="20% - Accent4 2 2 8 5 2 2" xfId="44413" xr:uid="{0175A353-FFEC-4AF0-85AA-1C085D6287AC}"/>
    <cellStyle name="20% - Accent4 2 2 8 5 3" xfId="16260" xr:uid="{408E092A-FD57-4C1F-ADF1-59ECDBB962A5}"/>
    <cellStyle name="20% - Accent4 2 2 8 5 4" xfId="35032" xr:uid="{CD7CC34C-A3F2-4ACA-BB33-C9108960DDC7}"/>
    <cellStyle name="20% - Accent4 2 2 8 6" xfId="8346" xr:uid="{5FA67C94-AB25-4AD4-A4D4-D564B4189E6D}"/>
    <cellStyle name="20% - Accent4 2 2 8 6 2" xfId="27202" xr:uid="{752FC060-EF33-448B-A804-E00970C4D35E}"/>
    <cellStyle name="20% - Accent4 2 2 8 6 2 2" xfId="45964" xr:uid="{0C4BF7E1-0284-42B3-A20D-A2CF485F007F}"/>
    <cellStyle name="20% - Accent4 2 2 8 6 3" xfId="17811" xr:uid="{3C4D5F5C-C63D-428C-B66D-6FF5095B2A6C}"/>
    <cellStyle name="20% - Accent4 2 2 8 6 4" xfId="36583" xr:uid="{75D64CE2-4932-465C-AE62-74AABD7B323D}"/>
    <cellStyle name="20% - Accent4 2 2 8 7" xfId="22414" xr:uid="{9D6AB8DF-947A-4CC3-B02C-5CEBD420FBC0}"/>
    <cellStyle name="20% - Accent4 2 2 8 7 2" xfId="41186" xr:uid="{91B7876C-D065-4610-AE1F-6991602E7576}"/>
    <cellStyle name="20% - Accent4 2 2 8 8" xfId="13023" xr:uid="{78D5DC0A-97E1-43D8-BC80-FE54474A768F}"/>
    <cellStyle name="20% - Accent4 2 2 8 9" xfId="31805" xr:uid="{10E9CCAE-F8EE-4692-8D7F-28184AF5846D}"/>
    <cellStyle name="20% - Accent4 2 2 9" xfId="2290" xr:uid="{87007BB3-BD86-4910-95DB-E5F9076AD42E}"/>
    <cellStyle name="20% - Accent4 2 2 9 10" xfId="50696" xr:uid="{DBEE0781-4A9F-4C41-89F4-091B7923B21B}"/>
    <cellStyle name="20% - Accent4 2 2 9 11" xfId="3361" xr:uid="{5B86E261-0974-4B9F-B856-10648EE1D9FD}"/>
    <cellStyle name="20% - Accent4 2 2 9 12" xfId="58975" xr:uid="{9FF7DCD2-0541-4732-9F40-57E1A1954E3E}"/>
    <cellStyle name="20% - Accent4 2 2 9 2" xfId="2291" xr:uid="{0B67CF9F-01E0-4D6D-8147-5B0581622A08}"/>
    <cellStyle name="20% - Accent4 2 2 9 2 10" xfId="58976" xr:uid="{37E3DB70-66A3-4C07-B08A-9C5C8CE550A7}"/>
    <cellStyle name="20% - Accent4 2 2 9 2 2" xfId="6614" xr:uid="{21D883B0-2562-4B97-AB59-7353379681C5}"/>
    <cellStyle name="20% - Accent4 2 2 9 2 2 2" xfId="10168" xr:uid="{C1D1286D-622A-47F1-AD46-24853AD7489E}"/>
    <cellStyle name="20% - Accent4 2 2 9 2 2 2 2" xfId="29022" xr:uid="{0EA38B17-F10C-425A-BF68-FA1750E3444E}"/>
    <cellStyle name="20% - Accent4 2 2 9 2 2 2 2 2" xfId="47784" xr:uid="{9840C862-C5F7-4224-A83A-C07C22073D6D}"/>
    <cellStyle name="20% - Accent4 2 2 9 2 2 2 3" xfId="19631" xr:uid="{5DFF4C18-3508-4E4E-BB5D-358F8B113809}"/>
    <cellStyle name="20% - Accent4 2 2 9 2 2 2 4" xfId="38403" xr:uid="{08E15940-FEF2-4292-B2ED-979987024AAB}"/>
    <cellStyle name="20% - Accent4 2 2 9 2 2 3" xfId="25654" xr:uid="{287CE8B1-73AF-4B91-BDE0-C0F6DC49DF7D}"/>
    <cellStyle name="20% - Accent4 2 2 9 2 2 3 2" xfId="44416" xr:uid="{F22069DB-6110-4122-A86D-55B393EAF07B}"/>
    <cellStyle name="20% - Accent4 2 2 9 2 2 4" xfId="16263" xr:uid="{AC891572-9E7C-49B4-AAD3-BF202BFA6070}"/>
    <cellStyle name="20% - Accent4 2 2 9 2 2 5" xfId="35035" xr:uid="{F147DD8D-F7EA-4DC9-B647-AF40B1FE219C}"/>
    <cellStyle name="20% - Accent4 2 2 9 2 2 6" xfId="52514" xr:uid="{7627471C-5570-4334-BD9D-66E400D8CE44}"/>
    <cellStyle name="20% - Accent4 2 2 9 2 2 7" xfId="60552" xr:uid="{A1B6DED4-65B0-481D-BC28-76BC52067ADB}"/>
    <cellStyle name="20% - Accent4 2 2 9 2 3" xfId="10169" xr:uid="{0A1566DB-AAC1-487E-AEE8-9783C89FC8D3}"/>
    <cellStyle name="20% - Accent4 2 2 9 2 3 2" xfId="29023" xr:uid="{AE2E6704-F5BC-4639-999D-C8482729A9FE}"/>
    <cellStyle name="20% - Accent4 2 2 9 2 3 2 2" xfId="47785" xr:uid="{918BE91D-1A74-44F5-B995-1D592E3807A9}"/>
    <cellStyle name="20% - Accent4 2 2 9 2 3 3" xfId="19632" xr:uid="{3136FC74-6A24-4E02-AADA-8CF47118B75C}"/>
    <cellStyle name="20% - Accent4 2 2 9 2 3 4" xfId="38404" xr:uid="{C1F1A540-8018-4105-829E-5357D01361BF}"/>
    <cellStyle name="20% - Accent4 2 2 9 2 3 5" xfId="52515" xr:uid="{0E156412-A9BC-42F5-AE1B-E09953B21C9B}"/>
    <cellStyle name="20% - Accent4 2 2 9 2 3 6" xfId="60553" xr:uid="{99D41047-2A51-4D50-8D78-CC58912846A7}"/>
    <cellStyle name="20% - Accent4 2 2 9 2 4" xfId="8349" xr:uid="{795D1B89-46E5-44A6-B1D0-3C01665CCB5E}"/>
    <cellStyle name="20% - Accent4 2 2 9 2 4 2" xfId="27205" xr:uid="{9A84ECA5-5882-4B4A-908A-DFF665C2D15B}"/>
    <cellStyle name="20% - Accent4 2 2 9 2 4 2 2" xfId="45967" xr:uid="{4D07BE4F-4C44-4121-AAAC-BC31EEC0B97E}"/>
    <cellStyle name="20% - Accent4 2 2 9 2 4 3" xfId="17814" xr:uid="{C99882F0-F2CC-461D-9C1B-C5E3306A0F3C}"/>
    <cellStyle name="20% - Accent4 2 2 9 2 4 4" xfId="36586" xr:uid="{CAAF64B4-0645-419C-8588-E6A5EAA93DDE}"/>
    <cellStyle name="20% - Accent4 2 2 9 2 5" xfId="24605" xr:uid="{9372036B-3723-4B98-B978-FC227F685E62}"/>
    <cellStyle name="20% - Accent4 2 2 9 2 5 2" xfId="43367" xr:uid="{B5324E50-9BFA-430A-B02C-9FAE7A2A1B91}"/>
    <cellStyle name="20% - Accent4 2 2 9 2 6" xfId="15214" xr:uid="{09C0FA33-ACCC-409A-A193-E89872370933}"/>
    <cellStyle name="20% - Accent4 2 2 9 2 7" xfId="33986" xr:uid="{68C0CAFD-E3B1-419C-83D1-DA3690D18263}"/>
    <cellStyle name="20% - Accent4 2 2 9 2 8" xfId="50697" xr:uid="{9A6618B4-ACD9-452E-9BD6-09E8A49109AF}"/>
    <cellStyle name="20% - Accent4 2 2 9 2 9" xfId="5558" xr:uid="{79A9935D-6922-42A4-BF14-E4F079E895BE}"/>
    <cellStyle name="20% - Accent4 2 2 9 3" xfId="6333" xr:uid="{84E9578F-F951-4D2C-8DFF-F40657A5715D}"/>
    <cellStyle name="20% - Accent4 2 2 9 3 2" xfId="10170" xr:uid="{AC6FDA98-1095-4C01-B332-F9E4FE39BE5D}"/>
    <cellStyle name="20% - Accent4 2 2 9 3 2 2" xfId="29024" xr:uid="{662D1430-715A-4A4A-AEB2-B8538B1CA846}"/>
    <cellStyle name="20% - Accent4 2 2 9 3 2 2 2" xfId="47786" xr:uid="{79BFD853-EE76-4C5C-AD34-0D7FC291D48F}"/>
    <cellStyle name="20% - Accent4 2 2 9 3 2 3" xfId="19633" xr:uid="{F5E60287-16E1-4086-8983-FD77B5D81372}"/>
    <cellStyle name="20% - Accent4 2 2 9 3 2 4" xfId="38405" xr:uid="{AF0D900B-1221-40E5-B739-8287E96D2C4F}"/>
    <cellStyle name="20% - Accent4 2 2 9 3 3" xfId="25380" xr:uid="{21D2C7D7-929F-4B83-A5D8-0924E6ED5EED}"/>
    <cellStyle name="20% - Accent4 2 2 9 3 3 2" xfId="44142" xr:uid="{AF1B039B-7FE7-49F7-A55F-6D2EFE549A0D}"/>
    <cellStyle name="20% - Accent4 2 2 9 3 4" xfId="15989" xr:uid="{0B916E9B-5FE2-4E9D-8FB5-4EFB09638568}"/>
    <cellStyle name="20% - Accent4 2 2 9 3 5" xfId="34761" xr:uid="{C6DC3FF1-EB9C-43C1-90A9-98B8B2B4C471}"/>
    <cellStyle name="20% - Accent4 2 2 9 3 6" xfId="52516" xr:uid="{ED846434-29A0-419C-A056-7B5CEBB7BF8D}"/>
    <cellStyle name="20% - Accent4 2 2 9 3 7" xfId="60554" xr:uid="{56CD6C47-04E9-42FF-9909-3FE70EC688CB}"/>
    <cellStyle name="20% - Accent4 2 2 9 4" xfId="4782" xr:uid="{594DABF5-3594-442B-AB51-369969BC4CB2}"/>
    <cellStyle name="20% - Accent4 2 2 9 4 2" xfId="10171" xr:uid="{8A7BE697-E4DC-4B6F-8465-AE4E6EE7DB84}"/>
    <cellStyle name="20% - Accent4 2 2 9 4 2 2" xfId="29025" xr:uid="{A57A5241-9397-4EAC-93C3-94677225FD75}"/>
    <cellStyle name="20% - Accent4 2 2 9 4 2 2 2" xfId="47787" xr:uid="{F52D17D3-CC0B-42A4-A57E-70E9ED7208BE}"/>
    <cellStyle name="20% - Accent4 2 2 9 4 2 3" xfId="19634" xr:uid="{C3CB16E4-D96E-41CB-A94C-19D1EF9B61AF}"/>
    <cellStyle name="20% - Accent4 2 2 9 4 2 4" xfId="38406" xr:uid="{62AF9008-BE26-449D-A9DC-9B74B2100061}"/>
    <cellStyle name="20% - Accent4 2 2 9 4 3" xfId="23829" xr:uid="{1BCB1714-E693-42ED-B7E1-06FF684A9D66}"/>
    <cellStyle name="20% - Accent4 2 2 9 4 3 2" xfId="42592" xr:uid="{7B6F299C-1672-47B0-BD0E-ABB8812B6A52}"/>
    <cellStyle name="20% - Accent4 2 2 9 4 4" xfId="14438" xr:uid="{23EF45FB-78B9-43EE-9C32-62ECA7EFAB5B}"/>
    <cellStyle name="20% - Accent4 2 2 9 4 5" xfId="33211" xr:uid="{BF9BD552-D947-44B9-996D-CA3A7D73BD74}"/>
    <cellStyle name="20% - Accent4 2 2 9 4 6" xfId="52517" xr:uid="{6AC0E327-0DF5-493F-AEB0-9489152DC4F3}"/>
    <cellStyle name="20% - Accent4 2 2 9 4 7" xfId="60555" xr:uid="{1E2E9FE6-8046-4402-9AFB-C165BD5A3600}"/>
    <cellStyle name="20% - Accent4 2 2 9 5" xfId="6613" xr:uid="{A9EC1ADA-113C-468A-A592-3368CF0F06A6}"/>
    <cellStyle name="20% - Accent4 2 2 9 5 2" xfId="25653" xr:uid="{47153C31-3441-4A33-A2FD-3E849FBC4109}"/>
    <cellStyle name="20% - Accent4 2 2 9 5 2 2" xfId="44415" xr:uid="{477DBC8F-9077-4CDE-BFE9-D24239668BF1}"/>
    <cellStyle name="20% - Accent4 2 2 9 5 3" xfId="16262" xr:uid="{449D02B1-B143-4C35-802A-53CA135D4D15}"/>
    <cellStyle name="20% - Accent4 2 2 9 5 4" xfId="35034" xr:uid="{CE86E29C-7227-45DD-A4E9-976B56089B3F}"/>
    <cellStyle name="20% - Accent4 2 2 9 6" xfId="8348" xr:uid="{F5F9EF0F-D5C1-4D66-96EE-2EDE8E81D961}"/>
    <cellStyle name="20% - Accent4 2 2 9 6 2" xfId="27204" xr:uid="{502F89DE-CDD9-445B-BCD2-F37C0816729D}"/>
    <cellStyle name="20% - Accent4 2 2 9 6 2 2" xfId="45966" xr:uid="{1C4B04FB-0EAC-4A52-B6B6-0E21CD0883B0}"/>
    <cellStyle name="20% - Accent4 2 2 9 6 3" xfId="17813" xr:uid="{4FD5353B-0CD8-41CA-9397-B4F525873657}"/>
    <cellStyle name="20% - Accent4 2 2 9 6 4" xfId="36585" xr:uid="{9F7B2889-5685-4178-AE15-0022FF2C54E4}"/>
    <cellStyle name="20% - Accent4 2 2 9 7" xfId="22415" xr:uid="{D05BCB9F-045E-4E55-A954-7C59EDB2F0C7}"/>
    <cellStyle name="20% - Accent4 2 2 9 7 2" xfId="41187" xr:uid="{FF57A7DA-194E-4869-A15C-8BE6EDADE763}"/>
    <cellStyle name="20% - Accent4 2 2 9 8" xfId="13024" xr:uid="{0925C466-AED3-461E-98A8-6E32EFEFF4EF}"/>
    <cellStyle name="20% - Accent4 2 2 9 9" xfId="31806" xr:uid="{F6765558-1128-422B-AE04-5636AF9FF946}"/>
    <cellStyle name="20% - Accent4 2 3" xfId="1235" xr:uid="{0682CBAB-9FEC-48C3-A968-F974C08B8ABC}"/>
    <cellStyle name="20% - Accent4 2 3 2" xfId="1441" xr:uid="{6D062860-2B6E-499C-A729-3E0782E7036F}"/>
    <cellStyle name="20% - Accent4 2 3 2 2" xfId="2099" xr:uid="{FF73C479-8626-49F5-9E29-CBEBEEF4F009}"/>
    <cellStyle name="20% - Accent4 2 3 3" xfId="1893" xr:uid="{9F558D84-4C81-4A11-9FB2-E9D96EE5F5C7}"/>
    <cellStyle name="20% - Accent4 2 3 4" xfId="1687" xr:uid="{C1F518B1-CFFF-4FAF-AC65-36C102FA3D78}"/>
    <cellStyle name="20% - Accent4 2 3 5" xfId="60009" xr:uid="{F7F33169-008D-4AA4-ABFC-CB3D3D68EB9E}"/>
    <cellStyle name="20% - Accent4 2 4" xfId="1276" xr:uid="{61E25EC5-BCEF-496F-AB10-D65EF0FF3680}"/>
    <cellStyle name="20% - Accent4 2 4 2" xfId="1934" xr:uid="{1583F66A-8F5D-44EC-A5E1-FED59E02C73D}"/>
    <cellStyle name="20% - Accent4 2 4 3" xfId="1522" xr:uid="{B8D12D0B-814C-49D4-9F1B-CE781BF3921F}"/>
    <cellStyle name="20% - Accent4 2 5" xfId="1728" xr:uid="{E4CA059B-CB68-4132-94CD-FFCA40D418F0}"/>
    <cellStyle name="20% - Accent4 2 6" xfId="1481" xr:uid="{50169809-23DC-479C-B30A-B75C4DAE8142}"/>
    <cellStyle name="20% - Accent4 2 7" xfId="966" xr:uid="{56F33E3C-EBA2-498F-B16E-3C94B3809E20}"/>
    <cellStyle name="20% - Accent4 2 8" xfId="55431" xr:uid="{35191203-67AF-4B2E-B212-E5DFC217E07A}"/>
    <cellStyle name="20% - Accent4 3" xfId="990" xr:uid="{3C3E7E7B-5CB9-473C-90C0-39451443C207}"/>
    <cellStyle name="20% - Accent4 3 10" xfId="22416" xr:uid="{B8557C33-F3BA-43BA-9615-CFAD87719EB6}"/>
    <cellStyle name="20% - Accent4 3 10 2" xfId="41188" xr:uid="{BAC3BDC3-EC51-43EB-A8ED-27466B00A83D}"/>
    <cellStyle name="20% - Accent4 3 11" xfId="13025" xr:uid="{40E799B9-A8E7-484E-BD98-3BD91693428F}"/>
    <cellStyle name="20% - Accent4 3 12" xfId="31807" xr:uid="{8217AF9D-245E-4241-A7C0-10FA4BC4A953}"/>
    <cellStyle name="20% - Accent4 3 13" xfId="50698" xr:uid="{7E6C23AF-EE07-47F0-A115-436E9B3EE562}"/>
    <cellStyle name="20% - Accent4 3 14" xfId="3362" xr:uid="{ACD2FD89-AE61-4E6A-B032-1FC77444C55F}"/>
    <cellStyle name="20% - Accent4 3 15" xfId="55432" xr:uid="{279C8193-EA98-43CC-9BB2-A78C2CDBB393}"/>
    <cellStyle name="20% - Accent4 3 2" xfId="1175" xr:uid="{9A3AEAA7-C58E-48FC-9CE7-AD11F8D20F09}"/>
    <cellStyle name="20% - Accent4 3 2 10" xfId="31808" xr:uid="{0307C2EC-C7B1-4D5D-BA1B-6938B019F64D}"/>
    <cellStyle name="20% - Accent4 3 2 11" xfId="50699" xr:uid="{5AD0110F-EBA6-428D-833D-E1CE987D5CE6}"/>
    <cellStyle name="20% - Accent4 3 2 12" xfId="3363" xr:uid="{D65D12B2-97B5-47D5-9C74-2CABDAA60FF2}"/>
    <cellStyle name="20% - Accent4 3 2 2" xfId="1381" xr:uid="{B94AE7BC-2FFC-43F2-BD2B-9971C673E45B}"/>
    <cellStyle name="20% - Accent4 3 2 2 10" xfId="58977" xr:uid="{286B8399-338E-4E31-ABDE-AE5D51942D2C}"/>
    <cellStyle name="20% - Accent4 3 2 2 2" xfId="2039" xr:uid="{9D5F5E7D-C3A6-4619-8031-81BBC7F50BD3}"/>
    <cellStyle name="20% - Accent4 3 2 2 2 2" xfId="10172" xr:uid="{64AB15BE-174C-4D25-8C46-DC3269844119}"/>
    <cellStyle name="20% - Accent4 3 2 2 2 2 2" xfId="29026" xr:uid="{DC9324BE-DFC2-4A71-BEB5-FBEFE0F50CD0}"/>
    <cellStyle name="20% - Accent4 3 2 2 2 2 2 2" xfId="47788" xr:uid="{69252638-7FB2-406C-8412-ABE56CC63F6C}"/>
    <cellStyle name="20% - Accent4 3 2 2 2 2 3" xfId="19635" xr:uid="{25C5E93C-0447-4633-BAE3-1183A83BBA31}"/>
    <cellStyle name="20% - Accent4 3 2 2 2 2 4" xfId="38407" xr:uid="{C47F5A37-3222-4B1D-B61B-22263BB710CC}"/>
    <cellStyle name="20% - Accent4 3 2 2 2 3" xfId="25657" xr:uid="{876BDCC4-055F-4CF4-95B7-CE0612E07FEB}"/>
    <cellStyle name="20% - Accent4 3 2 2 2 3 2" xfId="44419" xr:uid="{FC44967F-5857-442B-B025-E41873B0D92C}"/>
    <cellStyle name="20% - Accent4 3 2 2 2 4" xfId="16266" xr:uid="{258E341C-FE51-4B69-A9DC-B700D9B7C99F}"/>
    <cellStyle name="20% - Accent4 3 2 2 2 5" xfId="35038" xr:uid="{95297A5E-F490-40DA-AE49-877162A12697}"/>
    <cellStyle name="20% - Accent4 3 2 2 2 6" xfId="52518" xr:uid="{890C81A0-EF3A-4EB4-9B2D-34213DAB3C67}"/>
    <cellStyle name="20% - Accent4 3 2 2 2 7" xfId="6617" xr:uid="{9DC30CCB-F599-4E5E-A914-A6F5C57FDF09}"/>
    <cellStyle name="20% - Accent4 3 2 2 3" xfId="10173" xr:uid="{6B2BC478-34DA-4E3F-8C86-BCAB2B6CE2F6}"/>
    <cellStyle name="20% - Accent4 3 2 2 3 2" xfId="29027" xr:uid="{199A9B3A-5674-4EE7-955A-14A43770ADDC}"/>
    <cellStyle name="20% - Accent4 3 2 2 3 2 2" xfId="47789" xr:uid="{2CB800BF-86F3-4D76-A610-A681FBE213B7}"/>
    <cellStyle name="20% - Accent4 3 2 2 3 3" xfId="19636" xr:uid="{7A21C3A3-F6BE-43CA-9321-BC2364E7043D}"/>
    <cellStyle name="20% - Accent4 3 2 2 3 4" xfId="38408" xr:uid="{0392671B-B0E4-4455-A959-7DED5D6ECB5B}"/>
    <cellStyle name="20% - Accent4 3 2 2 3 5" xfId="52519" xr:uid="{4BF1E5E8-AF67-4270-8F8E-C173282B7E12}"/>
    <cellStyle name="20% - Accent4 3 2 2 3 6" xfId="60556" xr:uid="{413F94CF-43FE-443F-9568-90DCCCD1B7FD}"/>
    <cellStyle name="20% - Accent4 3 2 2 4" xfId="8352" xr:uid="{635BCE3E-6DE3-4888-97B7-C56CD31107B5}"/>
    <cellStyle name="20% - Accent4 3 2 2 4 2" xfId="27208" xr:uid="{F1900D95-DAD8-4E66-8131-92BF0AC320BE}"/>
    <cellStyle name="20% - Accent4 3 2 2 4 2 2" xfId="45970" xr:uid="{2F2FB994-4C4F-4DE5-9381-25CB51712BE6}"/>
    <cellStyle name="20% - Accent4 3 2 2 4 3" xfId="17817" xr:uid="{61FB0C93-F92F-4774-A778-1004B96B8333}"/>
    <cellStyle name="20% - Accent4 3 2 2 4 4" xfId="36589" xr:uid="{33758F12-33EC-4643-9BF7-92474F366B99}"/>
    <cellStyle name="20% - Accent4 3 2 2 5" xfId="24110" xr:uid="{F59A9088-3609-40EE-B3A1-1B628537B983}"/>
    <cellStyle name="20% - Accent4 3 2 2 5 2" xfId="42873" xr:uid="{928B22AA-DB8B-4D92-9E47-691F570B74FE}"/>
    <cellStyle name="20% - Accent4 3 2 2 6" xfId="14719" xr:uid="{9702855F-D328-48BD-84A5-468C4F996CF3}"/>
    <cellStyle name="20% - Accent4 3 2 2 7" xfId="33492" xr:uid="{E139F90C-3A89-480F-BB14-5456FD6B68DB}"/>
    <cellStyle name="20% - Accent4 3 2 2 8" xfId="50700" xr:uid="{226D6653-1B1D-411D-9A7D-4B923EF134B4}"/>
    <cellStyle name="20% - Accent4 3 2 2 9" xfId="5063" xr:uid="{9EA91230-3993-44E4-BC14-DF51D5AEFD77}"/>
    <cellStyle name="20% - Accent4 3 2 3" xfId="1833" xr:uid="{5C6C9F19-5E02-4E05-A74C-2C98850FDB51}"/>
    <cellStyle name="20% - Accent4 3 2 3 10" xfId="58978" xr:uid="{3E0FB007-F89F-493F-B0AA-88903A2323BF}"/>
    <cellStyle name="20% - Accent4 3 2 3 2" xfId="10175" xr:uid="{372F5DAF-D07A-4882-A648-2F801251D89D}"/>
    <cellStyle name="20% - Accent4 3 2 3 2 2" xfId="29029" xr:uid="{70CCCAF8-090D-4AA7-8DA9-4D629E2BB2C5}"/>
    <cellStyle name="20% - Accent4 3 2 3 2 2 2" xfId="47791" xr:uid="{F9F5090E-E07B-4317-9B87-EA8B00DCD71D}"/>
    <cellStyle name="20% - Accent4 3 2 3 2 3" xfId="19638" xr:uid="{37CB0887-E1F7-4674-B025-BA523A08DA80}"/>
    <cellStyle name="20% - Accent4 3 2 3 2 4" xfId="38410" xr:uid="{FF2A4401-CEF4-4177-B184-5B0EED7C1B36}"/>
    <cellStyle name="20% - Accent4 3 2 3 2 5" xfId="52521" xr:uid="{EFCFE196-EE50-4F52-913F-891513FEDF24}"/>
    <cellStyle name="20% - Accent4 3 2 3 2 6" xfId="60557" xr:uid="{496F1AA7-A9E1-4005-8ACD-67D77B3043D9}"/>
    <cellStyle name="20% - Accent4 3 2 3 3" xfId="10176" xr:uid="{AD53FE6A-906F-4FBF-AC1F-D5DD090ADECF}"/>
    <cellStyle name="20% - Accent4 3 2 3 3 2" xfId="29030" xr:uid="{7670EC83-D453-4BE0-8B1E-E0F0366F1BB0}"/>
    <cellStyle name="20% - Accent4 3 2 3 3 2 2" xfId="47792" xr:uid="{90DF9BB2-8889-4B1B-BC80-F0AEC5DF1CB7}"/>
    <cellStyle name="20% - Accent4 3 2 3 3 3" xfId="19639" xr:uid="{BD734D63-956F-486C-8A06-E6B55B00833A}"/>
    <cellStyle name="20% - Accent4 3 2 3 3 4" xfId="38411" xr:uid="{B72327A7-0172-4570-84A1-B23200CA64AC}"/>
    <cellStyle name="20% - Accent4 3 2 3 3 5" xfId="52522" xr:uid="{DACCADED-B148-4DCE-AE24-CB266A362F85}"/>
    <cellStyle name="20% - Accent4 3 2 3 3 6" xfId="60558" xr:uid="{0F2C808F-FCDA-48ED-8E6A-572D82A3DE20}"/>
    <cellStyle name="20% - Accent4 3 2 3 4" xfId="10174" xr:uid="{9F27D1A6-F134-44F4-A01C-75211F6CC665}"/>
    <cellStyle name="20% - Accent4 3 2 3 4 2" xfId="29028" xr:uid="{014BE3D1-A1CE-4D82-9304-B3D3BCDA4713}"/>
    <cellStyle name="20% - Accent4 3 2 3 4 2 2" xfId="47790" xr:uid="{DDA1FC64-83B7-4656-A5AB-5F846EE14A31}"/>
    <cellStyle name="20% - Accent4 3 2 3 4 3" xfId="19637" xr:uid="{D584E134-29EE-4900-963D-16F6B5E84AF7}"/>
    <cellStyle name="20% - Accent4 3 2 3 4 4" xfId="38409" xr:uid="{4D311909-7F5E-44BD-ABF4-9352E317F936}"/>
    <cellStyle name="20% - Accent4 3 2 3 5" xfId="24886" xr:uid="{560949C7-E3C8-4722-B346-53437A5BC122}"/>
    <cellStyle name="20% - Accent4 3 2 3 5 2" xfId="43648" xr:uid="{04401405-2A8B-4885-896B-88692D97A949}"/>
    <cellStyle name="20% - Accent4 3 2 3 6" xfId="15495" xr:uid="{7DAE06F6-C8DE-4670-A3CD-1B1D5A1DDCD8}"/>
    <cellStyle name="20% - Accent4 3 2 3 7" xfId="34267" xr:uid="{21AED83E-C9FE-457E-9AC6-651EA7CA848B}"/>
    <cellStyle name="20% - Accent4 3 2 3 8" xfId="52520" xr:uid="{A3A4E6E2-EEA0-4D31-A2A1-AB6677FB22EB}"/>
    <cellStyle name="20% - Accent4 3 2 3 9" xfId="5839" xr:uid="{BDE65A1E-84B3-4E67-84A3-CD26FA4BACD2}"/>
    <cellStyle name="20% - Accent4 3 2 4" xfId="1627" xr:uid="{5C0E3F2B-7DFB-4DEB-A74B-17DC94F2E33F}"/>
    <cellStyle name="20% - Accent4 3 2 4 2" xfId="23335" xr:uid="{1CB9358F-1A94-4F11-9541-9A632DC89CD2}"/>
    <cellStyle name="20% - Accent4 3 2 4 2 2" xfId="42098" xr:uid="{B3EEEB94-D38E-4610-B607-09C4099896B3}"/>
    <cellStyle name="20% - Accent4 3 2 4 3" xfId="13944" xr:uid="{20F39A3B-F592-4C19-A00A-65BFAE42EAEE}"/>
    <cellStyle name="20% - Accent4 3 2 4 4" xfId="32717" xr:uid="{9C0A25CE-94E7-4631-9CA0-E95BB408A432}"/>
    <cellStyle name="20% - Accent4 3 2 4 5" xfId="4288" xr:uid="{49F55228-5E72-447A-B2E3-D216B6C91D7D}"/>
    <cellStyle name="20% - Accent4 3 2 5" xfId="6616" xr:uid="{1027512F-344F-42B0-82DA-999F3B8270D2}"/>
    <cellStyle name="20% - Accent4 3 2 5 2" xfId="25656" xr:uid="{ECCBD8DD-5B28-46D8-B367-940B77718E20}"/>
    <cellStyle name="20% - Accent4 3 2 5 2 2" xfId="44418" xr:uid="{1B871722-7B5D-4DC2-BC1D-938A7FA2DFA0}"/>
    <cellStyle name="20% - Accent4 3 2 5 3" xfId="16265" xr:uid="{3958B3E5-7CDF-4D29-BA16-8A29974E5A5F}"/>
    <cellStyle name="20% - Accent4 3 2 5 4" xfId="35037" xr:uid="{6AD4C65A-23EF-4491-8775-B86DB0225DB1}"/>
    <cellStyle name="20% - Accent4 3 2 6" xfId="7930" xr:uid="{CFCAEFE0-C768-446E-A8FF-D07D2552DFC9}"/>
    <cellStyle name="20% - Accent4 3 2 7" xfId="8351" xr:uid="{8EBE9CF4-6C5A-4E97-9367-9954E852E7DB}"/>
    <cellStyle name="20% - Accent4 3 2 7 2" xfId="27207" xr:uid="{EE6F9387-004C-4AAC-ADB7-5B9877388F4D}"/>
    <cellStyle name="20% - Accent4 3 2 7 2 2" xfId="45969" xr:uid="{2FD3C729-C4AA-493B-9A95-A85726012F5E}"/>
    <cellStyle name="20% - Accent4 3 2 7 3" xfId="17816" xr:uid="{266CBABD-5913-47E8-AC6B-1F6A2E65F542}"/>
    <cellStyle name="20% - Accent4 3 2 7 4" xfId="36588" xr:uid="{B97D928D-40D7-4C44-A787-6863CDDEC8DF}"/>
    <cellStyle name="20% - Accent4 3 2 8" xfId="22417" xr:uid="{64599E9B-E819-48B5-82C5-7FEDED209A3B}"/>
    <cellStyle name="20% - Accent4 3 2 8 2" xfId="41189" xr:uid="{2CCDA6C0-0256-42F4-A58F-CD040DD86B9B}"/>
    <cellStyle name="20% - Accent4 3 2 9" xfId="13026" xr:uid="{78CC9D57-AE33-49E0-B335-29B6EFBF05F7}"/>
    <cellStyle name="20% - Accent4 3 3" xfId="1298" xr:uid="{9C77CDD5-94FB-4966-B921-839B22148080}"/>
    <cellStyle name="20% - Accent4 3 3 10" xfId="50701" xr:uid="{0D6E8640-1E73-4BDB-8903-59213D3410AE}"/>
    <cellStyle name="20% - Accent4 3 3 11" xfId="3364" xr:uid="{D1D35F0F-4241-4E0B-8E40-64DCF830FFC0}"/>
    <cellStyle name="20% - Accent4 3 3 12" xfId="58979" xr:uid="{87AE4488-2576-4B23-AF0D-C7C91AD2C9FA}"/>
    <cellStyle name="20% - Accent4 3 3 2" xfId="1956" xr:uid="{9A0FAAB8-1885-424F-9922-A463BE0BA7AB}"/>
    <cellStyle name="20% - Accent4 3 3 2 10" xfId="58980" xr:uid="{B3868DA1-922A-44D6-898D-C6CBEDDDEB55}"/>
    <cellStyle name="20% - Accent4 3 3 2 2" xfId="6619" xr:uid="{D95BF31B-F5D6-459A-9487-207F4201F168}"/>
    <cellStyle name="20% - Accent4 3 3 2 2 2" xfId="10177" xr:uid="{6CC4E130-B7AE-4D7B-96C5-C6D9B42EC00E}"/>
    <cellStyle name="20% - Accent4 3 3 2 2 2 2" xfId="29031" xr:uid="{85D2DDB4-C102-422D-84D3-878BE43B34FD}"/>
    <cellStyle name="20% - Accent4 3 3 2 2 2 2 2" xfId="47793" xr:uid="{10E1741B-3BAA-4CC0-9385-55ECDBDA1889}"/>
    <cellStyle name="20% - Accent4 3 3 2 2 2 3" xfId="19640" xr:uid="{60C02E10-3874-4D93-BC98-ED6BFEBD3996}"/>
    <cellStyle name="20% - Accent4 3 3 2 2 2 4" xfId="38412" xr:uid="{6BE03ABF-8EAF-4723-99C5-8BD2CBED6A6C}"/>
    <cellStyle name="20% - Accent4 3 3 2 2 3" xfId="25659" xr:uid="{9C306259-1ED1-45BA-A9BA-543CC4A38DB9}"/>
    <cellStyle name="20% - Accent4 3 3 2 2 3 2" xfId="44421" xr:uid="{9EE41DF2-B630-4C04-B526-8386B171CF25}"/>
    <cellStyle name="20% - Accent4 3 3 2 2 4" xfId="16268" xr:uid="{574CD293-CF4A-4C03-8069-A38331E7FDF4}"/>
    <cellStyle name="20% - Accent4 3 3 2 2 5" xfId="35040" xr:uid="{D7959138-51A0-4D27-AB4B-2B46094DAC93}"/>
    <cellStyle name="20% - Accent4 3 3 2 2 6" xfId="52523" xr:uid="{2AA7FDE1-6D67-49EF-92AB-5B388E6D40EF}"/>
    <cellStyle name="20% - Accent4 3 3 2 2 7" xfId="60559" xr:uid="{7EF59DEC-EBE4-47D7-B755-FA340A651CEF}"/>
    <cellStyle name="20% - Accent4 3 3 2 3" xfId="10178" xr:uid="{76F4B8E8-117C-4122-B58B-6A7A0D0F681E}"/>
    <cellStyle name="20% - Accent4 3 3 2 3 2" xfId="29032" xr:uid="{E51ABFCB-7AAE-462D-AEB7-01875E22AB8E}"/>
    <cellStyle name="20% - Accent4 3 3 2 3 2 2" xfId="47794" xr:uid="{3AA4B647-2E2A-4F39-88E2-E0C2FE9AEF49}"/>
    <cellStyle name="20% - Accent4 3 3 2 3 3" xfId="19641" xr:uid="{6FCA3CF8-9723-4FD8-8763-6D037F8A7C99}"/>
    <cellStyle name="20% - Accent4 3 3 2 3 4" xfId="38413" xr:uid="{1A12F23C-9F23-4D40-AAD3-7D4188648F35}"/>
    <cellStyle name="20% - Accent4 3 3 2 3 5" xfId="52524" xr:uid="{9F82E925-14E9-4E1C-9F57-201C5806AA14}"/>
    <cellStyle name="20% - Accent4 3 3 2 3 6" xfId="60560" xr:uid="{6B7E4062-274D-4E2D-B1BF-38B24BF7F5DE}"/>
    <cellStyle name="20% - Accent4 3 3 2 4" xfId="8354" xr:uid="{B782AFF2-D145-44B2-B416-EA169B84294A}"/>
    <cellStyle name="20% - Accent4 3 3 2 4 2" xfId="27210" xr:uid="{5D987933-0498-4345-8EC8-5C6F890210F6}"/>
    <cellStyle name="20% - Accent4 3 3 2 4 2 2" xfId="45972" xr:uid="{3FE3DAD8-2ACE-4EE2-BC0A-74C434B3EAD4}"/>
    <cellStyle name="20% - Accent4 3 3 2 4 3" xfId="17819" xr:uid="{D9ECD0B5-63E4-4BA6-AB57-26ECAE3E4193}"/>
    <cellStyle name="20% - Accent4 3 3 2 4 4" xfId="36591" xr:uid="{E57C9C1D-7345-4484-AF57-428E1B64CC0D}"/>
    <cellStyle name="20% - Accent4 3 3 2 5" xfId="24328" xr:uid="{2F4CD6C6-B67A-45B1-8B10-E949DFA69AF1}"/>
    <cellStyle name="20% - Accent4 3 3 2 5 2" xfId="43091" xr:uid="{E679FBED-CBFA-4231-AA37-A196D5EA4F8C}"/>
    <cellStyle name="20% - Accent4 3 3 2 6" xfId="14937" xr:uid="{B1A6B910-2631-4418-900D-997D0C3E6F2B}"/>
    <cellStyle name="20% - Accent4 3 3 2 7" xfId="33710" xr:uid="{CEC476F3-5D70-48CE-AB05-A6AC452D2D7C}"/>
    <cellStyle name="20% - Accent4 3 3 2 8" xfId="50702" xr:uid="{75C1E518-2871-47B8-81B8-0DB2A9838A50}"/>
    <cellStyle name="20% - Accent4 3 3 2 9" xfId="5281" xr:uid="{CE236182-24FF-4206-AEF7-1A0F8A2ECA6B}"/>
    <cellStyle name="20% - Accent4 3 3 3" xfId="6057" xr:uid="{60805D2D-1A86-43D1-ABFC-75AA6EADF14D}"/>
    <cellStyle name="20% - Accent4 3 3 3 2" xfId="10179" xr:uid="{8C1726FD-C411-4923-ACDC-B7EEA56738EA}"/>
    <cellStyle name="20% - Accent4 3 3 3 2 2" xfId="29033" xr:uid="{CA32BA57-77ED-4476-8699-B1ACB0EC4E74}"/>
    <cellStyle name="20% - Accent4 3 3 3 2 2 2" xfId="47795" xr:uid="{6BE81FCF-60E8-4BA4-8E9E-B3F04CCFF6C3}"/>
    <cellStyle name="20% - Accent4 3 3 3 2 3" xfId="19642" xr:uid="{BB271021-2D2D-4189-8F43-6515A6527406}"/>
    <cellStyle name="20% - Accent4 3 3 3 2 4" xfId="38414" xr:uid="{7D526C1E-C47B-4D42-8947-8BA674477134}"/>
    <cellStyle name="20% - Accent4 3 3 3 3" xfId="25104" xr:uid="{7F0B335C-188D-4465-B2B5-08436C427580}"/>
    <cellStyle name="20% - Accent4 3 3 3 3 2" xfId="43866" xr:uid="{DDE1BB20-C1C0-4AA1-A572-A081BFB4C5DD}"/>
    <cellStyle name="20% - Accent4 3 3 3 4" xfId="15713" xr:uid="{48DA7A95-B0CF-47A1-BA01-3F49770E545D}"/>
    <cellStyle name="20% - Accent4 3 3 3 5" xfId="34485" xr:uid="{FE1CF558-5C4F-4F90-8C99-AEF452700BFD}"/>
    <cellStyle name="20% - Accent4 3 3 3 6" xfId="52525" xr:uid="{EDC816BC-35BB-4414-B063-9527E5675758}"/>
    <cellStyle name="20% - Accent4 3 3 3 7" xfId="60561" xr:uid="{0917D781-9D7D-47D3-864E-5EB13F90E2CE}"/>
    <cellStyle name="20% - Accent4 3 3 4" xfId="4506" xr:uid="{EEAF0174-41A8-44E6-A867-82A9A086AF27}"/>
    <cellStyle name="20% - Accent4 3 3 4 2" xfId="10180" xr:uid="{8BAEB220-C2A8-41BD-9C4A-1219A58C513D}"/>
    <cellStyle name="20% - Accent4 3 3 4 2 2" xfId="29034" xr:uid="{F8CF4405-69F8-4AC6-9EEF-2560D105DB27}"/>
    <cellStyle name="20% - Accent4 3 3 4 2 2 2" xfId="47796" xr:uid="{F8803BD0-DB0D-48B7-AAA5-2CC38661E84A}"/>
    <cellStyle name="20% - Accent4 3 3 4 2 3" xfId="19643" xr:uid="{D88E6131-49E4-4C1C-8754-0FA542752299}"/>
    <cellStyle name="20% - Accent4 3 3 4 2 4" xfId="38415" xr:uid="{3293118E-7BB7-4486-A0D5-13E30043A598}"/>
    <cellStyle name="20% - Accent4 3 3 4 3" xfId="23553" xr:uid="{F706A504-B49F-4CBC-BBFF-8E32EAB52120}"/>
    <cellStyle name="20% - Accent4 3 3 4 3 2" xfId="42316" xr:uid="{3A183FDA-F3E4-4A1D-B721-730345395618}"/>
    <cellStyle name="20% - Accent4 3 3 4 4" xfId="14162" xr:uid="{493C3D4E-0250-4B76-A704-D73C7B9BD21F}"/>
    <cellStyle name="20% - Accent4 3 3 4 5" xfId="32935" xr:uid="{AB9B474D-7D60-4A03-B880-233A69FC05EA}"/>
    <cellStyle name="20% - Accent4 3 3 4 6" xfId="52526" xr:uid="{69A7EC21-0FA9-4FF0-8319-5ECD49E895B9}"/>
    <cellStyle name="20% - Accent4 3 3 4 7" xfId="60562" xr:uid="{23AECEC4-798A-46E1-8F63-449FA37D8D2B}"/>
    <cellStyle name="20% - Accent4 3 3 5" xfId="6618" xr:uid="{3B4801F5-FDD2-48E2-8109-2B7DF02184CA}"/>
    <cellStyle name="20% - Accent4 3 3 5 2" xfId="25658" xr:uid="{77549406-2EAC-4985-8458-547FFD2EC007}"/>
    <cellStyle name="20% - Accent4 3 3 5 2 2" xfId="44420" xr:uid="{888F404A-1478-4C70-9379-EA4A7BB0A66A}"/>
    <cellStyle name="20% - Accent4 3 3 5 3" xfId="16267" xr:uid="{8E6EC257-A1EE-49BB-889C-FDEFCDF11AEC}"/>
    <cellStyle name="20% - Accent4 3 3 5 4" xfId="35039" xr:uid="{AA0E73D1-D789-4552-B139-C79D6C2812AB}"/>
    <cellStyle name="20% - Accent4 3 3 6" xfId="8353" xr:uid="{548E6642-AA02-4007-9786-D7A1E7CF933C}"/>
    <cellStyle name="20% - Accent4 3 3 6 2" xfId="27209" xr:uid="{E33EF8BE-0285-45F1-846A-B61981D769EC}"/>
    <cellStyle name="20% - Accent4 3 3 6 2 2" xfId="45971" xr:uid="{BB95144F-39A2-4FB2-84B0-EC858A8969EF}"/>
    <cellStyle name="20% - Accent4 3 3 6 3" xfId="17818" xr:uid="{32E147C4-88A9-49B8-B661-BB4EA99D4894}"/>
    <cellStyle name="20% - Accent4 3 3 6 4" xfId="36590" xr:uid="{2CD74425-5F9E-4C41-8D77-630BD07F41FE}"/>
    <cellStyle name="20% - Accent4 3 3 7" xfId="22418" xr:uid="{88927A38-AB34-441C-BF8F-D30989550744}"/>
    <cellStyle name="20% - Accent4 3 3 7 2" xfId="41190" xr:uid="{FC5F03D3-4856-47FE-878F-5D7F24DE6C43}"/>
    <cellStyle name="20% - Accent4 3 3 8" xfId="13027" xr:uid="{367764F6-B671-4E3C-ACB3-E94C3DBB8A7E}"/>
    <cellStyle name="20% - Accent4 3 3 9" xfId="31809" xr:uid="{E8839F79-C969-4FF2-BEFD-75612E945D6F}"/>
    <cellStyle name="20% - Accent4 3 4" xfId="1750" xr:uid="{7340100F-2CF9-4E45-8F96-CDCC8E1FE1C2}"/>
    <cellStyle name="20% - Accent4 3 4 10" xfId="58981" xr:uid="{2B7D22EB-287B-4E04-B0F0-922BAC17755A}"/>
    <cellStyle name="20% - Accent4 3 4 2" xfId="6620" xr:uid="{64A577D4-6E52-4EC9-93B9-7F0B29B10E96}"/>
    <cellStyle name="20% - Accent4 3 4 2 2" xfId="10181" xr:uid="{781997EC-A2BF-441D-9FF1-430115744179}"/>
    <cellStyle name="20% - Accent4 3 4 2 2 2" xfId="29035" xr:uid="{E8D2BC9F-3CAD-4C0F-AD80-C8ADB47B73C8}"/>
    <cellStyle name="20% - Accent4 3 4 2 2 2 2" xfId="47797" xr:uid="{D2720DCA-B57C-424E-98F1-A5C5FED9013E}"/>
    <cellStyle name="20% - Accent4 3 4 2 2 3" xfId="19644" xr:uid="{A3F39352-862B-4318-B2D1-00F4366362F8}"/>
    <cellStyle name="20% - Accent4 3 4 2 2 4" xfId="38416" xr:uid="{5915D585-B1E9-4BF8-8A56-35CED56CA1CB}"/>
    <cellStyle name="20% - Accent4 3 4 2 3" xfId="25660" xr:uid="{14DEABBE-65F1-45D9-8856-AA4488B540AE}"/>
    <cellStyle name="20% - Accent4 3 4 2 3 2" xfId="44422" xr:uid="{7A12C4C0-904B-461B-9C28-2C7F30375D04}"/>
    <cellStyle name="20% - Accent4 3 4 2 4" xfId="16269" xr:uid="{130C7AF0-57ED-4F97-9421-2A9552D82C3E}"/>
    <cellStyle name="20% - Accent4 3 4 2 5" xfId="35041" xr:uid="{2206659D-8E01-48BE-BCA4-DB01EC337294}"/>
    <cellStyle name="20% - Accent4 3 4 2 6" xfId="52527" xr:uid="{6491BC33-1DD1-4068-894A-FA9BC9E83315}"/>
    <cellStyle name="20% - Accent4 3 4 2 7" xfId="60563" xr:uid="{0D28F503-74F1-4C5A-8BE0-90C0DDE1C80B}"/>
    <cellStyle name="20% - Accent4 3 4 3" xfId="10182" xr:uid="{867E9F60-1D4D-4E76-AB6A-AE804D47F887}"/>
    <cellStyle name="20% - Accent4 3 4 3 2" xfId="29036" xr:uid="{69D5F5D6-F07D-4B2F-98AC-7FE6FCF7DA73}"/>
    <cellStyle name="20% - Accent4 3 4 3 2 2" xfId="47798" xr:uid="{6846F985-6D2C-407A-82CA-1605A3999D6C}"/>
    <cellStyle name="20% - Accent4 3 4 3 3" xfId="19645" xr:uid="{894FCB2E-B5DA-4772-A4EC-1C27630926DC}"/>
    <cellStyle name="20% - Accent4 3 4 3 4" xfId="38417" xr:uid="{E9FF977B-1CDE-4705-A65F-C7706F8EC53C}"/>
    <cellStyle name="20% - Accent4 3 4 3 5" xfId="52528" xr:uid="{F44E6F18-930B-4622-9530-1B56222E4BBB}"/>
    <cellStyle name="20% - Accent4 3 4 3 6" xfId="60564" xr:uid="{DDFF8811-1B89-4B2D-894B-DA2CC7586B66}"/>
    <cellStyle name="20% - Accent4 3 4 4" xfId="8355" xr:uid="{CB0D6CDB-0D08-4F2D-9BA2-D50B2980E28C}"/>
    <cellStyle name="20% - Accent4 3 4 4 2" xfId="27211" xr:uid="{5EC1147D-DF00-4024-ACC0-718A6642A3F2}"/>
    <cellStyle name="20% - Accent4 3 4 4 2 2" xfId="45973" xr:uid="{E19A4628-7CAE-4BD9-AF14-E8293FB16E57}"/>
    <cellStyle name="20% - Accent4 3 4 4 3" xfId="17820" xr:uid="{37B73E89-DA5A-48A8-BD1D-208BAED71746}"/>
    <cellStyle name="20% - Accent4 3 4 4 4" xfId="36592" xr:uid="{9BC35819-69B1-4D03-915E-0E88518D80D1}"/>
    <cellStyle name="20% - Accent4 3 4 5" xfId="23895" xr:uid="{9B0FDE82-2C14-4CA5-9AB7-5942B68965DD}"/>
    <cellStyle name="20% - Accent4 3 4 5 2" xfId="42658" xr:uid="{9AF6A5C2-5EED-4E70-BDEE-40A1D16C6423}"/>
    <cellStyle name="20% - Accent4 3 4 6" xfId="14504" xr:uid="{6EF04162-8253-4F91-80D5-35DA6D5DF075}"/>
    <cellStyle name="20% - Accent4 3 4 7" xfId="33277" xr:uid="{91A4A243-68E7-4FDF-8C2D-870B0AB26ED6}"/>
    <cellStyle name="20% - Accent4 3 4 8" xfId="50703" xr:uid="{983FBF34-D114-4321-BF86-08CC7EFC21D9}"/>
    <cellStyle name="20% - Accent4 3 4 9" xfId="4848" xr:uid="{737C24E3-140F-4835-B003-F0540E4A5CA8}"/>
    <cellStyle name="20% - Accent4 3 5" xfId="1544" xr:uid="{42F125EB-7032-4986-97AC-4FED7B75BD29}"/>
    <cellStyle name="20% - Accent4 3 5 10" xfId="58982" xr:uid="{E194047E-233D-4E01-8B1C-68E6AEE27F54}"/>
    <cellStyle name="20% - Accent4 3 5 2" xfId="10184" xr:uid="{C8B9BB79-585F-490D-B505-3CBCE6599519}"/>
    <cellStyle name="20% - Accent4 3 5 2 2" xfId="29038" xr:uid="{42A9D815-5321-42A0-A3AE-AFCBB56C729B}"/>
    <cellStyle name="20% - Accent4 3 5 2 2 2" xfId="47800" xr:uid="{261203A2-9D34-48BC-99D0-A38AECF8888A}"/>
    <cellStyle name="20% - Accent4 3 5 2 3" xfId="19647" xr:uid="{1AD47384-CF0D-4D2B-B71E-EF19366CFF50}"/>
    <cellStyle name="20% - Accent4 3 5 2 4" xfId="38419" xr:uid="{B871D511-AD99-41CC-A473-8592B05C08BE}"/>
    <cellStyle name="20% - Accent4 3 5 2 5" xfId="52530" xr:uid="{DCE835C2-8385-4715-9BDE-D90343365009}"/>
    <cellStyle name="20% - Accent4 3 5 2 6" xfId="60565" xr:uid="{F06A0F9D-C189-4179-8863-90FF8F9B508B}"/>
    <cellStyle name="20% - Accent4 3 5 3" xfId="10185" xr:uid="{F0450C59-861A-4FB9-B04D-D170BFBA28CC}"/>
    <cellStyle name="20% - Accent4 3 5 3 2" xfId="29039" xr:uid="{016952FD-1079-4622-B08F-D96EBE8FE436}"/>
    <cellStyle name="20% - Accent4 3 5 3 2 2" xfId="47801" xr:uid="{C10231E5-F908-401E-97CD-1737B2C9DBFE}"/>
    <cellStyle name="20% - Accent4 3 5 3 3" xfId="19648" xr:uid="{053198A9-9DE7-43E6-8D32-EE45AB6341A1}"/>
    <cellStyle name="20% - Accent4 3 5 3 4" xfId="38420" xr:uid="{48AB9FA9-86DE-431D-B806-D90B87ED9B1D}"/>
    <cellStyle name="20% - Accent4 3 5 3 5" xfId="52531" xr:uid="{7A708C78-F534-493D-A14A-A18F9E11D87E}"/>
    <cellStyle name="20% - Accent4 3 5 3 6" xfId="60566" xr:uid="{22D02462-6E5E-46BC-A681-09990D39821D}"/>
    <cellStyle name="20% - Accent4 3 5 4" xfId="10183" xr:uid="{4FAA386B-914D-470F-BDD4-8E351B95871A}"/>
    <cellStyle name="20% - Accent4 3 5 4 2" xfId="29037" xr:uid="{B0075FE9-FB19-4745-8DED-32328D140266}"/>
    <cellStyle name="20% - Accent4 3 5 4 2 2" xfId="47799" xr:uid="{27BD3F1B-CD7A-4D95-959C-4871D228FB9D}"/>
    <cellStyle name="20% - Accent4 3 5 4 3" xfId="19646" xr:uid="{53B3BC85-8CC9-4CD4-83E5-A065665CAD2E}"/>
    <cellStyle name="20% - Accent4 3 5 4 4" xfId="38418" xr:uid="{FF80B3B5-DCD4-409D-9ED7-F06DEDF090BB}"/>
    <cellStyle name="20% - Accent4 3 5 5" xfId="24671" xr:uid="{45200283-E227-4ED2-AFE1-8BB0FB66B77B}"/>
    <cellStyle name="20% - Accent4 3 5 5 2" xfId="43433" xr:uid="{4A2B67FC-6454-4A46-87EB-AC3911922276}"/>
    <cellStyle name="20% - Accent4 3 5 6" xfId="15280" xr:uid="{B35996BF-5202-4286-A69E-FE303B9295E6}"/>
    <cellStyle name="20% - Accent4 3 5 7" xfId="34052" xr:uid="{D1EC968A-17EE-401C-A307-0995FAECDF50}"/>
    <cellStyle name="20% - Accent4 3 5 8" xfId="52529" xr:uid="{09E2DF64-3694-4EAE-9522-5598DA28E919}"/>
    <cellStyle name="20% - Accent4 3 5 9" xfId="5624" xr:uid="{14B5829A-73C4-4CA3-973B-0CCD7B14A498}"/>
    <cellStyle name="20% - Accent4 3 6" xfId="4073" xr:uid="{17FFC11C-8F99-497C-8958-515F4193A7E4}"/>
    <cellStyle name="20% - Accent4 3 6 2" xfId="23120" xr:uid="{AF384307-9E98-41F4-8F08-8047B545A9CA}"/>
    <cellStyle name="20% - Accent4 3 6 2 2" xfId="41883" xr:uid="{A8C1AC7F-94F6-458C-8E75-763962E2AC18}"/>
    <cellStyle name="20% - Accent4 3 6 3" xfId="13729" xr:uid="{E3020038-CC84-43DD-B027-F5F1BE411792}"/>
    <cellStyle name="20% - Accent4 3 6 4" xfId="32502" xr:uid="{D9C198DD-5FF8-41A5-BE14-88C77ABC4D28}"/>
    <cellStyle name="20% - Accent4 3 7" xfId="6615" xr:uid="{EF1FF8E1-832D-4D65-8968-FB02423F3DBA}"/>
    <cellStyle name="20% - Accent4 3 7 2" xfId="25655" xr:uid="{9FEDDB06-AE62-4BB0-9696-7F8AA340907D}"/>
    <cellStyle name="20% - Accent4 3 7 2 2" xfId="44417" xr:uid="{D3C18C3A-0A57-4F1F-9CF8-FD0C896F2536}"/>
    <cellStyle name="20% - Accent4 3 7 3" xfId="16264" xr:uid="{D1DBA0FB-2320-4C9A-958F-C83AAE4DBC32}"/>
    <cellStyle name="20% - Accent4 3 7 4" xfId="35036" xr:uid="{3A0F6AD7-5824-4A5C-B685-53D9F81D51EF}"/>
    <cellStyle name="20% - Accent4 3 8" xfId="7929" xr:uid="{5E1BFDA6-3191-4D5A-8F7D-7DE7DFF97522}"/>
    <cellStyle name="20% - Accent4 3 9" xfId="8350" xr:uid="{731544DE-D302-4B07-B692-762F7A340865}"/>
    <cellStyle name="20% - Accent4 3 9 2" xfId="27206" xr:uid="{604B44E8-738B-4EA4-AC6F-635E09B997CF}"/>
    <cellStyle name="20% - Accent4 3 9 2 2" xfId="45968" xr:uid="{7CCB83B1-838D-45CD-9CCD-10793B793B6A}"/>
    <cellStyle name="20% - Accent4 3 9 3" xfId="17815" xr:uid="{58FFE3F2-AC45-4A66-AB05-DCEA69682F58}"/>
    <cellStyle name="20% - Accent4 3 9 4" xfId="36587" xr:uid="{28E6A72A-B7E9-4631-BD9F-42048907D3AB}"/>
    <cellStyle name="20% - Accent4 4" xfId="1099" xr:uid="{40911B4C-598B-4EB2-86D3-647CEE8D96C5}"/>
    <cellStyle name="20% - Accent4 4 10" xfId="22419" xr:uid="{C510AA54-A4F7-49B1-8E53-5A2B64F70E54}"/>
    <cellStyle name="20% - Accent4 4 10 2" xfId="41191" xr:uid="{18ADD29C-F1C4-43EA-8C0F-52B2CA3E1EB1}"/>
    <cellStyle name="20% - Accent4 4 10 3" xfId="55434" xr:uid="{E12B0770-233F-430C-9253-590B104FC489}"/>
    <cellStyle name="20% - Accent4 4 11" xfId="13028" xr:uid="{E2D9C05B-A346-4BD8-919C-68CD7320C56F}"/>
    <cellStyle name="20% - Accent4 4 11 2" xfId="55435" xr:uid="{D94C246B-E519-4330-B38A-2D31FADEAF71}"/>
    <cellStyle name="20% - Accent4 4 12" xfId="31810" xr:uid="{3A3F3D1E-15F3-49B3-8220-671C2A747EF5}"/>
    <cellStyle name="20% - Accent4 4 12 2" xfId="55436" xr:uid="{6042C60B-0F95-415E-97D3-0F6AB06EA473}"/>
    <cellStyle name="20% - Accent4 4 13" xfId="50704" xr:uid="{29965680-D98D-4EA0-85B4-AAE59EB797B9}"/>
    <cellStyle name="20% - Accent4 4 13 2" xfId="55437" xr:uid="{0364A520-F98A-4A81-925C-8A25A66C0D49}"/>
    <cellStyle name="20% - Accent4 4 14" xfId="3365" xr:uid="{8DB54E8B-C63A-44BA-AD89-12909370F18A}"/>
    <cellStyle name="20% - Accent4 4 15" xfId="55433" xr:uid="{0FFAEB1E-16EC-4461-B99C-4165879DE9DD}"/>
    <cellStyle name="20% - Accent4 4 2" xfId="1195" xr:uid="{FDD0721E-8715-45C1-8F4B-443C8A8F23B4}"/>
    <cellStyle name="20% - Accent4 4 2 10" xfId="50705" xr:uid="{EE22BED5-58B7-4395-8166-25CC48524343}"/>
    <cellStyle name="20% - Accent4 4 2 11" xfId="3366" xr:uid="{6E298356-D202-4A24-BAEC-20CBA1B8051B}"/>
    <cellStyle name="20% - Accent4 4 2 12" xfId="55438" xr:uid="{5328E1D3-5ECF-4A56-8BA5-D33085EBB105}"/>
    <cellStyle name="20% - Accent4 4 2 2" xfId="1401" xr:uid="{98EE2785-4A92-41BC-B270-4D95A0001D08}"/>
    <cellStyle name="20% - Accent4 4 2 2 10" xfId="58983" xr:uid="{D7E67B35-169E-40DE-9700-658C565BACA8}"/>
    <cellStyle name="20% - Accent4 4 2 2 2" xfId="2059" xr:uid="{FAAD3187-64FB-408E-B043-2372DE6ADCC8}"/>
    <cellStyle name="20% - Accent4 4 2 2 2 2" xfId="10186" xr:uid="{CD37EB96-B75F-490B-B266-F2A6C5D1CD42}"/>
    <cellStyle name="20% - Accent4 4 2 2 2 2 2" xfId="29040" xr:uid="{0D60587A-7760-413C-A49D-3E66FBA7948B}"/>
    <cellStyle name="20% - Accent4 4 2 2 2 2 2 2" xfId="47802" xr:uid="{0BCC112B-EA5E-44A0-A049-4A54579A4FAA}"/>
    <cellStyle name="20% - Accent4 4 2 2 2 2 3" xfId="19649" xr:uid="{8F47AB6D-3407-43B2-B6B5-328ABD1BD023}"/>
    <cellStyle name="20% - Accent4 4 2 2 2 2 4" xfId="38421" xr:uid="{166458C8-55C2-425F-8B49-A35E3434C82F}"/>
    <cellStyle name="20% - Accent4 4 2 2 2 3" xfId="25663" xr:uid="{387C4906-6202-4105-B440-E40DE2B97E0F}"/>
    <cellStyle name="20% - Accent4 4 2 2 2 3 2" xfId="44425" xr:uid="{5B3EAD62-FA19-44B3-AA42-37B0FE8D25E5}"/>
    <cellStyle name="20% - Accent4 4 2 2 2 4" xfId="16272" xr:uid="{DF7C59CD-6A78-47F4-9E5C-5ED4F6D03067}"/>
    <cellStyle name="20% - Accent4 4 2 2 2 5" xfId="35044" xr:uid="{69F07D06-5BAB-4F95-B9AB-813C3D70FEF2}"/>
    <cellStyle name="20% - Accent4 4 2 2 2 6" xfId="52532" xr:uid="{F912FE48-CF8C-4C9B-94C4-5EE68678D251}"/>
    <cellStyle name="20% - Accent4 4 2 2 2 7" xfId="6623" xr:uid="{9247FC37-752E-425C-B7B7-F5EA80DB7AD5}"/>
    <cellStyle name="20% - Accent4 4 2 2 3" xfId="10187" xr:uid="{596E4D1E-3177-41AB-9244-326BA5E268AF}"/>
    <cellStyle name="20% - Accent4 4 2 2 3 2" xfId="29041" xr:uid="{6A8DBB5E-8BF2-44F2-ADEB-8E318C9ED0E6}"/>
    <cellStyle name="20% - Accent4 4 2 2 3 2 2" xfId="47803" xr:uid="{DF545264-6C9D-4315-B14C-82567211B67B}"/>
    <cellStyle name="20% - Accent4 4 2 2 3 3" xfId="19650" xr:uid="{0D1D513B-9D21-4987-9059-D5DD458B126F}"/>
    <cellStyle name="20% - Accent4 4 2 2 3 4" xfId="38422" xr:uid="{B7524C73-E8CC-4299-ADF8-21E3EBAAF8F3}"/>
    <cellStyle name="20% - Accent4 4 2 2 3 5" xfId="52533" xr:uid="{150184C5-3220-4CFB-A251-2FD6FF8589FD}"/>
    <cellStyle name="20% - Accent4 4 2 2 3 6" xfId="60567" xr:uid="{4B48FAC4-31FB-420A-9CDC-9BFE824DDB6E}"/>
    <cellStyle name="20% - Accent4 4 2 2 4" xfId="8358" xr:uid="{B71BF88A-2726-48E5-A644-A021C93A011F}"/>
    <cellStyle name="20% - Accent4 4 2 2 4 2" xfId="27214" xr:uid="{D9F70870-2A2F-4D19-A5B4-E4C3DA45ED03}"/>
    <cellStyle name="20% - Accent4 4 2 2 4 2 2" xfId="45976" xr:uid="{35BF3436-57EA-4BD3-8BE8-ADC89B9AA4C0}"/>
    <cellStyle name="20% - Accent4 4 2 2 4 3" xfId="17823" xr:uid="{8018C58B-8072-4EB6-B8B3-4B31361CF71C}"/>
    <cellStyle name="20% - Accent4 4 2 2 4 4" xfId="36595" xr:uid="{05CF637B-95D8-4E3D-97BA-3BDB09EA2873}"/>
    <cellStyle name="20% - Accent4 4 2 2 5" xfId="24153" xr:uid="{9C63B6CC-AED4-4D43-ADAB-D92E652C350D}"/>
    <cellStyle name="20% - Accent4 4 2 2 5 2" xfId="42916" xr:uid="{2B009B1E-2481-430E-8FA5-2ADDC6F4BD8B}"/>
    <cellStyle name="20% - Accent4 4 2 2 6" xfId="14762" xr:uid="{554D910F-F2F8-4248-8D63-1FDA84FD4FD5}"/>
    <cellStyle name="20% - Accent4 4 2 2 7" xfId="33535" xr:uid="{59366502-80A5-4DB6-BB62-82D70FE409F7}"/>
    <cellStyle name="20% - Accent4 4 2 2 8" xfId="50706" xr:uid="{7AFE3301-6206-48BA-9FA0-C5001F96F4C6}"/>
    <cellStyle name="20% - Accent4 4 2 2 9" xfId="5106" xr:uid="{C0684CE1-5F1D-4C2D-A659-BE3864A1EE6E}"/>
    <cellStyle name="20% - Accent4 4 2 3" xfId="1853" xr:uid="{AC8FF28A-F5C8-4E45-B291-FB076C776AAE}"/>
    <cellStyle name="20% - Accent4 4 2 3 2" xfId="10188" xr:uid="{21BAAB99-E907-4515-B16F-DE3D9ADD20EF}"/>
    <cellStyle name="20% - Accent4 4 2 3 2 2" xfId="29042" xr:uid="{11DE7C72-D298-45D4-BC41-CC3EB677E94C}"/>
    <cellStyle name="20% - Accent4 4 2 3 2 2 2" xfId="47804" xr:uid="{D4062D98-859E-408F-BB24-1B43CCB5C669}"/>
    <cellStyle name="20% - Accent4 4 2 3 2 3" xfId="19651" xr:uid="{A185AD6C-83F2-469B-8AD8-732AFC807E3D}"/>
    <cellStyle name="20% - Accent4 4 2 3 2 4" xfId="38423" xr:uid="{647B70ED-A630-48ED-865F-FB91FA464EA4}"/>
    <cellStyle name="20% - Accent4 4 2 3 3" xfId="24929" xr:uid="{7A67FAF4-4922-4C96-9831-E8AEC2974A18}"/>
    <cellStyle name="20% - Accent4 4 2 3 3 2" xfId="43691" xr:uid="{F5C8102D-DB96-411C-9B34-4B287A67D1EA}"/>
    <cellStyle name="20% - Accent4 4 2 3 4" xfId="15538" xr:uid="{C102C42F-20F1-42C8-80AC-37BAAC35E8CD}"/>
    <cellStyle name="20% - Accent4 4 2 3 5" xfId="34310" xr:uid="{90351EB8-D8BB-469E-AE6B-55000D41330D}"/>
    <cellStyle name="20% - Accent4 4 2 3 6" xfId="52534" xr:uid="{491FD935-D11A-4887-BE47-8CBE2DB3B2FB}"/>
    <cellStyle name="20% - Accent4 4 2 3 7" xfId="5882" xr:uid="{F1519685-6A08-4162-B45C-71B7BBA59F2A}"/>
    <cellStyle name="20% - Accent4 4 2 4" xfId="1647" xr:uid="{1A9A57F5-F0D9-44F2-9EC6-A80ED263467C}"/>
    <cellStyle name="20% - Accent4 4 2 4 2" xfId="10189" xr:uid="{F91704F0-F542-4896-99E5-8A037A34915B}"/>
    <cellStyle name="20% - Accent4 4 2 4 2 2" xfId="29043" xr:uid="{39A760D8-F281-4DF3-8C1F-6B1F185725C9}"/>
    <cellStyle name="20% - Accent4 4 2 4 2 2 2" xfId="47805" xr:uid="{326070AB-9474-4A82-9960-1083A2F66EFC}"/>
    <cellStyle name="20% - Accent4 4 2 4 2 3" xfId="19652" xr:uid="{09CB6562-CDAA-4D98-8BB1-B9433D9B50DA}"/>
    <cellStyle name="20% - Accent4 4 2 4 2 4" xfId="38424" xr:uid="{8A83027D-5327-4885-B3DF-C7383FC4C723}"/>
    <cellStyle name="20% - Accent4 4 2 4 3" xfId="23378" xr:uid="{1B9FBA55-E345-48AE-A33D-90B83722F8C2}"/>
    <cellStyle name="20% - Accent4 4 2 4 3 2" xfId="42141" xr:uid="{46AF381D-188E-4B4F-B13E-B8F9E288607A}"/>
    <cellStyle name="20% - Accent4 4 2 4 4" xfId="13987" xr:uid="{CA55E5BA-205D-4F68-B968-7584978ADE87}"/>
    <cellStyle name="20% - Accent4 4 2 4 5" xfId="32760" xr:uid="{8A6156A2-275E-40D8-A8CC-6F8931B07B9D}"/>
    <cellStyle name="20% - Accent4 4 2 4 6" xfId="52535" xr:uid="{CAFB610A-82C7-48CE-BB24-16A8AFF6C23C}"/>
    <cellStyle name="20% - Accent4 4 2 4 7" xfId="4331" xr:uid="{DE20AB9A-DF12-40B4-B220-CC62C259D54E}"/>
    <cellStyle name="20% - Accent4 4 2 5" xfId="6622" xr:uid="{76EAC0F7-B3D1-4FD2-9E39-C72397B2B9DF}"/>
    <cellStyle name="20% - Accent4 4 2 5 2" xfId="25662" xr:uid="{DD4C8909-C5A8-401D-AFC6-71F1DDF3756C}"/>
    <cellStyle name="20% - Accent4 4 2 5 2 2" xfId="44424" xr:uid="{B11D27D7-B88A-4CB0-B3B9-9AA90CA85589}"/>
    <cellStyle name="20% - Accent4 4 2 5 3" xfId="16271" xr:uid="{02EA22CF-AAA3-4024-BD05-D1BAD1C3C2C7}"/>
    <cellStyle name="20% - Accent4 4 2 5 4" xfId="35043" xr:uid="{2A626E49-1528-44BB-A335-369CBA507EB8}"/>
    <cellStyle name="20% - Accent4 4 2 6" xfId="8357" xr:uid="{1DC269D7-CB85-4B48-8897-4BEE38375AB3}"/>
    <cellStyle name="20% - Accent4 4 2 6 2" xfId="27213" xr:uid="{14477A03-8A3D-433D-8B47-DACDF012049D}"/>
    <cellStyle name="20% - Accent4 4 2 6 2 2" xfId="45975" xr:uid="{E3B2DFB4-F568-406A-97C8-DA07E41ACF36}"/>
    <cellStyle name="20% - Accent4 4 2 6 3" xfId="17822" xr:uid="{40770DB3-C681-4EB5-A471-1E9C8864C16A}"/>
    <cellStyle name="20% - Accent4 4 2 6 4" xfId="36594" xr:uid="{AD59CEBE-A784-4B23-82B7-440C15F597CC}"/>
    <cellStyle name="20% - Accent4 4 2 7" xfId="22420" xr:uid="{5135DFE5-6006-47AA-8ACD-8C36E274B911}"/>
    <cellStyle name="20% - Accent4 4 2 7 2" xfId="41192" xr:uid="{657069C3-9933-40C0-AB8E-5C0D9FA9CD2D}"/>
    <cellStyle name="20% - Accent4 4 2 8" xfId="13029" xr:uid="{F0CF885C-42A3-473C-9281-28F773ABE834}"/>
    <cellStyle name="20% - Accent4 4 2 9" xfId="31811" xr:uid="{C9694B7F-1451-49FD-B3FD-91B6CB21F028}"/>
    <cellStyle name="20% - Accent4 4 3" xfId="1318" xr:uid="{0D3D72CE-6A2B-4022-9C01-051CBA605CC5}"/>
    <cellStyle name="20% - Accent4 4 3 10" xfId="50707" xr:uid="{28B32CD1-A1EA-4820-BEA4-3BEBF97683BD}"/>
    <cellStyle name="20% - Accent4 4 3 11" xfId="3367" xr:uid="{B74C4925-97F7-4C42-A9AD-A31AC4622AB1}"/>
    <cellStyle name="20% - Accent4 4 3 12" xfId="55439" xr:uid="{E2ED0AD5-EE7B-4132-9332-DEF51D059605}"/>
    <cellStyle name="20% - Accent4 4 3 2" xfId="1976" xr:uid="{9D685CFE-E609-4852-83B6-3A6F1A195348}"/>
    <cellStyle name="20% - Accent4 4 3 2 10" xfId="58984" xr:uid="{581A34DA-F698-43D2-AF67-D146839B6A55}"/>
    <cellStyle name="20% - Accent4 4 3 2 2" xfId="6625" xr:uid="{759F706F-76FB-4A7D-BB77-2CA61E2DCB9E}"/>
    <cellStyle name="20% - Accent4 4 3 2 2 2" xfId="10190" xr:uid="{349DCE54-27D9-4784-923B-A5C0CB402781}"/>
    <cellStyle name="20% - Accent4 4 3 2 2 2 2" xfId="29044" xr:uid="{72920D0F-C00C-4AA3-B575-5ABEE996C56D}"/>
    <cellStyle name="20% - Accent4 4 3 2 2 2 2 2" xfId="47806" xr:uid="{AD8E4E87-5EA3-4D62-AA77-6C34F95230EB}"/>
    <cellStyle name="20% - Accent4 4 3 2 2 2 3" xfId="19653" xr:uid="{3EB8EC4E-C711-4DAA-B52B-CF5974E16336}"/>
    <cellStyle name="20% - Accent4 4 3 2 2 2 4" xfId="38425" xr:uid="{F70CE35F-70BA-4FDB-8D3C-9D67E3DE7356}"/>
    <cellStyle name="20% - Accent4 4 3 2 2 3" xfId="25665" xr:uid="{C9DD73B9-78D5-4BFC-B87F-7FF39A9ED572}"/>
    <cellStyle name="20% - Accent4 4 3 2 2 3 2" xfId="44427" xr:uid="{BEC60CDB-AEDD-49FC-92E1-FE26F377C9F3}"/>
    <cellStyle name="20% - Accent4 4 3 2 2 4" xfId="16274" xr:uid="{BF52332F-6306-47E2-B2F4-CB3944AB7649}"/>
    <cellStyle name="20% - Accent4 4 3 2 2 5" xfId="35046" xr:uid="{615B453E-782A-4A1C-AEA7-87C9327F6AB5}"/>
    <cellStyle name="20% - Accent4 4 3 2 2 6" xfId="52536" xr:uid="{A64BE326-C5A4-4179-9674-713325A95A84}"/>
    <cellStyle name="20% - Accent4 4 3 2 2 7" xfId="60568" xr:uid="{7B794F2D-02E0-40CD-91D8-3B6F4FE9EDAA}"/>
    <cellStyle name="20% - Accent4 4 3 2 3" xfId="10191" xr:uid="{4C9A4201-FA02-4DB3-A923-6E90D622E7A5}"/>
    <cellStyle name="20% - Accent4 4 3 2 3 2" xfId="29045" xr:uid="{AAC7A2F5-5902-415C-BD73-7838A903317F}"/>
    <cellStyle name="20% - Accent4 4 3 2 3 2 2" xfId="47807" xr:uid="{1F458B2D-4672-4390-971A-EE66080B73C3}"/>
    <cellStyle name="20% - Accent4 4 3 2 3 3" xfId="19654" xr:uid="{A72DA595-DEC5-478A-9418-189024374533}"/>
    <cellStyle name="20% - Accent4 4 3 2 3 4" xfId="38426" xr:uid="{E0EAEA7C-66EA-4582-BDFB-EED39D72AF00}"/>
    <cellStyle name="20% - Accent4 4 3 2 3 5" xfId="52537" xr:uid="{919453D0-6902-4BC1-BC4F-AC6062E9DA14}"/>
    <cellStyle name="20% - Accent4 4 3 2 3 6" xfId="60569" xr:uid="{C6BB3846-CF6B-4707-853C-4CE8685A8ACC}"/>
    <cellStyle name="20% - Accent4 4 3 2 4" xfId="8360" xr:uid="{91F718AF-9A11-4ECD-B30E-A3EF61B26862}"/>
    <cellStyle name="20% - Accent4 4 3 2 4 2" xfId="27216" xr:uid="{6B8587F8-BF98-47F5-837F-226B88B80985}"/>
    <cellStyle name="20% - Accent4 4 3 2 4 2 2" xfId="45978" xr:uid="{BBA50B28-6A41-4BC3-9799-C7C2A33D843D}"/>
    <cellStyle name="20% - Accent4 4 3 2 4 3" xfId="17825" xr:uid="{2D33D6CD-9BEA-47A1-AB37-4048863F2681}"/>
    <cellStyle name="20% - Accent4 4 3 2 4 4" xfId="36597" xr:uid="{EC32DBE0-CD13-481E-BBCE-8CA4E229BD20}"/>
    <cellStyle name="20% - Accent4 4 3 2 5" xfId="24371" xr:uid="{46AC6040-E3F2-4E38-9EAD-F28270A7DDAA}"/>
    <cellStyle name="20% - Accent4 4 3 2 5 2" xfId="43134" xr:uid="{6DAC3719-894C-4DF0-8064-2C687DB859D1}"/>
    <cellStyle name="20% - Accent4 4 3 2 6" xfId="14980" xr:uid="{6F053AF8-C24B-4B56-9EDD-2951677BDD5E}"/>
    <cellStyle name="20% - Accent4 4 3 2 7" xfId="33753" xr:uid="{8FC8497C-5030-4EB7-962D-EE0352F722EB}"/>
    <cellStyle name="20% - Accent4 4 3 2 8" xfId="50708" xr:uid="{1FB262BD-8CD5-4B7D-A612-B02CE6AE5AE8}"/>
    <cellStyle name="20% - Accent4 4 3 2 9" xfId="5324" xr:uid="{83D6D4B6-3B67-42A3-97C0-B908A3FD10D9}"/>
    <cellStyle name="20% - Accent4 4 3 3" xfId="6100" xr:uid="{E09E0F2D-CF1A-4CD9-9299-9F518530A131}"/>
    <cellStyle name="20% - Accent4 4 3 3 2" xfId="10192" xr:uid="{13E2B2C5-42E6-4CB2-8690-36A1E2196DB7}"/>
    <cellStyle name="20% - Accent4 4 3 3 2 2" xfId="29046" xr:uid="{3265DA78-3A4B-421A-A70A-016CD4D4C357}"/>
    <cellStyle name="20% - Accent4 4 3 3 2 2 2" xfId="47808" xr:uid="{02F9B137-4341-4B36-9AD1-DFD49D600DB1}"/>
    <cellStyle name="20% - Accent4 4 3 3 2 3" xfId="19655" xr:uid="{410D3150-D16E-4141-A7EC-EF323C418D1B}"/>
    <cellStyle name="20% - Accent4 4 3 3 2 4" xfId="38427" xr:uid="{BE1B4021-54B8-4553-9F36-75CB369A6BA9}"/>
    <cellStyle name="20% - Accent4 4 3 3 3" xfId="25147" xr:uid="{7E28C488-767D-4592-A952-EBBC8618A4EF}"/>
    <cellStyle name="20% - Accent4 4 3 3 3 2" xfId="43909" xr:uid="{8081E75B-D53A-4ECF-A3F6-D93762CD5CC4}"/>
    <cellStyle name="20% - Accent4 4 3 3 4" xfId="15756" xr:uid="{078A1433-1198-453D-910B-A169308995AB}"/>
    <cellStyle name="20% - Accent4 4 3 3 5" xfId="34528" xr:uid="{2B188ACB-E35E-443E-A8B0-CB3228095E2C}"/>
    <cellStyle name="20% - Accent4 4 3 3 6" xfId="52538" xr:uid="{84F755D2-D243-4E0A-9559-E7C6BA074DB0}"/>
    <cellStyle name="20% - Accent4 4 3 3 7" xfId="60570" xr:uid="{3AA0A830-0EDF-4E57-9859-CCF74E90A31D}"/>
    <cellStyle name="20% - Accent4 4 3 4" xfId="4549" xr:uid="{01B9C5FE-27BC-49EA-BFCE-9CC4265BB0E2}"/>
    <cellStyle name="20% - Accent4 4 3 4 2" xfId="10193" xr:uid="{14166A45-08DD-46F2-9E1B-BB38092E0D4B}"/>
    <cellStyle name="20% - Accent4 4 3 4 2 2" xfId="29047" xr:uid="{F38A3408-51AE-4466-82B2-C1C67C101467}"/>
    <cellStyle name="20% - Accent4 4 3 4 2 2 2" xfId="47809" xr:uid="{8D1AD2CB-8630-4E22-A1E2-7CEAEB054819}"/>
    <cellStyle name="20% - Accent4 4 3 4 2 3" xfId="19656" xr:uid="{10ABA0E3-D46D-4719-979C-78D1F0D5F579}"/>
    <cellStyle name="20% - Accent4 4 3 4 2 4" xfId="38428" xr:uid="{259958CE-E073-41EF-B631-16476D48A65B}"/>
    <cellStyle name="20% - Accent4 4 3 4 3" xfId="23596" xr:uid="{47D4C0C8-EFF0-4133-A165-B41E0A98C73A}"/>
    <cellStyle name="20% - Accent4 4 3 4 3 2" xfId="42359" xr:uid="{DC4C1865-D210-4657-B57A-2DCC59C7EAA7}"/>
    <cellStyle name="20% - Accent4 4 3 4 4" xfId="14205" xr:uid="{4071FEE6-70AE-4C79-A65E-5488FD131A51}"/>
    <cellStyle name="20% - Accent4 4 3 4 5" xfId="32978" xr:uid="{04D844BF-B682-40F9-AAF7-36F4742A6EF6}"/>
    <cellStyle name="20% - Accent4 4 3 4 6" xfId="52539" xr:uid="{3B602707-F5B1-4F52-A7E6-93C461767301}"/>
    <cellStyle name="20% - Accent4 4 3 4 7" xfId="60571" xr:uid="{87FDF656-C808-47AD-8927-FC31C623F943}"/>
    <cellStyle name="20% - Accent4 4 3 5" xfId="6624" xr:uid="{29884244-9126-45A9-85DE-8E9C3C1EB9D9}"/>
    <cellStyle name="20% - Accent4 4 3 5 2" xfId="25664" xr:uid="{6D614ED7-3789-40FF-958E-CC310D3C4173}"/>
    <cellStyle name="20% - Accent4 4 3 5 2 2" xfId="44426" xr:uid="{C961D47D-8B0A-4D8E-ABE7-1FAE4C751DB0}"/>
    <cellStyle name="20% - Accent4 4 3 5 3" xfId="16273" xr:uid="{7F9439F0-1F21-4FA4-840D-6E5088E1089E}"/>
    <cellStyle name="20% - Accent4 4 3 5 4" xfId="35045" xr:uid="{72B3126E-3E2F-4D48-839A-20CCB4F98F20}"/>
    <cellStyle name="20% - Accent4 4 3 6" xfId="8359" xr:uid="{1AC262A0-226A-404A-9B44-3760B563D629}"/>
    <cellStyle name="20% - Accent4 4 3 6 2" xfId="27215" xr:uid="{70445CE9-C6DA-4802-A374-C4257447D176}"/>
    <cellStyle name="20% - Accent4 4 3 6 2 2" xfId="45977" xr:uid="{4A91AFEF-DAE5-460C-901C-4C71B68005E3}"/>
    <cellStyle name="20% - Accent4 4 3 6 3" xfId="17824" xr:uid="{833B9480-13FC-43CE-A5F9-71D27099A7EC}"/>
    <cellStyle name="20% - Accent4 4 3 6 4" xfId="36596" xr:uid="{2F5832EC-E4D2-42F6-8C92-5DD532037E9C}"/>
    <cellStyle name="20% - Accent4 4 3 7" xfId="22421" xr:uid="{72A30249-E682-4727-8C06-19327D0B5E76}"/>
    <cellStyle name="20% - Accent4 4 3 7 2" xfId="41193" xr:uid="{F38C8A64-F0F4-45A7-9570-BA56C3CC6691}"/>
    <cellStyle name="20% - Accent4 4 3 8" xfId="13030" xr:uid="{F633A14F-F3D8-41FB-945A-0497F2D601C6}"/>
    <cellStyle name="20% - Accent4 4 3 9" xfId="31812" xr:uid="{95DD98F9-EDA9-4A93-9E0E-959B709799EA}"/>
    <cellStyle name="20% - Accent4 4 4" xfId="1770" xr:uid="{892F9EC0-CA38-4CAB-B76E-AF9D753F611E}"/>
    <cellStyle name="20% - Accent4 4 4 10" xfId="55440" xr:uid="{AB009E4D-4430-4836-ABD6-260785C83D21}"/>
    <cellStyle name="20% - Accent4 4 4 2" xfId="6626" xr:uid="{B5ADFCE3-1BDB-4371-9426-BC1D3207AE21}"/>
    <cellStyle name="20% - Accent4 4 4 2 2" xfId="10194" xr:uid="{F56EF193-65BF-4B54-8B52-C4525166A1E7}"/>
    <cellStyle name="20% - Accent4 4 4 2 2 2" xfId="29048" xr:uid="{1EFA2BC7-9DFF-48A9-8DB7-CC4FEADCE2FA}"/>
    <cellStyle name="20% - Accent4 4 4 2 2 2 2" xfId="47810" xr:uid="{F2C6A8CC-1157-48B2-B678-98B87CFC5E5F}"/>
    <cellStyle name="20% - Accent4 4 4 2 2 3" xfId="19657" xr:uid="{4E1C03F9-1473-4810-BC8E-45564C97DCE6}"/>
    <cellStyle name="20% - Accent4 4 4 2 2 4" xfId="38429" xr:uid="{A1043094-FA28-4F97-90CB-4F8493FB3ECF}"/>
    <cellStyle name="20% - Accent4 4 4 2 3" xfId="25666" xr:uid="{442B8D24-B9B7-45A7-B81E-1F5710D59F59}"/>
    <cellStyle name="20% - Accent4 4 4 2 3 2" xfId="44428" xr:uid="{0E79F34B-9FBD-425A-92E4-BCF0F1CE9F6B}"/>
    <cellStyle name="20% - Accent4 4 4 2 4" xfId="16275" xr:uid="{5CA3C59A-312E-4B15-95FC-52428E9FD653}"/>
    <cellStyle name="20% - Accent4 4 4 2 5" xfId="35047" xr:uid="{B32DA52B-8AF0-41F0-B7E5-4C0C18340140}"/>
    <cellStyle name="20% - Accent4 4 4 2 6" xfId="52540" xr:uid="{156104CD-A2C6-4A4A-8D32-DA376C10D0DD}"/>
    <cellStyle name="20% - Accent4 4 4 2 7" xfId="60572" xr:uid="{84106658-593E-4B7D-8808-7DCB7C6604F1}"/>
    <cellStyle name="20% - Accent4 4 4 3" xfId="10195" xr:uid="{F8F9FD8B-4543-4B43-8FD1-50DBEBB736BC}"/>
    <cellStyle name="20% - Accent4 4 4 3 2" xfId="29049" xr:uid="{4FE9BF6E-8C7C-4510-9DB4-81FBB9B65166}"/>
    <cellStyle name="20% - Accent4 4 4 3 2 2" xfId="47811" xr:uid="{F8A1E349-A717-407A-9AC2-7C6CDD12B65E}"/>
    <cellStyle name="20% - Accent4 4 4 3 3" xfId="19658" xr:uid="{B7516AE0-BCA4-4701-9AB0-8D963B98790C}"/>
    <cellStyle name="20% - Accent4 4 4 3 4" xfId="38430" xr:uid="{65D9D039-BD46-47A4-A7F2-ABD8022327FA}"/>
    <cellStyle name="20% - Accent4 4 4 3 5" xfId="52541" xr:uid="{50C44FE8-B067-42F0-9D60-87ACC0BB5808}"/>
    <cellStyle name="20% - Accent4 4 4 3 6" xfId="60573" xr:uid="{227A9882-3953-46E1-A7F9-E36086198F88}"/>
    <cellStyle name="20% - Accent4 4 4 4" xfId="8361" xr:uid="{2734C599-7DD9-4A5D-9502-40C695FF7A1E}"/>
    <cellStyle name="20% - Accent4 4 4 4 2" xfId="27217" xr:uid="{9C56CA3C-24B4-4106-BEFA-E74D9791F4E1}"/>
    <cellStyle name="20% - Accent4 4 4 4 2 2" xfId="45979" xr:uid="{293EA109-2C6E-4483-81D8-8E95642342B7}"/>
    <cellStyle name="20% - Accent4 4 4 4 3" xfId="17826" xr:uid="{D396F056-A80C-4E63-837A-3C7C81AE67CA}"/>
    <cellStyle name="20% - Accent4 4 4 4 4" xfId="36598" xr:uid="{0B680F08-0273-479E-92DF-6BBBFF263E38}"/>
    <cellStyle name="20% - Accent4 4 4 5" xfId="23938" xr:uid="{0C9A431A-4DDD-4DD2-B004-5247E75122ED}"/>
    <cellStyle name="20% - Accent4 4 4 5 2" xfId="42701" xr:uid="{1C79EB48-60A9-423A-956F-8623DD1502B7}"/>
    <cellStyle name="20% - Accent4 4 4 6" xfId="14547" xr:uid="{210E0C7E-5C32-4484-B3D7-0F2FC588007C}"/>
    <cellStyle name="20% - Accent4 4 4 7" xfId="33320" xr:uid="{252C571C-F2FA-47B8-9BD2-3E869EE2E4B1}"/>
    <cellStyle name="20% - Accent4 4 4 8" xfId="50709" xr:uid="{9717E257-5869-46D3-B05D-9F43A24C2718}"/>
    <cellStyle name="20% - Accent4 4 4 9" xfId="4891" xr:uid="{FD114555-1DE0-445D-A8B8-A319A6609FAE}"/>
    <cellStyle name="20% - Accent4 4 5" xfId="1564" xr:uid="{C4566F97-FA41-4A37-91DB-F3D575141D4B}"/>
    <cellStyle name="20% - Accent4 4 5 10" xfId="55441" xr:uid="{B8D98E91-ACF2-49B2-8F06-05D7551226F4}"/>
    <cellStyle name="20% - Accent4 4 5 2" xfId="10197" xr:uid="{F95C178B-7517-496F-8041-9CA2C0DDA970}"/>
    <cellStyle name="20% - Accent4 4 5 2 2" xfId="29051" xr:uid="{2F001F92-5F5D-4F83-BF68-6469D4D4AA56}"/>
    <cellStyle name="20% - Accent4 4 5 2 2 2" xfId="47813" xr:uid="{A02D474F-82ED-47F9-8CF3-805CE2785A04}"/>
    <cellStyle name="20% - Accent4 4 5 2 3" xfId="19660" xr:uid="{2421549C-1A9C-4E23-86D1-9E78DF84C72B}"/>
    <cellStyle name="20% - Accent4 4 5 2 4" xfId="38432" xr:uid="{F92EBBE9-5119-4982-BAA9-9742E934E0D3}"/>
    <cellStyle name="20% - Accent4 4 5 2 5" xfId="52543" xr:uid="{4979AF93-3AB7-4248-A930-4338DDF0ECA1}"/>
    <cellStyle name="20% - Accent4 4 5 2 6" xfId="60574" xr:uid="{E0886A72-02A1-4DC9-84BA-6FB85EF0041D}"/>
    <cellStyle name="20% - Accent4 4 5 3" xfId="10198" xr:uid="{8CA03EDB-8C8D-4934-844A-5F5B1299F5B0}"/>
    <cellStyle name="20% - Accent4 4 5 3 2" xfId="29052" xr:uid="{B062A537-2237-4BD8-A0CC-0EDC1F361B4E}"/>
    <cellStyle name="20% - Accent4 4 5 3 2 2" xfId="47814" xr:uid="{B11752EF-83A7-49F7-8079-7194E048F46F}"/>
    <cellStyle name="20% - Accent4 4 5 3 3" xfId="19661" xr:uid="{7F102F12-A41F-4857-A8C4-D78345DDFADB}"/>
    <cellStyle name="20% - Accent4 4 5 3 4" xfId="38433" xr:uid="{1D388882-1A6F-4C81-942A-987D567B3EDA}"/>
    <cellStyle name="20% - Accent4 4 5 3 5" xfId="52544" xr:uid="{29CAF33B-B273-4100-AE7E-F11445C2D19B}"/>
    <cellStyle name="20% - Accent4 4 5 3 6" xfId="60575" xr:uid="{07F7FAE6-8B09-43B9-8CCE-92CA31548A9F}"/>
    <cellStyle name="20% - Accent4 4 5 4" xfId="10196" xr:uid="{35CDB82B-FAA9-4B08-AD47-90667EB8DC2E}"/>
    <cellStyle name="20% - Accent4 4 5 4 2" xfId="29050" xr:uid="{EEE8E50D-A194-4E21-930D-6FEFDA6FE491}"/>
    <cellStyle name="20% - Accent4 4 5 4 2 2" xfId="47812" xr:uid="{086ADCC7-A68C-4CEA-A5B3-F661838A37B0}"/>
    <cellStyle name="20% - Accent4 4 5 4 3" xfId="19659" xr:uid="{0BF4659C-3D8A-41CF-BF4B-247A73D71B98}"/>
    <cellStyle name="20% - Accent4 4 5 4 4" xfId="38431" xr:uid="{034A6BFF-956A-4685-B4B8-CCF2E51C2DB3}"/>
    <cellStyle name="20% - Accent4 4 5 5" xfId="24714" xr:uid="{3DC32B0A-2C0A-4072-9F67-6F992B574DB0}"/>
    <cellStyle name="20% - Accent4 4 5 5 2" xfId="43476" xr:uid="{E71A8A6C-5487-442B-9850-E3CA504DF870}"/>
    <cellStyle name="20% - Accent4 4 5 6" xfId="15323" xr:uid="{6187F8EB-A740-4F51-B0B6-AAF3A7EC1811}"/>
    <cellStyle name="20% - Accent4 4 5 7" xfId="34095" xr:uid="{2D73D0A7-2CE1-45C9-9383-4CC8BEF4E810}"/>
    <cellStyle name="20% - Accent4 4 5 8" xfId="52542" xr:uid="{324074B5-7CA8-4201-99AC-59502C212EA2}"/>
    <cellStyle name="20% - Accent4 4 5 9" xfId="5667" xr:uid="{CD635415-9F2F-40F3-B3B3-3A33427908CD}"/>
    <cellStyle name="20% - Accent4 4 6" xfId="4116" xr:uid="{E75127AD-2577-4FDE-93AA-ED7BE0F3250A}"/>
    <cellStyle name="20% - Accent4 4 6 2" xfId="23163" xr:uid="{689B5F2D-F90C-49FB-A037-FD322DE6BBAE}"/>
    <cellStyle name="20% - Accent4 4 6 2 2" xfId="41926" xr:uid="{FA477B80-5C41-4888-A6F2-4D7EA3764210}"/>
    <cellStyle name="20% - Accent4 4 6 3" xfId="13772" xr:uid="{B907BE7F-F3CB-4A9D-AB9B-BA58D7CFB0E7}"/>
    <cellStyle name="20% - Accent4 4 6 4" xfId="32545" xr:uid="{014C1320-0A21-448F-8285-001A393910E1}"/>
    <cellStyle name="20% - Accent4 4 6 5" xfId="55442" xr:uid="{64306B73-6374-4239-AF2C-A83009BDAC24}"/>
    <cellStyle name="20% - Accent4 4 7" xfId="6621" xr:uid="{F491ED2B-5186-4414-9F0F-B233E7657311}"/>
    <cellStyle name="20% - Accent4 4 7 2" xfId="25661" xr:uid="{38CDD8EC-4AA5-46F4-AAC2-F65BE3B1CDD7}"/>
    <cellStyle name="20% - Accent4 4 7 2 2" xfId="44423" xr:uid="{71BE5889-2374-4DDE-ACB7-84B477D47D49}"/>
    <cellStyle name="20% - Accent4 4 7 3" xfId="16270" xr:uid="{AB354483-77C4-4DED-A244-1D4EFF9BAA59}"/>
    <cellStyle name="20% - Accent4 4 7 4" xfId="35042" xr:uid="{2175F145-F68A-4D8D-A944-7B8AB2DAA8A5}"/>
    <cellStyle name="20% - Accent4 4 7 5" xfId="55443" xr:uid="{4D0EE101-87C7-4BEF-83DD-BD4000B71B8B}"/>
    <cellStyle name="20% - Accent4 4 8" xfId="7931" xr:uid="{5311FAE1-E223-4485-974C-65684FD00144}"/>
    <cellStyle name="20% - Accent4 4 8 2" xfId="55444" xr:uid="{48E4CE22-A9C6-4E72-BF70-51607F0154C8}"/>
    <cellStyle name="20% - Accent4 4 9" xfId="8356" xr:uid="{F084CAB9-194D-4F0D-9C23-750E1C90791B}"/>
    <cellStyle name="20% - Accent4 4 9 2" xfId="27212" xr:uid="{83804D15-8059-43D4-A0CE-2BCF1BE43FBA}"/>
    <cellStyle name="20% - Accent4 4 9 2 2" xfId="45974" xr:uid="{8DD131CA-0FBA-48CD-A782-FD04FBBA561F}"/>
    <cellStyle name="20% - Accent4 4 9 3" xfId="17821" xr:uid="{97C49331-BF4F-467F-846E-F3BC90D5248D}"/>
    <cellStyle name="20% - Accent4 4 9 4" xfId="36593" xr:uid="{585F9F1A-5422-4A75-93F7-E57F967C0DAD}"/>
    <cellStyle name="20% - Accent4 4 9 5" xfId="55445" xr:uid="{3EA98345-4A64-4EE5-B4D0-9C5636F62CBD}"/>
    <cellStyle name="20% - Accent4 5" xfId="1120" xr:uid="{D9C6762D-1A1F-4F08-AC54-D94B6BF5E790}"/>
    <cellStyle name="20% - Accent4 5 10" xfId="22422" xr:uid="{5927D251-23D5-4D2E-B522-7A92FA79C895}"/>
    <cellStyle name="20% - Accent4 5 10 2" xfId="41194" xr:uid="{E6EB9136-CCCA-4573-AEE4-8A127B04FB8E}"/>
    <cellStyle name="20% - Accent4 5 10 3" xfId="55447" xr:uid="{DCD5DD93-8CE3-4344-9A9F-57016AEA7D57}"/>
    <cellStyle name="20% - Accent4 5 11" xfId="13031" xr:uid="{6E1C0E93-3B2A-4772-978A-D0E8A297ED92}"/>
    <cellStyle name="20% - Accent4 5 11 2" xfId="55448" xr:uid="{1BDE8308-EB71-4E7E-99CE-DD950E014815}"/>
    <cellStyle name="20% - Accent4 5 12" xfId="31813" xr:uid="{7F5E80D2-38CE-4BF6-A75B-2C066AA50632}"/>
    <cellStyle name="20% - Accent4 5 12 2" xfId="55449" xr:uid="{C7165AA9-0EAB-46C6-ACFB-88D7501E54BA}"/>
    <cellStyle name="20% - Accent4 5 13" xfId="50710" xr:uid="{B00645BF-CDEF-434F-A755-641F8B6405BE}"/>
    <cellStyle name="20% - Accent4 5 13 2" xfId="55450" xr:uid="{CBB5F24D-14C2-473C-933F-C350D5559C7A}"/>
    <cellStyle name="20% - Accent4 5 14" xfId="3368" xr:uid="{621C129B-6028-4FD4-8E46-989819E3C295}"/>
    <cellStyle name="20% - Accent4 5 15" xfId="55446" xr:uid="{B1C75F91-8DFC-49A3-B014-D6AD6065337A}"/>
    <cellStyle name="20% - Accent4 5 2" xfId="1338" xr:uid="{C559FFE0-050D-4BC0-B9E0-5F182CFCAB6C}"/>
    <cellStyle name="20% - Accent4 5 2 10" xfId="50711" xr:uid="{4AFBF4C3-2366-46D4-861D-1C42AFA22924}"/>
    <cellStyle name="20% - Accent4 5 2 11" xfId="3369" xr:uid="{3288B5B5-5407-4731-9E39-DCA7AB6619A6}"/>
    <cellStyle name="20% - Accent4 5 2 12" xfId="55451" xr:uid="{BF3EA7FA-ABF5-4478-8D48-3AE4155A098A}"/>
    <cellStyle name="20% - Accent4 5 2 2" xfId="1996" xr:uid="{C49BA36B-3474-4A22-8633-ED15AC14C8C5}"/>
    <cellStyle name="20% - Accent4 5 2 2 10" xfId="58985" xr:uid="{A5426738-134E-423F-AF36-DF9812B9468D}"/>
    <cellStyle name="20% - Accent4 5 2 2 2" xfId="6629" xr:uid="{196AA033-777E-4594-9345-9C7405B49160}"/>
    <cellStyle name="20% - Accent4 5 2 2 2 2" xfId="10199" xr:uid="{2F1F292C-00A3-41C5-8726-4C18BAE8D9E2}"/>
    <cellStyle name="20% - Accent4 5 2 2 2 2 2" xfId="29053" xr:uid="{221FF753-55AF-4F29-82B3-88B7D4B86AF9}"/>
    <cellStyle name="20% - Accent4 5 2 2 2 2 2 2" xfId="47815" xr:uid="{AEE208FC-03D6-4B5B-8083-E2FC98764DD8}"/>
    <cellStyle name="20% - Accent4 5 2 2 2 2 3" xfId="19662" xr:uid="{EF9CFD3C-0D75-4D01-BC74-EDF3022DE5D4}"/>
    <cellStyle name="20% - Accent4 5 2 2 2 2 4" xfId="38434" xr:uid="{7BAA934F-15EC-430D-B4F8-670AA6B6C924}"/>
    <cellStyle name="20% - Accent4 5 2 2 2 3" xfId="25669" xr:uid="{EC8E5AE8-B675-49CD-9A2D-7EB50F8E1A40}"/>
    <cellStyle name="20% - Accent4 5 2 2 2 3 2" xfId="44431" xr:uid="{3A6757F6-8E23-4BC6-8840-33E7CC3A4CFC}"/>
    <cellStyle name="20% - Accent4 5 2 2 2 4" xfId="16278" xr:uid="{55ED29C2-99D0-4E25-8D6B-21ECD9414B1C}"/>
    <cellStyle name="20% - Accent4 5 2 2 2 5" xfId="35050" xr:uid="{CBEC442E-5C32-4E78-AAEA-097873019FB3}"/>
    <cellStyle name="20% - Accent4 5 2 2 2 6" xfId="52545" xr:uid="{CEF82C4C-B35F-4F22-B46E-CDF34F140922}"/>
    <cellStyle name="20% - Accent4 5 2 2 2 7" xfId="60576" xr:uid="{0AA4ED2C-D2DF-4380-8524-AD1CA55077BE}"/>
    <cellStyle name="20% - Accent4 5 2 2 3" xfId="10200" xr:uid="{BC7EAEF9-78F3-4DF9-B739-E0F7AF0FA506}"/>
    <cellStyle name="20% - Accent4 5 2 2 3 2" xfId="29054" xr:uid="{9B5E9D31-DB39-49F9-A771-5C7EAA52599F}"/>
    <cellStyle name="20% - Accent4 5 2 2 3 2 2" xfId="47816" xr:uid="{6482DD4F-96FF-4E59-B3AB-FA3EBDF2A41D}"/>
    <cellStyle name="20% - Accent4 5 2 2 3 3" xfId="19663" xr:uid="{6680127D-72F6-4DC1-8662-FB89582594E8}"/>
    <cellStyle name="20% - Accent4 5 2 2 3 4" xfId="38435" xr:uid="{2A89196C-B798-4631-B4B2-CA747E957AB0}"/>
    <cellStyle name="20% - Accent4 5 2 2 3 5" xfId="52546" xr:uid="{CB6CFA43-DC90-47CF-83D1-D27280A035E4}"/>
    <cellStyle name="20% - Accent4 5 2 2 3 6" xfId="60577" xr:uid="{5F5E4F7C-5F62-4588-A2A7-CA254CF5EC3A}"/>
    <cellStyle name="20% - Accent4 5 2 2 4" xfId="8364" xr:uid="{7674F609-27D8-44D5-9B1F-87E28B3FDF4C}"/>
    <cellStyle name="20% - Accent4 5 2 2 4 2" xfId="27220" xr:uid="{AA63744B-5FB4-4F91-B4F5-3F1F6492F8AF}"/>
    <cellStyle name="20% - Accent4 5 2 2 4 2 2" xfId="45982" xr:uid="{94C1AE38-E2C7-476B-801C-C25253C23CFD}"/>
    <cellStyle name="20% - Accent4 5 2 2 4 3" xfId="17829" xr:uid="{21F003EC-466E-4417-95A7-AB67C3B2ED6B}"/>
    <cellStyle name="20% - Accent4 5 2 2 4 4" xfId="36601" xr:uid="{9B317926-5148-4D03-933F-27EEA2FBD1F5}"/>
    <cellStyle name="20% - Accent4 5 2 2 5" xfId="24196" xr:uid="{4D2E671E-F8D8-41D9-8957-27B3B8194C26}"/>
    <cellStyle name="20% - Accent4 5 2 2 5 2" xfId="42959" xr:uid="{3ED0A934-00E9-4716-97EE-49B5FCD2CDF9}"/>
    <cellStyle name="20% - Accent4 5 2 2 6" xfId="14805" xr:uid="{1185177A-9B92-4FF0-8881-722DC3A78DB9}"/>
    <cellStyle name="20% - Accent4 5 2 2 7" xfId="33578" xr:uid="{730A277C-099B-41C4-92CA-B2DFC83A4B7B}"/>
    <cellStyle name="20% - Accent4 5 2 2 8" xfId="50712" xr:uid="{1BBD1A4C-008F-4709-9E10-547DC23760E5}"/>
    <cellStyle name="20% - Accent4 5 2 2 9" xfId="5149" xr:uid="{08B78108-EF0B-4606-82A2-FD47AEF75721}"/>
    <cellStyle name="20% - Accent4 5 2 3" xfId="5925" xr:uid="{A5F0DC65-F6FE-45BC-B2CF-FE8ADD6A1F31}"/>
    <cellStyle name="20% - Accent4 5 2 3 2" xfId="10201" xr:uid="{1B513D50-D95E-47E1-8F28-4DA3C8E4DD34}"/>
    <cellStyle name="20% - Accent4 5 2 3 2 2" xfId="29055" xr:uid="{D1E6CEDD-0887-4FCA-A320-D65D8E8B00B2}"/>
    <cellStyle name="20% - Accent4 5 2 3 2 2 2" xfId="47817" xr:uid="{53DF3074-9031-4843-8A28-ADFDBEFB18F2}"/>
    <cellStyle name="20% - Accent4 5 2 3 2 3" xfId="19664" xr:uid="{38B1F168-A62D-4647-97DD-8B97E08D3D86}"/>
    <cellStyle name="20% - Accent4 5 2 3 2 4" xfId="38436" xr:uid="{AE2A55A1-3FF4-49C9-AA91-4819CDC4B9ED}"/>
    <cellStyle name="20% - Accent4 5 2 3 3" xfId="24972" xr:uid="{193E67BB-0408-49BF-A64B-2B24A088E3D4}"/>
    <cellStyle name="20% - Accent4 5 2 3 3 2" xfId="43734" xr:uid="{20606258-5C39-4612-A89B-1A9BE074A8AF}"/>
    <cellStyle name="20% - Accent4 5 2 3 4" xfId="15581" xr:uid="{558F264E-8B9E-491B-B21B-5006512E9336}"/>
    <cellStyle name="20% - Accent4 5 2 3 5" xfId="34353" xr:uid="{918B4666-D63F-421A-BC00-816BE4C03CBE}"/>
    <cellStyle name="20% - Accent4 5 2 3 6" xfId="52547" xr:uid="{6EDE57D6-24FD-4F9E-9530-FCD392857156}"/>
    <cellStyle name="20% - Accent4 5 2 3 7" xfId="60578" xr:uid="{B1104A7A-5F36-4F83-BA2F-344743B05B7A}"/>
    <cellStyle name="20% - Accent4 5 2 4" xfId="4374" xr:uid="{80BB4996-EAA5-477C-8F2B-7D8EFB8C772C}"/>
    <cellStyle name="20% - Accent4 5 2 4 2" xfId="10202" xr:uid="{C5A1D318-7F56-4030-A90D-B7350CAA6B7A}"/>
    <cellStyle name="20% - Accent4 5 2 4 2 2" xfId="29056" xr:uid="{7DDB526E-C585-4EEB-88D4-E536BC0B71B0}"/>
    <cellStyle name="20% - Accent4 5 2 4 2 2 2" xfId="47818" xr:uid="{4C8259E6-B68F-4583-BA58-522A7A040C31}"/>
    <cellStyle name="20% - Accent4 5 2 4 2 3" xfId="19665" xr:uid="{7974FE4F-98DB-4873-BA26-44095611D47F}"/>
    <cellStyle name="20% - Accent4 5 2 4 2 4" xfId="38437" xr:uid="{20DAB0DE-6D74-4C85-8FFE-DB536623F73A}"/>
    <cellStyle name="20% - Accent4 5 2 4 3" xfId="23421" xr:uid="{9F2F2491-D4F6-4BC4-9E7F-94D02249BD62}"/>
    <cellStyle name="20% - Accent4 5 2 4 3 2" xfId="42184" xr:uid="{AF8413B3-21EE-49B0-AFFF-B3DB00BC3B87}"/>
    <cellStyle name="20% - Accent4 5 2 4 4" xfId="14030" xr:uid="{870FDE93-0BA5-43FC-9DB7-79F0C23C0E3F}"/>
    <cellStyle name="20% - Accent4 5 2 4 5" xfId="32803" xr:uid="{7CD10D96-3862-4747-8446-BDD90303FA0A}"/>
    <cellStyle name="20% - Accent4 5 2 4 6" xfId="52548" xr:uid="{2FB929EE-B9B8-48AD-82E1-E3642D4C98D5}"/>
    <cellStyle name="20% - Accent4 5 2 4 7" xfId="60579" xr:uid="{5E59AF0F-B74E-4EF1-BB0B-620289E5F90B}"/>
    <cellStyle name="20% - Accent4 5 2 5" xfId="6628" xr:uid="{DB824C32-9819-42CE-82D0-DAD0800E25CD}"/>
    <cellStyle name="20% - Accent4 5 2 5 2" xfId="25668" xr:uid="{4F3C90C2-F4FC-47B6-852B-A34550994840}"/>
    <cellStyle name="20% - Accent4 5 2 5 2 2" xfId="44430" xr:uid="{A7313E92-19BE-40B5-8200-C3843FEDB26D}"/>
    <cellStyle name="20% - Accent4 5 2 5 3" xfId="16277" xr:uid="{7B6594A8-A0EA-4237-8827-E9240FB250B7}"/>
    <cellStyle name="20% - Accent4 5 2 5 4" xfId="35049" xr:uid="{535F90D9-B5A7-4CDD-9851-985349F75461}"/>
    <cellStyle name="20% - Accent4 5 2 6" xfId="8363" xr:uid="{F227D844-6DA4-496D-A90F-75EDFD41D0A5}"/>
    <cellStyle name="20% - Accent4 5 2 6 2" xfId="27219" xr:uid="{65AE4DAA-473A-4AB7-ABD8-B176C3ECE452}"/>
    <cellStyle name="20% - Accent4 5 2 6 2 2" xfId="45981" xr:uid="{0BC354BC-DD69-42D8-AB15-2337DFE7D91F}"/>
    <cellStyle name="20% - Accent4 5 2 6 3" xfId="17828" xr:uid="{A97BDF30-2C22-4F2B-B8D2-F639A711D5BC}"/>
    <cellStyle name="20% - Accent4 5 2 6 4" xfId="36600" xr:uid="{D4E5119C-236F-4141-8CBF-45082AD52347}"/>
    <cellStyle name="20% - Accent4 5 2 7" xfId="22423" xr:uid="{C2649050-3665-4D9A-9279-D6759517F5A8}"/>
    <cellStyle name="20% - Accent4 5 2 7 2" xfId="41195" xr:uid="{480CFBCA-EE44-4A85-88AA-B37F88C3218A}"/>
    <cellStyle name="20% - Accent4 5 2 8" xfId="13032" xr:uid="{F5E4EBFA-E177-4740-9F30-7DC380708FE6}"/>
    <cellStyle name="20% - Accent4 5 2 9" xfId="31814" xr:uid="{B761924C-5C37-45FC-B0CC-0121EE71D07A}"/>
    <cellStyle name="20% - Accent4 5 3" xfId="1790" xr:uid="{820D471D-4AE5-4595-B89C-7453F4E99E74}"/>
    <cellStyle name="20% - Accent4 5 3 10" xfId="50713" xr:uid="{6056D7CA-4901-4C25-A882-82F236F9A224}"/>
    <cellStyle name="20% - Accent4 5 3 11" xfId="3370" xr:uid="{F482FF35-D6D4-4F9E-BF2E-AAF57DCD3AB5}"/>
    <cellStyle name="20% - Accent4 5 3 12" xfId="55452" xr:uid="{FC71F57B-45D0-4558-8743-62C72CB9ED35}"/>
    <cellStyle name="20% - Accent4 5 3 2" xfId="2292" xr:uid="{B70831F1-4D1B-459F-825C-7F91FDA89EBA}"/>
    <cellStyle name="20% - Accent4 5 3 2 10" xfId="58986" xr:uid="{942DB15D-8398-40DE-91D3-338C3467C403}"/>
    <cellStyle name="20% - Accent4 5 3 2 2" xfId="6631" xr:uid="{335D8536-E3E5-4ADC-8381-BB40C01EB1F1}"/>
    <cellStyle name="20% - Accent4 5 3 2 2 2" xfId="10203" xr:uid="{1865A1B6-6E1B-4FAF-BEC2-4F129B4E6352}"/>
    <cellStyle name="20% - Accent4 5 3 2 2 2 2" xfId="29057" xr:uid="{0DBFD712-924A-4E00-8B95-97FF73D24135}"/>
    <cellStyle name="20% - Accent4 5 3 2 2 2 2 2" xfId="47819" xr:uid="{56B0FB8F-ED11-45F0-A816-92FD23EB48D0}"/>
    <cellStyle name="20% - Accent4 5 3 2 2 2 3" xfId="19666" xr:uid="{DA3E5824-36A7-468D-A3AD-DDA674377E3F}"/>
    <cellStyle name="20% - Accent4 5 3 2 2 2 4" xfId="38438" xr:uid="{485964C9-59CC-49F4-8092-090F73D120F4}"/>
    <cellStyle name="20% - Accent4 5 3 2 2 3" xfId="25671" xr:uid="{8A6FCC65-00AD-4F0A-B961-687415C594F5}"/>
    <cellStyle name="20% - Accent4 5 3 2 2 3 2" xfId="44433" xr:uid="{0BE8B3F0-747D-4035-B2E3-EC4C9C63CACA}"/>
    <cellStyle name="20% - Accent4 5 3 2 2 4" xfId="16280" xr:uid="{5DEFF95C-5AC4-4C98-81DA-4CE6313C6132}"/>
    <cellStyle name="20% - Accent4 5 3 2 2 5" xfId="35052" xr:uid="{872739E8-7984-441F-8490-3AF39D3E32B8}"/>
    <cellStyle name="20% - Accent4 5 3 2 2 6" xfId="52549" xr:uid="{F072D3D1-62C5-451F-8EB0-6707E2789D98}"/>
    <cellStyle name="20% - Accent4 5 3 2 2 7" xfId="60580" xr:uid="{EE493813-5D66-4555-8D8B-D394F4799629}"/>
    <cellStyle name="20% - Accent4 5 3 2 3" xfId="10204" xr:uid="{B66EDD0A-104D-4AB3-A597-EE53FB427FFF}"/>
    <cellStyle name="20% - Accent4 5 3 2 3 2" xfId="29058" xr:uid="{1F78B41A-9ABE-4C09-9044-6E657734443B}"/>
    <cellStyle name="20% - Accent4 5 3 2 3 2 2" xfId="47820" xr:uid="{318D9B7A-4BAE-4E48-A2CC-99FC5DD3B55F}"/>
    <cellStyle name="20% - Accent4 5 3 2 3 3" xfId="19667" xr:uid="{0067BA39-B175-4C25-BF2B-3B8D14401D8E}"/>
    <cellStyle name="20% - Accent4 5 3 2 3 4" xfId="38439" xr:uid="{B247EDBB-9C96-48AC-9E30-10C2A9DBC22F}"/>
    <cellStyle name="20% - Accent4 5 3 2 3 5" xfId="52550" xr:uid="{AD0182D5-AEA5-4D16-8271-B9B5DE57C341}"/>
    <cellStyle name="20% - Accent4 5 3 2 3 6" xfId="60581" xr:uid="{D5225B1C-E48F-42D7-A780-9B8620EA26DE}"/>
    <cellStyle name="20% - Accent4 5 3 2 4" xfId="8366" xr:uid="{771829CA-D5F7-43D6-A73C-E6622049C85F}"/>
    <cellStyle name="20% - Accent4 5 3 2 4 2" xfId="27222" xr:uid="{D58363A2-677A-4717-B843-FC38B9E1A7A7}"/>
    <cellStyle name="20% - Accent4 5 3 2 4 2 2" xfId="45984" xr:uid="{4AE3CCE5-2DB7-48A0-B5A6-20EE6B646E1A}"/>
    <cellStyle name="20% - Accent4 5 3 2 4 3" xfId="17831" xr:uid="{622684BB-95A3-449E-9D9F-AE9842D6F85F}"/>
    <cellStyle name="20% - Accent4 5 3 2 4 4" xfId="36603" xr:uid="{AF21C3A0-FE66-43C7-8DFE-D62E69EDF1C7}"/>
    <cellStyle name="20% - Accent4 5 3 2 5" xfId="24414" xr:uid="{F9B72954-E4A9-4906-B61B-B00A80AA0195}"/>
    <cellStyle name="20% - Accent4 5 3 2 5 2" xfId="43177" xr:uid="{0EDD09D0-13FC-49AA-B00B-9493974C2FA2}"/>
    <cellStyle name="20% - Accent4 5 3 2 6" xfId="15023" xr:uid="{B607979F-E75C-4992-A848-4A45064913B5}"/>
    <cellStyle name="20% - Accent4 5 3 2 7" xfId="33796" xr:uid="{320F9193-94FC-45C2-9714-035221984099}"/>
    <cellStyle name="20% - Accent4 5 3 2 8" xfId="50714" xr:uid="{0D568F7B-047D-4834-AA81-C29E97C2583D}"/>
    <cellStyle name="20% - Accent4 5 3 2 9" xfId="5367" xr:uid="{64EF9B60-281D-4BDD-845D-E350377516FA}"/>
    <cellStyle name="20% - Accent4 5 3 3" xfId="6143" xr:uid="{8ECBEEDD-A506-46EB-890B-0CB35DB2B849}"/>
    <cellStyle name="20% - Accent4 5 3 3 2" xfId="10205" xr:uid="{2007B41B-EDAB-4847-8827-DA471A105C06}"/>
    <cellStyle name="20% - Accent4 5 3 3 2 2" xfId="29059" xr:uid="{55439506-F69E-4C60-A360-EB62893CC66B}"/>
    <cellStyle name="20% - Accent4 5 3 3 2 2 2" xfId="47821" xr:uid="{8926EB10-9BE1-4E4D-AEEE-6B13EAE3613F}"/>
    <cellStyle name="20% - Accent4 5 3 3 2 3" xfId="19668" xr:uid="{4567AE89-9C86-4570-8345-2BB597463E79}"/>
    <cellStyle name="20% - Accent4 5 3 3 2 4" xfId="38440" xr:uid="{665ECB9A-EFD4-4BC6-8E13-C81FFC242222}"/>
    <cellStyle name="20% - Accent4 5 3 3 3" xfId="25190" xr:uid="{6E87372F-C487-48C9-9E81-77EE2DE4F49E}"/>
    <cellStyle name="20% - Accent4 5 3 3 3 2" xfId="43952" xr:uid="{CF35F6E0-E269-4D0D-A627-75DFF51CD7E3}"/>
    <cellStyle name="20% - Accent4 5 3 3 4" xfId="15799" xr:uid="{1B35E739-E29F-440D-BB12-AA2C1980A8B7}"/>
    <cellStyle name="20% - Accent4 5 3 3 5" xfId="34571" xr:uid="{447E6073-A785-490E-A6C2-5140F9984A12}"/>
    <cellStyle name="20% - Accent4 5 3 3 6" xfId="52551" xr:uid="{F8B61A06-0EA6-469F-AD0D-80099E8C1421}"/>
    <cellStyle name="20% - Accent4 5 3 3 7" xfId="60582" xr:uid="{8165D9A8-FC88-42CB-842E-0886271826A0}"/>
    <cellStyle name="20% - Accent4 5 3 4" xfId="4592" xr:uid="{7A8090FE-96B5-46C2-88A8-6A4B963E13E4}"/>
    <cellStyle name="20% - Accent4 5 3 4 2" xfId="10206" xr:uid="{EF162B6D-5F7D-46ED-BF2D-B9EA65475298}"/>
    <cellStyle name="20% - Accent4 5 3 4 2 2" xfId="29060" xr:uid="{CC7063F6-76B4-4BC0-8ACB-EA7B2BAFA266}"/>
    <cellStyle name="20% - Accent4 5 3 4 2 2 2" xfId="47822" xr:uid="{70F9A642-D1D9-4BC1-9847-D7833D05EF0A}"/>
    <cellStyle name="20% - Accent4 5 3 4 2 3" xfId="19669" xr:uid="{FA40551F-4041-45EF-941B-B90A66A26569}"/>
    <cellStyle name="20% - Accent4 5 3 4 2 4" xfId="38441" xr:uid="{F6388B7E-AF13-443D-8BF2-463C8A511264}"/>
    <cellStyle name="20% - Accent4 5 3 4 3" xfId="23639" xr:uid="{2680BF9C-4029-4BE3-8CAA-86C9A9F68032}"/>
    <cellStyle name="20% - Accent4 5 3 4 3 2" xfId="42402" xr:uid="{F4F8120E-233F-406C-82CC-9642F6ED59D1}"/>
    <cellStyle name="20% - Accent4 5 3 4 4" xfId="14248" xr:uid="{CAFF1F7A-55C2-4ADC-A511-B72791572E79}"/>
    <cellStyle name="20% - Accent4 5 3 4 5" xfId="33021" xr:uid="{E0E51075-70DF-4316-A6D3-EE6FFFDFDB4F}"/>
    <cellStyle name="20% - Accent4 5 3 4 6" xfId="52552" xr:uid="{E10C7E68-B127-4008-BE4D-345A3637443A}"/>
    <cellStyle name="20% - Accent4 5 3 4 7" xfId="60583" xr:uid="{CF688EB7-6955-4B1D-8D50-BFE57A2791A3}"/>
    <cellStyle name="20% - Accent4 5 3 5" xfId="6630" xr:uid="{3AAB3957-40D0-4B14-BEE0-66240B86AD70}"/>
    <cellStyle name="20% - Accent4 5 3 5 2" xfId="25670" xr:uid="{3304EABE-58E4-484F-BB6B-37F572AF5B24}"/>
    <cellStyle name="20% - Accent4 5 3 5 2 2" xfId="44432" xr:uid="{4C65FDD0-5B2A-43BD-8592-F94260E1E0FC}"/>
    <cellStyle name="20% - Accent4 5 3 5 3" xfId="16279" xr:uid="{C30476B6-848E-42BC-A107-AA8391C9F289}"/>
    <cellStyle name="20% - Accent4 5 3 5 4" xfId="35051" xr:uid="{7F4B64A2-7C89-412B-8795-AA9FC26098D5}"/>
    <cellStyle name="20% - Accent4 5 3 6" xfId="8365" xr:uid="{133D3085-91D3-426C-9ED2-96EDE74EAA18}"/>
    <cellStyle name="20% - Accent4 5 3 6 2" xfId="27221" xr:uid="{280E8E44-537E-44AD-A227-73757F5D379F}"/>
    <cellStyle name="20% - Accent4 5 3 6 2 2" xfId="45983" xr:uid="{B6296AC7-E8EB-4986-A89E-C7E8F2900066}"/>
    <cellStyle name="20% - Accent4 5 3 6 3" xfId="17830" xr:uid="{AABA5F5D-9CF9-44D7-AC9C-3D102A2EF21D}"/>
    <cellStyle name="20% - Accent4 5 3 6 4" xfId="36602" xr:uid="{8DBBC3B6-D4B5-4BB0-8CF0-107C43C86214}"/>
    <cellStyle name="20% - Accent4 5 3 7" xfId="22424" xr:uid="{060B6289-8276-450A-9F62-964DD793B853}"/>
    <cellStyle name="20% - Accent4 5 3 7 2" xfId="41196" xr:uid="{142732E3-DD2F-4148-8551-7973514D9EE1}"/>
    <cellStyle name="20% - Accent4 5 3 8" xfId="13033" xr:uid="{672C3B32-D3E4-4DAF-A51A-A834C0A52083}"/>
    <cellStyle name="20% - Accent4 5 3 9" xfId="31815" xr:uid="{DC9E24DC-46B9-49D3-9D0F-E9BA1EE4D419}"/>
    <cellStyle name="20% - Accent4 5 4" xfId="1584" xr:uid="{BF977CB3-DE20-4763-BF9D-1E03E75B8DFD}"/>
    <cellStyle name="20% - Accent4 5 4 10" xfId="55453" xr:uid="{1C09E1B1-83DD-4EEB-8B89-8D11A61CB548}"/>
    <cellStyle name="20% - Accent4 5 4 2" xfId="6632" xr:uid="{B97A5EC1-EC9D-4842-9A15-6F8171F65542}"/>
    <cellStyle name="20% - Accent4 5 4 2 2" xfId="10207" xr:uid="{58850488-2CA4-4D98-AFD2-B134F4BDA5D1}"/>
    <cellStyle name="20% - Accent4 5 4 2 2 2" xfId="29061" xr:uid="{14DE940F-8271-4E70-BBA8-A1F6748B2EC4}"/>
    <cellStyle name="20% - Accent4 5 4 2 2 2 2" xfId="47823" xr:uid="{59BA6799-D80F-47BB-942E-D9CC093BC235}"/>
    <cellStyle name="20% - Accent4 5 4 2 2 3" xfId="19670" xr:uid="{1AF6FF59-CC3A-4A12-AA6D-86EEAD5382A3}"/>
    <cellStyle name="20% - Accent4 5 4 2 2 4" xfId="38442" xr:uid="{20514984-18F5-4AA6-AE53-2CAFA7C1FCA8}"/>
    <cellStyle name="20% - Accent4 5 4 2 3" xfId="25672" xr:uid="{FC91D938-9F3F-4A82-B47F-1C9FCB176334}"/>
    <cellStyle name="20% - Accent4 5 4 2 3 2" xfId="44434" xr:uid="{16E1A88B-3D30-4FEF-92F1-E321D40C4A40}"/>
    <cellStyle name="20% - Accent4 5 4 2 4" xfId="16281" xr:uid="{700AAB0D-625B-45DA-8270-49143FCEA04E}"/>
    <cellStyle name="20% - Accent4 5 4 2 5" xfId="35053" xr:uid="{66E5C700-A634-4B82-A1E0-FAC8EAC3477B}"/>
    <cellStyle name="20% - Accent4 5 4 2 6" xfId="52553" xr:uid="{15AA24CD-DC6D-47BE-8E6A-2E0989EB1357}"/>
    <cellStyle name="20% - Accent4 5 4 2 7" xfId="60584" xr:uid="{B5B444F3-D488-4A54-97AF-E48ED78CE4F7}"/>
    <cellStyle name="20% - Accent4 5 4 3" xfId="10208" xr:uid="{B1AD7604-6B24-4817-AF5C-1419FE82329B}"/>
    <cellStyle name="20% - Accent4 5 4 3 2" xfId="29062" xr:uid="{F85E4B53-F8F7-4439-8AFF-1DAF2663A2D9}"/>
    <cellStyle name="20% - Accent4 5 4 3 2 2" xfId="47824" xr:uid="{B84F89C3-1C17-437F-B668-A0CC2B1D0A23}"/>
    <cellStyle name="20% - Accent4 5 4 3 3" xfId="19671" xr:uid="{EE7C7654-964E-4DF2-9041-CC2F40AC4487}"/>
    <cellStyle name="20% - Accent4 5 4 3 4" xfId="38443" xr:uid="{1B207536-3EC8-4246-949F-0BA731FC6FB6}"/>
    <cellStyle name="20% - Accent4 5 4 3 5" xfId="52554" xr:uid="{F013BF43-AEBD-4EC0-A7A9-766C99C1D4A9}"/>
    <cellStyle name="20% - Accent4 5 4 3 6" xfId="60585" xr:uid="{AA38082C-AF43-4020-9A82-5CDD9DED0161}"/>
    <cellStyle name="20% - Accent4 5 4 4" xfId="8367" xr:uid="{2F36EE1A-D01C-4006-97EE-4FD55C6FD98E}"/>
    <cellStyle name="20% - Accent4 5 4 4 2" xfId="27223" xr:uid="{DD8B16DE-5788-4043-89C3-021B5DABA646}"/>
    <cellStyle name="20% - Accent4 5 4 4 2 2" xfId="45985" xr:uid="{B0E9EF90-4068-465B-88B6-D7B569BF8CE3}"/>
    <cellStyle name="20% - Accent4 5 4 4 3" xfId="17832" xr:uid="{D14AFF54-789E-4799-91EC-A73E6B693B5E}"/>
    <cellStyle name="20% - Accent4 5 4 4 4" xfId="36604" xr:uid="{D6781253-002D-459E-833E-F88CD1E3F7D3}"/>
    <cellStyle name="20% - Accent4 5 4 5" xfId="23981" xr:uid="{CD99ECFA-FF5D-484D-BA9D-3D36D71D30A4}"/>
    <cellStyle name="20% - Accent4 5 4 5 2" xfId="42744" xr:uid="{BB924F2D-D721-46BF-8C60-35E60BD4312F}"/>
    <cellStyle name="20% - Accent4 5 4 6" xfId="14590" xr:uid="{A5C069EA-A5FE-4C50-9A4A-336C5FC614F9}"/>
    <cellStyle name="20% - Accent4 5 4 7" xfId="33363" xr:uid="{5D7CD794-709C-467E-B58D-850DB5E580F1}"/>
    <cellStyle name="20% - Accent4 5 4 8" xfId="50715" xr:uid="{94BA059E-4465-48E5-8DDA-8BCA57FF49F7}"/>
    <cellStyle name="20% - Accent4 5 4 9" xfId="4934" xr:uid="{AA8242D3-66DB-4830-BC67-2C6ABDFFE548}"/>
    <cellStyle name="20% - Accent4 5 5" xfId="2293" xr:uid="{9703DF3C-3CB8-4BFA-9135-169C14FD607B}"/>
    <cellStyle name="20% - Accent4 5 5 10" xfId="55454" xr:uid="{D6D4AF1D-802C-4A50-BE8B-C151396A6572}"/>
    <cellStyle name="20% - Accent4 5 5 2" xfId="10210" xr:uid="{2DC495BF-2221-437E-ADBF-34D4F501590F}"/>
    <cellStyle name="20% - Accent4 5 5 2 2" xfId="29064" xr:uid="{6C37F413-366D-4418-A025-A24F275C48BF}"/>
    <cellStyle name="20% - Accent4 5 5 2 2 2" xfId="47826" xr:uid="{8EC186C7-2E56-4885-A2EA-F6F8AD64ADB5}"/>
    <cellStyle name="20% - Accent4 5 5 2 3" xfId="19673" xr:uid="{AB972055-12E2-4790-B1D8-B1145E052885}"/>
    <cellStyle name="20% - Accent4 5 5 2 4" xfId="38445" xr:uid="{AE5A3E8B-2326-459A-9728-4A627C33E72C}"/>
    <cellStyle name="20% - Accent4 5 5 2 5" xfId="52556" xr:uid="{CFB99CB0-7188-4DCA-A1CF-92CE931F7526}"/>
    <cellStyle name="20% - Accent4 5 5 2 6" xfId="60586" xr:uid="{096A6B8E-7315-4395-AD1E-863D063B9824}"/>
    <cellStyle name="20% - Accent4 5 5 3" xfId="10211" xr:uid="{4E11E6F3-1A24-43D2-A781-5A62EC158C8E}"/>
    <cellStyle name="20% - Accent4 5 5 3 2" xfId="29065" xr:uid="{0AAE9FA7-48D4-46EF-B35C-89BBBFEDE83D}"/>
    <cellStyle name="20% - Accent4 5 5 3 2 2" xfId="47827" xr:uid="{257C9119-14EC-4771-AC2E-1B27DCBB40AE}"/>
    <cellStyle name="20% - Accent4 5 5 3 3" xfId="19674" xr:uid="{93D934E1-1120-49E8-BA97-8B12E407A789}"/>
    <cellStyle name="20% - Accent4 5 5 3 4" xfId="38446" xr:uid="{AECD9B49-B224-405E-8CD2-5A7B9D0FB143}"/>
    <cellStyle name="20% - Accent4 5 5 3 5" xfId="52557" xr:uid="{114B89FE-D11C-4855-8B5F-87D0D90DFF62}"/>
    <cellStyle name="20% - Accent4 5 5 3 6" xfId="60587" xr:uid="{8067F097-97E4-452B-A5F8-92850E6A9982}"/>
    <cellStyle name="20% - Accent4 5 5 4" xfId="10209" xr:uid="{913FF70E-646C-45D3-82FE-0969FBAEC570}"/>
    <cellStyle name="20% - Accent4 5 5 4 2" xfId="29063" xr:uid="{A031A026-166C-4C31-87A9-3AE3076F6A60}"/>
    <cellStyle name="20% - Accent4 5 5 4 2 2" xfId="47825" xr:uid="{D9D318FF-F202-428A-ADEC-D59A6922AB09}"/>
    <cellStyle name="20% - Accent4 5 5 4 3" xfId="19672" xr:uid="{0E68C8A7-30AA-4702-9B8C-2C8906F9F333}"/>
    <cellStyle name="20% - Accent4 5 5 4 4" xfId="38444" xr:uid="{410CE843-84ED-4B3D-B71D-3776969C24B2}"/>
    <cellStyle name="20% - Accent4 5 5 5" xfId="24757" xr:uid="{C5150D82-C236-4259-9C06-03504F94801E}"/>
    <cellStyle name="20% - Accent4 5 5 5 2" xfId="43519" xr:uid="{F93EEEE0-FCB7-41F6-8E52-A2DF045F013C}"/>
    <cellStyle name="20% - Accent4 5 5 6" xfId="15366" xr:uid="{6ACB379C-8FFB-476B-AED2-53007A028372}"/>
    <cellStyle name="20% - Accent4 5 5 7" xfId="34138" xr:uid="{CF51F522-52A4-4453-A888-241C2D070407}"/>
    <cellStyle name="20% - Accent4 5 5 8" xfId="52555" xr:uid="{F4128366-1288-4B84-8925-B8E6CED7E969}"/>
    <cellStyle name="20% - Accent4 5 5 9" xfId="5710" xr:uid="{FCF9E0BE-1721-41B0-BA7B-D1690CD15B18}"/>
    <cellStyle name="20% - Accent4 5 6" xfId="4159" xr:uid="{C0BA2E8E-6EA8-4C86-9DD4-6BB6CB31C304}"/>
    <cellStyle name="20% - Accent4 5 6 2" xfId="23206" xr:uid="{028035EC-3BD4-4AF7-9A2F-1EE07F732E25}"/>
    <cellStyle name="20% - Accent4 5 6 2 2" xfId="41969" xr:uid="{D515DE26-9962-4C98-A690-57052229E77F}"/>
    <cellStyle name="20% - Accent4 5 6 3" xfId="13815" xr:uid="{50FE9967-E4E3-4471-AF97-172100AD39ED}"/>
    <cellStyle name="20% - Accent4 5 6 4" xfId="32588" xr:uid="{FC830ADC-7630-4259-8D2E-88C3207FF4FB}"/>
    <cellStyle name="20% - Accent4 5 6 5" xfId="55455" xr:uid="{19EDFC22-ACA2-4D8F-9CB9-54975F84D4A1}"/>
    <cellStyle name="20% - Accent4 5 7" xfId="6627" xr:uid="{17CF5C50-1A3D-4990-BA82-9B8F9BFA0037}"/>
    <cellStyle name="20% - Accent4 5 7 2" xfId="25667" xr:uid="{1E108885-76F4-41C9-951D-32895090FF09}"/>
    <cellStyle name="20% - Accent4 5 7 2 2" xfId="44429" xr:uid="{31AC7308-B293-4E80-824A-2DE3B2125D22}"/>
    <cellStyle name="20% - Accent4 5 7 3" xfId="16276" xr:uid="{9260D777-6A32-4C10-AA86-4A5DBE8D3A61}"/>
    <cellStyle name="20% - Accent4 5 7 4" xfId="35048" xr:uid="{1CAE380D-A0B0-4949-9C92-6545238016E6}"/>
    <cellStyle name="20% - Accent4 5 7 5" xfId="55456" xr:uid="{6A485F3B-A317-44FF-8B66-4F1E55F954A1}"/>
    <cellStyle name="20% - Accent4 5 8" xfId="7932" xr:uid="{10F9F2F6-30EA-494B-863A-E4A24793D033}"/>
    <cellStyle name="20% - Accent4 5 8 2" xfId="55457" xr:uid="{74B5D323-55A5-4C79-B342-1FAC0FED11A7}"/>
    <cellStyle name="20% - Accent4 5 9" xfId="8362" xr:uid="{998DD880-CA56-4EEB-BA86-25DC4FB2D298}"/>
    <cellStyle name="20% - Accent4 5 9 2" xfId="27218" xr:uid="{59356E76-6B19-43A4-BD6C-81EC43591D2C}"/>
    <cellStyle name="20% - Accent4 5 9 2 2" xfId="45980" xr:uid="{2B71C95C-182A-4D56-A902-E96A0A954263}"/>
    <cellStyle name="20% - Accent4 5 9 3" xfId="17827" xr:uid="{603C6F5C-FC7B-4F22-AB89-12CF7287D716}"/>
    <cellStyle name="20% - Accent4 5 9 4" xfId="36599" xr:uid="{D6D01CF3-3EB5-456A-8C10-6CD204128834}"/>
    <cellStyle name="20% - Accent4 5 9 5" xfId="55458" xr:uid="{85E55868-3CF0-43E0-94F8-640237F70EE1}"/>
    <cellStyle name="20% - Accent4 6" xfId="1215" xr:uid="{CA5347E3-2F09-4ECD-9D64-D0DFF7B9D1C4}"/>
    <cellStyle name="20% - Accent4 6 10" xfId="22425" xr:uid="{85FEB6E3-72ED-418D-9980-311977D5D621}"/>
    <cellStyle name="20% - Accent4 6 10 2" xfId="41197" xr:uid="{BBC8E7DE-33CB-40C4-9562-E96E2B474268}"/>
    <cellStyle name="20% - Accent4 6 11" xfId="13034" xr:uid="{4FA3694B-68E3-465B-A428-50CBB2095A1C}"/>
    <cellStyle name="20% - Accent4 6 12" xfId="31816" xr:uid="{88930C06-8E17-415D-856B-695F2B9229DE}"/>
    <cellStyle name="20% - Accent4 6 13" xfId="50716" xr:uid="{7D02C85B-1D59-4E7D-83C8-DE5E0C1F6830}"/>
    <cellStyle name="20% - Accent4 6 14" xfId="3371" xr:uid="{DBE80D41-FB27-4003-B592-56DB3B172658}"/>
    <cellStyle name="20% - Accent4 6 15" xfId="55459" xr:uid="{089EBF84-20FA-4691-9538-CBA704204588}"/>
    <cellStyle name="20% - Accent4 6 2" xfId="1421" xr:uid="{82143163-BD79-4C38-B532-8D457937B065}"/>
    <cellStyle name="20% - Accent4 6 2 10" xfId="50717" xr:uid="{38C09BA1-9BF7-4113-BF59-7950DC089CC3}"/>
    <cellStyle name="20% - Accent4 6 2 11" xfId="3372" xr:uid="{7F1A0C70-B7BF-4296-8430-ABD19BD9E38E}"/>
    <cellStyle name="20% - Accent4 6 2 12" xfId="55460" xr:uid="{3EAB6E0B-6BFF-4FC2-84F5-1DD218C8320E}"/>
    <cellStyle name="20% - Accent4 6 2 2" xfId="2079" xr:uid="{204CF053-6F08-49AF-B75A-DFDF9528C36F}"/>
    <cellStyle name="20% - Accent4 6 2 2 10" xfId="58987" xr:uid="{1815BB02-3E76-482E-85B7-39626E4F9EC0}"/>
    <cellStyle name="20% - Accent4 6 2 2 2" xfId="6635" xr:uid="{D3C29EA2-5306-4C21-A149-E223B67132F7}"/>
    <cellStyle name="20% - Accent4 6 2 2 2 2" xfId="10212" xr:uid="{E5CB7874-3433-4C38-B682-B9AF6DB9CB2F}"/>
    <cellStyle name="20% - Accent4 6 2 2 2 2 2" xfId="29066" xr:uid="{43D48257-20A1-44DA-B1EC-6B936E2B1981}"/>
    <cellStyle name="20% - Accent4 6 2 2 2 2 2 2" xfId="47828" xr:uid="{5525DFEF-200B-4394-AB60-925E858CA811}"/>
    <cellStyle name="20% - Accent4 6 2 2 2 2 3" xfId="19675" xr:uid="{1D7F7786-DD93-49D2-8406-3A1FEAF4015E}"/>
    <cellStyle name="20% - Accent4 6 2 2 2 2 4" xfId="38447" xr:uid="{DC8A638B-27AF-4006-995B-609D4E9AD877}"/>
    <cellStyle name="20% - Accent4 6 2 2 2 3" xfId="25675" xr:uid="{6066802E-1586-451B-9AB3-2368101E14E4}"/>
    <cellStyle name="20% - Accent4 6 2 2 2 3 2" xfId="44437" xr:uid="{FEDFCCBA-E717-44D3-9568-9293D2C891C0}"/>
    <cellStyle name="20% - Accent4 6 2 2 2 4" xfId="16284" xr:uid="{AC818AAE-91C8-4266-AA35-641D233A638C}"/>
    <cellStyle name="20% - Accent4 6 2 2 2 5" xfId="35056" xr:uid="{61FBCB0E-891C-434E-87EB-ECAF19CFE81C}"/>
    <cellStyle name="20% - Accent4 6 2 2 2 6" xfId="52558" xr:uid="{F8050779-BEA7-4EB9-8092-97F0314CE094}"/>
    <cellStyle name="20% - Accent4 6 2 2 2 7" xfId="60588" xr:uid="{AE738703-B6D0-4CB7-84E3-BD4BE68AA25C}"/>
    <cellStyle name="20% - Accent4 6 2 2 3" xfId="10213" xr:uid="{1A77F641-4C60-4F11-AE93-E31565D90804}"/>
    <cellStyle name="20% - Accent4 6 2 2 3 2" xfId="29067" xr:uid="{C5F2D251-89A7-4D42-90FC-ABBE7B24702F}"/>
    <cellStyle name="20% - Accent4 6 2 2 3 2 2" xfId="47829" xr:uid="{194B7334-3DAF-42D8-9931-3510634F86E6}"/>
    <cellStyle name="20% - Accent4 6 2 2 3 3" xfId="19676" xr:uid="{471665FF-836F-441E-B0DC-092CCE6C3936}"/>
    <cellStyle name="20% - Accent4 6 2 2 3 4" xfId="38448" xr:uid="{7D0840BF-3228-4BC7-B807-C6EB00C50892}"/>
    <cellStyle name="20% - Accent4 6 2 2 3 5" xfId="52559" xr:uid="{76B38821-98BF-446D-B0CF-F0DD8F3A5192}"/>
    <cellStyle name="20% - Accent4 6 2 2 3 6" xfId="60589" xr:uid="{E90DC9E4-743C-4031-A23D-1298BA42B1C8}"/>
    <cellStyle name="20% - Accent4 6 2 2 4" xfId="8370" xr:uid="{35AA0A36-9126-4AE6-B7AA-9CE599FF89D5}"/>
    <cellStyle name="20% - Accent4 6 2 2 4 2" xfId="27226" xr:uid="{AA85CF38-2F98-4600-88D3-F4656FBA620F}"/>
    <cellStyle name="20% - Accent4 6 2 2 4 2 2" xfId="45988" xr:uid="{98AF706E-99AC-420F-8F0E-8D436EBFD95C}"/>
    <cellStyle name="20% - Accent4 6 2 2 4 3" xfId="17835" xr:uid="{BB365748-AA6F-4A23-A86C-3B6AFC6C2B33}"/>
    <cellStyle name="20% - Accent4 6 2 2 4 4" xfId="36607" xr:uid="{4316D273-B3E5-4F74-A0CA-426129897ECE}"/>
    <cellStyle name="20% - Accent4 6 2 2 5" xfId="24239" xr:uid="{459C7397-E751-4D0F-882A-479E0267329B}"/>
    <cellStyle name="20% - Accent4 6 2 2 5 2" xfId="43002" xr:uid="{802FAD57-B869-475C-8359-A87E1931C051}"/>
    <cellStyle name="20% - Accent4 6 2 2 6" xfId="14848" xr:uid="{FCCB4D9D-A940-40E6-9FCB-7E8BFC3D0B9D}"/>
    <cellStyle name="20% - Accent4 6 2 2 7" xfId="33621" xr:uid="{61190A32-CAE0-4EEC-B883-7E9D53273517}"/>
    <cellStyle name="20% - Accent4 6 2 2 8" xfId="50718" xr:uid="{A50A1B9F-5255-41AF-B3E8-F56D82DD1E76}"/>
    <cellStyle name="20% - Accent4 6 2 2 9" xfId="5192" xr:uid="{8A47D6C1-A70B-4CF0-AE2E-920D7DEC8E57}"/>
    <cellStyle name="20% - Accent4 6 2 3" xfId="5968" xr:uid="{9915FB73-11E1-444C-BFE7-F28A3747D384}"/>
    <cellStyle name="20% - Accent4 6 2 3 2" xfId="10214" xr:uid="{9F24277E-851B-4F14-9D22-2A124D6D72FB}"/>
    <cellStyle name="20% - Accent4 6 2 3 2 2" xfId="29068" xr:uid="{43B20A90-6EDF-4C9E-86AC-A756219EAE3C}"/>
    <cellStyle name="20% - Accent4 6 2 3 2 2 2" xfId="47830" xr:uid="{0481A8AC-B7C4-4082-AABA-52122E9CC76E}"/>
    <cellStyle name="20% - Accent4 6 2 3 2 3" xfId="19677" xr:uid="{C34EC62B-FEDE-4207-93F7-083D5CF8974C}"/>
    <cellStyle name="20% - Accent4 6 2 3 2 4" xfId="38449" xr:uid="{2EED8C4F-8372-4450-A498-852A2C31F3BD}"/>
    <cellStyle name="20% - Accent4 6 2 3 3" xfId="25015" xr:uid="{0930E5DA-FC03-46C8-B17C-D41718BF93BB}"/>
    <cellStyle name="20% - Accent4 6 2 3 3 2" xfId="43777" xr:uid="{0069FEFB-D287-4F0F-B903-587DB7B48AE7}"/>
    <cellStyle name="20% - Accent4 6 2 3 4" xfId="15624" xr:uid="{A49E07BF-B3F3-41BC-B5BD-35A8A09B110F}"/>
    <cellStyle name="20% - Accent4 6 2 3 5" xfId="34396" xr:uid="{B926ED40-C573-4240-9386-2BA44E8BE0F8}"/>
    <cellStyle name="20% - Accent4 6 2 3 6" xfId="52560" xr:uid="{B617ADDA-B13B-40FB-9570-30FA5D9527F9}"/>
    <cellStyle name="20% - Accent4 6 2 3 7" xfId="60590" xr:uid="{932481E1-616B-4552-9384-A70040CE0867}"/>
    <cellStyle name="20% - Accent4 6 2 4" xfId="4417" xr:uid="{D3A16FFF-F598-427C-8D33-88135BEC0341}"/>
    <cellStyle name="20% - Accent4 6 2 4 2" xfId="10215" xr:uid="{4D0F6C29-BF32-47C0-9A72-D82407D8320B}"/>
    <cellStyle name="20% - Accent4 6 2 4 2 2" xfId="29069" xr:uid="{38EEE9DC-F079-470A-B265-65866044D38F}"/>
    <cellStyle name="20% - Accent4 6 2 4 2 2 2" xfId="47831" xr:uid="{C20D8095-C0E5-4D6A-A6A4-4BEF6377BFAF}"/>
    <cellStyle name="20% - Accent4 6 2 4 2 3" xfId="19678" xr:uid="{9991274A-1411-4551-ABA0-BF27875FBFCF}"/>
    <cellStyle name="20% - Accent4 6 2 4 2 4" xfId="38450" xr:uid="{F6D41640-50EF-46C6-9F6B-8263E5E25E9C}"/>
    <cellStyle name="20% - Accent4 6 2 4 3" xfId="23464" xr:uid="{E001A539-6DC1-4E2E-A0AE-3E79DE83A8DA}"/>
    <cellStyle name="20% - Accent4 6 2 4 3 2" xfId="42227" xr:uid="{B163EC5D-E22D-409F-BB3D-966EEC084E76}"/>
    <cellStyle name="20% - Accent4 6 2 4 4" xfId="14073" xr:uid="{713A9A62-2D94-4F30-AA9D-53F7AF247A3B}"/>
    <cellStyle name="20% - Accent4 6 2 4 5" xfId="32846" xr:uid="{474E1A52-7ADE-401F-906C-347105DE373D}"/>
    <cellStyle name="20% - Accent4 6 2 4 6" xfId="52561" xr:uid="{AE52D8A2-C7A0-4081-9614-0B270F6B2AEC}"/>
    <cellStyle name="20% - Accent4 6 2 4 7" xfId="60591" xr:uid="{637140E3-5B4A-4ADF-803C-5A6E610468D0}"/>
    <cellStyle name="20% - Accent4 6 2 5" xfId="6634" xr:uid="{5D30907C-5890-4A7A-A9B0-1752DBEED8B1}"/>
    <cellStyle name="20% - Accent4 6 2 5 2" xfId="25674" xr:uid="{1734C4D6-A652-499C-88C1-BB3129BD1DD7}"/>
    <cellStyle name="20% - Accent4 6 2 5 2 2" xfId="44436" xr:uid="{51369C2A-E663-4A79-A674-18AA96B17F70}"/>
    <cellStyle name="20% - Accent4 6 2 5 3" xfId="16283" xr:uid="{C24D0DCE-AAFF-44C2-8245-EF7A65CF6C9A}"/>
    <cellStyle name="20% - Accent4 6 2 5 4" xfId="35055" xr:uid="{2FE33158-31FE-477A-B3A7-7ADAE3EC800E}"/>
    <cellStyle name="20% - Accent4 6 2 6" xfId="8369" xr:uid="{E15B3D79-634B-417B-A632-E9E9F354A46B}"/>
    <cellStyle name="20% - Accent4 6 2 6 2" xfId="27225" xr:uid="{9DF5F360-882F-4395-B3ED-D68F7F6FE4BB}"/>
    <cellStyle name="20% - Accent4 6 2 6 2 2" xfId="45987" xr:uid="{3A48D15E-74D7-4D6E-BB18-6FE20E366B73}"/>
    <cellStyle name="20% - Accent4 6 2 6 3" xfId="17834" xr:uid="{6E97BB39-0FE5-4090-88F9-31934F66DDF6}"/>
    <cellStyle name="20% - Accent4 6 2 6 4" xfId="36606" xr:uid="{7BE50C35-8675-41D5-B1E8-392D2D485524}"/>
    <cellStyle name="20% - Accent4 6 2 7" xfId="22426" xr:uid="{DA51F8B4-6349-44E3-9C5F-C39D348D7956}"/>
    <cellStyle name="20% - Accent4 6 2 7 2" xfId="41198" xr:uid="{509EB8F5-0697-4674-B4ED-45235B7A3B04}"/>
    <cellStyle name="20% - Accent4 6 2 8" xfId="13035" xr:uid="{10C4ABC2-7E78-4D6C-BD86-5A792545E8FC}"/>
    <cellStyle name="20% - Accent4 6 2 9" xfId="31817" xr:uid="{CA2AA39C-266A-468D-8243-B4D8F4F5A1DF}"/>
    <cellStyle name="20% - Accent4 6 3" xfId="1873" xr:uid="{132702C4-3E8A-4948-A29B-39258A013D60}"/>
    <cellStyle name="20% - Accent4 6 3 10" xfId="50719" xr:uid="{0E6FE211-86FE-4EF0-9C8C-E67FE3B97DD0}"/>
    <cellStyle name="20% - Accent4 6 3 11" xfId="3373" xr:uid="{239C910E-86B6-4B76-B08C-323CCC23890A}"/>
    <cellStyle name="20% - Accent4 6 3 12" xfId="55461" xr:uid="{41FE1E2C-3C07-4FE9-8C90-010E8BC2F03C}"/>
    <cellStyle name="20% - Accent4 6 3 2" xfId="2294" xr:uid="{2665B8DE-05E9-4876-B677-63F850167122}"/>
    <cellStyle name="20% - Accent4 6 3 2 10" xfId="58988" xr:uid="{05F5D909-653E-4E3F-B98B-366C2EC23C77}"/>
    <cellStyle name="20% - Accent4 6 3 2 2" xfId="6637" xr:uid="{4B30364A-3A5A-48C4-92DE-B3ABAD60EB42}"/>
    <cellStyle name="20% - Accent4 6 3 2 2 2" xfId="10216" xr:uid="{7214D6DA-8FAF-4E06-980D-9416FD214FA1}"/>
    <cellStyle name="20% - Accent4 6 3 2 2 2 2" xfId="29070" xr:uid="{68AAA24C-1081-4F05-B53A-DDC337FB477F}"/>
    <cellStyle name="20% - Accent4 6 3 2 2 2 2 2" xfId="47832" xr:uid="{0989D652-72D9-430B-BE12-E73B272A4F49}"/>
    <cellStyle name="20% - Accent4 6 3 2 2 2 3" xfId="19679" xr:uid="{9429113D-B866-4271-B297-E616F014B776}"/>
    <cellStyle name="20% - Accent4 6 3 2 2 2 4" xfId="38451" xr:uid="{53337AFB-A025-4751-850F-AB1D4BE35D70}"/>
    <cellStyle name="20% - Accent4 6 3 2 2 3" xfId="25677" xr:uid="{D55193CD-E123-47B8-A28B-C44B194CF92E}"/>
    <cellStyle name="20% - Accent4 6 3 2 2 3 2" xfId="44439" xr:uid="{1BB3A358-ECDD-4C02-90DD-3404EF0EABD4}"/>
    <cellStyle name="20% - Accent4 6 3 2 2 4" xfId="16286" xr:uid="{DC1F04CE-A013-47A0-80F7-D66693D62085}"/>
    <cellStyle name="20% - Accent4 6 3 2 2 5" xfId="35058" xr:uid="{AA51A9A9-D73E-4858-907B-86F362332849}"/>
    <cellStyle name="20% - Accent4 6 3 2 2 6" xfId="52562" xr:uid="{AEADF59C-73FC-400C-81C2-59B17DF806EA}"/>
    <cellStyle name="20% - Accent4 6 3 2 2 7" xfId="60592" xr:uid="{E4336F6D-DD0C-4476-8F16-E6FA337FEBA2}"/>
    <cellStyle name="20% - Accent4 6 3 2 3" xfId="10217" xr:uid="{344E4D4E-7BF2-4AB4-A112-1385A7E0DBFD}"/>
    <cellStyle name="20% - Accent4 6 3 2 3 2" xfId="29071" xr:uid="{F88165F6-F53C-45AC-B44C-BC381DA101A4}"/>
    <cellStyle name="20% - Accent4 6 3 2 3 2 2" xfId="47833" xr:uid="{337785E4-E467-431E-A264-5CAB406B6B17}"/>
    <cellStyle name="20% - Accent4 6 3 2 3 3" xfId="19680" xr:uid="{82AA68BA-B834-4D1B-B8C1-2422B6D40F7D}"/>
    <cellStyle name="20% - Accent4 6 3 2 3 4" xfId="38452" xr:uid="{B68ADABB-B342-48B6-B662-23D5A9EF9BE7}"/>
    <cellStyle name="20% - Accent4 6 3 2 3 5" xfId="52563" xr:uid="{55B5229D-756C-4613-815D-D38FC37026F2}"/>
    <cellStyle name="20% - Accent4 6 3 2 3 6" xfId="60593" xr:uid="{4BE1878C-04E3-42E9-B45D-4237AD88AED2}"/>
    <cellStyle name="20% - Accent4 6 3 2 4" xfId="8372" xr:uid="{2DDE6500-51AD-4B4A-9F54-341621A51122}"/>
    <cellStyle name="20% - Accent4 6 3 2 4 2" xfId="27228" xr:uid="{098A2FE1-A1C7-481C-8423-B1556CA952F5}"/>
    <cellStyle name="20% - Accent4 6 3 2 4 2 2" xfId="45990" xr:uid="{A6D7B4DB-BB3E-4E54-9596-2A81AC72D3EB}"/>
    <cellStyle name="20% - Accent4 6 3 2 4 3" xfId="17837" xr:uid="{BD205651-2118-4B74-96AD-E5C4ECA996C6}"/>
    <cellStyle name="20% - Accent4 6 3 2 4 4" xfId="36609" xr:uid="{B6672B2E-3279-4F24-8D75-8DCA8FFB640E}"/>
    <cellStyle name="20% - Accent4 6 3 2 5" xfId="24457" xr:uid="{90803C9F-BEAF-4512-90C7-C5E119504411}"/>
    <cellStyle name="20% - Accent4 6 3 2 5 2" xfId="43220" xr:uid="{D7D2CBB0-B714-4E43-A936-CB7E110E7F8A}"/>
    <cellStyle name="20% - Accent4 6 3 2 6" xfId="15066" xr:uid="{04E9BFDE-2541-4079-9EE7-620C42198F20}"/>
    <cellStyle name="20% - Accent4 6 3 2 7" xfId="33839" xr:uid="{54B37228-7ED8-4838-B5E5-74078DF7C332}"/>
    <cellStyle name="20% - Accent4 6 3 2 8" xfId="50720" xr:uid="{C738518F-D3BA-4E0E-AB44-0DB19D3CA352}"/>
    <cellStyle name="20% - Accent4 6 3 2 9" xfId="5410" xr:uid="{FAF8B825-05F2-496B-89F9-FC34F37C8D94}"/>
    <cellStyle name="20% - Accent4 6 3 3" xfId="6186" xr:uid="{F6D15904-44FC-4F8E-B4DC-1758ECBB17A9}"/>
    <cellStyle name="20% - Accent4 6 3 3 2" xfId="10218" xr:uid="{A15F73A1-FA7F-4075-9258-890BA9D7B3AC}"/>
    <cellStyle name="20% - Accent4 6 3 3 2 2" xfId="29072" xr:uid="{46C1CFEE-AAB9-4841-A621-956AAE54461E}"/>
    <cellStyle name="20% - Accent4 6 3 3 2 2 2" xfId="47834" xr:uid="{88FDD4EE-65BB-4D41-A845-06D916F8651B}"/>
    <cellStyle name="20% - Accent4 6 3 3 2 3" xfId="19681" xr:uid="{ADD78389-6609-400E-9980-C6016C2F487B}"/>
    <cellStyle name="20% - Accent4 6 3 3 2 4" xfId="38453" xr:uid="{6BDF373E-B857-45F1-BF1E-881CA3608C92}"/>
    <cellStyle name="20% - Accent4 6 3 3 3" xfId="25233" xr:uid="{897F5E52-2244-41DC-8AB4-2BBBD3817B8D}"/>
    <cellStyle name="20% - Accent4 6 3 3 3 2" xfId="43995" xr:uid="{7BE3754F-D4F0-4FD0-B538-87E47A31D02A}"/>
    <cellStyle name="20% - Accent4 6 3 3 4" xfId="15842" xr:uid="{E8C6A4DD-9A5D-47F9-9A95-551470D4B849}"/>
    <cellStyle name="20% - Accent4 6 3 3 5" xfId="34614" xr:uid="{D8305B0F-A04C-4F1C-895E-572384E55D91}"/>
    <cellStyle name="20% - Accent4 6 3 3 6" xfId="52564" xr:uid="{32B306E7-7403-4CF8-A12E-2DD8DE1ED2B8}"/>
    <cellStyle name="20% - Accent4 6 3 3 7" xfId="60594" xr:uid="{7058D195-FDE6-4F96-9E79-A68C2EE386D2}"/>
    <cellStyle name="20% - Accent4 6 3 4" xfId="4635" xr:uid="{3E234447-7662-411F-A383-71CF3EC6EFFD}"/>
    <cellStyle name="20% - Accent4 6 3 4 2" xfId="10219" xr:uid="{FEB05C8A-ABB1-445F-88A1-98237CF10C18}"/>
    <cellStyle name="20% - Accent4 6 3 4 2 2" xfId="29073" xr:uid="{BF935561-BF73-42B9-8251-EBF396157EA6}"/>
    <cellStyle name="20% - Accent4 6 3 4 2 2 2" xfId="47835" xr:uid="{A04F9F99-EC1F-4502-9DF0-BFD1D24EF5AD}"/>
    <cellStyle name="20% - Accent4 6 3 4 2 3" xfId="19682" xr:uid="{8415209B-27A8-48ED-A459-ADC6ACE8BECB}"/>
    <cellStyle name="20% - Accent4 6 3 4 2 4" xfId="38454" xr:uid="{54748ADB-62D6-4B84-B85C-D5B0EFF0804D}"/>
    <cellStyle name="20% - Accent4 6 3 4 3" xfId="23682" xr:uid="{D4B6F580-4B70-4779-9C1E-EE0C7CB80F64}"/>
    <cellStyle name="20% - Accent4 6 3 4 3 2" xfId="42445" xr:uid="{A5DA39AC-4C74-4869-8A60-DC53F8DB6A91}"/>
    <cellStyle name="20% - Accent4 6 3 4 4" xfId="14291" xr:uid="{63B5FBCE-60A7-4613-A0A4-A193ADA876ED}"/>
    <cellStyle name="20% - Accent4 6 3 4 5" xfId="33064" xr:uid="{C85F9185-8C36-410B-840A-DA4F5AF9CE97}"/>
    <cellStyle name="20% - Accent4 6 3 4 6" xfId="52565" xr:uid="{ABFDFCAF-708B-4011-A57A-608A23A1B7F0}"/>
    <cellStyle name="20% - Accent4 6 3 4 7" xfId="60595" xr:uid="{9C28A7C4-01D7-453C-81BE-50A677927602}"/>
    <cellStyle name="20% - Accent4 6 3 5" xfId="6636" xr:uid="{B9CBF3E3-C587-439C-A394-6426F2F13E36}"/>
    <cellStyle name="20% - Accent4 6 3 5 2" xfId="25676" xr:uid="{FBCA209F-D393-4934-A5EA-07F285F7CC28}"/>
    <cellStyle name="20% - Accent4 6 3 5 2 2" xfId="44438" xr:uid="{B3C96A17-68B0-4605-AC8B-CD5D5B1D8836}"/>
    <cellStyle name="20% - Accent4 6 3 5 3" xfId="16285" xr:uid="{489E1B48-A3DC-43E3-96CF-2A2693C56EC2}"/>
    <cellStyle name="20% - Accent4 6 3 5 4" xfId="35057" xr:uid="{CBBE500B-EB6F-41AC-A8DE-297C703A1972}"/>
    <cellStyle name="20% - Accent4 6 3 6" xfId="8371" xr:uid="{67A58194-326C-4EEA-8706-1457E23460F9}"/>
    <cellStyle name="20% - Accent4 6 3 6 2" xfId="27227" xr:uid="{4189905F-8B03-4DFF-A1D9-D2975CE67721}"/>
    <cellStyle name="20% - Accent4 6 3 6 2 2" xfId="45989" xr:uid="{0DA3BDAF-C01C-49A9-AB1E-F0461A107EEC}"/>
    <cellStyle name="20% - Accent4 6 3 6 3" xfId="17836" xr:uid="{DF1219BF-2E0A-4897-A733-32D0F1AAA8EB}"/>
    <cellStyle name="20% - Accent4 6 3 6 4" xfId="36608" xr:uid="{F1927686-7DF1-4D40-84F8-EB597F86F59A}"/>
    <cellStyle name="20% - Accent4 6 3 7" xfId="22427" xr:uid="{2B7799A8-F280-41B8-BF4D-68119CD9CF01}"/>
    <cellStyle name="20% - Accent4 6 3 7 2" xfId="41199" xr:uid="{D26FD62B-8390-44D2-8740-5C5905556661}"/>
    <cellStyle name="20% - Accent4 6 3 8" xfId="13036" xr:uid="{EC3BCCE0-686A-45C6-9691-E5565E17CF3F}"/>
    <cellStyle name="20% - Accent4 6 3 9" xfId="31818" xr:uid="{6C7FE34E-AA73-42D0-84E3-00D90A2D3D9C}"/>
    <cellStyle name="20% - Accent4 6 4" xfId="1667" xr:uid="{97FBC370-7AD2-45B3-9F8D-ED56EEEDA56E}"/>
    <cellStyle name="20% - Accent4 6 4 10" xfId="55462" xr:uid="{3052EE4B-7E7C-4E21-BEC0-63362DDC4854}"/>
    <cellStyle name="20% - Accent4 6 4 2" xfId="6638" xr:uid="{1776F3AD-E1BD-44E8-B59B-AD5E8854727B}"/>
    <cellStyle name="20% - Accent4 6 4 2 2" xfId="10220" xr:uid="{59AAE3EF-7188-4355-BC38-DCDF57F64D52}"/>
    <cellStyle name="20% - Accent4 6 4 2 2 2" xfId="29074" xr:uid="{1A791F79-17C5-431E-B048-0D68BEDE5F62}"/>
    <cellStyle name="20% - Accent4 6 4 2 2 2 2" xfId="47836" xr:uid="{D283D5C6-EE7D-42A5-8754-DF9251F1DA6C}"/>
    <cellStyle name="20% - Accent4 6 4 2 2 3" xfId="19683" xr:uid="{B0DE5DDB-348A-4E26-AC36-A8A2ABA52DBB}"/>
    <cellStyle name="20% - Accent4 6 4 2 2 4" xfId="38455" xr:uid="{0A43FEAE-2D34-4523-9C1D-88F83913B592}"/>
    <cellStyle name="20% - Accent4 6 4 2 3" xfId="25678" xr:uid="{63528D6A-2E45-4367-8E50-39E22744911C}"/>
    <cellStyle name="20% - Accent4 6 4 2 3 2" xfId="44440" xr:uid="{3A051A89-6F48-4A7B-8693-6C294FF4941F}"/>
    <cellStyle name="20% - Accent4 6 4 2 4" xfId="16287" xr:uid="{6B6BC3D6-40DC-4F4E-A61A-9BD53D25AED4}"/>
    <cellStyle name="20% - Accent4 6 4 2 5" xfId="35059" xr:uid="{55A5D45A-3BDC-4030-B201-A3A332EC122D}"/>
    <cellStyle name="20% - Accent4 6 4 2 6" xfId="52566" xr:uid="{9DC21A52-935D-47E1-A099-240BC78C83E8}"/>
    <cellStyle name="20% - Accent4 6 4 2 7" xfId="60596" xr:uid="{01245776-9A61-4A79-AD33-B38A8F738205}"/>
    <cellStyle name="20% - Accent4 6 4 3" xfId="10221" xr:uid="{B65FBC8D-A86E-42FC-B651-ABB05A0B52FD}"/>
    <cellStyle name="20% - Accent4 6 4 3 2" xfId="29075" xr:uid="{6DA6359D-529C-4224-B403-CCDE96F40382}"/>
    <cellStyle name="20% - Accent4 6 4 3 2 2" xfId="47837" xr:uid="{8929AC7C-DC9B-4014-B668-A758AD50AA4C}"/>
    <cellStyle name="20% - Accent4 6 4 3 3" xfId="19684" xr:uid="{C4678AF5-9E36-4559-BA72-24EC14A420FA}"/>
    <cellStyle name="20% - Accent4 6 4 3 4" xfId="38456" xr:uid="{1ED97E9E-05FA-4F80-8E12-DCEBAE754491}"/>
    <cellStyle name="20% - Accent4 6 4 3 5" xfId="52567" xr:uid="{89CD5CC2-9A37-4A0D-8B63-22634B7F6D52}"/>
    <cellStyle name="20% - Accent4 6 4 3 6" xfId="60597" xr:uid="{48B2036A-38B5-46ED-A693-3901DE125789}"/>
    <cellStyle name="20% - Accent4 6 4 4" xfId="8373" xr:uid="{368D9CD5-3C86-4D84-9623-5DD04DB0AF22}"/>
    <cellStyle name="20% - Accent4 6 4 4 2" xfId="27229" xr:uid="{E6892E37-D5E1-4B10-8BB9-219BCD359413}"/>
    <cellStyle name="20% - Accent4 6 4 4 2 2" xfId="45991" xr:uid="{8CDD116E-233C-49CF-9A8D-736D9394426B}"/>
    <cellStyle name="20% - Accent4 6 4 4 3" xfId="17838" xr:uid="{0F743D75-37C4-49D2-A00E-EC0C709A6762}"/>
    <cellStyle name="20% - Accent4 6 4 4 4" xfId="36610" xr:uid="{DF6F6CCF-0255-4BBC-8AA5-C8B32C125A0A}"/>
    <cellStyle name="20% - Accent4 6 4 5" xfId="24024" xr:uid="{40FC3BFB-9001-4231-B72B-57F9259BCA52}"/>
    <cellStyle name="20% - Accent4 6 4 5 2" xfId="42787" xr:uid="{C44911DB-5DF9-4942-8F2A-4CEBE23C153C}"/>
    <cellStyle name="20% - Accent4 6 4 6" xfId="14633" xr:uid="{B8C9203D-89A1-4F8C-8908-943817262708}"/>
    <cellStyle name="20% - Accent4 6 4 7" xfId="33406" xr:uid="{56EA18B7-B008-459F-A3C3-3E0C8134CF2C}"/>
    <cellStyle name="20% - Accent4 6 4 8" xfId="50721" xr:uid="{81361C64-1811-47DC-8A95-E02A27ADBCFD}"/>
    <cellStyle name="20% - Accent4 6 4 9" xfId="4977" xr:uid="{CE893C94-2C03-458D-9586-75A848C7BFE8}"/>
    <cellStyle name="20% - Accent4 6 5" xfId="5753" xr:uid="{71952D6F-F424-4835-9D59-E1530F902A2F}"/>
    <cellStyle name="20% - Accent4 6 5 2" xfId="10222" xr:uid="{922E1F23-15AB-4CD0-AB1C-60505230D527}"/>
    <cellStyle name="20% - Accent4 6 5 2 2" xfId="29076" xr:uid="{9EBBC71C-AD12-4F97-BA25-57CCE029CE5C}"/>
    <cellStyle name="20% - Accent4 6 5 2 2 2" xfId="47838" xr:uid="{F33CF594-1855-40C8-BE61-ED6F279963DB}"/>
    <cellStyle name="20% - Accent4 6 5 2 3" xfId="19685" xr:uid="{79227134-AE50-4491-8EB5-D3D4CE2C5F37}"/>
    <cellStyle name="20% - Accent4 6 5 2 4" xfId="38457" xr:uid="{231FEB60-2B1B-4F35-864B-83EE222F26B5}"/>
    <cellStyle name="20% - Accent4 6 5 3" xfId="24800" xr:uid="{3A7B35EE-63D7-45A2-8351-2AC0C86866B2}"/>
    <cellStyle name="20% - Accent4 6 5 3 2" xfId="43562" xr:uid="{5C068FD0-634D-42A7-A084-03CBE52D017D}"/>
    <cellStyle name="20% - Accent4 6 5 4" xfId="15409" xr:uid="{4CC1D093-2DD0-4767-B00B-226C110A600F}"/>
    <cellStyle name="20% - Accent4 6 5 5" xfId="34181" xr:uid="{52CB7801-6F42-464C-9AC2-62A7144BA4BD}"/>
    <cellStyle name="20% - Accent4 6 5 6" xfId="52568" xr:uid="{B625A532-F52F-434F-B7A2-4331E56DF2D7}"/>
    <cellStyle name="20% - Accent4 6 5 7" xfId="55463" xr:uid="{FE6374F8-12D6-49E8-BF0D-B9E9E04FE855}"/>
    <cellStyle name="20% - Accent4 6 6" xfId="4202" xr:uid="{447D91A1-AFB0-41F0-912D-A15644C189A9}"/>
    <cellStyle name="20% - Accent4 6 6 2" xfId="10223" xr:uid="{189EA319-77E3-488C-83CF-13D28686F743}"/>
    <cellStyle name="20% - Accent4 6 6 2 2" xfId="29077" xr:uid="{402EF3EF-A147-4B18-A69A-EE773EEF8A42}"/>
    <cellStyle name="20% - Accent4 6 6 2 2 2" xfId="47839" xr:uid="{C427831C-17DF-4C59-9734-95589F8EC518}"/>
    <cellStyle name="20% - Accent4 6 6 2 3" xfId="19686" xr:uid="{3F895796-A12D-47B7-93C3-402C6269FDFA}"/>
    <cellStyle name="20% - Accent4 6 6 2 4" xfId="38458" xr:uid="{BE07C887-F8AA-4841-809B-8A6A9AFC4C9F}"/>
    <cellStyle name="20% - Accent4 6 6 3" xfId="23249" xr:uid="{C72231CE-37D7-401E-AC19-1CE4EAD56430}"/>
    <cellStyle name="20% - Accent4 6 6 3 2" xfId="42012" xr:uid="{6FF9CB31-13F2-4344-9DD8-B33D13A9138F}"/>
    <cellStyle name="20% - Accent4 6 6 4" xfId="13858" xr:uid="{41321EC2-F187-41CF-8AA7-222C50F2193B}"/>
    <cellStyle name="20% - Accent4 6 6 5" xfId="32631" xr:uid="{85406948-97E0-45A6-91A5-6EEC756D97A5}"/>
    <cellStyle name="20% - Accent4 6 6 6" xfId="52569" xr:uid="{6E8B38EB-42C8-464C-9283-B3787E9D3D20}"/>
    <cellStyle name="20% - Accent4 6 6 7" xfId="55464" xr:uid="{09CD83FE-7780-419D-8F77-CC68679F5C3E}"/>
    <cellStyle name="20% - Accent4 6 7" xfId="6633" xr:uid="{AE334B7B-465C-4BEC-B2B6-9F8E010D1CEF}"/>
    <cellStyle name="20% - Accent4 6 7 2" xfId="25673" xr:uid="{8C030BAC-0BBA-4F42-ADB4-3C9FA43D6CA9}"/>
    <cellStyle name="20% - Accent4 6 7 2 2" xfId="44435" xr:uid="{C34E0743-1250-459D-A9EB-8EFDF26A001B}"/>
    <cellStyle name="20% - Accent4 6 7 3" xfId="16282" xr:uid="{F0D32FF5-FB01-4912-9486-7C4C4C014BD3}"/>
    <cellStyle name="20% - Accent4 6 7 4" xfId="35054" xr:uid="{BAE9E0EF-F176-4633-BA18-ACC5727B9C3E}"/>
    <cellStyle name="20% - Accent4 6 7 5" xfId="55465" xr:uid="{9BE97FBC-2877-4F95-9CC8-723F59396556}"/>
    <cellStyle name="20% - Accent4 6 8" xfId="7933" xr:uid="{23E92529-C0B6-4CDA-B0CF-AAB17AF0C187}"/>
    <cellStyle name="20% - Accent4 6 8 2" xfId="55466" xr:uid="{71233395-23CD-48D3-ABE6-CBCADFD8815D}"/>
    <cellStyle name="20% - Accent4 6 9" xfId="8368" xr:uid="{305636C6-5090-433C-87DF-49CEEEFE167C}"/>
    <cellStyle name="20% - Accent4 6 9 2" xfId="27224" xr:uid="{C33DB187-FD45-4C8A-8C7C-CF569A98827B}"/>
    <cellStyle name="20% - Accent4 6 9 2 2" xfId="45986" xr:uid="{CF6A087E-8FC8-469A-997B-39E671EABD13}"/>
    <cellStyle name="20% - Accent4 6 9 3" xfId="17833" xr:uid="{819AC082-08F3-4EF1-94E4-6E4E26F7413B}"/>
    <cellStyle name="20% - Accent4 6 9 4" xfId="36605" xr:uid="{744D0C85-D64C-46D0-84C9-2C46D0248682}"/>
    <cellStyle name="20% - Accent4 6 9 5" xfId="55467" xr:uid="{DACB00EF-EDB7-443D-A8EF-EA3D626EF769}"/>
    <cellStyle name="20% - Accent4 7" xfId="1255" xr:uid="{FED20704-EAAB-458A-893F-658FED9629EA}"/>
    <cellStyle name="20% - Accent4 7 10" xfId="31819" xr:uid="{3CE6AD6E-F9FA-4223-AFFA-F5B0C785DD4B}"/>
    <cellStyle name="20% - Accent4 7 11" xfId="50722" xr:uid="{39F2491E-185D-4BFD-9F84-F7549978DC66}"/>
    <cellStyle name="20% - Accent4 7 12" xfId="3374" xr:uid="{038D6985-CDBB-41C3-A36C-54288B4009AD}"/>
    <cellStyle name="20% - Accent4 7 13" xfId="55468" xr:uid="{8EA1903B-6E9E-4C55-928A-61A921C0B610}"/>
    <cellStyle name="20% - Accent4 7 2" xfId="1913" xr:uid="{20981F61-B484-42B2-A117-443797AD9CD7}"/>
    <cellStyle name="20% - Accent4 7 2 10" xfId="50723" xr:uid="{19B5056A-D385-46C2-9B3C-7E1846B1631E}"/>
    <cellStyle name="20% - Accent4 7 2 11" xfId="3375" xr:uid="{9F711D4C-FBDD-45BC-8ECF-2DAD974B7935}"/>
    <cellStyle name="20% - Accent4 7 2 12" xfId="55469" xr:uid="{C72D3EEA-34ED-4D0D-BFC6-5C42A9A3DE15}"/>
    <cellStyle name="20% - Accent4 7 2 2" xfId="2295" xr:uid="{E30E7978-F1DE-466B-8A7D-3BEC780FDAA8}"/>
    <cellStyle name="20% - Accent4 7 2 2 10" xfId="58989" xr:uid="{27C9C3E2-F9C0-4ABC-9F8A-2B573E3C6930}"/>
    <cellStyle name="20% - Accent4 7 2 2 2" xfId="6641" xr:uid="{81EC7F9A-90F1-4EBE-8A92-AD438B3D1CB6}"/>
    <cellStyle name="20% - Accent4 7 2 2 2 2" xfId="10224" xr:uid="{343C9F85-3516-4125-A045-E7B3E12D01A0}"/>
    <cellStyle name="20% - Accent4 7 2 2 2 2 2" xfId="29078" xr:uid="{00CE5DE7-1D62-45DC-9D49-3EAB63B52EF9}"/>
    <cellStyle name="20% - Accent4 7 2 2 2 2 2 2" xfId="47840" xr:uid="{9B705BF4-797C-4787-AF50-68098129BDE7}"/>
    <cellStyle name="20% - Accent4 7 2 2 2 2 3" xfId="19687" xr:uid="{11100DAB-C565-497C-B695-A409707C99FF}"/>
    <cellStyle name="20% - Accent4 7 2 2 2 2 4" xfId="38459" xr:uid="{DD46AD41-F300-498A-AB9E-8B75285602FC}"/>
    <cellStyle name="20% - Accent4 7 2 2 2 3" xfId="25681" xr:uid="{3A7A26D0-166E-48F9-A555-8CF72F3E8B70}"/>
    <cellStyle name="20% - Accent4 7 2 2 2 3 2" xfId="44443" xr:uid="{18AC450C-06E0-4082-AD00-08AFF225EEA7}"/>
    <cellStyle name="20% - Accent4 7 2 2 2 4" xfId="16290" xr:uid="{D50CB9A3-8FA9-4959-9BC0-57138ADE0D62}"/>
    <cellStyle name="20% - Accent4 7 2 2 2 5" xfId="35062" xr:uid="{DF176266-7076-4610-BD5A-558809B6C7A2}"/>
    <cellStyle name="20% - Accent4 7 2 2 2 6" xfId="52570" xr:uid="{A1F167F7-7285-4B32-BA81-0F0BE93847B4}"/>
    <cellStyle name="20% - Accent4 7 2 2 2 7" xfId="60598" xr:uid="{26CDCCEC-1BAC-481F-8B35-63B656C8F80C}"/>
    <cellStyle name="20% - Accent4 7 2 2 3" xfId="10225" xr:uid="{D38F3821-C9CD-4A72-82B1-805EE9D9A15B}"/>
    <cellStyle name="20% - Accent4 7 2 2 3 2" xfId="29079" xr:uid="{08113F72-2FE4-42D1-A39F-7ACEFC03240C}"/>
    <cellStyle name="20% - Accent4 7 2 2 3 2 2" xfId="47841" xr:uid="{C3AC0044-3B6A-4CF5-9F75-83F4A80546FB}"/>
    <cellStyle name="20% - Accent4 7 2 2 3 3" xfId="19688" xr:uid="{AD2128B3-5247-4445-9D94-776A26FBE678}"/>
    <cellStyle name="20% - Accent4 7 2 2 3 4" xfId="38460" xr:uid="{774E4CCB-7610-4EEF-AD56-64A8F1E9C908}"/>
    <cellStyle name="20% - Accent4 7 2 2 3 5" xfId="52571" xr:uid="{F5D2A281-ACDE-4E53-A8B4-AAC3A4CDBA99}"/>
    <cellStyle name="20% - Accent4 7 2 2 3 6" xfId="60599" xr:uid="{CFDC9EA6-EE6C-4AD0-B2EB-BBFBD8C40EB4}"/>
    <cellStyle name="20% - Accent4 7 2 2 4" xfId="8376" xr:uid="{2D527266-F7DF-44BC-8620-1820B948712D}"/>
    <cellStyle name="20% - Accent4 7 2 2 4 2" xfId="27232" xr:uid="{20337A94-7101-4140-8651-2775CC8AE350}"/>
    <cellStyle name="20% - Accent4 7 2 2 4 2 2" xfId="45994" xr:uid="{D07D285E-0C4D-4D7B-88A6-388B490EA493}"/>
    <cellStyle name="20% - Accent4 7 2 2 4 3" xfId="17841" xr:uid="{0FBB835F-597E-4B64-B780-DFD5B2A50807}"/>
    <cellStyle name="20% - Accent4 7 2 2 4 4" xfId="36613" xr:uid="{EF138E82-FBB0-41A3-B518-DFCA501F592E}"/>
    <cellStyle name="20% - Accent4 7 2 2 5" xfId="24500" xr:uid="{9D7BDC00-2E10-43D0-8E8E-1AB579FE4601}"/>
    <cellStyle name="20% - Accent4 7 2 2 5 2" xfId="43263" xr:uid="{A32EE8FA-7556-4C8E-B941-2B9B21A7EE93}"/>
    <cellStyle name="20% - Accent4 7 2 2 6" xfId="15109" xr:uid="{3B3249CA-6F9F-4E4B-B026-641375C7DA8B}"/>
    <cellStyle name="20% - Accent4 7 2 2 7" xfId="33882" xr:uid="{3CC014DD-A3B2-40E7-B4DC-919DA2FF276C}"/>
    <cellStyle name="20% - Accent4 7 2 2 8" xfId="50724" xr:uid="{244CC744-673F-4266-A7AF-3F3EA745810C}"/>
    <cellStyle name="20% - Accent4 7 2 2 9" xfId="5453" xr:uid="{8C0E3F42-F2E4-474C-BA4B-D42D797AB8A7}"/>
    <cellStyle name="20% - Accent4 7 2 3" xfId="6229" xr:uid="{A00600EB-2652-4193-86DB-5B41CE0910E4}"/>
    <cellStyle name="20% - Accent4 7 2 3 2" xfId="10226" xr:uid="{B75956A1-B938-44B4-A826-A2B120B9C7A8}"/>
    <cellStyle name="20% - Accent4 7 2 3 2 2" xfId="29080" xr:uid="{809FD208-BC74-4634-94A1-33129E6B825A}"/>
    <cellStyle name="20% - Accent4 7 2 3 2 2 2" xfId="47842" xr:uid="{1343F58F-F0FB-4DED-868E-783A73F70484}"/>
    <cellStyle name="20% - Accent4 7 2 3 2 3" xfId="19689" xr:uid="{B9A130FE-F811-4ADE-B6FD-F994A84FEDD5}"/>
    <cellStyle name="20% - Accent4 7 2 3 2 4" xfId="38461" xr:uid="{2953E755-3851-4B19-B052-CC83AB2C2037}"/>
    <cellStyle name="20% - Accent4 7 2 3 3" xfId="25276" xr:uid="{888E64BC-4FDB-405B-94F8-A4216FDEC928}"/>
    <cellStyle name="20% - Accent4 7 2 3 3 2" xfId="44038" xr:uid="{BC400214-ED56-43FC-8308-4D8C32E8E49E}"/>
    <cellStyle name="20% - Accent4 7 2 3 4" xfId="15885" xr:uid="{A93427F3-673F-43D6-9F6F-8B37FC951DF8}"/>
    <cellStyle name="20% - Accent4 7 2 3 5" xfId="34657" xr:uid="{E85D8335-1B4B-4C8C-B24E-F7035C45B72F}"/>
    <cellStyle name="20% - Accent4 7 2 3 6" xfId="52572" xr:uid="{070AB896-06E9-4300-ACB0-87440F0123AA}"/>
    <cellStyle name="20% - Accent4 7 2 3 7" xfId="60600" xr:uid="{F1027F2C-FC26-4DC6-931F-0A4D3BD98A2B}"/>
    <cellStyle name="20% - Accent4 7 2 4" xfId="4678" xr:uid="{9EEEC22A-5E40-4778-B45F-0C0EC844C372}"/>
    <cellStyle name="20% - Accent4 7 2 4 2" xfId="10227" xr:uid="{B247C77F-8F9F-4477-B690-DFEDE081AE42}"/>
    <cellStyle name="20% - Accent4 7 2 4 2 2" xfId="29081" xr:uid="{69B869DB-55C5-43FB-887B-C0D02A374825}"/>
    <cellStyle name="20% - Accent4 7 2 4 2 2 2" xfId="47843" xr:uid="{CB459FFF-C042-4D4E-9C3D-CD9F17FFADEB}"/>
    <cellStyle name="20% - Accent4 7 2 4 2 3" xfId="19690" xr:uid="{E9EC77FD-47C5-44BA-953D-464BB65409B6}"/>
    <cellStyle name="20% - Accent4 7 2 4 2 4" xfId="38462" xr:uid="{83803945-B6D2-4D16-95C5-C8C359B2C376}"/>
    <cellStyle name="20% - Accent4 7 2 4 3" xfId="23725" xr:uid="{15AB40D4-2A8F-435F-83A2-255CC5D89239}"/>
    <cellStyle name="20% - Accent4 7 2 4 3 2" xfId="42488" xr:uid="{B4A32DBD-47D2-4ADF-95E3-14F7A36E6278}"/>
    <cellStyle name="20% - Accent4 7 2 4 4" xfId="14334" xr:uid="{34623612-FDF1-4F46-8AB0-7345922AEB51}"/>
    <cellStyle name="20% - Accent4 7 2 4 5" xfId="33107" xr:uid="{46ECFE42-5C9B-4680-9626-3B725D72CC0E}"/>
    <cellStyle name="20% - Accent4 7 2 4 6" xfId="52573" xr:uid="{FC944918-A303-48AC-8DC5-5D689D7FE98D}"/>
    <cellStyle name="20% - Accent4 7 2 4 7" xfId="60601" xr:uid="{E8B67A20-EF48-4DFE-9692-9F61E951D11B}"/>
    <cellStyle name="20% - Accent4 7 2 5" xfId="6640" xr:uid="{E86B9394-BA08-4B84-834F-7784B3BDF9CA}"/>
    <cellStyle name="20% - Accent4 7 2 5 2" xfId="25680" xr:uid="{93221733-A1B0-46E6-8C40-167850DAAD53}"/>
    <cellStyle name="20% - Accent4 7 2 5 2 2" xfId="44442" xr:uid="{FEEB8438-38D2-4F00-9618-CCEC5E5AD499}"/>
    <cellStyle name="20% - Accent4 7 2 5 3" xfId="16289" xr:uid="{94CCBCAD-2C38-4AAD-A87C-E2ABBFEB6884}"/>
    <cellStyle name="20% - Accent4 7 2 5 4" xfId="35061" xr:uid="{F00E6E33-DFB3-45FC-B48F-CEF825109036}"/>
    <cellStyle name="20% - Accent4 7 2 6" xfId="8375" xr:uid="{30622653-9B03-4161-84BC-25C948AE5A52}"/>
    <cellStyle name="20% - Accent4 7 2 6 2" xfId="27231" xr:uid="{8375D906-2ED6-46B0-8376-889A32F470B2}"/>
    <cellStyle name="20% - Accent4 7 2 6 2 2" xfId="45993" xr:uid="{25A8E129-22DE-47F4-B984-914838BE36AD}"/>
    <cellStyle name="20% - Accent4 7 2 6 3" xfId="17840" xr:uid="{D538123A-FBD7-463D-AA5A-7DDD70E326CC}"/>
    <cellStyle name="20% - Accent4 7 2 6 4" xfId="36612" xr:uid="{7BFDFAC9-5173-4AEE-B3D9-E68F3F45B4AF}"/>
    <cellStyle name="20% - Accent4 7 2 7" xfId="22429" xr:uid="{91C792EE-9B96-436B-A03C-84A6447FDBB5}"/>
    <cellStyle name="20% - Accent4 7 2 7 2" xfId="41201" xr:uid="{84D59430-D81B-4BBD-8D81-0B340C0E5667}"/>
    <cellStyle name="20% - Accent4 7 2 8" xfId="13038" xr:uid="{1E1762E0-5AC5-4C3A-B99B-6604AF0E2D30}"/>
    <cellStyle name="20% - Accent4 7 2 9" xfId="31820" xr:uid="{1B677149-AA8F-4CE0-801E-9603E72B0701}"/>
    <cellStyle name="20% - Accent4 7 3" xfId="1501" xr:uid="{4F7B01B3-181D-4E77-BE29-D01CC357052F}"/>
    <cellStyle name="20% - Accent4 7 3 10" xfId="55470" xr:uid="{71F9E0BD-4323-41DD-AD48-6AD27392FF12}"/>
    <cellStyle name="20% - Accent4 7 3 2" xfId="6642" xr:uid="{9A6D1B7D-E0DC-4ABF-89AC-2FA45EC99757}"/>
    <cellStyle name="20% - Accent4 7 3 2 2" xfId="10228" xr:uid="{7C156314-ED7F-497D-A5C5-F486B3C6B27F}"/>
    <cellStyle name="20% - Accent4 7 3 2 2 2" xfId="29082" xr:uid="{5C95F381-00A4-4FBF-825E-C8CB8E760203}"/>
    <cellStyle name="20% - Accent4 7 3 2 2 2 2" xfId="47844" xr:uid="{43925F88-89E4-46FB-8B31-4531F999AC8E}"/>
    <cellStyle name="20% - Accent4 7 3 2 2 3" xfId="19691" xr:uid="{49582B1C-EEAC-42FF-B6EB-C713D55C93DA}"/>
    <cellStyle name="20% - Accent4 7 3 2 2 4" xfId="38463" xr:uid="{E624656F-D053-477A-A9D7-98BA34C2E7F3}"/>
    <cellStyle name="20% - Accent4 7 3 2 3" xfId="25682" xr:uid="{9B78250E-7A62-49D0-AEDD-861D32E16DC5}"/>
    <cellStyle name="20% - Accent4 7 3 2 3 2" xfId="44444" xr:uid="{AB231073-C2B9-4F6D-AE7A-1BE7CFF25FBB}"/>
    <cellStyle name="20% - Accent4 7 3 2 4" xfId="16291" xr:uid="{8F2B2BCA-15B1-43F6-BEFF-85DE4F500DBA}"/>
    <cellStyle name="20% - Accent4 7 3 2 5" xfId="35063" xr:uid="{CF1064B3-EB5D-431A-9EB0-CEBD4CFB396B}"/>
    <cellStyle name="20% - Accent4 7 3 2 6" xfId="52574" xr:uid="{EAE64AAF-F6DF-48C4-B3A0-F7FA0FFFF0D3}"/>
    <cellStyle name="20% - Accent4 7 3 2 7" xfId="60602" xr:uid="{8844A5B5-3076-4165-803B-DC715D33629F}"/>
    <cellStyle name="20% - Accent4 7 3 3" xfId="10229" xr:uid="{106ABAB9-C860-40D8-AD5C-82C2F393B4B5}"/>
    <cellStyle name="20% - Accent4 7 3 3 2" xfId="29083" xr:uid="{9D77E023-9AF4-4B51-863A-92DF966EC3B5}"/>
    <cellStyle name="20% - Accent4 7 3 3 2 2" xfId="47845" xr:uid="{1BC8D710-96E6-450D-AF1C-61826FB4380B}"/>
    <cellStyle name="20% - Accent4 7 3 3 3" xfId="19692" xr:uid="{BA7F6613-1C79-4808-A508-9ECA7FB224E6}"/>
    <cellStyle name="20% - Accent4 7 3 3 4" xfId="38464" xr:uid="{671E7857-CAB3-4148-9925-29A5D740DC11}"/>
    <cellStyle name="20% - Accent4 7 3 3 5" xfId="52575" xr:uid="{F14416C0-307E-45E9-8F50-477781C88489}"/>
    <cellStyle name="20% - Accent4 7 3 3 6" xfId="60603" xr:uid="{8F134461-24C5-48F8-BDC4-432EBD8F3199}"/>
    <cellStyle name="20% - Accent4 7 3 4" xfId="8377" xr:uid="{59198974-D662-4000-8A29-9714AF5E61D3}"/>
    <cellStyle name="20% - Accent4 7 3 4 2" xfId="27233" xr:uid="{EEF207D7-2361-490E-A7CB-B570E534ACA8}"/>
    <cellStyle name="20% - Accent4 7 3 4 2 2" xfId="45995" xr:uid="{5FF9A00C-7892-409B-AE0A-D9ED72DEB47B}"/>
    <cellStyle name="20% - Accent4 7 3 4 3" xfId="17842" xr:uid="{986C284D-BA0A-4683-9E9B-2F54B467456E}"/>
    <cellStyle name="20% - Accent4 7 3 4 4" xfId="36614" xr:uid="{9219552F-DCAA-46E5-A022-F8DDEDB305C4}"/>
    <cellStyle name="20% - Accent4 7 3 5" xfId="24067" xr:uid="{9A45A5AC-7EF5-434D-9254-0BCE9F045652}"/>
    <cellStyle name="20% - Accent4 7 3 5 2" xfId="42830" xr:uid="{288468FC-3773-4E63-B205-BECD19041FE6}"/>
    <cellStyle name="20% - Accent4 7 3 6" xfId="14676" xr:uid="{FDCB3BED-716B-47B0-A3C2-EF095FAD230F}"/>
    <cellStyle name="20% - Accent4 7 3 7" xfId="33449" xr:uid="{4FA6944E-E9EF-4DC9-82AB-D326AB2F61FA}"/>
    <cellStyle name="20% - Accent4 7 3 8" xfId="50725" xr:uid="{C4D09082-B12D-4B87-A562-9E34AAEF417E}"/>
    <cellStyle name="20% - Accent4 7 3 9" xfId="5020" xr:uid="{3B8B8CEE-CDFA-4317-82BE-2387D48D7BCF}"/>
    <cellStyle name="20% - Accent4 7 4" xfId="5796" xr:uid="{28E4FF78-1BED-4660-B3B4-6345A1BE8814}"/>
    <cellStyle name="20% - Accent4 7 4 2" xfId="10230" xr:uid="{0B4E3C85-091A-485B-9038-FA00108F606C}"/>
    <cellStyle name="20% - Accent4 7 4 2 2" xfId="29084" xr:uid="{9A6616CA-9001-48DC-8B7F-ADA52404FEFE}"/>
    <cellStyle name="20% - Accent4 7 4 2 2 2" xfId="47846" xr:uid="{1F4B0958-846A-4C5F-97E2-C3DA5CF099F8}"/>
    <cellStyle name="20% - Accent4 7 4 2 3" xfId="19693" xr:uid="{2A063587-AEA3-4074-9E52-2B2DE1EECDAF}"/>
    <cellStyle name="20% - Accent4 7 4 2 4" xfId="38465" xr:uid="{58128514-D79F-41B1-9FA4-431DB89FB113}"/>
    <cellStyle name="20% - Accent4 7 4 3" xfId="24843" xr:uid="{2DFE334D-18F2-4B01-8B15-B12748DBB22E}"/>
    <cellStyle name="20% - Accent4 7 4 3 2" xfId="43605" xr:uid="{B85FC277-9FC0-47AE-84F0-D2CACF75988F}"/>
    <cellStyle name="20% - Accent4 7 4 4" xfId="15452" xr:uid="{43EF8DCB-60CA-4922-8561-C1DB7B117B84}"/>
    <cellStyle name="20% - Accent4 7 4 5" xfId="34224" xr:uid="{10A2447C-0E55-4DFD-AA4C-45ADF6B5DD85}"/>
    <cellStyle name="20% - Accent4 7 4 6" xfId="52576" xr:uid="{61ED5972-ADCB-4C9C-B0D2-A0AA35A23D48}"/>
    <cellStyle name="20% - Accent4 7 4 7" xfId="55471" xr:uid="{C125E5DD-B613-4CDE-8015-377C3D33397B}"/>
    <cellStyle name="20% - Accent4 7 5" xfId="4245" xr:uid="{7E3F11C2-1508-4594-A62E-E4AA335B4092}"/>
    <cellStyle name="20% - Accent4 7 5 2" xfId="10231" xr:uid="{EF079001-1764-4514-81A2-D3310B1F0800}"/>
    <cellStyle name="20% - Accent4 7 5 2 2" xfId="29085" xr:uid="{57F34BAE-DDE1-4DB0-BF5B-9A81D433B882}"/>
    <cellStyle name="20% - Accent4 7 5 2 2 2" xfId="47847" xr:uid="{E5200B44-4D22-477D-B616-A024741C5806}"/>
    <cellStyle name="20% - Accent4 7 5 2 3" xfId="19694" xr:uid="{E5A3EB1F-1881-4FCB-A185-CB0A68B61CBC}"/>
    <cellStyle name="20% - Accent4 7 5 2 4" xfId="38466" xr:uid="{8B3C0D33-D561-4103-82D6-7D2EB3C58879}"/>
    <cellStyle name="20% - Accent4 7 5 3" xfId="23292" xr:uid="{E37B274D-79C3-4A69-B568-1119A59DB69E}"/>
    <cellStyle name="20% - Accent4 7 5 3 2" xfId="42055" xr:uid="{0D6B2B44-0C7F-4EA2-B3DE-5FBB0F9BE3D9}"/>
    <cellStyle name="20% - Accent4 7 5 4" xfId="13901" xr:uid="{EF93221B-9634-4BE5-9F27-29C7725AFD75}"/>
    <cellStyle name="20% - Accent4 7 5 5" xfId="32674" xr:uid="{57316D4B-8E40-40D4-AF03-F7A3F65DF98F}"/>
    <cellStyle name="20% - Accent4 7 5 6" xfId="52577" xr:uid="{6309DB44-A298-4421-BE2E-5D96EBE5A3B3}"/>
    <cellStyle name="20% - Accent4 7 5 7" xfId="55472" xr:uid="{3DEFF8A0-2D07-4124-8817-4AEE6AFB9F53}"/>
    <cellStyle name="20% - Accent4 7 6" xfId="6639" xr:uid="{2B09A25D-8D26-411B-AF2B-EC9AB3CBE998}"/>
    <cellStyle name="20% - Accent4 7 6 2" xfId="25679" xr:uid="{CFE6375A-0517-4FD3-905F-0AD4B6507321}"/>
    <cellStyle name="20% - Accent4 7 6 2 2" xfId="44441" xr:uid="{967ECFE1-2EF1-44F0-B0EA-87BA423C3BD3}"/>
    <cellStyle name="20% - Accent4 7 6 3" xfId="16288" xr:uid="{BFFBD34E-16B4-45F8-9067-78EAA8618407}"/>
    <cellStyle name="20% - Accent4 7 6 4" xfId="35060" xr:uid="{EA9B73D9-5961-4AA7-8892-77C845B83081}"/>
    <cellStyle name="20% - Accent4 7 6 5" xfId="55473" xr:uid="{5B672437-F265-4E9C-BE1B-7A11C3007358}"/>
    <cellStyle name="20% - Accent4 7 7" xfId="8374" xr:uid="{A5F9499C-8FE0-4B75-A274-9F4F2A930E32}"/>
    <cellStyle name="20% - Accent4 7 7 2" xfId="27230" xr:uid="{4CAC1D52-D17B-4BA5-A9D1-E9D0E88A122C}"/>
    <cellStyle name="20% - Accent4 7 7 2 2" xfId="45992" xr:uid="{0033DEFB-D2D3-4AB2-A7AA-26AE69C7CF6D}"/>
    <cellStyle name="20% - Accent4 7 7 3" xfId="17839" xr:uid="{A2738B1C-EAC4-43C5-A48A-45E4FFC70E40}"/>
    <cellStyle name="20% - Accent4 7 7 4" xfId="36611" xr:uid="{1EE0792D-5E5D-4D2B-B534-E1D11F2CAC80}"/>
    <cellStyle name="20% - Accent4 7 7 5" xfId="55474" xr:uid="{22A0EB59-9E0C-4747-92B4-6A51CEA753E6}"/>
    <cellStyle name="20% - Accent4 7 8" xfId="22428" xr:uid="{697E0B1E-7651-4614-973A-5FBF6777730D}"/>
    <cellStyle name="20% - Accent4 7 8 2" xfId="41200" xr:uid="{2CA1A508-D98D-43F2-9727-0D1A21CE891B}"/>
    <cellStyle name="20% - Accent4 7 8 3" xfId="55475" xr:uid="{F174D3FC-4135-4150-9775-BB2730EB36D6}"/>
    <cellStyle name="20% - Accent4 7 9" xfId="13037" xr:uid="{BD8691BD-04D7-4318-9FDC-2CA98D33B85A}"/>
    <cellStyle name="20% - Accent4 7 9 2" xfId="55476" xr:uid="{C8BF9B3C-B90E-436E-96F2-12F966FB0FBC}"/>
    <cellStyle name="20% - Accent4 8" xfId="1707" xr:uid="{32310A3E-C544-4B1C-916D-C9EBC3F20798}"/>
    <cellStyle name="20% - Accent4 8 10" xfId="50726" xr:uid="{2DD87EB9-E70E-431E-B427-5DD5D4A49000}"/>
    <cellStyle name="20% - Accent4 8 11" xfId="3376" xr:uid="{AF1ADEA3-DD7E-4872-A554-68346DB194A1}"/>
    <cellStyle name="20% - Accent4 8 12" xfId="55477" xr:uid="{E1535B37-3818-4618-B8D2-63872932FF0C}"/>
    <cellStyle name="20% - Accent4 8 2" xfId="2296" xr:uid="{D27D5232-DC3C-4D24-B9AA-BE6CE82018F3}"/>
    <cellStyle name="20% - Accent4 8 2 10" xfId="55478" xr:uid="{C88957DC-5481-4A4E-AE9B-A2BC6929573B}"/>
    <cellStyle name="20% - Accent4 8 2 2" xfId="6644" xr:uid="{80E41D31-A3B9-4D8F-BA32-78C09DEDD37E}"/>
    <cellStyle name="20% - Accent4 8 2 2 2" xfId="10232" xr:uid="{A8738F9D-8536-451A-A60A-B6809DA94D5C}"/>
    <cellStyle name="20% - Accent4 8 2 2 2 2" xfId="29086" xr:uid="{9DEFF759-4F87-4AC3-8A79-F063CD4A86FB}"/>
    <cellStyle name="20% - Accent4 8 2 2 2 2 2" xfId="47848" xr:uid="{9295DB08-6366-4410-A6D6-420FAA6328AD}"/>
    <cellStyle name="20% - Accent4 8 2 2 2 3" xfId="19695" xr:uid="{0D550F12-215E-411F-897E-EE1ADE036762}"/>
    <cellStyle name="20% - Accent4 8 2 2 2 4" xfId="38467" xr:uid="{A16D7703-FBBD-4B05-AC98-A708ABE1448B}"/>
    <cellStyle name="20% - Accent4 8 2 2 3" xfId="25684" xr:uid="{3C43F7F6-854A-4EDA-94D5-9C5B15F4F905}"/>
    <cellStyle name="20% - Accent4 8 2 2 3 2" xfId="44446" xr:uid="{CC7D75E7-0144-4597-A8FA-F29E9B864383}"/>
    <cellStyle name="20% - Accent4 8 2 2 4" xfId="16293" xr:uid="{3C685FA8-DFEC-4B4A-8029-469A06508650}"/>
    <cellStyle name="20% - Accent4 8 2 2 5" xfId="35065" xr:uid="{13284BFA-EAFC-43AF-910B-AC21ACCE4CE1}"/>
    <cellStyle name="20% - Accent4 8 2 2 6" xfId="52578" xr:uid="{6207CAE8-96A6-45EA-8825-025B54FBFE67}"/>
    <cellStyle name="20% - Accent4 8 2 2 7" xfId="60604" xr:uid="{AF2CA9E7-12B8-431E-9468-81C814AB107A}"/>
    <cellStyle name="20% - Accent4 8 2 3" xfId="10233" xr:uid="{01DE738C-1132-4892-A9E0-0054833B3AEC}"/>
    <cellStyle name="20% - Accent4 8 2 3 2" xfId="29087" xr:uid="{33B2E682-2AB4-4ECB-A380-D0FA76F03ABC}"/>
    <cellStyle name="20% - Accent4 8 2 3 2 2" xfId="47849" xr:uid="{5FD7D147-1828-45BC-9394-23940EA994AE}"/>
    <cellStyle name="20% - Accent4 8 2 3 3" xfId="19696" xr:uid="{6FF67FFD-E145-4F1E-AA21-0E7CDD305519}"/>
    <cellStyle name="20% - Accent4 8 2 3 4" xfId="38468" xr:uid="{D7005000-A033-4635-8744-F93742B7CFB7}"/>
    <cellStyle name="20% - Accent4 8 2 3 5" xfId="52579" xr:uid="{EEB6D153-630F-488B-9392-9107281EB8D3}"/>
    <cellStyle name="20% - Accent4 8 2 3 6" xfId="60605" xr:uid="{BFFCBD41-344C-4642-B28E-F1F62ED82E57}"/>
    <cellStyle name="20% - Accent4 8 2 4" xfId="8379" xr:uid="{FE5A316F-87EE-46EC-B1BA-A9387C26FAB6}"/>
    <cellStyle name="20% - Accent4 8 2 4 2" xfId="27235" xr:uid="{13EA69F7-64F6-4A3B-9EC3-7944578F29B4}"/>
    <cellStyle name="20% - Accent4 8 2 4 2 2" xfId="45997" xr:uid="{92051E21-9390-4685-99BB-E35123028261}"/>
    <cellStyle name="20% - Accent4 8 2 4 3" xfId="17844" xr:uid="{145AC44A-6816-49D2-96F6-B2A553EC0527}"/>
    <cellStyle name="20% - Accent4 8 2 4 4" xfId="36616" xr:uid="{A9245091-8687-4DF5-84B2-0240FF9F8EFC}"/>
    <cellStyle name="20% - Accent4 8 2 5" xfId="24276" xr:uid="{E2CE9F64-2805-4B24-91F6-0DF5333329E5}"/>
    <cellStyle name="20% - Accent4 8 2 5 2" xfId="43039" xr:uid="{66A1CFFB-6BDD-4BB0-A27B-7BAC952204D0}"/>
    <cellStyle name="20% - Accent4 8 2 6" xfId="14885" xr:uid="{E7BC9E3E-869D-4D2D-B500-D17A119CEA54}"/>
    <cellStyle name="20% - Accent4 8 2 7" xfId="33658" xr:uid="{12DD5CFB-31CA-4725-AAB7-904D97BD917E}"/>
    <cellStyle name="20% - Accent4 8 2 8" xfId="50727" xr:uid="{2F0567C7-137B-4A29-8AB8-986884A44255}"/>
    <cellStyle name="20% - Accent4 8 2 9" xfId="5229" xr:uid="{0AB0332E-376E-4B01-AD68-57F62262AB75}"/>
    <cellStyle name="20% - Accent4 8 3" xfId="6005" xr:uid="{E5828472-B31A-4E20-B0FC-3E4A733811A0}"/>
    <cellStyle name="20% - Accent4 8 3 2" xfId="10234" xr:uid="{CA6A532E-00E6-4E47-8D40-F6F3CCAFA8BA}"/>
    <cellStyle name="20% - Accent4 8 3 2 2" xfId="29088" xr:uid="{6A144056-F851-4811-A2E4-D3110C79C232}"/>
    <cellStyle name="20% - Accent4 8 3 2 2 2" xfId="47850" xr:uid="{3E36A697-B18A-4C47-923C-F69EB087FD1C}"/>
    <cellStyle name="20% - Accent4 8 3 2 3" xfId="19697" xr:uid="{A976DCFF-7E82-4CD9-820D-1D7DF78B336D}"/>
    <cellStyle name="20% - Accent4 8 3 2 4" xfId="38469" xr:uid="{4CC6671D-A710-4CAB-A3BC-26A74D9615B0}"/>
    <cellStyle name="20% - Accent4 8 3 3" xfId="25052" xr:uid="{0D2E3E03-0AB9-4619-8E69-DF87194D615A}"/>
    <cellStyle name="20% - Accent4 8 3 3 2" xfId="43814" xr:uid="{867B634C-71D9-4B73-8FF5-71DAB7B723F7}"/>
    <cellStyle name="20% - Accent4 8 3 4" xfId="15661" xr:uid="{94E13CE0-044A-4818-B024-0B60ADFCFB20}"/>
    <cellStyle name="20% - Accent4 8 3 5" xfId="34433" xr:uid="{3FC69E42-96E1-4CBF-A0A1-9457BF456F23}"/>
    <cellStyle name="20% - Accent4 8 3 6" xfId="52580" xr:uid="{FB6B2191-D03F-4AC5-9D62-25DD894885F2}"/>
    <cellStyle name="20% - Accent4 8 3 7" xfId="55479" xr:uid="{7A871126-A0E2-4CE8-ACDB-0D216B6F63F3}"/>
    <cellStyle name="20% - Accent4 8 4" xfId="4454" xr:uid="{13EEC975-EE31-4B15-8D6C-28F7F6F4BC9A}"/>
    <cellStyle name="20% - Accent4 8 4 2" xfId="10235" xr:uid="{E2BD281F-685B-4137-A4A7-95B2F7B704E0}"/>
    <cellStyle name="20% - Accent4 8 4 2 2" xfId="29089" xr:uid="{C2C751C1-4B6B-4728-84DE-7F90058335A3}"/>
    <cellStyle name="20% - Accent4 8 4 2 2 2" xfId="47851" xr:uid="{F83CC98C-D0C4-49FD-AD66-04D5F59DB8F9}"/>
    <cellStyle name="20% - Accent4 8 4 2 3" xfId="19698" xr:uid="{2EED507F-0C86-45F2-966F-A6A5D2D098A7}"/>
    <cellStyle name="20% - Accent4 8 4 2 4" xfId="38470" xr:uid="{EEF72924-92FF-42CB-943D-2E400089F98A}"/>
    <cellStyle name="20% - Accent4 8 4 3" xfId="23501" xr:uid="{E4F35481-EB5D-4408-B08D-1EB953860F4C}"/>
    <cellStyle name="20% - Accent4 8 4 3 2" xfId="42264" xr:uid="{8E8D7AEF-E9F9-42A7-853B-D03ADAA3EB0F}"/>
    <cellStyle name="20% - Accent4 8 4 4" xfId="14110" xr:uid="{7F84D20D-1391-4AAE-85EF-A17F2919500F}"/>
    <cellStyle name="20% - Accent4 8 4 5" xfId="32883" xr:uid="{3655CF35-46B6-4CA6-95BA-852E4A74C38E}"/>
    <cellStyle name="20% - Accent4 8 4 6" xfId="52581" xr:uid="{089FD2B0-795A-4020-9868-8E926BCC5AC6}"/>
    <cellStyle name="20% - Accent4 8 4 7" xfId="55480" xr:uid="{A31E5E12-934B-4BB1-A573-08702E23560C}"/>
    <cellStyle name="20% - Accent4 8 5" xfId="6643" xr:uid="{0FE4ADA4-8F7D-48CA-B482-CEE7C91250D8}"/>
    <cellStyle name="20% - Accent4 8 5 2" xfId="25683" xr:uid="{42C73CAA-7B60-4387-9AC4-E2337CDCD2CB}"/>
    <cellStyle name="20% - Accent4 8 5 2 2" xfId="44445" xr:uid="{F3DABACD-7E3F-4A06-B004-4C103C5A4218}"/>
    <cellStyle name="20% - Accent4 8 5 3" xfId="16292" xr:uid="{E2368A4A-9E86-49EA-B2AB-C7C81FF581A5}"/>
    <cellStyle name="20% - Accent4 8 5 4" xfId="35064" xr:uid="{7D3FBB0A-A29D-442C-830D-4EC217DFF580}"/>
    <cellStyle name="20% - Accent4 8 5 5" xfId="55481" xr:uid="{A233901D-0578-4CFD-A3D1-12704ACE78B5}"/>
    <cellStyle name="20% - Accent4 8 6" xfId="8378" xr:uid="{17C58D8A-7377-4B8B-BDC1-8B99BEDF5AD5}"/>
    <cellStyle name="20% - Accent4 8 6 2" xfId="27234" xr:uid="{D6C6BCB9-62AC-4E7A-B1A3-6F777B34BCB7}"/>
    <cellStyle name="20% - Accent4 8 6 2 2" xfId="45996" xr:uid="{F297708F-34BE-4CFE-AE4D-84B06AC07D1D}"/>
    <cellStyle name="20% - Accent4 8 6 3" xfId="17843" xr:uid="{E2218C20-0348-45D6-8B27-840F665D37E6}"/>
    <cellStyle name="20% - Accent4 8 6 4" xfId="36615" xr:uid="{CA6A784C-0B9F-430C-A21B-2B323CA501EF}"/>
    <cellStyle name="20% - Accent4 8 6 5" xfId="55482" xr:uid="{767D3982-9770-4E36-909E-93C8BD4405D2}"/>
    <cellStyle name="20% - Accent4 8 7" xfId="22430" xr:uid="{98F310C4-A045-4A19-A26B-81C86815AF1C}"/>
    <cellStyle name="20% - Accent4 8 7 2" xfId="41202" xr:uid="{97CD3F4F-96DA-4FCA-B13E-B064E156F4B2}"/>
    <cellStyle name="20% - Accent4 8 7 3" xfId="55483" xr:uid="{437F0FD3-406B-46F4-9F47-470132D89E09}"/>
    <cellStyle name="20% - Accent4 8 8" xfId="13039" xr:uid="{4A79EF21-56B7-405A-B3AB-CE39F083A609}"/>
    <cellStyle name="20% - Accent4 8 8 2" xfId="55484" xr:uid="{9B3E30C8-AA6A-408C-81A8-1087EF247531}"/>
    <cellStyle name="20% - Accent4 8 9" xfId="31821" xr:uid="{42861CE1-9422-4263-9E84-8731BEEF2DAE}"/>
    <cellStyle name="20% - Accent4 8 9 2" xfId="55485" xr:uid="{7E7B63FA-81AA-409F-8F37-7B1BB843AFD6}"/>
    <cellStyle name="20% - Accent4 9" xfId="1461" xr:uid="{43C89AE2-036A-48BD-BB06-8E606D2F499E}"/>
    <cellStyle name="20% - Accent4 9 10" xfId="50728" xr:uid="{6848BCCD-FF79-4896-929B-38F776E26BBA}"/>
    <cellStyle name="20% - Accent4 9 11" xfId="3377" xr:uid="{6A2D5B1B-6008-4BE4-AEDC-B01F3BD2B067}"/>
    <cellStyle name="20% - Accent4 9 12" xfId="55486" xr:uid="{DDC4F8B6-E8CA-4081-A865-1E914DF75F65}"/>
    <cellStyle name="20% - Accent4 9 2" xfId="2297" xr:uid="{24B9DF07-D6D7-4334-B0F5-67FFFAC9DED0}"/>
    <cellStyle name="20% - Accent4 9 2 10" xfId="55487" xr:uid="{E738B86E-33ED-4B99-8C39-30295868ABB3}"/>
    <cellStyle name="20% - Accent4 9 2 2" xfId="6646" xr:uid="{10E9F9D5-EA28-49A7-8CE4-07B920C47372}"/>
    <cellStyle name="20% - Accent4 9 2 2 2" xfId="10236" xr:uid="{D87CE147-6111-4E40-993C-1C7CAF450A32}"/>
    <cellStyle name="20% - Accent4 9 2 2 2 2" xfId="29090" xr:uid="{09699F3B-B606-4885-9DEB-DA5CE3587C6B}"/>
    <cellStyle name="20% - Accent4 9 2 2 2 2 2" xfId="47852" xr:uid="{FD4ECE01-2347-4CB2-9BD7-9E1178C008D9}"/>
    <cellStyle name="20% - Accent4 9 2 2 2 3" xfId="19699" xr:uid="{82A8AABB-D6C4-4429-A506-3CDBD60847FD}"/>
    <cellStyle name="20% - Accent4 9 2 2 2 4" xfId="38471" xr:uid="{B3B29382-546C-4104-8BBD-95E57FD75E2B}"/>
    <cellStyle name="20% - Accent4 9 2 2 3" xfId="25686" xr:uid="{94E2408B-63B7-4BB2-9E99-E4341B43A02D}"/>
    <cellStyle name="20% - Accent4 9 2 2 3 2" xfId="44448" xr:uid="{D46C9864-378A-45CA-BE77-CA922223281E}"/>
    <cellStyle name="20% - Accent4 9 2 2 4" xfId="16295" xr:uid="{63FE2A83-B379-42E0-9BF6-4F2E49B93589}"/>
    <cellStyle name="20% - Accent4 9 2 2 5" xfId="35067" xr:uid="{4BE639F8-2598-4D42-AE82-637AC915A74D}"/>
    <cellStyle name="20% - Accent4 9 2 2 6" xfId="52582" xr:uid="{94A44147-A807-422B-8F1C-35829008CFD7}"/>
    <cellStyle name="20% - Accent4 9 2 2 7" xfId="60606" xr:uid="{FB239CFD-8168-4F52-B578-CF197B5C9757}"/>
    <cellStyle name="20% - Accent4 9 2 3" xfId="10237" xr:uid="{0FCF99C8-9142-4C86-BC74-6C701C853E59}"/>
    <cellStyle name="20% - Accent4 9 2 3 2" xfId="29091" xr:uid="{F1BA85BA-988D-4D4B-8A19-A8F606C0F2AE}"/>
    <cellStyle name="20% - Accent4 9 2 3 2 2" xfId="47853" xr:uid="{D959E8C9-155A-4989-B19E-B3E329423669}"/>
    <cellStyle name="20% - Accent4 9 2 3 3" xfId="19700" xr:uid="{8514F15A-D4F3-4B3C-8BD3-52F8F8A98D18}"/>
    <cellStyle name="20% - Accent4 9 2 3 4" xfId="38472" xr:uid="{FE796DB5-6BF8-4BF6-8189-3A63918E262F}"/>
    <cellStyle name="20% - Accent4 9 2 3 5" xfId="52583" xr:uid="{00589B94-5DAC-49FC-9E61-553EB2C8B302}"/>
    <cellStyle name="20% - Accent4 9 2 3 6" xfId="60607" xr:uid="{4866833A-527A-4237-BCD0-54F90BC7AD86}"/>
    <cellStyle name="20% - Accent4 9 2 4" xfId="8381" xr:uid="{82182285-325F-4580-8547-F404ED2CCD74}"/>
    <cellStyle name="20% - Accent4 9 2 4 2" xfId="27237" xr:uid="{58EA50F8-89BA-435A-87CB-6EA35CFE98CD}"/>
    <cellStyle name="20% - Accent4 9 2 4 2 2" xfId="45999" xr:uid="{149D3C36-139B-426F-8EA9-2CB3F625C6D3}"/>
    <cellStyle name="20% - Accent4 9 2 4 3" xfId="17846" xr:uid="{9C0ABF56-8C6E-4C5E-83F3-B29033338420}"/>
    <cellStyle name="20% - Accent4 9 2 4 4" xfId="36618" xr:uid="{B1F5C9FA-CB52-4442-B691-71637F9118BC}"/>
    <cellStyle name="20% - Accent4 9 2 5" xfId="24285" xr:uid="{301FC736-C750-4EEA-A934-5C0D13C6EBE9}"/>
    <cellStyle name="20% - Accent4 9 2 5 2" xfId="43048" xr:uid="{5B652F17-1DBD-4E49-80D0-A8D49D8A82C8}"/>
    <cellStyle name="20% - Accent4 9 2 6" xfId="14894" xr:uid="{A0AF4BEB-2C13-47A7-A74A-4574A3D5031D}"/>
    <cellStyle name="20% - Accent4 9 2 7" xfId="33667" xr:uid="{5E7AD313-FE7D-4998-BA7D-4FE497419365}"/>
    <cellStyle name="20% - Accent4 9 2 8" xfId="50729" xr:uid="{D9EB2D36-46E0-4703-B964-CA756A56F415}"/>
    <cellStyle name="20% - Accent4 9 2 9" xfId="5238" xr:uid="{C549141D-7C9E-49B5-88CA-B64CA53D2D5F}"/>
    <cellStyle name="20% - Accent4 9 3" xfId="6014" xr:uid="{172643A2-A927-46B7-AEDD-854FE122F5D5}"/>
    <cellStyle name="20% - Accent4 9 3 2" xfId="10238" xr:uid="{CCE5AEA8-DD6F-4DC7-A06B-64123D63BFE7}"/>
    <cellStyle name="20% - Accent4 9 3 2 2" xfId="29092" xr:uid="{A123491B-64FB-4EEE-973C-FF9A280A0CBA}"/>
    <cellStyle name="20% - Accent4 9 3 2 2 2" xfId="47854" xr:uid="{28824D8F-84E0-422F-B522-F58F14875A3B}"/>
    <cellStyle name="20% - Accent4 9 3 2 3" xfId="19701" xr:uid="{55450697-F2B7-478F-943E-D88E00229F95}"/>
    <cellStyle name="20% - Accent4 9 3 2 4" xfId="38473" xr:uid="{8EF133B9-D278-4002-8F29-D0A515609353}"/>
    <cellStyle name="20% - Accent4 9 3 3" xfId="25061" xr:uid="{BF68139D-6EEE-4B9D-AA2F-BB6B1B680491}"/>
    <cellStyle name="20% - Accent4 9 3 3 2" xfId="43823" xr:uid="{19685CC2-3322-4450-B415-60388B1D601F}"/>
    <cellStyle name="20% - Accent4 9 3 4" xfId="15670" xr:uid="{75822000-3B39-4F11-B4F7-DCAC204FB658}"/>
    <cellStyle name="20% - Accent4 9 3 5" xfId="34442" xr:uid="{48FE1BE6-896E-4DED-8985-EB6B2B69EB72}"/>
    <cellStyle name="20% - Accent4 9 3 6" xfId="52584" xr:uid="{FCD2EB1D-F320-4034-90F7-4C75EF958000}"/>
    <cellStyle name="20% - Accent4 9 3 7" xfId="55488" xr:uid="{A724227B-2533-4145-88BD-305E8BE7FB7E}"/>
    <cellStyle name="20% - Accent4 9 4" xfId="4463" xr:uid="{31E463A7-FB76-4DC3-9016-49313AECFAF7}"/>
    <cellStyle name="20% - Accent4 9 4 2" xfId="10239" xr:uid="{67A89453-DA15-4F4C-88A8-BB94C841545D}"/>
    <cellStyle name="20% - Accent4 9 4 2 2" xfId="29093" xr:uid="{8EFEA15C-7814-4DF5-A2D1-E8E363B7569F}"/>
    <cellStyle name="20% - Accent4 9 4 2 2 2" xfId="47855" xr:uid="{D9DBD45F-BCCC-486A-97CD-FBC0677204B9}"/>
    <cellStyle name="20% - Accent4 9 4 2 3" xfId="19702" xr:uid="{EE9B8F8F-CCF8-4980-A5E2-60A4022BDF32}"/>
    <cellStyle name="20% - Accent4 9 4 2 4" xfId="38474" xr:uid="{C0E225B6-918B-4F1B-9E13-F07626279443}"/>
    <cellStyle name="20% - Accent4 9 4 3" xfId="23510" xr:uid="{A19F203B-75E9-45DE-ADB5-25D594B424F7}"/>
    <cellStyle name="20% - Accent4 9 4 3 2" xfId="42273" xr:uid="{78728E98-C0CF-4F1C-A2F0-B8DA29AE4E49}"/>
    <cellStyle name="20% - Accent4 9 4 4" xfId="14119" xr:uid="{C9CCF782-E1D9-4353-87F0-2BF6334EB3FF}"/>
    <cellStyle name="20% - Accent4 9 4 5" xfId="32892" xr:uid="{FE160C65-D41A-44E3-9885-7F2BB166EE8F}"/>
    <cellStyle name="20% - Accent4 9 4 6" xfId="52585" xr:uid="{AF46A363-F900-484B-AD71-45C76D8ED1EF}"/>
    <cellStyle name="20% - Accent4 9 4 7" xfId="55489" xr:uid="{AAAF6933-6F60-4D85-82FF-07D4D94DB9A6}"/>
    <cellStyle name="20% - Accent4 9 5" xfId="6645" xr:uid="{B2D75AA1-00B0-4937-8CA6-93B1C23EB44B}"/>
    <cellStyle name="20% - Accent4 9 5 2" xfId="25685" xr:uid="{2E25202A-2B9E-4E41-97C6-927CD826D460}"/>
    <cellStyle name="20% - Accent4 9 5 2 2" xfId="44447" xr:uid="{E526B5E2-B2EC-4461-8982-B09AEF9590F2}"/>
    <cellStyle name="20% - Accent4 9 5 3" xfId="16294" xr:uid="{75928801-8EF7-4816-BE86-1770AFCFEB20}"/>
    <cellStyle name="20% - Accent4 9 5 4" xfId="35066" xr:uid="{AE17FCEA-CC4C-4602-BD84-A628C94ABF11}"/>
    <cellStyle name="20% - Accent4 9 5 5" xfId="55490" xr:uid="{8F7ABC20-5149-43C2-8169-D385B41DC78B}"/>
    <cellStyle name="20% - Accent4 9 6" xfId="8380" xr:uid="{7D8EDC3D-460F-48DB-B130-784DDB9F18B6}"/>
    <cellStyle name="20% - Accent4 9 6 2" xfId="27236" xr:uid="{D55C45D1-ED12-4725-8E63-443B4CA560FE}"/>
    <cellStyle name="20% - Accent4 9 6 2 2" xfId="45998" xr:uid="{313AE4DC-7C5C-47FE-B825-5699CDB853FC}"/>
    <cellStyle name="20% - Accent4 9 6 3" xfId="17845" xr:uid="{14594F40-8F64-47C9-9895-46036ED91FEB}"/>
    <cellStyle name="20% - Accent4 9 6 4" xfId="36617" xr:uid="{93BDC1B4-D548-488F-B65B-BD9548A585FD}"/>
    <cellStyle name="20% - Accent4 9 6 5" xfId="55491" xr:uid="{AC0A39B7-898B-4DF2-9AE8-43A9C55E43F7}"/>
    <cellStyle name="20% - Accent4 9 7" xfId="22431" xr:uid="{55C053F1-CF7E-4AF5-9420-386354B9D3F5}"/>
    <cellStyle name="20% - Accent4 9 7 2" xfId="41203" xr:uid="{ED5FC93D-42FF-457D-9FFC-25072A91911C}"/>
    <cellStyle name="20% - Accent4 9 7 3" xfId="55492" xr:uid="{A333A870-3B4A-47D3-ADF6-694BEB2F9520}"/>
    <cellStyle name="20% - Accent4 9 8" xfId="13040" xr:uid="{0C24ED8C-8569-47B2-8741-31F46F22045D}"/>
    <cellStyle name="20% - Accent4 9 8 2" xfId="55493" xr:uid="{CFF2A11E-F779-4188-AC0F-1D266F6E4121}"/>
    <cellStyle name="20% - Accent4 9 9" xfId="31822" xr:uid="{319A877D-3285-438C-A881-C4024F0704F8}"/>
    <cellStyle name="20% - Accent5 10" xfId="856" xr:uid="{3D4B7B5B-37B8-439F-AABA-06B6B6D33CE9}"/>
    <cellStyle name="20% - Accent5 10 10" xfId="50730" xr:uid="{87DC7976-B048-41B4-AA7A-C1E8455EEDB9}"/>
    <cellStyle name="20% - Accent5 10 11" xfId="3378" xr:uid="{4E03163D-7A78-4218-A123-F9D8179D50B9}"/>
    <cellStyle name="20% - Accent5 10 12" xfId="55494" xr:uid="{91F6ACEF-1CC9-4B79-9232-95A71DC73B04}"/>
    <cellStyle name="20% - Accent5 10 2" xfId="2298" xr:uid="{A8C898AF-1202-4E81-8005-955E944DC72F}"/>
    <cellStyle name="20% - Accent5 10 2 10" xfId="55495" xr:uid="{AC6B7670-DC67-4166-AB73-6DE37AD85464}"/>
    <cellStyle name="20% - Accent5 10 2 2" xfId="6648" xr:uid="{0D7688A8-B1B8-4A6F-961C-B4295A541AF6}"/>
    <cellStyle name="20% - Accent5 10 2 2 2" xfId="10240" xr:uid="{8E5913C0-FE70-49C4-8F91-D0AEF4F0A3FE}"/>
    <cellStyle name="20% - Accent5 10 2 2 2 2" xfId="29094" xr:uid="{B3AF99A4-A1EA-4F2A-8598-62D286BDD322}"/>
    <cellStyle name="20% - Accent5 10 2 2 2 2 2" xfId="47856" xr:uid="{3358FFEE-F76A-4503-B62A-A8F1EA9D31E1}"/>
    <cellStyle name="20% - Accent5 10 2 2 2 3" xfId="19703" xr:uid="{B60791F2-B875-4A32-B7C9-530611DCD087}"/>
    <cellStyle name="20% - Accent5 10 2 2 2 4" xfId="38475" xr:uid="{6B3FCCE2-E357-42A4-A2EB-1DBC3F34DBD0}"/>
    <cellStyle name="20% - Accent5 10 2 2 3" xfId="25688" xr:uid="{9AD9C1D1-67C0-4F49-92A0-7D6A638203F4}"/>
    <cellStyle name="20% - Accent5 10 2 2 3 2" xfId="44450" xr:uid="{DB30050A-858C-473E-AA47-E659F580C7B6}"/>
    <cellStyle name="20% - Accent5 10 2 2 4" xfId="16297" xr:uid="{72B077AC-C371-49A1-BF72-29F6619FF7FF}"/>
    <cellStyle name="20% - Accent5 10 2 2 5" xfId="35069" xr:uid="{A4BF4EF6-5A40-44A8-B2F5-C377D17CCEF4}"/>
    <cellStyle name="20% - Accent5 10 2 2 6" xfId="52586" xr:uid="{EB26FFB1-5498-48A7-8755-06B275BC6C68}"/>
    <cellStyle name="20% - Accent5 10 2 2 7" xfId="60608" xr:uid="{DCADDD2C-DCEF-4A4F-90A7-DB6E02AAE959}"/>
    <cellStyle name="20% - Accent5 10 2 3" xfId="10241" xr:uid="{9EEF4C0F-DAC9-48CE-B231-ABC708453F00}"/>
    <cellStyle name="20% - Accent5 10 2 3 2" xfId="29095" xr:uid="{38ADB5B4-BFD1-4E13-BE65-AE7689DE804D}"/>
    <cellStyle name="20% - Accent5 10 2 3 2 2" xfId="47857" xr:uid="{C019A7A1-9994-48E3-8757-B3913600E500}"/>
    <cellStyle name="20% - Accent5 10 2 3 3" xfId="19704" xr:uid="{F89FF7DE-D9A5-4857-9980-01AAD66F1901}"/>
    <cellStyle name="20% - Accent5 10 2 3 4" xfId="38476" xr:uid="{AB267D1C-4EE6-45EE-87C0-8B6F30AFCCF9}"/>
    <cellStyle name="20% - Accent5 10 2 3 5" xfId="52587" xr:uid="{80845473-2659-4D14-BA2F-71A4BFE69834}"/>
    <cellStyle name="20% - Accent5 10 2 3 6" xfId="60609" xr:uid="{429F30D8-ACEA-4DEB-B6AA-BE7DAB7CF567}"/>
    <cellStyle name="20% - Accent5 10 2 4" xfId="8383" xr:uid="{B530C59C-1286-4338-A19D-4043F0037924}"/>
    <cellStyle name="20% - Accent5 10 2 4 2" xfId="27239" xr:uid="{FA90AE0A-9DF3-434D-96D6-27F7CA55B732}"/>
    <cellStyle name="20% - Accent5 10 2 4 2 2" xfId="46001" xr:uid="{4A3D1E64-5A16-41CF-9B03-8FD79F90715F}"/>
    <cellStyle name="20% - Accent5 10 2 4 3" xfId="17848" xr:uid="{C524BDB5-D301-406C-A71B-DA12A75C2376}"/>
    <cellStyle name="20% - Accent5 10 2 4 4" xfId="36620" xr:uid="{D2138C84-E590-409F-B262-A56AC2804F4D}"/>
    <cellStyle name="20% - Accent5 10 2 5" xfId="24589" xr:uid="{7A26FD84-8D6C-4583-8502-8D419AC397D8}"/>
    <cellStyle name="20% - Accent5 10 2 5 2" xfId="43351" xr:uid="{BA689D32-324B-40A1-B62A-EBC0EE266BA1}"/>
    <cellStyle name="20% - Accent5 10 2 6" xfId="15198" xr:uid="{D9626BAC-7F40-4A63-A87C-94BCB2257239}"/>
    <cellStyle name="20% - Accent5 10 2 7" xfId="33970" xr:uid="{127315C2-15F6-4347-BAE5-C6CE504D79DB}"/>
    <cellStyle name="20% - Accent5 10 2 8" xfId="50731" xr:uid="{4DDD43DB-5B9B-4E95-B76A-9111224E78F4}"/>
    <cellStyle name="20% - Accent5 10 2 9" xfId="5542" xr:uid="{2D541F60-E7E7-42F3-8B1D-8D1488FF5384}"/>
    <cellStyle name="20% - Accent5 10 3" xfId="6317" xr:uid="{DF3E1773-FCE9-4F6B-87B0-E9146EAF3A81}"/>
    <cellStyle name="20% - Accent5 10 3 2" xfId="10242" xr:uid="{52AF6F9A-221C-4539-A61B-771C63845E8A}"/>
    <cellStyle name="20% - Accent5 10 3 2 2" xfId="29096" xr:uid="{BF29C864-BCBD-46E3-907E-5147EA6C3F9D}"/>
    <cellStyle name="20% - Accent5 10 3 2 2 2" xfId="47858" xr:uid="{817B7D06-FB54-44FC-96C9-ECD036773471}"/>
    <cellStyle name="20% - Accent5 10 3 2 3" xfId="19705" xr:uid="{B824C4E7-C946-438E-8757-525CCBE32338}"/>
    <cellStyle name="20% - Accent5 10 3 2 4" xfId="38477" xr:uid="{C7F83BBB-2BF2-4009-A8C4-4BEBCE8CE676}"/>
    <cellStyle name="20% - Accent5 10 3 3" xfId="25364" xr:uid="{F014BDBA-7E9A-476C-BD8B-3A9CB073713B}"/>
    <cellStyle name="20% - Accent5 10 3 3 2" xfId="44126" xr:uid="{8F0F4D65-C81E-4F4B-82CD-DEF7E7879F83}"/>
    <cellStyle name="20% - Accent5 10 3 4" xfId="15973" xr:uid="{1845416E-2C67-44E7-B075-5855A003D42D}"/>
    <cellStyle name="20% - Accent5 10 3 5" xfId="34745" xr:uid="{94C9FA5F-F8C9-442C-B788-B6EAA0E41FA0}"/>
    <cellStyle name="20% - Accent5 10 3 6" xfId="52588" xr:uid="{67492E28-6728-4C30-AA21-3FF104AA4A91}"/>
    <cellStyle name="20% - Accent5 10 3 7" xfId="55496" xr:uid="{CA1FA9EA-4A88-49F8-B60D-6BF2BD8302CC}"/>
    <cellStyle name="20% - Accent5 10 4" xfId="4766" xr:uid="{AF5CC454-7A68-429D-BD20-BEC9CB4406BD}"/>
    <cellStyle name="20% - Accent5 10 4 2" xfId="10243" xr:uid="{3AD3BEA7-91CD-4F64-94F8-59FB493C3070}"/>
    <cellStyle name="20% - Accent5 10 4 2 2" xfId="29097" xr:uid="{9B89F3B6-F179-4B71-80EE-ED088984F894}"/>
    <cellStyle name="20% - Accent5 10 4 2 2 2" xfId="47859" xr:uid="{C2790330-D4FC-45DD-BA04-62EC6C581BAA}"/>
    <cellStyle name="20% - Accent5 10 4 2 3" xfId="19706" xr:uid="{187B2EC2-973B-40C9-A71D-2992585301CC}"/>
    <cellStyle name="20% - Accent5 10 4 2 4" xfId="38478" xr:uid="{4B461B7B-D836-482F-AA99-E4D5CBEEFD43}"/>
    <cellStyle name="20% - Accent5 10 4 3" xfId="23813" xr:uid="{BA68B9BA-E119-448F-AF3C-0C09F1B86EEC}"/>
    <cellStyle name="20% - Accent5 10 4 3 2" xfId="42576" xr:uid="{94D407A4-DE77-4FDF-AED7-446ADDA7A8EB}"/>
    <cellStyle name="20% - Accent5 10 4 4" xfId="14422" xr:uid="{7D53B992-0A58-4B1A-8B19-B2D183ABEC15}"/>
    <cellStyle name="20% - Accent5 10 4 5" xfId="33195" xr:uid="{11738113-8E1B-43C3-A654-B34E44812141}"/>
    <cellStyle name="20% - Accent5 10 4 6" xfId="52589" xr:uid="{994A8AD5-CB6D-47B1-9733-A9903495BAD3}"/>
    <cellStyle name="20% - Accent5 10 4 7" xfId="55497" xr:uid="{81C4A95A-B708-4517-A584-7B2DA9CF3546}"/>
    <cellStyle name="20% - Accent5 10 5" xfId="6647" xr:uid="{A67B567A-B213-42B4-B8BD-2B2056762252}"/>
    <cellStyle name="20% - Accent5 10 5 2" xfId="25687" xr:uid="{C2F89758-0D97-4976-A261-0CD406D8F830}"/>
    <cellStyle name="20% - Accent5 10 5 2 2" xfId="44449" xr:uid="{11FE1E89-257F-4846-9DAE-FAE2666BD219}"/>
    <cellStyle name="20% - Accent5 10 5 3" xfId="16296" xr:uid="{A18E2DCF-1D46-4774-84C0-ED3022E56547}"/>
    <cellStyle name="20% - Accent5 10 5 4" xfId="35068" xr:uid="{6518B935-899D-4630-8480-ABE341181D90}"/>
    <cellStyle name="20% - Accent5 10 5 5" xfId="55498" xr:uid="{4F8447E5-AD49-4420-977D-76C7FE8FD21E}"/>
    <cellStyle name="20% - Accent5 10 6" xfId="8382" xr:uid="{DC322CDE-B984-4267-8D62-52651F01E583}"/>
    <cellStyle name="20% - Accent5 10 6 2" xfId="27238" xr:uid="{26D90E26-DBF1-430A-9D39-9AE08692823D}"/>
    <cellStyle name="20% - Accent5 10 6 2 2" xfId="46000" xr:uid="{0CECC1C2-53A1-43C8-B448-C388E17ADC0F}"/>
    <cellStyle name="20% - Accent5 10 6 3" xfId="17847" xr:uid="{02720406-8DD3-49EB-BC22-08D48E01B71E}"/>
    <cellStyle name="20% - Accent5 10 6 4" xfId="36619" xr:uid="{F0516D6C-3310-4B01-9B7E-9CBFD6FCEAD0}"/>
    <cellStyle name="20% - Accent5 10 7" xfId="22432" xr:uid="{1A029E0B-449A-4779-B9D8-148592B32E99}"/>
    <cellStyle name="20% - Accent5 10 7 2" xfId="41204" xr:uid="{EE18BC1B-7F66-40D6-8C26-45E3F382ECF7}"/>
    <cellStyle name="20% - Accent5 10 8" xfId="13041" xr:uid="{03FAA58D-7F9D-4B91-9480-275786B50DD8}"/>
    <cellStyle name="20% - Accent5 10 9" xfId="31823" xr:uid="{5D1A6A60-1D02-45E0-B3DF-32F5EAFCED6E}"/>
    <cellStyle name="20% - Accent5 11" xfId="2299" xr:uid="{477D2C73-9EB0-4364-91BD-12BEAE784BB1}"/>
    <cellStyle name="20% - Accent5 11 10" xfId="55499" xr:uid="{64AC0CA5-72F1-4BAB-9178-A94BAFC98C56}"/>
    <cellStyle name="20% - Accent5 11 2" xfId="4807" xr:uid="{A96ADF2D-2092-4B33-8DB4-523598A44B6A}"/>
    <cellStyle name="20% - Accent5 11 2 2" xfId="10244" xr:uid="{2B7CD7FD-ABE2-4FE5-9528-91671371C4D4}"/>
    <cellStyle name="20% - Accent5 11 2 2 2" xfId="29098" xr:uid="{EB7B2747-7196-4CD3-A209-67061D27CAC5}"/>
    <cellStyle name="20% - Accent5 11 2 2 2 2" xfId="47860" xr:uid="{A972AE97-CECD-488E-A49D-4509E55F5F14}"/>
    <cellStyle name="20% - Accent5 11 2 2 3" xfId="19707" xr:uid="{C7FC9E1A-FF52-483F-AD2A-43F7EE2A106A}"/>
    <cellStyle name="20% - Accent5 11 2 2 4" xfId="38479" xr:uid="{ECEDB108-AC89-49AA-83BC-DC4596E6BB19}"/>
    <cellStyle name="20% - Accent5 11 2 3" xfId="23854" xr:uid="{D1AC6C06-10F8-4C7E-9A26-22324F525940}"/>
    <cellStyle name="20% - Accent5 11 2 3 2" xfId="42617" xr:uid="{A6C80BDD-0DA0-4B20-AE86-6CEDA20F4B72}"/>
    <cellStyle name="20% - Accent5 11 2 4" xfId="14463" xr:uid="{BFB29FEA-4C50-4B4A-9B6E-B5A5A3C31679}"/>
    <cellStyle name="20% - Accent5 11 2 5" xfId="33236" xr:uid="{FE06C188-019C-4437-B1EA-1223DF06FA59}"/>
    <cellStyle name="20% - Accent5 11 2 6" xfId="52590" xr:uid="{80F96C62-7D31-4AC5-9027-3D2061157C23}"/>
    <cellStyle name="20% - Accent5 11 2 7" xfId="55500" xr:uid="{0C38D3DC-7603-401B-B1D6-6139EC5AB0AF}"/>
    <cellStyle name="20% - Accent5 11 3" xfId="6649" xr:uid="{23F2CABF-F4F7-46B0-9D62-9D9F49E69C4D}"/>
    <cellStyle name="20% - Accent5 11 3 2" xfId="10245" xr:uid="{0CDA150E-238C-45DC-AA07-1416E23E68C4}"/>
    <cellStyle name="20% - Accent5 11 3 2 2" xfId="29099" xr:uid="{82B3445F-DD35-4607-9077-7B3FEB3F87AF}"/>
    <cellStyle name="20% - Accent5 11 3 2 2 2" xfId="47861" xr:uid="{D66458A0-4C05-426F-8577-7A6CE2851140}"/>
    <cellStyle name="20% - Accent5 11 3 2 3" xfId="19708" xr:uid="{8BA63A6A-4381-433F-A9FB-F08B27480FE5}"/>
    <cellStyle name="20% - Accent5 11 3 2 4" xfId="38480" xr:uid="{B9E0EABF-1808-4712-A794-246D39FDBDCB}"/>
    <cellStyle name="20% - Accent5 11 3 3" xfId="25689" xr:uid="{D5860263-3FFC-4338-88AB-0E3DB0F3F1EA}"/>
    <cellStyle name="20% - Accent5 11 3 3 2" xfId="44451" xr:uid="{697D86A4-5C05-43AE-BE5C-F4FF45379DD7}"/>
    <cellStyle name="20% - Accent5 11 3 4" xfId="16298" xr:uid="{DCD2991A-E997-4BEE-A9E5-739DEC9EB28D}"/>
    <cellStyle name="20% - Accent5 11 3 5" xfId="35070" xr:uid="{82F79751-39C8-4D34-90F7-1B8B5DFE4794}"/>
    <cellStyle name="20% - Accent5 11 3 6" xfId="52591" xr:uid="{5ADF4701-8D7C-46E4-8928-D44761428387}"/>
    <cellStyle name="20% - Accent5 11 3 7" xfId="55501" xr:uid="{CC7651B2-6EF9-4025-A313-EB02D31D49EE}"/>
    <cellStyle name="20% - Accent5 11 4" xfId="8384" xr:uid="{18F00471-E03F-4C31-B80B-987E935732F0}"/>
    <cellStyle name="20% - Accent5 11 4 2" xfId="27240" xr:uid="{CD863953-3BB4-45F9-A015-4FA879979966}"/>
    <cellStyle name="20% - Accent5 11 4 2 2" xfId="46002" xr:uid="{86D2461A-4FA5-45A2-A5C2-D500192AB406}"/>
    <cellStyle name="20% - Accent5 11 4 3" xfId="17849" xr:uid="{2C749224-F532-4181-AA98-E442928229BB}"/>
    <cellStyle name="20% - Accent5 11 4 4" xfId="36621" xr:uid="{A150674D-58EF-4AE4-A254-E05C6D8F2F40}"/>
    <cellStyle name="20% - Accent5 11 4 5" xfId="55502" xr:uid="{4DC62734-65A8-4D14-B10B-2F07C7A2E7D0}"/>
    <cellStyle name="20% - Accent5 11 5" xfId="22433" xr:uid="{91A827D6-2DDA-410F-A163-34BA3409194C}"/>
    <cellStyle name="20% - Accent5 11 5 2" xfId="41205" xr:uid="{2CA21717-BED9-45DA-A8DB-203F943CB3D8}"/>
    <cellStyle name="20% - Accent5 11 5 3" xfId="55503" xr:uid="{72099171-6862-4240-BCD1-9BB457E1A2D2}"/>
    <cellStyle name="20% - Accent5 11 6" xfId="13042" xr:uid="{C10FD41F-8855-40AB-B15F-2C4F6B32F901}"/>
    <cellStyle name="20% - Accent5 11 7" xfId="31824" xr:uid="{B722B246-61AC-4677-81A0-76539ADB09B0}"/>
    <cellStyle name="20% - Accent5 11 8" xfId="50732" xr:uid="{F6FB9EFF-0625-4125-9956-2AE7A4EB32AD}"/>
    <cellStyle name="20% - Accent5 11 9" xfId="3379" xr:uid="{595ED5C0-6D8D-4269-A2B0-2505B6CF31B8}"/>
    <cellStyle name="20% - Accent5 12" xfId="2300" xr:uid="{318ABEB7-29C3-4B25-AB06-2F1DA96D971A}"/>
    <cellStyle name="20% - Accent5 12 10" xfId="55504" xr:uid="{383BC0F8-4058-40A3-A1D4-E4E35D33DDF1}"/>
    <cellStyle name="20% - Accent5 12 2" xfId="6650" xr:uid="{19F09365-5D7A-4629-AFBE-BC49AEC15B16}"/>
    <cellStyle name="20% - Accent5 12 2 2" xfId="10246" xr:uid="{C8593DCC-B69F-41E2-AD2C-0E751A44FDCF}"/>
    <cellStyle name="20% - Accent5 12 2 2 2" xfId="29100" xr:uid="{25257C01-63C3-4856-8166-917EE6576D70}"/>
    <cellStyle name="20% - Accent5 12 2 2 2 2" xfId="47862" xr:uid="{83B3E2C8-2E71-469F-B9F7-39857F177661}"/>
    <cellStyle name="20% - Accent5 12 2 2 3" xfId="19709" xr:uid="{843A391B-1F27-47F3-A5C0-F3E253623A9F}"/>
    <cellStyle name="20% - Accent5 12 2 2 4" xfId="38481" xr:uid="{06393F9C-AE5A-4518-BB6C-46B1C36F119D}"/>
    <cellStyle name="20% - Accent5 12 2 3" xfId="25690" xr:uid="{CDE31ACA-6B0A-4446-BF7D-1C03116B8C99}"/>
    <cellStyle name="20% - Accent5 12 2 3 2" xfId="44452" xr:uid="{C8422CE9-149C-4023-A7AD-CC6FDACA1D09}"/>
    <cellStyle name="20% - Accent5 12 2 4" xfId="16299" xr:uid="{63EE7E8E-D97F-4CED-A92E-30927E5D684E}"/>
    <cellStyle name="20% - Accent5 12 2 5" xfId="35071" xr:uid="{5A3DD587-D15C-42C8-A64B-63EF247BAE2D}"/>
    <cellStyle name="20% - Accent5 12 2 6" xfId="52592" xr:uid="{971FAD0E-EDC0-4060-9FFA-3EC09CEE42E9}"/>
    <cellStyle name="20% - Accent5 12 2 7" xfId="55505" xr:uid="{FC672C2A-CB18-429D-AC17-92C724A62DA5}"/>
    <cellStyle name="20% - Accent5 12 3" xfId="10247" xr:uid="{8ABA5859-70C0-4B44-A55C-C6A3F9F7B941}"/>
    <cellStyle name="20% - Accent5 12 3 2" xfId="29101" xr:uid="{B9820F78-BD48-4AF0-A71A-973A8C0B576F}"/>
    <cellStyle name="20% - Accent5 12 3 2 2" xfId="47863" xr:uid="{F02ABA81-A530-4899-837C-6421F2088D9C}"/>
    <cellStyle name="20% - Accent5 12 3 3" xfId="19710" xr:uid="{FA39319E-75FE-4790-B098-634989A95B75}"/>
    <cellStyle name="20% - Accent5 12 3 4" xfId="38482" xr:uid="{BC143109-AE2B-40BC-B39D-922A182F63A5}"/>
    <cellStyle name="20% - Accent5 12 3 5" xfId="52593" xr:uid="{5CDD844A-23EC-4AFB-ADE9-76A110E3D369}"/>
    <cellStyle name="20% - Accent5 12 3 6" xfId="60610" xr:uid="{42F26F2E-EF0A-41E3-990A-D23F5D565C8D}"/>
    <cellStyle name="20% - Accent5 12 4" xfId="8385" xr:uid="{640195B3-6634-41C2-80FD-FBCF9B1023C5}"/>
    <cellStyle name="20% - Accent5 12 4 2" xfId="27241" xr:uid="{6F041250-A464-4DBF-B6EC-09DFE5AAB02A}"/>
    <cellStyle name="20% - Accent5 12 4 2 2" xfId="46003" xr:uid="{A9B40D83-AA5C-4943-9DBA-98DA250551B7}"/>
    <cellStyle name="20% - Accent5 12 4 3" xfId="17850" xr:uid="{9C213980-E69E-4CD1-9E82-028FB0583571}"/>
    <cellStyle name="20% - Accent5 12 4 4" xfId="36622" xr:uid="{B386464C-F91A-4F70-A8C2-2527FE9F91D5}"/>
    <cellStyle name="20% - Accent5 12 5" xfId="24630" xr:uid="{4196089C-1816-4649-9002-DC70C9B94111}"/>
    <cellStyle name="20% - Accent5 12 5 2" xfId="43392" xr:uid="{383D7917-0B69-4D63-AF5F-BAE01D20B29D}"/>
    <cellStyle name="20% - Accent5 12 6" xfId="15239" xr:uid="{FF1E4B58-1031-4771-9B09-20627ABEC997}"/>
    <cellStyle name="20% - Accent5 12 7" xfId="34011" xr:uid="{6E6E5E9C-53DD-4FCD-836E-CC8E81ADC60C}"/>
    <cellStyle name="20% - Accent5 12 8" xfId="50733" xr:uid="{523E49DA-702A-4362-948D-46DB3E98B1E7}"/>
    <cellStyle name="20% - Accent5 12 9" xfId="5583" xr:uid="{57E306B7-2642-41B2-A6A2-2467C41F5971}"/>
    <cellStyle name="20% - Accent5 13" xfId="23079" xr:uid="{0766A032-239A-42E8-A65B-1ADC04A141EA}"/>
    <cellStyle name="20% - Accent5 13 2" xfId="41842" xr:uid="{8859DD70-7298-4C51-924B-7D5F02D6AC83}"/>
    <cellStyle name="20% - Accent5 13 2 2" xfId="55507" xr:uid="{D82C4A3F-60C0-4C07-AE1F-BAC25B70CDC1}"/>
    <cellStyle name="20% - Accent5 13 3" xfId="55506" xr:uid="{28AD8500-79E0-40CE-9A7C-AA25C735F711}"/>
    <cellStyle name="20% - Accent5 14" xfId="13688" xr:uid="{CF9B0866-EA07-43DF-AC2F-2B077194D3D6}"/>
    <cellStyle name="20% - Accent5 14 2" xfId="55509" xr:uid="{9B693097-63F8-4D82-B25C-825E30570029}"/>
    <cellStyle name="20% - Accent5 14 3" xfId="55508" xr:uid="{FAC34B91-23F1-4B7D-9DCD-F889374C74D4}"/>
    <cellStyle name="20% - Accent5 15" xfId="32461" xr:uid="{14FC9CDC-1C41-4263-971D-98550274E97C}"/>
    <cellStyle name="20% - Accent5 15 2" xfId="55510" xr:uid="{D2A8D2C3-F7F9-4406-BD25-46595427B603}"/>
    <cellStyle name="20% - Accent5 16" xfId="4032" xr:uid="{C00F2EE0-3A4D-45DE-BDBB-582E5FB42982}"/>
    <cellStyle name="20% - Accent5 17" xfId="697" xr:uid="{E6C2B4F3-B822-45B6-A887-8449BEE7EA0E}"/>
    <cellStyle name="20% - Accent5 2" xfId="741" xr:uid="{41C80BC0-6DF7-4629-97B7-2453C6E20C7A}"/>
    <cellStyle name="20% - Accent5 2 2" xfId="1154" xr:uid="{2EEB869C-529D-4BC7-942D-D98E08463D94}"/>
    <cellStyle name="20% - Accent5 2 2 10" xfId="2301" xr:uid="{097273B5-B125-416E-8318-F834D9961603}"/>
    <cellStyle name="20% - Accent5 2 2 10 10" xfId="58990" xr:uid="{754442ED-9234-426D-AD89-133D1FBE562E}"/>
    <cellStyle name="20% - Accent5 2 2 10 2" xfId="6652" xr:uid="{F967B505-7786-4449-B6CE-02A8426DA1EF}"/>
    <cellStyle name="20% - Accent5 2 2 10 2 2" xfId="10248" xr:uid="{6E728DEB-2F7F-4A06-980F-CC6B6B1CA7FF}"/>
    <cellStyle name="20% - Accent5 2 2 10 2 2 2" xfId="29102" xr:uid="{FACABD1F-2C61-459C-8228-77E1F919E6C8}"/>
    <cellStyle name="20% - Accent5 2 2 10 2 2 2 2" xfId="47864" xr:uid="{6A58FE02-7F90-49CA-AFB3-C8A0E64EA56A}"/>
    <cellStyle name="20% - Accent5 2 2 10 2 2 3" xfId="19711" xr:uid="{2D40A282-A29A-4E01-A3FE-68BB5F6EF1EE}"/>
    <cellStyle name="20% - Accent5 2 2 10 2 2 4" xfId="38483" xr:uid="{7C920085-7752-4607-9780-29B568BD137D}"/>
    <cellStyle name="20% - Accent5 2 2 10 2 3" xfId="25692" xr:uid="{959A54C9-43C4-4B68-9FEB-D17E8EDDD4C6}"/>
    <cellStyle name="20% - Accent5 2 2 10 2 3 2" xfId="44454" xr:uid="{827C9218-09A9-488E-BF2F-0A50FC000F72}"/>
    <cellStyle name="20% - Accent5 2 2 10 2 4" xfId="16301" xr:uid="{D4CD75A6-E402-4679-B06F-940918796ABC}"/>
    <cellStyle name="20% - Accent5 2 2 10 2 5" xfId="35073" xr:uid="{B2B72924-01E6-4749-9838-1A0C57FA60A7}"/>
    <cellStyle name="20% - Accent5 2 2 10 2 6" xfId="52594" xr:uid="{FF32639D-A74F-4EF7-B957-7C7ACC3454CB}"/>
    <cellStyle name="20% - Accent5 2 2 10 2 7" xfId="60611" xr:uid="{C3B571FD-0F6C-418C-8538-CB5D5EA1ED41}"/>
    <cellStyle name="20% - Accent5 2 2 10 3" xfId="10249" xr:uid="{0E73E571-30B8-4A1C-9B42-1EE1EC8729C3}"/>
    <cellStyle name="20% - Accent5 2 2 10 3 2" xfId="29103" xr:uid="{EE96DD9F-716A-45E1-AC7D-0FA85C47A382}"/>
    <cellStyle name="20% - Accent5 2 2 10 3 2 2" xfId="47865" xr:uid="{99936206-09A9-4151-8910-486F85B5E515}"/>
    <cellStyle name="20% - Accent5 2 2 10 3 3" xfId="19712" xr:uid="{AFAAE619-A743-45ED-9CF8-2094072C3C44}"/>
    <cellStyle name="20% - Accent5 2 2 10 3 4" xfId="38484" xr:uid="{536A7A67-3FF4-49F3-8519-873AF4DAF1C8}"/>
    <cellStyle name="20% - Accent5 2 2 10 3 5" xfId="52595" xr:uid="{222255E4-63B6-476E-82AE-6F7DF2117D74}"/>
    <cellStyle name="20% - Accent5 2 2 10 3 6" xfId="60612" xr:uid="{8C621926-B5B5-4F6A-995D-05BCC03A9123}"/>
    <cellStyle name="20% - Accent5 2 2 10 4" xfId="8387" xr:uid="{16135B23-35E4-4E4E-B205-8B9F176A0217}"/>
    <cellStyle name="20% - Accent5 2 2 10 4 2" xfId="27243" xr:uid="{A1CC3938-4C31-446D-971A-F9F8903FAD7C}"/>
    <cellStyle name="20% - Accent5 2 2 10 4 2 2" xfId="46005" xr:uid="{0942B42B-501A-4655-BAD9-7AF88FFEE01A}"/>
    <cellStyle name="20% - Accent5 2 2 10 4 3" xfId="17852" xr:uid="{7E862F47-064E-4784-815C-3162F357CBDB}"/>
    <cellStyle name="20% - Accent5 2 2 10 4 4" xfId="36624" xr:uid="{51BE87DB-CE6F-454A-AE2D-0DE1A531DCAF}"/>
    <cellStyle name="20% - Accent5 2 2 10 5" xfId="23871" xr:uid="{F7A0BD02-B112-46C1-86A4-1C2DA75CBAFC}"/>
    <cellStyle name="20% - Accent5 2 2 10 5 2" xfId="42634" xr:uid="{C1033DF7-AC0E-43AD-A0EC-9A8C0E585E4E}"/>
    <cellStyle name="20% - Accent5 2 2 10 6" xfId="14480" xr:uid="{5A13313D-13DF-4D38-9C9D-3F10EACFAD70}"/>
    <cellStyle name="20% - Accent5 2 2 10 7" xfId="33253" xr:uid="{2E335930-7655-4FA7-8E7C-9674E9776385}"/>
    <cellStyle name="20% - Accent5 2 2 10 8" xfId="50735" xr:uid="{6815EAB2-441C-4BF8-85C9-C2E2CE75375F}"/>
    <cellStyle name="20% - Accent5 2 2 10 9" xfId="4824" xr:uid="{FA61449E-D148-4684-8952-DB474F3ED9DE}"/>
    <cellStyle name="20% - Accent5 2 2 11" xfId="2302" xr:uid="{8F06C2C2-C121-4E91-8CBB-51223C198B5C}"/>
    <cellStyle name="20% - Accent5 2 2 11 10" xfId="58991" xr:uid="{3813B00D-1FC0-4E35-954F-8E0CA50A7232}"/>
    <cellStyle name="20% - Accent5 2 2 11 2" xfId="10251" xr:uid="{6192F618-3092-4129-AB4B-39C298F604CF}"/>
    <cellStyle name="20% - Accent5 2 2 11 2 2" xfId="29105" xr:uid="{39CA3A8D-CC4B-40CA-BF2A-A3DD6BA9C3BA}"/>
    <cellStyle name="20% - Accent5 2 2 11 2 2 2" xfId="47867" xr:uid="{F4C1B3EC-36AF-477A-BBB0-AC253304D062}"/>
    <cellStyle name="20% - Accent5 2 2 11 2 3" xfId="19714" xr:uid="{2E221D12-28E0-493F-8975-C6C9513849DC}"/>
    <cellStyle name="20% - Accent5 2 2 11 2 4" xfId="38486" xr:uid="{863B6A7A-0D18-4FA5-9A71-D34B1D99931B}"/>
    <cellStyle name="20% - Accent5 2 2 11 2 5" xfId="52597" xr:uid="{4475F2CE-7523-49E4-828E-10FA2AACD021}"/>
    <cellStyle name="20% - Accent5 2 2 11 2 6" xfId="60613" xr:uid="{82EFA6AF-9880-4755-B1AE-C5FA37741141}"/>
    <cellStyle name="20% - Accent5 2 2 11 3" xfId="10252" xr:uid="{81CED65C-F4B6-4836-B9B1-70F9841A3CB9}"/>
    <cellStyle name="20% - Accent5 2 2 11 3 2" xfId="29106" xr:uid="{1FC8E2ED-755B-4765-84E7-E094D91DF1AE}"/>
    <cellStyle name="20% - Accent5 2 2 11 3 2 2" xfId="47868" xr:uid="{82AFDF42-5F16-4708-A447-94B0EAB01ED8}"/>
    <cellStyle name="20% - Accent5 2 2 11 3 3" xfId="19715" xr:uid="{81346A57-4D55-457D-B9D7-4398108CF43A}"/>
    <cellStyle name="20% - Accent5 2 2 11 3 4" xfId="38487" xr:uid="{7516254A-089F-4FF1-8CA4-29433F1E999C}"/>
    <cellStyle name="20% - Accent5 2 2 11 3 5" xfId="52598" xr:uid="{30498409-D928-452F-A579-55A9061030ED}"/>
    <cellStyle name="20% - Accent5 2 2 11 3 6" xfId="60614" xr:uid="{89AEDCB7-3850-439A-92D6-F44C4DF7B53B}"/>
    <cellStyle name="20% - Accent5 2 2 11 4" xfId="10250" xr:uid="{E079D907-497F-4CAD-939F-31FE093214AF}"/>
    <cellStyle name="20% - Accent5 2 2 11 4 2" xfId="29104" xr:uid="{7C83208C-1D74-4967-A6BF-01240C555769}"/>
    <cellStyle name="20% - Accent5 2 2 11 4 2 2" xfId="47866" xr:uid="{9636E872-B39A-45AE-AAEB-9E9F84CBE20C}"/>
    <cellStyle name="20% - Accent5 2 2 11 4 3" xfId="19713" xr:uid="{1A4B793E-3FE5-4A8E-AA37-3558C2F408FA}"/>
    <cellStyle name="20% - Accent5 2 2 11 4 4" xfId="38485" xr:uid="{7E0B6D3B-7947-445F-9A4E-1F9ED12ED9EC}"/>
    <cellStyle name="20% - Accent5 2 2 11 5" xfId="24647" xr:uid="{343EBA06-5472-4AE7-823F-6C039E217EF4}"/>
    <cellStyle name="20% - Accent5 2 2 11 5 2" xfId="43409" xr:uid="{3CB3BD3E-7E12-47D1-8360-F3F532B00009}"/>
    <cellStyle name="20% - Accent5 2 2 11 6" xfId="15256" xr:uid="{5E8DB489-89A3-4B5B-8BE3-D01A805E3615}"/>
    <cellStyle name="20% - Accent5 2 2 11 7" xfId="34028" xr:uid="{7E35F59C-669E-4F1C-8FA5-8226B05FA809}"/>
    <cellStyle name="20% - Accent5 2 2 11 8" xfId="52596" xr:uid="{44E48DFF-233C-4821-87E5-F14AD2042CB4}"/>
    <cellStyle name="20% - Accent5 2 2 11 9" xfId="5600" xr:uid="{E194D43A-E13F-4790-B092-B84733788EEC}"/>
    <cellStyle name="20% - Accent5 2 2 12" xfId="4049" xr:uid="{0E2B452D-C5EC-4390-BAF8-EB09FCF96D68}"/>
    <cellStyle name="20% - Accent5 2 2 12 2" xfId="23096" xr:uid="{229498C5-42CD-40A7-8C24-AA0E0765F963}"/>
    <cellStyle name="20% - Accent5 2 2 12 2 2" xfId="41859" xr:uid="{8CEA6185-974C-4F10-853B-DD030624EB3E}"/>
    <cellStyle name="20% - Accent5 2 2 12 3" xfId="13705" xr:uid="{880DCAA0-AF3C-4052-9584-6BDEA99BF735}"/>
    <cellStyle name="20% - Accent5 2 2 12 4" xfId="32478" xr:uid="{79B940D2-2C1C-40EE-AE3D-E7026DB25553}"/>
    <cellStyle name="20% - Accent5 2 2 13" xfId="6651" xr:uid="{70CFC729-588A-4628-8094-B67FF2EF8655}"/>
    <cellStyle name="20% - Accent5 2 2 13 2" xfId="25691" xr:uid="{D8CCD5A4-2E32-4EDA-A841-0F49F9C3BCFA}"/>
    <cellStyle name="20% - Accent5 2 2 13 2 2" xfId="44453" xr:uid="{A8D6EEE0-6115-43E6-B587-13F8C820B703}"/>
    <cellStyle name="20% - Accent5 2 2 13 3" xfId="16300" xr:uid="{DAA5D075-051F-40CA-AB5E-2815713D3FAE}"/>
    <cellStyle name="20% - Accent5 2 2 13 4" xfId="35072" xr:uid="{B8410DD1-955C-42D0-AB8D-8A9DBC3EDA04}"/>
    <cellStyle name="20% - Accent5 2 2 14" xfId="7934" xr:uid="{CC7D7792-C617-4B67-8983-C2315745E599}"/>
    <cellStyle name="20% - Accent5 2 2 15" xfId="8386" xr:uid="{7142ACCE-F8D3-4BD4-A187-4FDA5E2C9478}"/>
    <cellStyle name="20% - Accent5 2 2 15 2" xfId="27242" xr:uid="{2FD4B5D0-EB0B-4916-8634-4526C5C6E3B6}"/>
    <cellStyle name="20% - Accent5 2 2 15 2 2" xfId="46004" xr:uid="{3BF87E6E-8923-489C-8462-603741D3957D}"/>
    <cellStyle name="20% - Accent5 2 2 15 3" xfId="17851" xr:uid="{0A8A6BF1-E12B-4BE6-BA5E-E5BF7AD7E4EF}"/>
    <cellStyle name="20% - Accent5 2 2 15 4" xfId="36623" xr:uid="{D98BC5DC-E1AB-461C-8714-97650C31FC71}"/>
    <cellStyle name="20% - Accent5 2 2 16" xfId="22434" xr:uid="{74FC3901-963A-4EDA-91CC-6124D1A48C2D}"/>
    <cellStyle name="20% - Accent5 2 2 16 2" xfId="41206" xr:uid="{875E8B66-E885-4B11-A226-2A36C9138957}"/>
    <cellStyle name="20% - Accent5 2 2 17" xfId="13043" xr:uid="{C31AD13B-9DF8-404E-B82A-E0E5F4FA09FB}"/>
    <cellStyle name="20% - Accent5 2 2 18" xfId="31825" xr:uid="{7A800648-439C-4B54-B67A-3C5E7CDFD296}"/>
    <cellStyle name="20% - Accent5 2 2 19" xfId="50734" xr:uid="{5D808025-CB94-443A-BEC0-6199018A9806}"/>
    <cellStyle name="20% - Accent5 2 2 2" xfId="1360" xr:uid="{717F924B-3F33-45AD-AF96-1970BB741D49}"/>
    <cellStyle name="20% - Accent5 2 2 2 10" xfId="13044" xr:uid="{7E1DBFF8-236F-48D0-BB24-B606444A51D3}"/>
    <cellStyle name="20% - Accent5 2 2 2 11" xfId="31826" xr:uid="{D5987B90-2397-404B-955B-BA051918399C}"/>
    <cellStyle name="20% - Accent5 2 2 2 12" xfId="50736" xr:uid="{3EC8E9A4-F2DF-4CE0-865E-1020C14561D6}"/>
    <cellStyle name="20% - Accent5 2 2 2 13" xfId="3381" xr:uid="{EF3BE5BC-5C23-4E33-B22D-959043FD8ED3}"/>
    <cellStyle name="20% - Accent5 2 2 2 14" xfId="58992" xr:uid="{964BFE61-2A72-437D-9DCB-082D50E96FBD}"/>
    <cellStyle name="20% - Accent5 2 2 2 2" xfId="2018" xr:uid="{5F762EE5-E9EA-42C0-8703-D17AB0028EDD}"/>
    <cellStyle name="20% - Accent5 2 2 2 2 10" xfId="50737" xr:uid="{CC658374-A358-4241-B621-BBEFF52B6753}"/>
    <cellStyle name="20% - Accent5 2 2 2 2 11" xfId="3382" xr:uid="{F4868172-3D3E-4B06-9EE3-A0B525877523}"/>
    <cellStyle name="20% - Accent5 2 2 2 2 12" xfId="58993" xr:uid="{C14C09EC-1E3C-4B92-8435-4669B9742C55}"/>
    <cellStyle name="20% - Accent5 2 2 2 2 2" xfId="2303" xr:uid="{AFFEDB26-106A-4F40-9A4A-991E805F8E39}"/>
    <cellStyle name="20% - Accent5 2 2 2 2 2 10" xfId="58994" xr:uid="{E9A18B4D-2FD0-43F8-8272-7C4CFF35ED62}"/>
    <cellStyle name="20% - Accent5 2 2 2 2 2 2" xfId="6655" xr:uid="{DD7D42A5-5C5A-459C-99B3-0C4D22406AB8}"/>
    <cellStyle name="20% - Accent5 2 2 2 2 2 2 2" xfId="10253" xr:uid="{47F61057-0D68-409C-826F-21EBFB00FF63}"/>
    <cellStyle name="20% - Accent5 2 2 2 2 2 2 2 2" xfId="29107" xr:uid="{BC8BE1CB-9FD8-4245-AF26-2C0A8AA269A5}"/>
    <cellStyle name="20% - Accent5 2 2 2 2 2 2 2 2 2" xfId="47869" xr:uid="{7C5605A1-5E2D-40AF-A6CB-8A546D5B25CC}"/>
    <cellStyle name="20% - Accent5 2 2 2 2 2 2 2 3" xfId="19716" xr:uid="{0DDE3642-7908-48B4-B49A-820181BD4FB3}"/>
    <cellStyle name="20% - Accent5 2 2 2 2 2 2 2 4" xfId="38488" xr:uid="{0608C3B9-508D-4D78-A7B4-FEA704BFC18F}"/>
    <cellStyle name="20% - Accent5 2 2 2 2 2 2 3" xfId="25695" xr:uid="{07B72C28-F35F-4D35-ADD1-4682D7FFDFB9}"/>
    <cellStyle name="20% - Accent5 2 2 2 2 2 2 3 2" xfId="44457" xr:uid="{BD036B4D-DDBA-4A31-B790-2AE05C99F87A}"/>
    <cellStyle name="20% - Accent5 2 2 2 2 2 2 4" xfId="16304" xr:uid="{1D20AE52-D728-4172-B29E-1BF661DA1AF0}"/>
    <cellStyle name="20% - Accent5 2 2 2 2 2 2 5" xfId="35076" xr:uid="{B2152F43-534D-47BB-8DEE-B4DBF96F78B2}"/>
    <cellStyle name="20% - Accent5 2 2 2 2 2 2 6" xfId="52599" xr:uid="{12AC6F4C-BC5D-4371-8B56-718C222ACE33}"/>
    <cellStyle name="20% - Accent5 2 2 2 2 2 2 7" xfId="60615" xr:uid="{9D7703B5-431F-4A7A-B1A4-C609EDD5DEBB}"/>
    <cellStyle name="20% - Accent5 2 2 2 2 2 3" xfId="10254" xr:uid="{88B3920E-0BC5-4054-91B2-E6CD373EB402}"/>
    <cellStyle name="20% - Accent5 2 2 2 2 2 3 2" xfId="29108" xr:uid="{4ACBB068-3CFB-4108-A063-46770B92E063}"/>
    <cellStyle name="20% - Accent5 2 2 2 2 2 3 2 2" xfId="47870" xr:uid="{F4007AF1-13CB-4E3A-AC16-D909A62AEF97}"/>
    <cellStyle name="20% - Accent5 2 2 2 2 2 3 3" xfId="19717" xr:uid="{DC1E7496-26C8-4D81-B580-02B9D49EE368}"/>
    <cellStyle name="20% - Accent5 2 2 2 2 2 3 4" xfId="38489" xr:uid="{D50D6F44-AC5A-4650-81BF-DB9EEB0D5A25}"/>
    <cellStyle name="20% - Accent5 2 2 2 2 2 3 5" xfId="52600" xr:uid="{B449AB04-599B-4862-813F-CB4B0D6A5FB5}"/>
    <cellStyle name="20% - Accent5 2 2 2 2 2 3 6" xfId="60616" xr:uid="{A74A18D4-F165-4F19-A53B-43C3F61B9EA3}"/>
    <cellStyle name="20% - Accent5 2 2 2 2 2 4" xfId="8390" xr:uid="{4E0E88EB-42A3-4B41-B4F1-B435FDFF3D6D}"/>
    <cellStyle name="20% - Accent5 2 2 2 2 2 4 2" xfId="27246" xr:uid="{19010383-A8DA-4640-996B-22A23C822E6C}"/>
    <cellStyle name="20% - Accent5 2 2 2 2 2 4 2 2" xfId="46008" xr:uid="{75654B05-248B-4346-8DA4-4256A4207909}"/>
    <cellStyle name="20% - Accent5 2 2 2 2 2 4 3" xfId="17855" xr:uid="{9D7A3E97-830F-404E-BA43-1096992C2CE5}"/>
    <cellStyle name="20% - Accent5 2 2 2 2 2 4 4" xfId="36627" xr:uid="{2E8BD50C-39DD-4A14-A228-087EDC69E9A8}"/>
    <cellStyle name="20% - Accent5 2 2 2 2 2 5" xfId="24129" xr:uid="{D8B4D487-E0A2-4243-9073-53D47E1A556B}"/>
    <cellStyle name="20% - Accent5 2 2 2 2 2 5 2" xfId="42892" xr:uid="{FD9F18A9-C970-4FD6-9031-CF9FF17EBD5A}"/>
    <cellStyle name="20% - Accent5 2 2 2 2 2 6" xfId="14738" xr:uid="{FCE513D3-6B11-4BC0-B541-D0FACF2D2156}"/>
    <cellStyle name="20% - Accent5 2 2 2 2 2 7" xfId="33511" xr:uid="{D2FCBDF6-B75C-4BC8-9BA6-263DC39427BD}"/>
    <cellStyle name="20% - Accent5 2 2 2 2 2 8" xfId="50738" xr:uid="{B39B939C-BEE0-46B5-88CD-565AD81684C0}"/>
    <cellStyle name="20% - Accent5 2 2 2 2 2 9" xfId="5082" xr:uid="{B4906B8E-F540-4C10-930E-120DEC8B20FB}"/>
    <cellStyle name="20% - Accent5 2 2 2 2 3" xfId="5858" xr:uid="{D35C2089-A57D-415C-8A46-40F8CD1F1BE6}"/>
    <cellStyle name="20% - Accent5 2 2 2 2 3 2" xfId="10255" xr:uid="{142F0234-2CFA-4D21-B8AA-0E6130CA5432}"/>
    <cellStyle name="20% - Accent5 2 2 2 2 3 2 2" xfId="29109" xr:uid="{E20A5E6B-F3F8-4704-A3AF-0AA32502B1BF}"/>
    <cellStyle name="20% - Accent5 2 2 2 2 3 2 2 2" xfId="47871" xr:uid="{27BF11A8-62A4-46EF-A5BC-FB820FADC809}"/>
    <cellStyle name="20% - Accent5 2 2 2 2 3 2 3" xfId="19718" xr:uid="{D250FEAE-500A-41E1-8D98-9D7FCC0C2232}"/>
    <cellStyle name="20% - Accent5 2 2 2 2 3 2 4" xfId="38490" xr:uid="{D62EC646-777F-4E5E-A5C4-386A52706538}"/>
    <cellStyle name="20% - Accent5 2 2 2 2 3 3" xfId="24905" xr:uid="{96C86268-7CDA-435B-8DA3-2219B1951624}"/>
    <cellStyle name="20% - Accent5 2 2 2 2 3 3 2" xfId="43667" xr:uid="{E5CE6030-4E5F-4449-B81C-46582697B716}"/>
    <cellStyle name="20% - Accent5 2 2 2 2 3 4" xfId="15514" xr:uid="{8AC6F5D6-5D05-43F1-884A-E62EBC904E97}"/>
    <cellStyle name="20% - Accent5 2 2 2 2 3 5" xfId="34286" xr:uid="{B1AB24DC-5A4F-42AA-8A3A-EE01FDB2D809}"/>
    <cellStyle name="20% - Accent5 2 2 2 2 3 6" xfId="52601" xr:uid="{D627EA00-F0E9-4B93-8619-35691194D7FA}"/>
    <cellStyle name="20% - Accent5 2 2 2 2 3 7" xfId="60617" xr:uid="{523C81C2-2E74-4104-BED2-473ABCDD9011}"/>
    <cellStyle name="20% - Accent5 2 2 2 2 4" xfId="4307" xr:uid="{50640024-2A68-4CE2-A092-213C06F470DD}"/>
    <cellStyle name="20% - Accent5 2 2 2 2 4 2" xfId="10256" xr:uid="{24577289-8D40-46F6-ADE4-546819EED70F}"/>
    <cellStyle name="20% - Accent5 2 2 2 2 4 2 2" xfId="29110" xr:uid="{FFD73B73-9430-47AB-98E1-CF2324A52F15}"/>
    <cellStyle name="20% - Accent5 2 2 2 2 4 2 2 2" xfId="47872" xr:uid="{A9C83F5A-C309-4FA2-9D31-EB3BDC70B7BE}"/>
    <cellStyle name="20% - Accent5 2 2 2 2 4 2 3" xfId="19719" xr:uid="{69A92A25-A7F7-4EA8-BEA4-3D3959994ADA}"/>
    <cellStyle name="20% - Accent5 2 2 2 2 4 2 4" xfId="38491" xr:uid="{E228F9F9-80F3-409C-A7C1-CF848216303E}"/>
    <cellStyle name="20% - Accent5 2 2 2 2 4 3" xfId="23354" xr:uid="{D5CAD1B3-5ADE-42CF-9E68-CC668E76D23A}"/>
    <cellStyle name="20% - Accent5 2 2 2 2 4 3 2" xfId="42117" xr:uid="{5E29200F-951F-4B13-A000-C5D5BA0E6340}"/>
    <cellStyle name="20% - Accent5 2 2 2 2 4 4" xfId="13963" xr:uid="{FD9B407D-A2C2-48E8-A794-04380CC92983}"/>
    <cellStyle name="20% - Accent5 2 2 2 2 4 5" xfId="32736" xr:uid="{ECF1E31A-87E9-4215-B824-068130334907}"/>
    <cellStyle name="20% - Accent5 2 2 2 2 4 6" xfId="52602" xr:uid="{AD9EB528-030F-4C4C-A949-85A10A5B179D}"/>
    <cellStyle name="20% - Accent5 2 2 2 2 4 7" xfId="60618" xr:uid="{F0CDBF79-7B2B-482D-82AB-DFCFE7901F54}"/>
    <cellStyle name="20% - Accent5 2 2 2 2 5" xfId="6654" xr:uid="{F6F86DAD-9274-43BA-979D-10124C8FFE8A}"/>
    <cellStyle name="20% - Accent5 2 2 2 2 5 2" xfId="25694" xr:uid="{71960F3E-108D-479C-B735-E234466462A4}"/>
    <cellStyle name="20% - Accent5 2 2 2 2 5 2 2" xfId="44456" xr:uid="{A31A4E18-8CD5-40C2-85DF-6983E05E344C}"/>
    <cellStyle name="20% - Accent5 2 2 2 2 5 3" xfId="16303" xr:uid="{40E88571-CC1F-446C-A957-AABF457A147B}"/>
    <cellStyle name="20% - Accent5 2 2 2 2 5 4" xfId="35075" xr:uid="{1ADFFD18-7832-4128-BAB6-F48615CAB6A9}"/>
    <cellStyle name="20% - Accent5 2 2 2 2 6" xfId="8389" xr:uid="{04E21A1B-4AF9-499A-BBD6-B2CA66C6EE77}"/>
    <cellStyle name="20% - Accent5 2 2 2 2 6 2" xfId="27245" xr:uid="{60548A07-A5EA-451C-A98C-C65FDBD607E3}"/>
    <cellStyle name="20% - Accent5 2 2 2 2 6 2 2" xfId="46007" xr:uid="{D54F1239-E9BE-47C3-816F-0C34A7F8D51D}"/>
    <cellStyle name="20% - Accent5 2 2 2 2 6 3" xfId="17854" xr:uid="{7B070271-DA7D-4FB3-8E66-1D665A0B57E7}"/>
    <cellStyle name="20% - Accent5 2 2 2 2 6 4" xfId="36626" xr:uid="{7EE72F13-08AD-40F2-AE7B-8BE7E7FCACCA}"/>
    <cellStyle name="20% - Accent5 2 2 2 2 7" xfId="22436" xr:uid="{863E3084-8C9A-4529-AB12-CE94173C2EC7}"/>
    <cellStyle name="20% - Accent5 2 2 2 2 7 2" xfId="41208" xr:uid="{BC239211-CF13-46FC-BE00-E5DC817185C0}"/>
    <cellStyle name="20% - Accent5 2 2 2 2 8" xfId="13045" xr:uid="{08A2A66F-CC64-4515-BCC7-5935E577D5F7}"/>
    <cellStyle name="20% - Accent5 2 2 2 2 9" xfId="31827" xr:uid="{AF595355-C194-4C6B-A084-85D23A2E5678}"/>
    <cellStyle name="20% - Accent5 2 2 2 3" xfId="2304" xr:uid="{97E57DB3-7BA9-4870-AEC8-CEEF2BE0C5E7}"/>
    <cellStyle name="20% - Accent5 2 2 2 3 10" xfId="50739" xr:uid="{C3F456E6-9FDF-4B74-98E4-B2B8BB1BA5F5}"/>
    <cellStyle name="20% - Accent5 2 2 2 3 11" xfId="3383" xr:uid="{547E7E36-75B5-41DF-ABF5-62EECB5D644E}"/>
    <cellStyle name="20% - Accent5 2 2 2 3 12" xfId="58995" xr:uid="{2BB026ED-686E-4BD9-AB0D-9FF3B3B8C31B}"/>
    <cellStyle name="20% - Accent5 2 2 2 3 2" xfId="2305" xr:uid="{242C338D-EC36-4D57-9ABE-32628EDF4CCB}"/>
    <cellStyle name="20% - Accent5 2 2 2 3 2 10" xfId="58996" xr:uid="{9B7B985A-C0A1-4E59-8F53-1529E60A3AB8}"/>
    <cellStyle name="20% - Accent5 2 2 2 3 2 2" xfId="6657" xr:uid="{F180B4D1-E1C7-4409-A860-B5393179F9CD}"/>
    <cellStyle name="20% - Accent5 2 2 2 3 2 2 2" xfId="10257" xr:uid="{B3DEE0F0-C092-4594-B6D2-127E31AC209C}"/>
    <cellStyle name="20% - Accent5 2 2 2 3 2 2 2 2" xfId="29111" xr:uid="{CBDE0A14-4FB3-42D8-91F8-748C7DBE5DC1}"/>
    <cellStyle name="20% - Accent5 2 2 2 3 2 2 2 2 2" xfId="47873" xr:uid="{4F28CEE8-05FB-4DD9-AB5D-2B15F2749EC3}"/>
    <cellStyle name="20% - Accent5 2 2 2 3 2 2 2 3" xfId="19720" xr:uid="{BB1AB8BB-E625-4B99-9D9C-3B9F80CA7F87}"/>
    <cellStyle name="20% - Accent5 2 2 2 3 2 2 2 4" xfId="38492" xr:uid="{5CC67AE1-8192-44CD-B9DF-7C0F600669AA}"/>
    <cellStyle name="20% - Accent5 2 2 2 3 2 2 3" xfId="25697" xr:uid="{10C171DC-9106-4D06-84EA-AE2D1A398C10}"/>
    <cellStyle name="20% - Accent5 2 2 2 3 2 2 3 2" xfId="44459" xr:uid="{127DEAF1-41EC-49D1-84EC-763CB942CC62}"/>
    <cellStyle name="20% - Accent5 2 2 2 3 2 2 4" xfId="16306" xr:uid="{A668287F-A26A-45C5-9223-A512349A8F63}"/>
    <cellStyle name="20% - Accent5 2 2 2 3 2 2 5" xfId="35078" xr:uid="{133E569D-D0DA-4EB4-8E97-0F8F57D1B522}"/>
    <cellStyle name="20% - Accent5 2 2 2 3 2 2 6" xfId="52603" xr:uid="{E6393F4B-3BE4-4ACA-B74B-0B187A9FD2D4}"/>
    <cellStyle name="20% - Accent5 2 2 2 3 2 2 7" xfId="60619" xr:uid="{FB0D7C16-212F-47B0-B31F-9B1DA253FF0E}"/>
    <cellStyle name="20% - Accent5 2 2 2 3 2 3" xfId="10258" xr:uid="{0322F44C-7AFB-4052-AD7B-D87FCCDBE5ED}"/>
    <cellStyle name="20% - Accent5 2 2 2 3 2 3 2" xfId="29112" xr:uid="{48A048F1-02C2-497A-92E8-7E81DDBC0E98}"/>
    <cellStyle name="20% - Accent5 2 2 2 3 2 3 2 2" xfId="47874" xr:uid="{22263220-7B07-4D9D-84BF-7D58AA796BA2}"/>
    <cellStyle name="20% - Accent5 2 2 2 3 2 3 3" xfId="19721" xr:uid="{C20B2919-A7E9-4CA7-96CA-ED8D2A069CC1}"/>
    <cellStyle name="20% - Accent5 2 2 2 3 2 3 4" xfId="38493" xr:uid="{3FA074DC-962B-4ED0-B73D-AA36E091E46E}"/>
    <cellStyle name="20% - Accent5 2 2 2 3 2 3 5" xfId="52604" xr:uid="{DDA7CFD4-BE93-4F3A-A502-98F120FF62FF}"/>
    <cellStyle name="20% - Accent5 2 2 2 3 2 3 6" xfId="60620" xr:uid="{A00EA502-3626-447B-B385-9FF42121A422}"/>
    <cellStyle name="20% - Accent5 2 2 2 3 2 4" xfId="8392" xr:uid="{4E6C3D65-7574-4293-A134-069BFFE891B3}"/>
    <cellStyle name="20% - Accent5 2 2 2 3 2 4 2" xfId="27248" xr:uid="{A946AC73-F8CA-49D3-90F8-9ED0E552B41C}"/>
    <cellStyle name="20% - Accent5 2 2 2 3 2 4 2 2" xfId="46010" xr:uid="{3F25F39A-023D-49D7-9361-81BEA2696E18}"/>
    <cellStyle name="20% - Accent5 2 2 2 3 2 4 3" xfId="17857" xr:uid="{70047FCB-A874-4A71-B4C8-8A890624F4EF}"/>
    <cellStyle name="20% - Accent5 2 2 2 3 2 4 4" xfId="36629" xr:uid="{4E43B4EC-44F6-41A8-ABE9-EAED424CFAC5}"/>
    <cellStyle name="20% - Accent5 2 2 2 3 2 5" xfId="24347" xr:uid="{9D29F782-3D86-47E3-9759-FE9CF3DF01C7}"/>
    <cellStyle name="20% - Accent5 2 2 2 3 2 5 2" xfId="43110" xr:uid="{F773EAE1-6514-4692-B8ED-B38B940522D1}"/>
    <cellStyle name="20% - Accent5 2 2 2 3 2 6" xfId="14956" xr:uid="{337906D8-2BC1-46CF-B992-95FBCB97F7AC}"/>
    <cellStyle name="20% - Accent5 2 2 2 3 2 7" xfId="33729" xr:uid="{30254975-EF73-40D8-9215-39B96772617F}"/>
    <cellStyle name="20% - Accent5 2 2 2 3 2 8" xfId="50740" xr:uid="{746C84A6-8C5A-425A-9ED6-EB4D6A8B5482}"/>
    <cellStyle name="20% - Accent5 2 2 2 3 2 9" xfId="5300" xr:uid="{6EE5936F-73C5-4033-AEAE-CE34E0120B6E}"/>
    <cellStyle name="20% - Accent5 2 2 2 3 3" xfId="6076" xr:uid="{0F0E281B-E36B-41CF-A394-4309B8F3A23C}"/>
    <cellStyle name="20% - Accent5 2 2 2 3 3 2" xfId="10259" xr:uid="{B49D6502-B966-40C0-A4D3-3EFF8EBC131E}"/>
    <cellStyle name="20% - Accent5 2 2 2 3 3 2 2" xfId="29113" xr:uid="{F97DC99E-249F-4329-A764-7BC29357B888}"/>
    <cellStyle name="20% - Accent5 2 2 2 3 3 2 2 2" xfId="47875" xr:uid="{FF8DEEB1-B3B4-4614-AC8B-F020949B45A8}"/>
    <cellStyle name="20% - Accent5 2 2 2 3 3 2 3" xfId="19722" xr:uid="{A9CB416C-4B6F-400C-9628-BC7FB5E7F4AA}"/>
    <cellStyle name="20% - Accent5 2 2 2 3 3 2 4" xfId="38494" xr:uid="{F9042D04-D762-4F3F-9D84-B6881664BBF9}"/>
    <cellStyle name="20% - Accent5 2 2 2 3 3 3" xfId="25123" xr:uid="{70AE78BB-0562-4E92-89B2-4EDB82AEBDE6}"/>
    <cellStyle name="20% - Accent5 2 2 2 3 3 3 2" xfId="43885" xr:uid="{D00D92CE-E6F5-4F0C-BF66-2A858321C6C8}"/>
    <cellStyle name="20% - Accent5 2 2 2 3 3 4" xfId="15732" xr:uid="{55DDC8A0-C418-4960-8A52-A9DFD72F925B}"/>
    <cellStyle name="20% - Accent5 2 2 2 3 3 5" xfId="34504" xr:uid="{D363A93F-FCF5-448D-B3E4-EEB434AAAF95}"/>
    <cellStyle name="20% - Accent5 2 2 2 3 3 6" xfId="52605" xr:uid="{8D0B2E72-B647-4506-AB37-084CE15FA17F}"/>
    <cellStyle name="20% - Accent5 2 2 2 3 3 7" xfId="60621" xr:uid="{37412748-A171-4168-9ADC-34F25EB36DA3}"/>
    <cellStyle name="20% - Accent5 2 2 2 3 4" xfId="4525" xr:uid="{25276BE3-E26C-413F-9E82-0EA7078212D6}"/>
    <cellStyle name="20% - Accent5 2 2 2 3 4 2" xfId="10260" xr:uid="{93ADF26A-89D9-4619-84F5-8CAD8880BCD1}"/>
    <cellStyle name="20% - Accent5 2 2 2 3 4 2 2" xfId="29114" xr:uid="{2C9451DF-F841-4953-93BA-8ABC9E96CA5C}"/>
    <cellStyle name="20% - Accent5 2 2 2 3 4 2 2 2" xfId="47876" xr:uid="{546B6B79-F092-4EF1-9836-656BD3F2B55B}"/>
    <cellStyle name="20% - Accent5 2 2 2 3 4 2 3" xfId="19723" xr:uid="{1EFB364D-CE89-4FCC-BCC3-E70FD889DB51}"/>
    <cellStyle name="20% - Accent5 2 2 2 3 4 2 4" xfId="38495" xr:uid="{0D9293E3-FB2D-4468-8EBA-14115BC2F546}"/>
    <cellStyle name="20% - Accent5 2 2 2 3 4 3" xfId="23572" xr:uid="{E2DAB2B3-753E-4D62-99CA-501173F64646}"/>
    <cellStyle name="20% - Accent5 2 2 2 3 4 3 2" xfId="42335" xr:uid="{37B462B6-D66D-4F1A-A54C-386EFCFB38D1}"/>
    <cellStyle name="20% - Accent5 2 2 2 3 4 4" xfId="14181" xr:uid="{82C4F839-C0B1-4BF0-B9BB-B44B616A6C9C}"/>
    <cellStyle name="20% - Accent5 2 2 2 3 4 5" xfId="32954" xr:uid="{9B3E5830-DF16-4D2B-8E31-E46D9ABFF1DC}"/>
    <cellStyle name="20% - Accent5 2 2 2 3 4 6" xfId="52606" xr:uid="{D59034EF-4E0C-42C5-87B6-F76E9DCD0AA4}"/>
    <cellStyle name="20% - Accent5 2 2 2 3 4 7" xfId="60622" xr:uid="{FAAFB211-F993-4BE8-BE64-DF7999FA9BC1}"/>
    <cellStyle name="20% - Accent5 2 2 2 3 5" xfId="6656" xr:uid="{5B3E7AAE-FCD2-4929-B1DA-319B0F740B8D}"/>
    <cellStyle name="20% - Accent5 2 2 2 3 5 2" xfId="25696" xr:uid="{26FE7ACC-B668-44BE-84FD-148F84CA03FF}"/>
    <cellStyle name="20% - Accent5 2 2 2 3 5 2 2" xfId="44458" xr:uid="{8DC9D85A-0588-44FA-BCAC-1EA292BDFD76}"/>
    <cellStyle name="20% - Accent5 2 2 2 3 5 3" xfId="16305" xr:uid="{7AB972CD-71A9-4240-BF01-17370B63FA84}"/>
    <cellStyle name="20% - Accent5 2 2 2 3 5 4" xfId="35077" xr:uid="{D2447DB8-7495-4DDE-9604-DD1AFEC7C17B}"/>
    <cellStyle name="20% - Accent5 2 2 2 3 6" xfId="8391" xr:uid="{62A66814-C369-44B8-85DE-FD4666E4B11A}"/>
    <cellStyle name="20% - Accent5 2 2 2 3 6 2" xfId="27247" xr:uid="{56277EF5-F8AF-4AFD-94D9-84B788192C8A}"/>
    <cellStyle name="20% - Accent5 2 2 2 3 6 2 2" xfId="46009" xr:uid="{25B851EA-AD1F-41E1-9968-396225D7624C}"/>
    <cellStyle name="20% - Accent5 2 2 2 3 6 3" xfId="17856" xr:uid="{8E0D95ED-C706-4C69-A11E-3BE7EF82920B}"/>
    <cellStyle name="20% - Accent5 2 2 2 3 6 4" xfId="36628" xr:uid="{6755FEC3-A773-4AF3-B06D-C3FA8AACA7DB}"/>
    <cellStyle name="20% - Accent5 2 2 2 3 7" xfId="22437" xr:uid="{C1748836-3371-4B0B-9004-C7E14A57515E}"/>
    <cellStyle name="20% - Accent5 2 2 2 3 7 2" xfId="41209" xr:uid="{63E4C37B-905E-4D21-9B65-D4F96F68B8B5}"/>
    <cellStyle name="20% - Accent5 2 2 2 3 8" xfId="13046" xr:uid="{CAA7E58A-C712-4396-881B-7AD8518041A6}"/>
    <cellStyle name="20% - Accent5 2 2 2 3 9" xfId="31828" xr:uid="{453CC5F9-5210-4EB3-B070-05A994F769E8}"/>
    <cellStyle name="20% - Accent5 2 2 2 4" xfId="2306" xr:uid="{1A01E070-5326-49EF-A9F7-732DEB80B8F7}"/>
    <cellStyle name="20% - Accent5 2 2 2 4 10" xfId="58997" xr:uid="{75816889-0681-43C5-8CBA-6B4B35C519D2}"/>
    <cellStyle name="20% - Accent5 2 2 2 4 2" xfId="6658" xr:uid="{87832AB2-BADF-4CCC-A5E7-3F5759C9E077}"/>
    <cellStyle name="20% - Accent5 2 2 2 4 2 2" xfId="10261" xr:uid="{3ACF24B8-2DE8-4316-B47D-88E90B383174}"/>
    <cellStyle name="20% - Accent5 2 2 2 4 2 2 2" xfId="29115" xr:uid="{E4173480-CA2B-4F34-AF9D-FE24F4EA5A7D}"/>
    <cellStyle name="20% - Accent5 2 2 2 4 2 2 2 2" xfId="47877" xr:uid="{21B5344C-F761-4169-9ADF-2B4E0C82CA78}"/>
    <cellStyle name="20% - Accent5 2 2 2 4 2 2 3" xfId="19724" xr:uid="{FE5F3ABF-F810-4E40-BB8B-448DB2942B8D}"/>
    <cellStyle name="20% - Accent5 2 2 2 4 2 2 4" xfId="38496" xr:uid="{3DDC790E-3C7A-4441-92C5-6AD7996A6B1A}"/>
    <cellStyle name="20% - Accent5 2 2 2 4 2 3" xfId="25698" xr:uid="{F4F66590-2DCC-4C10-9022-92168BC4BCB5}"/>
    <cellStyle name="20% - Accent5 2 2 2 4 2 3 2" xfId="44460" xr:uid="{442B818C-5724-47CA-8EFF-4DE08C9DF456}"/>
    <cellStyle name="20% - Accent5 2 2 2 4 2 4" xfId="16307" xr:uid="{DB03546B-37E3-48A7-A357-3396B2B01A69}"/>
    <cellStyle name="20% - Accent5 2 2 2 4 2 5" xfId="35079" xr:uid="{91EF9AC3-1866-46EC-91EA-6910C3687F57}"/>
    <cellStyle name="20% - Accent5 2 2 2 4 2 6" xfId="52607" xr:uid="{28C6DDAB-442B-48D7-8016-A45727E5A4E8}"/>
    <cellStyle name="20% - Accent5 2 2 2 4 2 7" xfId="60623" xr:uid="{4F3F9EE1-19B5-430E-9B6B-08CE8F982615}"/>
    <cellStyle name="20% - Accent5 2 2 2 4 3" xfId="10262" xr:uid="{09939870-9F13-4110-AC0C-E833D66F862E}"/>
    <cellStyle name="20% - Accent5 2 2 2 4 3 2" xfId="29116" xr:uid="{90E1A4A7-8611-495B-B6DD-EFE42D0D609F}"/>
    <cellStyle name="20% - Accent5 2 2 2 4 3 2 2" xfId="47878" xr:uid="{EC9F56DE-D3BC-4C2D-B8EF-773AA0CC78A0}"/>
    <cellStyle name="20% - Accent5 2 2 2 4 3 3" xfId="19725" xr:uid="{26529A7B-A584-4735-B0A0-6E9175E70DED}"/>
    <cellStyle name="20% - Accent5 2 2 2 4 3 4" xfId="38497" xr:uid="{AE0DC2DA-7B9E-4BEE-A4D9-418754F4BEB0}"/>
    <cellStyle name="20% - Accent5 2 2 2 4 3 5" xfId="52608" xr:uid="{480EECC6-660D-4D10-8CB5-4D53B52A1193}"/>
    <cellStyle name="20% - Accent5 2 2 2 4 3 6" xfId="60624" xr:uid="{3667AA5A-216A-4557-89EC-37B7B6E96BAF}"/>
    <cellStyle name="20% - Accent5 2 2 2 4 4" xfId="8393" xr:uid="{81F4026C-8CE3-4E69-B40D-F450EA78EF70}"/>
    <cellStyle name="20% - Accent5 2 2 2 4 4 2" xfId="27249" xr:uid="{F7ED77A0-15C9-41F6-8BAD-2B75FCA50089}"/>
    <cellStyle name="20% - Accent5 2 2 2 4 4 2 2" xfId="46011" xr:uid="{B8F5EB49-451D-43E5-82F5-4A77A2D7A66B}"/>
    <cellStyle name="20% - Accent5 2 2 2 4 4 3" xfId="17858" xr:uid="{B0161DA3-29A2-4299-B373-6FD5129ED5E7}"/>
    <cellStyle name="20% - Accent5 2 2 2 4 4 4" xfId="36630" xr:uid="{0DE4BA65-E4ED-44B9-B8DD-77F6C7E21753}"/>
    <cellStyle name="20% - Accent5 2 2 2 4 5" xfId="23914" xr:uid="{CDE9B5E1-9D6C-45F7-A30B-DA17349B92B6}"/>
    <cellStyle name="20% - Accent5 2 2 2 4 5 2" xfId="42677" xr:uid="{1BF5C8A1-6B41-431E-9792-BA1701A535A9}"/>
    <cellStyle name="20% - Accent5 2 2 2 4 6" xfId="14523" xr:uid="{4773C079-BEB4-46BD-9A55-D686DD322C7E}"/>
    <cellStyle name="20% - Accent5 2 2 2 4 7" xfId="33296" xr:uid="{E771B756-8FAB-4915-B331-7BB27843D675}"/>
    <cellStyle name="20% - Accent5 2 2 2 4 8" xfId="50741" xr:uid="{589A2100-D1DC-446B-96E9-708A65EA2528}"/>
    <cellStyle name="20% - Accent5 2 2 2 4 9" xfId="4867" xr:uid="{56F70EF6-7144-405C-AAB0-BFEC1D264CF3}"/>
    <cellStyle name="20% - Accent5 2 2 2 5" xfId="5643" xr:uid="{A327BE5D-3A01-41E4-A7F9-B5A61EF6078D}"/>
    <cellStyle name="20% - Accent5 2 2 2 5 2" xfId="10263" xr:uid="{3534F2D9-4D5C-424D-A28D-D2EC4CF47E83}"/>
    <cellStyle name="20% - Accent5 2 2 2 5 2 2" xfId="29117" xr:uid="{CDE299C2-BE99-4007-9663-54AA0E1822D6}"/>
    <cellStyle name="20% - Accent5 2 2 2 5 2 2 2" xfId="47879" xr:uid="{7AB7B35E-D927-46C0-B9E6-4ED3A6ED3C47}"/>
    <cellStyle name="20% - Accent5 2 2 2 5 2 3" xfId="19726" xr:uid="{C8B83EC3-1179-4905-B6C2-278E8EA43619}"/>
    <cellStyle name="20% - Accent5 2 2 2 5 2 4" xfId="38498" xr:uid="{4FC61460-3E11-4567-8D20-B222E3A93D3F}"/>
    <cellStyle name="20% - Accent5 2 2 2 5 3" xfId="24690" xr:uid="{1698E543-E219-4427-9C4E-BA29621A5344}"/>
    <cellStyle name="20% - Accent5 2 2 2 5 3 2" xfId="43452" xr:uid="{1FBCF958-54DB-463E-86D4-82DA9ABA7448}"/>
    <cellStyle name="20% - Accent5 2 2 2 5 4" xfId="15299" xr:uid="{DFB3C0E6-6AA1-498A-99D7-08B176D169E9}"/>
    <cellStyle name="20% - Accent5 2 2 2 5 5" xfId="34071" xr:uid="{1F33A820-56C3-40F5-A45D-133D83A713AF}"/>
    <cellStyle name="20% - Accent5 2 2 2 5 6" xfId="52609" xr:uid="{6B3FD4C0-2AD0-4A9A-B3BF-F3E804C80285}"/>
    <cellStyle name="20% - Accent5 2 2 2 5 7" xfId="60625" xr:uid="{28FE5043-1A87-4A06-805C-7DB9157339F3}"/>
    <cellStyle name="20% - Accent5 2 2 2 6" xfId="4092" xr:uid="{0FCD56AE-95BD-4990-94EF-0E50B9FAFBFF}"/>
    <cellStyle name="20% - Accent5 2 2 2 6 2" xfId="10264" xr:uid="{B5064990-F4F0-4C58-B991-291CA639016C}"/>
    <cellStyle name="20% - Accent5 2 2 2 6 2 2" xfId="29118" xr:uid="{AFB43DA5-F129-41DC-A66B-F286D98287BB}"/>
    <cellStyle name="20% - Accent5 2 2 2 6 2 2 2" xfId="47880" xr:uid="{BBC53917-EBB1-49F5-A9E6-477DB013C8B6}"/>
    <cellStyle name="20% - Accent5 2 2 2 6 2 3" xfId="19727" xr:uid="{037711F5-DEC4-44DF-A38F-389548B97345}"/>
    <cellStyle name="20% - Accent5 2 2 2 6 2 4" xfId="38499" xr:uid="{9D039032-9D16-460B-AD75-6A25194DDF0F}"/>
    <cellStyle name="20% - Accent5 2 2 2 6 3" xfId="23139" xr:uid="{F5100591-6E14-4189-84BF-F283BB9EE9F5}"/>
    <cellStyle name="20% - Accent5 2 2 2 6 3 2" xfId="41902" xr:uid="{0CCDA2E9-BF0F-4278-B8C7-419A431A07E8}"/>
    <cellStyle name="20% - Accent5 2 2 2 6 4" xfId="13748" xr:uid="{F399C853-E3DB-4DF4-A30E-957891A00691}"/>
    <cellStyle name="20% - Accent5 2 2 2 6 5" xfId="32521" xr:uid="{85B76063-5B48-4A5A-94A5-5CF5C1BB5D59}"/>
    <cellStyle name="20% - Accent5 2 2 2 6 6" xfId="52610" xr:uid="{036050FF-448F-493D-A5F5-D1030D93A2BC}"/>
    <cellStyle name="20% - Accent5 2 2 2 6 7" xfId="60626" xr:uid="{F25AEF7D-0D59-4EE7-AA7D-E0B784F2BB89}"/>
    <cellStyle name="20% - Accent5 2 2 2 7" xfId="6653" xr:uid="{2FAA15AA-7E3F-4C7C-98E2-38EE343F006B}"/>
    <cellStyle name="20% - Accent5 2 2 2 7 2" xfId="25693" xr:uid="{CF1EA086-A3B8-489F-B7AE-611EA7386870}"/>
    <cellStyle name="20% - Accent5 2 2 2 7 2 2" xfId="44455" xr:uid="{FFD01F4B-DEBC-47CD-8B91-57500E4C1E2B}"/>
    <cellStyle name="20% - Accent5 2 2 2 7 3" xfId="16302" xr:uid="{EE29CC86-62B7-43EE-8E17-AA484BAAC0C2}"/>
    <cellStyle name="20% - Accent5 2 2 2 7 4" xfId="35074" xr:uid="{6ED13211-BEAA-44B1-ABBC-B0726EA46BFA}"/>
    <cellStyle name="20% - Accent5 2 2 2 8" xfId="8388" xr:uid="{4B485F2D-F263-4A5E-B364-0AD88B85C877}"/>
    <cellStyle name="20% - Accent5 2 2 2 8 2" xfId="27244" xr:uid="{C07B3AE1-06B9-479D-8DE5-462B7C19F77B}"/>
    <cellStyle name="20% - Accent5 2 2 2 8 2 2" xfId="46006" xr:uid="{03724DB7-FA2A-4E62-8B31-C7035E1F9E52}"/>
    <cellStyle name="20% - Accent5 2 2 2 8 3" xfId="17853" xr:uid="{FD56278D-E9A6-491D-9859-D25512A829A1}"/>
    <cellStyle name="20% - Accent5 2 2 2 8 4" xfId="36625" xr:uid="{C39D573E-58EF-41E1-8F32-90197D3001A0}"/>
    <cellStyle name="20% - Accent5 2 2 2 9" xfId="22435" xr:uid="{4BEB77AB-5416-4485-BE0B-7190864218FE}"/>
    <cellStyle name="20% - Accent5 2 2 2 9 2" xfId="41207" xr:uid="{BB251B8D-DCC7-4395-91CF-D2019597D9F9}"/>
    <cellStyle name="20% - Accent5 2 2 20" xfId="3380" xr:uid="{83BB764E-DE70-4B19-857B-43FBD0FE8E66}"/>
    <cellStyle name="20% - Accent5 2 2 3" xfId="1812" xr:uid="{74AF8922-1CE5-4818-AB8B-C4B4D4083B4C}"/>
    <cellStyle name="20% - Accent5 2 2 3 10" xfId="13047" xr:uid="{1D3EDE8B-0D0F-4A13-9DDD-4DE933E18234}"/>
    <cellStyle name="20% - Accent5 2 2 3 11" xfId="31829" xr:uid="{87AE3A69-DFD1-42C4-A13D-60004A5E6835}"/>
    <cellStyle name="20% - Accent5 2 2 3 12" xfId="50742" xr:uid="{5BFBB1D0-8E93-441D-A704-1A67ADD49D49}"/>
    <cellStyle name="20% - Accent5 2 2 3 13" xfId="3384" xr:uid="{087B507B-A968-4181-91C5-7CB9ABA08B0E}"/>
    <cellStyle name="20% - Accent5 2 2 3 14" xfId="58998" xr:uid="{3EC0A4F5-F24C-4E7D-B335-994C7F3DFBA5}"/>
    <cellStyle name="20% - Accent5 2 2 3 2" xfId="2307" xr:uid="{70516285-B958-4DFA-A34F-B4BD2FAF3D91}"/>
    <cellStyle name="20% - Accent5 2 2 3 2 10" xfId="50743" xr:uid="{538182F3-910B-4D99-AD8F-F42F010FCB85}"/>
    <cellStyle name="20% - Accent5 2 2 3 2 11" xfId="3385" xr:uid="{67D986BA-A9B2-46A5-B369-DE23F03C52B9}"/>
    <cellStyle name="20% - Accent5 2 2 3 2 12" xfId="58999" xr:uid="{740490F1-2318-4D29-93D1-1A116C2EE2AD}"/>
    <cellStyle name="20% - Accent5 2 2 3 2 2" xfId="2308" xr:uid="{3746AAD4-1459-4BDF-A0C8-5B06FC639981}"/>
    <cellStyle name="20% - Accent5 2 2 3 2 2 10" xfId="59000" xr:uid="{CCFDAD49-D8D6-4CD4-AD93-8EF9B1CAAD5E}"/>
    <cellStyle name="20% - Accent5 2 2 3 2 2 2" xfId="6661" xr:uid="{C259EAA6-4C22-4928-BC0D-49F47F44C749}"/>
    <cellStyle name="20% - Accent5 2 2 3 2 2 2 2" xfId="10265" xr:uid="{4D275B44-4081-4EF9-8813-595CB3FD13CE}"/>
    <cellStyle name="20% - Accent5 2 2 3 2 2 2 2 2" xfId="29119" xr:uid="{8D9F23A7-8F04-4338-BF5E-60342FB55723}"/>
    <cellStyle name="20% - Accent5 2 2 3 2 2 2 2 2 2" xfId="47881" xr:uid="{683D97DD-411C-4E50-A4CF-F6D5AFD5E765}"/>
    <cellStyle name="20% - Accent5 2 2 3 2 2 2 2 3" xfId="19728" xr:uid="{6513CEDF-015B-4583-8D25-F77CF884A1E2}"/>
    <cellStyle name="20% - Accent5 2 2 3 2 2 2 2 4" xfId="38500" xr:uid="{6BBD26E2-F239-492D-8118-0D39BE5A1EB2}"/>
    <cellStyle name="20% - Accent5 2 2 3 2 2 2 3" xfId="25701" xr:uid="{588CCD8D-62CE-4BE9-A51C-9D7ADADE0A72}"/>
    <cellStyle name="20% - Accent5 2 2 3 2 2 2 3 2" xfId="44463" xr:uid="{787CF8B4-7EF6-4046-8AE1-6E37F6C436B9}"/>
    <cellStyle name="20% - Accent5 2 2 3 2 2 2 4" xfId="16310" xr:uid="{94FFE28F-AD17-4C86-B603-AE0DB9364CE0}"/>
    <cellStyle name="20% - Accent5 2 2 3 2 2 2 5" xfId="35082" xr:uid="{81BC1633-D24E-40AA-B9FE-D845926534F4}"/>
    <cellStyle name="20% - Accent5 2 2 3 2 2 2 6" xfId="52611" xr:uid="{4F19A742-F082-4392-9DB3-4AECB7BC7846}"/>
    <cellStyle name="20% - Accent5 2 2 3 2 2 2 7" xfId="60627" xr:uid="{BD874EF1-431E-4FE8-838E-F22ECE43EB0F}"/>
    <cellStyle name="20% - Accent5 2 2 3 2 2 3" xfId="10266" xr:uid="{5D1B3533-2FA5-4FDE-BD7B-B0A9890C4CE7}"/>
    <cellStyle name="20% - Accent5 2 2 3 2 2 3 2" xfId="29120" xr:uid="{1D541457-2FD4-4E09-86E5-1FE0CD13DE53}"/>
    <cellStyle name="20% - Accent5 2 2 3 2 2 3 2 2" xfId="47882" xr:uid="{15AEC8DC-2203-41D5-8B10-D153FDB8AB45}"/>
    <cellStyle name="20% - Accent5 2 2 3 2 2 3 3" xfId="19729" xr:uid="{F1768C38-6DCD-479C-8CDE-A7109ECC7F8F}"/>
    <cellStyle name="20% - Accent5 2 2 3 2 2 3 4" xfId="38501" xr:uid="{068D8AB2-2FDF-4F5C-89BB-3A0CFF6F1FC0}"/>
    <cellStyle name="20% - Accent5 2 2 3 2 2 3 5" xfId="52612" xr:uid="{A3365114-6FC8-420B-B198-561B790E5AC4}"/>
    <cellStyle name="20% - Accent5 2 2 3 2 2 3 6" xfId="60628" xr:uid="{FEF2B1E3-42F2-4874-A6DD-852C2C25C6BD}"/>
    <cellStyle name="20% - Accent5 2 2 3 2 2 4" xfId="8396" xr:uid="{61F4B9C7-BAB6-4A48-BDAA-80800FA5AC28}"/>
    <cellStyle name="20% - Accent5 2 2 3 2 2 4 2" xfId="27252" xr:uid="{11047B1C-ADA0-4F32-A3B5-CB93DC9E0B39}"/>
    <cellStyle name="20% - Accent5 2 2 3 2 2 4 2 2" xfId="46014" xr:uid="{DFDB3DE2-3C32-4397-A0E9-6F6A588E3191}"/>
    <cellStyle name="20% - Accent5 2 2 3 2 2 4 3" xfId="17861" xr:uid="{B372D883-BE07-4E45-8D22-5039B9724BF2}"/>
    <cellStyle name="20% - Accent5 2 2 3 2 2 4 4" xfId="36633" xr:uid="{46B488A9-3777-4184-BB2F-5B7729C44892}"/>
    <cellStyle name="20% - Accent5 2 2 3 2 2 5" xfId="24172" xr:uid="{58F8FF67-2EE9-4155-89A0-2E88A6307F07}"/>
    <cellStyle name="20% - Accent5 2 2 3 2 2 5 2" xfId="42935" xr:uid="{8839211E-620E-4650-ACC9-943807602630}"/>
    <cellStyle name="20% - Accent5 2 2 3 2 2 6" xfId="14781" xr:uid="{59886C1B-D4F6-4AE3-ABB6-B5F8F82A7299}"/>
    <cellStyle name="20% - Accent5 2 2 3 2 2 7" xfId="33554" xr:uid="{697FB1C3-F57C-4566-9155-0E4828A16746}"/>
    <cellStyle name="20% - Accent5 2 2 3 2 2 8" xfId="50744" xr:uid="{42B5AA6D-2ABF-4D1A-9757-42DE1ED6C248}"/>
    <cellStyle name="20% - Accent5 2 2 3 2 2 9" xfId="5125" xr:uid="{6BDF2604-23F5-44C1-A9C0-DDCECE8EA931}"/>
    <cellStyle name="20% - Accent5 2 2 3 2 3" xfId="5901" xr:uid="{8264108F-B6E9-42A8-B0B3-930BFD5AF713}"/>
    <cellStyle name="20% - Accent5 2 2 3 2 3 2" xfId="10267" xr:uid="{B8292A5C-FED2-41C1-A13C-B1CBC985B7EA}"/>
    <cellStyle name="20% - Accent5 2 2 3 2 3 2 2" xfId="29121" xr:uid="{18E9BE68-D615-4EE3-8F7B-301FABC3C174}"/>
    <cellStyle name="20% - Accent5 2 2 3 2 3 2 2 2" xfId="47883" xr:uid="{7FA23FE5-A804-49BF-9001-280BEFBA17B3}"/>
    <cellStyle name="20% - Accent5 2 2 3 2 3 2 3" xfId="19730" xr:uid="{88B3F9C7-09B0-4800-8F9B-614B6C275FDF}"/>
    <cellStyle name="20% - Accent5 2 2 3 2 3 2 4" xfId="38502" xr:uid="{8B3C76E2-B2BD-4B9C-B2D8-585F461002C1}"/>
    <cellStyle name="20% - Accent5 2 2 3 2 3 3" xfId="24948" xr:uid="{78A8651F-F641-4E6A-B1B7-BD4BE7E7C6F9}"/>
    <cellStyle name="20% - Accent5 2 2 3 2 3 3 2" xfId="43710" xr:uid="{8601EEEF-F1B9-434F-AF07-3512C0F1E35B}"/>
    <cellStyle name="20% - Accent5 2 2 3 2 3 4" xfId="15557" xr:uid="{10927AA4-A974-4593-816E-0DB8DA054A9F}"/>
    <cellStyle name="20% - Accent5 2 2 3 2 3 5" xfId="34329" xr:uid="{58A178D7-E8B8-4BC7-B520-6D67732E4FFB}"/>
    <cellStyle name="20% - Accent5 2 2 3 2 3 6" xfId="52613" xr:uid="{339A40EC-4A3D-4049-98D8-C2C728FFC110}"/>
    <cellStyle name="20% - Accent5 2 2 3 2 3 7" xfId="60629" xr:uid="{A5013955-E0E3-4409-B168-0B817DA6056E}"/>
    <cellStyle name="20% - Accent5 2 2 3 2 4" xfId="4350" xr:uid="{5958B658-2596-4938-AABC-90A0921BF9F5}"/>
    <cellStyle name="20% - Accent5 2 2 3 2 4 2" xfId="10268" xr:uid="{F3C8D040-B307-4BB5-BBF7-12563E0F9F60}"/>
    <cellStyle name="20% - Accent5 2 2 3 2 4 2 2" xfId="29122" xr:uid="{91F5C84C-4C32-46FC-93D2-94A1E8F07B69}"/>
    <cellStyle name="20% - Accent5 2 2 3 2 4 2 2 2" xfId="47884" xr:uid="{4BA242BA-8D31-4AA1-AD60-64B6F16C59EA}"/>
    <cellStyle name="20% - Accent5 2 2 3 2 4 2 3" xfId="19731" xr:uid="{85292BAE-617C-49D2-AA07-1B441EB13B74}"/>
    <cellStyle name="20% - Accent5 2 2 3 2 4 2 4" xfId="38503" xr:uid="{8AD1DA97-39BD-44F5-B910-D6BFD5A3C184}"/>
    <cellStyle name="20% - Accent5 2 2 3 2 4 3" xfId="23397" xr:uid="{5822090C-4228-4360-A070-B7F40A3AB269}"/>
    <cellStyle name="20% - Accent5 2 2 3 2 4 3 2" xfId="42160" xr:uid="{77C5563B-7C9A-47F5-8255-BAEC130C64E3}"/>
    <cellStyle name="20% - Accent5 2 2 3 2 4 4" xfId="14006" xr:uid="{58C9A16D-B239-4018-8658-FD3EC977BFD6}"/>
    <cellStyle name="20% - Accent5 2 2 3 2 4 5" xfId="32779" xr:uid="{76E18378-B436-4D45-A9A3-ACB7F22F8953}"/>
    <cellStyle name="20% - Accent5 2 2 3 2 4 6" xfId="52614" xr:uid="{F5A348EA-7582-46C1-A79C-AB84E71C9D44}"/>
    <cellStyle name="20% - Accent5 2 2 3 2 4 7" xfId="60630" xr:uid="{A27A125E-0551-4281-B616-3C68E6540351}"/>
    <cellStyle name="20% - Accent5 2 2 3 2 5" xfId="6660" xr:uid="{2CD634D1-5D3E-4160-A64C-C9A35319091E}"/>
    <cellStyle name="20% - Accent5 2 2 3 2 5 2" xfId="25700" xr:uid="{0C8E8563-116A-4542-B685-86F26E04D526}"/>
    <cellStyle name="20% - Accent5 2 2 3 2 5 2 2" xfId="44462" xr:uid="{FD39077B-DCBE-4437-BA86-06C1550B6ACF}"/>
    <cellStyle name="20% - Accent5 2 2 3 2 5 3" xfId="16309" xr:uid="{5ED896C1-65C7-4320-8B33-059968CD8821}"/>
    <cellStyle name="20% - Accent5 2 2 3 2 5 4" xfId="35081" xr:uid="{59E96772-01D3-4946-9B65-016A7CCBDE54}"/>
    <cellStyle name="20% - Accent5 2 2 3 2 6" xfId="8395" xr:uid="{624F1D88-9DD1-4EB7-8281-8F7BE5183BDD}"/>
    <cellStyle name="20% - Accent5 2 2 3 2 6 2" xfId="27251" xr:uid="{D58C8367-F36F-47C7-A38C-BDAE979845BF}"/>
    <cellStyle name="20% - Accent5 2 2 3 2 6 2 2" xfId="46013" xr:uid="{FB353E04-2017-4431-A1A1-7AEAA57F0C17}"/>
    <cellStyle name="20% - Accent5 2 2 3 2 6 3" xfId="17860" xr:uid="{963A049A-346A-4832-95A4-BE0F890E14F1}"/>
    <cellStyle name="20% - Accent5 2 2 3 2 6 4" xfId="36632" xr:uid="{073B0A9D-BDE5-42BA-8F73-1142B4ABF411}"/>
    <cellStyle name="20% - Accent5 2 2 3 2 7" xfId="22439" xr:uid="{14A408C9-58EF-42F8-9787-8BD2ABABCA33}"/>
    <cellStyle name="20% - Accent5 2 2 3 2 7 2" xfId="41211" xr:uid="{4CB00E28-8EED-41FE-801E-93B9BB8D61F2}"/>
    <cellStyle name="20% - Accent5 2 2 3 2 8" xfId="13048" xr:uid="{847ABF3B-1D7C-47CD-B5C4-9A996C0D6E7F}"/>
    <cellStyle name="20% - Accent5 2 2 3 2 9" xfId="31830" xr:uid="{3F22997C-EA8D-4E07-BD24-B6FCFECFC7A6}"/>
    <cellStyle name="20% - Accent5 2 2 3 3" xfId="2309" xr:uid="{DB5DC035-C016-4CC4-84F6-135C110B3531}"/>
    <cellStyle name="20% - Accent5 2 2 3 3 10" xfId="50745" xr:uid="{5F867E86-CA28-4A41-B052-45C200256920}"/>
    <cellStyle name="20% - Accent5 2 2 3 3 11" xfId="3386" xr:uid="{4731A80B-79A6-4CE2-8BC1-8B67BE540DAA}"/>
    <cellStyle name="20% - Accent5 2 2 3 3 12" xfId="59001" xr:uid="{52EEE978-8EFD-433C-AA45-0B978BC00822}"/>
    <cellStyle name="20% - Accent5 2 2 3 3 2" xfId="2310" xr:uid="{B8A866E0-349A-4A85-8C17-6ABA75C600C7}"/>
    <cellStyle name="20% - Accent5 2 2 3 3 2 10" xfId="59002" xr:uid="{D630203A-9D51-4826-81B3-C76EFFD9DA72}"/>
    <cellStyle name="20% - Accent5 2 2 3 3 2 2" xfId="6663" xr:uid="{33D73A6C-DD65-4784-AE15-CACDCF358BF0}"/>
    <cellStyle name="20% - Accent5 2 2 3 3 2 2 2" xfId="10269" xr:uid="{2EA4D247-503A-482C-BA8B-7B381C849595}"/>
    <cellStyle name="20% - Accent5 2 2 3 3 2 2 2 2" xfId="29123" xr:uid="{52487DD2-05D1-455F-BE76-6856DA2CF288}"/>
    <cellStyle name="20% - Accent5 2 2 3 3 2 2 2 2 2" xfId="47885" xr:uid="{1117A5C6-FA4C-41E1-9ACB-88F76C43DC63}"/>
    <cellStyle name="20% - Accent5 2 2 3 3 2 2 2 3" xfId="19732" xr:uid="{2B896CF2-8EF5-4AEA-81A3-D3ED0E32FE2C}"/>
    <cellStyle name="20% - Accent5 2 2 3 3 2 2 2 4" xfId="38504" xr:uid="{E8A18491-BBFF-4E48-B46D-33B916176585}"/>
    <cellStyle name="20% - Accent5 2 2 3 3 2 2 3" xfId="25703" xr:uid="{1A26F3C6-8D76-4BED-A91C-18355B258222}"/>
    <cellStyle name="20% - Accent5 2 2 3 3 2 2 3 2" xfId="44465" xr:uid="{B5F67ACB-AF0F-4BD5-92F2-E0567606916C}"/>
    <cellStyle name="20% - Accent5 2 2 3 3 2 2 4" xfId="16312" xr:uid="{836457A3-E102-449B-8580-F414B1A2FE8A}"/>
    <cellStyle name="20% - Accent5 2 2 3 3 2 2 5" xfId="35084" xr:uid="{C77926F8-7154-4685-B7B4-526C1347A312}"/>
    <cellStyle name="20% - Accent5 2 2 3 3 2 2 6" xfId="52615" xr:uid="{619CCB22-5ACE-433A-AA7B-E1727FC8A011}"/>
    <cellStyle name="20% - Accent5 2 2 3 3 2 2 7" xfId="60631" xr:uid="{D8CBB818-70BF-4AFA-B91A-33112F1F561D}"/>
    <cellStyle name="20% - Accent5 2 2 3 3 2 3" xfId="10270" xr:uid="{FDA8D23F-1294-41C8-B99C-360AE1662FF0}"/>
    <cellStyle name="20% - Accent5 2 2 3 3 2 3 2" xfId="29124" xr:uid="{3860B120-0405-4F91-ABD1-E73D22BCC27B}"/>
    <cellStyle name="20% - Accent5 2 2 3 3 2 3 2 2" xfId="47886" xr:uid="{360473D2-3745-4924-B01C-83C5208B7188}"/>
    <cellStyle name="20% - Accent5 2 2 3 3 2 3 3" xfId="19733" xr:uid="{ED121BC8-22C0-4972-BFA9-AEE0C4E227DE}"/>
    <cellStyle name="20% - Accent5 2 2 3 3 2 3 4" xfId="38505" xr:uid="{B63616B8-420A-4B50-94E5-BC630E3E0084}"/>
    <cellStyle name="20% - Accent5 2 2 3 3 2 3 5" xfId="52616" xr:uid="{59C20659-FEA3-4A6C-BCDA-D7F694C7A3AB}"/>
    <cellStyle name="20% - Accent5 2 2 3 3 2 3 6" xfId="60632" xr:uid="{5722F72E-5328-4A1B-B283-184FBA3CB06D}"/>
    <cellStyle name="20% - Accent5 2 2 3 3 2 4" xfId="8398" xr:uid="{17CDC532-30D1-448B-A49B-2A868F6B7600}"/>
    <cellStyle name="20% - Accent5 2 2 3 3 2 4 2" xfId="27254" xr:uid="{F4813B1A-4FEA-4ECF-862E-5DBC37D04CE8}"/>
    <cellStyle name="20% - Accent5 2 2 3 3 2 4 2 2" xfId="46016" xr:uid="{CA20BBEE-11F9-4D12-9FC4-BA2D0AF320FB}"/>
    <cellStyle name="20% - Accent5 2 2 3 3 2 4 3" xfId="17863" xr:uid="{BA9A11B1-E61E-4CF7-A1FA-A3473943C554}"/>
    <cellStyle name="20% - Accent5 2 2 3 3 2 4 4" xfId="36635" xr:uid="{9FAA7DC1-520B-46F7-B425-0C9CEAD1529C}"/>
    <cellStyle name="20% - Accent5 2 2 3 3 2 5" xfId="24390" xr:uid="{1D275C70-E559-4222-BB2E-CE347B786996}"/>
    <cellStyle name="20% - Accent5 2 2 3 3 2 5 2" xfId="43153" xr:uid="{5BAAA6BB-EE76-4D0B-833B-A36EC30AAA07}"/>
    <cellStyle name="20% - Accent5 2 2 3 3 2 6" xfId="14999" xr:uid="{1E8A323A-73E3-4A2A-8B51-6CC97EF1C9CA}"/>
    <cellStyle name="20% - Accent5 2 2 3 3 2 7" xfId="33772" xr:uid="{E08822AA-0EC0-4764-8C16-F402C7179439}"/>
    <cellStyle name="20% - Accent5 2 2 3 3 2 8" xfId="50746" xr:uid="{B9985794-06D9-4681-8D47-2F8EB7F4D41D}"/>
    <cellStyle name="20% - Accent5 2 2 3 3 2 9" xfId="5343" xr:uid="{849ACAC6-A021-44AF-AC8F-304F56CBD0EB}"/>
    <cellStyle name="20% - Accent5 2 2 3 3 3" xfId="6119" xr:uid="{01045B74-7CCB-486E-B874-58CB35D87CB9}"/>
    <cellStyle name="20% - Accent5 2 2 3 3 3 2" xfId="10271" xr:uid="{EAC107EF-6E93-4E70-833F-B7AFA8309407}"/>
    <cellStyle name="20% - Accent5 2 2 3 3 3 2 2" xfId="29125" xr:uid="{659DD99B-C852-4D28-A212-BAF5A2338616}"/>
    <cellStyle name="20% - Accent5 2 2 3 3 3 2 2 2" xfId="47887" xr:uid="{FF6954E3-8230-455D-8EA3-C0402103EF49}"/>
    <cellStyle name="20% - Accent5 2 2 3 3 3 2 3" xfId="19734" xr:uid="{9B8D1FFF-FB24-4A26-8C19-25070BB838EE}"/>
    <cellStyle name="20% - Accent5 2 2 3 3 3 2 4" xfId="38506" xr:uid="{2368F8B2-02B7-4EA1-8C2E-18AE76021F28}"/>
    <cellStyle name="20% - Accent5 2 2 3 3 3 3" xfId="25166" xr:uid="{04F6A35A-EEF3-4B00-AB6E-25BD60DA4115}"/>
    <cellStyle name="20% - Accent5 2 2 3 3 3 3 2" xfId="43928" xr:uid="{0584E0DD-F4D3-4674-ABB8-B420E245BC4B}"/>
    <cellStyle name="20% - Accent5 2 2 3 3 3 4" xfId="15775" xr:uid="{1C759D35-43E7-4424-B96F-F93E47A25E5D}"/>
    <cellStyle name="20% - Accent5 2 2 3 3 3 5" xfId="34547" xr:uid="{5AC08D93-EDCB-4386-A040-0915ED2FC888}"/>
    <cellStyle name="20% - Accent5 2 2 3 3 3 6" xfId="52617" xr:uid="{C3913BF5-5649-4F9D-8516-42BE3E7C25B0}"/>
    <cellStyle name="20% - Accent5 2 2 3 3 3 7" xfId="60633" xr:uid="{2844C2D3-EF1D-4AB2-B880-63F9A40BFDD2}"/>
    <cellStyle name="20% - Accent5 2 2 3 3 4" xfId="4568" xr:uid="{521F389A-250A-4DFE-9385-E625F2DFC77E}"/>
    <cellStyle name="20% - Accent5 2 2 3 3 4 2" xfId="10272" xr:uid="{F4E25A20-4C58-4887-8E85-13E74AA1C44E}"/>
    <cellStyle name="20% - Accent5 2 2 3 3 4 2 2" xfId="29126" xr:uid="{1463AA83-AEB6-4021-A0A0-1FF625663DF7}"/>
    <cellStyle name="20% - Accent5 2 2 3 3 4 2 2 2" xfId="47888" xr:uid="{3F9367E7-C940-4FE3-8A41-D81712E754FF}"/>
    <cellStyle name="20% - Accent5 2 2 3 3 4 2 3" xfId="19735" xr:uid="{64A395BC-EDF3-4081-B7D0-C112528C0D42}"/>
    <cellStyle name="20% - Accent5 2 2 3 3 4 2 4" xfId="38507" xr:uid="{2E4C418E-D8BA-40F3-B9AB-B48FAD186D87}"/>
    <cellStyle name="20% - Accent5 2 2 3 3 4 3" xfId="23615" xr:uid="{BC7F600D-9716-4878-8368-EA4AEACFBE27}"/>
    <cellStyle name="20% - Accent5 2 2 3 3 4 3 2" xfId="42378" xr:uid="{3C435B24-DB53-4EE7-B9BE-19E4D0500F2C}"/>
    <cellStyle name="20% - Accent5 2 2 3 3 4 4" xfId="14224" xr:uid="{A619DC76-C806-4320-9013-546C56B6BF0D}"/>
    <cellStyle name="20% - Accent5 2 2 3 3 4 5" xfId="32997" xr:uid="{3E50F785-0165-4FA9-93ED-B680DF466409}"/>
    <cellStyle name="20% - Accent5 2 2 3 3 4 6" xfId="52618" xr:uid="{F717A46D-CCDF-4E5E-A967-E9D8399384DC}"/>
    <cellStyle name="20% - Accent5 2 2 3 3 4 7" xfId="60634" xr:uid="{B7E2105F-4A71-4EF5-960B-587AFF2D2780}"/>
    <cellStyle name="20% - Accent5 2 2 3 3 5" xfId="6662" xr:uid="{3E0A0772-8883-45EC-9F69-635725BFACC8}"/>
    <cellStyle name="20% - Accent5 2 2 3 3 5 2" xfId="25702" xr:uid="{5699D77C-2D4E-4A55-A7C8-6ED6ECF7623E}"/>
    <cellStyle name="20% - Accent5 2 2 3 3 5 2 2" xfId="44464" xr:uid="{D299B937-350E-482F-A16F-0ED9D27F4255}"/>
    <cellStyle name="20% - Accent5 2 2 3 3 5 3" xfId="16311" xr:uid="{6F313413-FAC0-427E-A387-CAC59413A6CD}"/>
    <cellStyle name="20% - Accent5 2 2 3 3 5 4" xfId="35083" xr:uid="{A59ADB42-DB4D-4614-9424-0B95E94D8318}"/>
    <cellStyle name="20% - Accent5 2 2 3 3 6" xfId="8397" xr:uid="{EB111276-9FCC-48E1-9E6F-B587E309807F}"/>
    <cellStyle name="20% - Accent5 2 2 3 3 6 2" xfId="27253" xr:uid="{D78337A4-8327-42E6-B931-A5BFE6A339C6}"/>
    <cellStyle name="20% - Accent5 2 2 3 3 6 2 2" xfId="46015" xr:uid="{82192EBE-43C2-40A6-9772-4A22F4646A35}"/>
    <cellStyle name="20% - Accent5 2 2 3 3 6 3" xfId="17862" xr:uid="{085CDDB6-04A2-45B8-88BC-4349821337D7}"/>
    <cellStyle name="20% - Accent5 2 2 3 3 6 4" xfId="36634" xr:uid="{07ABDD0B-A5BD-4FE7-8CB5-B48EC55C1F16}"/>
    <cellStyle name="20% - Accent5 2 2 3 3 7" xfId="22440" xr:uid="{6B8F901C-4FB9-43CD-A47A-19B3ED4E5AA1}"/>
    <cellStyle name="20% - Accent5 2 2 3 3 7 2" xfId="41212" xr:uid="{9E0CEA61-6961-4403-9400-55F8BF8B2BD8}"/>
    <cellStyle name="20% - Accent5 2 2 3 3 8" xfId="13049" xr:uid="{20F64C04-2E50-469C-8EEC-284B64DF6277}"/>
    <cellStyle name="20% - Accent5 2 2 3 3 9" xfId="31831" xr:uid="{1214C846-C68F-4F92-82FD-1C8DFF0BABA0}"/>
    <cellStyle name="20% - Accent5 2 2 3 4" xfId="2311" xr:uid="{6AD1F03A-015F-4509-BA64-D1EAB6970DC6}"/>
    <cellStyle name="20% - Accent5 2 2 3 4 10" xfId="59003" xr:uid="{D100170C-D022-4422-9CED-6CAE3471A544}"/>
    <cellStyle name="20% - Accent5 2 2 3 4 2" xfId="6664" xr:uid="{E7A363A8-C22F-4B63-8ABD-3FDCC565140D}"/>
    <cellStyle name="20% - Accent5 2 2 3 4 2 2" xfId="10273" xr:uid="{859A350F-0F7F-456E-A218-473E084A46E5}"/>
    <cellStyle name="20% - Accent5 2 2 3 4 2 2 2" xfId="29127" xr:uid="{68BB59B8-D1FB-4F74-A88F-B49F6E663B35}"/>
    <cellStyle name="20% - Accent5 2 2 3 4 2 2 2 2" xfId="47889" xr:uid="{8F1C7145-BFA7-4EC7-B042-59DBF6303F84}"/>
    <cellStyle name="20% - Accent5 2 2 3 4 2 2 3" xfId="19736" xr:uid="{43E9A98C-2DB0-4BD9-B268-9AC1C919C79A}"/>
    <cellStyle name="20% - Accent5 2 2 3 4 2 2 4" xfId="38508" xr:uid="{3F667472-C71E-486C-9B37-7F736B948D73}"/>
    <cellStyle name="20% - Accent5 2 2 3 4 2 3" xfId="25704" xr:uid="{B5D5E9E3-0C8B-413A-9E14-827E527CDF1C}"/>
    <cellStyle name="20% - Accent5 2 2 3 4 2 3 2" xfId="44466" xr:uid="{60F7A237-A6A1-4E1D-ACDD-F3DFE0B013E1}"/>
    <cellStyle name="20% - Accent5 2 2 3 4 2 4" xfId="16313" xr:uid="{D200F1DE-6299-40F3-A483-36E0FD45C6D0}"/>
    <cellStyle name="20% - Accent5 2 2 3 4 2 5" xfId="35085" xr:uid="{4415750F-A7B3-4F67-AF45-3F54785DF8E0}"/>
    <cellStyle name="20% - Accent5 2 2 3 4 2 6" xfId="52619" xr:uid="{D3961DB8-2816-4635-9860-64B0B0C81A46}"/>
    <cellStyle name="20% - Accent5 2 2 3 4 2 7" xfId="60635" xr:uid="{DF02227C-A3D3-457B-989D-38E258B5F3B6}"/>
    <cellStyle name="20% - Accent5 2 2 3 4 3" xfId="10274" xr:uid="{38D6DE51-31E5-49D3-9457-DB94FC3C14F8}"/>
    <cellStyle name="20% - Accent5 2 2 3 4 3 2" xfId="29128" xr:uid="{E2BF4736-3975-4534-9013-0B1A7BD9782D}"/>
    <cellStyle name="20% - Accent5 2 2 3 4 3 2 2" xfId="47890" xr:uid="{CF593B8E-6EAF-4E2C-8546-9B840D772283}"/>
    <cellStyle name="20% - Accent5 2 2 3 4 3 3" xfId="19737" xr:uid="{4FD2AE32-09CE-45A3-A5E0-8CB44191EA25}"/>
    <cellStyle name="20% - Accent5 2 2 3 4 3 4" xfId="38509" xr:uid="{F64BE320-2B8B-4FDD-89C9-C777F525AD95}"/>
    <cellStyle name="20% - Accent5 2 2 3 4 3 5" xfId="52620" xr:uid="{EB2692A1-522D-421C-B5D8-C7BE8557C3B2}"/>
    <cellStyle name="20% - Accent5 2 2 3 4 3 6" xfId="60636" xr:uid="{BBBCB67E-DA80-4F06-B5A6-BF9A5E3388D9}"/>
    <cellStyle name="20% - Accent5 2 2 3 4 4" xfId="8399" xr:uid="{135FA3CD-EEDF-4B5E-8C2D-F6408ECA56C4}"/>
    <cellStyle name="20% - Accent5 2 2 3 4 4 2" xfId="27255" xr:uid="{5D9DDB95-11DF-4A7B-ABEE-77BA1BF834B3}"/>
    <cellStyle name="20% - Accent5 2 2 3 4 4 2 2" xfId="46017" xr:uid="{723AA0AB-8C48-4ED1-BF67-FECE0B69B4D2}"/>
    <cellStyle name="20% - Accent5 2 2 3 4 4 3" xfId="17864" xr:uid="{1C6FCFEA-F41F-4783-B01C-F73BF0C4DB95}"/>
    <cellStyle name="20% - Accent5 2 2 3 4 4 4" xfId="36636" xr:uid="{AA897D74-5682-4D10-9C26-A2E209EBB52C}"/>
    <cellStyle name="20% - Accent5 2 2 3 4 5" xfId="23957" xr:uid="{E0F3287E-1957-4F19-8F8D-FC3CE366B80E}"/>
    <cellStyle name="20% - Accent5 2 2 3 4 5 2" xfId="42720" xr:uid="{1E545783-69AE-4F1A-9DD3-4D0B3595AC87}"/>
    <cellStyle name="20% - Accent5 2 2 3 4 6" xfId="14566" xr:uid="{A6A8A15A-2C33-4D89-A46E-B3E245E880DB}"/>
    <cellStyle name="20% - Accent5 2 2 3 4 7" xfId="33339" xr:uid="{A6042F36-C0C5-423D-849A-AB3183007800}"/>
    <cellStyle name="20% - Accent5 2 2 3 4 8" xfId="50747" xr:uid="{06C5AE36-FA83-4635-97E6-9A198E26F827}"/>
    <cellStyle name="20% - Accent5 2 2 3 4 9" xfId="4910" xr:uid="{EEEDEBD9-0FCB-42EB-A3EA-55B2C17F6121}"/>
    <cellStyle name="20% - Accent5 2 2 3 5" xfId="5686" xr:uid="{FEE25A81-3B02-46ED-9F35-82760130A7B9}"/>
    <cellStyle name="20% - Accent5 2 2 3 5 2" xfId="10275" xr:uid="{68649AE1-8AE0-49E1-874E-923524897722}"/>
    <cellStyle name="20% - Accent5 2 2 3 5 2 2" xfId="29129" xr:uid="{0B599CB9-2E32-4DA4-B634-E8A033F42225}"/>
    <cellStyle name="20% - Accent5 2 2 3 5 2 2 2" xfId="47891" xr:uid="{BD48A7E5-1708-41EA-BD21-605FC99650CC}"/>
    <cellStyle name="20% - Accent5 2 2 3 5 2 3" xfId="19738" xr:uid="{D431E6FC-7A3F-465B-AFB4-0AC00D309AF5}"/>
    <cellStyle name="20% - Accent5 2 2 3 5 2 4" xfId="38510" xr:uid="{B9D0D88F-BC2B-43E9-9269-2F6564103E22}"/>
    <cellStyle name="20% - Accent5 2 2 3 5 3" xfId="24733" xr:uid="{14D7789C-1918-4EA9-8D55-29B6C9D29612}"/>
    <cellStyle name="20% - Accent5 2 2 3 5 3 2" xfId="43495" xr:uid="{A6AA70E5-0E7E-4E55-B4CE-F611A400AC74}"/>
    <cellStyle name="20% - Accent5 2 2 3 5 4" xfId="15342" xr:uid="{DB8FC343-0BD2-4468-BBF8-2DFD4F583B21}"/>
    <cellStyle name="20% - Accent5 2 2 3 5 5" xfId="34114" xr:uid="{ACC07DD2-8E6E-4493-BB8B-1FF17BA5D25B}"/>
    <cellStyle name="20% - Accent5 2 2 3 5 6" xfId="52621" xr:uid="{591B8D6D-92A2-4F65-9A25-1E2B28010149}"/>
    <cellStyle name="20% - Accent5 2 2 3 5 7" xfId="60637" xr:uid="{238AAC9E-8F44-49B3-9BC2-C4EDD8EE5542}"/>
    <cellStyle name="20% - Accent5 2 2 3 6" xfId="4135" xr:uid="{B5673313-3DA5-460F-B181-E950FCD51108}"/>
    <cellStyle name="20% - Accent5 2 2 3 6 2" xfId="10276" xr:uid="{D16A9E54-9A2C-4B25-805E-6A90692A521A}"/>
    <cellStyle name="20% - Accent5 2 2 3 6 2 2" xfId="29130" xr:uid="{B209BBE8-2BB1-4098-89B2-873B43B79DF4}"/>
    <cellStyle name="20% - Accent5 2 2 3 6 2 2 2" xfId="47892" xr:uid="{1FBE9F13-B62E-47B9-9487-428C52B3EB09}"/>
    <cellStyle name="20% - Accent5 2 2 3 6 2 3" xfId="19739" xr:uid="{C6EFA944-42A6-4A39-A772-D31900321641}"/>
    <cellStyle name="20% - Accent5 2 2 3 6 2 4" xfId="38511" xr:uid="{F0E1876D-15C3-4839-9171-86511219B10C}"/>
    <cellStyle name="20% - Accent5 2 2 3 6 3" xfId="23182" xr:uid="{693CBC5C-E002-4DCF-981C-8D5F1E049FC0}"/>
    <cellStyle name="20% - Accent5 2 2 3 6 3 2" xfId="41945" xr:uid="{529029A2-593B-4642-80F1-212B3207D967}"/>
    <cellStyle name="20% - Accent5 2 2 3 6 4" xfId="13791" xr:uid="{C23EA2FD-0468-4AED-9EEE-376E04BBD9D2}"/>
    <cellStyle name="20% - Accent5 2 2 3 6 5" xfId="32564" xr:uid="{16DD4C2A-120C-467B-9AB9-5B7B3A016BC9}"/>
    <cellStyle name="20% - Accent5 2 2 3 6 6" xfId="52622" xr:uid="{F394FF3A-5203-4D48-BDFA-D506FC327C76}"/>
    <cellStyle name="20% - Accent5 2 2 3 6 7" xfId="60638" xr:uid="{DBDFA8B5-559E-44F9-AD53-84A12C000032}"/>
    <cellStyle name="20% - Accent5 2 2 3 7" xfId="6659" xr:uid="{18B5CB70-1529-4174-9D50-0312FA980A7C}"/>
    <cellStyle name="20% - Accent5 2 2 3 7 2" xfId="25699" xr:uid="{59DCCBC7-5BB2-402D-833F-3AA1C341D502}"/>
    <cellStyle name="20% - Accent5 2 2 3 7 2 2" xfId="44461" xr:uid="{663D9FA3-4AF2-46C2-AC16-5F7A18DB7E48}"/>
    <cellStyle name="20% - Accent5 2 2 3 7 3" xfId="16308" xr:uid="{F10A0148-D36C-49B9-BBD5-7BD6E5A208C7}"/>
    <cellStyle name="20% - Accent5 2 2 3 7 4" xfId="35080" xr:uid="{16A9F5FB-4C74-4D2C-BD0D-836D4BF2C179}"/>
    <cellStyle name="20% - Accent5 2 2 3 8" xfId="8394" xr:uid="{663FD696-E83C-4D17-BD7B-83D57B99BA09}"/>
    <cellStyle name="20% - Accent5 2 2 3 8 2" xfId="27250" xr:uid="{05451750-07C6-453D-A3BE-6F23D69D8A5C}"/>
    <cellStyle name="20% - Accent5 2 2 3 8 2 2" xfId="46012" xr:uid="{F06787A4-4CB8-4E2A-8F45-5EA8C0098C5A}"/>
    <cellStyle name="20% - Accent5 2 2 3 8 3" xfId="17859" xr:uid="{F92CF4E4-8CA9-4529-8788-E1477D7544D6}"/>
    <cellStyle name="20% - Accent5 2 2 3 8 4" xfId="36631" xr:uid="{2F4D2CCD-97AB-41DA-B114-3DF7CBC693C9}"/>
    <cellStyle name="20% - Accent5 2 2 3 9" xfId="22438" xr:uid="{5560899A-E3B0-469B-92D7-79804DDD31C4}"/>
    <cellStyle name="20% - Accent5 2 2 3 9 2" xfId="41210" xr:uid="{50963C42-FCDF-430A-849E-60F16769243E}"/>
    <cellStyle name="20% - Accent5 2 2 4" xfId="1606" xr:uid="{16354E80-80E0-4D23-9F8D-35F17CE551E4}"/>
    <cellStyle name="20% - Accent5 2 2 4 10" xfId="13050" xr:uid="{360CFB9F-DFD1-4C4E-A73F-29522B771262}"/>
    <cellStyle name="20% - Accent5 2 2 4 11" xfId="31832" xr:uid="{B6A8C2D9-7E37-4636-A7F6-D560E1C0CB66}"/>
    <cellStyle name="20% - Accent5 2 2 4 12" xfId="50748" xr:uid="{1ECE3A76-3DD2-4C0B-A39B-B90D1FB6F3FA}"/>
    <cellStyle name="20% - Accent5 2 2 4 13" xfId="3387" xr:uid="{FB53AADD-23D2-4818-8705-640DCED30D99}"/>
    <cellStyle name="20% - Accent5 2 2 4 14" xfId="59004" xr:uid="{6E6F45DF-0D40-4647-B0F9-F5355EC82250}"/>
    <cellStyle name="20% - Accent5 2 2 4 2" xfId="2312" xr:uid="{62AFCD12-0110-412B-9C6F-8D4C742F2C66}"/>
    <cellStyle name="20% - Accent5 2 2 4 2 10" xfId="50749" xr:uid="{2F1CAC83-FA77-44F2-A9A0-FC90A7BD9A07}"/>
    <cellStyle name="20% - Accent5 2 2 4 2 11" xfId="3388" xr:uid="{F3E6BEF3-0F37-4A81-A79A-D31AFC4C122F}"/>
    <cellStyle name="20% - Accent5 2 2 4 2 12" xfId="59005" xr:uid="{AF04B008-58C4-40B6-8FFC-1A0126704AA2}"/>
    <cellStyle name="20% - Accent5 2 2 4 2 2" xfId="2313" xr:uid="{CC3CDEC5-BF5C-4F24-A0E7-173F8E01B20B}"/>
    <cellStyle name="20% - Accent5 2 2 4 2 2 10" xfId="59006" xr:uid="{28ECAD92-BAFB-4DFE-8D22-24912D14144D}"/>
    <cellStyle name="20% - Accent5 2 2 4 2 2 2" xfId="6667" xr:uid="{8EBC47B7-BD79-4133-8617-613DA161ACB3}"/>
    <cellStyle name="20% - Accent5 2 2 4 2 2 2 2" xfId="10277" xr:uid="{E3630749-7619-4537-8630-A7CA12860194}"/>
    <cellStyle name="20% - Accent5 2 2 4 2 2 2 2 2" xfId="29131" xr:uid="{1B501D55-EDEA-4BA3-BAB9-DB87B5E95B43}"/>
    <cellStyle name="20% - Accent5 2 2 4 2 2 2 2 2 2" xfId="47893" xr:uid="{A94B9C34-869A-48B6-AEFA-999C35F881BC}"/>
    <cellStyle name="20% - Accent5 2 2 4 2 2 2 2 3" xfId="19740" xr:uid="{6C06918D-8EE4-4EB6-9FDD-35CF10C4ED2F}"/>
    <cellStyle name="20% - Accent5 2 2 4 2 2 2 2 4" xfId="38512" xr:uid="{3093AEA0-05EF-45A8-B0C9-929C465472FA}"/>
    <cellStyle name="20% - Accent5 2 2 4 2 2 2 3" xfId="25707" xr:uid="{F602600C-DD68-4A62-8DDA-6834DF565117}"/>
    <cellStyle name="20% - Accent5 2 2 4 2 2 2 3 2" xfId="44469" xr:uid="{236310B1-059B-404D-ABFC-2168E2D1AA9A}"/>
    <cellStyle name="20% - Accent5 2 2 4 2 2 2 4" xfId="16316" xr:uid="{A6D2BF69-2E5C-4310-BBB5-8D947CA328D1}"/>
    <cellStyle name="20% - Accent5 2 2 4 2 2 2 5" xfId="35088" xr:uid="{02585652-06C5-4455-9BFD-885187A0CD02}"/>
    <cellStyle name="20% - Accent5 2 2 4 2 2 2 6" xfId="52623" xr:uid="{DBEA06A1-66E4-4EB4-9F3B-275D0A34FF85}"/>
    <cellStyle name="20% - Accent5 2 2 4 2 2 2 7" xfId="60639" xr:uid="{07C95BFF-9C58-40EC-AF3E-8E9696DDD961}"/>
    <cellStyle name="20% - Accent5 2 2 4 2 2 3" xfId="10278" xr:uid="{2EF53028-45BC-4DA0-9C73-CC3D207E28D8}"/>
    <cellStyle name="20% - Accent5 2 2 4 2 2 3 2" xfId="29132" xr:uid="{7C9A1461-CA8D-449B-A175-7277796034F8}"/>
    <cellStyle name="20% - Accent5 2 2 4 2 2 3 2 2" xfId="47894" xr:uid="{101B7995-F8CB-48BA-A246-E681ADA47B7E}"/>
    <cellStyle name="20% - Accent5 2 2 4 2 2 3 3" xfId="19741" xr:uid="{DB1C4A58-8D8D-488C-A235-52ED833CFC5A}"/>
    <cellStyle name="20% - Accent5 2 2 4 2 2 3 4" xfId="38513" xr:uid="{CF912376-3DE2-4951-926C-D3D286A7B694}"/>
    <cellStyle name="20% - Accent5 2 2 4 2 2 3 5" xfId="52624" xr:uid="{027558ED-5858-4A4B-92D3-B5F6E8D7B48C}"/>
    <cellStyle name="20% - Accent5 2 2 4 2 2 3 6" xfId="60640" xr:uid="{D8E542FF-0464-4B85-89CE-9527FA2A7121}"/>
    <cellStyle name="20% - Accent5 2 2 4 2 2 4" xfId="8402" xr:uid="{A7E6B5B7-ED73-4EB1-B9CF-610C0A8B531C}"/>
    <cellStyle name="20% - Accent5 2 2 4 2 2 4 2" xfId="27258" xr:uid="{67C48FDC-0F4B-49EE-BEF6-388606ECCC8C}"/>
    <cellStyle name="20% - Accent5 2 2 4 2 2 4 2 2" xfId="46020" xr:uid="{60CA5CC0-BAA6-4A54-8923-0A86CC057286}"/>
    <cellStyle name="20% - Accent5 2 2 4 2 2 4 3" xfId="17867" xr:uid="{68A44737-7318-4FFB-AE0E-B6994446BEF0}"/>
    <cellStyle name="20% - Accent5 2 2 4 2 2 4 4" xfId="36639" xr:uid="{734F0099-AB49-48E4-9A42-8226B9ECD2E8}"/>
    <cellStyle name="20% - Accent5 2 2 4 2 2 5" xfId="24215" xr:uid="{6605903A-4899-4548-8613-68DF791DC5C3}"/>
    <cellStyle name="20% - Accent5 2 2 4 2 2 5 2" xfId="42978" xr:uid="{9B8D3DD6-2E71-443A-8A64-6F9AACBA6E9C}"/>
    <cellStyle name="20% - Accent5 2 2 4 2 2 6" xfId="14824" xr:uid="{C47823DF-36AE-488E-A255-DFE903275394}"/>
    <cellStyle name="20% - Accent5 2 2 4 2 2 7" xfId="33597" xr:uid="{A54BA338-070B-47A6-AD76-B4D08BAB873B}"/>
    <cellStyle name="20% - Accent5 2 2 4 2 2 8" xfId="50750" xr:uid="{93EA2F69-C461-4DFD-AAAD-60608E30E3F4}"/>
    <cellStyle name="20% - Accent5 2 2 4 2 2 9" xfId="5168" xr:uid="{F5EBEBCA-4771-4670-90AD-6A648E62F25A}"/>
    <cellStyle name="20% - Accent5 2 2 4 2 3" xfId="5944" xr:uid="{064B3CB5-1708-443B-AE02-2AAB27B8FF6B}"/>
    <cellStyle name="20% - Accent5 2 2 4 2 3 2" xfId="10279" xr:uid="{6C425442-6070-4296-8738-2472C56A3BAE}"/>
    <cellStyle name="20% - Accent5 2 2 4 2 3 2 2" xfId="29133" xr:uid="{41F1A78B-D14F-48A6-BBB3-C63D30F0D626}"/>
    <cellStyle name="20% - Accent5 2 2 4 2 3 2 2 2" xfId="47895" xr:uid="{B416C9BF-D6FA-4D6B-9B7C-48068A6395FC}"/>
    <cellStyle name="20% - Accent5 2 2 4 2 3 2 3" xfId="19742" xr:uid="{CCBBEC8F-1F0B-4222-832D-5DEB993DC35D}"/>
    <cellStyle name="20% - Accent5 2 2 4 2 3 2 4" xfId="38514" xr:uid="{F01E036D-9141-45A5-A48A-200ACA911073}"/>
    <cellStyle name="20% - Accent5 2 2 4 2 3 3" xfId="24991" xr:uid="{24656B2F-8CD4-43EE-B6BB-FE558B2C06DB}"/>
    <cellStyle name="20% - Accent5 2 2 4 2 3 3 2" xfId="43753" xr:uid="{D1E1C3A3-5534-49A6-9C83-0FAABB0A95A0}"/>
    <cellStyle name="20% - Accent5 2 2 4 2 3 4" xfId="15600" xr:uid="{45E3E7F8-6D87-44EE-8919-54D0816B5B5E}"/>
    <cellStyle name="20% - Accent5 2 2 4 2 3 5" xfId="34372" xr:uid="{788FC541-02EC-417B-BA6F-763A74AE0508}"/>
    <cellStyle name="20% - Accent5 2 2 4 2 3 6" xfId="52625" xr:uid="{B254FE23-BF25-478B-8B2F-EB3CBE870455}"/>
    <cellStyle name="20% - Accent5 2 2 4 2 3 7" xfId="60641" xr:uid="{146CF162-A26D-4EEE-BFA0-540E1F40D835}"/>
    <cellStyle name="20% - Accent5 2 2 4 2 4" xfId="4393" xr:uid="{93BFF268-4262-4CD1-B494-8156FE7566CB}"/>
    <cellStyle name="20% - Accent5 2 2 4 2 4 2" xfId="10280" xr:uid="{12071BCD-D894-4408-B897-19268F45BB12}"/>
    <cellStyle name="20% - Accent5 2 2 4 2 4 2 2" xfId="29134" xr:uid="{8C3A2339-E7B0-40DE-B75E-160BCD9C4526}"/>
    <cellStyle name="20% - Accent5 2 2 4 2 4 2 2 2" xfId="47896" xr:uid="{9666BBA6-E2D9-461F-B631-7DD00E2CA84E}"/>
    <cellStyle name="20% - Accent5 2 2 4 2 4 2 3" xfId="19743" xr:uid="{460E144D-E504-4EB4-9591-FD9B777E8B70}"/>
    <cellStyle name="20% - Accent5 2 2 4 2 4 2 4" xfId="38515" xr:uid="{DCFD233C-CE32-4E6C-A138-4BE1FB9B45F7}"/>
    <cellStyle name="20% - Accent5 2 2 4 2 4 3" xfId="23440" xr:uid="{AD2C81B1-980E-4D6C-A998-22C5B3C6900D}"/>
    <cellStyle name="20% - Accent5 2 2 4 2 4 3 2" xfId="42203" xr:uid="{08E4248C-BC2A-4F47-A344-9CDE32FF68D6}"/>
    <cellStyle name="20% - Accent5 2 2 4 2 4 4" xfId="14049" xr:uid="{17C338A1-62B1-4E23-AC51-7FAEBDD18E32}"/>
    <cellStyle name="20% - Accent5 2 2 4 2 4 5" xfId="32822" xr:uid="{3E9F827C-D171-4903-9172-887BC9CF1E2A}"/>
    <cellStyle name="20% - Accent5 2 2 4 2 4 6" xfId="52626" xr:uid="{8441180D-BB04-41B8-A20F-6EBCDC8F9C70}"/>
    <cellStyle name="20% - Accent5 2 2 4 2 4 7" xfId="60642" xr:uid="{E467BACC-6AAC-4067-A4B6-77050FAD7F47}"/>
    <cellStyle name="20% - Accent5 2 2 4 2 5" xfId="6666" xr:uid="{8C9E06A1-4B16-4E05-980A-9D3365026D7B}"/>
    <cellStyle name="20% - Accent5 2 2 4 2 5 2" xfId="25706" xr:uid="{F2D05C8E-170B-4429-B75F-DD4B58727829}"/>
    <cellStyle name="20% - Accent5 2 2 4 2 5 2 2" xfId="44468" xr:uid="{47A23DE2-E640-4CAA-9138-575BF4185C42}"/>
    <cellStyle name="20% - Accent5 2 2 4 2 5 3" xfId="16315" xr:uid="{CFFE289A-9B48-4016-AAD4-369232AD0ECB}"/>
    <cellStyle name="20% - Accent5 2 2 4 2 5 4" xfId="35087" xr:uid="{0547ADCD-38A3-4879-B6D7-FAEBC8B18C71}"/>
    <cellStyle name="20% - Accent5 2 2 4 2 6" xfId="8401" xr:uid="{266B44C2-E5A7-4982-8BD5-0680BF185763}"/>
    <cellStyle name="20% - Accent5 2 2 4 2 6 2" xfId="27257" xr:uid="{0A9952EE-9B48-46B9-952A-A6A382FA7D09}"/>
    <cellStyle name="20% - Accent5 2 2 4 2 6 2 2" xfId="46019" xr:uid="{43DBC0E9-359E-425C-B7F7-3CBF75E40B73}"/>
    <cellStyle name="20% - Accent5 2 2 4 2 6 3" xfId="17866" xr:uid="{72FCB44E-3C23-44DF-AA42-EDA335511C43}"/>
    <cellStyle name="20% - Accent5 2 2 4 2 6 4" xfId="36638" xr:uid="{DFB63D01-B4AB-4D73-A1AA-3D408AEF870D}"/>
    <cellStyle name="20% - Accent5 2 2 4 2 7" xfId="22442" xr:uid="{B44567AA-BA09-49BE-B15B-B09FA605AC34}"/>
    <cellStyle name="20% - Accent5 2 2 4 2 7 2" xfId="41214" xr:uid="{AEF896A4-AFD7-45D3-9ACF-933C07B473C1}"/>
    <cellStyle name="20% - Accent5 2 2 4 2 8" xfId="13051" xr:uid="{107A12FF-641C-4903-98C7-63C35D16266A}"/>
    <cellStyle name="20% - Accent5 2 2 4 2 9" xfId="31833" xr:uid="{522629F8-2397-474C-A106-D89D901ED597}"/>
    <cellStyle name="20% - Accent5 2 2 4 3" xfId="2314" xr:uid="{43D88839-BA0F-4321-B007-3ED0F7C67C52}"/>
    <cellStyle name="20% - Accent5 2 2 4 3 10" xfId="50751" xr:uid="{088C3BB1-9D15-40A5-B232-926EA3FCC96C}"/>
    <cellStyle name="20% - Accent5 2 2 4 3 11" xfId="3389" xr:uid="{B2B84958-F31B-4926-81ED-B4F9D094113D}"/>
    <cellStyle name="20% - Accent5 2 2 4 3 12" xfId="59007" xr:uid="{D630E1A1-E4C4-49AA-8529-7C828ED33933}"/>
    <cellStyle name="20% - Accent5 2 2 4 3 2" xfId="2315" xr:uid="{CCDAF77A-549E-43AB-8EBE-E38641E4AA38}"/>
    <cellStyle name="20% - Accent5 2 2 4 3 2 10" xfId="59008" xr:uid="{AAABC625-A0F1-4B73-9D0C-C3870441162C}"/>
    <cellStyle name="20% - Accent5 2 2 4 3 2 2" xfId="6669" xr:uid="{BC664E6C-E757-4FD3-96D4-227D82EF1A80}"/>
    <cellStyle name="20% - Accent5 2 2 4 3 2 2 2" xfId="10281" xr:uid="{867D3585-8E5B-46DB-81F4-094B91EF4F5D}"/>
    <cellStyle name="20% - Accent5 2 2 4 3 2 2 2 2" xfId="29135" xr:uid="{7BE9C31C-BE6B-4E40-BB60-701E43A09EA8}"/>
    <cellStyle name="20% - Accent5 2 2 4 3 2 2 2 2 2" xfId="47897" xr:uid="{C7B892D8-4249-4FE3-B2A9-8F5C5AD464F4}"/>
    <cellStyle name="20% - Accent5 2 2 4 3 2 2 2 3" xfId="19744" xr:uid="{6CF48399-17E6-43A4-8EE7-910AA3935A06}"/>
    <cellStyle name="20% - Accent5 2 2 4 3 2 2 2 4" xfId="38516" xr:uid="{FE981099-E9BC-4F1F-9FCB-D7E00C68FE19}"/>
    <cellStyle name="20% - Accent5 2 2 4 3 2 2 3" xfId="25709" xr:uid="{C2E8BE3C-B923-4CA6-B519-BC07394D5567}"/>
    <cellStyle name="20% - Accent5 2 2 4 3 2 2 3 2" xfId="44471" xr:uid="{990F6A6A-2FB2-44A5-B659-A499355F3DBC}"/>
    <cellStyle name="20% - Accent5 2 2 4 3 2 2 4" xfId="16318" xr:uid="{83704D18-A157-422B-8972-5CFD2A7BEFE0}"/>
    <cellStyle name="20% - Accent5 2 2 4 3 2 2 5" xfId="35090" xr:uid="{D33CFB79-F2DD-49FD-BFE2-DF9F9F3A4B90}"/>
    <cellStyle name="20% - Accent5 2 2 4 3 2 2 6" xfId="52627" xr:uid="{F4EDDC98-19A7-4D7A-BE11-6F3DDA8EE814}"/>
    <cellStyle name="20% - Accent5 2 2 4 3 2 2 7" xfId="60643" xr:uid="{2B70E9C5-D993-4E5F-B9AF-456A2CA5B824}"/>
    <cellStyle name="20% - Accent5 2 2 4 3 2 3" xfId="10282" xr:uid="{5BFD52B9-BA66-42E5-9982-EF3A7CDBB196}"/>
    <cellStyle name="20% - Accent5 2 2 4 3 2 3 2" xfId="29136" xr:uid="{5DE46379-E5E0-4E4F-B35D-369A82CFB12E}"/>
    <cellStyle name="20% - Accent5 2 2 4 3 2 3 2 2" xfId="47898" xr:uid="{0FDDFB17-7F89-43D5-A31A-98A72A49132D}"/>
    <cellStyle name="20% - Accent5 2 2 4 3 2 3 3" xfId="19745" xr:uid="{445E109B-7FBE-4EED-83E4-5246DBF8DF39}"/>
    <cellStyle name="20% - Accent5 2 2 4 3 2 3 4" xfId="38517" xr:uid="{D5CD56D8-8C8F-4E51-B714-13D30BB77672}"/>
    <cellStyle name="20% - Accent5 2 2 4 3 2 3 5" xfId="52628" xr:uid="{AD258F4F-A68B-42BD-88ED-94FBD3530965}"/>
    <cellStyle name="20% - Accent5 2 2 4 3 2 3 6" xfId="60644" xr:uid="{6E75B7B0-BAD2-4EB1-B154-25FD82DB405B}"/>
    <cellStyle name="20% - Accent5 2 2 4 3 2 4" xfId="8404" xr:uid="{A97D6AF3-8D62-4F2E-BD90-12A81C2D85E6}"/>
    <cellStyle name="20% - Accent5 2 2 4 3 2 4 2" xfId="27260" xr:uid="{BE4D4F8E-06EC-4C15-83D8-CD416F871641}"/>
    <cellStyle name="20% - Accent5 2 2 4 3 2 4 2 2" xfId="46022" xr:uid="{E742D591-4887-403B-AB5E-F2736F5AA203}"/>
    <cellStyle name="20% - Accent5 2 2 4 3 2 4 3" xfId="17869" xr:uid="{C05B5AD0-681F-4D58-9DFD-6FA3EFA4CEA8}"/>
    <cellStyle name="20% - Accent5 2 2 4 3 2 4 4" xfId="36641" xr:uid="{1E6605E7-D76A-42AC-8F35-E151304DA122}"/>
    <cellStyle name="20% - Accent5 2 2 4 3 2 5" xfId="24433" xr:uid="{59A6F7DA-C280-4178-89DE-E1096260BF12}"/>
    <cellStyle name="20% - Accent5 2 2 4 3 2 5 2" xfId="43196" xr:uid="{7C42BB1F-AEBB-45A4-BBAF-A543735AAA8E}"/>
    <cellStyle name="20% - Accent5 2 2 4 3 2 6" xfId="15042" xr:uid="{A56F8F1F-8B19-4CE1-8815-1D35380B89F3}"/>
    <cellStyle name="20% - Accent5 2 2 4 3 2 7" xfId="33815" xr:uid="{AE940FF8-F7D5-4DCC-B2BA-1F01C6B604B9}"/>
    <cellStyle name="20% - Accent5 2 2 4 3 2 8" xfId="50752" xr:uid="{3EB47EB0-67F2-4A08-B1CE-A156D8B16DBD}"/>
    <cellStyle name="20% - Accent5 2 2 4 3 2 9" xfId="5386" xr:uid="{0F3CC197-C954-4482-8A9C-A608E4E7EBAB}"/>
    <cellStyle name="20% - Accent5 2 2 4 3 3" xfId="6162" xr:uid="{1C348FA9-A947-47EA-921A-0BC7A63107A2}"/>
    <cellStyle name="20% - Accent5 2 2 4 3 3 2" xfId="10283" xr:uid="{9B90831C-9890-4DAC-BE4A-32F61B6D3535}"/>
    <cellStyle name="20% - Accent5 2 2 4 3 3 2 2" xfId="29137" xr:uid="{0130D96A-2D0A-4466-8D13-6782A15EE4C4}"/>
    <cellStyle name="20% - Accent5 2 2 4 3 3 2 2 2" xfId="47899" xr:uid="{5C5B244E-3590-4893-9B9B-1CE1D0C39A30}"/>
    <cellStyle name="20% - Accent5 2 2 4 3 3 2 3" xfId="19746" xr:uid="{987F775A-4BFA-4D5D-A091-D1F5E70DAE6E}"/>
    <cellStyle name="20% - Accent5 2 2 4 3 3 2 4" xfId="38518" xr:uid="{B58E4471-E710-45C2-ACB9-729FE290D529}"/>
    <cellStyle name="20% - Accent5 2 2 4 3 3 3" xfId="25209" xr:uid="{3BECC2BC-0807-463E-A016-5D1E97DC23D5}"/>
    <cellStyle name="20% - Accent5 2 2 4 3 3 3 2" xfId="43971" xr:uid="{202221C8-F5F6-4FF6-B425-5CF28C9019B6}"/>
    <cellStyle name="20% - Accent5 2 2 4 3 3 4" xfId="15818" xr:uid="{8CDB143F-1F1A-48A3-9676-5274C6807F86}"/>
    <cellStyle name="20% - Accent5 2 2 4 3 3 5" xfId="34590" xr:uid="{E535FEFD-4175-43BD-9939-F8A9AEA31325}"/>
    <cellStyle name="20% - Accent5 2 2 4 3 3 6" xfId="52629" xr:uid="{FF3D06B5-7F2E-4846-8DE5-8E7A033E642B}"/>
    <cellStyle name="20% - Accent5 2 2 4 3 3 7" xfId="60645" xr:uid="{DD122021-8B82-4BE6-9CCE-44554467E8D8}"/>
    <cellStyle name="20% - Accent5 2 2 4 3 4" xfId="4611" xr:uid="{879F55D4-8DEB-4C75-AD96-1865B3773D5F}"/>
    <cellStyle name="20% - Accent5 2 2 4 3 4 2" xfId="10284" xr:uid="{31CC240D-2383-469C-A04C-C4A175EAEBD5}"/>
    <cellStyle name="20% - Accent5 2 2 4 3 4 2 2" xfId="29138" xr:uid="{6569625D-2CAD-4F3E-89EF-0A22983F353E}"/>
    <cellStyle name="20% - Accent5 2 2 4 3 4 2 2 2" xfId="47900" xr:uid="{4DBC1621-2DB0-405C-BA41-CDDEC603D5C1}"/>
    <cellStyle name="20% - Accent5 2 2 4 3 4 2 3" xfId="19747" xr:uid="{2876AA2B-655C-469F-9267-F42E230B1E40}"/>
    <cellStyle name="20% - Accent5 2 2 4 3 4 2 4" xfId="38519" xr:uid="{1BF05B0F-70BA-4F43-8951-D81F2044067A}"/>
    <cellStyle name="20% - Accent5 2 2 4 3 4 3" xfId="23658" xr:uid="{DED8F65D-80FC-4E3B-BC92-1ADE6C1C4088}"/>
    <cellStyle name="20% - Accent5 2 2 4 3 4 3 2" xfId="42421" xr:uid="{15DB4287-5F98-4EB2-B098-5950164A0E59}"/>
    <cellStyle name="20% - Accent5 2 2 4 3 4 4" xfId="14267" xr:uid="{33A0A423-1D84-4015-B2A0-9D00D2CC9DC0}"/>
    <cellStyle name="20% - Accent5 2 2 4 3 4 5" xfId="33040" xr:uid="{2ECDB484-E7B0-4E25-930A-FE37864B0AE9}"/>
    <cellStyle name="20% - Accent5 2 2 4 3 4 6" xfId="52630" xr:uid="{F751B7FD-A7D5-4920-BCE4-04F6413DA187}"/>
    <cellStyle name="20% - Accent5 2 2 4 3 4 7" xfId="60646" xr:uid="{DD0ABD7B-27EE-46E9-B316-65A768F35775}"/>
    <cellStyle name="20% - Accent5 2 2 4 3 5" xfId="6668" xr:uid="{8CE71390-E00D-4C0E-9729-C3CA3E5A1E88}"/>
    <cellStyle name="20% - Accent5 2 2 4 3 5 2" xfId="25708" xr:uid="{D4A4C225-43A3-41B4-B84C-AE9A57E95153}"/>
    <cellStyle name="20% - Accent5 2 2 4 3 5 2 2" xfId="44470" xr:uid="{5062967B-F028-405A-B9FD-407DA62D7ECB}"/>
    <cellStyle name="20% - Accent5 2 2 4 3 5 3" xfId="16317" xr:uid="{5235A6B3-AAD7-4664-9959-72904EC0BC47}"/>
    <cellStyle name="20% - Accent5 2 2 4 3 5 4" xfId="35089" xr:uid="{68EE8536-4F78-4CB1-B1D3-BBB6968D20C6}"/>
    <cellStyle name="20% - Accent5 2 2 4 3 6" xfId="8403" xr:uid="{18182CED-5F00-4C8D-B506-D325C3B4DC32}"/>
    <cellStyle name="20% - Accent5 2 2 4 3 6 2" xfId="27259" xr:uid="{A82DC6A2-ACF7-4CC3-9125-3AA4ED868AFF}"/>
    <cellStyle name="20% - Accent5 2 2 4 3 6 2 2" xfId="46021" xr:uid="{5802DE51-7F37-4347-8E9C-15A310449266}"/>
    <cellStyle name="20% - Accent5 2 2 4 3 6 3" xfId="17868" xr:uid="{096414A1-46F8-4403-8818-E8F6385AA130}"/>
    <cellStyle name="20% - Accent5 2 2 4 3 6 4" xfId="36640" xr:uid="{1B9C7FD4-7E60-4683-BF1D-AE4116A05634}"/>
    <cellStyle name="20% - Accent5 2 2 4 3 7" xfId="22443" xr:uid="{27430431-43FD-4CC3-8E51-C073C9E1F213}"/>
    <cellStyle name="20% - Accent5 2 2 4 3 7 2" xfId="41215" xr:uid="{A48C276E-CB80-471D-8855-98BE4AD31FD2}"/>
    <cellStyle name="20% - Accent5 2 2 4 3 8" xfId="13052" xr:uid="{828813ED-CBD2-439C-A8E1-E78EC6FDBBFC}"/>
    <cellStyle name="20% - Accent5 2 2 4 3 9" xfId="31834" xr:uid="{A785F210-E516-4DA5-89D1-4A05F56372C9}"/>
    <cellStyle name="20% - Accent5 2 2 4 4" xfId="2316" xr:uid="{7F0E8941-2CF6-4BF4-B602-DA98EB4ADF2C}"/>
    <cellStyle name="20% - Accent5 2 2 4 4 10" xfId="59009" xr:uid="{BCDA64C5-DCD1-4CB8-8FDA-C3B2B8D3F02A}"/>
    <cellStyle name="20% - Accent5 2 2 4 4 2" xfId="6670" xr:uid="{A58D41F3-477A-4D0A-A973-DFD0C2A81C97}"/>
    <cellStyle name="20% - Accent5 2 2 4 4 2 2" xfId="10285" xr:uid="{FA5F1037-6B06-44EB-BCDE-CDDD58ACDE6A}"/>
    <cellStyle name="20% - Accent5 2 2 4 4 2 2 2" xfId="29139" xr:uid="{C7F0589D-978C-48B5-B772-B047815C2C93}"/>
    <cellStyle name="20% - Accent5 2 2 4 4 2 2 2 2" xfId="47901" xr:uid="{50415CE8-BEEC-4113-B5CD-588BF1E8FE16}"/>
    <cellStyle name="20% - Accent5 2 2 4 4 2 2 3" xfId="19748" xr:uid="{0AC7317E-1022-4587-8B60-6A5265EB0F72}"/>
    <cellStyle name="20% - Accent5 2 2 4 4 2 2 4" xfId="38520" xr:uid="{6B87E89D-D8A3-431E-8AEE-BF471C1A450C}"/>
    <cellStyle name="20% - Accent5 2 2 4 4 2 3" xfId="25710" xr:uid="{9A06B2F3-8DB7-4D7D-AC3B-B9727AC4BF68}"/>
    <cellStyle name="20% - Accent5 2 2 4 4 2 3 2" xfId="44472" xr:uid="{3A45BA3B-44AB-450E-B69C-68FA24780B38}"/>
    <cellStyle name="20% - Accent5 2 2 4 4 2 4" xfId="16319" xr:uid="{ADD36CF5-6308-4B2D-9B02-43CDCEE3F7B9}"/>
    <cellStyle name="20% - Accent5 2 2 4 4 2 5" xfId="35091" xr:uid="{C5ACEB9A-6AAB-41E1-8B4D-81D294FCBCBE}"/>
    <cellStyle name="20% - Accent5 2 2 4 4 2 6" xfId="52631" xr:uid="{EB555482-6690-4FB8-813A-7B0248958A03}"/>
    <cellStyle name="20% - Accent5 2 2 4 4 2 7" xfId="60647" xr:uid="{A270B0E4-16B2-492D-B482-E24D4B9C500A}"/>
    <cellStyle name="20% - Accent5 2 2 4 4 3" xfId="10286" xr:uid="{6E3BFBB2-1309-4915-8507-3353A9A8B9ED}"/>
    <cellStyle name="20% - Accent5 2 2 4 4 3 2" xfId="29140" xr:uid="{FA700870-A5FB-4DCC-8B8C-3F78766B2DB5}"/>
    <cellStyle name="20% - Accent5 2 2 4 4 3 2 2" xfId="47902" xr:uid="{E022BA0C-E29E-442F-B071-6808AC66E980}"/>
    <cellStyle name="20% - Accent5 2 2 4 4 3 3" xfId="19749" xr:uid="{6B5A71B6-3728-4696-B367-474F3B4D947A}"/>
    <cellStyle name="20% - Accent5 2 2 4 4 3 4" xfId="38521" xr:uid="{194F74D6-BB4F-4DF6-9249-05C0763E1EBB}"/>
    <cellStyle name="20% - Accent5 2 2 4 4 3 5" xfId="52632" xr:uid="{68C06EC1-00DF-442E-98A2-9C608BC58238}"/>
    <cellStyle name="20% - Accent5 2 2 4 4 3 6" xfId="60648" xr:uid="{7802D431-BE0C-4B8D-BF47-E3DBE9FFE9F2}"/>
    <cellStyle name="20% - Accent5 2 2 4 4 4" xfId="8405" xr:uid="{C0B2FF74-A6FA-4727-B2B1-BCD6F945011A}"/>
    <cellStyle name="20% - Accent5 2 2 4 4 4 2" xfId="27261" xr:uid="{0AD59F8B-CF4E-41C7-B297-6C556839F327}"/>
    <cellStyle name="20% - Accent5 2 2 4 4 4 2 2" xfId="46023" xr:uid="{1C079F74-084A-44DB-A522-64F85FEE52EB}"/>
    <cellStyle name="20% - Accent5 2 2 4 4 4 3" xfId="17870" xr:uid="{C0A151E7-75AB-4651-82BE-3EA3CE3DF7D8}"/>
    <cellStyle name="20% - Accent5 2 2 4 4 4 4" xfId="36642" xr:uid="{C230B49B-4E75-4BE9-928B-F2A228FD6C22}"/>
    <cellStyle name="20% - Accent5 2 2 4 4 5" xfId="24000" xr:uid="{9CC2FD86-9F37-45EE-B896-60C43C2ACB23}"/>
    <cellStyle name="20% - Accent5 2 2 4 4 5 2" xfId="42763" xr:uid="{A23AA8AC-2D23-489E-9E09-479434263A22}"/>
    <cellStyle name="20% - Accent5 2 2 4 4 6" xfId="14609" xr:uid="{F041F416-3AFA-4500-BBC3-39E34AEB4F7F}"/>
    <cellStyle name="20% - Accent5 2 2 4 4 7" xfId="33382" xr:uid="{9C7647B5-F895-48EF-A4B3-E836DACFFC52}"/>
    <cellStyle name="20% - Accent5 2 2 4 4 8" xfId="50753" xr:uid="{2A4A366D-AABC-423A-8257-982CE94E7CCE}"/>
    <cellStyle name="20% - Accent5 2 2 4 4 9" xfId="4953" xr:uid="{CBCB1951-A689-434C-9813-868726F00976}"/>
    <cellStyle name="20% - Accent5 2 2 4 5" xfId="5729" xr:uid="{18463C62-D893-45B6-8633-20577A814A7E}"/>
    <cellStyle name="20% - Accent5 2 2 4 5 2" xfId="10287" xr:uid="{788F70AA-5C98-4832-A178-6B032DB29555}"/>
    <cellStyle name="20% - Accent5 2 2 4 5 2 2" xfId="29141" xr:uid="{893D7776-BA0A-4B46-971E-FFCFC07291E8}"/>
    <cellStyle name="20% - Accent5 2 2 4 5 2 2 2" xfId="47903" xr:uid="{4D25A633-F623-4793-9AAE-E37B3ECB9368}"/>
    <cellStyle name="20% - Accent5 2 2 4 5 2 3" xfId="19750" xr:uid="{133B0D61-9CC6-4CFA-8AC7-513462533675}"/>
    <cellStyle name="20% - Accent5 2 2 4 5 2 4" xfId="38522" xr:uid="{3EF209BD-F49D-45C4-B205-648BA784000B}"/>
    <cellStyle name="20% - Accent5 2 2 4 5 3" xfId="24776" xr:uid="{4DBE1D68-04B5-4D03-9F75-46690B5EC8EF}"/>
    <cellStyle name="20% - Accent5 2 2 4 5 3 2" xfId="43538" xr:uid="{9DDD308A-4B8A-4360-AF8D-4C93C8487108}"/>
    <cellStyle name="20% - Accent5 2 2 4 5 4" xfId="15385" xr:uid="{49E09465-2777-4ED2-B1ED-CC36D2660CE6}"/>
    <cellStyle name="20% - Accent5 2 2 4 5 5" xfId="34157" xr:uid="{F42CFE10-96D6-45BD-B2FB-2D1D33F0CAF8}"/>
    <cellStyle name="20% - Accent5 2 2 4 5 6" xfId="52633" xr:uid="{67509FF9-A931-43AD-B5DC-B002201EDA3D}"/>
    <cellStyle name="20% - Accent5 2 2 4 5 7" xfId="60649" xr:uid="{ADFCA339-73E2-4804-8892-C4FF7A872682}"/>
    <cellStyle name="20% - Accent5 2 2 4 6" xfId="4178" xr:uid="{24A30A58-8577-4ABC-82E8-4BAE7F9A1035}"/>
    <cellStyle name="20% - Accent5 2 2 4 6 2" xfId="10288" xr:uid="{1CDD5101-2620-4E97-B819-43E033C5B060}"/>
    <cellStyle name="20% - Accent5 2 2 4 6 2 2" xfId="29142" xr:uid="{79145C21-4F14-4CB5-98B2-7D93976FB781}"/>
    <cellStyle name="20% - Accent5 2 2 4 6 2 2 2" xfId="47904" xr:uid="{D614C883-A787-4935-8230-4E8401BEF331}"/>
    <cellStyle name="20% - Accent5 2 2 4 6 2 3" xfId="19751" xr:uid="{D463C263-6C36-442C-989D-3A29296B0B4E}"/>
    <cellStyle name="20% - Accent5 2 2 4 6 2 4" xfId="38523" xr:uid="{A9DD4377-E5C4-491E-9CAE-B818EA692B9C}"/>
    <cellStyle name="20% - Accent5 2 2 4 6 3" xfId="23225" xr:uid="{0227D4D0-EFAD-496F-A2BB-BB0B820C621E}"/>
    <cellStyle name="20% - Accent5 2 2 4 6 3 2" xfId="41988" xr:uid="{1FB77DA4-1465-4C60-BD97-A663BAF5683A}"/>
    <cellStyle name="20% - Accent5 2 2 4 6 4" xfId="13834" xr:uid="{0A92BD12-D03D-416D-836C-A30C1DBF5736}"/>
    <cellStyle name="20% - Accent5 2 2 4 6 5" xfId="32607" xr:uid="{F3215DD4-E9D5-464B-B406-68D24EEFFD1C}"/>
    <cellStyle name="20% - Accent5 2 2 4 6 6" xfId="52634" xr:uid="{4EB8753D-EFD4-4B74-869C-76E3C16BBF4F}"/>
    <cellStyle name="20% - Accent5 2 2 4 6 7" xfId="60650" xr:uid="{A025154B-8906-463C-80CC-CB18A5628D46}"/>
    <cellStyle name="20% - Accent5 2 2 4 7" xfId="6665" xr:uid="{4E1D3A13-2F72-4730-8115-1C3DAB6D2255}"/>
    <cellStyle name="20% - Accent5 2 2 4 7 2" xfId="25705" xr:uid="{AE011B5D-7086-4A4B-83DB-6F0B6C018E12}"/>
    <cellStyle name="20% - Accent5 2 2 4 7 2 2" xfId="44467" xr:uid="{2817D243-A237-4E9D-8167-0BD20FC2C0B4}"/>
    <cellStyle name="20% - Accent5 2 2 4 7 3" xfId="16314" xr:uid="{48DD8DF4-DFE8-45EB-A259-631A2232F120}"/>
    <cellStyle name="20% - Accent5 2 2 4 7 4" xfId="35086" xr:uid="{7EAB3B6A-202E-4486-9C88-993844B5B002}"/>
    <cellStyle name="20% - Accent5 2 2 4 8" xfId="8400" xr:uid="{C8919E4B-1C91-4E53-975F-AD42DE556807}"/>
    <cellStyle name="20% - Accent5 2 2 4 8 2" xfId="27256" xr:uid="{1840FED0-A47B-4C5A-ACBD-526F9C619197}"/>
    <cellStyle name="20% - Accent5 2 2 4 8 2 2" xfId="46018" xr:uid="{DEDA9D4F-344C-4021-BE64-E222D84412EF}"/>
    <cellStyle name="20% - Accent5 2 2 4 8 3" xfId="17865" xr:uid="{F8F5958F-58CD-47D5-BB31-7452D755D9F8}"/>
    <cellStyle name="20% - Accent5 2 2 4 8 4" xfId="36637" xr:uid="{A1E1FCF1-68C6-40BE-8034-B5C41CC6615E}"/>
    <cellStyle name="20% - Accent5 2 2 4 9" xfId="22441" xr:uid="{08CDAEFE-400D-4396-8FE3-EABE72860FC9}"/>
    <cellStyle name="20% - Accent5 2 2 4 9 2" xfId="41213" xr:uid="{9E94AD5B-56C6-4537-A26D-9DC507A40F1C}"/>
    <cellStyle name="20% - Accent5 2 2 5" xfId="2317" xr:uid="{56469B32-E09C-459D-8B2D-F19BB527FB7E}"/>
    <cellStyle name="20% - Accent5 2 2 5 10" xfId="13053" xr:uid="{5DBF4F9E-324B-4E70-87C8-1C016005F652}"/>
    <cellStyle name="20% - Accent5 2 2 5 11" xfId="31835" xr:uid="{CF714BB4-B6FD-4EDF-ABCD-E79FFD815FB5}"/>
    <cellStyle name="20% - Accent5 2 2 5 12" xfId="50754" xr:uid="{91F57B9B-95E1-4C53-A932-302E7D85CC7D}"/>
    <cellStyle name="20% - Accent5 2 2 5 13" xfId="3390" xr:uid="{933F4C50-3787-4282-80E8-666A99D9D168}"/>
    <cellStyle name="20% - Accent5 2 2 5 14" xfId="59010" xr:uid="{84198996-FB07-4536-BFD5-8EAD32F38679}"/>
    <cellStyle name="20% - Accent5 2 2 5 2" xfId="2318" xr:uid="{619D3161-8F5E-4474-95E8-7BB7F98FA664}"/>
    <cellStyle name="20% - Accent5 2 2 5 2 10" xfId="50755" xr:uid="{A58EC1E4-1B77-4BF2-9A12-A6B489A43568}"/>
    <cellStyle name="20% - Accent5 2 2 5 2 11" xfId="3391" xr:uid="{6979524E-BFC4-40C0-B5EE-3AE618586E9D}"/>
    <cellStyle name="20% - Accent5 2 2 5 2 12" xfId="59011" xr:uid="{7A12E098-77B3-4F3B-8A29-F083CADE07BD}"/>
    <cellStyle name="20% - Accent5 2 2 5 2 2" xfId="2319" xr:uid="{F1A1BCD2-14BE-4282-A553-18625CCBD6DB}"/>
    <cellStyle name="20% - Accent5 2 2 5 2 2 10" xfId="59012" xr:uid="{6824836B-A920-4F3A-A7F4-09C9A6083E6E}"/>
    <cellStyle name="20% - Accent5 2 2 5 2 2 2" xfId="6673" xr:uid="{91E044FE-6EF7-4C27-81F0-F0632BB35194}"/>
    <cellStyle name="20% - Accent5 2 2 5 2 2 2 2" xfId="10289" xr:uid="{A9C3F281-0642-494C-897D-01793391DEE3}"/>
    <cellStyle name="20% - Accent5 2 2 5 2 2 2 2 2" xfId="29143" xr:uid="{9794F74D-094D-4AB1-BEE4-CD3FED25F826}"/>
    <cellStyle name="20% - Accent5 2 2 5 2 2 2 2 2 2" xfId="47905" xr:uid="{1473E952-198A-4045-87B5-40F8DF565B54}"/>
    <cellStyle name="20% - Accent5 2 2 5 2 2 2 2 3" xfId="19752" xr:uid="{AD92177F-5604-4A34-B3F8-5642005FBB20}"/>
    <cellStyle name="20% - Accent5 2 2 5 2 2 2 2 4" xfId="38524" xr:uid="{B21AF994-EDF9-493F-B686-4F899219186B}"/>
    <cellStyle name="20% - Accent5 2 2 5 2 2 2 3" xfId="25713" xr:uid="{AD9DC608-3882-42D5-A152-1D24B15982F7}"/>
    <cellStyle name="20% - Accent5 2 2 5 2 2 2 3 2" xfId="44475" xr:uid="{28D2A253-0CDE-4860-A7F1-DC4E8356890D}"/>
    <cellStyle name="20% - Accent5 2 2 5 2 2 2 4" xfId="16322" xr:uid="{905F5386-C6F7-49D5-80E3-252CEBD5D41C}"/>
    <cellStyle name="20% - Accent5 2 2 5 2 2 2 5" xfId="35094" xr:uid="{A75CFB55-08E6-4E7C-9B3B-5EE6B154F44D}"/>
    <cellStyle name="20% - Accent5 2 2 5 2 2 2 6" xfId="52635" xr:uid="{201CFA1C-DB94-4594-9718-9FA05BF5DAE8}"/>
    <cellStyle name="20% - Accent5 2 2 5 2 2 2 7" xfId="60651" xr:uid="{E4952D44-0EA4-48D1-B4E4-2444D07B103E}"/>
    <cellStyle name="20% - Accent5 2 2 5 2 2 3" xfId="10290" xr:uid="{B25BE98A-06B2-4143-A9E6-4376861211D8}"/>
    <cellStyle name="20% - Accent5 2 2 5 2 2 3 2" xfId="29144" xr:uid="{E9ABA87A-8DE1-43AF-84BA-D46498BDDF6F}"/>
    <cellStyle name="20% - Accent5 2 2 5 2 2 3 2 2" xfId="47906" xr:uid="{E6B02624-A204-4557-8461-BAE718E6300B}"/>
    <cellStyle name="20% - Accent5 2 2 5 2 2 3 3" xfId="19753" xr:uid="{AD88C71B-3116-4425-A32C-9C9953160DAA}"/>
    <cellStyle name="20% - Accent5 2 2 5 2 2 3 4" xfId="38525" xr:uid="{3FEFA710-5CEB-4984-BF13-99334C13E284}"/>
    <cellStyle name="20% - Accent5 2 2 5 2 2 3 5" xfId="52636" xr:uid="{33682F59-AB30-44DE-ABD6-DADFDD55F3C7}"/>
    <cellStyle name="20% - Accent5 2 2 5 2 2 3 6" xfId="60652" xr:uid="{0358F2E9-0665-48D9-8416-D90840F4B58D}"/>
    <cellStyle name="20% - Accent5 2 2 5 2 2 4" xfId="8408" xr:uid="{A7396DCB-DDAF-4EA0-A815-34189993EBAA}"/>
    <cellStyle name="20% - Accent5 2 2 5 2 2 4 2" xfId="27264" xr:uid="{429850CE-55BD-491F-966A-1E3F7FFD0FD5}"/>
    <cellStyle name="20% - Accent5 2 2 5 2 2 4 2 2" xfId="46026" xr:uid="{7CC808D1-D591-4B11-9412-05CE0950B96E}"/>
    <cellStyle name="20% - Accent5 2 2 5 2 2 4 3" xfId="17873" xr:uid="{D9A03C7B-4265-495C-BC42-8235570B3856}"/>
    <cellStyle name="20% - Accent5 2 2 5 2 2 4 4" xfId="36645" xr:uid="{D16003CE-5F08-473C-A007-7E551F8384A5}"/>
    <cellStyle name="20% - Accent5 2 2 5 2 2 5" xfId="24258" xr:uid="{B297FB52-27CA-48ED-9B5D-E5FD0DD44D67}"/>
    <cellStyle name="20% - Accent5 2 2 5 2 2 5 2" xfId="43021" xr:uid="{320AF83F-350C-4D40-B37C-4E3F2478FA42}"/>
    <cellStyle name="20% - Accent5 2 2 5 2 2 6" xfId="14867" xr:uid="{4352B5A3-F799-458F-9751-ACA85E1DAA3B}"/>
    <cellStyle name="20% - Accent5 2 2 5 2 2 7" xfId="33640" xr:uid="{560AE34C-BE8E-44C9-A4EB-D6AD7733A61D}"/>
    <cellStyle name="20% - Accent5 2 2 5 2 2 8" xfId="50756" xr:uid="{9A78FA4B-535D-4E2F-930A-057E5910368A}"/>
    <cellStyle name="20% - Accent5 2 2 5 2 2 9" xfId="5211" xr:uid="{D15321DA-D55B-438C-B156-9EC6EA20BD73}"/>
    <cellStyle name="20% - Accent5 2 2 5 2 3" xfId="5987" xr:uid="{0D4F9ADB-2AF0-4327-8A39-503008F76B51}"/>
    <cellStyle name="20% - Accent5 2 2 5 2 3 2" xfId="10291" xr:uid="{15B066D5-8234-46F6-8F69-78F8E86C1466}"/>
    <cellStyle name="20% - Accent5 2 2 5 2 3 2 2" xfId="29145" xr:uid="{79B0AAFD-B3C5-4CE1-8B02-F7AEAF0A69CB}"/>
    <cellStyle name="20% - Accent5 2 2 5 2 3 2 2 2" xfId="47907" xr:uid="{0EE650FF-0B6C-4E60-9F61-9D3E35B12F25}"/>
    <cellStyle name="20% - Accent5 2 2 5 2 3 2 3" xfId="19754" xr:uid="{81402E23-CCE9-4E4E-B84B-A528D4718EE2}"/>
    <cellStyle name="20% - Accent5 2 2 5 2 3 2 4" xfId="38526" xr:uid="{38376444-2E6A-4E2F-ACDB-A1328AEA19BE}"/>
    <cellStyle name="20% - Accent5 2 2 5 2 3 3" xfId="25034" xr:uid="{E21A3161-EB07-4D4A-9ABC-DB79C10E6FF3}"/>
    <cellStyle name="20% - Accent5 2 2 5 2 3 3 2" xfId="43796" xr:uid="{3F9783DC-25CC-45C5-8A3A-A9976B7FA4C2}"/>
    <cellStyle name="20% - Accent5 2 2 5 2 3 4" xfId="15643" xr:uid="{78557C65-22A5-4C8F-A58C-7D33C8D9F8AF}"/>
    <cellStyle name="20% - Accent5 2 2 5 2 3 5" xfId="34415" xr:uid="{9276846E-1F4B-46F2-96F7-00786CF8BBFA}"/>
    <cellStyle name="20% - Accent5 2 2 5 2 3 6" xfId="52637" xr:uid="{FAA63E94-F7A5-4F35-A97C-C225C8017CAE}"/>
    <cellStyle name="20% - Accent5 2 2 5 2 3 7" xfId="60653" xr:uid="{F98A98E8-D3AE-4492-BF88-82EAF7C325B9}"/>
    <cellStyle name="20% - Accent5 2 2 5 2 4" xfId="4436" xr:uid="{7B304FBF-2CE4-414D-80DE-854BB71BBACD}"/>
    <cellStyle name="20% - Accent5 2 2 5 2 4 2" xfId="10292" xr:uid="{759FDBB7-524F-4487-A33F-0C9243BAF83C}"/>
    <cellStyle name="20% - Accent5 2 2 5 2 4 2 2" xfId="29146" xr:uid="{81E95838-2531-4F14-BED5-CE012DDB6B91}"/>
    <cellStyle name="20% - Accent5 2 2 5 2 4 2 2 2" xfId="47908" xr:uid="{74A31ADF-F8B0-45DF-9166-5AEBD8A8C217}"/>
    <cellStyle name="20% - Accent5 2 2 5 2 4 2 3" xfId="19755" xr:uid="{465D25CF-B407-4571-9594-7C6ADE934664}"/>
    <cellStyle name="20% - Accent5 2 2 5 2 4 2 4" xfId="38527" xr:uid="{400F42E6-38F0-4595-AD70-207D42DC41DB}"/>
    <cellStyle name="20% - Accent5 2 2 5 2 4 3" xfId="23483" xr:uid="{99B2E8DD-0F6E-41CF-A8D5-1613E38FC77E}"/>
    <cellStyle name="20% - Accent5 2 2 5 2 4 3 2" xfId="42246" xr:uid="{0EE32DE1-F620-40D9-B4CD-66E25BFFD3C3}"/>
    <cellStyle name="20% - Accent5 2 2 5 2 4 4" xfId="14092" xr:uid="{7EC85255-AADD-4CFB-A026-6034A33EB70D}"/>
    <cellStyle name="20% - Accent5 2 2 5 2 4 5" xfId="32865" xr:uid="{18577E5B-2BEC-427A-B2C3-B05B4480A861}"/>
    <cellStyle name="20% - Accent5 2 2 5 2 4 6" xfId="52638" xr:uid="{D666303B-72C1-4960-90F9-B9FEED44885C}"/>
    <cellStyle name="20% - Accent5 2 2 5 2 4 7" xfId="60654" xr:uid="{0BE1BF49-ECCF-4E56-801A-E656B3B1E07C}"/>
    <cellStyle name="20% - Accent5 2 2 5 2 5" xfId="6672" xr:uid="{75337F20-C273-4A5F-B9AB-C9D4628FE935}"/>
    <cellStyle name="20% - Accent5 2 2 5 2 5 2" xfId="25712" xr:uid="{6DE17C8D-A3CC-4C01-968B-95B20BFE4BD2}"/>
    <cellStyle name="20% - Accent5 2 2 5 2 5 2 2" xfId="44474" xr:uid="{1356AD49-11E3-4919-9004-D43D77A68336}"/>
    <cellStyle name="20% - Accent5 2 2 5 2 5 3" xfId="16321" xr:uid="{14BF6C01-317A-4A22-A45B-55D14CC05B14}"/>
    <cellStyle name="20% - Accent5 2 2 5 2 5 4" xfId="35093" xr:uid="{3320F6D1-E13A-472A-9EE8-BD75276314A6}"/>
    <cellStyle name="20% - Accent5 2 2 5 2 6" xfId="8407" xr:uid="{ED9475F7-11B9-44CB-8D8F-4C93EEF97342}"/>
    <cellStyle name="20% - Accent5 2 2 5 2 6 2" xfId="27263" xr:uid="{FE625DB3-BDC9-4A4E-81B1-F33D3B495071}"/>
    <cellStyle name="20% - Accent5 2 2 5 2 6 2 2" xfId="46025" xr:uid="{70AB98A2-B4C2-46D4-BEF3-7A9AE2D1CF69}"/>
    <cellStyle name="20% - Accent5 2 2 5 2 6 3" xfId="17872" xr:uid="{C93CDD2B-8318-4F23-AA73-47C4C7CB3C78}"/>
    <cellStyle name="20% - Accent5 2 2 5 2 6 4" xfId="36644" xr:uid="{8945E2B3-CE87-4ABB-AEF9-D34F2326135E}"/>
    <cellStyle name="20% - Accent5 2 2 5 2 7" xfId="22445" xr:uid="{F9C73F66-C708-4823-AB97-E5A9D2D0D781}"/>
    <cellStyle name="20% - Accent5 2 2 5 2 7 2" xfId="41217" xr:uid="{74AD54CB-1ED3-4684-B0D0-4300670D55BD}"/>
    <cellStyle name="20% - Accent5 2 2 5 2 8" xfId="13054" xr:uid="{90E96D2F-3B03-42B0-94DA-2F99655B3116}"/>
    <cellStyle name="20% - Accent5 2 2 5 2 9" xfId="31836" xr:uid="{23A66CBC-1DC2-42DB-ACBF-717DDDACFA66}"/>
    <cellStyle name="20% - Accent5 2 2 5 3" xfId="2320" xr:uid="{17994584-88F0-48D5-BAA2-4E115B35C30B}"/>
    <cellStyle name="20% - Accent5 2 2 5 3 10" xfId="50757" xr:uid="{93C8C498-C22D-4944-9DCB-3FE079D5EB39}"/>
    <cellStyle name="20% - Accent5 2 2 5 3 11" xfId="3392" xr:uid="{CCBF0808-916E-4E93-A02A-80541429127A}"/>
    <cellStyle name="20% - Accent5 2 2 5 3 12" xfId="59013" xr:uid="{510DF4BF-5022-4E63-85C1-58B9C1B9F15A}"/>
    <cellStyle name="20% - Accent5 2 2 5 3 2" xfId="2321" xr:uid="{2AA3898C-86F3-4C8C-A77A-1A5B3B033F8B}"/>
    <cellStyle name="20% - Accent5 2 2 5 3 2 10" xfId="59014" xr:uid="{A473B792-B4EF-4E6F-978F-0A7C6B2EAEBF}"/>
    <cellStyle name="20% - Accent5 2 2 5 3 2 2" xfId="6675" xr:uid="{337E91F4-D3D3-4DAF-8C85-25D2F079F959}"/>
    <cellStyle name="20% - Accent5 2 2 5 3 2 2 2" xfId="10293" xr:uid="{D24085CD-44CA-4ACB-91BA-ECCCA66A8327}"/>
    <cellStyle name="20% - Accent5 2 2 5 3 2 2 2 2" xfId="29147" xr:uid="{4569C7F2-17EC-41F5-8699-8BDBF48C7499}"/>
    <cellStyle name="20% - Accent5 2 2 5 3 2 2 2 2 2" xfId="47909" xr:uid="{4E4AD11F-CC36-4D1B-976E-F395F4FAE003}"/>
    <cellStyle name="20% - Accent5 2 2 5 3 2 2 2 3" xfId="19756" xr:uid="{CCD82662-8BE3-4BD8-ABB6-528F63ACE1B0}"/>
    <cellStyle name="20% - Accent5 2 2 5 3 2 2 2 4" xfId="38528" xr:uid="{1A39D53A-47EC-4114-BBF0-E8C412B33851}"/>
    <cellStyle name="20% - Accent5 2 2 5 3 2 2 3" xfId="25715" xr:uid="{5E755445-EA47-461C-BC1C-42111DB99CB8}"/>
    <cellStyle name="20% - Accent5 2 2 5 3 2 2 3 2" xfId="44477" xr:uid="{6494D935-08A2-48E5-9A9B-96B6A3FCF962}"/>
    <cellStyle name="20% - Accent5 2 2 5 3 2 2 4" xfId="16324" xr:uid="{1851B1F4-5707-4C86-85D1-4324BB2A2CDD}"/>
    <cellStyle name="20% - Accent5 2 2 5 3 2 2 5" xfId="35096" xr:uid="{C76F5592-9B61-4CA5-8430-4F9D1F18ACC6}"/>
    <cellStyle name="20% - Accent5 2 2 5 3 2 2 6" xfId="52639" xr:uid="{C167DA43-351B-42FD-808F-91713E133E9E}"/>
    <cellStyle name="20% - Accent5 2 2 5 3 2 2 7" xfId="60655" xr:uid="{25387D74-2BA4-473D-B709-5BDB4048EFB0}"/>
    <cellStyle name="20% - Accent5 2 2 5 3 2 3" xfId="10294" xr:uid="{E8304F52-3CDA-4552-B432-38C9FEE3484D}"/>
    <cellStyle name="20% - Accent5 2 2 5 3 2 3 2" xfId="29148" xr:uid="{8B4FA247-2BEC-4697-9822-8281DBEFFFC8}"/>
    <cellStyle name="20% - Accent5 2 2 5 3 2 3 2 2" xfId="47910" xr:uid="{2EF17377-E09A-4CF6-9BD7-3F442200555C}"/>
    <cellStyle name="20% - Accent5 2 2 5 3 2 3 3" xfId="19757" xr:uid="{76AEB1D3-F4D4-439F-B637-7949E30DDFB7}"/>
    <cellStyle name="20% - Accent5 2 2 5 3 2 3 4" xfId="38529" xr:uid="{C80B8C09-7656-4372-882D-2B32C0C9FD13}"/>
    <cellStyle name="20% - Accent5 2 2 5 3 2 3 5" xfId="52640" xr:uid="{9195FC8B-9BAB-48F4-BC00-62D60933B6EA}"/>
    <cellStyle name="20% - Accent5 2 2 5 3 2 3 6" xfId="60656" xr:uid="{8FB80140-6E66-460B-AF09-467241708A58}"/>
    <cellStyle name="20% - Accent5 2 2 5 3 2 4" xfId="8410" xr:uid="{888B6A49-06EB-42C4-9D0B-D457D0C7220D}"/>
    <cellStyle name="20% - Accent5 2 2 5 3 2 4 2" xfId="27266" xr:uid="{C199FA87-F996-4180-8E4E-FEB87D081BBA}"/>
    <cellStyle name="20% - Accent5 2 2 5 3 2 4 2 2" xfId="46028" xr:uid="{85F83EA8-5101-49C0-B1BF-2BC3D19BEEBE}"/>
    <cellStyle name="20% - Accent5 2 2 5 3 2 4 3" xfId="17875" xr:uid="{3972D6D8-D84E-4889-A607-841F58B46806}"/>
    <cellStyle name="20% - Accent5 2 2 5 3 2 4 4" xfId="36647" xr:uid="{71B30754-EA70-4AB1-BE5B-3109E4F9D25A}"/>
    <cellStyle name="20% - Accent5 2 2 5 3 2 5" xfId="24476" xr:uid="{8F96395A-3718-4E8D-AE6B-F66997343C3A}"/>
    <cellStyle name="20% - Accent5 2 2 5 3 2 5 2" xfId="43239" xr:uid="{683DE2EB-B379-47DA-A77D-16AD70668B0A}"/>
    <cellStyle name="20% - Accent5 2 2 5 3 2 6" xfId="15085" xr:uid="{A5129179-BB58-493E-AC11-0AF52D4E69FC}"/>
    <cellStyle name="20% - Accent5 2 2 5 3 2 7" xfId="33858" xr:uid="{1D2F3AEA-721A-4014-B0C7-0866C6BFECAF}"/>
    <cellStyle name="20% - Accent5 2 2 5 3 2 8" xfId="50758" xr:uid="{E10D4AB3-5668-4F10-8B05-771447870DF0}"/>
    <cellStyle name="20% - Accent5 2 2 5 3 2 9" xfId="5429" xr:uid="{A142FC27-26A2-4B43-8544-A03C6A8355C0}"/>
    <cellStyle name="20% - Accent5 2 2 5 3 3" xfId="6205" xr:uid="{2E497E4C-C03E-4C20-ACE9-83EF703F9FC6}"/>
    <cellStyle name="20% - Accent5 2 2 5 3 3 2" xfId="10295" xr:uid="{5F7589B3-B1F1-4A79-A11A-167F23A9F931}"/>
    <cellStyle name="20% - Accent5 2 2 5 3 3 2 2" xfId="29149" xr:uid="{DE6BA5D1-3DE6-414D-98B5-1A9C1C2DDBA6}"/>
    <cellStyle name="20% - Accent5 2 2 5 3 3 2 2 2" xfId="47911" xr:uid="{978A57AC-36CF-4645-BE7D-05EECE3E7FF5}"/>
    <cellStyle name="20% - Accent5 2 2 5 3 3 2 3" xfId="19758" xr:uid="{FD66E53C-5EAC-4A9B-888A-7C23920AB262}"/>
    <cellStyle name="20% - Accent5 2 2 5 3 3 2 4" xfId="38530" xr:uid="{A7542FA2-59B9-457E-B20A-380B12E9ED12}"/>
    <cellStyle name="20% - Accent5 2 2 5 3 3 3" xfId="25252" xr:uid="{DCB40CA4-BEF2-4378-95F8-037F4351BD41}"/>
    <cellStyle name="20% - Accent5 2 2 5 3 3 3 2" xfId="44014" xr:uid="{F2FE4F55-96BD-433C-B39C-388D29E46F8C}"/>
    <cellStyle name="20% - Accent5 2 2 5 3 3 4" xfId="15861" xr:uid="{80AD6835-20E3-48EA-A038-8F2D0141B8C2}"/>
    <cellStyle name="20% - Accent5 2 2 5 3 3 5" xfId="34633" xr:uid="{17D98CC2-73A5-4638-B5AB-13C7372EF2CF}"/>
    <cellStyle name="20% - Accent5 2 2 5 3 3 6" xfId="52641" xr:uid="{66C19C8C-F60C-4BEB-8A76-62D758475757}"/>
    <cellStyle name="20% - Accent5 2 2 5 3 3 7" xfId="60657" xr:uid="{B4C038B5-6A0A-4457-8CB7-295FC85BF26B}"/>
    <cellStyle name="20% - Accent5 2 2 5 3 4" xfId="4654" xr:uid="{4E031B4C-D863-4F96-B943-F8FC931ED6EC}"/>
    <cellStyle name="20% - Accent5 2 2 5 3 4 2" xfId="10296" xr:uid="{E8D6064F-E85B-4512-9036-88128EB11DB7}"/>
    <cellStyle name="20% - Accent5 2 2 5 3 4 2 2" xfId="29150" xr:uid="{BE4BEF9E-E324-430D-BE5F-876D92AEC484}"/>
    <cellStyle name="20% - Accent5 2 2 5 3 4 2 2 2" xfId="47912" xr:uid="{A68D095D-D48E-4340-862A-32B18C5A4DFE}"/>
    <cellStyle name="20% - Accent5 2 2 5 3 4 2 3" xfId="19759" xr:uid="{45801D7B-469A-4C00-A9B3-1C72AFCAAC68}"/>
    <cellStyle name="20% - Accent5 2 2 5 3 4 2 4" xfId="38531" xr:uid="{31916388-CD5C-4BDD-B271-3C2E7C90B94A}"/>
    <cellStyle name="20% - Accent5 2 2 5 3 4 3" xfId="23701" xr:uid="{97089386-A49C-4DFA-A7B2-629023B10753}"/>
    <cellStyle name="20% - Accent5 2 2 5 3 4 3 2" xfId="42464" xr:uid="{34ACB7CE-5E6B-4B74-AFD2-9879F3D3B58B}"/>
    <cellStyle name="20% - Accent5 2 2 5 3 4 4" xfId="14310" xr:uid="{D57A51C3-3192-42D3-B5AA-775986C3EFDB}"/>
    <cellStyle name="20% - Accent5 2 2 5 3 4 5" xfId="33083" xr:uid="{ED798483-466A-45F0-9B33-A2F75F263CEE}"/>
    <cellStyle name="20% - Accent5 2 2 5 3 4 6" xfId="52642" xr:uid="{7853FF81-E180-4249-8514-56BA4437FAA1}"/>
    <cellStyle name="20% - Accent5 2 2 5 3 4 7" xfId="60658" xr:uid="{89935BA1-81E3-4ECB-9716-6271EC4E4316}"/>
    <cellStyle name="20% - Accent5 2 2 5 3 5" xfId="6674" xr:uid="{52447296-F80E-4A08-8F07-DE7B8D356F7D}"/>
    <cellStyle name="20% - Accent5 2 2 5 3 5 2" xfId="25714" xr:uid="{5F1D2A90-E09A-402C-8227-B647DB62BC75}"/>
    <cellStyle name="20% - Accent5 2 2 5 3 5 2 2" xfId="44476" xr:uid="{6F6982AC-00D0-4EA0-A901-FE2D0DAFAC5A}"/>
    <cellStyle name="20% - Accent5 2 2 5 3 5 3" xfId="16323" xr:uid="{2A9A4603-1908-428B-8366-0C5A2CEACC1C}"/>
    <cellStyle name="20% - Accent5 2 2 5 3 5 4" xfId="35095" xr:uid="{D14BDC54-D5D7-4287-9CA3-E5A321C6FF79}"/>
    <cellStyle name="20% - Accent5 2 2 5 3 6" xfId="8409" xr:uid="{5F512A1B-64AD-4694-89F3-6DE69C8605A1}"/>
    <cellStyle name="20% - Accent5 2 2 5 3 6 2" xfId="27265" xr:uid="{4EE367C5-F744-4A29-B1E2-F65FBA8FC902}"/>
    <cellStyle name="20% - Accent5 2 2 5 3 6 2 2" xfId="46027" xr:uid="{F047EC08-06B8-4058-A8AD-B531DCADA769}"/>
    <cellStyle name="20% - Accent5 2 2 5 3 6 3" xfId="17874" xr:uid="{CE64E437-6E7A-4FD0-9476-E08E75DE7EDF}"/>
    <cellStyle name="20% - Accent5 2 2 5 3 6 4" xfId="36646" xr:uid="{2BC82B47-99DA-4597-919C-3CFF4E580075}"/>
    <cellStyle name="20% - Accent5 2 2 5 3 7" xfId="22446" xr:uid="{FB615D5D-3ACD-4A55-B8D6-15D582FC7DE7}"/>
    <cellStyle name="20% - Accent5 2 2 5 3 7 2" xfId="41218" xr:uid="{4F5C2C15-2133-43A7-9C24-A0432881720C}"/>
    <cellStyle name="20% - Accent5 2 2 5 3 8" xfId="13055" xr:uid="{86A11CC4-06A8-4F50-A1D0-69CEAA10E267}"/>
    <cellStyle name="20% - Accent5 2 2 5 3 9" xfId="31837" xr:uid="{86A1FB99-7554-4265-AF28-EBE45AB45D04}"/>
    <cellStyle name="20% - Accent5 2 2 5 4" xfId="2322" xr:uid="{9B3592FB-DCED-4491-97EF-74BD1A704374}"/>
    <cellStyle name="20% - Accent5 2 2 5 4 10" xfId="59015" xr:uid="{365CE3CE-B869-4BE1-A126-BBED3A19D11A}"/>
    <cellStyle name="20% - Accent5 2 2 5 4 2" xfId="6676" xr:uid="{375DE1FF-1CDC-4341-A671-1DA8C0D1199A}"/>
    <cellStyle name="20% - Accent5 2 2 5 4 2 2" xfId="10297" xr:uid="{20637438-D0C8-47CC-9341-8BB6BA068651}"/>
    <cellStyle name="20% - Accent5 2 2 5 4 2 2 2" xfId="29151" xr:uid="{2C87780F-78D4-4FFD-AA74-D94370DBE48F}"/>
    <cellStyle name="20% - Accent5 2 2 5 4 2 2 2 2" xfId="47913" xr:uid="{A116199D-080B-43A5-BD52-0AB36B834383}"/>
    <cellStyle name="20% - Accent5 2 2 5 4 2 2 3" xfId="19760" xr:uid="{8929F5F6-4B3A-49AA-8712-9F0E437425A8}"/>
    <cellStyle name="20% - Accent5 2 2 5 4 2 2 4" xfId="38532" xr:uid="{11E32413-1EED-4222-9A91-AB86D21C8089}"/>
    <cellStyle name="20% - Accent5 2 2 5 4 2 3" xfId="25716" xr:uid="{97B27A77-A46E-4894-B24D-38211497981B}"/>
    <cellStyle name="20% - Accent5 2 2 5 4 2 3 2" xfId="44478" xr:uid="{1AF97E17-A959-4601-B2E4-36D7854291B5}"/>
    <cellStyle name="20% - Accent5 2 2 5 4 2 4" xfId="16325" xr:uid="{A4169154-AB21-495D-8C34-39B91BFF4880}"/>
    <cellStyle name="20% - Accent5 2 2 5 4 2 5" xfId="35097" xr:uid="{C4A4F021-5D64-44DA-81DB-89E8722167C4}"/>
    <cellStyle name="20% - Accent5 2 2 5 4 2 6" xfId="52643" xr:uid="{A359CD74-0B71-46E8-899D-0CD7D94B23B3}"/>
    <cellStyle name="20% - Accent5 2 2 5 4 2 7" xfId="60659" xr:uid="{F4CDA6D7-34D0-4C57-81B9-B33EF4C1ACEA}"/>
    <cellStyle name="20% - Accent5 2 2 5 4 3" xfId="10298" xr:uid="{53E87927-B459-43D8-9007-C8E639FD7CC1}"/>
    <cellStyle name="20% - Accent5 2 2 5 4 3 2" xfId="29152" xr:uid="{940E0691-A1EF-49B8-B2A9-47A3856A4BDC}"/>
    <cellStyle name="20% - Accent5 2 2 5 4 3 2 2" xfId="47914" xr:uid="{4D771131-9230-43EF-B4E3-A76E116C93A6}"/>
    <cellStyle name="20% - Accent5 2 2 5 4 3 3" xfId="19761" xr:uid="{2606FBB3-51A8-4B72-A4C3-BB5D1C2D4105}"/>
    <cellStyle name="20% - Accent5 2 2 5 4 3 4" xfId="38533" xr:uid="{0D14CECD-50AE-44DB-B421-003F1B09C51B}"/>
    <cellStyle name="20% - Accent5 2 2 5 4 3 5" xfId="52644" xr:uid="{1ABCADAC-915A-4676-AA5A-276D31386A18}"/>
    <cellStyle name="20% - Accent5 2 2 5 4 3 6" xfId="60660" xr:uid="{2AB4A9AB-8A0E-44AC-AAA4-36086B9AC968}"/>
    <cellStyle name="20% - Accent5 2 2 5 4 4" xfId="8411" xr:uid="{F6572753-A765-49E5-821C-4AEA8B72FC0A}"/>
    <cellStyle name="20% - Accent5 2 2 5 4 4 2" xfId="27267" xr:uid="{7F6C35C8-2E55-4BC8-9571-15499D1ECEC8}"/>
    <cellStyle name="20% - Accent5 2 2 5 4 4 2 2" xfId="46029" xr:uid="{FE063EF9-BDD5-4884-9627-86B30B63A86D}"/>
    <cellStyle name="20% - Accent5 2 2 5 4 4 3" xfId="17876" xr:uid="{EB089459-FD1F-49B0-8511-6EEEE9F979E0}"/>
    <cellStyle name="20% - Accent5 2 2 5 4 4 4" xfId="36648" xr:uid="{F239DB3F-262E-40F3-A996-C967794EF661}"/>
    <cellStyle name="20% - Accent5 2 2 5 4 5" xfId="24043" xr:uid="{4E2AA271-BC39-459F-BE0B-A2DEA9B58C03}"/>
    <cellStyle name="20% - Accent5 2 2 5 4 5 2" xfId="42806" xr:uid="{D3412A89-B7BB-42D0-AD73-38BEA6C996AE}"/>
    <cellStyle name="20% - Accent5 2 2 5 4 6" xfId="14652" xr:uid="{AC44789C-F553-4D80-BECA-DB7DF0D10FDD}"/>
    <cellStyle name="20% - Accent5 2 2 5 4 7" xfId="33425" xr:uid="{A4C6E616-6960-4592-A2FF-919577620CE0}"/>
    <cellStyle name="20% - Accent5 2 2 5 4 8" xfId="50759" xr:uid="{20BDFC24-23DB-45E1-9A11-8525CB00D84D}"/>
    <cellStyle name="20% - Accent5 2 2 5 4 9" xfId="4996" xr:uid="{64273BB0-77F0-411E-AB8C-B0F0C2C53CC6}"/>
    <cellStyle name="20% - Accent5 2 2 5 5" xfId="5772" xr:uid="{61653695-21C2-4B90-A20B-97992DFD657F}"/>
    <cellStyle name="20% - Accent5 2 2 5 5 2" xfId="10299" xr:uid="{F14B7B55-DAAC-4816-B0B8-E5BFD9FBC7C5}"/>
    <cellStyle name="20% - Accent5 2 2 5 5 2 2" xfId="29153" xr:uid="{BB2BDB7C-33C2-4D2B-9631-CC4C466DFD8A}"/>
    <cellStyle name="20% - Accent5 2 2 5 5 2 2 2" xfId="47915" xr:uid="{33D5E01A-E045-470D-82BF-528268A0D02D}"/>
    <cellStyle name="20% - Accent5 2 2 5 5 2 3" xfId="19762" xr:uid="{63B466CB-6FE9-4D43-913B-9600D3A00F8F}"/>
    <cellStyle name="20% - Accent5 2 2 5 5 2 4" xfId="38534" xr:uid="{39E4E9C6-E52B-4B4B-8C4C-0599F4345CD2}"/>
    <cellStyle name="20% - Accent5 2 2 5 5 3" xfId="24819" xr:uid="{23D15414-73E6-4484-8BD9-DE739605EB84}"/>
    <cellStyle name="20% - Accent5 2 2 5 5 3 2" xfId="43581" xr:uid="{0EF715E6-9279-46E8-8326-B3A1E76B346C}"/>
    <cellStyle name="20% - Accent5 2 2 5 5 4" xfId="15428" xr:uid="{437CD93B-3DF2-480F-9625-CBCF1C9F8FB5}"/>
    <cellStyle name="20% - Accent5 2 2 5 5 5" xfId="34200" xr:uid="{5C73C174-0700-4F2D-9D1B-494E2BE2EA54}"/>
    <cellStyle name="20% - Accent5 2 2 5 5 6" xfId="52645" xr:uid="{49632500-3D0A-45BA-B8CB-08E028827885}"/>
    <cellStyle name="20% - Accent5 2 2 5 5 7" xfId="60661" xr:uid="{2F32D1B9-09AA-4634-B335-9FCDC9CEC64F}"/>
    <cellStyle name="20% - Accent5 2 2 5 6" xfId="4221" xr:uid="{1FF1CA2F-0592-4F91-9195-45D25D5A5B03}"/>
    <cellStyle name="20% - Accent5 2 2 5 6 2" xfId="10300" xr:uid="{4D5F362D-F6ED-4B29-AF3E-0A43D707EE42}"/>
    <cellStyle name="20% - Accent5 2 2 5 6 2 2" xfId="29154" xr:uid="{35364674-2731-4AB2-8118-2CC155999F75}"/>
    <cellStyle name="20% - Accent5 2 2 5 6 2 2 2" xfId="47916" xr:uid="{B04EB5AB-0D08-4FEE-B7FC-485BF06C7FF5}"/>
    <cellStyle name="20% - Accent5 2 2 5 6 2 3" xfId="19763" xr:uid="{FFE03AB8-351A-4224-8CEB-196BB82F33F2}"/>
    <cellStyle name="20% - Accent5 2 2 5 6 2 4" xfId="38535" xr:uid="{0B087D1E-5156-4868-8015-A26E69EA2A80}"/>
    <cellStyle name="20% - Accent5 2 2 5 6 3" xfId="23268" xr:uid="{7C502056-EEA0-4705-AD94-F9ACD5FAF4A5}"/>
    <cellStyle name="20% - Accent5 2 2 5 6 3 2" xfId="42031" xr:uid="{1FDDE59F-52E3-4077-8AEB-996789E6AACC}"/>
    <cellStyle name="20% - Accent5 2 2 5 6 4" xfId="13877" xr:uid="{19B700CB-E794-4DEC-8225-DC4EC683861E}"/>
    <cellStyle name="20% - Accent5 2 2 5 6 5" xfId="32650" xr:uid="{BE8136A2-51F5-4431-A382-C1464D14B565}"/>
    <cellStyle name="20% - Accent5 2 2 5 6 6" xfId="52646" xr:uid="{205056E9-EDBC-4C51-8AE5-4863B6FA9BBB}"/>
    <cellStyle name="20% - Accent5 2 2 5 6 7" xfId="60662" xr:uid="{AD98A8F1-0A08-4FB4-8F3B-7FACBC0B20E7}"/>
    <cellStyle name="20% - Accent5 2 2 5 7" xfId="6671" xr:uid="{E3F9686B-3E69-49AB-B7F7-6B14541EFF74}"/>
    <cellStyle name="20% - Accent5 2 2 5 7 2" xfId="25711" xr:uid="{9C3F0597-90F1-412C-9550-A800EEE2136B}"/>
    <cellStyle name="20% - Accent5 2 2 5 7 2 2" xfId="44473" xr:uid="{CAEE824B-9A20-450D-80C9-B6B6F81F51E2}"/>
    <cellStyle name="20% - Accent5 2 2 5 7 3" xfId="16320" xr:uid="{A83010DB-AF51-4146-896D-797AF6CE3E56}"/>
    <cellStyle name="20% - Accent5 2 2 5 7 4" xfId="35092" xr:uid="{CB0DD489-0BC2-48E5-B569-34753FD637F8}"/>
    <cellStyle name="20% - Accent5 2 2 5 8" xfId="8406" xr:uid="{E8C46455-358A-4154-9D0C-974D52FA1B79}"/>
    <cellStyle name="20% - Accent5 2 2 5 8 2" xfId="27262" xr:uid="{874992EB-D129-4ADE-8773-21A0FCE78EA9}"/>
    <cellStyle name="20% - Accent5 2 2 5 8 2 2" xfId="46024" xr:uid="{13E0E32D-2C19-464F-A62F-8DCFAEA52DDB}"/>
    <cellStyle name="20% - Accent5 2 2 5 8 3" xfId="17871" xr:uid="{2A637F78-D3D8-45FE-A435-D20C5A9F815F}"/>
    <cellStyle name="20% - Accent5 2 2 5 8 4" xfId="36643" xr:uid="{EF289BC1-837C-4925-9341-D2F715617AD9}"/>
    <cellStyle name="20% - Accent5 2 2 5 9" xfId="22444" xr:uid="{D6CFD5EF-6A94-4D8D-80EA-E9CDCB3B4C8A}"/>
    <cellStyle name="20% - Accent5 2 2 5 9 2" xfId="41216" xr:uid="{86C46B3C-667F-4686-B9B7-EE8D555CE165}"/>
    <cellStyle name="20% - Accent5 2 2 6" xfId="2323" xr:uid="{6FF6897D-4C36-4413-9780-B43D658054AF}"/>
    <cellStyle name="20% - Accent5 2 2 6 10" xfId="31838" xr:uid="{912EED16-8EFE-4BCC-9133-DEFB4DCF51BD}"/>
    <cellStyle name="20% - Accent5 2 2 6 11" xfId="50760" xr:uid="{72D2EFB5-44FA-45CD-B300-C0995054FAA6}"/>
    <cellStyle name="20% - Accent5 2 2 6 12" xfId="3393" xr:uid="{29BA2256-60CC-4219-8345-D54D012B6AE4}"/>
    <cellStyle name="20% - Accent5 2 2 6 13" xfId="59016" xr:uid="{065F10EB-F818-45A3-9627-84D45192BBC4}"/>
    <cellStyle name="20% - Accent5 2 2 6 2" xfId="2324" xr:uid="{3343F2BE-345D-423C-9530-BF700B2986E8}"/>
    <cellStyle name="20% - Accent5 2 2 6 2 10" xfId="50761" xr:uid="{DB74C03C-8550-480A-B8DE-3A16356396E7}"/>
    <cellStyle name="20% - Accent5 2 2 6 2 11" xfId="3394" xr:uid="{772A06F7-8A59-4C69-A233-0C791B0BD96D}"/>
    <cellStyle name="20% - Accent5 2 2 6 2 12" xfId="59017" xr:uid="{D649405C-5562-4249-A853-C825C5C158BF}"/>
    <cellStyle name="20% - Accent5 2 2 6 2 2" xfId="2325" xr:uid="{487FE00F-34CA-46D3-B9F0-963B03C17EE6}"/>
    <cellStyle name="20% - Accent5 2 2 6 2 2 10" xfId="59018" xr:uid="{BECC1D9B-5CC8-416B-93AF-ED6D7D406B43}"/>
    <cellStyle name="20% - Accent5 2 2 6 2 2 2" xfId="6679" xr:uid="{4BBAC94F-D296-4562-B55F-D6100D1AB14F}"/>
    <cellStyle name="20% - Accent5 2 2 6 2 2 2 2" xfId="10301" xr:uid="{649B9B11-7CD5-4BEE-87B6-1CA38909BF60}"/>
    <cellStyle name="20% - Accent5 2 2 6 2 2 2 2 2" xfId="29155" xr:uid="{A431AA21-7C24-478B-855C-FD2BF1FED48A}"/>
    <cellStyle name="20% - Accent5 2 2 6 2 2 2 2 2 2" xfId="47917" xr:uid="{252964B2-452E-4A28-ABAB-EB769733074F}"/>
    <cellStyle name="20% - Accent5 2 2 6 2 2 2 2 3" xfId="19764" xr:uid="{DFA2EF06-A75C-4617-AD11-09ACFD8C20C0}"/>
    <cellStyle name="20% - Accent5 2 2 6 2 2 2 2 4" xfId="38536" xr:uid="{572E0725-9A5F-4874-9DCB-FE38774FEDEA}"/>
    <cellStyle name="20% - Accent5 2 2 6 2 2 2 3" xfId="25719" xr:uid="{9B93400C-E5B5-48FA-B97C-E4FD8E8A378E}"/>
    <cellStyle name="20% - Accent5 2 2 6 2 2 2 3 2" xfId="44481" xr:uid="{CE51BC2B-273A-4ED7-B652-85219A4D769F}"/>
    <cellStyle name="20% - Accent5 2 2 6 2 2 2 4" xfId="16328" xr:uid="{EEBC411D-93F7-4817-9B1D-BE0D064A00FF}"/>
    <cellStyle name="20% - Accent5 2 2 6 2 2 2 5" xfId="35100" xr:uid="{53AE83D4-777B-4ECA-ACC4-46437EF0CA91}"/>
    <cellStyle name="20% - Accent5 2 2 6 2 2 2 6" xfId="52647" xr:uid="{C6E54C50-D7BC-4AB5-A20C-C66C4BBB00BC}"/>
    <cellStyle name="20% - Accent5 2 2 6 2 2 2 7" xfId="60663" xr:uid="{69FB87D5-89D9-48F8-8465-6F570A654F22}"/>
    <cellStyle name="20% - Accent5 2 2 6 2 2 3" xfId="10302" xr:uid="{FECB55A1-B5E9-4332-B143-D4C4F81DF289}"/>
    <cellStyle name="20% - Accent5 2 2 6 2 2 3 2" xfId="29156" xr:uid="{8FE6E7B7-5B89-451E-9902-E5703D28430A}"/>
    <cellStyle name="20% - Accent5 2 2 6 2 2 3 2 2" xfId="47918" xr:uid="{84BE5474-84E4-43A4-B236-8E73134D4B0F}"/>
    <cellStyle name="20% - Accent5 2 2 6 2 2 3 3" xfId="19765" xr:uid="{F547470F-43D2-49F9-8A57-5BEC27D86C6B}"/>
    <cellStyle name="20% - Accent5 2 2 6 2 2 3 4" xfId="38537" xr:uid="{B65E4BF7-82D1-4AE0-8385-402C7A3B72CB}"/>
    <cellStyle name="20% - Accent5 2 2 6 2 2 3 5" xfId="52648" xr:uid="{C1049540-5A53-48BB-BDD1-4158BFC827A5}"/>
    <cellStyle name="20% - Accent5 2 2 6 2 2 3 6" xfId="60664" xr:uid="{AC8FDAEB-96DC-4E61-96D7-32CF93BCBEE3}"/>
    <cellStyle name="20% - Accent5 2 2 6 2 2 4" xfId="8414" xr:uid="{0605263C-C167-4D29-B2A8-E7A9BA8C3226}"/>
    <cellStyle name="20% - Accent5 2 2 6 2 2 4 2" xfId="27270" xr:uid="{3ADF7747-993F-46CF-9CC9-42C3A5E26A2B}"/>
    <cellStyle name="20% - Accent5 2 2 6 2 2 4 2 2" xfId="46032" xr:uid="{3EDBA1FA-9D03-42B6-94C1-F4F561523D28}"/>
    <cellStyle name="20% - Accent5 2 2 6 2 2 4 3" xfId="17879" xr:uid="{9DA81EF9-86D4-4000-AA15-DBAEB5F3EFD3}"/>
    <cellStyle name="20% - Accent5 2 2 6 2 2 4 4" xfId="36651" xr:uid="{9233047F-060A-4514-A36C-799FBBAF1A24}"/>
    <cellStyle name="20% - Accent5 2 2 6 2 2 5" xfId="24519" xr:uid="{E268BB8B-699C-4944-8F70-99D55FAC2839}"/>
    <cellStyle name="20% - Accent5 2 2 6 2 2 5 2" xfId="43282" xr:uid="{E37698AE-8EFB-4303-BFEA-C08528668E66}"/>
    <cellStyle name="20% - Accent5 2 2 6 2 2 6" xfId="15128" xr:uid="{05220E0A-655D-4887-A69E-56ADD88DE73B}"/>
    <cellStyle name="20% - Accent5 2 2 6 2 2 7" xfId="33901" xr:uid="{FB6686DE-D4A3-421D-831F-99FDFC9E380F}"/>
    <cellStyle name="20% - Accent5 2 2 6 2 2 8" xfId="50762" xr:uid="{2A98C6BC-5844-4979-87EA-4E83216F5D46}"/>
    <cellStyle name="20% - Accent5 2 2 6 2 2 9" xfId="5472" xr:uid="{D1A6716F-80C0-4E4B-83BA-DE2E736A805F}"/>
    <cellStyle name="20% - Accent5 2 2 6 2 3" xfId="6248" xr:uid="{F5BC11DD-D0AB-4B4D-AFA2-DB85030B4FFA}"/>
    <cellStyle name="20% - Accent5 2 2 6 2 3 2" xfId="10303" xr:uid="{EFF48B44-12D5-46F5-8A82-BC2F59249F14}"/>
    <cellStyle name="20% - Accent5 2 2 6 2 3 2 2" xfId="29157" xr:uid="{1BD2B0F5-1762-44CA-9532-4FF7DFA6B915}"/>
    <cellStyle name="20% - Accent5 2 2 6 2 3 2 2 2" xfId="47919" xr:uid="{5A281037-4421-4D51-B8F3-256E8A0B506F}"/>
    <cellStyle name="20% - Accent5 2 2 6 2 3 2 3" xfId="19766" xr:uid="{A9AF02EF-8027-4870-A263-33B81353780F}"/>
    <cellStyle name="20% - Accent5 2 2 6 2 3 2 4" xfId="38538" xr:uid="{905FEE47-E3B0-4887-9248-21E637A6A183}"/>
    <cellStyle name="20% - Accent5 2 2 6 2 3 3" xfId="25295" xr:uid="{A5D5C596-BE53-4E5E-9EA0-4E06B205A03A}"/>
    <cellStyle name="20% - Accent5 2 2 6 2 3 3 2" xfId="44057" xr:uid="{513200CA-E892-4711-AA16-4292A22698F8}"/>
    <cellStyle name="20% - Accent5 2 2 6 2 3 4" xfId="15904" xr:uid="{66A2740A-B783-401F-966F-6936C788E528}"/>
    <cellStyle name="20% - Accent5 2 2 6 2 3 5" xfId="34676" xr:uid="{97B07228-D4EC-4AD3-950D-9109F45E6A2A}"/>
    <cellStyle name="20% - Accent5 2 2 6 2 3 6" xfId="52649" xr:uid="{57F3A3DB-397C-48F7-8436-BCEDE976ACF0}"/>
    <cellStyle name="20% - Accent5 2 2 6 2 3 7" xfId="60665" xr:uid="{34EE4C32-8AA4-4069-A2B0-8FD8D1998000}"/>
    <cellStyle name="20% - Accent5 2 2 6 2 4" xfId="4697" xr:uid="{8C7A76EA-2531-4EDE-B7CB-CC0501E3F674}"/>
    <cellStyle name="20% - Accent5 2 2 6 2 4 2" xfId="10304" xr:uid="{2D617B2B-05BE-4D72-9F30-2337DDDC9F96}"/>
    <cellStyle name="20% - Accent5 2 2 6 2 4 2 2" xfId="29158" xr:uid="{A174AE35-60D8-4D4E-A991-329BB1EE97E8}"/>
    <cellStyle name="20% - Accent5 2 2 6 2 4 2 2 2" xfId="47920" xr:uid="{585ADEC8-7F7E-4312-A5AD-80D42233C100}"/>
    <cellStyle name="20% - Accent5 2 2 6 2 4 2 3" xfId="19767" xr:uid="{2ECED65B-DE6A-454E-8FEA-94EF662E0643}"/>
    <cellStyle name="20% - Accent5 2 2 6 2 4 2 4" xfId="38539" xr:uid="{2D5CFB86-F060-4632-86B0-8A51F55BB52B}"/>
    <cellStyle name="20% - Accent5 2 2 6 2 4 3" xfId="23744" xr:uid="{79DFC383-0E12-401E-9F4C-F5214D486223}"/>
    <cellStyle name="20% - Accent5 2 2 6 2 4 3 2" xfId="42507" xr:uid="{F388FD59-6F3B-4283-869B-E89B0F215B98}"/>
    <cellStyle name="20% - Accent5 2 2 6 2 4 4" xfId="14353" xr:uid="{083099DA-F2C8-438A-9A06-FF3C0F220854}"/>
    <cellStyle name="20% - Accent5 2 2 6 2 4 5" xfId="33126" xr:uid="{3D48449E-C1EB-48DF-BFA7-2547E1C35B76}"/>
    <cellStyle name="20% - Accent5 2 2 6 2 4 6" xfId="52650" xr:uid="{BE9F20C9-F473-4AB1-BE0D-D4667C7370AF}"/>
    <cellStyle name="20% - Accent5 2 2 6 2 4 7" xfId="60666" xr:uid="{BAA2E625-C1B6-4635-834D-81F8DC554D20}"/>
    <cellStyle name="20% - Accent5 2 2 6 2 5" xfId="6678" xr:uid="{549A066E-CA53-48BE-99DB-A57E1A436561}"/>
    <cellStyle name="20% - Accent5 2 2 6 2 5 2" xfId="25718" xr:uid="{787C4BCE-17C2-4A47-A693-280E32740417}"/>
    <cellStyle name="20% - Accent5 2 2 6 2 5 2 2" xfId="44480" xr:uid="{405BE079-AD3C-4980-83C2-CF1EAAA72D87}"/>
    <cellStyle name="20% - Accent5 2 2 6 2 5 3" xfId="16327" xr:uid="{F38A5E96-FD59-4316-B06C-FF100A4D11E3}"/>
    <cellStyle name="20% - Accent5 2 2 6 2 5 4" xfId="35099" xr:uid="{95748174-BF8B-41CD-8302-18726E859346}"/>
    <cellStyle name="20% - Accent5 2 2 6 2 6" xfId="8413" xr:uid="{D1AE3965-AE15-4E37-8061-7E9717BCC88C}"/>
    <cellStyle name="20% - Accent5 2 2 6 2 6 2" xfId="27269" xr:uid="{4E6A9F98-6C94-4E56-BEFE-ABB227DD4B26}"/>
    <cellStyle name="20% - Accent5 2 2 6 2 6 2 2" xfId="46031" xr:uid="{4EE16D80-C77A-4A67-AFBC-9DBC8C35392B}"/>
    <cellStyle name="20% - Accent5 2 2 6 2 6 3" xfId="17878" xr:uid="{B38CF0CF-F705-4E8E-A6BB-3D5CE36FBE1B}"/>
    <cellStyle name="20% - Accent5 2 2 6 2 6 4" xfId="36650" xr:uid="{05449D3B-8F45-4821-B38C-68E168337CC6}"/>
    <cellStyle name="20% - Accent5 2 2 6 2 7" xfId="22448" xr:uid="{9B32F173-5697-4EF0-91F0-83EDDE210D38}"/>
    <cellStyle name="20% - Accent5 2 2 6 2 7 2" xfId="41220" xr:uid="{2C05A065-0693-49B7-BF69-3664D01FB2B8}"/>
    <cellStyle name="20% - Accent5 2 2 6 2 8" xfId="13057" xr:uid="{2BCD21C1-89C3-4543-B030-5E41FE3D506E}"/>
    <cellStyle name="20% - Accent5 2 2 6 2 9" xfId="31839" xr:uid="{202177CF-9015-4AD3-A3AB-06DEB83CC72F}"/>
    <cellStyle name="20% - Accent5 2 2 6 3" xfId="2326" xr:uid="{DFD91A62-CF66-4788-980E-CFA5C4AFDD27}"/>
    <cellStyle name="20% - Accent5 2 2 6 3 10" xfId="59019" xr:uid="{89BD3756-E2D8-4516-93B3-1A8384FF0AE5}"/>
    <cellStyle name="20% - Accent5 2 2 6 3 2" xfId="6680" xr:uid="{5EC938E1-E933-48B0-9DB7-E367C60B35A4}"/>
    <cellStyle name="20% - Accent5 2 2 6 3 2 2" xfId="10305" xr:uid="{C157CD9D-E2EA-45C9-B9A9-D0F4E102AD48}"/>
    <cellStyle name="20% - Accent5 2 2 6 3 2 2 2" xfId="29159" xr:uid="{6887C673-7D34-4688-A7E5-8BFF6C4BB142}"/>
    <cellStyle name="20% - Accent5 2 2 6 3 2 2 2 2" xfId="47921" xr:uid="{758457D5-C5B5-471B-8699-B183BA32EEA0}"/>
    <cellStyle name="20% - Accent5 2 2 6 3 2 2 3" xfId="19768" xr:uid="{F424C012-675A-456C-80BE-300B1780EF56}"/>
    <cellStyle name="20% - Accent5 2 2 6 3 2 2 4" xfId="38540" xr:uid="{116CF433-1DC4-4895-B656-1BBF930152EA}"/>
    <cellStyle name="20% - Accent5 2 2 6 3 2 3" xfId="25720" xr:uid="{DE9A0DA4-5C41-48B0-8D67-A5F7690AED57}"/>
    <cellStyle name="20% - Accent5 2 2 6 3 2 3 2" xfId="44482" xr:uid="{404D091E-7DA8-45A3-85C3-65DD8D0AB86A}"/>
    <cellStyle name="20% - Accent5 2 2 6 3 2 4" xfId="16329" xr:uid="{A6C07B1A-18B5-46E6-ABE4-3865AB59915B}"/>
    <cellStyle name="20% - Accent5 2 2 6 3 2 5" xfId="35101" xr:uid="{0002F76C-E692-4B87-AD23-3D74B0D0C9E5}"/>
    <cellStyle name="20% - Accent5 2 2 6 3 2 6" xfId="52651" xr:uid="{5A852786-4C59-4F13-BB63-751416ED54B8}"/>
    <cellStyle name="20% - Accent5 2 2 6 3 2 7" xfId="60667" xr:uid="{73522A16-22B1-4717-B55C-5FF5DFCF1C9C}"/>
    <cellStyle name="20% - Accent5 2 2 6 3 3" xfId="10306" xr:uid="{6F318207-F820-4F1C-86FB-F8C043C4BD83}"/>
    <cellStyle name="20% - Accent5 2 2 6 3 3 2" xfId="29160" xr:uid="{56D0D2B0-75C7-4AEE-8410-37BAFBCD93FA}"/>
    <cellStyle name="20% - Accent5 2 2 6 3 3 2 2" xfId="47922" xr:uid="{13161BA0-4AAF-44ED-9A94-9FE64C54914C}"/>
    <cellStyle name="20% - Accent5 2 2 6 3 3 3" xfId="19769" xr:uid="{2C909953-704B-46A5-AFEB-D358E3DCEFB5}"/>
    <cellStyle name="20% - Accent5 2 2 6 3 3 4" xfId="38541" xr:uid="{9452E19D-8CB8-456E-B032-6808646AD073}"/>
    <cellStyle name="20% - Accent5 2 2 6 3 3 5" xfId="52652" xr:uid="{BA4EB399-5DE2-47AE-9CD7-F3A7A1A43270}"/>
    <cellStyle name="20% - Accent5 2 2 6 3 3 6" xfId="60668" xr:uid="{5EB14004-C117-4F40-AD5B-51F9C679AFA2}"/>
    <cellStyle name="20% - Accent5 2 2 6 3 4" xfId="8415" xr:uid="{96EEDF83-12B0-494E-84F6-CF237B9821AD}"/>
    <cellStyle name="20% - Accent5 2 2 6 3 4 2" xfId="27271" xr:uid="{0AD2EB09-CC8B-4631-96F1-17E0712ADA2A}"/>
    <cellStyle name="20% - Accent5 2 2 6 3 4 2 2" xfId="46033" xr:uid="{F51B953F-9D6C-4E26-9A4A-C751B88B0F8B}"/>
    <cellStyle name="20% - Accent5 2 2 6 3 4 3" xfId="17880" xr:uid="{879871AC-3E1D-48DA-ADB3-A865BCE1C1FB}"/>
    <cellStyle name="20% - Accent5 2 2 6 3 4 4" xfId="36652" xr:uid="{C4DC48E5-812B-43FD-9099-7BF086C9534E}"/>
    <cellStyle name="20% - Accent5 2 2 6 3 5" xfId="24086" xr:uid="{E3638730-E541-4064-BDCC-8131F6A37C80}"/>
    <cellStyle name="20% - Accent5 2 2 6 3 5 2" xfId="42849" xr:uid="{4B8934D1-CA1E-4409-87A1-A14AA93D0F56}"/>
    <cellStyle name="20% - Accent5 2 2 6 3 6" xfId="14695" xr:uid="{C8E36474-C3FF-48F4-A58C-D4C6AE51039C}"/>
    <cellStyle name="20% - Accent5 2 2 6 3 7" xfId="33468" xr:uid="{3A861AB1-2694-4A38-9E35-4DAE082D395A}"/>
    <cellStyle name="20% - Accent5 2 2 6 3 8" xfId="50763" xr:uid="{67455CBB-BF9B-4FDA-9389-C2F0665A771A}"/>
    <cellStyle name="20% - Accent5 2 2 6 3 9" xfId="5039" xr:uid="{D969200C-3CBF-447F-AD7E-46D05131F306}"/>
    <cellStyle name="20% - Accent5 2 2 6 4" xfId="5815" xr:uid="{E740B884-D7DC-467B-AC97-BEE3573AD166}"/>
    <cellStyle name="20% - Accent5 2 2 6 4 2" xfId="10307" xr:uid="{8B0E8EBB-DB48-4964-BC61-309A757AA3C3}"/>
    <cellStyle name="20% - Accent5 2 2 6 4 2 2" xfId="29161" xr:uid="{6BDE0B28-4E59-46E6-A1DC-E14A4329CB14}"/>
    <cellStyle name="20% - Accent5 2 2 6 4 2 2 2" xfId="47923" xr:uid="{EB628109-3764-4248-A2A0-EBCAF52ED92E}"/>
    <cellStyle name="20% - Accent5 2 2 6 4 2 3" xfId="19770" xr:uid="{8E0FDCEF-6329-4204-A1F8-052776FCA8E6}"/>
    <cellStyle name="20% - Accent5 2 2 6 4 2 4" xfId="38542" xr:uid="{356CB210-3CC0-4B68-870B-50C6355D23BD}"/>
    <cellStyle name="20% - Accent5 2 2 6 4 3" xfId="24862" xr:uid="{8C331D6D-D09A-4516-9994-5B1C3AFAFCA4}"/>
    <cellStyle name="20% - Accent5 2 2 6 4 3 2" xfId="43624" xr:uid="{6844E3B2-3685-49D7-B9FD-057CAFF9DD19}"/>
    <cellStyle name="20% - Accent5 2 2 6 4 4" xfId="15471" xr:uid="{4AFA38D0-E7A8-4BC9-8091-61F855BE31BB}"/>
    <cellStyle name="20% - Accent5 2 2 6 4 5" xfId="34243" xr:uid="{BBFA8A25-53AB-4303-8D49-54DDABE2F5AB}"/>
    <cellStyle name="20% - Accent5 2 2 6 4 6" xfId="52653" xr:uid="{CA37AC5F-AFE7-49AC-BCD1-AA4D138E98F3}"/>
    <cellStyle name="20% - Accent5 2 2 6 4 7" xfId="60669" xr:uid="{FDA4F840-646C-45BA-BAE4-4016BC206C6A}"/>
    <cellStyle name="20% - Accent5 2 2 6 5" xfId="4264" xr:uid="{7857234E-25AD-4608-BE19-012F6C086794}"/>
    <cellStyle name="20% - Accent5 2 2 6 5 2" xfId="10308" xr:uid="{88861AA8-31C6-481F-8808-2C8CE1C51EDC}"/>
    <cellStyle name="20% - Accent5 2 2 6 5 2 2" xfId="29162" xr:uid="{3DAC1E6F-E03E-4D53-9269-C73DABB8D062}"/>
    <cellStyle name="20% - Accent5 2 2 6 5 2 2 2" xfId="47924" xr:uid="{A94C859F-602E-451D-BA22-B454B935AFBB}"/>
    <cellStyle name="20% - Accent5 2 2 6 5 2 3" xfId="19771" xr:uid="{43B1BE12-35FE-415A-ADA6-DFF229A2717F}"/>
    <cellStyle name="20% - Accent5 2 2 6 5 2 4" xfId="38543" xr:uid="{0E1AE841-2C64-4366-B3F7-B528DB4BDE03}"/>
    <cellStyle name="20% - Accent5 2 2 6 5 3" xfId="23311" xr:uid="{E61C5C31-C1EA-449C-BA6A-DEFAA382049C}"/>
    <cellStyle name="20% - Accent5 2 2 6 5 3 2" xfId="42074" xr:uid="{95703AF9-B1C3-4CDA-867C-7AEBA542A099}"/>
    <cellStyle name="20% - Accent5 2 2 6 5 4" xfId="13920" xr:uid="{21021DE0-B7AA-4732-B688-1832CFB85518}"/>
    <cellStyle name="20% - Accent5 2 2 6 5 5" xfId="32693" xr:uid="{B7480170-9520-4662-85B1-32A73C7BD5B7}"/>
    <cellStyle name="20% - Accent5 2 2 6 5 6" xfId="52654" xr:uid="{3A772C54-B6DD-451A-8AAF-CC2A6E2D6E86}"/>
    <cellStyle name="20% - Accent5 2 2 6 5 7" xfId="60670" xr:uid="{7991E4ED-82A7-46A1-BDC5-B1C9A3C476E0}"/>
    <cellStyle name="20% - Accent5 2 2 6 6" xfId="6677" xr:uid="{B0D431A2-65B0-4D44-B175-A8D46D9AB20D}"/>
    <cellStyle name="20% - Accent5 2 2 6 6 2" xfId="25717" xr:uid="{B8645085-0F46-4A7E-B9EA-BFC05ED41350}"/>
    <cellStyle name="20% - Accent5 2 2 6 6 2 2" xfId="44479" xr:uid="{6834AA31-7ADD-448E-841E-13AC582E3B3D}"/>
    <cellStyle name="20% - Accent5 2 2 6 6 3" xfId="16326" xr:uid="{6C9EB520-8A88-4C87-8ABC-20F685068FAC}"/>
    <cellStyle name="20% - Accent5 2 2 6 6 4" xfId="35098" xr:uid="{DF752744-DA71-4779-837D-C133FA0F3388}"/>
    <cellStyle name="20% - Accent5 2 2 6 7" xfId="8412" xr:uid="{303CBA0D-8E38-47F3-A20F-844E744852EB}"/>
    <cellStyle name="20% - Accent5 2 2 6 7 2" xfId="27268" xr:uid="{F3AEA1E6-8B18-40C5-B1D8-BA34E7C8FDC8}"/>
    <cellStyle name="20% - Accent5 2 2 6 7 2 2" xfId="46030" xr:uid="{9B763931-69AE-4305-B149-4853ACBCC0CA}"/>
    <cellStyle name="20% - Accent5 2 2 6 7 3" xfId="17877" xr:uid="{51DFDC9D-9579-44FD-AD66-057A5B152A9C}"/>
    <cellStyle name="20% - Accent5 2 2 6 7 4" xfId="36649" xr:uid="{FEBE8B00-7EDC-4C92-B790-D653E2818950}"/>
    <cellStyle name="20% - Accent5 2 2 6 8" xfId="22447" xr:uid="{9780CB92-1939-4CE5-8A51-BBD74423BE24}"/>
    <cellStyle name="20% - Accent5 2 2 6 8 2" xfId="41219" xr:uid="{97E4F343-5FBD-47B1-B0BD-BB27B189D7DD}"/>
    <cellStyle name="20% - Accent5 2 2 6 9" xfId="13056" xr:uid="{74EFC4E5-B126-4806-9B98-A4B8F920CC2D}"/>
    <cellStyle name="20% - Accent5 2 2 7" xfId="2327" xr:uid="{0CFA1369-CF9A-40E8-AB24-91FA4085860A}"/>
    <cellStyle name="20% - Accent5 2 2 7 10" xfId="50764" xr:uid="{8C404B45-48C6-4AE0-9F56-A3ED4B736718}"/>
    <cellStyle name="20% - Accent5 2 2 7 11" xfId="3395" xr:uid="{B25C30F7-0112-4558-83CA-20772D339742}"/>
    <cellStyle name="20% - Accent5 2 2 7 12" xfId="59020" xr:uid="{AE69A027-9F69-4636-B486-DA7A10B33269}"/>
    <cellStyle name="20% - Accent5 2 2 7 2" xfId="2328" xr:uid="{BC625603-2B31-4D06-A59E-16BDDBE2D84C}"/>
    <cellStyle name="20% - Accent5 2 2 7 2 10" xfId="59021" xr:uid="{0CB9BF6F-7A1B-48B3-B920-11A2593B4EE9}"/>
    <cellStyle name="20% - Accent5 2 2 7 2 2" xfId="6682" xr:uid="{AABF7C98-D01C-4784-9D51-12140170EDBE}"/>
    <cellStyle name="20% - Accent5 2 2 7 2 2 2" xfId="10309" xr:uid="{C679138B-109B-4ED3-9F2D-295786F211EF}"/>
    <cellStyle name="20% - Accent5 2 2 7 2 2 2 2" xfId="29163" xr:uid="{C847EB94-ABF7-4F41-A3EA-0D231E492D78}"/>
    <cellStyle name="20% - Accent5 2 2 7 2 2 2 2 2" xfId="47925" xr:uid="{F214969C-41C4-4CB0-A11C-58363271E5AA}"/>
    <cellStyle name="20% - Accent5 2 2 7 2 2 2 3" xfId="19772" xr:uid="{4F9F99BE-58F4-4E02-A4A7-5EABCB4A96A1}"/>
    <cellStyle name="20% - Accent5 2 2 7 2 2 2 4" xfId="38544" xr:uid="{CBFC636E-5952-4CCC-BFE0-3DC03D573959}"/>
    <cellStyle name="20% - Accent5 2 2 7 2 2 3" xfId="25722" xr:uid="{509F3FBB-7F4D-42E3-A174-13B6A49A3373}"/>
    <cellStyle name="20% - Accent5 2 2 7 2 2 3 2" xfId="44484" xr:uid="{77188747-5AA5-4EC9-A50F-B2D1629E6DE9}"/>
    <cellStyle name="20% - Accent5 2 2 7 2 2 4" xfId="16331" xr:uid="{72143AEA-87EA-42AB-B356-F49DF8DBD62D}"/>
    <cellStyle name="20% - Accent5 2 2 7 2 2 5" xfId="35103" xr:uid="{52E93F44-890B-4F9D-87AE-21560263968F}"/>
    <cellStyle name="20% - Accent5 2 2 7 2 2 6" xfId="52655" xr:uid="{D25BBA60-38EE-4DCC-986D-98A9820CA54B}"/>
    <cellStyle name="20% - Accent5 2 2 7 2 2 7" xfId="60671" xr:uid="{F099DA84-A205-462E-AC40-4A4D4D57684F}"/>
    <cellStyle name="20% - Accent5 2 2 7 2 3" xfId="10310" xr:uid="{665755C1-62D5-43D2-8662-289CAE1EB559}"/>
    <cellStyle name="20% - Accent5 2 2 7 2 3 2" xfId="29164" xr:uid="{2A69F804-E9C7-4FD3-A2C3-F0678D497804}"/>
    <cellStyle name="20% - Accent5 2 2 7 2 3 2 2" xfId="47926" xr:uid="{0C004517-5056-4EE3-85A5-ACDACFBD4E3B}"/>
    <cellStyle name="20% - Accent5 2 2 7 2 3 3" xfId="19773" xr:uid="{AB456762-9746-4979-B711-5E8F9887CCCB}"/>
    <cellStyle name="20% - Accent5 2 2 7 2 3 4" xfId="38545" xr:uid="{8D5B411B-C10D-4FA2-BD9E-27A233A4C124}"/>
    <cellStyle name="20% - Accent5 2 2 7 2 3 5" xfId="52656" xr:uid="{F2535B14-95FC-4E72-BFE6-7614B044316C}"/>
    <cellStyle name="20% - Accent5 2 2 7 2 3 6" xfId="60672" xr:uid="{F5241657-8205-4DD5-8883-9136D89D4D31}"/>
    <cellStyle name="20% - Accent5 2 2 7 2 4" xfId="8417" xr:uid="{ACD9420A-DE82-4010-AD57-1D4B63BEDE4B}"/>
    <cellStyle name="20% - Accent5 2 2 7 2 4 2" xfId="27273" xr:uid="{E08DDEB7-8A51-4C76-8493-B53C68AE69FB}"/>
    <cellStyle name="20% - Accent5 2 2 7 2 4 2 2" xfId="46035" xr:uid="{C5684A83-2BC2-490D-BB2C-57F321787D58}"/>
    <cellStyle name="20% - Accent5 2 2 7 2 4 3" xfId="17882" xr:uid="{CF9C4199-4B61-480A-A638-997A65CFA3C3}"/>
    <cellStyle name="20% - Accent5 2 2 7 2 4 4" xfId="36654" xr:uid="{7D7E38B8-CB16-4A94-8BF2-21B205EBBE32}"/>
    <cellStyle name="20% - Accent5 2 2 7 2 5" xfId="24304" xr:uid="{C8E6F135-5F11-4774-9ACD-739F53A99103}"/>
    <cellStyle name="20% - Accent5 2 2 7 2 5 2" xfId="43067" xr:uid="{0A0A72F6-6DEE-437A-A33F-A4468C5DC2B5}"/>
    <cellStyle name="20% - Accent5 2 2 7 2 6" xfId="14913" xr:uid="{3DBA7978-398E-40C1-AF88-F5ECCA99405A}"/>
    <cellStyle name="20% - Accent5 2 2 7 2 7" xfId="33686" xr:uid="{568043BC-4122-4D1B-80BB-5E6E8CD4584D}"/>
    <cellStyle name="20% - Accent5 2 2 7 2 8" xfId="50765" xr:uid="{B960D00C-E50A-4399-85B0-158AC0107BC5}"/>
    <cellStyle name="20% - Accent5 2 2 7 2 9" xfId="5257" xr:uid="{D1E5FB9F-BD20-4565-AA21-D92C465F0740}"/>
    <cellStyle name="20% - Accent5 2 2 7 3" xfId="6033" xr:uid="{CBDA65DE-316A-42C1-A040-BDF210C8B212}"/>
    <cellStyle name="20% - Accent5 2 2 7 3 2" xfId="10311" xr:uid="{4BCC7C14-C4FF-4EA2-B678-9C96C9D85690}"/>
    <cellStyle name="20% - Accent5 2 2 7 3 2 2" xfId="29165" xr:uid="{E20B260B-C2D9-4163-80BE-2FE87EAA87A5}"/>
    <cellStyle name="20% - Accent5 2 2 7 3 2 2 2" xfId="47927" xr:uid="{27C60E12-14E0-4C1D-9B84-60DA373475E8}"/>
    <cellStyle name="20% - Accent5 2 2 7 3 2 3" xfId="19774" xr:uid="{85E4EF72-FEAF-4857-AA4C-47B7AFC3AB2C}"/>
    <cellStyle name="20% - Accent5 2 2 7 3 2 4" xfId="38546" xr:uid="{099009B6-E32E-4C96-BF1E-28B50C7A3A8C}"/>
    <cellStyle name="20% - Accent5 2 2 7 3 3" xfId="25080" xr:uid="{8B2AAA47-0BC8-4068-A56C-2688CDB00976}"/>
    <cellStyle name="20% - Accent5 2 2 7 3 3 2" xfId="43842" xr:uid="{738DA907-7E7C-4307-972C-73630CF4A37A}"/>
    <cellStyle name="20% - Accent5 2 2 7 3 4" xfId="15689" xr:uid="{08E1F3B7-8A4D-4626-A16F-F25F57A3860D}"/>
    <cellStyle name="20% - Accent5 2 2 7 3 5" xfId="34461" xr:uid="{2D93A277-DF4B-400A-974D-D79C10B93DE5}"/>
    <cellStyle name="20% - Accent5 2 2 7 3 6" xfId="52657" xr:uid="{ED581570-73F8-4D62-8F4A-547E45242900}"/>
    <cellStyle name="20% - Accent5 2 2 7 3 7" xfId="60673" xr:uid="{FD2A2732-319D-4665-B3C0-C496019F437D}"/>
    <cellStyle name="20% - Accent5 2 2 7 4" xfId="4482" xr:uid="{A08C94AE-7492-410D-8CA2-CB79DE0A4741}"/>
    <cellStyle name="20% - Accent5 2 2 7 4 2" xfId="10312" xr:uid="{27BF4CA4-B472-4518-B4D5-75F8277E3C59}"/>
    <cellStyle name="20% - Accent5 2 2 7 4 2 2" xfId="29166" xr:uid="{09471662-2B7F-4B9F-A094-5E424FCDF908}"/>
    <cellStyle name="20% - Accent5 2 2 7 4 2 2 2" xfId="47928" xr:uid="{29A22C8D-7493-4FE8-879B-7FE4540B458B}"/>
    <cellStyle name="20% - Accent5 2 2 7 4 2 3" xfId="19775" xr:uid="{C596DEAE-BBF3-4FFB-828F-46639DB486FC}"/>
    <cellStyle name="20% - Accent5 2 2 7 4 2 4" xfId="38547" xr:uid="{34340BB1-00B2-4E3F-8DD5-D088C8A8F078}"/>
    <cellStyle name="20% - Accent5 2 2 7 4 3" xfId="23529" xr:uid="{7EFD1063-504D-43A5-BD7E-92B9CD242498}"/>
    <cellStyle name="20% - Accent5 2 2 7 4 3 2" xfId="42292" xr:uid="{D5628A29-A782-4688-8AA7-24CC8FA17966}"/>
    <cellStyle name="20% - Accent5 2 2 7 4 4" xfId="14138" xr:uid="{A03EC853-FD5F-4032-84A9-369103BF8649}"/>
    <cellStyle name="20% - Accent5 2 2 7 4 5" xfId="32911" xr:uid="{5754D7F1-AD44-4EEE-9E10-297FD51970A6}"/>
    <cellStyle name="20% - Accent5 2 2 7 4 6" xfId="52658" xr:uid="{168A375C-AA5D-4A0B-A095-8FC68F9ADD99}"/>
    <cellStyle name="20% - Accent5 2 2 7 4 7" xfId="60674" xr:uid="{0C36E415-545B-40FB-BDD7-FFB8F6900DC1}"/>
    <cellStyle name="20% - Accent5 2 2 7 5" xfId="6681" xr:uid="{E5B2F529-D50B-40B5-9499-4C3D453BCB83}"/>
    <cellStyle name="20% - Accent5 2 2 7 5 2" xfId="25721" xr:uid="{DC1D2B22-8396-4893-8FB0-09D803B1667A}"/>
    <cellStyle name="20% - Accent5 2 2 7 5 2 2" xfId="44483" xr:uid="{525FF8D9-F88E-4FCB-9C00-3EB4501CA977}"/>
    <cellStyle name="20% - Accent5 2 2 7 5 3" xfId="16330" xr:uid="{BD49B74F-BA99-4C8B-BD7E-828ACD78F874}"/>
    <cellStyle name="20% - Accent5 2 2 7 5 4" xfId="35102" xr:uid="{B05D94EE-12A4-4361-8FD5-FEC76AA162A4}"/>
    <cellStyle name="20% - Accent5 2 2 7 6" xfId="8416" xr:uid="{1FCA60BB-8454-4DBD-8626-C509508004A2}"/>
    <cellStyle name="20% - Accent5 2 2 7 6 2" xfId="27272" xr:uid="{1B1F5AFC-56B9-446E-AAFF-011F31113486}"/>
    <cellStyle name="20% - Accent5 2 2 7 6 2 2" xfId="46034" xr:uid="{683D3FE8-5022-4698-9332-AABA94EE1050}"/>
    <cellStyle name="20% - Accent5 2 2 7 6 3" xfId="17881" xr:uid="{E0D94083-3534-4D81-98BA-61F2C524A04C}"/>
    <cellStyle name="20% - Accent5 2 2 7 6 4" xfId="36653" xr:uid="{135EB0B5-6A1D-41C3-86AA-4DA5E094A133}"/>
    <cellStyle name="20% - Accent5 2 2 7 7" xfId="22449" xr:uid="{A9602EE2-AB96-4DDA-9C9B-84E9E35A8602}"/>
    <cellStyle name="20% - Accent5 2 2 7 7 2" xfId="41221" xr:uid="{85815B65-2688-48D2-8393-FCFEAFC103D0}"/>
    <cellStyle name="20% - Accent5 2 2 7 8" xfId="13058" xr:uid="{E4ADD4A4-72C3-4DB9-A51E-F4CC12455128}"/>
    <cellStyle name="20% - Accent5 2 2 7 9" xfId="31840" xr:uid="{834BA852-2A2E-4696-BEB7-B82706B98679}"/>
    <cellStyle name="20% - Accent5 2 2 8" xfId="2329" xr:uid="{AE98FD28-D53F-485A-83F7-52900C669B8F}"/>
    <cellStyle name="20% - Accent5 2 2 8 10" xfId="50766" xr:uid="{B41BCD68-1E98-4328-9D5B-2C3BE00F9FD3}"/>
    <cellStyle name="20% - Accent5 2 2 8 11" xfId="3396" xr:uid="{FC531B82-5EE8-45DA-96FF-B515CEFF92E2}"/>
    <cellStyle name="20% - Accent5 2 2 8 12" xfId="59022" xr:uid="{E48A4DD2-D141-451C-A54A-F14F0EB9DF61}"/>
    <cellStyle name="20% - Accent5 2 2 8 2" xfId="2330" xr:uid="{34630532-B473-4A34-917B-FD4603D58B10}"/>
    <cellStyle name="20% - Accent5 2 2 8 2 10" xfId="59023" xr:uid="{506E2243-9FD3-4DC8-ABAA-5EFAF88F568A}"/>
    <cellStyle name="20% - Accent5 2 2 8 2 2" xfId="6684" xr:uid="{05FE969A-D0AC-41EB-A19F-6552611FB3BD}"/>
    <cellStyle name="20% - Accent5 2 2 8 2 2 2" xfId="10313" xr:uid="{76C1C07D-E874-4308-8107-ED93B53EC1AA}"/>
    <cellStyle name="20% - Accent5 2 2 8 2 2 2 2" xfId="29167" xr:uid="{446C7AB9-6ED2-45C9-A5B0-B479440D8964}"/>
    <cellStyle name="20% - Accent5 2 2 8 2 2 2 2 2" xfId="47929" xr:uid="{CD567E1B-D416-455C-BFE2-5305B6C1A56E}"/>
    <cellStyle name="20% - Accent5 2 2 8 2 2 2 3" xfId="19776" xr:uid="{EBBF9A44-74F9-44C3-9061-A1CDA722B00C}"/>
    <cellStyle name="20% - Accent5 2 2 8 2 2 2 4" xfId="38548" xr:uid="{84BE34F9-4F89-4B68-A310-13B5EBD4B5E9}"/>
    <cellStyle name="20% - Accent5 2 2 8 2 2 3" xfId="25724" xr:uid="{185422D2-2578-4E8B-A4A6-0F57A4F3853C}"/>
    <cellStyle name="20% - Accent5 2 2 8 2 2 3 2" xfId="44486" xr:uid="{9C9D5746-1851-49FE-B6FE-4FD0A592E8D4}"/>
    <cellStyle name="20% - Accent5 2 2 8 2 2 4" xfId="16333" xr:uid="{472ACCCC-BA20-44BB-880B-29AFE31CD003}"/>
    <cellStyle name="20% - Accent5 2 2 8 2 2 5" xfId="35105" xr:uid="{119A39AC-90B2-4065-AF7E-1D3856360D6A}"/>
    <cellStyle name="20% - Accent5 2 2 8 2 2 6" xfId="52659" xr:uid="{E9ED7472-9315-4766-B40B-D42C5C62BFAC}"/>
    <cellStyle name="20% - Accent5 2 2 8 2 2 7" xfId="60675" xr:uid="{573E5770-204D-4924-B234-0C1FAEAD9B52}"/>
    <cellStyle name="20% - Accent5 2 2 8 2 3" xfId="10314" xr:uid="{FF10572D-0087-4E7E-B669-457666A9AC4B}"/>
    <cellStyle name="20% - Accent5 2 2 8 2 3 2" xfId="29168" xr:uid="{1E8FDD4F-FEF6-40C8-8695-34C29B688223}"/>
    <cellStyle name="20% - Accent5 2 2 8 2 3 2 2" xfId="47930" xr:uid="{53C7E452-D570-4065-8386-FBE2C1D7FEA9}"/>
    <cellStyle name="20% - Accent5 2 2 8 2 3 3" xfId="19777" xr:uid="{1F0C461A-4547-4A10-AFF7-1B99F217A19F}"/>
    <cellStyle name="20% - Accent5 2 2 8 2 3 4" xfId="38549" xr:uid="{61875A8C-F021-4993-85A7-4A42D7BA6586}"/>
    <cellStyle name="20% - Accent5 2 2 8 2 3 5" xfId="52660" xr:uid="{19C72DD6-36DF-480D-9B10-80308279D406}"/>
    <cellStyle name="20% - Accent5 2 2 8 2 3 6" xfId="60676" xr:uid="{6BB5BA86-4249-46D2-BB19-28ADF1AFCD21}"/>
    <cellStyle name="20% - Accent5 2 2 8 2 4" xfId="8419" xr:uid="{A3F53A86-F3AC-41EB-997F-CD37F5EBB70A}"/>
    <cellStyle name="20% - Accent5 2 2 8 2 4 2" xfId="27275" xr:uid="{588D86C4-03F0-4976-AA72-7EDFDEB27FCF}"/>
    <cellStyle name="20% - Accent5 2 2 8 2 4 2 2" xfId="46037" xr:uid="{2383164D-A991-408A-AEE6-D0BC24D6CE30}"/>
    <cellStyle name="20% - Accent5 2 2 8 2 4 3" xfId="17884" xr:uid="{E0D49921-3F4A-4BEB-927E-DD54C173F7AF}"/>
    <cellStyle name="20% - Accent5 2 2 8 2 4 4" xfId="36656" xr:uid="{D8AD9F41-7B7D-4764-A3CB-695447BC272B}"/>
    <cellStyle name="20% - Accent5 2 2 8 2 5" xfId="24545" xr:uid="{E813E6A0-EA54-427F-B0E3-AAD2C40F30DD}"/>
    <cellStyle name="20% - Accent5 2 2 8 2 5 2" xfId="43307" xr:uid="{0B42102D-0BE2-4332-87A3-28CF069520AF}"/>
    <cellStyle name="20% - Accent5 2 2 8 2 6" xfId="15154" xr:uid="{8CB22A76-2EC4-4757-96EB-2E81FB526A71}"/>
    <cellStyle name="20% - Accent5 2 2 8 2 7" xfId="33926" xr:uid="{DA8CEF31-AE7E-4888-B668-ACAD7A305D5D}"/>
    <cellStyle name="20% - Accent5 2 2 8 2 8" xfId="50767" xr:uid="{2B6B8BC6-2108-4141-A46E-7DA0C4C0E546}"/>
    <cellStyle name="20% - Accent5 2 2 8 2 9" xfId="5498" xr:uid="{925811F0-4E5A-4864-83F9-53D310C7192D}"/>
    <cellStyle name="20% - Accent5 2 2 8 3" xfId="6273" xr:uid="{B5310A6A-9938-423C-9A01-786462A8EF05}"/>
    <cellStyle name="20% - Accent5 2 2 8 3 2" xfId="10315" xr:uid="{7C6BE61D-61D9-4622-8591-4CE93BAD9CDA}"/>
    <cellStyle name="20% - Accent5 2 2 8 3 2 2" xfId="29169" xr:uid="{3BF1D42D-BBFB-4D67-872A-3BDBCD113915}"/>
    <cellStyle name="20% - Accent5 2 2 8 3 2 2 2" xfId="47931" xr:uid="{5D3B19F8-7533-4F87-A646-D6D80E3ED685}"/>
    <cellStyle name="20% - Accent5 2 2 8 3 2 3" xfId="19778" xr:uid="{9C5D5A2D-9DDB-4EFA-B942-3B92E5285154}"/>
    <cellStyle name="20% - Accent5 2 2 8 3 2 4" xfId="38550" xr:uid="{D31AED86-0C3C-48AD-B1E4-0A44EB118F39}"/>
    <cellStyle name="20% - Accent5 2 2 8 3 3" xfId="25320" xr:uid="{4B1B88F9-C5A6-48E7-B6FD-38AC8CD1E2DE}"/>
    <cellStyle name="20% - Accent5 2 2 8 3 3 2" xfId="44082" xr:uid="{DC8123D9-22D5-48F8-A41C-7B2B99DC2D27}"/>
    <cellStyle name="20% - Accent5 2 2 8 3 4" xfId="15929" xr:uid="{7F0FADA6-6E11-4D82-9579-3460F57562B4}"/>
    <cellStyle name="20% - Accent5 2 2 8 3 5" xfId="34701" xr:uid="{E1ED1FBC-5B6B-4F1F-9149-76E4F7B212FF}"/>
    <cellStyle name="20% - Accent5 2 2 8 3 6" xfId="52661" xr:uid="{BA93E5EB-D99D-4796-987D-67054AF43414}"/>
    <cellStyle name="20% - Accent5 2 2 8 3 7" xfId="60677" xr:uid="{C3CB2EC8-4E27-4D35-92F9-C519C0A0397E}"/>
    <cellStyle name="20% - Accent5 2 2 8 4" xfId="4722" xr:uid="{DBEDAA48-A92A-495A-83C6-F93F2020871B}"/>
    <cellStyle name="20% - Accent5 2 2 8 4 2" xfId="10316" xr:uid="{231CEA42-FB26-431C-B525-620EC78E95C3}"/>
    <cellStyle name="20% - Accent5 2 2 8 4 2 2" xfId="29170" xr:uid="{FA5A2383-994E-4FF9-A7FF-BB779BFBA15E}"/>
    <cellStyle name="20% - Accent5 2 2 8 4 2 2 2" xfId="47932" xr:uid="{1E7FFC5C-CFC8-4D86-AEE7-1D3DCC4CAB55}"/>
    <cellStyle name="20% - Accent5 2 2 8 4 2 3" xfId="19779" xr:uid="{017BCF80-FB5F-4057-A843-50C527ED787D}"/>
    <cellStyle name="20% - Accent5 2 2 8 4 2 4" xfId="38551" xr:uid="{E8C39C4B-8353-4AE9-9382-E2E92FCF96EE}"/>
    <cellStyle name="20% - Accent5 2 2 8 4 3" xfId="23769" xr:uid="{339194DA-0A91-4657-9E98-DF8A988AFA11}"/>
    <cellStyle name="20% - Accent5 2 2 8 4 3 2" xfId="42532" xr:uid="{0142975C-5711-408C-A81B-A0E8F47877E8}"/>
    <cellStyle name="20% - Accent5 2 2 8 4 4" xfId="14378" xr:uid="{1A55454B-34C1-47D0-912F-2AEABD40AD08}"/>
    <cellStyle name="20% - Accent5 2 2 8 4 5" xfId="33151" xr:uid="{270BFBD4-EFDD-40BC-9561-72CA187A721C}"/>
    <cellStyle name="20% - Accent5 2 2 8 4 6" xfId="52662" xr:uid="{C9578638-25CD-4A05-8A4A-3220AE3F2E3A}"/>
    <cellStyle name="20% - Accent5 2 2 8 4 7" xfId="60678" xr:uid="{B954F4A0-C4A9-4514-AD86-C8DFB2A86AFA}"/>
    <cellStyle name="20% - Accent5 2 2 8 5" xfId="6683" xr:uid="{2C059961-461C-43A7-85B2-0AABB2B7E20F}"/>
    <cellStyle name="20% - Accent5 2 2 8 5 2" xfId="25723" xr:uid="{3A2A6A66-2619-4D4D-8BD2-B27C2C97B43B}"/>
    <cellStyle name="20% - Accent5 2 2 8 5 2 2" xfId="44485" xr:uid="{9A91C01A-3D39-4AC8-9804-BA247FFDDBB3}"/>
    <cellStyle name="20% - Accent5 2 2 8 5 3" xfId="16332" xr:uid="{FCA92011-2DD3-471E-8291-D6E5B6E7CB89}"/>
    <cellStyle name="20% - Accent5 2 2 8 5 4" xfId="35104" xr:uid="{BFD041C9-41D4-4103-B03D-52B934AADAFA}"/>
    <cellStyle name="20% - Accent5 2 2 8 6" xfId="8418" xr:uid="{F78FA903-5314-47A0-832B-F82BF36B74BD}"/>
    <cellStyle name="20% - Accent5 2 2 8 6 2" xfId="27274" xr:uid="{BBF004DB-13E1-4D33-AAC5-8250F859A61D}"/>
    <cellStyle name="20% - Accent5 2 2 8 6 2 2" xfId="46036" xr:uid="{701E6F0D-23DB-431B-A1BD-534283DD4803}"/>
    <cellStyle name="20% - Accent5 2 2 8 6 3" xfId="17883" xr:uid="{AEB81781-E3EE-4380-88A7-9C003EA6F1EC}"/>
    <cellStyle name="20% - Accent5 2 2 8 6 4" xfId="36655" xr:uid="{D3E98ED7-8328-4458-AC35-4AAFEEBD81DA}"/>
    <cellStyle name="20% - Accent5 2 2 8 7" xfId="22450" xr:uid="{6424B759-7678-453A-933E-0DC57960E98C}"/>
    <cellStyle name="20% - Accent5 2 2 8 7 2" xfId="41222" xr:uid="{4ADB68EB-1A63-423F-BEAC-032FF954191E}"/>
    <cellStyle name="20% - Accent5 2 2 8 8" xfId="13059" xr:uid="{68F4BB08-7F16-4122-8335-06AEBD278152}"/>
    <cellStyle name="20% - Accent5 2 2 8 9" xfId="31841" xr:uid="{39886687-1BC8-44A1-83FC-253818D63BA6}"/>
    <cellStyle name="20% - Accent5 2 2 9" xfId="2331" xr:uid="{2F6DD6D2-2826-4EEE-9F08-536039E699C0}"/>
    <cellStyle name="20% - Accent5 2 2 9 10" xfId="50768" xr:uid="{97E1F158-E384-4710-953F-3DC89DB39174}"/>
    <cellStyle name="20% - Accent5 2 2 9 11" xfId="3397" xr:uid="{9A912347-F0C5-441C-BE47-D7BD905622B1}"/>
    <cellStyle name="20% - Accent5 2 2 9 12" xfId="59024" xr:uid="{0B2598B8-2367-4D05-8FA9-C6ABEF4656B3}"/>
    <cellStyle name="20% - Accent5 2 2 9 2" xfId="2332" xr:uid="{3C7CB5DC-A7FF-4C67-8B49-2EB85139D3AD}"/>
    <cellStyle name="20% - Accent5 2 2 9 2 10" xfId="59025" xr:uid="{84C5EF40-C959-4423-838B-56454E917407}"/>
    <cellStyle name="20% - Accent5 2 2 9 2 2" xfId="6686" xr:uid="{071FEA24-8507-4ADC-844B-6EEA81A6B26E}"/>
    <cellStyle name="20% - Accent5 2 2 9 2 2 2" xfId="10317" xr:uid="{F13D71FF-2241-4291-96A8-B4F9D31C2644}"/>
    <cellStyle name="20% - Accent5 2 2 9 2 2 2 2" xfId="29171" xr:uid="{69E89AF6-107B-41E2-895C-E9DD00CBB69A}"/>
    <cellStyle name="20% - Accent5 2 2 9 2 2 2 2 2" xfId="47933" xr:uid="{D43DEDFD-388A-4BBE-9F18-A641CF6EA783}"/>
    <cellStyle name="20% - Accent5 2 2 9 2 2 2 3" xfId="19780" xr:uid="{F2B165D5-CCD5-494A-869F-CA86A82EF12B}"/>
    <cellStyle name="20% - Accent5 2 2 9 2 2 2 4" xfId="38552" xr:uid="{40D9F468-C43C-47BF-9DA7-F79F9A5D19F3}"/>
    <cellStyle name="20% - Accent5 2 2 9 2 2 3" xfId="25726" xr:uid="{21DF5B28-5EAE-41D3-84C3-AF57E865F32F}"/>
    <cellStyle name="20% - Accent5 2 2 9 2 2 3 2" xfId="44488" xr:uid="{532FBE2D-4150-480A-ABDA-EBC12D5C361A}"/>
    <cellStyle name="20% - Accent5 2 2 9 2 2 4" xfId="16335" xr:uid="{B0697818-9EA5-4537-8F3E-CFFB2BF2C38F}"/>
    <cellStyle name="20% - Accent5 2 2 9 2 2 5" xfId="35107" xr:uid="{463AE835-A181-420C-8E45-C484DCDBF836}"/>
    <cellStyle name="20% - Accent5 2 2 9 2 2 6" xfId="52663" xr:uid="{7C7C6535-2CF4-4D71-A07D-CC0A2D1EA1C9}"/>
    <cellStyle name="20% - Accent5 2 2 9 2 2 7" xfId="60679" xr:uid="{0B9CF13C-12F2-4C2B-9B5A-2BA3832CF61D}"/>
    <cellStyle name="20% - Accent5 2 2 9 2 3" xfId="10318" xr:uid="{29E6F8E7-2B18-4415-B85F-285D95DA586F}"/>
    <cellStyle name="20% - Accent5 2 2 9 2 3 2" xfId="29172" xr:uid="{F6E917AA-5B74-42A7-8F00-52B7BCF560B9}"/>
    <cellStyle name="20% - Accent5 2 2 9 2 3 2 2" xfId="47934" xr:uid="{6612EBBB-8AE2-4A89-AC51-45CC4655856C}"/>
    <cellStyle name="20% - Accent5 2 2 9 2 3 3" xfId="19781" xr:uid="{E2DE32DE-E613-4039-BFBF-6A09B62D8701}"/>
    <cellStyle name="20% - Accent5 2 2 9 2 3 4" xfId="38553" xr:uid="{BBAE3283-BF3E-42A1-8BB2-7142C26639E2}"/>
    <cellStyle name="20% - Accent5 2 2 9 2 3 5" xfId="52664" xr:uid="{9A6B2086-EA8D-4A98-8DC9-1C0CAFB98DFA}"/>
    <cellStyle name="20% - Accent5 2 2 9 2 3 6" xfId="60680" xr:uid="{445BD4B0-EC12-41F5-B802-8F40A6DEAD2B}"/>
    <cellStyle name="20% - Accent5 2 2 9 2 4" xfId="8421" xr:uid="{5243D571-FFDC-48D3-A67F-F850C96F5C09}"/>
    <cellStyle name="20% - Accent5 2 2 9 2 4 2" xfId="27277" xr:uid="{1DFB5E71-8CD2-4E34-A8A6-7602024B85A6}"/>
    <cellStyle name="20% - Accent5 2 2 9 2 4 2 2" xfId="46039" xr:uid="{7F894222-29AE-4584-87A2-0C4798B053ED}"/>
    <cellStyle name="20% - Accent5 2 2 9 2 4 3" xfId="17886" xr:uid="{C997E0EA-9415-4595-B1EA-CF8840AD6193}"/>
    <cellStyle name="20% - Accent5 2 2 9 2 4 4" xfId="36658" xr:uid="{4445BAF3-F098-4801-84C4-120318DB6548}"/>
    <cellStyle name="20% - Accent5 2 2 9 2 5" xfId="24606" xr:uid="{4B338859-56A2-44AB-96DF-B3D5B4316466}"/>
    <cellStyle name="20% - Accent5 2 2 9 2 5 2" xfId="43368" xr:uid="{D1987E5E-A1AD-4F47-8E11-AE7339E96BCD}"/>
    <cellStyle name="20% - Accent5 2 2 9 2 6" xfId="15215" xr:uid="{81BF0AAA-7B3B-4E29-974D-4FBC1218F2C6}"/>
    <cellStyle name="20% - Accent5 2 2 9 2 7" xfId="33987" xr:uid="{A41844CF-BEE5-4F97-9DA5-C5C1BEF77A56}"/>
    <cellStyle name="20% - Accent5 2 2 9 2 8" xfId="50769" xr:uid="{E3AFBCED-4AB9-4F09-AD21-C074FFF9D738}"/>
    <cellStyle name="20% - Accent5 2 2 9 2 9" xfId="5559" xr:uid="{1DB3BCFE-56FF-4BDE-A692-EF7594112C6E}"/>
    <cellStyle name="20% - Accent5 2 2 9 3" xfId="6334" xr:uid="{8449F181-7E6E-490F-B20D-61D603961332}"/>
    <cellStyle name="20% - Accent5 2 2 9 3 2" xfId="10319" xr:uid="{2727D233-69CF-4A91-B584-2170212D812E}"/>
    <cellStyle name="20% - Accent5 2 2 9 3 2 2" xfId="29173" xr:uid="{9E64C7D6-8520-44BD-BB3E-F433CF1C2F34}"/>
    <cellStyle name="20% - Accent5 2 2 9 3 2 2 2" xfId="47935" xr:uid="{AF3B58C8-8DF8-4EEB-A927-B8DB59879241}"/>
    <cellStyle name="20% - Accent5 2 2 9 3 2 3" xfId="19782" xr:uid="{7C96E66B-CF39-4B86-B83E-9D3688C16A21}"/>
    <cellStyle name="20% - Accent5 2 2 9 3 2 4" xfId="38554" xr:uid="{BBAD3846-ACCB-45E1-9686-FC13883051B6}"/>
    <cellStyle name="20% - Accent5 2 2 9 3 3" xfId="25381" xr:uid="{17F6CBC0-06B1-4567-8C99-AEF63E39B127}"/>
    <cellStyle name="20% - Accent5 2 2 9 3 3 2" xfId="44143" xr:uid="{6EC065B8-4748-477C-849D-4DCD54334218}"/>
    <cellStyle name="20% - Accent5 2 2 9 3 4" xfId="15990" xr:uid="{C796F40F-5A2C-42E6-AE29-B9030C98A9C4}"/>
    <cellStyle name="20% - Accent5 2 2 9 3 5" xfId="34762" xr:uid="{89D1B208-1D21-4E01-AE64-4950C6A0E3C0}"/>
    <cellStyle name="20% - Accent5 2 2 9 3 6" xfId="52665" xr:uid="{D3A81861-508D-452D-AE5B-78054953D404}"/>
    <cellStyle name="20% - Accent5 2 2 9 3 7" xfId="60681" xr:uid="{C7E3CCA2-7F75-4ED9-B659-8CBD002BFEFE}"/>
    <cellStyle name="20% - Accent5 2 2 9 4" xfId="4783" xr:uid="{8DC74CE3-9E6C-411C-AE85-916F7F3B11A5}"/>
    <cellStyle name="20% - Accent5 2 2 9 4 2" xfId="10320" xr:uid="{282B2C35-B974-4AD8-B556-3A7F0E5C4866}"/>
    <cellStyle name="20% - Accent5 2 2 9 4 2 2" xfId="29174" xr:uid="{73752921-57B0-4D8F-AE86-4DE1F41E1D20}"/>
    <cellStyle name="20% - Accent5 2 2 9 4 2 2 2" xfId="47936" xr:uid="{2FFABD9C-DFAA-434A-8367-7CEF5D9B1781}"/>
    <cellStyle name="20% - Accent5 2 2 9 4 2 3" xfId="19783" xr:uid="{7F83C685-3CA5-4D62-A245-68B6FA70AE89}"/>
    <cellStyle name="20% - Accent5 2 2 9 4 2 4" xfId="38555" xr:uid="{2ABEC7F8-956E-4CBF-9420-642A59A20593}"/>
    <cellStyle name="20% - Accent5 2 2 9 4 3" xfId="23830" xr:uid="{9A4CFB3A-3580-4B8B-9777-F44A857A6903}"/>
    <cellStyle name="20% - Accent5 2 2 9 4 3 2" xfId="42593" xr:uid="{43D53AD4-D40C-4B10-828F-31B0AC46AAD1}"/>
    <cellStyle name="20% - Accent5 2 2 9 4 4" xfId="14439" xr:uid="{A7C27CE5-EB15-48F4-A39C-398BA6496F17}"/>
    <cellStyle name="20% - Accent5 2 2 9 4 5" xfId="33212" xr:uid="{D8FE9913-4271-4B4C-ADC9-849EDB4E1E2B}"/>
    <cellStyle name="20% - Accent5 2 2 9 4 6" xfId="52666" xr:uid="{2DA308B9-310F-49B1-8E50-CCA15A9831C5}"/>
    <cellStyle name="20% - Accent5 2 2 9 4 7" xfId="60682" xr:uid="{5357A1EF-7678-4AC5-84FA-C8E40C266804}"/>
    <cellStyle name="20% - Accent5 2 2 9 5" xfId="6685" xr:uid="{3B2762F4-CA74-49D6-AE76-BE9E0C411B0D}"/>
    <cellStyle name="20% - Accent5 2 2 9 5 2" xfId="25725" xr:uid="{767C23DB-38B4-4487-AFB2-0E96443B3D71}"/>
    <cellStyle name="20% - Accent5 2 2 9 5 2 2" xfId="44487" xr:uid="{E625CDFA-C74A-4799-8CC7-E4BB0A974F28}"/>
    <cellStyle name="20% - Accent5 2 2 9 5 3" xfId="16334" xr:uid="{6DA78C87-668E-4623-B02C-D06FC66A12AC}"/>
    <cellStyle name="20% - Accent5 2 2 9 5 4" xfId="35106" xr:uid="{0447D5C4-4C94-47E9-B0C0-A28269C3EE0A}"/>
    <cellStyle name="20% - Accent5 2 2 9 6" xfId="8420" xr:uid="{7423A9C1-7452-407F-9751-5222E1DA4402}"/>
    <cellStyle name="20% - Accent5 2 2 9 6 2" xfId="27276" xr:uid="{6164BFC7-3840-4745-BABC-A7B7D512ADB0}"/>
    <cellStyle name="20% - Accent5 2 2 9 6 2 2" xfId="46038" xr:uid="{EA93E431-5EC4-4080-A937-077573D718F7}"/>
    <cellStyle name="20% - Accent5 2 2 9 6 3" xfId="17885" xr:uid="{9C0D2E52-E00E-47AA-B3E0-D1A4C2EADC19}"/>
    <cellStyle name="20% - Accent5 2 2 9 6 4" xfId="36657" xr:uid="{2DC6D21D-D0BA-49E7-98BB-8E83F714CC84}"/>
    <cellStyle name="20% - Accent5 2 2 9 7" xfId="22451" xr:uid="{736C27D6-A1A7-45F8-9031-2312F7E9C283}"/>
    <cellStyle name="20% - Accent5 2 2 9 7 2" xfId="41223" xr:uid="{E4490DB3-0C74-4FC2-A830-CB6B769B499D}"/>
    <cellStyle name="20% - Accent5 2 2 9 8" xfId="13060" xr:uid="{02A071C2-EF12-42B4-8D3A-80C1AD233BE4}"/>
    <cellStyle name="20% - Accent5 2 2 9 9" xfId="31842" xr:uid="{72B0DDB4-6A60-42DB-9314-2888FAD50FE4}"/>
    <cellStyle name="20% - Accent5 2 3" xfId="1236" xr:uid="{3A56BA8D-DBD3-4A4C-9CD0-DA19C11E6788}"/>
    <cellStyle name="20% - Accent5 2 3 2" xfId="1442" xr:uid="{98F7037F-268F-446E-86A9-690D78C36FF8}"/>
    <cellStyle name="20% - Accent5 2 3 2 2" xfId="2100" xr:uid="{386A0974-19E8-4C64-94BB-02068C8C74E3}"/>
    <cellStyle name="20% - Accent5 2 3 3" xfId="1894" xr:uid="{1BEBB1C9-C45A-4332-B4DE-AE3C13DB15CE}"/>
    <cellStyle name="20% - Accent5 2 3 4" xfId="1688" xr:uid="{0E84486A-45D0-4997-AAB1-D5581AFF10AB}"/>
    <cellStyle name="20% - Accent5 2 3 5" xfId="60010" xr:uid="{AF6AE88B-E638-4BEF-94AA-9B84606A4B26}"/>
    <cellStyle name="20% - Accent5 2 4" xfId="1277" xr:uid="{DFE624A2-608E-4AE0-A769-88449313E869}"/>
    <cellStyle name="20% - Accent5 2 4 2" xfId="1935" xr:uid="{E66E31B9-6FD5-467C-8769-4888C87E4C94}"/>
    <cellStyle name="20% - Accent5 2 4 3" xfId="1523" xr:uid="{BB8B38D2-7C30-4D17-BD2C-01D6907E543A}"/>
    <cellStyle name="20% - Accent5 2 5" xfId="1729" xr:uid="{40FAC5C0-B077-46D4-B023-6C875CE2EB0A}"/>
    <cellStyle name="20% - Accent5 2 6" xfId="1482" xr:uid="{B007BB0B-735B-4F30-8F52-BC09A4CE2B27}"/>
    <cellStyle name="20% - Accent5 2 7" xfId="967" xr:uid="{C5C8DD8F-4C14-4F01-BE3A-082550D44859}"/>
    <cellStyle name="20% - Accent5 2 8" xfId="55511" xr:uid="{C8DADCBD-825D-45B5-9A1A-6078CEE6FC9B}"/>
    <cellStyle name="20% - Accent5 3" xfId="991" xr:uid="{FB17A392-A3AA-47A0-B211-0DAB1DCFCDB6}"/>
    <cellStyle name="20% - Accent5 3 10" xfId="22452" xr:uid="{983F050D-F019-47D9-94F7-9FDF116F2DEF}"/>
    <cellStyle name="20% - Accent5 3 10 2" xfId="41224" xr:uid="{C579B78C-1517-41AD-AB4B-01A8AAAE5CEC}"/>
    <cellStyle name="20% - Accent5 3 11" xfId="13061" xr:uid="{8AC5BF65-D6C3-4083-9F15-DAC8E1A2DF7E}"/>
    <cellStyle name="20% - Accent5 3 12" xfId="31843" xr:uid="{D23DF8A7-DC3E-4E54-954C-D41D37BDCE07}"/>
    <cellStyle name="20% - Accent5 3 13" xfId="50770" xr:uid="{692E86A2-B5A1-4B28-ACA6-AFB4C09C896E}"/>
    <cellStyle name="20% - Accent5 3 14" xfId="3398" xr:uid="{B3C5C069-653E-4089-82A1-774DF51EFB58}"/>
    <cellStyle name="20% - Accent5 3 15" xfId="55512" xr:uid="{F515A139-5627-4299-9ED8-46A018CF87C8}"/>
    <cellStyle name="20% - Accent5 3 2" xfId="1176" xr:uid="{F5539FBC-17C8-4FD5-A7FB-2E454ABC1D6C}"/>
    <cellStyle name="20% - Accent5 3 2 10" xfId="31844" xr:uid="{5722385E-012E-4655-8AA6-791D8364F30F}"/>
    <cellStyle name="20% - Accent5 3 2 11" xfId="50771" xr:uid="{E8F0B691-7DB4-4C77-BE56-B1FF36E8D0CD}"/>
    <cellStyle name="20% - Accent5 3 2 12" xfId="3399" xr:uid="{585603AF-0709-4EA0-9D7C-BD06B55AEE63}"/>
    <cellStyle name="20% - Accent5 3 2 2" xfId="1382" xr:uid="{982A4ED7-5978-47B6-A428-C4CF9B7D0F93}"/>
    <cellStyle name="20% - Accent5 3 2 2 10" xfId="59026" xr:uid="{7315DF12-C864-4FA4-949B-50B2D0D778F7}"/>
    <cellStyle name="20% - Accent5 3 2 2 2" xfId="2040" xr:uid="{5353FA66-6B53-48CD-87A8-11A0CEA0A411}"/>
    <cellStyle name="20% - Accent5 3 2 2 2 2" xfId="10321" xr:uid="{B4DA1CC4-E11B-4DD7-A286-8B547B492C2A}"/>
    <cellStyle name="20% - Accent5 3 2 2 2 2 2" xfId="29175" xr:uid="{4B456D0B-D8E0-42EF-B9E9-18F53ECBA57D}"/>
    <cellStyle name="20% - Accent5 3 2 2 2 2 2 2" xfId="47937" xr:uid="{2FA41A9C-8434-4DA7-97B3-DCA3DFE055DD}"/>
    <cellStyle name="20% - Accent5 3 2 2 2 2 3" xfId="19784" xr:uid="{FA9FBB52-78BF-4642-9567-175F34FCCE46}"/>
    <cellStyle name="20% - Accent5 3 2 2 2 2 4" xfId="38556" xr:uid="{906F5FAD-AE99-4A95-A8EA-6CC69A459DB6}"/>
    <cellStyle name="20% - Accent5 3 2 2 2 3" xfId="25729" xr:uid="{2D4D0710-DB67-480D-A3E6-B49DA1C088B1}"/>
    <cellStyle name="20% - Accent5 3 2 2 2 3 2" xfId="44491" xr:uid="{3E62437B-78B2-44AE-A633-B2AA75D7A120}"/>
    <cellStyle name="20% - Accent5 3 2 2 2 4" xfId="16338" xr:uid="{7650F50C-8F03-40CC-96F1-8DE8BA21936B}"/>
    <cellStyle name="20% - Accent5 3 2 2 2 5" xfId="35110" xr:uid="{C64949A5-2C7B-4A2A-ABF6-099DA83A8307}"/>
    <cellStyle name="20% - Accent5 3 2 2 2 6" xfId="52667" xr:uid="{DE44BD84-B0CE-4F42-BD9C-71CA0A430496}"/>
    <cellStyle name="20% - Accent5 3 2 2 2 7" xfId="6689" xr:uid="{B9C82817-2816-4CCD-B59F-1D9474067ABF}"/>
    <cellStyle name="20% - Accent5 3 2 2 3" xfId="10322" xr:uid="{E95DB161-9BF2-4A6A-BDB3-186FF36385DA}"/>
    <cellStyle name="20% - Accent5 3 2 2 3 2" xfId="29176" xr:uid="{40A29795-5409-40CC-828C-3579DFFF8CEF}"/>
    <cellStyle name="20% - Accent5 3 2 2 3 2 2" xfId="47938" xr:uid="{B0BDAC0A-9D18-4E7C-B2A4-45E74BB1714A}"/>
    <cellStyle name="20% - Accent5 3 2 2 3 3" xfId="19785" xr:uid="{A0A4344F-39F4-4AE9-87DC-9FFE4959D192}"/>
    <cellStyle name="20% - Accent5 3 2 2 3 4" xfId="38557" xr:uid="{ACDC9F37-6FCD-4AA2-B0D6-32FC8171FCEA}"/>
    <cellStyle name="20% - Accent5 3 2 2 3 5" xfId="52668" xr:uid="{CBBF47FC-8FD1-430A-9233-50C7889D4257}"/>
    <cellStyle name="20% - Accent5 3 2 2 3 6" xfId="60683" xr:uid="{D1ADAC74-C4BE-4DB0-A77E-23466BFD9E6A}"/>
    <cellStyle name="20% - Accent5 3 2 2 4" xfId="8424" xr:uid="{599EC301-40CE-4980-9133-374EB2D62430}"/>
    <cellStyle name="20% - Accent5 3 2 2 4 2" xfId="27280" xr:uid="{F7AF8007-695A-485E-A7B3-22144024A609}"/>
    <cellStyle name="20% - Accent5 3 2 2 4 2 2" xfId="46042" xr:uid="{AF0DE1A6-1B2C-4066-8987-C95A5AB364DA}"/>
    <cellStyle name="20% - Accent5 3 2 2 4 3" xfId="17889" xr:uid="{086EBCE3-E0C9-4EDE-BD1D-B572818372A1}"/>
    <cellStyle name="20% - Accent5 3 2 2 4 4" xfId="36661" xr:uid="{05B51EA5-593A-47A9-AC24-33EB7483E0F3}"/>
    <cellStyle name="20% - Accent5 3 2 2 5" xfId="24112" xr:uid="{A1752501-DFDE-4D45-886D-B9D529A21007}"/>
    <cellStyle name="20% - Accent5 3 2 2 5 2" xfId="42875" xr:uid="{3CFB8756-BF75-487F-9171-7ED25AEF1815}"/>
    <cellStyle name="20% - Accent5 3 2 2 6" xfId="14721" xr:uid="{DCCA0FB6-2F8D-4041-B48F-09F6F2E2115B}"/>
    <cellStyle name="20% - Accent5 3 2 2 7" xfId="33494" xr:uid="{03AF5A02-45DC-4437-A219-09106C011A2F}"/>
    <cellStyle name="20% - Accent5 3 2 2 8" xfId="50772" xr:uid="{61C61C14-D9DB-4D0F-A968-60BCB7400F5D}"/>
    <cellStyle name="20% - Accent5 3 2 2 9" xfId="5065" xr:uid="{02D99914-B7DD-4859-862E-5250F064C308}"/>
    <cellStyle name="20% - Accent5 3 2 3" xfId="1834" xr:uid="{D9BF1EB3-827B-4A21-954A-31200B1EDA4F}"/>
    <cellStyle name="20% - Accent5 3 2 3 10" xfId="59027" xr:uid="{46095733-440C-465A-BA3A-1EF90A9A67CA}"/>
    <cellStyle name="20% - Accent5 3 2 3 2" xfId="10324" xr:uid="{F8847A0A-0870-4994-BFAA-4910DE5C52D4}"/>
    <cellStyle name="20% - Accent5 3 2 3 2 2" xfId="29178" xr:uid="{BBE71F3E-27D6-473F-8EE5-737935244EEC}"/>
    <cellStyle name="20% - Accent5 3 2 3 2 2 2" xfId="47940" xr:uid="{21E590FE-4821-4C50-B14D-B0DCA80323C5}"/>
    <cellStyle name="20% - Accent5 3 2 3 2 3" xfId="19787" xr:uid="{8B822B1A-30CF-48DE-BA63-2D105C4657D3}"/>
    <cellStyle name="20% - Accent5 3 2 3 2 4" xfId="38559" xr:uid="{E6C91897-4BD3-4015-BE1D-F93277257A6C}"/>
    <cellStyle name="20% - Accent5 3 2 3 2 5" xfId="52670" xr:uid="{61D3C270-4EE7-4D23-87D7-EE527ECD1374}"/>
    <cellStyle name="20% - Accent5 3 2 3 2 6" xfId="60684" xr:uid="{BB47809A-8975-46A1-92E1-F73145B0B81E}"/>
    <cellStyle name="20% - Accent5 3 2 3 3" xfId="10325" xr:uid="{694D374C-740F-4EB3-8345-1770D7F75C33}"/>
    <cellStyle name="20% - Accent5 3 2 3 3 2" xfId="29179" xr:uid="{75BDD360-B1C3-401B-AAC5-AC0B3E27A341}"/>
    <cellStyle name="20% - Accent5 3 2 3 3 2 2" xfId="47941" xr:uid="{90DA840E-B707-49CA-B960-9574828E005D}"/>
    <cellStyle name="20% - Accent5 3 2 3 3 3" xfId="19788" xr:uid="{CD7EB8B4-8BDB-4FBF-AE4D-CA1F8E75BE77}"/>
    <cellStyle name="20% - Accent5 3 2 3 3 4" xfId="38560" xr:uid="{066E8379-7785-45AE-A2C3-5797FF1EEC87}"/>
    <cellStyle name="20% - Accent5 3 2 3 3 5" xfId="52671" xr:uid="{439CFA78-C9B6-4EF7-93D8-F2A416D1D347}"/>
    <cellStyle name="20% - Accent5 3 2 3 3 6" xfId="60685" xr:uid="{ECB5A9F3-06FF-418A-9005-BD0DB0AE6993}"/>
    <cellStyle name="20% - Accent5 3 2 3 4" xfId="10323" xr:uid="{F8C16486-3F9B-4E1B-A956-84B75576807A}"/>
    <cellStyle name="20% - Accent5 3 2 3 4 2" xfId="29177" xr:uid="{3156B078-9712-47E8-8F09-B101CA9D39A5}"/>
    <cellStyle name="20% - Accent5 3 2 3 4 2 2" xfId="47939" xr:uid="{A2659E84-5660-4E75-8F7D-E1802D3A6042}"/>
    <cellStyle name="20% - Accent5 3 2 3 4 3" xfId="19786" xr:uid="{E42AF8C1-0BCB-4131-A0F3-24AB67785FB3}"/>
    <cellStyle name="20% - Accent5 3 2 3 4 4" xfId="38558" xr:uid="{32992D14-908E-440F-B6BB-A0DCDC4FE9AA}"/>
    <cellStyle name="20% - Accent5 3 2 3 5" xfId="24888" xr:uid="{FB319C33-0559-4DF6-89E7-E2089C25084C}"/>
    <cellStyle name="20% - Accent5 3 2 3 5 2" xfId="43650" xr:uid="{1710BD1F-37A1-4C30-83A4-719AF4BA4362}"/>
    <cellStyle name="20% - Accent5 3 2 3 6" xfId="15497" xr:uid="{C9D3DEBB-0E97-4B81-BA55-B15C400A9D3F}"/>
    <cellStyle name="20% - Accent5 3 2 3 7" xfId="34269" xr:uid="{DED3554E-F2CF-47AA-9801-287FD9E66E6E}"/>
    <cellStyle name="20% - Accent5 3 2 3 8" xfId="52669" xr:uid="{591BE6F6-9962-4692-8AB8-82D8B0B1906E}"/>
    <cellStyle name="20% - Accent5 3 2 3 9" xfId="5841" xr:uid="{E19C96F2-9DB8-4EEA-B43D-2A006C629187}"/>
    <cellStyle name="20% - Accent5 3 2 4" xfId="1628" xr:uid="{198E01C9-C64B-4943-966C-384359D34E5A}"/>
    <cellStyle name="20% - Accent5 3 2 4 2" xfId="23337" xr:uid="{A80FE3CE-0E49-44ED-A2A1-7557894C0EC1}"/>
    <cellStyle name="20% - Accent5 3 2 4 2 2" xfId="42100" xr:uid="{8F5AAE79-BFF9-439D-8108-FF5EF66B3ECD}"/>
    <cellStyle name="20% - Accent5 3 2 4 3" xfId="13946" xr:uid="{2010FD55-4B16-45A8-AAEF-6F8733417301}"/>
    <cellStyle name="20% - Accent5 3 2 4 4" xfId="32719" xr:uid="{72A28D10-B7E6-45B0-9658-B3A6130934FE}"/>
    <cellStyle name="20% - Accent5 3 2 4 5" xfId="4290" xr:uid="{2251109A-7D9F-4177-A79C-6AFF2D8AFC65}"/>
    <cellStyle name="20% - Accent5 3 2 5" xfId="6688" xr:uid="{8C6683AC-5272-4954-BDBF-453B674E9554}"/>
    <cellStyle name="20% - Accent5 3 2 5 2" xfId="25728" xr:uid="{C9FC78BE-2264-4267-8202-C0019C9FD3F8}"/>
    <cellStyle name="20% - Accent5 3 2 5 2 2" xfId="44490" xr:uid="{E554DEDD-7F64-4EFA-9D10-F03923EB9F8A}"/>
    <cellStyle name="20% - Accent5 3 2 5 3" xfId="16337" xr:uid="{EA84F196-82E4-4B33-BA05-04A87B4CCD2D}"/>
    <cellStyle name="20% - Accent5 3 2 5 4" xfId="35109" xr:uid="{DB7E896C-0E0A-4DBD-91B0-52C94186ED3B}"/>
    <cellStyle name="20% - Accent5 3 2 6" xfId="7936" xr:uid="{459850C2-30DC-48D2-ABDC-B9322EF53AE5}"/>
    <cellStyle name="20% - Accent5 3 2 7" xfId="8423" xr:uid="{ACD38DF5-4F00-4DDC-91E5-4E9D1267CED0}"/>
    <cellStyle name="20% - Accent5 3 2 7 2" xfId="27279" xr:uid="{5A99355D-9FB3-428F-8F1A-ABEF3373B571}"/>
    <cellStyle name="20% - Accent5 3 2 7 2 2" xfId="46041" xr:uid="{A1186D54-A1F4-4902-A44D-DC66D96F5A0A}"/>
    <cellStyle name="20% - Accent5 3 2 7 3" xfId="17888" xr:uid="{92FCF2B0-3A4B-43CB-ADFB-DCD981E974F7}"/>
    <cellStyle name="20% - Accent5 3 2 7 4" xfId="36660" xr:uid="{C9CCCFE0-56E8-4F16-9B93-F415D8F1CD9A}"/>
    <cellStyle name="20% - Accent5 3 2 8" xfId="22453" xr:uid="{F647F3AF-1A93-4DF1-B967-2D3616096C63}"/>
    <cellStyle name="20% - Accent5 3 2 8 2" xfId="41225" xr:uid="{B954F7FF-BE37-4CA1-BF5D-01C0A06ED00F}"/>
    <cellStyle name="20% - Accent5 3 2 9" xfId="13062" xr:uid="{5A8B470A-1BA7-4E14-8144-03B3727B1501}"/>
    <cellStyle name="20% - Accent5 3 3" xfId="1299" xr:uid="{2269B55A-61FF-4C52-9BD6-769AC72B3B18}"/>
    <cellStyle name="20% - Accent5 3 3 10" xfId="50773" xr:uid="{0A03E882-0CFB-47B0-A64F-9A329426B867}"/>
    <cellStyle name="20% - Accent5 3 3 11" xfId="3400" xr:uid="{9DA147DB-8C56-4CF7-8F7B-AA87EEF80AC5}"/>
    <cellStyle name="20% - Accent5 3 3 12" xfId="59028" xr:uid="{690DD487-8756-4389-91BB-4B571790BF7A}"/>
    <cellStyle name="20% - Accent5 3 3 2" xfId="1957" xr:uid="{5492DE26-5E45-4D8B-8803-A0D527ACB9DF}"/>
    <cellStyle name="20% - Accent5 3 3 2 10" xfId="59029" xr:uid="{195701E6-AE62-4955-83CC-575E3499F5C3}"/>
    <cellStyle name="20% - Accent5 3 3 2 2" xfId="6691" xr:uid="{C2759AEE-DFD5-42AF-96E2-1601E0D6FA69}"/>
    <cellStyle name="20% - Accent5 3 3 2 2 2" xfId="10326" xr:uid="{27E33A28-E162-4F6D-9A4D-C18A2535D081}"/>
    <cellStyle name="20% - Accent5 3 3 2 2 2 2" xfId="29180" xr:uid="{346460D7-CE20-4B2F-B0A7-D78ED33D554A}"/>
    <cellStyle name="20% - Accent5 3 3 2 2 2 2 2" xfId="47942" xr:uid="{2B80254C-1D94-45A0-B074-2A41F464850B}"/>
    <cellStyle name="20% - Accent5 3 3 2 2 2 3" xfId="19789" xr:uid="{B1F65BF7-31E3-4E9A-880D-6A3698C22FB3}"/>
    <cellStyle name="20% - Accent5 3 3 2 2 2 4" xfId="38561" xr:uid="{9478244D-1273-4748-A001-FDA9FB97C8A5}"/>
    <cellStyle name="20% - Accent5 3 3 2 2 3" xfId="25731" xr:uid="{DDE279B5-2D69-405F-BE3F-D2A2B14C7A5F}"/>
    <cellStyle name="20% - Accent5 3 3 2 2 3 2" xfId="44493" xr:uid="{CEBA92FC-AFCA-4800-BF42-96F6B13D4FFE}"/>
    <cellStyle name="20% - Accent5 3 3 2 2 4" xfId="16340" xr:uid="{B44D74BC-3F3D-4F92-B91A-BB83082A17FE}"/>
    <cellStyle name="20% - Accent5 3 3 2 2 5" xfId="35112" xr:uid="{109E7A14-6527-433C-8AA6-EC4352A46D85}"/>
    <cellStyle name="20% - Accent5 3 3 2 2 6" xfId="52672" xr:uid="{FC7EC33A-9D86-41E1-AD01-643901CD0517}"/>
    <cellStyle name="20% - Accent5 3 3 2 2 7" xfId="60686" xr:uid="{10D5B993-B4E4-4E23-AE2A-43B1B1F55421}"/>
    <cellStyle name="20% - Accent5 3 3 2 3" xfId="10327" xr:uid="{C1A41A0E-4B21-453F-9E60-3ECD714B5D7D}"/>
    <cellStyle name="20% - Accent5 3 3 2 3 2" xfId="29181" xr:uid="{6B855BA4-6B6B-4987-B886-CD98EF4CCAA2}"/>
    <cellStyle name="20% - Accent5 3 3 2 3 2 2" xfId="47943" xr:uid="{FCCD0813-E0AA-4A0F-AE1F-BD69EBB77F91}"/>
    <cellStyle name="20% - Accent5 3 3 2 3 3" xfId="19790" xr:uid="{A5420949-D566-4341-A47F-6F296175B4AD}"/>
    <cellStyle name="20% - Accent5 3 3 2 3 4" xfId="38562" xr:uid="{E1EB0D8E-4601-4336-89C7-0F2BEC92F0E5}"/>
    <cellStyle name="20% - Accent5 3 3 2 3 5" xfId="52673" xr:uid="{ED640570-425C-41C4-AD42-CE3F8C96B634}"/>
    <cellStyle name="20% - Accent5 3 3 2 3 6" xfId="60687" xr:uid="{8DDB3372-4B66-43EF-9AC0-247928A93040}"/>
    <cellStyle name="20% - Accent5 3 3 2 4" xfId="8426" xr:uid="{2830DCDF-96EE-4168-8A73-B4F56619975B}"/>
    <cellStyle name="20% - Accent5 3 3 2 4 2" xfId="27282" xr:uid="{88CCA794-6EE3-488D-A9DC-6F6298747F4D}"/>
    <cellStyle name="20% - Accent5 3 3 2 4 2 2" xfId="46044" xr:uid="{98877123-9DA6-4E0F-B559-9E1C66AE45D9}"/>
    <cellStyle name="20% - Accent5 3 3 2 4 3" xfId="17891" xr:uid="{7BE6A430-285C-4959-8D1F-7AD743445D65}"/>
    <cellStyle name="20% - Accent5 3 3 2 4 4" xfId="36663" xr:uid="{0D784BC7-560C-4580-940D-6452C4397CB6}"/>
    <cellStyle name="20% - Accent5 3 3 2 5" xfId="24330" xr:uid="{9ACA3B23-46B0-4A78-BDF6-8292F257BDDB}"/>
    <cellStyle name="20% - Accent5 3 3 2 5 2" xfId="43093" xr:uid="{165BD824-B84D-4641-9EE0-E4EDE9CF13C2}"/>
    <cellStyle name="20% - Accent5 3 3 2 6" xfId="14939" xr:uid="{B555F1AF-D2C1-47C8-A698-85E9CB60B8A8}"/>
    <cellStyle name="20% - Accent5 3 3 2 7" xfId="33712" xr:uid="{6DD53089-AEEE-48C8-B5A4-FC65FEC6ED0F}"/>
    <cellStyle name="20% - Accent5 3 3 2 8" xfId="50774" xr:uid="{6FC66865-1449-46E6-AB13-5AE61747487B}"/>
    <cellStyle name="20% - Accent5 3 3 2 9" xfId="5283" xr:uid="{3A018F38-62D7-49FB-88FB-507112813A53}"/>
    <cellStyle name="20% - Accent5 3 3 3" xfId="6059" xr:uid="{D1BDE8C4-793B-47CD-9605-E4FB97E7FA92}"/>
    <cellStyle name="20% - Accent5 3 3 3 2" xfId="10328" xr:uid="{2F9C27AA-C1FD-4829-A4A8-2CBE469F3E2F}"/>
    <cellStyle name="20% - Accent5 3 3 3 2 2" xfId="29182" xr:uid="{CB6A8673-A02D-476D-BE53-A5B0577A7BE7}"/>
    <cellStyle name="20% - Accent5 3 3 3 2 2 2" xfId="47944" xr:uid="{0C1A315B-6D2A-45E5-B419-5C1F003A0369}"/>
    <cellStyle name="20% - Accent5 3 3 3 2 3" xfId="19791" xr:uid="{F0F2A3B4-6D4B-4998-A64B-CB3504880F39}"/>
    <cellStyle name="20% - Accent5 3 3 3 2 4" xfId="38563" xr:uid="{BB829498-1A3D-440C-8FED-300F0856E1E8}"/>
    <cellStyle name="20% - Accent5 3 3 3 3" xfId="25106" xr:uid="{C17F3BF2-914F-430B-A4EE-4B0D84B3BBF3}"/>
    <cellStyle name="20% - Accent5 3 3 3 3 2" xfId="43868" xr:uid="{05EE3894-5A0D-4CBD-8362-9CE6E362B996}"/>
    <cellStyle name="20% - Accent5 3 3 3 4" xfId="15715" xr:uid="{93580997-B763-4648-8304-23DCB10E78F3}"/>
    <cellStyle name="20% - Accent5 3 3 3 5" xfId="34487" xr:uid="{CD5AC314-2C2B-4C70-BD5E-B8248D9C0AFA}"/>
    <cellStyle name="20% - Accent5 3 3 3 6" xfId="52674" xr:uid="{50845D9E-8D7E-4B62-9613-E3A82E33D238}"/>
    <cellStyle name="20% - Accent5 3 3 3 7" xfId="60688" xr:uid="{1E24305A-20E9-44F1-AA1B-C1A46F6D0253}"/>
    <cellStyle name="20% - Accent5 3 3 4" xfId="4508" xr:uid="{25DE1786-B486-4F83-BE2C-D192181556D6}"/>
    <cellStyle name="20% - Accent5 3 3 4 2" xfId="10329" xr:uid="{8F5326B8-753C-4799-9B24-C280B584A682}"/>
    <cellStyle name="20% - Accent5 3 3 4 2 2" xfId="29183" xr:uid="{3CD177B1-D439-42E9-9D24-D5A7280C04D9}"/>
    <cellStyle name="20% - Accent5 3 3 4 2 2 2" xfId="47945" xr:uid="{AABE665A-7C9C-4F94-AB49-9CBCE280D21D}"/>
    <cellStyle name="20% - Accent5 3 3 4 2 3" xfId="19792" xr:uid="{F5A6CAC1-B4AA-4EBA-A746-C5DB7D19D76B}"/>
    <cellStyle name="20% - Accent5 3 3 4 2 4" xfId="38564" xr:uid="{97D55EBF-25D2-485B-BF41-7CA67EB96F5F}"/>
    <cellStyle name="20% - Accent5 3 3 4 3" xfId="23555" xr:uid="{58B16A02-9635-458B-AA8B-342C3E4C58B3}"/>
    <cellStyle name="20% - Accent5 3 3 4 3 2" xfId="42318" xr:uid="{B1A7EDD8-57E0-4CDA-AB2C-A1C0F0FCDE25}"/>
    <cellStyle name="20% - Accent5 3 3 4 4" xfId="14164" xr:uid="{C7FC5973-9C77-493E-A4A9-5010D4A1B324}"/>
    <cellStyle name="20% - Accent5 3 3 4 5" xfId="32937" xr:uid="{46B451D6-53B9-4B14-82F6-72BEFFF72523}"/>
    <cellStyle name="20% - Accent5 3 3 4 6" xfId="52675" xr:uid="{0334EC5A-FE18-4176-A1FE-4486943A2B92}"/>
    <cellStyle name="20% - Accent5 3 3 4 7" xfId="60689" xr:uid="{4947B680-E6DD-4CEE-A94D-DA5343CB809E}"/>
    <cellStyle name="20% - Accent5 3 3 5" xfId="6690" xr:uid="{C2CD702D-9385-46F5-AFF7-D66E3ED951BD}"/>
    <cellStyle name="20% - Accent5 3 3 5 2" xfId="25730" xr:uid="{2C4FD5CA-9A9E-4E7D-ACD2-5213E4F9A1E0}"/>
    <cellStyle name="20% - Accent5 3 3 5 2 2" xfId="44492" xr:uid="{9BF52A84-7399-43A9-9759-20B8D9EFC51E}"/>
    <cellStyle name="20% - Accent5 3 3 5 3" xfId="16339" xr:uid="{5B2B345D-7ED3-4470-80F4-2C7A0EA5E441}"/>
    <cellStyle name="20% - Accent5 3 3 5 4" xfId="35111" xr:uid="{C9179BF6-766A-4D6C-AF3B-EDF36DB1EF67}"/>
    <cellStyle name="20% - Accent5 3 3 6" xfId="8425" xr:uid="{6384C631-A3E8-4233-BF76-C47F9AABD4B9}"/>
    <cellStyle name="20% - Accent5 3 3 6 2" xfId="27281" xr:uid="{65F121B5-FE92-432F-A973-EA2646F357B0}"/>
    <cellStyle name="20% - Accent5 3 3 6 2 2" xfId="46043" xr:uid="{0DA6B10A-56B5-4DEA-881C-78572C5E7AF9}"/>
    <cellStyle name="20% - Accent5 3 3 6 3" xfId="17890" xr:uid="{BA155DAC-9E95-4E23-BC07-A34985C14988}"/>
    <cellStyle name="20% - Accent5 3 3 6 4" xfId="36662" xr:uid="{E2AD6A7E-DB9C-4A86-A11B-77F18E550CD7}"/>
    <cellStyle name="20% - Accent5 3 3 7" xfId="22454" xr:uid="{F527FD52-9938-4878-A9FC-63850C0313D4}"/>
    <cellStyle name="20% - Accent5 3 3 7 2" xfId="41226" xr:uid="{2CD1DA31-3310-4EA4-92DE-8B86424E59B7}"/>
    <cellStyle name="20% - Accent5 3 3 8" xfId="13063" xr:uid="{E9F766B6-FF93-401C-ACA5-E159840B1951}"/>
    <cellStyle name="20% - Accent5 3 3 9" xfId="31845" xr:uid="{496FF59D-F25D-41EA-BD31-6DCD44074ED1}"/>
    <cellStyle name="20% - Accent5 3 4" xfId="1751" xr:uid="{DD0430D4-AAB0-4B26-9A05-42A3EBB786A9}"/>
    <cellStyle name="20% - Accent5 3 4 10" xfId="59030" xr:uid="{9F70B9D6-6C9C-43AE-A8D2-4A34297630BD}"/>
    <cellStyle name="20% - Accent5 3 4 2" xfId="6692" xr:uid="{60B4DD43-F06A-493A-9CF3-E767543287F4}"/>
    <cellStyle name="20% - Accent5 3 4 2 2" xfId="10330" xr:uid="{EAFCEF34-5742-4756-AD0A-F2DACF99C5AD}"/>
    <cellStyle name="20% - Accent5 3 4 2 2 2" xfId="29184" xr:uid="{C9356092-40F6-4DE1-9A08-10BB234A43C6}"/>
    <cellStyle name="20% - Accent5 3 4 2 2 2 2" xfId="47946" xr:uid="{1740A488-9E32-466B-AD84-51960BB7BB14}"/>
    <cellStyle name="20% - Accent5 3 4 2 2 3" xfId="19793" xr:uid="{944DD045-F101-47C2-B52F-9F29BE761DD6}"/>
    <cellStyle name="20% - Accent5 3 4 2 2 4" xfId="38565" xr:uid="{EFEA403D-289D-4257-84AF-DB59BB4FE4C9}"/>
    <cellStyle name="20% - Accent5 3 4 2 3" xfId="25732" xr:uid="{2815255C-B528-4DF3-8853-11376C456C3B}"/>
    <cellStyle name="20% - Accent5 3 4 2 3 2" xfId="44494" xr:uid="{0DB201CE-57AA-44B6-A8C9-CF88CBA648F2}"/>
    <cellStyle name="20% - Accent5 3 4 2 4" xfId="16341" xr:uid="{6624D599-DB76-4B14-B68B-D25A0E87F768}"/>
    <cellStyle name="20% - Accent5 3 4 2 5" xfId="35113" xr:uid="{87E8CC9F-2134-438B-9892-BF831174383E}"/>
    <cellStyle name="20% - Accent5 3 4 2 6" xfId="52676" xr:uid="{9C160158-44C1-4E42-BB8C-26E33ABCC5BA}"/>
    <cellStyle name="20% - Accent5 3 4 2 7" xfId="60690" xr:uid="{8533102B-A4FE-4CAD-A6D9-6551DE47FF3B}"/>
    <cellStyle name="20% - Accent5 3 4 3" xfId="10331" xr:uid="{ADA3C805-CC39-4FDA-9A94-64D939BA5A65}"/>
    <cellStyle name="20% - Accent5 3 4 3 2" xfId="29185" xr:uid="{EE810D99-9A45-439D-9D4C-223B4EFC14A9}"/>
    <cellStyle name="20% - Accent5 3 4 3 2 2" xfId="47947" xr:uid="{E2ABBEFB-3D08-4C21-8ECF-F9E14378A998}"/>
    <cellStyle name="20% - Accent5 3 4 3 3" xfId="19794" xr:uid="{37B4241B-B286-4A7F-BDE0-69554DA35062}"/>
    <cellStyle name="20% - Accent5 3 4 3 4" xfId="38566" xr:uid="{BD1889F5-A30E-497E-8AFB-4EE53AB8229F}"/>
    <cellStyle name="20% - Accent5 3 4 3 5" xfId="52677" xr:uid="{AC919FB9-24A5-4154-9D32-F5F78A539997}"/>
    <cellStyle name="20% - Accent5 3 4 3 6" xfId="60691" xr:uid="{22484EAB-F508-4D2C-978A-F17CD1D4F8D9}"/>
    <cellStyle name="20% - Accent5 3 4 4" xfId="8427" xr:uid="{5BCE91C7-03B2-4315-A774-1204358B500A}"/>
    <cellStyle name="20% - Accent5 3 4 4 2" xfId="27283" xr:uid="{6F0BFE4B-8EC9-43E3-B53F-C8178FDAE16A}"/>
    <cellStyle name="20% - Accent5 3 4 4 2 2" xfId="46045" xr:uid="{7394E9A8-A591-46A3-B480-110145615375}"/>
    <cellStyle name="20% - Accent5 3 4 4 3" xfId="17892" xr:uid="{0D7DA698-74EC-4363-B278-9EB77A195960}"/>
    <cellStyle name="20% - Accent5 3 4 4 4" xfId="36664" xr:uid="{490BB525-263B-4917-9031-67FC15C7CA98}"/>
    <cellStyle name="20% - Accent5 3 4 5" xfId="23897" xr:uid="{EA682908-8B8A-4AA9-BC0B-7DC734BC19BC}"/>
    <cellStyle name="20% - Accent5 3 4 5 2" xfId="42660" xr:uid="{AD3760DA-0260-4A74-9049-0F8B73ABEE8C}"/>
    <cellStyle name="20% - Accent5 3 4 6" xfId="14506" xr:uid="{3B14DDB0-3F82-4B83-B9EA-3CEF47E97D06}"/>
    <cellStyle name="20% - Accent5 3 4 7" xfId="33279" xr:uid="{98442F82-0E64-4882-8E0A-11FFE2950373}"/>
    <cellStyle name="20% - Accent5 3 4 8" xfId="50775" xr:uid="{08498F13-707D-49AA-8EC8-71BF22249A52}"/>
    <cellStyle name="20% - Accent5 3 4 9" xfId="4850" xr:uid="{1E1B66F6-DC68-436E-BA08-F15A0869E1F4}"/>
    <cellStyle name="20% - Accent5 3 5" xfId="1545" xr:uid="{F9E28DC7-3476-4679-9DD2-EF848E4695C2}"/>
    <cellStyle name="20% - Accent5 3 5 10" xfId="59031" xr:uid="{4E34B6BA-F077-4306-BED1-15269651BB10}"/>
    <cellStyle name="20% - Accent5 3 5 2" xfId="10333" xr:uid="{80720E4F-FEE0-4EA7-9F00-5A24C6619E6C}"/>
    <cellStyle name="20% - Accent5 3 5 2 2" xfId="29187" xr:uid="{08018874-207D-4591-A760-046671406DF2}"/>
    <cellStyle name="20% - Accent5 3 5 2 2 2" xfId="47949" xr:uid="{116BDCF6-DCC9-42F3-AF57-88BD133DC13E}"/>
    <cellStyle name="20% - Accent5 3 5 2 3" xfId="19796" xr:uid="{5C7CD65B-B8B0-4930-8F5F-93A4B0CB0213}"/>
    <cellStyle name="20% - Accent5 3 5 2 4" xfId="38568" xr:uid="{7C7AE3AC-8743-4DEB-A7B2-B8DA2EAC795E}"/>
    <cellStyle name="20% - Accent5 3 5 2 5" xfId="52679" xr:uid="{348A4F6D-A8EA-44E0-8303-A910EEF72E05}"/>
    <cellStyle name="20% - Accent5 3 5 2 6" xfId="60692" xr:uid="{32C5BA49-2A13-4210-8D01-233DC77295C5}"/>
    <cellStyle name="20% - Accent5 3 5 3" xfId="10334" xr:uid="{5C1765F9-D23E-4639-8405-F5ED653C7636}"/>
    <cellStyle name="20% - Accent5 3 5 3 2" xfId="29188" xr:uid="{DA2A0BBB-8358-492C-A51E-3F4FA126F1E6}"/>
    <cellStyle name="20% - Accent5 3 5 3 2 2" xfId="47950" xr:uid="{E786568A-BBAA-432B-8D5D-F4762FC234F4}"/>
    <cellStyle name="20% - Accent5 3 5 3 3" xfId="19797" xr:uid="{E8EF9326-E959-48AB-9A5E-F3DE2DB878C7}"/>
    <cellStyle name="20% - Accent5 3 5 3 4" xfId="38569" xr:uid="{CF300426-6FCA-4FD0-B37F-7CAB65F985BE}"/>
    <cellStyle name="20% - Accent5 3 5 3 5" xfId="52680" xr:uid="{AC370DD1-BD84-49E9-A65C-5045B021A89D}"/>
    <cellStyle name="20% - Accent5 3 5 3 6" xfId="60693" xr:uid="{7A727008-2D9C-41D6-B5F9-7F74D5F2A280}"/>
    <cellStyle name="20% - Accent5 3 5 4" xfId="10332" xr:uid="{B4DF40D3-2C8C-42D9-9E9D-5BDB7E25FB5F}"/>
    <cellStyle name="20% - Accent5 3 5 4 2" xfId="29186" xr:uid="{EF6ABB8A-B03A-4A72-9F99-5297891D661F}"/>
    <cellStyle name="20% - Accent5 3 5 4 2 2" xfId="47948" xr:uid="{8EB34B74-EF2A-4C74-A4E0-B639FDE02B72}"/>
    <cellStyle name="20% - Accent5 3 5 4 3" xfId="19795" xr:uid="{78B9FA74-6C10-4403-B17D-EF32CB413FB7}"/>
    <cellStyle name="20% - Accent5 3 5 4 4" xfId="38567" xr:uid="{B843D5A8-23C5-475A-B49F-83D66D8E1E2F}"/>
    <cellStyle name="20% - Accent5 3 5 5" xfId="24673" xr:uid="{F91D7B7C-7FBF-4AC4-98BC-D62F436E7E86}"/>
    <cellStyle name="20% - Accent5 3 5 5 2" xfId="43435" xr:uid="{0661C855-B07F-4E51-B068-ED73918F7964}"/>
    <cellStyle name="20% - Accent5 3 5 6" xfId="15282" xr:uid="{D1A37AE9-81B6-45F1-8E84-E20BBBD1215C}"/>
    <cellStyle name="20% - Accent5 3 5 7" xfId="34054" xr:uid="{1F75606F-A661-466F-8C64-E8C12DA67B79}"/>
    <cellStyle name="20% - Accent5 3 5 8" xfId="52678" xr:uid="{4EAD6DB4-7002-4160-B41C-4726937240E9}"/>
    <cellStyle name="20% - Accent5 3 5 9" xfId="5626" xr:uid="{194F079F-9C30-44D6-9231-B4EB8F3D771B}"/>
    <cellStyle name="20% - Accent5 3 6" xfId="4075" xr:uid="{590451FB-DB41-40B5-9FED-815AF67983C2}"/>
    <cellStyle name="20% - Accent5 3 6 2" xfId="23122" xr:uid="{1F136BB1-07E8-4FCF-A179-11DB03C6150F}"/>
    <cellStyle name="20% - Accent5 3 6 2 2" xfId="41885" xr:uid="{ECFEF3EF-620A-4E03-A739-7661126EA3A7}"/>
    <cellStyle name="20% - Accent5 3 6 3" xfId="13731" xr:uid="{8268C7D2-08C2-484F-99F8-1FFE4352F007}"/>
    <cellStyle name="20% - Accent5 3 6 4" xfId="32504" xr:uid="{48ACD4B8-9A12-4D17-A065-2B7CCC6AAC5A}"/>
    <cellStyle name="20% - Accent5 3 7" xfId="6687" xr:uid="{AE339A90-AE42-4031-A78F-053798E36506}"/>
    <cellStyle name="20% - Accent5 3 7 2" xfId="25727" xr:uid="{8D312CCA-9128-45A7-8BE5-02C6D04D6C13}"/>
    <cellStyle name="20% - Accent5 3 7 2 2" xfId="44489" xr:uid="{5734DEBD-732A-4E7C-8014-6754827A4529}"/>
    <cellStyle name="20% - Accent5 3 7 3" xfId="16336" xr:uid="{89F91CDE-5644-4242-A5C5-770352D99B7B}"/>
    <cellStyle name="20% - Accent5 3 7 4" xfId="35108" xr:uid="{26561356-1AF9-4EC9-8717-884FE2625909}"/>
    <cellStyle name="20% - Accent5 3 8" xfId="7935" xr:uid="{9C2B26DE-95C2-4348-BC0F-D5E36A4996B2}"/>
    <cellStyle name="20% - Accent5 3 9" xfId="8422" xr:uid="{50C72185-8D28-4783-B334-4579851E98ED}"/>
    <cellStyle name="20% - Accent5 3 9 2" xfId="27278" xr:uid="{6CE449B0-E670-4870-837D-6D98F77F778F}"/>
    <cellStyle name="20% - Accent5 3 9 2 2" xfId="46040" xr:uid="{09E560E6-BB35-45ED-AA0A-F5FC687578B8}"/>
    <cellStyle name="20% - Accent5 3 9 3" xfId="17887" xr:uid="{1F654217-7863-49F7-B8F7-BC4905EF64B2}"/>
    <cellStyle name="20% - Accent5 3 9 4" xfId="36659" xr:uid="{2A222015-F733-4885-9D0A-5EC3A93DDD21}"/>
    <cellStyle name="20% - Accent5 4" xfId="1100" xr:uid="{B4E12A12-8765-475F-8FA1-F80B41DA32D9}"/>
    <cellStyle name="20% - Accent5 4 10" xfId="22455" xr:uid="{1337A982-40F3-43BC-8179-09DB1C3531BB}"/>
    <cellStyle name="20% - Accent5 4 10 2" xfId="41227" xr:uid="{C15A6412-440F-4331-9EBB-4996BF03C7B2}"/>
    <cellStyle name="20% - Accent5 4 10 3" xfId="55514" xr:uid="{4F2830B1-26E6-4624-88B6-30656802C7F2}"/>
    <cellStyle name="20% - Accent5 4 11" xfId="13064" xr:uid="{E02B8D52-D018-4918-BB7B-F60A4A72AEB2}"/>
    <cellStyle name="20% - Accent5 4 11 2" xfId="55515" xr:uid="{A7495177-6F8B-46FA-B85D-BF9BE1CC7B4E}"/>
    <cellStyle name="20% - Accent5 4 12" xfId="31846" xr:uid="{DC38A227-7D7F-43CF-B91E-1931DD924CBF}"/>
    <cellStyle name="20% - Accent5 4 12 2" xfId="55516" xr:uid="{BAC4F0A9-2BFF-4B5B-9081-DB41BFADDC27}"/>
    <cellStyle name="20% - Accent5 4 13" xfId="50776" xr:uid="{16FAA60A-F74B-470D-83D4-0B59A783E5AB}"/>
    <cellStyle name="20% - Accent5 4 13 2" xfId="55517" xr:uid="{75D32C6C-C8AA-4695-9BAF-14E4479C013B}"/>
    <cellStyle name="20% - Accent5 4 14" xfId="3401" xr:uid="{2BA6456C-F2DA-4982-9BAB-405F3F87C730}"/>
    <cellStyle name="20% - Accent5 4 15" xfId="55513" xr:uid="{8D269391-7D41-43FE-B2EF-8999D0080C95}"/>
    <cellStyle name="20% - Accent5 4 2" xfId="1196" xr:uid="{779C8E27-BC4D-49DB-9996-59B0BB11FE6A}"/>
    <cellStyle name="20% - Accent5 4 2 10" xfId="50777" xr:uid="{366D857E-ADA8-4E36-9C8D-7F83B05546DC}"/>
    <cellStyle name="20% - Accent5 4 2 11" xfId="3402" xr:uid="{32EC3EED-6829-4126-B770-03CBB73A353E}"/>
    <cellStyle name="20% - Accent5 4 2 12" xfId="55518" xr:uid="{28808C1E-3030-4157-B692-1C5EF474F838}"/>
    <cellStyle name="20% - Accent5 4 2 2" xfId="1402" xr:uid="{C0F5FD53-CC23-41DF-9D2B-FA226243C667}"/>
    <cellStyle name="20% - Accent5 4 2 2 10" xfId="59032" xr:uid="{3C97DEF4-CF71-472F-8C5F-0368EC3CC0B4}"/>
    <cellStyle name="20% - Accent5 4 2 2 2" xfId="2060" xr:uid="{ECA5651B-A858-4C20-944F-130F61B68D7C}"/>
    <cellStyle name="20% - Accent5 4 2 2 2 2" xfId="10335" xr:uid="{9B46841B-1718-4D7D-970C-F0C93321B8B2}"/>
    <cellStyle name="20% - Accent5 4 2 2 2 2 2" xfId="29189" xr:uid="{729F537D-488C-432B-8B12-8C40DD088734}"/>
    <cellStyle name="20% - Accent5 4 2 2 2 2 2 2" xfId="47951" xr:uid="{DA66792B-847E-4BD9-992D-432A76BEEA56}"/>
    <cellStyle name="20% - Accent5 4 2 2 2 2 3" xfId="19798" xr:uid="{2E368BF1-3980-4999-B2A7-7F1B44DA0018}"/>
    <cellStyle name="20% - Accent5 4 2 2 2 2 4" xfId="38570" xr:uid="{F19164BD-E62C-469A-8348-D731294B08D7}"/>
    <cellStyle name="20% - Accent5 4 2 2 2 3" xfId="25735" xr:uid="{5E7659E6-1BE9-4C65-B543-43E55365EC27}"/>
    <cellStyle name="20% - Accent5 4 2 2 2 3 2" xfId="44497" xr:uid="{A4AD98E2-42BE-4648-AF56-B4AA2B45B653}"/>
    <cellStyle name="20% - Accent5 4 2 2 2 4" xfId="16344" xr:uid="{61A6163C-4B53-428E-B827-35FC2BBC0C38}"/>
    <cellStyle name="20% - Accent5 4 2 2 2 5" xfId="35116" xr:uid="{8CB1451A-4576-45B0-9220-F16A03DE392D}"/>
    <cellStyle name="20% - Accent5 4 2 2 2 6" xfId="52681" xr:uid="{DCF00F68-1B05-4028-AAA7-484B2CE794D8}"/>
    <cellStyle name="20% - Accent5 4 2 2 2 7" xfId="6695" xr:uid="{DD5FD42B-AD2E-4292-9993-33781AB33818}"/>
    <cellStyle name="20% - Accent5 4 2 2 3" xfId="10336" xr:uid="{C91E34E4-EF95-425C-B6C8-8B6C93F66EDB}"/>
    <cellStyle name="20% - Accent5 4 2 2 3 2" xfId="29190" xr:uid="{E4C60100-6A6F-48CC-ADF9-6164082DF05C}"/>
    <cellStyle name="20% - Accent5 4 2 2 3 2 2" xfId="47952" xr:uid="{DF8E3E4D-E8AA-447B-8EF7-64DE158006C6}"/>
    <cellStyle name="20% - Accent5 4 2 2 3 3" xfId="19799" xr:uid="{0465B87E-BBD6-448B-8F7E-442A66E9D5C1}"/>
    <cellStyle name="20% - Accent5 4 2 2 3 4" xfId="38571" xr:uid="{A6644A8D-BB07-4E78-A32D-204E8EFD7162}"/>
    <cellStyle name="20% - Accent5 4 2 2 3 5" xfId="52682" xr:uid="{79142A03-9646-42D1-B26B-E74B9437472F}"/>
    <cellStyle name="20% - Accent5 4 2 2 3 6" xfId="60694" xr:uid="{0BB89683-C445-4B1B-BD00-A4A808705260}"/>
    <cellStyle name="20% - Accent5 4 2 2 4" xfId="8430" xr:uid="{7F919836-4BB7-4BBA-A28A-9AD349F3C2AB}"/>
    <cellStyle name="20% - Accent5 4 2 2 4 2" xfId="27286" xr:uid="{58747AC3-25B8-4F55-8D01-2963A3C54A0A}"/>
    <cellStyle name="20% - Accent5 4 2 2 4 2 2" xfId="46048" xr:uid="{0C97818B-BDCF-4318-8993-30A4AF7538E7}"/>
    <cellStyle name="20% - Accent5 4 2 2 4 3" xfId="17895" xr:uid="{E83C6609-0112-4F5F-8616-F739B831F37D}"/>
    <cellStyle name="20% - Accent5 4 2 2 4 4" xfId="36667" xr:uid="{B7BE64DE-0161-44A8-A5E7-D18B0FD0CC21}"/>
    <cellStyle name="20% - Accent5 4 2 2 5" xfId="24155" xr:uid="{587DF6C4-33E9-46DF-AC9D-2A66D53A1984}"/>
    <cellStyle name="20% - Accent5 4 2 2 5 2" xfId="42918" xr:uid="{2EAFEB24-A0D1-41D1-888E-778F9E2607F7}"/>
    <cellStyle name="20% - Accent5 4 2 2 6" xfId="14764" xr:uid="{FBEEDD2B-AF3D-4E18-BAAE-3D71BEEC3BF8}"/>
    <cellStyle name="20% - Accent5 4 2 2 7" xfId="33537" xr:uid="{B2A77750-4138-4112-8838-7657714B0A57}"/>
    <cellStyle name="20% - Accent5 4 2 2 8" xfId="50778" xr:uid="{7D1130E8-7C3D-45FB-91F7-85C83F2A59B5}"/>
    <cellStyle name="20% - Accent5 4 2 2 9" xfId="5108" xr:uid="{6C1CCF0F-605E-424B-A219-A2E9E29ADFD5}"/>
    <cellStyle name="20% - Accent5 4 2 3" xfId="1854" xr:uid="{E3131E28-4BF8-4AF8-9D8E-F63DD092921C}"/>
    <cellStyle name="20% - Accent5 4 2 3 2" xfId="10337" xr:uid="{C7BCE8D3-2521-408C-8E82-C4756642364D}"/>
    <cellStyle name="20% - Accent5 4 2 3 2 2" xfId="29191" xr:uid="{C1B7D08C-09EC-4727-839B-CB0434BF6E12}"/>
    <cellStyle name="20% - Accent5 4 2 3 2 2 2" xfId="47953" xr:uid="{39DE250B-05A1-4851-A5BC-3CDE7D67460B}"/>
    <cellStyle name="20% - Accent5 4 2 3 2 3" xfId="19800" xr:uid="{06109CD4-856A-4152-B714-F908F8EFA3B2}"/>
    <cellStyle name="20% - Accent5 4 2 3 2 4" xfId="38572" xr:uid="{1BBEDF3D-79D2-44A2-8596-D50547901BDC}"/>
    <cellStyle name="20% - Accent5 4 2 3 3" xfId="24931" xr:uid="{B9185278-8E61-4532-846D-67BB063588FA}"/>
    <cellStyle name="20% - Accent5 4 2 3 3 2" xfId="43693" xr:uid="{E8DDBD6A-2714-4E25-B744-1BF028044898}"/>
    <cellStyle name="20% - Accent5 4 2 3 4" xfId="15540" xr:uid="{9BB43B1C-0F23-4BFB-B8CB-EBBBD86ABF57}"/>
    <cellStyle name="20% - Accent5 4 2 3 5" xfId="34312" xr:uid="{09CC303C-5F82-4822-B8CB-CA3F013CF0DE}"/>
    <cellStyle name="20% - Accent5 4 2 3 6" xfId="52683" xr:uid="{36FDD2BB-8922-4386-8BF3-8DE7B9856AD6}"/>
    <cellStyle name="20% - Accent5 4 2 3 7" xfId="5884" xr:uid="{3DDBC9C7-FD89-400B-9C79-EC970A397A30}"/>
    <cellStyle name="20% - Accent5 4 2 4" xfId="1648" xr:uid="{9366B60F-B285-4EAE-9459-A64B388E9427}"/>
    <cellStyle name="20% - Accent5 4 2 4 2" xfId="10338" xr:uid="{FC245351-88C6-4B47-855E-3A4278D63CB5}"/>
    <cellStyle name="20% - Accent5 4 2 4 2 2" xfId="29192" xr:uid="{4889B572-7F18-4849-AE89-68471D1B2A53}"/>
    <cellStyle name="20% - Accent5 4 2 4 2 2 2" xfId="47954" xr:uid="{8D8FE53F-5C73-4641-B0A8-1926FD94F3AA}"/>
    <cellStyle name="20% - Accent5 4 2 4 2 3" xfId="19801" xr:uid="{184EA2E8-79D3-4533-8B43-941881BD8625}"/>
    <cellStyle name="20% - Accent5 4 2 4 2 4" xfId="38573" xr:uid="{9FB7A273-F402-4D57-A10F-8122E8C5EDB8}"/>
    <cellStyle name="20% - Accent5 4 2 4 3" xfId="23380" xr:uid="{94F4BD92-DF02-4B47-B737-BEAFE9A5EF4D}"/>
    <cellStyle name="20% - Accent5 4 2 4 3 2" xfId="42143" xr:uid="{87F8AF85-F451-4126-A447-AA9F4927FB85}"/>
    <cellStyle name="20% - Accent5 4 2 4 4" xfId="13989" xr:uid="{8E8D2A31-2253-41A6-B075-B381B7281055}"/>
    <cellStyle name="20% - Accent5 4 2 4 5" xfId="32762" xr:uid="{FFBC09AC-C5B2-43E8-97AE-19420F822FBE}"/>
    <cellStyle name="20% - Accent5 4 2 4 6" xfId="52684" xr:uid="{8EC67693-4214-4954-B856-FB33F2A43924}"/>
    <cellStyle name="20% - Accent5 4 2 4 7" xfId="4333" xr:uid="{87B05E32-590E-4B19-8E42-3B5BFBD03656}"/>
    <cellStyle name="20% - Accent5 4 2 5" xfId="6694" xr:uid="{EB9FC865-1E0D-4239-8B05-7CFBEB058C43}"/>
    <cellStyle name="20% - Accent5 4 2 5 2" xfId="25734" xr:uid="{D301A282-9D5F-431A-82A7-3B626AC75F62}"/>
    <cellStyle name="20% - Accent5 4 2 5 2 2" xfId="44496" xr:uid="{87EA4E45-E7A8-4489-AA36-50C865D05805}"/>
    <cellStyle name="20% - Accent5 4 2 5 3" xfId="16343" xr:uid="{64940175-AE6E-4D4F-9393-6301F8109029}"/>
    <cellStyle name="20% - Accent5 4 2 5 4" xfId="35115" xr:uid="{7DD761AC-E409-4FA0-AA00-4277DFE80B54}"/>
    <cellStyle name="20% - Accent5 4 2 6" xfId="8429" xr:uid="{88C85DC8-474F-4CDF-9332-05892B572A9B}"/>
    <cellStyle name="20% - Accent5 4 2 6 2" xfId="27285" xr:uid="{71AD3EFA-EDF6-4D1A-9839-8F68B526C627}"/>
    <cellStyle name="20% - Accent5 4 2 6 2 2" xfId="46047" xr:uid="{A83C8CC3-1FF5-430E-9FB7-DB4E3F3927BD}"/>
    <cellStyle name="20% - Accent5 4 2 6 3" xfId="17894" xr:uid="{F34BDD57-AAF1-4189-81B3-D2874077DADC}"/>
    <cellStyle name="20% - Accent5 4 2 6 4" xfId="36666" xr:uid="{89298CED-F1E6-426E-B08A-E2629892F8C6}"/>
    <cellStyle name="20% - Accent5 4 2 7" xfId="22456" xr:uid="{855F18C8-A3E9-40C2-8F76-698814118F76}"/>
    <cellStyle name="20% - Accent5 4 2 7 2" xfId="41228" xr:uid="{BFEE9C8D-1C0E-4E5B-9607-F86434DB1E16}"/>
    <cellStyle name="20% - Accent5 4 2 8" xfId="13065" xr:uid="{4F874434-B8D8-4F94-9FF6-563081340DF6}"/>
    <cellStyle name="20% - Accent5 4 2 9" xfId="31847" xr:uid="{CFB0FF1C-40D6-45D8-9756-1460DADD867F}"/>
    <cellStyle name="20% - Accent5 4 3" xfId="1319" xr:uid="{D72EC097-B7B3-4992-992A-B15DC8975BF1}"/>
    <cellStyle name="20% - Accent5 4 3 10" xfId="50779" xr:uid="{A45EFCE6-4AAB-4BE8-BCA0-B282F5FD76D3}"/>
    <cellStyle name="20% - Accent5 4 3 11" xfId="3403" xr:uid="{37F148D2-BF4A-44AD-A37C-2B0C95F6BA27}"/>
    <cellStyle name="20% - Accent5 4 3 12" xfId="55519" xr:uid="{BF962FE3-4D9F-45F2-9CAD-BCBBE3A3A612}"/>
    <cellStyle name="20% - Accent5 4 3 2" xfId="1977" xr:uid="{1CB88361-1D09-4B6C-B2C0-472EE92B4B43}"/>
    <cellStyle name="20% - Accent5 4 3 2 10" xfId="59033" xr:uid="{EEF5A1F4-586A-4B46-9C67-4A7BD27433BF}"/>
    <cellStyle name="20% - Accent5 4 3 2 2" xfId="6697" xr:uid="{7A3FB208-50A0-4529-A84E-3492F972C4F8}"/>
    <cellStyle name="20% - Accent5 4 3 2 2 2" xfId="10339" xr:uid="{B26C1DE3-5E6F-477D-82DC-2CD79E390CEA}"/>
    <cellStyle name="20% - Accent5 4 3 2 2 2 2" xfId="29193" xr:uid="{CBE1D80A-4BD2-4B0D-8052-A4FFC6999F86}"/>
    <cellStyle name="20% - Accent5 4 3 2 2 2 2 2" xfId="47955" xr:uid="{4201F537-9E49-4718-B53F-E967F89AE23A}"/>
    <cellStyle name="20% - Accent5 4 3 2 2 2 3" xfId="19802" xr:uid="{AA7FFA4B-5D13-46D4-918A-B7292FB5371E}"/>
    <cellStyle name="20% - Accent5 4 3 2 2 2 4" xfId="38574" xr:uid="{81139085-D6F1-4418-8AD0-7179FE263732}"/>
    <cellStyle name="20% - Accent5 4 3 2 2 3" xfId="25737" xr:uid="{8E17CB43-5DF0-479C-A006-7D9D800E9B46}"/>
    <cellStyle name="20% - Accent5 4 3 2 2 3 2" xfId="44499" xr:uid="{8C23A788-1D8C-49DE-A844-6B33D301F1BD}"/>
    <cellStyle name="20% - Accent5 4 3 2 2 4" xfId="16346" xr:uid="{868E7896-33EE-48A8-A659-1FF7D3218178}"/>
    <cellStyle name="20% - Accent5 4 3 2 2 5" xfId="35118" xr:uid="{2FB0827A-3CBE-48B6-8BC6-7CB0A85D1722}"/>
    <cellStyle name="20% - Accent5 4 3 2 2 6" xfId="52685" xr:uid="{BB0A46F2-7CAF-4553-9E92-1395BEBD72E6}"/>
    <cellStyle name="20% - Accent5 4 3 2 2 7" xfId="60695" xr:uid="{70CCD51B-B1D9-4147-B189-E07FD2C348F4}"/>
    <cellStyle name="20% - Accent5 4 3 2 3" xfId="10340" xr:uid="{AE14B2C9-5A8C-4766-9457-43D0E7775F6F}"/>
    <cellStyle name="20% - Accent5 4 3 2 3 2" xfId="29194" xr:uid="{E4A7E459-D71C-4001-BF64-99C4324FD1F7}"/>
    <cellStyle name="20% - Accent5 4 3 2 3 2 2" xfId="47956" xr:uid="{E52FE020-E60B-4947-A0FF-90E3583D2BF7}"/>
    <cellStyle name="20% - Accent5 4 3 2 3 3" xfId="19803" xr:uid="{8E0F16A4-C088-4FE5-95E6-3AD8D9F4EEFC}"/>
    <cellStyle name="20% - Accent5 4 3 2 3 4" xfId="38575" xr:uid="{2774FEC9-A9F1-4EA6-A742-E5BCB94764B9}"/>
    <cellStyle name="20% - Accent5 4 3 2 3 5" xfId="52686" xr:uid="{07B55A1F-688F-495E-BAAA-474243A15B86}"/>
    <cellStyle name="20% - Accent5 4 3 2 3 6" xfId="60696" xr:uid="{1A44FDBC-15AE-421B-A623-37DF686576D5}"/>
    <cellStyle name="20% - Accent5 4 3 2 4" xfId="8432" xr:uid="{6456073A-7598-4793-9F92-DCADFE54FC7A}"/>
    <cellStyle name="20% - Accent5 4 3 2 4 2" xfId="27288" xr:uid="{6B4904CB-F8F5-4CF4-8854-87BDE2D67ACF}"/>
    <cellStyle name="20% - Accent5 4 3 2 4 2 2" xfId="46050" xr:uid="{65D65059-A048-4590-9D59-68014A9ADA14}"/>
    <cellStyle name="20% - Accent5 4 3 2 4 3" xfId="17897" xr:uid="{E09C5F45-8626-460B-9107-A36F3B723480}"/>
    <cellStyle name="20% - Accent5 4 3 2 4 4" xfId="36669" xr:uid="{94352AC1-98A7-42B1-9EDF-BAA9EB43589F}"/>
    <cellStyle name="20% - Accent5 4 3 2 5" xfId="24373" xr:uid="{19CC2F3A-6958-4ABA-9D3A-3446968E2E88}"/>
    <cellStyle name="20% - Accent5 4 3 2 5 2" xfId="43136" xr:uid="{3070BC2B-F19F-4081-8AF7-954BDFFB857A}"/>
    <cellStyle name="20% - Accent5 4 3 2 6" xfId="14982" xr:uid="{9821C6C7-0BCE-4E16-BD75-705574D4470D}"/>
    <cellStyle name="20% - Accent5 4 3 2 7" xfId="33755" xr:uid="{FA30620D-DF7A-49E3-9FC5-86B44D94DAFD}"/>
    <cellStyle name="20% - Accent5 4 3 2 8" xfId="50780" xr:uid="{51C53B3C-3BE3-4C83-AF3A-FFF541E083B7}"/>
    <cellStyle name="20% - Accent5 4 3 2 9" xfId="5326" xr:uid="{05A1AB0B-E1B9-4E06-BCB8-9AE3E0B70909}"/>
    <cellStyle name="20% - Accent5 4 3 3" xfId="6102" xr:uid="{BD08401B-47C9-457D-828A-53E838FD23AF}"/>
    <cellStyle name="20% - Accent5 4 3 3 2" xfId="10341" xr:uid="{B9FC6678-7EDB-44CD-85BA-CEF8D3D6BA4E}"/>
    <cellStyle name="20% - Accent5 4 3 3 2 2" xfId="29195" xr:uid="{200ADFEF-4EE4-4A25-B83F-4FEF3102A03F}"/>
    <cellStyle name="20% - Accent5 4 3 3 2 2 2" xfId="47957" xr:uid="{E20DD153-6CBB-481A-849A-C0509AD86C62}"/>
    <cellStyle name="20% - Accent5 4 3 3 2 3" xfId="19804" xr:uid="{8A9C8B54-BCE2-4CD7-B91E-DC5E60486E9C}"/>
    <cellStyle name="20% - Accent5 4 3 3 2 4" xfId="38576" xr:uid="{BE08B5BB-BE96-49E7-B01B-ACF188B5398F}"/>
    <cellStyle name="20% - Accent5 4 3 3 3" xfId="25149" xr:uid="{F08EFEDA-11FA-45A8-B2B1-CCE67DEADF04}"/>
    <cellStyle name="20% - Accent5 4 3 3 3 2" xfId="43911" xr:uid="{5C61A47C-45FF-405D-B776-7268E68A48D7}"/>
    <cellStyle name="20% - Accent5 4 3 3 4" xfId="15758" xr:uid="{F8AAD51B-8B8C-47A5-8A50-A9F5D22DE435}"/>
    <cellStyle name="20% - Accent5 4 3 3 5" xfId="34530" xr:uid="{F8B31751-77AB-4362-AD4D-17126F10CF7B}"/>
    <cellStyle name="20% - Accent5 4 3 3 6" xfId="52687" xr:uid="{22D1B5C6-C843-4634-BF73-B54B86930CBC}"/>
    <cellStyle name="20% - Accent5 4 3 3 7" xfId="60697" xr:uid="{93343B48-C715-421F-9CBC-782F234D6BA8}"/>
    <cellStyle name="20% - Accent5 4 3 4" xfId="4551" xr:uid="{317FADA9-DBC0-4070-834A-66783E657CE8}"/>
    <cellStyle name="20% - Accent5 4 3 4 2" xfId="10342" xr:uid="{A3C9918B-BA2A-49D7-A509-2E1FE0D8110B}"/>
    <cellStyle name="20% - Accent5 4 3 4 2 2" xfId="29196" xr:uid="{12A59188-6ED3-4CCA-AA2C-6F963A7FC5B8}"/>
    <cellStyle name="20% - Accent5 4 3 4 2 2 2" xfId="47958" xr:uid="{63437244-5226-46EE-9431-8532DEB5C81A}"/>
    <cellStyle name="20% - Accent5 4 3 4 2 3" xfId="19805" xr:uid="{D367CB11-85F1-4F00-9EF6-2DB26626BFC4}"/>
    <cellStyle name="20% - Accent5 4 3 4 2 4" xfId="38577" xr:uid="{0C83D6E2-B87E-417C-AAD9-4A3354E7935F}"/>
    <cellStyle name="20% - Accent5 4 3 4 3" xfId="23598" xr:uid="{FF47EECD-57B6-490C-B92D-60B7B7864293}"/>
    <cellStyle name="20% - Accent5 4 3 4 3 2" xfId="42361" xr:uid="{B82F1834-E109-433B-B0F9-947A07B36B56}"/>
    <cellStyle name="20% - Accent5 4 3 4 4" xfId="14207" xr:uid="{3102DDFA-ECA4-4393-864B-86491A17819E}"/>
    <cellStyle name="20% - Accent5 4 3 4 5" xfId="32980" xr:uid="{AF9445C6-ECBE-4095-B438-506D1899A0E3}"/>
    <cellStyle name="20% - Accent5 4 3 4 6" xfId="52688" xr:uid="{768E6CC4-BAA3-4038-AC43-24F9788EA2F5}"/>
    <cellStyle name="20% - Accent5 4 3 4 7" xfId="60698" xr:uid="{2BBBBF7E-68F8-44B3-A539-6421261AD126}"/>
    <cellStyle name="20% - Accent5 4 3 5" xfId="6696" xr:uid="{5EC1E1F8-E461-4652-A1D6-2F777F90FA6A}"/>
    <cellStyle name="20% - Accent5 4 3 5 2" xfId="25736" xr:uid="{06254163-80E6-45E3-8ED0-B33F033BC2EE}"/>
    <cellStyle name="20% - Accent5 4 3 5 2 2" xfId="44498" xr:uid="{0D7A22F0-603B-430A-A592-96E2A8B341F6}"/>
    <cellStyle name="20% - Accent5 4 3 5 3" xfId="16345" xr:uid="{4411B320-B7DF-42C7-9830-0A9667A9F050}"/>
    <cellStyle name="20% - Accent5 4 3 5 4" xfId="35117" xr:uid="{EAE8C065-9B12-478E-99EF-DC394D7D45E1}"/>
    <cellStyle name="20% - Accent5 4 3 6" xfId="8431" xr:uid="{2538F5FF-BC73-4941-8F5F-7F97CF476C94}"/>
    <cellStyle name="20% - Accent5 4 3 6 2" xfId="27287" xr:uid="{EB0949CD-7B34-4503-9928-082BD59F94B4}"/>
    <cellStyle name="20% - Accent5 4 3 6 2 2" xfId="46049" xr:uid="{A143B18F-A4BC-412A-85E2-6AF6CF122F38}"/>
    <cellStyle name="20% - Accent5 4 3 6 3" xfId="17896" xr:uid="{CC740522-2E84-43C9-91DE-E890D89509CE}"/>
    <cellStyle name="20% - Accent5 4 3 6 4" xfId="36668" xr:uid="{821E4A24-6094-4D03-8C40-AEA2938C7838}"/>
    <cellStyle name="20% - Accent5 4 3 7" xfId="22457" xr:uid="{75ECB6D3-3AE8-4DBE-A3A6-FC79065B43E1}"/>
    <cellStyle name="20% - Accent5 4 3 7 2" xfId="41229" xr:uid="{65185539-496E-4C9A-84A6-76B1626654ED}"/>
    <cellStyle name="20% - Accent5 4 3 8" xfId="13066" xr:uid="{69ED72EE-DDEB-41C9-8F0C-2C633889E3FA}"/>
    <cellStyle name="20% - Accent5 4 3 9" xfId="31848" xr:uid="{A8C54DB0-013E-4E08-A589-25B62FD26B92}"/>
    <cellStyle name="20% - Accent5 4 4" xfId="1771" xr:uid="{251A968E-F928-499B-8C84-CBC5C5FD594E}"/>
    <cellStyle name="20% - Accent5 4 4 10" xfId="55520" xr:uid="{D27B233F-A8A5-49D0-89CD-AA99CF133D14}"/>
    <cellStyle name="20% - Accent5 4 4 2" xfId="6698" xr:uid="{C20E876E-EBC0-48A8-BB85-3EDED73C6687}"/>
    <cellStyle name="20% - Accent5 4 4 2 2" xfId="10343" xr:uid="{C5AAA6C2-AA59-4BEB-9DE5-159633866C73}"/>
    <cellStyle name="20% - Accent5 4 4 2 2 2" xfId="29197" xr:uid="{388F4D18-BA35-48EB-B308-781F8F531466}"/>
    <cellStyle name="20% - Accent5 4 4 2 2 2 2" xfId="47959" xr:uid="{5318D732-E1F5-4B69-A9A0-FE48F17F303E}"/>
    <cellStyle name="20% - Accent5 4 4 2 2 3" xfId="19806" xr:uid="{17C01ADF-A8FF-418A-BFF6-395A5B1DC453}"/>
    <cellStyle name="20% - Accent5 4 4 2 2 4" xfId="38578" xr:uid="{669E5ADE-E332-41EF-BAC9-6DFBD06A3DA0}"/>
    <cellStyle name="20% - Accent5 4 4 2 3" xfId="25738" xr:uid="{79746C62-0E45-4398-B595-A5AA17344D01}"/>
    <cellStyle name="20% - Accent5 4 4 2 3 2" xfId="44500" xr:uid="{4C3BFB51-F907-421B-86B0-0613DC90EA21}"/>
    <cellStyle name="20% - Accent5 4 4 2 4" xfId="16347" xr:uid="{908C2CC5-30AA-4A8C-B491-8CF7AA605801}"/>
    <cellStyle name="20% - Accent5 4 4 2 5" xfId="35119" xr:uid="{B4A8CEAF-9B54-4EE3-86A8-C1ED291EA895}"/>
    <cellStyle name="20% - Accent5 4 4 2 6" xfId="52689" xr:uid="{F5CA58E2-4BBA-45DB-A97E-1ACD1B9240DB}"/>
    <cellStyle name="20% - Accent5 4 4 2 7" xfId="60699" xr:uid="{2A6156BB-A5E3-4ED3-B9BC-8445D5833666}"/>
    <cellStyle name="20% - Accent5 4 4 3" xfId="10344" xr:uid="{6BA49689-8F00-4B97-9EF7-B73AD812D986}"/>
    <cellStyle name="20% - Accent5 4 4 3 2" xfId="29198" xr:uid="{6BFDD793-1772-4F79-8B7F-CD1178FF7AF8}"/>
    <cellStyle name="20% - Accent5 4 4 3 2 2" xfId="47960" xr:uid="{34E9C2D1-6A52-45FD-A068-D488021283F2}"/>
    <cellStyle name="20% - Accent5 4 4 3 3" xfId="19807" xr:uid="{80775193-DD66-4430-8965-1D6B7347D906}"/>
    <cellStyle name="20% - Accent5 4 4 3 4" xfId="38579" xr:uid="{839B3B1A-D3A6-4510-8BCA-029ABE133938}"/>
    <cellStyle name="20% - Accent5 4 4 3 5" xfId="52690" xr:uid="{D3A2FC0B-CBD9-48BF-BC66-2CCE0CF7FC8A}"/>
    <cellStyle name="20% - Accent5 4 4 3 6" xfId="60700" xr:uid="{E2D147C0-B83C-4F9B-AE98-4DF3703AAE5F}"/>
    <cellStyle name="20% - Accent5 4 4 4" xfId="8433" xr:uid="{E72BA379-D2EC-4BEF-9307-757AB8BB738D}"/>
    <cellStyle name="20% - Accent5 4 4 4 2" xfId="27289" xr:uid="{B62D0C1F-E427-4F49-85B8-269996B94136}"/>
    <cellStyle name="20% - Accent5 4 4 4 2 2" xfId="46051" xr:uid="{2227E0D0-B81C-488F-9319-05B234A4DED7}"/>
    <cellStyle name="20% - Accent5 4 4 4 3" xfId="17898" xr:uid="{5C70637E-747F-41EC-91DF-2731A75DF747}"/>
    <cellStyle name="20% - Accent5 4 4 4 4" xfId="36670" xr:uid="{A9F89173-AF19-46C3-BAAA-AC215172839C}"/>
    <cellStyle name="20% - Accent5 4 4 5" xfId="23940" xr:uid="{FF58E7AA-0A72-44CF-A20B-57DF1D024EE1}"/>
    <cellStyle name="20% - Accent5 4 4 5 2" xfId="42703" xr:uid="{DADC7EE5-64D3-459F-A07E-2B9F8CFE088D}"/>
    <cellStyle name="20% - Accent5 4 4 6" xfId="14549" xr:uid="{C10B8F67-0884-4B18-9F36-DA08C09353A8}"/>
    <cellStyle name="20% - Accent5 4 4 7" xfId="33322" xr:uid="{5B56B6A2-246B-466B-9F11-E8E5F1A57C26}"/>
    <cellStyle name="20% - Accent5 4 4 8" xfId="50781" xr:uid="{35B24646-D911-4BAF-A75C-936CAF493481}"/>
    <cellStyle name="20% - Accent5 4 4 9" xfId="4893" xr:uid="{C4715A5A-D308-4A2A-87E0-81493ED7591E}"/>
    <cellStyle name="20% - Accent5 4 5" xfId="1565" xr:uid="{ADC16FBB-F4B2-422A-B665-01623833E3C2}"/>
    <cellStyle name="20% - Accent5 4 5 10" xfId="55521" xr:uid="{094CA308-22E2-4AA5-B470-5AA749C1FB9E}"/>
    <cellStyle name="20% - Accent5 4 5 2" xfId="10346" xr:uid="{E01DD0E9-E08D-4166-BE20-7A59745BB08E}"/>
    <cellStyle name="20% - Accent5 4 5 2 2" xfId="29200" xr:uid="{6DD5F9BC-9B9F-4ED0-A69E-F6A3135F95F6}"/>
    <cellStyle name="20% - Accent5 4 5 2 2 2" xfId="47962" xr:uid="{E451FF53-B732-4C5E-AD70-5650CE1089F6}"/>
    <cellStyle name="20% - Accent5 4 5 2 3" xfId="19809" xr:uid="{6BA9171A-E397-40FB-842A-7D36B3877FA5}"/>
    <cellStyle name="20% - Accent5 4 5 2 4" xfId="38581" xr:uid="{C1D4796F-F741-4CA4-AEE1-1F145F5CB2E8}"/>
    <cellStyle name="20% - Accent5 4 5 2 5" xfId="52692" xr:uid="{65A75458-A130-48CD-95AD-368332DA386F}"/>
    <cellStyle name="20% - Accent5 4 5 2 6" xfId="60701" xr:uid="{ED89B374-6D41-4DE0-A536-845AE731B1B5}"/>
    <cellStyle name="20% - Accent5 4 5 3" xfId="10347" xr:uid="{0309C66A-B9EC-48FA-B6B7-B23108B08546}"/>
    <cellStyle name="20% - Accent5 4 5 3 2" xfId="29201" xr:uid="{FD31E409-4DC9-4AE4-9338-B67B957BAC63}"/>
    <cellStyle name="20% - Accent5 4 5 3 2 2" xfId="47963" xr:uid="{F0F91044-302F-4026-9904-7051A353A18C}"/>
    <cellStyle name="20% - Accent5 4 5 3 3" xfId="19810" xr:uid="{8FF66433-C042-4DCF-86CE-12C07C05308F}"/>
    <cellStyle name="20% - Accent5 4 5 3 4" xfId="38582" xr:uid="{7C81AB9D-B47E-40E2-B44F-C85F7A041C0F}"/>
    <cellStyle name="20% - Accent5 4 5 3 5" xfId="52693" xr:uid="{0A2954C9-4144-4DCB-A9CF-362DF5A10FB0}"/>
    <cellStyle name="20% - Accent5 4 5 3 6" xfId="60702" xr:uid="{2C348815-3E34-4C09-8672-C2279A8A8840}"/>
    <cellStyle name="20% - Accent5 4 5 4" xfId="10345" xr:uid="{25CDAC37-795B-425F-BD72-9EE4EA0A02D2}"/>
    <cellStyle name="20% - Accent5 4 5 4 2" xfId="29199" xr:uid="{C098D31A-20D3-4A40-8A61-A0298F090136}"/>
    <cellStyle name="20% - Accent5 4 5 4 2 2" xfId="47961" xr:uid="{0A7DDD17-1A51-451E-8CD4-15A792C7B106}"/>
    <cellStyle name="20% - Accent5 4 5 4 3" xfId="19808" xr:uid="{5D50CED9-5294-43C0-9E20-1A5EF7B9AE0F}"/>
    <cellStyle name="20% - Accent5 4 5 4 4" xfId="38580" xr:uid="{59C15C97-4D6C-4C5D-9FA1-65A4AD44C70E}"/>
    <cellStyle name="20% - Accent5 4 5 5" xfId="24716" xr:uid="{D3D470B9-51BD-46DD-97C6-05717A546555}"/>
    <cellStyle name="20% - Accent5 4 5 5 2" xfId="43478" xr:uid="{D931B2FA-A323-4086-9BBD-BF10234C1EDC}"/>
    <cellStyle name="20% - Accent5 4 5 6" xfId="15325" xr:uid="{75804658-D8E5-49EC-980B-13BB4ED536D0}"/>
    <cellStyle name="20% - Accent5 4 5 7" xfId="34097" xr:uid="{B02BCA1A-C808-4698-B2EA-6FB5A02942DF}"/>
    <cellStyle name="20% - Accent5 4 5 8" xfId="52691" xr:uid="{A34750AC-D05F-4243-AE96-5A29B3B3B810}"/>
    <cellStyle name="20% - Accent5 4 5 9" xfId="5669" xr:uid="{21414174-6838-4745-ABD5-3059246D813D}"/>
    <cellStyle name="20% - Accent5 4 6" xfId="4118" xr:uid="{7EFBCA5E-1DA9-45AA-B7FC-6DDD06373F2D}"/>
    <cellStyle name="20% - Accent5 4 6 2" xfId="23165" xr:uid="{020F89EE-F603-4822-9DA2-32701AABC0AA}"/>
    <cellStyle name="20% - Accent5 4 6 2 2" xfId="41928" xr:uid="{9F16438B-96F6-4E9C-A31C-7FEE4987F563}"/>
    <cellStyle name="20% - Accent5 4 6 3" xfId="13774" xr:uid="{D4F819A9-6096-469E-89AE-69E29893F6AA}"/>
    <cellStyle name="20% - Accent5 4 6 4" xfId="32547" xr:uid="{032CB94E-B499-4205-8ADA-DB1D83501E08}"/>
    <cellStyle name="20% - Accent5 4 6 5" xfId="55522" xr:uid="{BB71663C-718E-4AC4-95D8-8046578C263D}"/>
    <cellStyle name="20% - Accent5 4 7" xfId="6693" xr:uid="{ACAD2AE5-115F-44D5-A425-BC9F5A2322CD}"/>
    <cellStyle name="20% - Accent5 4 7 2" xfId="25733" xr:uid="{9DAFAB67-AD99-46C5-B99D-AE9E54937E99}"/>
    <cellStyle name="20% - Accent5 4 7 2 2" xfId="44495" xr:uid="{D10AF160-21E0-485B-9BCC-CDF12BFA402D}"/>
    <cellStyle name="20% - Accent5 4 7 3" xfId="16342" xr:uid="{E5D37805-A38B-49AB-93D1-95253F927861}"/>
    <cellStyle name="20% - Accent5 4 7 4" xfId="35114" xr:uid="{FA923340-5B4F-4784-A815-EFE87818A3DC}"/>
    <cellStyle name="20% - Accent5 4 7 5" xfId="55523" xr:uid="{89A1323E-3CCF-4D63-9D24-DED256E6B925}"/>
    <cellStyle name="20% - Accent5 4 8" xfId="7937" xr:uid="{DDBB5AC0-2B36-4CB4-AD35-5E3132A826EF}"/>
    <cellStyle name="20% - Accent5 4 8 2" xfId="55524" xr:uid="{AA23A786-A244-4727-A17B-300A6A57F524}"/>
    <cellStyle name="20% - Accent5 4 9" xfId="8428" xr:uid="{8D3D6ACC-77EA-4E36-8AFB-FC51F72CCB1D}"/>
    <cellStyle name="20% - Accent5 4 9 2" xfId="27284" xr:uid="{82DDFB05-6E34-4F8F-AF21-FC3DF80667FF}"/>
    <cellStyle name="20% - Accent5 4 9 2 2" xfId="46046" xr:uid="{C5755EF9-06E4-4FFA-AB37-8DE976048399}"/>
    <cellStyle name="20% - Accent5 4 9 3" xfId="17893" xr:uid="{3D55D1B9-DBF0-4287-B077-1284BAD83147}"/>
    <cellStyle name="20% - Accent5 4 9 4" xfId="36665" xr:uid="{DE373BD6-C9F6-43F5-99B1-BB437CFE3414}"/>
    <cellStyle name="20% - Accent5 4 9 5" xfId="55525" xr:uid="{8F893759-76AA-45BC-99D7-F0587AADB473}"/>
    <cellStyle name="20% - Accent5 5" xfId="1121" xr:uid="{728078DE-0CE9-4DD7-9231-DF58176E75E6}"/>
    <cellStyle name="20% - Accent5 5 10" xfId="22458" xr:uid="{48636540-2DAC-4CEE-A84B-17A044A9A7D5}"/>
    <cellStyle name="20% - Accent5 5 10 2" xfId="41230" xr:uid="{AED1C73B-AEEC-4121-9AFA-E33F5FB778B1}"/>
    <cellStyle name="20% - Accent5 5 10 3" xfId="55527" xr:uid="{CE49CA93-31D6-4497-B856-FA757CF2A86F}"/>
    <cellStyle name="20% - Accent5 5 11" xfId="13067" xr:uid="{577CB40A-1E5F-418F-B399-27E6BED0C8F2}"/>
    <cellStyle name="20% - Accent5 5 11 2" xfId="55528" xr:uid="{60BB0C62-6922-47E4-B9E2-A4FB95C5B4FD}"/>
    <cellStyle name="20% - Accent5 5 12" xfId="31849" xr:uid="{08A2ADAE-AC43-4684-9F27-77BAAF088B59}"/>
    <cellStyle name="20% - Accent5 5 12 2" xfId="55529" xr:uid="{B6A65629-75E4-4A63-B838-FB6465CAC1DD}"/>
    <cellStyle name="20% - Accent5 5 13" xfId="50782" xr:uid="{92235172-8185-4CA7-9198-78B4B7C8C4F3}"/>
    <cellStyle name="20% - Accent5 5 13 2" xfId="55530" xr:uid="{649D1544-ED30-4850-B367-EBFECE08BFA1}"/>
    <cellStyle name="20% - Accent5 5 14" xfId="3404" xr:uid="{07FF9E2F-A9C3-4709-B05A-0B3E634CE15E}"/>
    <cellStyle name="20% - Accent5 5 15" xfId="55526" xr:uid="{24BE9A3B-3626-4CC9-8CD5-BD8960684632}"/>
    <cellStyle name="20% - Accent5 5 2" xfId="1339" xr:uid="{90980283-F670-4A04-8D50-10C91D274F90}"/>
    <cellStyle name="20% - Accent5 5 2 10" xfId="50783" xr:uid="{B5B3BA50-A73C-4283-9E88-2F4E2B9505CB}"/>
    <cellStyle name="20% - Accent5 5 2 11" xfId="3405" xr:uid="{18890B55-E7A9-46F6-AAE1-0958691C051B}"/>
    <cellStyle name="20% - Accent5 5 2 12" xfId="55531" xr:uid="{AAD3BC28-CFB7-490B-8BBA-903129D0BC3D}"/>
    <cellStyle name="20% - Accent5 5 2 2" xfId="1997" xr:uid="{68014C1E-F66B-4DA6-88DF-9350D793F09F}"/>
    <cellStyle name="20% - Accent5 5 2 2 10" xfId="59034" xr:uid="{1EF0E3BD-BE28-4A47-9574-AB58F7CA0CBE}"/>
    <cellStyle name="20% - Accent5 5 2 2 2" xfId="6701" xr:uid="{E3C3DB9E-A1B3-444F-9AE0-1E49FFFC2985}"/>
    <cellStyle name="20% - Accent5 5 2 2 2 2" xfId="10348" xr:uid="{CC8FBDD9-BC23-423B-BC49-1BA3D44FAA6A}"/>
    <cellStyle name="20% - Accent5 5 2 2 2 2 2" xfId="29202" xr:uid="{3F83A514-2E2E-422C-A9B6-59B0AD8FF318}"/>
    <cellStyle name="20% - Accent5 5 2 2 2 2 2 2" xfId="47964" xr:uid="{BE627CDB-662D-4BE4-AA75-273E0AAC8A03}"/>
    <cellStyle name="20% - Accent5 5 2 2 2 2 3" xfId="19811" xr:uid="{DA402C27-8FA8-430D-8CE0-232B59750FDC}"/>
    <cellStyle name="20% - Accent5 5 2 2 2 2 4" xfId="38583" xr:uid="{445258A9-415F-410C-872B-DF01EA0DE685}"/>
    <cellStyle name="20% - Accent5 5 2 2 2 3" xfId="25741" xr:uid="{A0ABB200-979A-494F-BBD9-CFEFBAE36D91}"/>
    <cellStyle name="20% - Accent5 5 2 2 2 3 2" xfId="44503" xr:uid="{18FD044F-1518-463D-B493-7F809A5266F6}"/>
    <cellStyle name="20% - Accent5 5 2 2 2 4" xfId="16350" xr:uid="{E37A133B-1F30-47BF-BC23-2CCED79AE5B6}"/>
    <cellStyle name="20% - Accent5 5 2 2 2 5" xfId="35122" xr:uid="{E4F087B1-114E-4E6A-8989-D8B2BA5AABFB}"/>
    <cellStyle name="20% - Accent5 5 2 2 2 6" xfId="52694" xr:uid="{1F9C943F-79AF-49BA-8035-FB707EBB64A1}"/>
    <cellStyle name="20% - Accent5 5 2 2 2 7" xfId="60703" xr:uid="{FFB77455-A145-4959-A635-B9A4AB3E6988}"/>
    <cellStyle name="20% - Accent5 5 2 2 3" xfId="10349" xr:uid="{9F065F80-0D53-49BC-B86D-BF65151F41B5}"/>
    <cellStyle name="20% - Accent5 5 2 2 3 2" xfId="29203" xr:uid="{A3052D00-59EF-4F5C-B50D-3F2EFB47281B}"/>
    <cellStyle name="20% - Accent5 5 2 2 3 2 2" xfId="47965" xr:uid="{B1E3F526-EEAF-4294-92A3-876A443BFB5C}"/>
    <cellStyle name="20% - Accent5 5 2 2 3 3" xfId="19812" xr:uid="{DA308AD3-299D-4688-B715-1CABE0B0DFF2}"/>
    <cellStyle name="20% - Accent5 5 2 2 3 4" xfId="38584" xr:uid="{424D3EE0-0FDD-4CA4-AF48-50640B717108}"/>
    <cellStyle name="20% - Accent5 5 2 2 3 5" xfId="52695" xr:uid="{A9818E55-E809-406E-B920-8496B697DC5A}"/>
    <cellStyle name="20% - Accent5 5 2 2 3 6" xfId="60704" xr:uid="{C1F28275-3010-4A52-9860-8668311D9C09}"/>
    <cellStyle name="20% - Accent5 5 2 2 4" xfId="8436" xr:uid="{98C1992F-C6C4-4FF5-B1E0-2D298F84F7B5}"/>
    <cellStyle name="20% - Accent5 5 2 2 4 2" xfId="27292" xr:uid="{A29E35AE-DAC7-4051-84CD-2C20B1658E68}"/>
    <cellStyle name="20% - Accent5 5 2 2 4 2 2" xfId="46054" xr:uid="{8FCB2991-88D1-40B7-A1DC-C28AE1CA2DB5}"/>
    <cellStyle name="20% - Accent5 5 2 2 4 3" xfId="17901" xr:uid="{765E9ADB-AB3C-431E-BBE1-0B48D4159E62}"/>
    <cellStyle name="20% - Accent5 5 2 2 4 4" xfId="36673" xr:uid="{FC19E0F8-304C-4883-9F51-B3EE8B1AC6D6}"/>
    <cellStyle name="20% - Accent5 5 2 2 5" xfId="24198" xr:uid="{A31ECB87-8CDD-4A06-B7CE-20291F5E76AF}"/>
    <cellStyle name="20% - Accent5 5 2 2 5 2" xfId="42961" xr:uid="{26DDD381-71E0-4CB8-94DB-CD3EA4D47C40}"/>
    <cellStyle name="20% - Accent5 5 2 2 6" xfId="14807" xr:uid="{F510BADD-66A4-4D91-ACD3-9E3C3985B5B9}"/>
    <cellStyle name="20% - Accent5 5 2 2 7" xfId="33580" xr:uid="{83D73D48-6BF4-4C0E-80FD-042687765CD1}"/>
    <cellStyle name="20% - Accent5 5 2 2 8" xfId="50784" xr:uid="{17C5804C-7A94-4DBE-9487-393FFF6EC782}"/>
    <cellStyle name="20% - Accent5 5 2 2 9" xfId="5151" xr:uid="{21FE4618-DE24-46FB-8D40-5EFFBF165F91}"/>
    <cellStyle name="20% - Accent5 5 2 3" xfId="5927" xr:uid="{BF711CBB-EE6A-4E4D-BD3C-55D3E9DF77BF}"/>
    <cellStyle name="20% - Accent5 5 2 3 2" xfId="10350" xr:uid="{10248908-9A57-4D88-A135-513852E733CB}"/>
    <cellStyle name="20% - Accent5 5 2 3 2 2" xfId="29204" xr:uid="{9FE2B2B1-BAA5-46B7-AA42-DCA75EF98A68}"/>
    <cellStyle name="20% - Accent5 5 2 3 2 2 2" xfId="47966" xr:uid="{78F4C95D-CCF3-4246-9D29-EB0C4BA38F89}"/>
    <cellStyle name="20% - Accent5 5 2 3 2 3" xfId="19813" xr:uid="{B3D6CBC7-19AA-41F8-A94E-C31E7B0CD882}"/>
    <cellStyle name="20% - Accent5 5 2 3 2 4" xfId="38585" xr:uid="{6A3CA36A-29E0-41CA-8C39-73ADA99EA53B}"/>
    <cellStyle name="20% - Accent5 5 2 3 3" xfId="24974" xr:uid="{BA9A9424-C89B-45CC-A2DC-E5559B03DD06}"/>
    <cellStyle name="20% - Accent5 5 2 3 3 2" xfId="43736" xr:uid="{F8962417-A3DB-4FB2-A798-8CBE66F37A4D}"/>
    <cellStyle name="20% - Accent5 5 2 3 4" xfId="15583" xr:uid="{02910DE1-A794-4AEA-AB49-D3302204A97D}"/>
    <cellStyle name="20% - Accent5 5 2 3 5" xfId="34355" xr:uid="{A32BF158-CD9D-4586-9A51-3996FC1EA2A8}"/>
    <cellStyle name="20% - Accent5 5 2 3 6" xfId="52696" xr:uid="{52637A28-F9D2-4FE1-8AA5-893E7BE10828}"/>
    <cellStyle name="20% - Accent5 5 2 3 7" xfId="60705" xr:uid="{B368E64E-BE92-4645-BD2F-5C54E800ADFC}"/>
    <cellStyle name="20% - Accent5 5 2 4" xfId="4376" xr:uid="{F9CF1131-48CD-43D8-825E-27228AE5C28F}"/>
    <cellStyle name="20% - Accent5 5 2 4 2" xfId="10351" xr:uid="{6FDEEF39-717F-4B7F-B3F2-AEE4964B514F}"/>
    <cellStyle name="20% - Accent5 5 2 4 2 2" xfId="29205" xr:uid="{D3117E82-2F5C-47B8-B701-B7A6DFD0FBA7}"/>
    <cellStyle name="20% - Accent5 5 2 4 2 2 2" xfId="47967" xr:uid="{3B0C2F80-7DD4-4E25-A23F-6CD8F1E94304}"/>
    <cellStyle name="20% - Accent5 5 2 4 2 3" xfId="19814" xr:uid="{6B7EBF67-7551-4B92-A6A8-BB8BE0289361}"/>
    <cellStyle name="20% - Accent5 5 2 4 2 4" xfId="38586" xr:uid="{F0ABD302-E94E-46B0-BD3A-470C596D76AD}"/>
    <cellStyle name="20% - Accent5 5 2 4 3" xfId="23423" xr:uid="{392C7BB2-9EA2-4D9B-871E-388CD407A64C}"/>
    <cellStyle name="20% - Accent5 5 2 4 3 2" xfId="42186" xr:uid="{C63D3C64-B839-46EC-A2A6-AA31CE1E81B6}"/>
    <cellStyle name="20% - Accent5 5 2 4 4" xfId="14032" xr:uid="{5B258C4F-3DC7-49F4-97F1-4516899E9D4C}"/>
    <cellStyle name="20% - Accent5 5 2 4 5" xfId="32805" xr:uid="{B5EDC1AA-68A7-4C1E-A301-951B03F150F4}"/>
    <cellStyle name="20% - Accent5 5 2 4 6" xfId="52697" xr:uid="{665ED563-BCA9-4D40-80A8-D9B0151D53AD}"/>
    <cellStyle name="20% - Accent5 5 2 4 7" xfId="60706" xr:uid="{8B267FC1-A6FC-4AD5-9ADD-51CB985A8A71}"/>
    <cellStyle name="20% - Accent5 5 2 5" xfId="6700" xr:uid="{325D2570-982A-41E3-9C57-4BC5FE80C9C3}"/>
    <cellStyle name="20% - Accent5 5 2 5 2" xfId="25740" xr:uid="{69B947AE-CCE8-4600-9D65-9F4AB322CAB1}"/>
    <cellStyle name="20% - Accent5 5 2 5 2 2" xfId="44502" xr:uid="{DACF22FE-73E1-4266-A6E8-62C22B4AF0E9}"/>
    <cellStyle name="20% - Accent5 5 2 5 3" xfId="16349" xr:uid="{6C2CCE6A-D7E8-4467-89BE-032A7FD27847}"/>
    <cellStyle name="20% - Accent5 5 2 5 4" xfId="35121" xr:uid="{6EF3D7F5-0B2C-4666-933F-E3DBE4EFE171}"/>
    <cellStyle name="20% - Accent5 5 2 6" xfId="8435" xr:uid="{A911B7AF-E897-4D7F-A478-66B0B9BF020D}"/>
    <cellStyle name="20% - Accent5 5 2 6 2" xfId="27291" xr:uid="{0C95ABCF-E084-4437-AD35-CC416630E1D5}"/>
    <cellStyle name="20% - Accent5 5 2 6 2 2" xfId="46053" xr:uid="{2DA52C49-828B-407F-A710-2DF77B030B7A}"/>
    <cellStyle name="20% - Accent5 5 2 6 3" xfId="17900" xr:uid="{8D9F1606-6505-4F68-A15D-E540EFB86648}"/>
    <cellStyle name="20% - Accent5 5 2 6 4" xfId="36672" xr:uid="{6432EC47-D260-486F-B457-29E5B4872434}"/>
    <cellStyle name="20% - Accent5 5 2 7" xfId="22459" xr:uid="{5BE0E497-A6B0-4BBA-9073-55AB654A14F0}"/>
    <cellStyle name="20% - Accent5 5 2 7 2" xfId="41231" xr:uid="{086AC5CF-B18F-4A29-A5A4-AA21EBF72582}"/>
    <cellStyle name="20% - Accent5 5 2 8" xfId="13068" xr:uid="{8BD70A19-C52D-4EA4-B193-CF595C42BFD0}"/>
    <cellStyle name="20% - Accent5 5 2 9" xfId="31850" xr:uid="{CDBE280E-DB4E-445F-B18B-8EB7AE9AD7F7}"/>
    <cellStyle name="20% - Accent5 5 3" xfId="1791" xr:uid="{FD781700-BAC4-4820-ABCC-92DC436C816F}"/>
    <cellStyle name="20% - Accent5 5 3 10" xfId="50785" xr:uid="{59F72F65-D79A-4B84-A01F-665E03BAD92E}"/>
    <cellStyle name="20% - Accent5 5 3 11" xfId="3406" xr:uid="{93BFADD1-32A1-4BC3-A1E2-36E2E96C35B5}"/>
    <cellStyle name="20% - Accent5 5 3 12" xfId="55532" xr:uid="{B6ED8772-A838-48D6-8033-7D1D5DB55C88}"/>
    <cellStyle name="20% - Accent5 5 3 2" xfId="2333" xr:uid="{371F8CD2-6E06-4762-ACD6-D1100EE7F315}"/>
    <cellStyle name="20% - Accent5 5 3 2 10" xfId="59035" xr:uid="{082EC969-B995-4FA8-B7F0-E473E5B00442}"/>
    <cellStyle name="20% - Accent5 5 3 2 2" xfId="6703" xr:uid="{8CA51DF3-498C-499B-A302-923C28ECC2CA}"/>
    <cellStyle name="20% - Accent5 5 3 2 2 2" xfId="10352" xr:uid="{9A9D5E9C-7C9B-4E1E-AD72-3A151DFC3B1B}"/>
    <cellStyle name="20% - Accent5 5 3 2 2 2 2" xfId="29206" xr:uid="{62E359AB-4ADB-4703-AD68-CE27FA7DFCAD}"/>
    <cellStyle name="20% - Accent5 5 3 2 2 2 2 2" xfId="47968" xr:uid="{BDA3DFFF-E8F6-4E55-8CEE-881A44ADFA7B}"/>
    <cellStyle name="20% - Accent5 5 3 2 2 2 3" xfId="19815" xr:uid="{1E35D7D7-AC26-4E38-9D95-E1583FA34FDD}"/>
    <cellStyle name="20% - Accent5 5 3 2 2 2 4" xfId="38587" xr:uid="{95C03765-4D99-4317-95A8-A6D95C6D651C}"/>
    <cellStyle name="20% - Accent5 5 3 2 2 3" xfId="25743" xr:uid="{A1D5D4AC-74DB-4F77-95F0-68599772B158}"/>
    <cellStyle name="20% - Accent5 5 3 2 2 3 2" xfId="44505" xr:uid="{B965018C-8786-48E6-82A4-FE55F3B27D5F}"/>
    <cellStyle name="20% - Accent5 5 3 2 2 4" xfId="16352" xr:uid="{0E1D795B-D872-440E-AD3A-9E0468B8E380}"/>
    <cellStyle name="20% - Accent5 5 3 2 2 5" xfId="35124" xr:uid="{6E1441E6-FB32-488A-996C-427E0EC74B22}"/>
    <cellStyle name="20% - Accent5 5 3 2 2 6" xfId="52698" xr:uid="{CBEAACC6-B74A-47A8-9822-5F1535125B97}"/>
    <cellStyle name="20% - Accent5 5 3 2 2 7" xfId="60707" xr:uid="{F75B607D-04B4-43A1-8DD9-F0DCE237810A}"/>
    <cellStyle name="20% - Accent5 5 3 2 3" xfId="10353" xr:uid="{129D2801-7F9F-4450-B1E1-D8588CFD976E}"/>
    <cellStyle name="20% - Accent5 5 3 2 3 2" xfId="29207" xr:uid="{E8B44B21-FEEA-43F2-A88E-D1C0B212B487}"/>
    <cellStyle name="20% - Accent5 5 3 2 3 2 2" xfId="47969" xr:uid="{323FC96F-76BD-43F5-813E-4BD1A217907E}"/>
    <cellStyle name="20% - Accent5 5 3 2 3 3" xfId="19816" xr:uid="{DC4A7BBF-3BBD-4032-B076-3515613CBF27}"/>
    <cellStyle name="20% - Accent5 5 3 2 3 4" xfId="38588" xr:uid="{35C8D325-CAF9-4981-B8CE-6B67121E8E33}"/>
    <cellStyle name="20% - Accent5 5 3 2 3 5" xfId="52699" xr:uid="{788777F5-FA9D-4075-9DF0-C2BC255DA139}"/>
    <cellStyle name="20% - Accent5 5 3 2 3 6" xfId="60708" xr:uid="{81AA5971-7B17-428F-BD82-4295C34DBF5B}"/>
    <cellStyle name="20% - Accent5 5 3 2 4" xfId="8438" xr:uid="{FC6DE1AD-AA96-48AE-837D-85FAF818784D}"/>
    <cellStyle name="20% - Accent5 5 3 2 4 2" xfId="27294" xr:uid="{AFDB7C25-3408-4933-82CF-7A36CA66EBF6}"/>
    <cellStyle name="20% - Accent5 5 3 2 4 2 2" xfId="46056" xr:uid="{91A0D85C-16FD-491D-8F9F-D0B088B94F03}"/>
    <cellStyle name="20% - Accent5 5 3 2 4 3" xfId="17903" xr:uid="{09E7D379-15A2-44BD-97D7-09855798978E}"/>
    <cellStyle name="20% - Accent5 5 3 2 4 4" xfId="36675" xr:uid="{32E3C669-1FCB-4C36-A6EB-5B2BC190C089}"/>
    <cellStyle name="20% - Accent5 5 3 2 5" xfId="24416" xr:uid="{A90A3E1F-B2BF-4948-9288-B280808696DB}"/>
    <cellStyle name="20% - Accent5 5 3 2 5 2" xfId="43179" xr:uid="{60A2FBB5-D704-4CBC-9A88-085672C8CFB1}"/>
    <cellStyle name="20% - Accent5 5 3 2 6" xfId="15025" xr:uid="{79D62B4C-4909-47B3-8F34-DFB86DFC9E37}"/>
    <cellStyle name="20% - Accent5 5 3 2 7" xfId="33798" xr:uid="{CB6F3421-1EB6-459B-A816-E04448AC6F6C}"/>
    <cellStyle name="20% - Accent5 5 3 2 8" xfId="50786" xr:uid="{C9F05AA1-D1AC-4F62-B883-F6DD7CB82078}"/>
    <cellStyle name="20% - Accent5 5 3 2 9" xfId="5369" xr:uid="{8705CEAF-C223-4042-AE01-EF947F2FF651}"/>
    <cellStyle name="20% - Accent5 5 3 3" xfId="6145" xr:uid="{847C6DE3-2E02-41BC-8822-A6488DAE8EDF}"/>
    <cellStyle name="20% - Accent5 5 3 3 2" xfId="10354" xr:uid="{ACF9CFEA-6C33-4A23-B830-C8A8A4751761}"/>
    <cellStyle name="20% - Accent5 5 3 3 2 2" xfId="29208" xr:uid="{9E5D9EF7-C0BC-4382-92F4-EEE993645135}"/>
    <cellStyle name="20% - Accent5 5 3 3 2 2 2" xfId="47970" xr:uid="{1D6AF657-9929-41D1-A911-DE8BA62BF85A}"/>
    <cellStyle name="20% - Accent5 5 3 3 2 3" xfId="19817" xr:uid="{E740A075-71C2-4EF8-9D0F-9C2BA8CC49DD}"/>
    <cellStyle name="20% - Accent5 5 3 3 2 4" xfId="38589" xr:uid="{B34A475B-BCBA-4F05-959E-638E73B64AA9}"/>
    <cellStyle name="20% - Accent5 5 3 3 3" xfId="25192" xr:uid="{3D332120-E443-478B-8F7F-30D88921C279}"/>
    <cellStyle name="20% - Accent5 5 3 3 3 2" xfId="43954" xr:uid="{24EFDAB5-6871-47AD-BD35-7ADA93509425}"/>
    <cellStyle name="20% - Accent5 5 3 3 4" xfId="15801" xr:uid="{1DFDD916-29FF-4043-8850-C7EBEB797B24}"/>
    <cellStyle name="20% - Accent5 5 3 3 5" xfId="34573" xr:uid="{FD9EB388-085B-4C99-9953-6D1BE06F5F66}"/>
    <cellStyle name="20% - Accent5 5 3 3 6" xfId="52700" xr:uid="{6CDE1C73-045D-4FA0-ACA6-40B3FD6DA24F}"/>
    <cellStyle name="20% - Accent5 5 3 3 7" xfId="60709" xr:uid="{0FEF6F82-A7DF-43F4-8B67-9EDE603056DA}"/>
    <cellStyle name="20% - Accent5 5 3 4" xfId="4594" xr:uid="{3AB4ED5F-AD28-474C-8737-98D8AF64FEDA}"/>
    <cellStyle name="20% - Accent5 5 3 4 2" xfId="10355" xr:uid="{DDD93DC0-1EEC-423C-AD13-3EDBEA4E77A8}"/>
    <cellStyle name="20% - Accent5 5 3 4 2 2" xfId="29209" xr:uid="{2D7BF7D8-EE2D-475D-8ECA-A5C17B09E2E1}"/>
    <cellStyle name="20% - Accent5 5 3 4 2 2 2" xfId="47971" xr:uid="{32FE5212-7804-4FBF-B451-E76D960A81B6}"/>
    <cellStyle name="20% - Accent5 5 3 4 2 3" xfId="19818" xr:uid="{92225AEC-161D-4752-A9A9-E3983314B835}"/>
    <cellStyle name="20% - Accent5 5 3 4 2 4" xfId="38590" xr:uid="{3FFBE662-F4F0-4567-9032-27946F9B0202}"/>
    <cellStyle name="20% - Accent5 5 3 4 3" xfId="23641" xr:uid="{F91AE445-B8B7-48D2-AC93-01B5DED0C664}"/>
    <cellStyle name="20% - Accent5 5 3 4 3 2" xfId="42404" xr:uid="{C19A5217-9E02-4734-BD2D-92B6022C9B8F}"/>
    <cellStyle name="20% - Accent5 5 3 4 4" xfId="14250" xr:uid="{CC5632F8-4408-4D42-A9AC-3DB1E8C763E3}"/>
    <cellStyle name="20% - Accent5 5 3 4 5" xfId="33023" xr:uid="{A6578A22-5859-43DF-A0F2-72B9B69E9354}"/>
    <cellStyle name="20% - Accent5 5 3 4 6" xfId="52701" xr:uid="{A22DF18D-4BFE-4915-BB53-E987028F5115}"/>
    <cellStyle name="20% - Accent5 5 3 4 7" xfId="60710" xr:uid="{277C33C0-2A82-4DAC-8652-D4ADAB2A72AA}"/>
    <cellStyle name="20% - Accent5 5 3 5" xfId="6702" xr:uid="{CCCBA6ED-D256-4767-A25F-1EE212943464}"/>
    <cellStyle name="20% - Accent5 5 3 5 2" xfId="25742" xr:uid="{193DD54D-7A3B-434D-AB28-00CDC6CBB654}"/>
    <cellStyle name="20% - Accent5 5 3 5 2 2" xfId="44504" xr:uid="{C1270528-9978-463C-ABF5-1F8C0717C552}"/>
    <cellStyle name="20% - Accent5 5 3 5 3" xfId="16351" xr:uid="{08813DE5-9523-4168-A590-14DD38F77112}"/>
    <cellStyle name="20% - Accent5 5 3 5 4" xfId="35123" xr:uid="{5520A741-BC4C-41A7-8DC3-0A7F302B79A2}"/>
    <cellStyle name="20% - Accent5 5 3 6" xfId="8437" xr:uid="{0A9CDCE9-9B94-49BD-A8D9-E7555B0179B3}"/>
    <cellStyle name="20% - Accent5 5 3 6 2" xfId="27293" xr:uid="{B09481EB-52C6-4902-A007-4945084D8A2E}"/>
    <cellStyle name="20% - Accent5 5 3 6 2 2" xfId="46055" xr:uid="{5E1C6E38-D4B7-446F-876C-0FB154785637}"/>
    <cellStyle name="20% - Accent5 5 3 6 3" xfId="17902" xr:uid="{24219338-9E09-49C1-B9E0-3291D107384A}"/>
    <cellStyle name="20% - Accent5 5 3 6 4" xfId="36674" xr:uid="{34AEC3D9-BC75-4CD7-9130-B5A87946BAC2}"/>
    <cellStyle name="20% - Accent5 5 3 7" xfId="22460" xr:uid="{8F253D69-E037-4006-B286-343D51E1ACD8}"/>
    <cellStyle name="20% - Accent5 5 3 7 2" xfId="41232" xr:uid="{C534E014-B1AE-4CC8-89C6-42F5C9803259}"/>
    <cellStyle name="20% - Accent5 5 3 8" xfId="13069" xr:uid="{5FE3F078-5299-43C3-BEA3-9A3980B689B1}"/>
    <cellStyle name="20% - Accent5 5 3 9" xfId="31851" xr:uid="{B697A71B-D4FD-4CCF-8441-1B8EB772A253}"/>
    <cellStyle name="20% - Accent5 5 4" xfId="1585" xr:uid="{AD766EE4-C2BD-4085-822A-696E525F4672}"/>
    <cellStyle name="20% - Accent5 5 4 10" xfId="55533" xr:uid="{B97497E3-49F0-41A3-8E1C-0C58E51E2CF3}"/>
    <cellStyle name="20% - Accent5 5 4 2" xfId="6704" xr:uid="{95424B74-D24B-4416-BD39-9592F84D200A}"/>
    <cellStyle name="20% - Accent5 5 4 2 2" xfId="10356" xr:uid="{52C4AF89-FE4B-4294-AB3D-5053783188E2}"/>
    <cellStyle name="20% - Accent5 5 4 2 2 2" xfId="29210" xr:uid="{2F81FD9B-96A8-4148-85D0-E2445300C1A5}"/>
    <cellStyle name="20% - Accent5 5 4 2 2 2 2" xfId="47972" xr:uid="{EF52185F-9D13-47B6-A0A7-C4813BF2C6DA}"/>
    <cellStyle name="20% - Accent5 5 4 2 2 3" xfId="19819" xr:uid="{5ED0BD1D-F5F4-465A-B0A1-A514E4156A89}"/>
    <cellStyle name="20% - Accent5 5 4 2 2 4" xfId="38591" xr:uid="{D32496DE-F678-4219-BC32-2781877BB7FA}"/>
    <cellStyle name="20% - Accent5 5 4 2 3" xfId="25744" xr:uid="{C99DA294-82C2-4BE5-AF56-55A69ACFEA0B}"/>
    <cellStyle name="20% - Accent5 5 4 2 3 2" xfId="44506" xr:uid="{BED9203C-1E1A-4860-BB86-F6EA07F9D5E6}"/>
    <cellStyle name="20% - Accent5 5 4 2 4" xfId="16353" xr:uid="{0669EA27-C751-43BF-B1F2-F05DF7E854C6}"/>
    <cellStyle name="20% - Accent5 5 4 2 5" xfId="35125" xr:uid="{03915133-4670-4658-B1E5-7C2FF75E6839}"/>
    <cellStyle name="20% - Accent5 5 4 2 6" xfId="52702" xr:uid="{56BE1459-26D8-4F35-97CF-D52245FA4C3C}"/>
    <cellStyle name="20% - Accent5 5 4 2 7" xfId="60711" xr:uid="{074972C5-0E00-4B19-8E26-C6CC50526CCA}"/>
    <cellStyle name="20% - Accent5 5 4 3" xfId="10357" xr:uid="{3B002A44-D20B-4D71-BC3D-B49B8ABF89AA}"/>
    <cellStyle name="20% - Accent5 5 4 3 2" xfId="29211" xr:uid="{9BC77998-7BFB-4882-947C-58130EDA7DB9}"/>
    <cellStyle name="20% - Accent5 5 4 3 2 2" xfId="47973" xr:uid="{13B3AA4E-993A-4FA1-B23B-32CCF1522C4A}"/>
    <cellStyle name="20% - Accent5 5 4 3 3" xfId="19820" xr:uid="{4328EEE6-4E55-4A96-A3A0-F75048EB1585}"/>
    <cellStyle name="20% - Accent5 5 4 3 4" xfId="38592" xr:uid="{17042497-A338-4F54-8C03-EA7DBA60B525}"/>
    <cellStyle name="20% - Accent5 5 4 3 5" xfId="52703" xr:uid="{4769643C-947D-410A-B454-52BAD131CE2A}"/>
    <cellStyle name="20% - Accent5 5 4 3 6" xfId="60712" xr:uid="{4D671DE3-B44D-4CEF-A237-7AA0BB783602}"/>
    <cellStyle name="20% - Accent5 5 4 4" xfId="8439" xr:uid="{7DBF68CC-3195-4AEE-B81F-3B598B488A3C}"/>
    <cellStyle name="20% - Accent5 5 4 4 2" xfId="27295" xr:uid="{28EAB75B-E1FB-4DFB-B9A5-3A70B36DC279}"/>
    <cellStyle name="20% - Accent5 5 4 4 2 2" xfId="46057" xr:uid="{213E0D28-5732-4D00-9C34-1928AEA83D9A}"/>
    <cellStyle name="20% - Accent5 5 4 4 3" xfId="17904" xr:uid="{4F3C86F6-7A58-4BAD-A793-1E1DC2CDF3DC}"/>
    <cellStyle name="20% - Accent5 5 4 4 4" xfId="36676" xr:uid="{0A830DE0-832F-4D5C-BE47-415C857B3D79}"/>
    <cellStyle name="20% - Accent5 5 4 5" xfId="23983" xr:uid="{51DFA5A2-F3D2-466B-B5CA-9EAF2A4EBF03}"/>
    <cellStyle name="20% - Accent5 5 4 5 2" xfId="42746" xr:uid="{59CB0D1E-2C96-4E25-A623-3D8D605885ED}"/>
    <cellStyle name="20% - Accent5 5 4 6" xfId="14592" xr:uid="{EFA20DA0-2D3A-4740-90AC-D91307665D5A}"/>
    <cellStyle name="20% - Accent5 5 4 7" xfId="33365" xr:uid="{0F2CFC68-BD95-45DE-A11B-D19CD8139D17}"/>
    <cellStyle name="20% - Accent5 5 4 8" xfId="50787" xr:uid="{A091B8F6-C0DB-466C-8DCF-2E50EDDDA724}"/>
    <cellStyle name="20% - Accent5 5 4 9" xfId="4936" xr:uid="{7D5C111E-B507-4D2C-81DE-E544016C1407}"/>
    <cellStyle name="20% - Accent5 5 5" xfId="2334" xr:uid="{908409F8-0380-48CF-AB80-296F519AE4F4}"/>
    <cellStyle name="20% - Accent5 5 5 10" xfId="55534" xr:uid="{203DABC2-1F49-4878-B95C-89FCAEDDFF3E}"/>
    <cellStyle name="20% - Accent5 5 5 2" xfId="10359" xr:uid="{C527DC3E-A17B-410F-B440-C0B96D833FFF}"/>
    <cellStyle name="20% - Accent5 5 5 2 2" xfId="29213" xr:uid="{A152686A-4B4D-4984-B077-43093371EC46}"/>
    <cellStyle name="20% - Accent5 5 5 2 2 2" xfId="47975" xr:uid="{9935E5E0-4BBB-4A8A-8CD1-E6703B00D329}"/>
    <cellStyle name="20% - Accent5 5 5 2 3" xfId="19822" xr:uid="{DBFEAD90-FCFE-4A3A-BE0C-2DDD1073A0AD}"/>
    <cellStyle name="20% - Accent5 5 5 2 4" xfId="38594" xr:uid="{1718AFDF-B562-4196-965A-7FA1AC6BA2DA}"/>
    <cellStyle name="20% - Accent5 5 5 2 5" xfId="52705" xr:uid="{D314CB83-16EB-42D0-8080-E0554FF47F9F}"/>
    <cellStyle name="20% - Accent5 5 5 2 6" xfId="60713" xr:uid="{4507898B-DBED-4A8D-A3F7-9280A60A6727}"/>
    <cellStyle name="20% - Accent5 5 5 3" xfId="10360" xr:uid="{CA7DA6B1-4445-4096-807E-11EC4D2EF079}"/>
    <cellStyle name="20% - Accent5 5 5 3 2" xfId="29214" xr:uid="{E1E27AC8-AE2E-4696-8578-D6D63B3BD0DB}"/>
    <cellStyle name="20% - Accent5 5 5 3 2 2" xfId="47976" xr:uid="{A662F5C2-5991-406F-B476-5698D2FA44EF}"/>
    <cellStyle name="20% - Accent5 5 5 3 3" xfId="19823" xr:uid="{2D944422-D59C-4292-A22E-D7C0C07431E1}"/>
    <cellStyle name="20% - Accent5 5 5 3 4" xfId="38595" xr:uid="{B6336A60-9611-4699-B775-B56C1CAC29CB}"/>
    <cellStyle name="20% - Accent5 5 5 3 5" xfId="52706" xr:uid="{68291C3A-C806-41D6-A356-260DEFC5F50D}"/>
    <cellStyle name="20% - Accent5 5 5 3 6" xfId="60714" xr:uid="{A8BF62E8-25AD-40EE-A5D4-CB7DFF35808C}"/>
    <cellStyle name="20% - Accent5 5 5 4" xfId="10358" xr:uid="{EE72CCBB-5EB6-4275-BDDB-76E35359F2FA}"/>
    <cellStyle name="20% - Accent5 5 5 4 2" xfId="29212" xr:uid="{7BDB403A-0F47-4FD6-8996-5004BFCDDF90}"/>
    <cellStyle name="20% - Accent5 5 5 4 2 2" xfId="47974" xr:uid="{68ECFFE4-9332-43CC-ACA6-1E8E4F503511}"/>
    <cellStyle name="20% - Accent5 5 5 4 3" xfId="19821" xr:uid="{9FE604CD-5C0D-4549-86AF-860C9F4CF71E}"/>
    <cellStyle name="20% - Accent5 5 5 4 4" xfId="38593" xr:uid="{C0B31598-414F-4CAF-A1AB-CA30A0E69DF4}"/>
    <cellStyle name="20% - Accent5 5 5 5" xfId="24759" xr:uid="{7A969BAC-CDC2-4535-837C-D958AC339466}"/>
    <cellStyle name="20% - Accent5 5 5 5 2" xfId="43521" xr:uid="{B3205E9B-D5E7-4D6E-BEA8-36BEE64202F7}"/>
    <cellStyle name="20% - Accent5 5 5 6" xfId="15368" xr:uid="{9088FAF7-24F4-46E8-9440-00BF2C91264D}"/>
    <cellStyle name="20% - Accent5 5 5 7" xfId="34140" xr:uid="{6588160B-AFEF-4FF7-9A8B-23ABAA6AD773}"/>
    <cellStyle name="20% - Accent5 5 5 8" xfId="52704" xr:uid="{4E0C108B-6A79-4AB6-B52B-8FB0BF47C5FC}"/>
    <cellStyle name="20% - Accent5 5 5 9" xfId="5712" xr:uid="{C69F43CE-246A-4355-A9D4-A46CFBC64FC6}"/>
    <cellStyle name="20% - Accent5 5 6" xfId="4161" xr:uid="{3B95005C-0530-43D5-AE55-E2DB51CB90E9}"/>
    <cellStyle name="20% - Accent5 5 6 2" xfId="23208" xr:uid="{8B5DC910-0D1F-4772-B3B9-637FF3FF14B4}"/>
    <cellStyle name="20% - Accent5 5 6 2 2" xfId="41971" xr:uid="{8D865F54-01EE-4B55-B5CD-78A4340C15EF}"/>
    <cellStyle name="20% - Accent5 5 6 3" xfId="13817" xr:uid="{05FD52B7-2310-4642-92E2-624CA6327212}"/>
    <cellStyle name="20% - Accent5 5 6 4" xfId="32590" xr:uid="{E4D780CA-1DF7-41CB-8C83-D78C6BC35DF4}"/>
    <cellStyle name="20% - Accent5 5 6 5" xfId="55535" xr:uid="{6E94B368-D53C-418C-AA69-F7747A7FDF5F}"/>
    <cellStyle name="20% - Accent5 5 7" xfId="6699" xr:uid="{711AC77F-7B57-4862-B6DB-952F89187339}"/>
    <cellStyle name="20% - Accent5 5 7 2" xfId="25739" xr:uid="{B138F28D-4B46-4EE3-8E2C-2581B530EB3B}"/>
    <cellStyle name="20% - Accent5 5 7 2 2" xfId="44501" xr:uid="{71D57830-3B46-47E3-8C04-BEDC6B287427}"/>
    <cellStyle name="20% - Accent5 5 7 3" xfId="16348" xr:uid="{7DA86BC4-6658-4BFC-B6D8-567154032C1F}"/>
    <cellStyle name="20% - Accent5 5 7 4" xfId="35120" xr:uid="{4886F22B-D769-47C5-BE18-0795484D6F18}"/>
    <cellStyle name="20% - Accent5 5 7 5" xfId="55536" xr:uid="{C45DF566-1299-4347-896D-E533C11F0649}"/>
    <cellStyle name="20% - Accent5 5 8" xfId="7938" xr:uid="{15EB3EC1-B27E-4BFA-810D-109603B9205C}"/>
    <cellStyle name="20% - Accent5 5 8 2" xfId="55537" xr:uid="{A01AD0B7-2796-4A57-917D-14CE458A4C0A}"/>
    <cellStyle name="20% - Accent5 5 9" xfId="8434" xr:uid="{A68A16A4-EE29-4247-8187-DAB6069BCE72}"/>
    <cellStyle name="20% - Accent5 5 9 2" xfId="27290" xr:uid="{FC57D4C0-C6F0-4B63-B881-8A97F1D3B2AC}"/>
    <cellStyle name="20% - Accent5 5 9 2 2" xfId="46052" xr:uid="{947A2166-23C7-40E1-9888-DA6455A6DCB8}"/>
    <cellStyle name="20% - Accent5 5 9 3" xfId="17899" xr:uid="{DE69DE4B-98D2-4A7E-88BE-9494D937A7B1}"/>
    <cellStyle name="20% - Accent5 5 9 4" xfId="36671" xr:uid="{244D2FB1-576D-4D19-AE97-3294E51FD64A}"/>
    <cellStyle name="20% - Accent5 5 9 5" xfId="55538" xr:uid="{FC5B2551-67A1-4172-AE3A-1F7B794144E8}"/>
    <cellStyle name="20% - Accent5 6" xfId="1216" xr:uid="{419208C2-02BC-4FA3-B191-BD944D69FB61}"/>
    <cellStyle name="20% - Accent5 6 10" xfId="22461" xr:uid="{397F86AC-BF36-4806-B336-9C2C9D9C0800}"/>
    <cellStyle name="20% - Accent5 6 10 2" xfId="41233" xr:uid="{55513EDB-92E5-4851-B7E2-A503A9B3AEAB}"/>
    <cellStyle name="20% - Accent5 6 11" xfId="13070" xr:uid="{AF097A99-A735-469B-9BA5-DD592A77BEDB}"/>
    <cellStyle name="20% - Accent5 6 12" xfId="31852" xr:uid="{10A898E9-D7C4-42CA-8381-869FDE82C6BB}"/>
    <cellStyle name="20% - Accent5 6 13" xfId="50788" xr:uid="{EB147DE4-C5A0-4411-96BB-60273027864F}"/>
    <cellStyle name="20% - Accent5 6 14" xfId="3407" xr:uid="{A959F4EB-23F2-48EB-ABCA-168541B6FF4B}"/>
    <cellStyle name="20% - Accent5 6 15" xfId="55539" xr:uid="{D83B8A0C-0610-40B6-97AF-74BCF49D5820}"/>
    <cellStyle name="20% - Accent5 6 2" xfId="1422" xr:uid="{1CF5C5FF-8D3E-48C9-8CA0-5D913F5E8A3E}"/>
    <cellStyle name="20% - Accent5 6 2 10" xfId="50789" xr:uid="{CAAE4250-23E1-48A0-91E9-A4A98BDF4910}"/>
    <cellStyle name="20% - Accent5 6 2 11" xfId="3408" xr:uid="{C0B77A15-D7D7-4114-AB4B-8FF3B8D82FE5}"/>
    <cellStyle name="20% - Accent5 6 2 12" xfId="55540" xr:uid="{E64ED81A-217B-4FC1-9BDA-8974C011D457}"/>
    <cellStyle name="20% - Accent5 6 2 2" xfId="2080" xr:uid="{59EF76F1-159F-48EC-818C-A45C15AB3D30}"/>
    <cellStyle name="20% - Accent5 6 2 2 10" xfId="59036" xr:uid="{ECA39080-2E81-46E2-8679-3525E4B02415}"/>
    <cellStyle name="20% - Accent5 6 2 2 2" xfId="6707" xr:uid="{02839EC2-A1EA-49B1-9CAC-02980208F9E0}"/>
    <cellStyle name="20% - Accent5 6 2 2 2 2" xfId="10361" xr:uid="{3D3E287B-B379-4A96-A694-FD79715EAE0E}"/>
    <cellStyle name="20% - Accent5 6 2 2 2 2 2" xfId="29215" xr:uid="{9A81FB2A-D6E2-49EB-8095-798ABDFD32F8}"/>
    <cellStyle name="20% - Accent5 6 2 2 2 2 2 2" xfId="47977" xr:uid="{5A3DD6AF-86EF-471C-8716-93004EEE178D}"/>
    <cellStyle name="20% - Accent5 6 2 2 2 2 3" xfId="19824" xr:uid="{5E49BE03-8525-4746-A5B9-53245739B16C}"/>
    <cellStyle name="20% - Accent5 6 2 2 2 2 4" xfId="38596" xr:uid="{9C3E3E13-2562-4FA8-A125-C0C1C032D4CC}"/>
    <cellStyle name="20% - Accent5 6 2 2 2 3" xfId="25747" xr:uid="{8570947A-18EC-466E-972A-AC21DDE7004E}"/>
    <cellStyle name="20% - Accent5 6 2 2 2 3 2" xfId="44509" xr:uid="{B2CBD864-C01E-4A43-A561-A7BC8C588660}"/>
    <cellStyle name="20% - Accent5 6 2 2 2 4" xfId="16356" xr:uid="{55382B47-ACB7-4BDC-8AFD-DBDFCE9AC160}"/>
    <cellStyle name="20% - Accent5 6 2 2 2 5" xfId="35128" xr:uid="{568EC679-E257-4674-9DAD-CB9CFEFD67FE}"/>
    <cellStyle name="20% - Accent5 6 2 2 2 6" xfId="52707" xr:uid="{3E2F26B3-418C-4C28-867A-DB9D7A93FC97}"/>
    <cellStyle name="20% - Accent5 6 2 2 2 7" xfId="60715" xr:uid="{9A5CE8F7-3529-4109-B74E-B5518AE39CCE}"/>
    <cellStyle name="20% - Accent5 6 2 2 3" xfId="10362" xr:uid="{28B01335-11EE-4A35-8FE9-D1C17DB036E5}"/>
    <cellStyle name="20% - Accent5 6 2 2 3 2" xfId="29216" xr:uid="{9D88258F-0F25-440A-8595-360BBAFA41D3}"/>
    <cellStyle name="20% - Accent5 6 2 2 3 2 2" xfId="47978" xr:uid="{6D445997-FCA3-495C-BAD4-674E4D8E0F75}"/>
    <cellStyle name="20% - Accent5 6 2 2 3 3" xfId="19825" xr:uid="{6A6E0590-E32E-4DBE-862A-FF6767B0B4EE}"/>
    <cellStyle name="20% - Accent5 6 2 2 3 4" xfId="38597" xr:uid="{73B841AE-86D2-4CDE-BB2C-90B64DFCCAB1}"/>
    <cellStyle name="20% - Accent5 6 2 2 3 5" xfId="52708" xr:uid="{87DA8191-FDD9-4F1D-A084-2248BA75C5DC}"/>
    <cellStyle name="20% - Accent5 6 2 2 3 6" xfId="60716" xr:uid="{6C1E7EE6-83EF-44B0-AEE9-F33041525691}"/>
    <cellStyle name="20% - Accent5 6 2 2 4" xfId="8442" xr:uid="{55ACC85C-8734-421B-AF82-1FD3F14DD2D6}"/>
    <cellStyle name="20% - Accent5 6 2 2 4 2" xfId="27298" xr:uid="{675C75E4-D301-41A0-BF66-2968D00E8DD6}"/>
    <cellStyle name="20% - Accent5 6 2 2 4 2 2" xfId="46060" xr:uid="{AA72755E-31A4-4A29-8852-FF5BBE2EF202}"/>
    <cellStyle name="20% - Accent5 6 2 2 4 3" xfId="17907" xr:uid="{DDCCC208-E62F-441C-B282-47EB06A8FA02}"/>
    <cellStyle name="20% - Accent5 6 2 2 4 4" xfId="36679" xr:uid="{52D78104-52B7-4026-98C1-72106D108263}"/>
    <cellStyle name="20% - Accent5 6 2 2 5" xfId="24241" xr:uid="{72A1F4B2-F577-40C3-BFBA-C13A6A1A6E81}"/>
    <cellStyle name="20% - Accent5 6 2 2 5 2" xfId="43004" xr:uid="{25B80B07-4C88-46C0-B673-44F0493D42B3}"/>
    <cellStyle name="20% - Accent5 6 2 2 6" xfId="14850" xr:uid="{D10EFAEF-B84C-47D2-8F86-C47AA4B47A00}"/>
    <cellStyle name="20% - Accent5 6 2 2 7" xfId="33623" xr:uid="{E72EB0D4-3B00-4B3B-8543-79DCAA7C3538}"/>
    <cellStyle name="20% - Accent5 6 2 2 8" xfId="50790" xr:uid="{2D19CC6F-FA32-4DCC-875A-171F8732EB67}"/>
    <cellStyle name="20% - Accent5 6 2 2 9" xfId="5194" xr:uid="{A97B318A-856D-4DB0-8872-C52BE350F2A2}"/>
    <cellStyle name="20% - Accent5 6 2 3" xfId="5970" xr:uid="{E1325674-8937-4312-AD2A-87E1DB826E11}"/>
    <cellStyle name="20% - Accent5 6 2 3 2" xfId="10363" xr:uid="{B7E5E206-DFAC-4663-B2C7-547F4DB20F68}"/>
    <cellStyle name="20% - Accent5 6 2 3 2 2" xfId="29217" xr:uid="{E59F382B-496E-4B0D-99D6-79C4152A9316}"/>
    <cellStyle name="20% - Accent5 6 2 3 2 2 2" xfId="47979" xr:uid="{782C1F0E-EDBF-4715-8695-CB983EF0DE0E}"/>
    <cellStyle name="20% - Accent5 6 2 3 2 3" xfId="19826" xr:uid="{88EB3656-E5A6-4359-921F-74A12A04F4D6}"/>
    <cellStyle name="20% - Accent5 6 2 3 2 4" xfId="38598" xr:uid="{D28ED185-FA6D-4D22-BF43-8E35D8E4F301}"/>
    <cellStyle name="20% - Accent5 6 2 3 3" xfId="25017" xr:uid="{AFC182D0-2DFC-4FB9-89E8-6E3FB0ED2C63}"/>
    <cellStyle name="20% - Accent5 6 2 3 3 2" xfId="43779" xr:uid="{A826C03D-B38D-4CFE-911F-97D5E730CF42}"/>
    <cellStyle name="20% - Accent5 6 2 3 4" xfId="15626" xr:uid="{C8AE5FC1-DC32-479D-A60B-7A89DF40CC36}"/>
    <cellStyle name="20% - Accent5 6 2 3 5" xfId="34398" xr:uid="{9663CFBB-1657-4E23-A9C7-90C7E56C9559}"/>
    <cellStyle name="20% - Accent5 6 2 3 6" xfId="52709" xr:uid="{3F7BE44B-2389-493F-962A-3360A1F16533}"/>
    <cellStyle name="20% - Accent5 6 2 3 7" xfId="60717" xr:uid="{B5FF4375-74CF-4E56-B879-79E38BF099FD}"/>
    <cellStyle name="20% - Accent5 6 2 4" xfId="4419" xr:uid="{AB91724D-1819-465E-AF39-089DFBEEAF31}"/>
    <cellStyle name="20% - Accent5 6 2 4 2" xfId="10364" xr:uid="{93ADD8F3-E2C4-46BA-892D-1836428646C2}"/>
    <cellStyle name="20% - Accent5 6 2 4 2 2" xfId="29218" xr:uid="{47CFA55C-25F1-42AB-91AF-5A66A574237E}"/>
    <cellStyle name="20% - Accent5 6 2 4 2 2 2" xfId="47980" xr:uid="{39383F15-3DFB-4C21-9628-6D7E61EC6BF5}"/>
    <cellStyle name="20% - Accent5 6 2 4 2 3" xfId="19827" xr:uid="{163FDD05-5BAF-4432-9073-AE884CD4BCEB}"/>
    <cellStyle name="20% - Accent5 6 2 4 2 4" xfId="38599" xr:uid="{D022681E-0DB4-4F2F-9AC5-FFB8A9C1C1BC}"/>
    <cellStyle name="20% - Accent5 6 2 4 3" xfId="23466" xr:uid="{0D185E08-5897-4051-9070-393B41C970FC}"/>
    <cellStyle name="20% - Accent5 6 2 4 3 2" xfId="42229" xr:uid="{5E34FFEE-E620-4428-99DC-ABED94410EE9}"/>
    <cellStyle name="20% - Accent5 6 2 4 4" xfId="14075" xr:uid="{B4BA6B7C-7E40-43B9-B223-E56294EAABA3}"/>
    <cellStyle name="20% - Accent5 6 2 4 5" xfId="32848" xr:uid="{DD323A6E-EFF2-48A6-8A24-E8D2176263B5}"/>
    <cellStyle name="20% - Accent5 6 2 4 6" xfId="52710" xr:uid="{8AB6E5E4-C1A7-43B5-9084-FCA81EA6CF65}"/>
    <cellStyle name="20% - Accent5 6 2 4 7" xfId="60718" xr:uid="{05DA9183-D06E-4B7C-8492-A946DD96581E}"/>
    <cellStyle name="20% - Accent5 6 2 5" xfId="6706" xr:uid="{3B4A585E-AA4E-4624-8F08-FDF2C7621091}"/>
    <cellStyle name="20% - Accent5 6 2 5 2" xfId="25746" xr:uid="{2A5909EC-AF45-46D4-B054-209D4320F5D0}"/>
    <cellStyle name="20% - Accent5 6 2 5 2 2" xfId="44508" xr:uid="{C9AE2968-8200-4167-A663-2B9D73CE8D99}"/>
    <cellStyle name="20% - Accent5 6 2 5 3" xfId="16355" xr:uid="{4DBD8929-FD3C-4ACE-BBC4-F559EE9699E0}"/>
    <cellStyle name="20% - Accent5 6 2 5 4" xfId="35127" xr:uid="{CDB91894-7A32-4B6E-88ED-9E235B514B28}"/>
    <cellStyle name="20% - Accent5 6 2 6" xfId="8441" xr:uid="{8E11403E-271B-4824-B539-0CFEA2F2C698}"/>
    <cellStyle name="20% - Accent5 6 2 6 2" xfId="27297" xr:uid="{4D0B304F-DFE6-4542-BC0C-C5178910D9A2}"/>
    <cellStyle name="20% - Accent5 6 2 6 2 2" xfId="46059" xr:uid="{1A402B35-F306-4C79-96DF-A1F4094FAC6B}"/>
    <cellStyle name="20% - Accent5 6 2 6 3" xfId="17906" xr:uid="{B66C2AB0-A6C5-4F44-96E1-71EFA6604141}"/>
    <cellStyle name="20% - Accent5 6 2 6 4" xfId="36678" xr:uid="{B4086E23-56D2-45D9-BC43-6C44CD56A22E}"/>
    <cellStyle name="20% - Accent5 6 2 7" xfId="22462" xr:uid="{8B38DE16-41AE-41CD-B2E2-36644923A81F}"/>
    <cellStyle name="20% - Accent5 6 2 7 2" xfId="41234" xr:uid="{75B0DF2E-A3C3-40D4-85F6-79BFB3F96565}"/>
    <cellStyle name="20% - Accent5 6 2 8" xfId="13071" xr:uid="{CA856B8E-FC12-4DDC-A169-49E9EF7EAE6E}"/>
    <cellStyle name="20% - Accent5 6 2 9" xfId="31853" xr:uid="{55132BE7-529B-407E-B237-7FAA71022DA8}"/>
    <cellStyle name="20% - Accent5 6 3" xfId="1874" xr:uid="{A83A1754-D3BA-449E-B81F-76F8C33158C7}"/>
    <cellStyle name="20% - Accent5 6 3 10" xfId="50791" xr:uid="{76FC1EDC-5C3A-45F2-8F0E-990613C76F04}"/>
    <cellStyle name="20% - Accent5 6 3 11" xfId="3409" xr:uid="{85D2E1FA-EFAE-4501-8366-6DD2C3D02A4D}"/>
    <cellStyle name="20% - Accent5 6 3 12" xfId="55541" xr:uid="{32BC6D95-1492-4C8C-8335-4D281276F24B}"/>
    <cellStyle name="20% - Accent5 6 3 2" xfId="2335" xr:uid="{5C7A740E-DD60-4B78-89BB-5E14A1B395CC}"/>
    <cellStyle name="20% - Accent5 6 3 2 10" xfId="59037" xr:uid="{151B0BEF-5341-49D5-9BBE-F11D851507F7}"/>
    <cellStyle name="20% - Accent5 6 3 2 2" xfId="6709" xr:uid="{EC9C94A3-3645-42EB-908E-1EF0EDCA57DF}"/>
    <cellStyle name="20% - Accent5 6 3 2 2 2" xfId="10365" xr:uid="{996D06AC-8F2E-4FED-A821-97565FEF27F9}"/>
    <cellStyle name="20% - Accent5 6 3 2 2 2 2" xfId="29219" xr:uid="{A8DDB13C-AD18-4D39-A439-073AC00A605A}"/>
    <cellStyle name="20% - Accent5 6 3 2 2 2 2 2" xfId="47981" xr:uid="{FC5592F7-72C1-4362-82C5-67E96C894E47}"/>
    <cellStyle name="20% - Accent5 6 3 2 2 2 3" xfId="19828" xr:uid="{650E0343-7EE6-441A-8630-7BB07256B3F3}"/>
    <cellStyle name="20% - Accent5 6 3 2 2 2 4" xfId="38600" xr:uid="{5F264600-DC8A-41DA-87CB-6BF951807E28}"/>
    <cellStyle name="20% - Accent5 6 3 2 2 3" xfId="25749" xr:uid="{508F2DFB-1746-42AD-92DF-FA11360B167B}"/>
    <cellStyle name="20% - Accent5 6 3 2 2 3 2" xfId="44511" xr:uid="{4027AB32-488C-45F8-88EF-B41598E538F8}"/>
    <cellStyle name="20% - Accent5 6 3 2 2 4" xfId="16358" xr:uid="{0C0882F1-84FC-46B6-B392-9C0ED5216AA9}"/>
    <cellStyle name="20% - Accent5 6 3 2 2 5" xfId="35130" xr:uid="{6444037D-50D1-4090-9338-63827A526E89}"/>
    <cellStyle name="20% - Accent5 6 3 2 2 6" xfId="52711" xr:uid="{2A0FA9CE-EC7A-4BC5-832C-768D050BE549}"/>
    <cellStyle name="20% - Accent5 6 3 2 2 7" xfId="60719" xr:uid="{8FB423D4-8131-4A1B-9FE4-B90B8F5E6E46}"/>
    <cellStyle name="20% - Accent5 6 3 2 3" xfId="10366" xr:uid="{0F7632B6-4A13-4488-A0A4-E3A585837BEF}"/>
    <cellStyle name="20% - Accent5 6 3 2 3 2" xfId="29220" xr:uid="{44194251-B1B4-4716-BF99-0D4530A9D452}"/>
    <cellStyle name="20% - Accent5 6 3 2 3 2 2" xfId="47982" xr:uid="{FFF8DCD8-7805-4253-A157-A29F64418926}"/>
    <cellStyle name="20% - Accent5 6 3 2 3 3" xfId="19829" xr:uid="{D54F5245-019C-420D-B65D-4562ECF7F378}"/>
    <cellStyle name="20% - Accent5 6 3 2 3 4" xfId="38601" xr:uid="{C3CF9190-5E4B-4CCA-BA6C-9244F5AB01A5}"/>
    <cellStyle name="20% - Accent5 6 3 2 3 5" xfId="52712" xr:uid="{1EB68094-47D6-44F6-8E79-BD7533238724}"/>
    <cellStyle name="20% - Accent5 6 3 2 3 6" xfId="60720" xr:uid="{F0392E56-6FF8-4DE7-B0FC-2FE013034279}"/>
    <cellStyle name="20% - Accent5 6 3 2 4" xfId="8444" xr:uid="{74A3AA9E-E0C4-4886-AF14-EA46CA5F9409}"/>
    <cellStyle name="20% - Accent5 6 3 2 4 2" xfId="27300" xr:uid="{D70594C2-D18A-4C73-A638-6DC5B8F8E7BB}"/>
    <cellStyle name="20% - Accent5 6 3 2 4 2 2" xfId="46062" xr:uid="{4B08FF6E-70A5-411D-A2F2-E9CB4E7DA3FD}"/>
    <cellStyle name="20% - Accent5 6 3 2 4 3" xfId="17909" xr:uid="{3EC9F964-8724-442E-A7F7-4F24C07C7FC0}"/>
    <cellStyle name="20% - Accent5 6 3 2 4 4" xfId="36681" xr:uid="{4E9E9C8D-904D-42AE-BC5D-921E88F59500}"/>
    <cellStyle name="20% - Accent5 6 3 2 5" xfId="24459" xr:uid="{FF9443E3-9313-4598-A96C-C91470D09CA3}"/>
    <cellStyle name="20% - Accent5 6 3 2 5 2" xfId="43222" xr:uid="{20E7E7EA-B4BC-4A3B-8D25-287B8EE49E94}"/>
    <cellStyle name="20% - Accent5 6 3 2 6" xfId="15068" xr:uid="{3CA1892D-0CA3-418C-B12A-CBEA80085ED5}"/>
    <cellStyle name="20% - Accent5 6 3 2 7" xfId="33841" xr:uid="{BE2C764C-3724-427A-A59D-F4966492BA76}"/>
    <cellStyle name="20% - Accent5 6 3 2 8" xfId="50792" xr:uid="{EB0F9B48-0EF8-4D26-8B85-CEF45ACA3680}"/>
    <cellStyle name="20% - Accent5 6 3 2 9" xfId="5412" xr:uid="{08BE320A-E056-4618-8EE6-79EDDC280B79}"/>
    <cellStyle name="20% - Accent5 6 3 3" xfId="6188" xr:uid="{4C021CD7-3D5C-42D4-B962-EA3C9BE2752D}"/>
    <cellStyle name="20% - Accent5 6 3 3 2" xfId="10367" xr:uid="{F88E854F-7A2E-4F83-9423-BC44DA609D57}"/>
    <cellStyle name="20% - Accent5 6 3 3 2 2" xfId="29221" xr:uid="{240A84E1-4854-4CF9-B674-73DBDA0A171F}"/>
    <cellStyle name="20% - Accent5 6 3 3 2 2 2" xfId="47983" xr:uid="{F34E52A5-8B2C-4143-AA62-4AEA2BEED2C5}"/>
    <cellStyle name="20% - Accent5 6 3 3 2 3" xfId="19830" xr:uid="{072BF61A-D19D-4107-A981-1E0C8E562806}"/>
    <cellStyle name="20% - Accent5 6 3 3 2 4" xfId="38602" xr:uid="{0C1F7862-2192-4191-9443-CE4A655784B9}"/>
    <cellStyle name="20% - Accent5 6 3 3 3" xfId="25235" xr:uid="{7F0A8A69-DE52-43F3-84FD-FE4FBB2B20B5}"/>
    <cellStyle name="20% - Accent5 6 3 3 3 2" xfId="43997" xr:uid="{5FDA1272-565F-4223-9E17-D85264D1846E}"/>
    <cellStyle name="20% - Accent5 6 3 3 4" xfId="15844" xr:uid="{4704F29E-FC7B-4E5B-8A28-43F76BE7B7E5}"/>
    <cellStyle name="20% - Accent5 6 3 3 5" xfId="34616" xr:uid="{5487817B-B06D-45AE-9C33-7E721C149C1B}"/>
    <cellStyle name="20% - Accent5 6 3 3 6" xfId="52713" xr:uid="{4E80E272-A021-4CCF-A19F-EFAF1B4ED0E9}"/>
    <cellStyle name="20% - Accent5 6 3 3 7" xfId="60721" xr:uid="{4E57714A-7D42-4839-A07C-440DC7BEF290}"/>
    <cellStyle name="20% - Accent5 6 3 4" xfId="4637" xr:uid="{129467F7-3B78-4F7A-8264-ECD9C20C92E8}"/>
    <cellStyle name="20% - Accent5 6 3 4 2" xfId="10368" xr:uid="{860DE8A4-65EF-41E6-9660-A65B9909CA38}"/>
    <cellStyle name="20% - Accent5 6 3 4 2 2" xfId="29222" xr:uid="{EAE86B3D-DA13-4574-9E2D-96DD672942FD}"/>
    <cellStyle name="20% - Accent5 6 3 4 2 2 2" xfId="47984" xr:uid="{958F4C60-698B-4D13-9C2F-22EA1F57037D}"/>
    <cellStyle name="20% - Accent5 6 3 4 2 3" xfId="19831" xr:uid="{D42F0C3D-36A0-440A-9A43-369C1AD32097}"/>
    <cellStyle name="20% - Accent5 6 3 4 2 4" xfId="38603" xr:uid="{AD0F3611-8409-4B82-B2C8-D40962507768}"/>
    <cellStyle name="20% - Accent5 6 3 4 3" xfId="23684" xr:uid="{667A6DDB-4E67-46FE-942C-8B01E3F053C6}"/>
    <cellStyle name="20% - Accent5 6 3 4 3 2" xfId="42447" xr:uid="{AF0CF46C-321C-47F5-9698-23DEC0E68322}"/>
    <cellStyle name="20% - Accent5 6 3 4 4" xfId="14293" xr:uid="{8F87F6A0-4556-4689-823A-189BA88285D5}"/>
    <cellStyle name="20% - Accent5 6 3 4 5" xfId="33066" xr:uid="{DBF302CD-0896-4CBF-A0F1-59004DDFD2D7}"/>
    <cellStyle name="20% - Accent5 6 3 4 6" xfId="52714" xr:uid="{FE8F97F7-7ED7-4CC9-9342-869EC51A161C}"/>
    <cellStyle name="20% - Accent5 6 3 4 7" xfId="60722" xr:uid="{707A1822-5C2A-46E5-8045-96C7E8E3D33E}"/>
    <cellStyle name="20% - Accent5 6 3 5" xfId="6708" xr:uid="{145E7E60-832F-462B-A802-E49DBEE527FC}"/>
    <cellStyle name="20% - Accent5 6 3 5 2" xfId="25748" xr:uid="{A87FE6B8-CBA5-4E4B-B8DA-0A1EA7696E62}"/>
    <cellStyle name="20% - Accent5 6 3 5 2 2" xfId="44510" xr:uid="{BBF28188-1913-494A-92ED-FA770D77B75A}"/>
    <cellStyle name="20% - Accent5 6 3 5 3" xfId="16357" xr:uid="{E251B891-0A12-433C-9117-36A4EB2C9D34}"/>
    <cellStyle name="20% - Accent5 6 3 5 4" xfId="35129" xr:uid="{1CCA09CA-11F4-43B6-88C3-F31E451EE886}"/>
    <cellStyle name="20% - Accent5 6 3 6" xfId="8443" xr:uid="{3F3E48B8-B7B4-4E9A-BEB1-C1415A964708}"/>
    <cellStyle name="20% - Accent5 6 3 6 2" xfId="27299" xr:uid="{D299324D-ED3E-4A20-B0FB-6F79F680142E}"/>
    <cellStyle name="20% - Accent5 6 3 6 2 2" xfId="46061" xr:uid="{71E4EC3F-F5BD-4B2F-9D8E-EA19237A3679}"/>
    <cellStyle name="20% - Accent5 6 3 6 3" xfId="17908" xr:uid="{A9F530B0-F89B-4AD5-8A87-8B3348C9A4EA}"/>
    <cellStyle name="20% - Accent5 6 3 6 4" xfId="36680" xr:uid="{78D31162-9F17-4BE6-96CD-B56B2A60C329}"/>
    <cellStyle name="20% - Accent5 6 3 7" xfId="22463" xr:uid="{C7F6E10F-1F4F-4C88-95B2-322CE793D553}"/>
    <cellStyle name="20% - Accent5 6 3 7 2" xfId="41235" xr:uid="{4E31F206-6EA0-4390-B093-AD533E44D8FA}"/>
    <cellStyle name="20% - Accent5 6 3 8" xfId="13072" xr:uid="{E29F92BD-6684-455B-BE82-BEE590809FB1}"/>
    <cellStyle name="20% - Accent5 6 3 9" xfId="31854" xr:uid="{2D1C166C-CE7B-4C08-BED8-54FA0FBADD09}"/>
    <cellStyle name="20% - Accent5 6 4" xfId="1668" xr:uid="{3456C8A8-E99C-499F-B0C8-17007FD090D5}"/>
    <cellStyle name="20% - Accent5 6 4 10" xfId="55542" xr:uid="{93ED74C9-BDB0-4111-9577-D320E6478D17}"/>
    <cellStyle name="20% - Accent5 6 4 2" xfId="6710" xr:uid="{D7086996-A612-4579-BDC7-AC57A577844C}"/>
    <cellStyle name="20% - Accent5 6 4 2 2" xfId="10369" xr:uid="{0CE7EB5A-0C67-45A8-A2EC-F53C189838BB}"/>
    <cellStyle name="20% - Accent5 6 4 2 2 2" xfId="29223" xr:uid="{D2559C6B-757C-44A3-83CC-CCDB4C8F5FD4}"/>
    <cellStyle name="20% - Accent5 6 4 2 2 2 2" xfId="47985" xr:uid="{85BD7867-BFE1-415B-8F9E-3CF519844732}"/>
    <cellStyle name="20% - Accent5 6 4 2 2 3" xfId="19832" xr:uid="{DBEA2FEC-76BC-48AD-8B47-8B1997BB1180}"/>
    <cellStyle name="20% - Accent5 6 4 2 2 4" xfId="38604" xr:uid="{B31FABD5-D5BE-4352-BAF3-6AEADC6B926E}"/>
    <cellStyle name="20% - Accent5 6 4 2 3" xfId="25750" xr:uid="{A5630B50-DF86-4791-A969-BC9F97E901A5}"/>
    <cellStyle name="20% - Accent5 6 4 2 3 2" xfId="44512" xr:uid="{2E3E9AD0-2F44-4EAD-9B6F-ACA8F64D4887}"/>
    <cellStyle name="20% - Accent5 6 4 2 4" xfId="16359" xr:uid="{31347B3F-3CED-4454-888F-4692A0B2C0C1}"/>
    <cellStyle name="20% - Accent5 6 4 2 5" xfId="35131" xr:uid="{9B897CFB-B57B-4410-9A06-9FB183B948B2}"/>
    <cellStyle name="20% - Accent5 6 4 2 6" xfId="52715" xr:uid="{1A42B8DF-E320-4D3B-920F-E1C14C5B8D99}"/>
    <cellStyle name="20% - Accent5 6 4 2 7" xfId="60723" xr:uid="{E8AD1140-9C37-4811-9607-78CCD3BBA90A}"/>
    <cellStyle name="20% - Accent5 6 4 3" xfId="10370" xr:uid="{BDA767C0-A75D-46EF-86FD-7A902A8C3846}"/>
    <cellStyle name="20% - Accent5 6 4 3 2" xfId="29224" xr:uid="{794B513A-E8F3-4840-BA1E-D5FE9FC0E1B3}"/>
    <cellStyle name="20% - Accent5 6 4 3 2 2" xfId="47986" xr:uid="{E3EB2D76-F0F5-4DDE-9B7D-8777E0F7BBC7}"/>
    <cellStyle name="20% - Accent5 6 4 3 3" xfId="19833" xr:uid="{AB5A1B24-6505-4C07-B405-3FB17F615A00}"/>
    <cellStyle name="20% - Accent5 6 4 3 4" xfId="38605" xr:uid="{55A62975-5AD9-4AC0-B438-BA7597F69F3D}"/>
    <cellStyle name="20% - Accent5 6 4 3 5" xfId="52716" xr:uid="{3E6DDF6B-E654-4F37-9CFF-82AF9889B595}"/>
    <cellStyle name="20% - Accent5 6 4 3 6" xfId="60724" xr:uid="{7BEDA7B0-4D37-4EFA-9258-621B052E32AA}"/>
    <cellStyle name="20% - Accent5 6 4 4" xfId="8445" xr:uid="{E976FE12-F824-43E6-AA55-F1007FF2F5B2}"/>
    <cellStyle name="20% - Accent5 6 4 4 2" xfId="27301" xr:uid="{BD556A8D-BA3E-4F9D-A95B-2C5EF9479920}"/>
    <cellStyle name="20% - Accent5 6 4 4 2 2" xfId="46063" xr:uid="{4C952794-BC2C-43D4-A9B4-7936793BE493}"/>
    <cellStyle name="20% - Accent5 6 4 4 3" xfId="17910" xr:uid="{4318C39F-F8B4-4228-9E94-CE27EC93327A}"/>
    <cellStyle name="20% - Accent5 6 4 4 4" xfId="36682" xr:uid="{7A2C25AD-E3E9-4863-AE88-C3B6FC17DB40}"/>
    <cellStyle name="20% - Accent5 6 4 5" xfId="24026" xr:uid="{320E1D09-CD50-433E-B965-79B7EFA0F917}"/>
    <cellStyle name="20% - Accent5 6 4 5 2" xfId="42789" xr:uid="{3D86E8B5-05BF-4E0D-828B-46D5AE4BB755}"/>
    <cellStyle name="20% - Accent5 6 4 6" xfId="14635" xr:uid="{081A7710-8711-48E5-B892-9453BF7916E8}"/>
    <cellStyle name="20% - Accent5 6 4 7" xfId="33408" xr:uid="{CC275AAB-D84D-45D0-9ED1-51CCD8A52C7B}"/>
    <cellStyle name="20% - Accent5 6 4 8" xfId="50793" xr:uid="{74259065-B1E3-48E9-A6CC-958EC1006E2A}"/>
    <cellStyle name="20% - Accent5 6 4 9" xfId="4979" xr:uid="{99C10DC9-5CAF-43E9-B53C-D1E9C88BA9F8}"/>
    <cellStyle name="20% - Accent5 6 5" xfId="5755" xr:uid="{7027C2EF-93EC-4C5B-B36B-525D0E0151C6}"/>
    <cellStyle name="20% - Accent5 6 5 2" xfId="10371" xr:uid="{64D848A8-3CB2-4669-9189-218B50F4D9CA}"/>
    <cellStyle name="20% - Accent5 6 5 2 2" xfId="29225" xr:uid="{4C5F6EDB-1738-444A-B949-ED7DB6D19AF7}"/>
    <cellStyle name="20% - Accent5 6 5 2 2 2" xfId="47987" xr:uid="{89DC890E-59B7-491C-ACA9-A7B5F65D6A16}"/>
    <cellStyle name="20% - Accent5 6 5 2 3" xfId="19834" xr:uid="{DFCB2B5E-1246-4E9F-9867-1BD91A8CE13B}"/>
    <cellStyle name="20% - Accent5 6 5 2 4" xfId="38606" xr:uid="{7228DED2-3866-4277-8B67-515F0CF6B0F9}"/>
    <cellStyle name="20% - Accent5 6 5 3" xfId="24802" xr:uid="{02CEC897-124B-4971-A990-56DED6E11B29}"/>
    <cellStyle name="20% - Accent5 6 5 3 2" xfId="43564" xr:uid="{F67F89A0-32AB-4C05-A608-2ACAF4F6C7A6}"/>
    <cellStyle name="20% - Accent5 6 5 4" xfId="15411" xr:uid="{35C3C28F-BD9C-415E-9898-BE5DF78A1C40}"/>
    <cellStyle name="20% - Accent5 6 5 5" xfId="34183" xr:uid="{AF0823A0-D449-4F2E-86F7-88E23410D5A3}"/>
    <cellStyle name="20% - Accent5 6 5 6" xfId="52717" xr:uid="{C7CBC662-3A54-408E-9FF4-9B5212486C24}"/>
    <cellStyle name="20% - Accent5 6 5 7" xfId="55543" xr:uid="{20EF0123-A5DF-48EC-8EE7-78DBFDB5D2AA}"/>
    <cellStyle name="20% - Accent5 6 6" xfId="4204" xr:uid="{62CBBC44-CF44-43AF-B58D-4C75C74BB2A3}"/>
    <cellStyle name="20% - Accent5 6 6 2" xfId="10372" xr:uid="{3E5FE94E-41CB-4EC9-967C-D1CE5CBAC198}"/>
    <cellStyle name="20% - Accent5 6 6 2 2" xfId="29226" xr:uid="{BA29819E-6359-4E3B-9D40-75D7881F952C}"/>
    <cellStyle name="20% - Accent5 6 6 2 2 2" xfId="47988" xr:uid="{EEB58096-0553-4DEF-8094-4938673A3F99}"/>
    <cellStyle name="20% - Accent5 6 6 2 3" xfId="19835" xr:uid="{D350E071-E938-4D91-8ECD-498D713C1FC5}"/>
    <cellStyle name="20% - Accent5 6 6 2 4" xfId="38607" xr:uid="{D10B5E66-7A8B-477A-8883-A519326D08A7}"/>
    <cellStyle name="20% - Accent5 6 6 3" xfId="23251" xr:uid="{9A049416-8D3D-4902-8580-5BA9AB64C339}"/>
    <cellStyle name="20% - Accent5 6 6 3 2" xfId="42014" xr:uid="{1D2D0659-4014-4295-94E1-4B3231E8119A}"/>
    <cellStyle name="20% - Accent5 6 6 4" xfId="13860" xr:uid="{59195B98-5D6F-492E-AADA-3D977D1784BA}"/>
    <cellStyle name="20% - Accent5 6 6 5" xfId="32633" xr:uid="{35DC72D5-F624-463E-A86E-FD9BA625BAC3}"/>
    <cellStyle name="20% - Accent5 6 6 6" xfId="52718" xr:uid="{E521A9A4-4A97-4966-A672-4B6770055CB3}"/>
    <cellStyle name="20% - Accent5 6 6 7" xfId="55544" xr:uid="{B5BD2813-E89F-4419-A685-883423991556}"/>
    <cellStyle name="20% - Accent5 6 7" xfId="6705" xr:uid="{00422754-7325-491B-8600-CC8C8C582777}"/>
    <cellStyle name="20% - Accent5 6 7 2" xfId="25745" xr:uid="{A80C8D98-FD79-4727-A35E-57219E7F2808}"/>
    <cellStyle name="20% - Accent5 6 7 2 2" xfId="44507" xr:uid="{151008A7-0AEC-49DF-9351-387A1572B4F6}"/>
    <cellStyle name="20% - Accent5 6 7 3" xfId="16354" xr:uid="{81B589D1-3207-490C-A930-22372E90578F}"/>
    <cellStyle name="20% - Accent5 6 7 4" xfId="35126" xr:uid="{B913B86B-9603-4B23-9216-A660804E0933}"/>
    <cellStyle name="20% - Accent5 6 7 5" xfId="55545" xr:uid="{D0EEA007-4A5A-4931-B609-7585161608F3}"/>
    <cellStyle name="20% - Accent5 6 8" xfId="7939" xr:uid="{6B8E7848-0CCF-478D-A365-BF13AC87AF4C}"/>
    <cellStyle name="20% - Accent5 6 8 2" xfId="55546" xr:uid="{CE5ECE94-7071-4386-A48E-BDB7EDB71CFD}"/>
    <cellStyle name="20% - Accent5 6 9" xfId="8440" xr:uid="{ECE3073E-9824-4029-96BB-FF0888A47824}"/>
    <cellStyle name="20% - Accent5 6 9 2" xfId="27296" xr:uid="{D77B0400-9F7C-49BA-BC62-57EB5DF217B1}"/>
    <cellStyle name="20% - Accent5 6 9 2 2" xfId="46058" xr:uid="{9CC21B03-013F-4F31-8CC5-6CBF942EE839}"/>
    <cellStyle name="20% - Accent5 6 9 3" xfId="17905" xr:uid="{4BD05F6E-DAF9-4F72-8F91-676C97DADD4A}"/>
    <cellStyle name="20% - Accent5 6 9 4" xfId="36677" xr:uid="{D68DD057-C59B-47A8-848D-480BD39500AE}"/>
    <cellStyle name="20% - Accent5 6 9 5" xfId="55547" xr:uid="{54ED0B4D-4C6D-4844-BD2F-57FA414C1A33}"/>
    <cellStyle name="20% - Accent5 7" xfId="1256" xr:uid="{104263C1-6BF8-4B25-913C-3629A01C0BC7}"/>
    <cellStyle name="20% - Accent5 7 10" xfId="31855" xr:uid="{B275E392-25F3-4349-BF88-736FEAEDD646}"/>
    <cellStyle name="20% - Accent5 7 11" xfId="50794" xr:uid="{04CD08FA-373E-46FC-ADD3-827F13FD343A}"/>
    <cellStyle name="20% - Accent5 7 12" xfId="3410" xr:uid="{80D809FC-9F43-42BB-94B6-52B3EAE480DE}"/>
    <cellStyle name="20% - Accent5 7 13" xfId="55548" xr:uid="{33402ABF-5C21-4972-AD1A-B94D5E08DE5E}"/>
    <cellStyle name="20% - Accent5 7 2" xfId="1914" xr:uid="{F47F15DA-715A-4F33-8034-30C88A904186}"/>
    <cellStyle name="20% - Accent5 7 2 10" xfId="50795" xr:uid="{512CE822-CAF2-4D6F-869C-32D7FC17D629}"/>
    <cellStyle name="20% - Accent5 7 2 11" xfId="3411" xr:uid="{0F379F27-8966-40C1-B760-60F3E8CD8E5D}"/>
    <cellStyle name="20% - Accent5 7 2 12" xfId="55549" xr:uid="{3951D96B-F81C-4203-A535-51C6EB5A58C6}"/>
    <cellStyle name="20% - Accent5 7 2 2" xfId="2336" xr:uid="{D983F3AD-D630-4C84-ADCF-1D57F415AE13}"/>
    <cellStyle name="20% - Accent5 7 2 2 10" xfId="59038" xr:uid="{4A2C5FE8-1E56-44B4-8DD5-390B55D18264}"/>
    <cellStyle name="20% - Accent5 7 2 2 2" xfId="6713" xr:uid="{9E0C6C75-893D-4199-ADBA-CA936EBDA4B0}"/>
    <cellStyle name="20% - Accent5 7 2 2 2 2" xfId="10373" xr:uid="{D5CC450D-95F0-4184-A179-7AAAF0C84239}"/>
    <cellStyle name="20% - Accent5 7 2 2 2 2 2" xfId="29227" xr:uid="{3AF0E3CE-19C3-4CE3-9148-9348BD033A51}"/>
    <cellStyle name="20% - Accent5 7 2 2 2 2 2 2" xfId="47989" xr:uid="{134D2103-5F74-4892-951E-80E7E4825F38}"/>
    <cellStyle name="20% - Accent5 7 2 2 2 2 3" xfId="19836" xr:uid="{EE8198EB-22EE-48A5-A9C0-94546BC7AAAA}"/>
    <cellStyle name="20% - Accent5 7 2 2 2 2 4" xfId="38608" xr:uid="{66663D60-3B7F-4C81-BA5F-47DA0626FA21}"/>
    <cellStyle name="20% - Accent5 7 2 2 2 3" xfId="25753" xr:uid="{E4789027-F650-4DBA-9BAA-562B5BC6DE62}"/>
    <cellStyle name="20% - Accent5 7 2 2 2 3 2" xfId="44515" xr:uid="{2526EDF4-89D0-4735-854B-16DD4BA9CEC9}"/>
    <cellStyle name="20% - Accent5 7 2 2 2 4" xfId="16362" xr:uid="{F9EC5437-B7C0-4F0F-B828-71DDA4030698}"/>
    <cellStyle name="20% - Accent5 7 2 2 2 5" xfId="35134" xr:uid="{83E37BEF-2E69-467E-895F-84152110B8B0}"/>
    <cellStyle name="20% - Accent5 7 2 2 2 6" xfId="52719" xr:uid="{EB96F833-4A15-4C89-9AEC-703AAB3E1ABD}"/>
    <cellStyle name="20% - Accent5 7 2 2 2 7" xfId="60725" xr:uid="{D6185FCB-8F17-4B93-B8FE-B832DC42404A}"/>
    <cellStyle name="20% - Accent5 7 2 2 3" xfId="10374" xr:uid="{2F7ABCA2-A616-495D-A210-D1EF175CA899}"/>
    <cellStyle name="20% - Accent5 7 2 2 3 2" xfId="29228" xr:uid="{0C81E7CE-9628-4CBF-8FAD-1420824EB228}"/>
    <cellStyle name="20% - Accent5 7 2 2 3 2 2" xfId="47990" xr:uid="{9D244C1E-DE21-4FB1-91DC-2D28EDB61EB5}"/>
    <cellStyle name="20% - Accent5 7 2 2 3 3" xfId="19837" xr:uid="{44FD0924-6FD3-4DEA-930D-853DCBD43F31}"/>
    <cellStyle name="20% - Accent5 7 2 2 3 4" xfId="38609" xr:uid="{EC6EEF6D-FC7B-4A79-B8C2-1E90A82222D5}"/>
    <cellStyle name="20% - Accent5 7 2 2 3 5" xfId="52720" xr:uid="{F272B1C4-D361-4B61-ABA4-6FC3958D43A6}"/>
    <cellStyle name="20% - Accent5 7 2 2 3 6" xfId="60726" xr:uid="{87F0092C-7B17-485E-B599-CBFEA97DBCF2}"/>
    <cellStyle name="20% - Accent5 7 2 2 4" xfId="8448" xr:uid="{E04CB39C-D2A0-461A-B1D9-8256A6A9DD76}"/>
    <cellStyle name="20% - Accent5 7 2 2 4 2" xfId="27304" xr:uid="{117BE498-C978-49BE-923A-39C2083865C7}"/>
    <cellStyle name="20% - Accent5 7 2 2 4 2 2" xfId="46066" xr:uid="{FA2AB36A-5CF0-4E4D-B5BA-BDC50283840F}"/>
    <cellStyle name="20% - Accent5 7 2 2 4 3" xfId="17913" xr:uid="{5A675AD9-FEEA-4229-BD26-195FD69B5413}"/>
    <cellStyle name="20% - Accent5 7 2 2 4 4" xfId="36685" xr:uid="{BF175FC6-25B0-4110-9341-1F4EB22E43E0}"/>
    <cellStyle name="20% - Accent5 7 2 2 5" xfId="24502" xr:uid="{D79BC001-25D1-4CB3-A3A9-75981F6B8A64}"/>
    <cellStyle name="20% - Accent5 7 2 2 5 2" xfId="43265" xr:uid="{60A4DE37-8616-4DB9-8967-B9DF677E1B20}"/>
    <cellStyle name="20% - Accent5 7 2 2 6" xfId="15111" xr:uid="{6FF51D0A-F730-4738-8CBE-297FB1257179}"/>
    <cellStyle name="20% - Accent5 7 2 2 7" xfId="33884" xr:uid="{1B7C18BE-2ADA-4680-8E5B-E1C30707B7E7}"/>
    <cellStyle name="20% - Accent5 7 2 2 8" xfId="50796" xr:uid="{D395849A-2305-4077-8CA2-57F644DADD11}"/>
    <cellStyle name="20% - Accent5 7 2 2 9" xfId="5455" xr:uid="{7F40CD99-FD01-4276-BF87-BB82B5CA5CE9}"/>
    <cellStyle name="20% - Accent5 7 2 3" xfId="6231" xr:uid="{E0F94DFF-0411-4063-BF5C-1B8FE9B6322B}"/>
    <cellStyle name="20% - Accent5 7 2 3 2" xfId="10375" xr:uid="{3AF11BB2-4F99-4A98-8354-997155448FD4}"/>
    <cellStyle name="20% - Accent5 7 2 3 2 2" xfId="29229" xr:uid="{01922EC9-B0DC-4F2C-A8FE-08C5510A9C35}"/>
    <cellStyle name="20% - Accent5 7 2 3 2 2 2" xfId="47991" xr:uid="{9FA157DD-FCF8-49D2-B015-2B8D9A7DA85A}"/>
    <cellStyle name="20% - Accent5 7 2 3 2 3" xfId="19838" xr:uid="{A90D47CC-CDA1-49E0-9A81-FE40B47A8EBB}"/>
    <cellStyle name="20% - Accent5 7 2 3 2 4" xfId="38610" xr:uid="{86B19761-7E54-4537-B7D2-DD876C4E1E0A}"/>
    <cellStyle name="20% - Accent5 7 2 3 3" xfId="25278" xr:uid="{AD45070B-222E-4E21-B8FA-0B1287E16E62}"/>
    <cellStyle name="20% - Accent5 7 2 3 3 2" xfId="44040" xr:uid="{95033746-EC08-4AEC-9C6A-F268EA29BC2C}"/>
    <cellStyle name="20% - Accent5 7 2 3 4" xfId="15887" xr:uid="{6BECE837-F81D-4851-B951-D67F7CABFCC6}"/>
    <cellStyle name="20% - Accent5 7 2 3 5" xfId="34659" xr:uid="{088877BB-05D4-40B9-9E43-3084746617E6}"/>
    <cellStyle name="20% - Accent5 7 2 3 6" xfId="52721" xr:uid="{C19F3F96-934E-48F5-9EBE-F1A569C50779}"/>
    <cellStyle name="20% - Accent5 7 2 3 7" xfId="60727" xr:uid="{A15B0958-CE7F-4E87-8DD1-06DF40FE70BC}"/>
    <cellStyle name="20% - Accent5 7 2 4" xfId="4680" xr:uid="{58302465-511B-4AB4-9E46-BB7C113C8AC0}"/>
    <cellStyle name="20% - Accent5 7 2 4 2" xfId="10376" xr:uid="{B4383B7A-D39F-4447-81B0-D72D17D54150}"/>
    <cellStyle name="20% - Accent5 7 2 4 2 2" xfId="29230" xr:uid="{AB1E9267-3352-4311-86E4-FAFF5A5C98CF}"/>
    <cellStyle name="20% - Accent5 7 2 4 2 2 2" xfId="47992" xr:uid="{30CC0C10-F6B6-41A8-A927-60EEBA0A4B75}"/>
    <cellStyle name="20% - Accent5 7 2 4 2 3" xfId="19839" xr:uid="{2EBBCC49-D2C2-4880-AF89-D685A50E5304}"/>
    <cellStyle name="20% - Accent5 7 2 4 2 4" xfId="38611" xr:uid="{8434C46A-3EA3-406A-9A0D-03EBB5C201D8}"/>
    <cellStyle name="20% - Accent5 7 2 4 3" xfId="23727" xr:uid="{1F288448-E4CD-4C35-9495-C642F2BAC6F9}"/>
    <cellStyle name="20% - Accent5 7 2 4 3 2" xfId="42490" xr:uid="{953A0458-2B26-47F6-8003-96A05A0C68BF}"/>
    <cellStyle name="20% - Accent5 7 2 4 4" xfId="14336" xr:uid="{AB06D7A0-F5E9-47EB-B408-993BCD5D45D4}"/>
    <cellStyle name="20% - Accent5 7 2 4 5" xfId="33109" xr:uid="{21E1ACA8-E631-4A20-872B-359EBFB7861C}"/>
    <cellStyle name="20% - Accent5 7 2 4 6" xfId="52722" xr:uid="{4B23AD49-F1A1-4B81-AF85-BC25569ACC03}"/>
    <cellStyle name="20% - Accent5 7 2 4 7" xfId="60728" xr:uid="{4ED80A64-18F0-4DC6-8BC4-995ABDEC984B}"/>
    <cellStyle name="20% - Accent5 7 2 5" xfId="6712" xr:uid="{9EA4B194-6CD2-4762-8DA9-77304DA2BDFF}"/>
    <cellStyle name="20% - Accent5 7 2 5 2" xfId="25752" xr:uid="{DF1DC2BE-4622-405F-A44F-46CD274D91FB}"/>
    <cellStyle name="20% - Accent5 7 2 5 2 2" xfId="44514" xr:uid="{0AB495C3-F6C2-4976-8524-85093C20A186}"/>
    <cellStyle name="20% - Accent5 7 2 5 3" xfId="16361" xr:uid="{052536FD-5F88-4239-9D2A-EF1AA454D5B6}"/>
    <cellStyle name="20% - Accent5 7 2 5 4" xfId="35133" xr:uid="{1E38F434-E1FC-430B-B9DB-22A2B2F5EE93}"/>
    <cellStyle name="20% - Accent5 7 2 6" xfId="8447" xr:uid="{21F29CB5-B21F-4F20-99A9-45A4C30C3030}"/>
    <cellStyle name="20% - Accent5 7 2 6 2" xfId="27303" xr:uid="{01D2DB52-EFFF-4FBB-9964-DCFBCD423575}"/>
    <cellStyle name="20% - Accent5 7 2 6 2 2" xfId="46065" xr:uid="{A0518DF1-E076-4FDD-B214-BDCC45EDEF71}"/>
    <cellStyle name="20% - Accent5 7 2 6 3" xfId="17912" xr:uid="{2EF370A6-F870-492E-8CE0-79B7E06EB7A9}"/>
    <cellStyle name="20% - Accent5 7 2 6 4" xfId="36684" xr:uid="{8BE4D1E0-C066-47CC-A6AD-19BD61E6767A}"/>
    <cellStyle name="20% - Accent5 7 2 7" xfId="22465" xr:uid="{8292E0A6-268A-47CA-9AAA-4B3BDA85DFB5}"/>
    <cellStyle name="20% - Accent5 7 2 7 2" xfId="41237" xr:uid="{C18A8557-7BBD-4AE7-BBD9-38579618D727}"/>
    <cellStyle name="20% - Accent5 7 2 8" xfId="13074" xr:uid="{C7B27AD4-0B81-4C6F-9E58-7C5B0A0BC7D6}"/>
    <cellStyle name="20% - Accent5 7 2 9" xfId="31856" xr:uid="{2C1E51AB-2F5A-4CA4-85D0-57777620E30E}"/>
    <cellStyle name="20% - Accent5 7 3" xfId="1502" xr:uid="{4288F484-2A5B-470A-8503-463B811FC138}"/>
    <cellStyle name="20% - Accent5 7 3 10" xfId="55550" xr:uid="{F55DB2C7-E6A1-4B79-BF82-EE4757423AF3}"/>
    <cellStyle name="20% - Accent5 7 3 2" xfId="6714" xr:uid="{491EF071-F6F3-47CE-8095-84E5DE6B4CAE}"/>
    <cellStyle name="20% - Accent5 7 3 2 2" xfId="10377" xr:uid="{F4B86101-EA5B-4FBD-9B3E-AC29D1722871}"/>
    <cellStyle name="20% - Accent5 7 3 2 2 2" xfId="29231" xr:uid="{9CD6D311-E967-4D42-8B34-1C75A71E992D}"/>
    <cellStyle name="20% - Accent5 7 3 2 2 2 2" xfId="47993" xr:uid="{0ECBF31A-ED10-40F7-A22C-61EB765EC2F6}"/>
    <cellStyle name="20% - Accent5 7 3 2 2 3" xfId="19840" xr:uid="{A9B0C19C-CA26-4508-90C4-1A97144E7521}"/>
    <cellStyle name="20% - Accent5 7 3 2 2 4" xfId="38612" xr:uid="{46BFAA41-57BA-43E5-9639-937461F9D790}"/>
    <cellStyle name="20% - Accent5 7 3 2 3" xfId="25754" xr:uid="{1FECF2E2-C205-4C8B-BA2D-BCA9D3854ACB}"/>
    <cellStyle name="20% - Accent5 7 3 2 3 2" xfId="44516" xr:uid="{E8170BCA-C678-4220-8059-50611515435C}"/>
    <cellStyle name="20% - Accent5 7 3 2 4" xfId="16363" xr:uid="{60E66277-5B14-4B24-86FF-413AB9E63CB9}"/>
    <cellStyle name="20% - Accent5 7 3 2 5" xfId="35135" xr:uid="{4B0E962D-4B62-46FD-BC19-AEBFADA98900}"/>
    <cellStyle name="20% - Accent5 7 3 2 6" xfId="52723" xr:uid="{8E792696-EC73-45C9-88B1-3B6EA0CDE409}"/>
    <cellStyle name="20% - Accent5 7 3 2 7" xfId="60729" xr:uid="{33A1F188-950D-4085-8317-FBD1804B6F80}"/>
    <cellStyle name="20% - Accent5 7 3 3" xfId="10378" xr:uid="{0E7658A0-8D82-453B-BA9D-2F300A688DD0}"/>
    <cellStyle name="20% - Accent5 7 3 3 2" xfId="29232" xr:uid="{F67BADE0-ABC1-4AE2-B4A9-D19E6E04E598}"/>
    <cellStyle name="20% - Accent5 7 3 3 2 2" xfId="47994" xr:uid="{48B2EEB5-B5F1-44D4-83ED-ED2F6C2B4CB0}"/>
    <cellStyle name="20% - Accent5 7 3 3 3" xfId="19841" xr:uid="{F0FC2E37-42C0-4DCB-A436-23A45227BA90}"/>
    <cellStyle name="20% - Accent5 7 3 3 4" xfId="38613" xr:uid="{812AF3E9-4A4D-4559-AB2E-0D06C3BFCBE6}"/>
    <cellStyle name="20% - Accent5 7 3 3 5" xfId="52724" xr:uid="{A6DD4D1C-B605-4478-BD95-C3CB43813B5D}"/>
    <cellStyle name="20% - Accent5 7 3 3 6" xfId="60730" xr:uid="{8BA1ABDE-9A56-42B2-A3C9-D91AF5F11189}"/>
    <cellStyle name="20% - Accent5 7 3 4" xfId="8449" xr:uid="{D8A55263-5690-4AB9-A59A-68E9431C39C5}"/>
    <cellStyle name="20% - Accent5 7 3 4 2" xfId="27305" xr:uid="{4ACB2E48-11DC-4A58-AD8A-183022E73CF1}"/>
    <cellStyle name="20% - Accent5 7 3 4 2 2" xfId="46067" xr:uid="{3ECCDB32-0515-4731-AD9A-4406534402A6}"/>
    <cellStyle name="20% - Accent5 7 3 4 3" xfId="17914" xr:uid="{C342527C-847B-415B-A418-6487180B58A0}"/>
    <cellStyle name="20% - Accent5 7 3 4 4" xfId="36686" xr:uid="{9795778F-ADD9-433C-932D-8951F4ED8415}"/>
    <cellStyle name="20% - Accent5 7 3 5" xfId="24069" xr:uid="{86461157-FD7C-43C1-803C-15013B0BA1E9}"/>
    <cellStyle name="20% - Accent5 7 3 5 2" xfId="42832" xr:uid="{74260972-0CC7-4AC2-925D-F266BD398772}"/>
    <cellStyle name="20% - Accent5 7 3 6" xfId="14678" xr:uid="{6A0D318F-6194-49FD-8439-36C86739A1D3}"/>
    <cellStyle name="20% - Accent5 7 3 7" xfId="33451" xr:uid="{DC561CBB-032E-498D-9C24-8E0EF1C7EB33}"/>
    <cellStyle name="20% - Accent5 7 3 8" xfId="50797" xr:uid="{3159AC99-04AC-40EF-AA2A-B63B59F247D8}"/>
    <cellStyle name="20% - Accent5 7 3 9" xfId="5022" xr:uid="{9CF6F01E-8437-4A07-860F-CAAF71EDB8DA}"/>
    <cellStyle name="20% - Accent5 7 4" xfId="5798" xr:uid="{9F46DB1F-99BF-4B31-A5BD-5F266143BC91}"/>
    <cellStyle name="20% - Accent5 7 4 2" xfId="10379" xr:uid="{720B53AE-1734-41E1-AF9C-E3FB21299452}"/>
    <cellStyle name="20% - Accent5 7 4 2 2" xfId="29233" xr:uid="{37D35F93-69D2-43E4-A597-4580A61FCF52}"/>
    <cellStyle name="20% - Accent5 7 4 2 2 2" xfId="47995" xr:uid="{A5B0FF8E-8A21-4CE0-904E-DBF0B9E8ADAE}"/>
    <cellStyle name="20% - Accent5 7 4 2 3" xfId="19842" xr:uid="{CE54E737-047D-406B-8201-8EC5167F6789}"/>
    <cellStyle name="20% - Accent5 7 4 2 4" xfId="38614" xr:uid="{AA3CFFCD-EDB7-47EE-898D-B7AB55FDEFF7}"/>
    <cellStyle name="20% - Accent5 7 4 3" xfId="24845" xr:uid="{3E8CD84F-8ECF-4721-B1E9-809C1F5ED0A8}"/>
    <cellStyle name="20% - Accent5 7 4 3 2" xfId="43607" xr:uid="{C05F099C-F519-4EA8-A978-CA746A8A041F}"/>
    <cellStyle name="20% - Accent5 7 4 4" xfId="15454" xr:uid="{AD1D6073-EC33-412C-A948-0400648904D5}"/>
    <cellStyle name="20% - Accent5 7 4 5" xfId="34226" xr:uid="{652C285E-D741-408F-A73D-38B50F0BF638}"/>
    <cellStyle name="20% - Accent5 7 4 6" xfId="52725" xr:uid="{1A40BF22-13B4-4A57-8299-7290749187D9}"/>
    <cellStyle name="20% - Accent5 7 4 7" xfId="55551" xr:uid="{49FD8E42-63CB-4958-B56A-18A013F2DA80}"/>
    <cellStyle name="20% - Accent5 7 5" xfId="4247" xr:uid="{32B1972D-2B7B-4946-8AE8-0AC01EA9F3F3}"/>
    <cellStyle name="20% - Accent5 7 5 2" xfId="10380" xr:uid="{C82015FC-9D8A-46FA-B247-C02249B5E639}"/>
    <cellStyle name="20% - Accent5 7 5 2 2" xfId="29234" xr:uid="{7EAD2385-1311-4EA2-A121-45AC4E439943}"/>
    <cellStyle name="20% - Accent5 7 5 2 2 2" xfId="47996" xr:uid="{8601A099-B872-4511-99E0-34BAD66C5F94}"/>
    <cellStyle name="20% - Accent5 7 5 2 3" xfId="19843" xr:uid="{4CD3D79F-D480-4D59-9840-C0DE125044AA}"/>
    <cellStyle name="20% - Accent5 7 5 2 4" xfId="38615" xr:uid="{E5BADAD8-C00A-4D4B-B6D9-BFC0F72FD713}"/>
    <cellStyle name="20% - Accent5 7 5 3" xfId="23294" xr:uid="{B67A634A-8C09-4FD8-B9F0-81E0A596D135}"/>
    <cellStyle name="20% - Accent5 7 5 3 2" xfId="42057" xr:uid="{55EAFB0E-3707-4A6A-8FEA-3B5772CCFA60}"/>
    <cellStyle name="20% - Accent5 7 5 4" xfId="13903" xr:uid="{CE750BCC-8741-4A70-90D3-FC3D614AE309}"/>
    <cellStyle name="20% - Accent5 7 5 5" xfId="32676" xr:uid="{A8FAE692-11EC-4AF3-9D37-F4401D6A77C5}"/>
    <cellStyle name="20% - Accent5 7 5 6" xfId="52726" xr:uid="{B898E675-0687-4BE4-8FE3-2EFE1E103517}"/>
    <cellStyle name="20% - Accent5 7 5 7" xfId="55552" xr:uid="{ED2C7D77-BCAE-43B9-A9CD-480DF6CDEA5B}"/>
    <cellStyle name="20% - Accent5 7 6" xfId="6711" xr:uid="{2F6BC447-1192-4CD8-9D3C-DC0E0825377B}"/>
    <cellStyle name="20% - Accent5 7 6 2" xfId="25751" xr:uid="{8571C40D-A52B-4A50-9991-4E2D45BBC838}"/>
    <cellStyle name="20% - Accent5 7 6 2 2" xfId="44513" xr:uid="{5542C030-CACB-4695-830C-36CCD18A8F54}"/>
    <cellStyle name="20% - Accent5 7 6 3" xfId="16360" xr:uid="{740D0698-E333-43F2-B040-1853B24F848A}"/>
    <cellStyle name="20% - Accent5 7 6 4" xfId="35132" xr:uid="{4FC5185B-7F5E-46F8-BFD5-B3E766BB5114}"/>
    <cellStyle name="20% - Accent5 7 6 5" xfId="55553" xr:uid="{7E8A1B63-527E-4D1E-B9E3-DCB8C3AC3D6D}"/>
    <cellStyle name="20% - Accent5 7 7" xfId="8446" xr:uid="{7C45DC0E-6256-40DE-AC08-5F940AF253E5}"/>
    <cellStyle name="20% - Accent5 7 7 2" xfId="27302" xr:uid="{6C5533D4-3623-47BA-A69F-BDF8E302AC6F}"/>
    <cellStyle name="20% - Accent5 7 7 2 2" xfId="46064" xr:uid="{B7965A04-ADD7-43A1-8AEE-1E6BA97A9146}"/>
    <cellStyle name="20% - Accent5 7 7 3" xfId="17911" xr:uid="{377A84E7-81F9-4B28-BDF0-C6CCF2AC116D}"/>
    <cellStyle name="20% - Accent5 7 7 4" xfId="36683" xr:uid="{23BC9BAD-E4D9-42B6-93C5-AF53FAA5389B}"/>
    <cellStyle name="20% - Accent5 7 7 5" xfId="55554" xr:uid="{24B3A6FC-B30B-42C9-A5B5-7ADF59012AEA}"/>
    <cellStyle name="20% - Accent5 7 8" xfId="22464" xr:uid="{165AB99C-7F79-41C4-9DF6-1D337999FA4A}"/>
    <cellStyle name="20% - Accent5 7 8 2" xfId="41236" xr:uid="{ED508F71-9FC8-4349-861D-01521176EC35}"/>
    <cellStyle name="20% - Accent5 7 8 3" xfId="55555" xr:uid="{AB21FE06-C722-46FB-860B-936E700C91DB}"/>
    <cellStyle name="20% - Accent5 7 9" xfId="13073" xr:uid="{F4B9D289-27F4-4FB2-BECE-490F432B4328}"/>
    <cellStyle name="20% - Accent5 7 9 2" xfId="55556" xr:uid="{7CA60192-9DF7-48D1-B36F-25072E3C9F8C}"/>
    <cellStyle name="20% - Accent5 8" xfId="1708" xr:uid="{3CC8D6C6-E8D7-45DE-992A-76C90ABD0F6B}"/>
    <cellStyle name="20% - Accent5 8 10" xfId="50798" xr:uid="{D4A3027A-1F2E-49C1-A5D3-23AC3C26A427}"/>
    <cellStyle name="20% - Accent5 8 11" xfId="3412" xr:uid="{B6E9074C-307D-4527-B54D-8F77F71CD823}"/>
    <cellStyle name="20% - Accent5 8 12" xfId="55557" xr:uid="{C2533C5B-0E7A-4038-9410-2225B9AAD9A8}"/>
    <cellStyle name="20% - Accent5 8 2" xfId="2337" xr:uid="{332B4E2C-B41D-4B20-A076-3630968BF290}"/>
    <cellStyle name="20% - Accent5 8 2 10" xfId="55558" xr:uid="{358E5422-EFD5-421D-87D8-2DA280B8973C}"/>
    <cellStyle name="20% - Accent5 8 2 2" xfId="6716" xr:uid="{6DDB642F-20DF-4111-B038-29A5FFF486BF}"/>
    <cellStyle name="20% - Accent5 8 2 2 2" xfId="10381" xr:uid="{19E8C90C-C68F-4888-A2B7-A2568CBA8466}"/>
    <cellStyle name="20% - Accent5 8 2 2 2 2" xfId="29235" xr:uid="{A5E8D652-36FA-4F08-9D1E-3B9CA2BBD5E8}"/>
    <cellStyle name="20% - Accent5 8 2 2 2 2 2" xfId="47997" xr:uid="{25049593-0FDF-4789-9FC2-A74EC594F12D}"/>
    <cellStyle name="20% - Accent5 8 2 2 2 3" xfId="19844" xr:uid="{0E4351D5-18CC-46B1-B580-B5BE28EBE3CD}"/>
    <cellStyle name="20% - Accent5 8 2 2 2 4" xfId="38616" xr:uid="{C6DC9769-FA53-42EE-BEFC-08689043980E}"/>
    <cellStyle name="20% - Accent5 8 2 2 3" xfId="25756" xr:uid="{662B73BB-C415-422C-BE49-394E322AF927}"/>
    <cellStyle name="20% - Accent5 8 2 2 3 2" xfId="44518" xr:uid="{9626F059-3A1E-4D36-AE23-AA86784CA19D}"/>
    <cellStyle name="20% - Accent5 8 2 2 4" xfId="16365" xr:uid="{0D78A3C3-99D0-40B1-864B-2D087118CDD6}"/>
    <cellStyle name="20% - Accent5 8 2 2 5" xfId="35137" xr:uid="{5AAE03B8-99BE-4EB2-AC55-E0631360CACC}"/>
    <cellStyle name="20% - Accent5 8 2 2 6" xfId="52727" xr:uid="{F5095495-220A-4EBF-99DF-AD3F659FD63F}"/>
    <cellStyle name="20% - Accent5 8 2 2 7" xfId="60731" xr:uid="{41A14B90-D06F-47DB-B0BB-D4E73D8F5954}"/>
    <cellStyle name="20% - Accent5 8 2 3" xfId="10382" xr:uid="{B9D47078-1A07-43EC-960A-0B22BC994CDB}"/>
    <cellStyle name="20% - Accent5 8 2 3 2" xfId="29236" xr:uid="{E8EBBE77-37BA-4006-9765-B9D10936C8B5}"/>
    <cellStyle name="20% - Accent5 8 2 3 2 2" xfId="47998" xr:uid="{EDF75187-F578-43C2-A3E0-20056916CE85}"/>
    <cellStyle name="20% - Accent5 8 2 3 3" xfId="19845" xr:uid="{0670E5C3-AF3E-4EC3-9CB1-26761E9ECB23}"/>
    <cellStyle name="20% - Accent5 8 2 3 4" xfId="38617" xr:uid="{733E678A-7870-4C72-BB17-59E965A73551}"/>
    <cellStyle name="20% - Accent5 8 2 3 5" xfId="52728" xr:uid="{B437A699-40A1-4443-8C0A-5CA28542E2FA}"/>
    <cellStyle name="20% - Accent5 8 2 3 6" xfId="60732" xr:uid="{8178599B-EA57-4CA9-94CD-2D83DFF565E9}"/>
    <cellStyle name="20% - Accent5 8 2 4" xfId="8451" xr:uid="{39B530C7-C32E-48AE-8220-8683DF987D1B}"/>
    <cellStyle name="20% - Accent5 8 2 4 2" xfId="27307" xr:uid="{DAC44F87-5653-41B6-B467-CB57146E57C4}"/>
    <cellStyle name="20% - Accent5 8 2 4 2 2" xfId="46069" xr:uid="{7DEF7A5F-4037-4C0B-BA55-10E1163C9E99}"/>
    <cellStyle name="20% - Accent5 8 2 4 3" xfId="17916" xr:uid="{0638767E-1B85-4FB6-826A-3FEA5737B1B8}"/>
    <cellStyle name="20% - Accent5 8 2 4 4" xfId="36688" xr:uid="{E4EF1482-06EC-4304-ACCF-153C44A7D1E8}"/>
    <cellStyle name="20% - Accent5 8 2 5" xfId="24287" xr:uid="{4927B812-B0CB-47DA-9912-300BCDCB689F}"/>
    <cellStyle name="20% - Accent5 8 2 5 2" xfId="43050" xr:uid="{17975675-97F6-4385-AFBD-BDF49FF5CC37}"/>
    <cellStyle name="20% - Accent5 8 2 6" xfId="14896" xr:uid="{24F81684-2E0F-4F4E-B38D-2C0F5E02FEC4}"/>
    <cellStyle name="20% - Accent5 8 2 7" xfId="33669" xr:uid="{09E633DF-BF65-4D42-A3C4-47E1C300FB3B}"/>
    <cellStyle name="20% - Accent5 8 2 8" xfId="50799" xr:uid="{68440E27-D4B3-442B-831F-BDB014B9EFAF}"/>
    <cellStyle name="20% - Accent5 8 2 9" xfId="5240" xr:uid="{7560919A-B613-4E2F-A443-A11B483FE4FE}"/>
    <cellStyle name="20% - Accent5 8 3" xfId="6016" xr:uid="{7D30001B-5EB5-4691-B0B3-09AC1C7630C3}"/>
    <cellStyle name="20% - Accent5 8 3 2" xfId="10383" xr:uid="{B64C9BE1-F171-4C55-95EC-63E617D8114B}"/>
    <cellStyle name="20% - Accent5 8 3 2 2" xfId="29237" xr:uid="{2F25F2F3-60E9-4192-B228-EEB42FA6FC82}"/>
    <cellStyle name="20% - Accent5 8 3 2 2 2" xfId="47999" xr:uid="{38F5847D-33C3-4435-8D44-A831BC6100DD}"/>
    <cellStyle name="20% - Accent5 8 3 2 3" xfId="19846" xr:uid="{95A083F0-0D19-49F8-A4B2-CC0779B927AF}"/>
    <cellStyle name="20% - Accent5 8 3 2 4" xfId="38618" xr:uid="{E977B87B-C39B-4EA2-A36B-2C3B87AC3098}"/>
    <cellStyle name="20% - Accent5 8 3 3" xfId="25063" xr:uid="{E38308E4-33AB-474B-BE5B-008B406FA47C}"/>
    <cellStyle name="20% - Accent5 8 3 3 2" xfId="43825" xr:uid="{93A75401-E67C-457A-94FB-E61BF5CA5DF0}"/>
    <cellStyle name="20% - Accent5 8 3 4" xfId="15672" xr:uid="{766ABD54-6F9F-48BA-A21A-1A352D9A5526}"/>
    <cellStyle name="20% - Accent5 8 3 5" xfId="34444" xr:uid="{881CE0A5-6EFC-4E35-8D4C-D49030C6BE0B}"/>
    <cellStyle name="20% - Accent5 8 3 6" xfId="52729" xr:uid="{B97C1363-28E5-4710-9024-159A22DC00FE}"/>
    <cellStyle name="20% - Accent5 8 3 7" xfId="55559" xr:uid="{CC386564-4D28-48DD-B084-C6212C05BF3B}"/>
    <cellStyle name="20% - Accent5 8 4" xfId="4465" xr:uid="{0C0BC936-E055-49ED-927E-496A647D583A}"/>
    <cellStyle name="20% - Accent5 8 4 2" xfId="10384" xr:uid="{BE5DB741-202D-4F0C-A436-CD06C2C691EA}"/>
    <cellStyle name="20% - Accent5 8 4 2 2" xfId="29238" xr:uid="{5D7D1804-E638-41E5-8592-8A571A753F41}"/>
    <cellStyle name="20% - Accent5 8 4 2 2 2" xfId="48000" xr:uid="{965232EF-8018-4CD1-8AF4-9D79B81738B0}"/>
    <cellStyle name="20% - Accent5 8 4 2 3" xfId="19847" xr:uid="{1369DDA0-C9C5-4168-9112-AF2E2E1701FD}"/>
    <cellStyle name="20% - Accent5 8 4 2 4" xfId="38619" xr:uid="{99F8D88F-C2CB-446F-831A-7CB3181EC0BE}"/>
    <cellStyle name="20% - Accent5 8 4 3" xfId="23512" xr:uid="{92BB16DF-04A3-4AF8-921E-85BB06DDD203}"/>
    <cellStyle name="20% - Accent5 8 4 3 2" xfId="42275" xr:uid="{A0A39FA9-5FB2-4CF9-9C09-7E297CEE658C}"/>
    <cellStyle name="20% - Accent5 8 4 4" xfId="14121" xr:uid="{155B143D-3D88-40E0-8510-4A0FD0A3131D}"/>
    <cellStyle name="20% - Accent5 8 4 5" xfId="32894" xr:uid="{B726532A-55A4-443B-8962-1D9AD21E2BA5}"/>
    <cellStyle name="20% - Accent5 8 4 6" xfId="52730" xr:uid="{B2504E13-3A8D-45D1-8295-0E1CB7B9A315}"/>
    <cellStyle name="20% - Accent5 8 4 7" xfId="55560" xr:uid="{26D5F966-BF37-4C3B-B70C-F40B870A80DE}"/>
    <cellStyle name="20% - Accent5 8 5" xfId="6715" xr:uid="{DEC19CC6-AB9C-4D88-8042-4B4BD5561E8E}"/>
    <cellStyle name="20% - Accent5 8 5 2" xfId="25755" xr:uid="{1E89258A-2A9B-49FB-B55A-7045C66FFB78}"/>
    <cellStyle name="20% - Accent5 8 5 2 2" xfId="44517" xr:uid="{783DABCD-A480-44DF-B2D1-6047E7484E22}"/>
    <cellStyle name="20% - Accent5 8 5 3" xfId="16364" xr:uid="{D421C254-C102-4404-B6A4-849194F9E9DD}"/>
    <cellStyle name="20% - Accent5 8 5 4" xfId="35136" xr:uid="{7730FD2B-653D-4677-8F75-40228EBA7DDB}"/>
    <cellStyle name="20% - Accent5 8 5 5" xfId="55561" xr:uid="{D6C1E9DF-B767-48E7-B3AE-2B19CCEA7059}"/>
    <cellStyle name="20% - Accent5 8 6" xfId="8450" xr:uid="{6DFB0808-3356-4361-9311-98064F41776A}"/>
    <cellStyle name="20% - Accent5 8 6 2" xfId="27306" xr:uid="{66FBE9C6-B875-40FC-B74A-185E4E590EBC}"/>
    <cellStyle name="20% - Accent5 8 6 2 2" xfId="46068" xr:uid="{9D1772BE-0976-408E-8095-03FA7D0CF7CB}"/>
    <cellStyle name="20% - Accent5 8 6 3" xfId="17915" xr:uid="{3002358D-B35F-4ADA-8521-DD931DC3A773}"/>
    <cellStyle name="20% - Accent5 8 6 4" xfId="36687" xr:uid="{6C2B5140-F350-4CDF-87D1-A497D89A05C6}"/>
    <cellStyle name="20% - Accent5 8 6 5" xfId="55562" xr:uid="{8DFCE98A-B0C2-48E6-A671-A998746B8574}"/>
    <cellStyle name="20% - Accent5 8 7" xfId="22466" xr:uid="{F78B5243-F30D-4262-8729-448D440AEA87}"/>
    <cellStyle name="20% - Accent5 8 7 2" xfId="41238" xr:uid="{150B768C-2E88-4A06-BA69-A4BBD60E8EA6}"/>
    <cellStyle name="20% - Accent5 8 7 3" xfId="55563" xr:uid="{008197B2-0B93-47B1-ABBB-E06A016BDDDE}"/>
    <cellStyle name="20% - Accent5 8 8" xfId="13075" xr:uid="{4675A611-B033-45CC-A35F-224C6736BED8}"/>
    <cellStyle name="20% - Accent5 8 8 2" xfId="55564" xr:uid="{21FBDAAB-98F8-418E-88C0-7A7EB8742673}"/>
    <cellStyle name="20% - Accent5 8 9" xfId="31857" xr:uid="{937CE14E-FAB9-4D07-AF10-1D6979EBAF94}"/>
    <cellStyle name="20% - Accent5 8 9 2" xfId="55565" xr:uid="{23C292DE-23D4-4C34-8927-6829B265557C}"/>
    <cellStyle name="20% - Accent5 9" xfId="1462" xr:uid="{5D318256-3226-4153-AB31-02EE3C6E6236}"/>
    <cellStyle name="20% - Accent5 9 10" xfId="50800" xr:uid="{0B7835F8-2082-4B45-BD20-FBC1EE36884C}"/>
    <cellStyle name="20% - Accent5 9 11" xfId="3413" xr:uid="{E9D854E4-FE6B-4A1A-8E07-EF1BA77BC3C2}"/>
    <cellStyle name="20% - Accent5 9 12" xfId="55566" xr:uid="{91A080F1-2957-4C62-9ABF-92EF47681D2C}"/>
    <cellStyle name="20% - Accent5 9 2" xfId="2338" xr:uid="{98B62B09-FFDC-4AC5-8DF4-F22F04A9591A}"/>
    <cellStyle name="20% - Accent5 9 2 10" xfId="55567" xr:uid="{B4B7A6A6-7C7A-4BE8-9AB6-18E25E9EBD70}"/>
    <cellStyle name="20% - Accent5 9 2 2" xfId="6718" xr:uid="{21652A39-8AFB-4C7A-B4F9-67772F841CEC}"/>
    <cellStyle name="20% - Accent5 9 2 2 2" xfId="10385" xr:uid="{ACA1CE07-D25B-404E-AE31-0BCD5DF9A19A}"/>
    <cellStyle name="20% - Accent5 9 2 2 2 2" xfId="29239" xr:uid="{3470ACAB-7F17-498F-BDE6-A5A46029C706}"/>
    <cellStyle name="20% - Accent5 9 2 2 2 2 2" xfId="48001" xr:uid="{8B0C75E0-70E9-4F7C-9B7F-0C043A221A30}"/>
    <cellStyle name="20% - Accent5 9 2 2 2 3" xfId="19848" xr:uid="{6FB6F569-7A6D-4363-90D7-2046ECE6AE89}"/>
    <cellStyle name="20% - Accent5 9 2 2 2 4" xfId="38620" xr:uid="{E02CEFB5-57E3-4F6A-9267-37F488CD4A3B}"/>
    <cellStyle name="20% - Accent5 9 2 2 3" xfId="25758" xr:uid="{B35B1C14-152F-43EB-B24F-DF796E98D120}"/>
    <cellStyle name="20% - Accent5 9 2 2 3 2" xfId="44520" xr:uid="{EC400B34-E539-4E8C-8126-C40BCDB2A4C5}"/>
    <cellStyle name="20% - Accent5 9 2 2 4" xfId="16367" xr:uid="{1D1821BC-98D0-4585-B8F7-34CD40EFB408}"/>
    <cellStyle name="20% - Accent5 9 2 2 5" xfId="35139" xr:uid="{C3A3DD94-7F12-4DA3-A4E9-3838A4125EED}"/>
    <cellStyle name="20% - Accent5 9 2 2 6" xfId="52731" xr:uid="{7C9A496E-8DF7-48B5-9893-F1450E33C866}"/>
    <cellStyle name="20% - Accent5 9 2 2 7" xfId="60733" xr:uid="{44A61D7D-BB6B-4E54-A433-E23BAAFD4F2F}"/>
    <cellStyle name="20% - Accent5 9 2 3" xfId="10386" xr:uid="{828203AD-7B4F-4022-92A1-4A58A2D28E29}"/>
    <cellStyle name="20% - Accent5 9 2 3 2" xfId="29240" xr:uid="{DB171704-08E5-4731-B668-50682282BF13}"/>
    <cellStyle name="20% - Accent5 9 2 3 2 2" xfId="48002" xr:uid="{CA3FE7B3-829B-4FA9-B35A-4131BF9CCD22}"/>
    <cellStyle name="20% - Accent5 9 2 3 3" xfId="19849" xr:uid="{6EE623FA-467D-428F-99E9-61E3AEE0D99A}"/>
    <cellStyle name="20% - Accent5 9 2 3 4" xfId="38621" xr:uid="{C59A5312-73E1-419A-B468-24055D90C552}"/>
    <cellStyle name="20% - Accent5 9 2 3 5" xfId="52732" xr:uid="{D07894A5-C696-418B-8C74-639D9F3150F8}"/>
    <cellStyle name="20% - Accent5 9 2 3 6" xfId="60734" xr:uid="{4E5F0589-1BED-468A-87FA-FA9741C4AB9E}"/>
    <cellStyle name="20% - Accent5 9 2 4" xfId="8453" xr:uid="{90F9147B-8879-4FB9-B042-5B2D6B4A6238}"/>
    <cellStyle name="20% - Accent5 9 2 4 2" xfId="27309" xr:uid="{AD3E03DD-AD4B-4432-916E-D8D9761157CB}"/>
    <cellStyle name="20% - Accent5 9 2 4 2 2" xfId="46071" xr:uid="{4F42A53F-0533-4A72-BC00-C2307FE124FA}"/>
    <cellStyle name="20% - Accent5 9 2 4 3" xfId="17918" xr:uid="{FEBA1372-2DB6-42CE-803A-9863CF40449E}"/>
    <cellStyle name="20% - Accent5 9 2 4 4" xfId="36690" xr:uid="{B97FA660-6421-4310-8ADD-1B63E3031C88}"/>
    <cellStyle name="20% - Accent5 9 2 5" xfId="24546" xr:uid="{4C6D19EF-36B0-437F-8F34-017E4823871B}"/>
    <cellStyle name="20% - Accent5 9 2 5 2" xfId="43308" xr:uid="{7F721300-6F92-4B38-8FE1-AED684F6AF37}"/>
    <cellStyle name="20% - Accent5 9 2 6" xfId="15155" xr:uid="{D90021A3-506A-4004-B760-31DF6E8FD7B2}"/>
    <cellStyle name="20% - Accent5 9 2 7" xfId="33927" xr:uid="{D170048D-4605-4A15-A8D4-9EEA05248D94}"/>
    <cellStyle name="20% - Accent5 9 2 8" xfId="50801" xr:uid="{09EFE40C-B515-4164-8025-361BB38CE62A}"/>
    <cellStyle name="20% - Accent5 9 2 9" xfId="5499" xr:uid="{627A9471-E00F-4028-BD7A-5114450D8E4B}"/>
    <cellStyle name="20% - Accent5 9 3" xfId="6274" xr:uid="{A9C16FD6-0621-406D-95AF-7CD15C32FCFA}"/>
    <cellStyle name="20% - Accent5 9 3 2" xfId="10387" xr:uid="{96472297-91FA-4B3B-80E1-9C1944525EE7}"/>
    <cellStyle name="20% - Accent5 9 3 2 2" xfId="29241" xr:uid="{DAAA35E7-056C-4E1A-9885-85D12A6F7DD4}"/>
    <cellStyle name="20% - Accent5 9 3 2 2 2" xfId="48003" xr:uid="{1220BB75-7067-4097-9C5E-D3434F1D04E2}"/>
    <cellStyle name="20% - Accent5 9 3 2 3" xfId="19850" xr:uid="{22D3A761-F0C8-47E9-AE9C-88E40627BCD4}"/>
    <cellStyle name="20% - Accent5 9 3 2 4" xfId="38622" xr:uid="{75BF5615-25B1-4C91-9C8B-B080BF2A9163}"/>
    <cellStyle name="20% - Accent5 9 3 3" xfId="25321" xr:uid="{AEF78312-B247-4AF9-89CE-1124422E9DF9}"/>
    <cellStyle name="20% - Accent5 9 3 3 2" xfId="44083" xr:uid="{71977A2C-46CA-403D-B1F3-4D690A9314C7}"/>
    <cellStyle name="20% - Accent5 9 3 4" xfId="15930" xr:uid="{15560208-C7EB-40DE-848A-D5E6D1E6A1A4}"/>
    <cellStyle name="20% - Accent5 9 3 5" xfId="34702" xr:uid="{CC4A67D5-D34F-4B83-9A8B-F78FCA740B9B}"/>
    <cellStyle name="20% - Accent5 9 3 6" xfId="52733" xr:uid="{9ADBF1D2-27C9-45ED-A032-181F8864319D}"/>
    <cellStyle name="20% - Accent5 9 3 7" xfId="55568" xr:uid="{1C37D0CC-47F1-4673-A976-8B4FE2DEE04B}"/>
    <cellStyle name="20% - Accent5 9 4" xfId="4723" xr:uid="{348C53BF-77EF-4403-9660-49984A974F60}"/>
    <cellStyle name="20% - Accent5 9 4 2" xfId="10388" xr:uid="{22402D6D-CCBE-4C80-9EF7-611251BCB32C}"/>
    <cellStyle name="20% - Accent5 9 4 2 2" xfId="29242" xr:uid="{048B7B0C-9F36-4237-863D-4905CB9B8E3A}"/>
    <cellStyle name="20% - Accent5 9 4 2 2 2" xfId="48004" xr:uid="{AE083A83-8663-427C-B8CE-436AAD8C00A1}"/>
    <cellStyle name="20% - Accent5 9 4 2 3" xfId="19851" xr:uid="{7398B567-0975-4948-9E19-E0E36A32992F}"/>
    <cellStyle name="20% - Accent5 9 4 2 4" xfId="38623" xr:uid="{40DC8BD3-EA6E-44BC-8D60-F0C7E288BF08}"/>
    <cellStyle name="20% - Accent5 9 4 3" xfId="23770" xr:uid="{A29835F2-C658-42E9-9113-4B11749103E8}"/>
    <cellStyle name="20% - Accent5 9 4 3 2" xfId="42533" xr:uid="{6318FC79-1899-4F5F-883B-F5348EA57F90}"/>
    <cellStyle name="20% - Accent5 9 4 4" xfId="14379" xr:uid="{2984A306-B62B-42F9-A394-2CEA5AC158B3}"/>
    <cellStyle name="20% - Accent5 9 4 5" xfId="33152" xr:uid="{61C42110-7937-40B5-B66D-778354E6D1CA}"/>
    <cellStyle name="20% - Accent5 9 4 6" xfId="52734" xr:uid="{FFBF2F8E-3E03-4844-BE07-2C853C70ECCB}"/>
    <cellStyle name="20% - Accent5 9 4 7" xfId="55569" xr:uid="{689422C6-26AE-45E1-B86F-2C00DE5A7551}"/>
    <cellStyle name="20% - Accent5 9 5" xfId="6717" xr:uid="{65A9381A-1F49-4DB0-B9D6-BF7888AA259D}"/>
    <cellStyle name="20% - Accent5 9 5 2" xfId="25757" xr:uid="{DE7ADA8F-D72F-4E4B-AC6E-988BD0B5EF1D}"/>
    <cellStyle name="20% - Accent5 9 5 2 2" xfId="44519" xr:uid="{D83A685B-CC7C-4DD0-AA31-70BF1A59147E}"/>
    <cellStyle name="20% - Accent5 9 5 3" xfId="16366" xr:uid="{CE437B75-C83E-4EEE-8B31-F656F5D6696F}"/>
    <cellStyle name="20% - Accent5 9 5 4" xfId="35138" xr:uid="{D873EAB0-1D25-46A4-8752-7646F356FDC6}"/>
    <cellStyle name="20% - Accent5 9 5 5" xfId="55570" xr:uid="{DFF2D0DE-EC61-4AD9-BEFF-5A6922A1164E}"/>
    <cellStyle name="20% - Accent5 9 6" xfId="8452" xr:uid="{005DD096-E4AF-4395-87CA-CECED900FF08}"/>
    <cellStyle name="20% - Accent5 9 6 2" xfId="27308" xr:uid="{692E5110-C206-4DC5-A476-8A3AEDC36088}"/>
    <cellStyle name="20% - Accent5 9 6 2 2" xfId="46070" xr:uid="{F7D2E355-4839-40AD-9E76-7DA49B2C1EE7}"/>
    <cellStyle name="20% - Accent5 9 6 3" xfId="17917" xr:uid="{AED0D9FE-747E-40B4-A600-86C684392633}"/>
    <cellStyle name="20% - Accent5 9 6 4" xfId="36689" xr:uid="{95087871-2421-49F5-8AB8-044DCC80ED0B}"/>
    <cellStyle name="20% - Accent5 9 6 5" xfId="55571" xr:uid="{C0DB79B0-83B4-49F0-BBCC-58B7113A52E8}"/>
    <cellStyle name="20% - Accent5 9 7" xfId="22467" xr:uid="{F6E5E7E3-566E-4E26-AD9B-2B09EEB8F9CE}"/>
    <cellStyle name="20% - Accent5 9 7 2" xfId="41239" xr:uid="{0BC877E5-191E-4E21-BA28-030821020D91}"/>
    <cellStyle name="20% - Accent5 9 7 3" xfId="55572" xr:uid="{A2B1770C-61C8-46B6-B537-7F80AA333DAE}"/>
    <cellStyle name="20% - Accent5 9 8" xfId="13076" xr:uid="{5B8FC219-AB0F-4459-86CE-1028201F06F9}"/>
    <cellStyle name="20% - Accent5 9 8 2" xfId="55573" xr:uid="{FB47FEE1-3579-4053-A2F6-EC2816494111}"/>
    <cellStyle name="20% - Accent5 9 9" xfId="31858" xr:uid="{2EFC031B-5563-4520-80B8-2EF4CFB31F72}"/>
    <cellStyle name="20% - Accent6 10" xfId="860" xr:uid="{19AB6CE2-5AF5-4580-A151-CBE4AC440182}"/>
    <cellStyle name="20% - Accent6 10 10" xfId="50802" xr:uid="{63ED8E62-80C3-442F-9DF3-9B029BF631FC}"/>
    <cellStyle name="20% - Accent6 10 11" xfId="3414" xr:uid="{E5EAC9BC-250B-423B-80D0-404A5DB81464}"/>
    <cellStyle name="20% - Accent6 10 12" xfId="55574" xr:uid="{43469952-4B46-4855-ADC9-3824F45CF818}"/>
    <cellStyle name="20% - Accent6 10 2" xfId="2339" xr:uid="{0B4F390E-8A54-43C3-94CD-22740F5246CF}"/>
    <cellStyle name="20% - Accent6 10 2 10" xfId="55575" xr:uid="{BBB7072E-D27C-4D01-A06E-C9A455DEBCA3}"/>
    <cellStyle name="20% - Accent6 10 2 2" xfId="6720" xr:uid="{3CE4A442-67D1-4B8D-A710-2BF042B1BABF}"/>
    <cellStyle name="20% - Accent6 10 2 2 2" xfId="10389" xr:uid="{4EA09BF9-B94F-4A72-AE33-D8ECF80D21ED}"/>
    <cellStyle name="20% - Accent6 10 2 2 2 2" xfId="29243" xr:uid="{BA5D5167-6CF6-42F8-B443-F6B66C97104B}"/>
    <cellStyle name="20% - Accent6 10 2 2 2 2 2" xfId="48005" xr:uid="{B87C794B-B85D-4795-B984-F0EA15718C35}"/>
    <cellStyle name="20% - Accent6 10 2 2 2 3" xfId="19852" xr:uid="{5F14CBAE-0D44-4D76-997D-794E16D2558E}"/>
    <cellStyle name="20% - Accent6 10 2 2 2 4" xfId="38624" xr:uid="{20414971-0171-4EA3-BA95-23285578AD1B}"/>
    <cellStyle name="20% - Accent6 10 2 2 3" xfId="25760" xr:uid="{D723C4D2-8A4C-47F1-BBEF-18199D608E4E}"/>
    <cellStyle name="20% - Accent6 10 2 2 3 2" xfId="44522" xr:uid="{FF67E980-4F22-4258-94E7-0C8CEA676B1C}"/>
    <cellStyle name="20% - Accent6 10 2 2 4" xfId="16369" xr:uid="{E2AF708E-ED0F-45F7-920A-CBA8E5E193B7}"/>
    <cellStyle name="20% - Accent6 10 2 2 5" xfId="35141" xr:uid="{93671264-246F-481E-B28A-D1D55FC23300}"/>
    <cellStyle name="20% - Accent6 10 2 2 6" xfId="52735" xr:uid="{1716587A-A04C-450E-AD49-C7A73C02349D}"/>
    <cellStyle name="20% - Accent6 10 2 2 7" xfId="60735" xr:uid="{A53DE375-6841-4640-8F5A-80BA52559453}"/>
    <cellStyle name="20% - Accent6 10 2 3" xfId="10390" xr:uid="{167918F8-8741-4C81-8E96-390EE9A3BC37}"/>
    <cellStyle name="20% - Accent6 10 2 3 2" xfId="29244" xr:uid="{AA2DDB80-BCC9-435A-A4AE-76FEA4A7CFA6}"/>
    <cellStyle name="20% - Accent6 10 2 3 2 2" xfId="48006" xr:uid="{E08F06A6-0BCA-4063-BE04-BC6CEAB03B47}"/>
    <cellStyle name="20% - Accent6 10 2 3 3" xfId="19853" xr:uid="{A4662A50-FC28-4DB4-AFDB-790B79187239}"/>
    <cellStyle name="20% - Accent6 10 2 3 4" xfId="38625" xr:uid="{08CE8059-4DD3-4693-B425-61A9611796AE}"/>
    <cellStyle name="20% - Accent6 10 2 3 5" xfId="52736" xr:uid="{B2CCC424-13A2-4036-9518-0EA2D4BC428C}"/>
    <cellStyle name="20% - Accent6 10 2 3 6" xfId="60736" xr:uid="{E13374BC-10F4-4B8C-A063-E8D6C15980DF}"/>
    <cellStyle name="20% - Accent6 10 2 4" xfId="8455" xr:uid="{E3547104-6F13-4830-AB90-B1317B0057E6}"/>
    <cellStyle name="20% - Accent6 10 2 4 2" xfId="27311" xr:uid="{5F2AC59B-7F82-467F-AFB5-84ACD13292CD}"/>
    <cellStyle name="20% - Accent6 10 2 4 2 2" xfId="46073" xr:uid="{7BB74345-2E09-47D0-B5D6-AC10F1DAC5E2}"/>
    <cellStyle name="20% - Accent6 10 2 4 3" xfId="17920" xr:uid="{F419EDB0-866B-44A5-9227-8659FFA85581}"/>
    <cellStyle name="20% - Accent6 10 2 4 4" xfId="36692" xr:uid="{40091B96-88CF-467E-B484-9B06E89E84B0}"/>
    <cellStyle name="20% - Accent6 10 2 5" xfId="24591" xr:uid="{4C6A49E3-ABD4-4790-9000-818865994CD4}"/>
    <cellStyle name="20% - Accent6 10 2 5 2" xfId="43353" xr:uid="{58CF0C0A-6A71-4E1F-99CA-4ABFFF2C2D95}"/>
    <cellStyle name="20% - Accent6 10 2 6" xfId="15200" xr:uid="{C868B518-08C2-4D5F-8813-2C5F377E9BF9}"/>
    <cellStyle name="20% - Accent6 10 2 7" xfId="33972" xr:uid="{E2E16424-4E97-447C-9730-3DF34702A567}"/>
    <cellStyle name="20% - Accent6 10 2 8" xfId="50803" xr:uid="{AA7DBBE8-E219-458B-AC22-10D7253D399B}"/>
    <cellStyle name="20% - Accent6 10 2 9" xfId="5544" xr:uid="{767F8C0F-526C-43E0-B8A3-C7B02CA2BB86}"/>
    <cellStyle name="20% - Accent6 10 3" xfId="6319" xr:uid="{1A26549F-F7A0-4213-9C97-E853EFB9F46F}"/>
    <cellStyle name="20% - Accent6 10 3 2" xfId="10391" xr:uid="{27E2FD39-0DA9-4093-845B-FA8B962E771F}"/>
    <cellStyle name="20% - Accent6 10 3 2 2" xfId="29245" xr:uid="{931D7E02-E7DA-47E9-8CBB-09EB09684ABF}"/>
    <cellStyle name="20% - Accent6 10 3 2 2 2" xfId="48007" xr:uid="{CB8B3F79-7467-4511-9C6E-6EB6DB084D5A}"/>
    <cellStyle name="20% - Accent6 10 3 2 3" xfId="19854" xr:uid="{38B509F8-4172-48B0-88E5-E6F65E6076D4}"/>
    <cellStyle name="20% - Accent6 10 3 2 4" xfId="38626" xr:uid="{C49390AB-9993-4F1D-A91E-1D874D7D5F6B}"/>
    <cellStyle name="20% - Accent6 10 3 3" xfId="25366" xr:uid="{88E3606D-DF76-4FE9-BD8E-D89317EE57FC}"/>
    <cellStyle name="20% - Accent6 10 3 3 2" xfId="44128" xr:uid="{572B2770-0452-4120-8FE3-3EAC7AC8224D}"/>
    <cellStyle name="20% - Accent6 10 3 4" xfId="15975" xr:uid="{6B458B71-8B52-4669-84CE-A1655672C9DB}"/>
    <cellStyle name="20% - Accent6 10 3 5" xfId="34747" xr:uid="{8CB4E31C-1886-4B92-A0A1-693EAD70BDC4}"/>
    <cellStyle name="20% - Accent6 10 3 6" xfId="52737" xr:uid="{3DD74871-DEA9-468C-95EB-B5CAC5AE573A}"/>
    <cellStyle name="20% - Accent6 10 3 7" xfId="55576" xr:uid="{FBACCED2-6C24-412F-A97B-C2864BBD244C}"/>
    <cellStyle name="20% - Accent6 10 4" xfId="4768" xr:uid="{CF93A8CA-D58C-473A-8EB5-38670E436BBB}"/>
    <cellStyle name="20% - Accent6 10 4 2" xfId="10392" xr:uid="{2E12EFC0-3E62-4F28-8298-58011ACCD4C6}"/>
    <cellStyle name="20% - Accent6 10 4 2 2" xfId="29246" xr:uid="{B028D43B-269E-43DB-93C1-AAA91E07C5B2}"/>
    <cellStyle name="20% - Accent6 10 4 2 2 2" xfId="48008" xr:uid="{A5C691A3-4F38-42C3-B4EE-4563B8530572}"/>
    <cellStyle name="20% - Accent6 10 4 2 3" xfId="19855" xr:uid="{3A044645-8BC6-42E3-B6F6-CF11E4634A37}"/>
    <cellStyle name="20% - Accent6 10 4 2 4" xfId="38627" xr:uid="{0B22A613-CAF5-4E40-9AC6-4ABDE24825D4}"/>
    <cellStyle name="20% - Accent6 10 4 3" xfId="23815" xr:uid="{9B72EA2E-6A24-433B-BFB6-E8D9B5BA437F}"/>
    <cellStyle name="20% - Accent6 10 4 3 2" xfId="42578" xr:uid="{19D5A1FA-1CDD-4845-8D6F-45CC3F21E22F}"/>
    <cellStyle name="20% - Accent6 10 4 4" xfId="14424" xr:uid="{B61101DD-E072-4FE7-9057-694787B2973F}"/>
    <cellStyle name="20% - Accent6 10 4 5" xfId="33197" xr:uid="{CD030D97-8F07-4BC2-9D4F-AA52312FDEDA}"/>
    <cellStyle name="20% - Accent6 10 4 6" xfId="52738" xr:uid="{D48E515A-D2EF-40EB-B96B-06BF03206992}"/>
    <cellStyle name="20% - Accent6 10 4 7" xfId="55577" xr:uid="{E46A7B36-D013-4298-A2F2-31D6CBB8CE59}"/>
    <cellStyle name="20% - Accent6 10 5" xfId="6719" xr:uid="{F2C4A66A-ACEF-41B1-B8B3-F86FA7F351E3}"/>
    <cellStyle name="20% - Accent6 10 5 2" xfId="25759" xr:uid="{8D5D0AC5-E37D-4B24-B793-850A5EFDD925}"/>
    <cellStyle name="20% - Accent6 10 5 2 2" xfId="44521" xr:uid="{446E98D6-0CD5-4341-86EE-51D5E206CA45}"/>
    <cellStyle name="20% - Accent6 10 5 3" xfId="16368" xr:uid="{C8EF2936-5896-4BB3-BCE6-0B26AC92088E}"/>
    <cellStyle name="20% - Accent6 10 5 4" xfId="35140" xr:uid="{65C92E22-1916-4138-B121-894110EDAE66}"/>
    <cellStyle name="20% - Accent6 10 5 5" xfId="55578" xr:uid="{813AEC64-13C7-412F-BE16-DBB7AC7B7937}"/>
    <cellStyle name="20% - Accent6 10 6" xfId="8454" xr:uid="{3A8A1DD8-E68A-4E32-B2A6-C209C40633D6}"/>
    <cellStyle name="20% - Accent6 10 6 2" xfId="27310" xr:uid="{F9DB33D1-E48C-4531-873D-90C0909FA1E5}"/>
    <cellStyle name="20% - Accent6 10 6 2 2" xfId="46072" xr:uid="{C51DA4D1-55C9-4A17-B5CA-B65E10952754}"/>
    <cellStyle name="20% - Accent6 10 6 3" xfId="17919" xr:uid="{35D16227-7FAA-4D39-9B91-25CB136F9441}"/>
    <cellStyle name="20% - Accent6 10 6 4" xfId="36691" xr:uid="{D62ECD36-6A27-4555-A033-A2A3B02CC038}"/>
    <cellStyle name="20% - Accent6 10 7" xfId="22468" xr:uid="{63ACE212-302D-4076-BCA0-BB0C222D57FC}"/>
    <cellStyle name="20% - Accent6 10 7 2" xfId="41240" xr:uid="{EAC9B640-2ACF-44DB-938F-9469029C3C8D}"/>
    <cellStyle name="20% - Accent6 10 8" xfId="13077" xr:uid="{6D7EEA6F-5354-4A14-8886-CB59C3CAB134}"/>
    <cellStyle name="20% - Accent6 10 9" xfId="31859" xr:uid="{90E4940B-0AE8-4B9E-BA4F-BFACE63237E3}"/>
    <cellStyle name="20% - Accent6 11" xfId="2340" xr:uid="{25E2A56B-07E8-44EA-A382-EDC3F47AE2FA}"/>
    <cellStyle name="20% - Accent6 11 10" xfId="55579" xr:uid="{C7A004D1-E456-46AC-B782-911CDCC81AAB}"/>
    <cellStyle name="20% - Accent6 11 2" xfId="4809" xr:uid="{9040763C-0159-420B-9302-391EFB006AFE}"/>
    <cellStyle name="20% - Accent6 11 2 2" xfId="10393" xr:uid="{2A2C788E-4F9E-4E7B-B5D4-3172F1D90D0B}"/>
    <cellStyle name="20% - Accent6 11 2 2 2" xfId="29247" xr:uid="{90DF2962-4FFB-4ACA-A94C-C900824CF366}"/>
    <cellStyle name="20% - Accent6 11 2 2 2 2" xfId="48009" xr:uid="{E763B503-9680-42EB-BE1C-4F02E700B594}"/>
    <cellStyle name="20% - Accent6 11 2 2 3" xfId="19856" xr:uid="{337FE07A-5FF9-4FEC-BF4C-753AC919C76B}"/>
    <cellStyle name="20% - Accent6 11 2 2 4" xfId="38628" xr:uid="{17F89903-15EC-4578-87EB-582F5F1DDD82}"/>
    <cellStyle name="20% - Accent6 11 2 3" xfId="23856" xr:uid="{BE0F7C07-462E-4A2E-814F-2FBEF61F86D6}"/>
    <cellStyle name="20% - Accent6 11 2 3 2" xfId="42619" xr:uid="{3B017076-3F8E-4CB3-AD69-0323DAB0B78B}"/>
    <cellStyle name="20% - Accent6 11 2 4" xfId="14465" xr:uid="{F5868B8B-594D-4B7A-9D8D-09F39F30163C}"/>
    <cellStyle name="20% - Accent6 11 2 5" xfId="33238" xr:uid="{A1EBC1EA-1210-4302-A6C0-4FA8D8C4EC26}"/>
    <cellStyle name="20% - Accent6 11 2 6" xfId="52739" xr:uid="{7DD43E99-9990-4CEC-9989-8C728136866C}"/>
    <cellStyle name="20% - Accent6 11 2 7" xfId="55580" xr:uid="{102FBD2D-7F2B-4D5D-BC10-18415BDC4EB4}"/>
    <cellStyle name="20% - Accent6 11 3" xfId="6721" xr:uid="{C4421445-6504-46E2-BD58-C017A2E70DA1}"/>
    <cellStyle name="20% - Accent6 11 3 2" xfId="10394" xr:uid="{DC0C3F8D-62C9-447D-8499-4BACCB73595B}"/>
    <cellStyle name="20% - Accent6 11 3 2 2" xfId="29248" xr:uid="{E1CBF09A-0CB0-4C4F-B83A-8292C3259EE2}"/>
    <cellStyle name="20% - Accent6 11 3 2 2 2" xfId="48010" xr:uid="{743317C6-B713-4003-9880-920C368CE5A8}"/>
    <cellStyle name="20% - Accent6 11 3 2 3" xfId="19857" xr:uid="{220AAA1D-AC55-4A70-A028-76441F2BBBCC}"/>
    <cellStyle name="20% - Accent6 11 3 2 4" xfId="38629" xr:uid="{FA585A8C-7E0F-4AB1-92AF-E56E5BCD250F}"/>
    <cellStyle name="20% - Accent6 11 3 3" xfId="25761" xr:uid="{95375B93-B8A3-435D-A15E-545D17463B20}"/>
    <cellStyle name="20% - Accent6 11 3 3 2" xfId="44523" xr:uid="{59FA96A7-720A-4516-8ACA-E31909FB4ADF}"/>
    <cellStyle name="20% - Accent6 11 3 4" xfId="16370" xr:uid="{44C53E9B-7DD7-4F62-B2DC-F7591DF60056}"/>
    <cellStyle name="20% - Accent6 11 3 5" xfId="35142" xr:uid="{96AE508C-A369-4D09-9173-3342E3FF096D}"/>
    <cellStyle name="20% - Accent6 11 3 6" xfId="52740" xr:uid="{01FD2310-28FD-4D07-A32B-CDCFCD441598}"/>
    <cellStyle name="20% - Accent6 11 3 7" xfId="55581" xr:uid="{AC2AD1E4-B4AF-4AC3-AA0C-14B6A7839BD0}"/>
    <cellStyle name="20% - Accent6 11 4" xfId="8456" xr:uid="{94CFFC4C-D375-441E-A471-29605DD0E45B}"/>
    <cellStyle name="20% - Accent6 11 4 2" xfId="27312" xr:uid="{2D671F05-2CD3-460C-A4AB-7DA1BA2FD87E}"/>
    <cellStyle name="20% - Accent6 11 4 2 2" xfId="46074" xr:uid="{BF57FE02-DCA6-44DD-B51B-4BF9C7AB1237}"/>
    <cellStyle name="20% - Accent6 11 4 3" xfId="17921" xr:uid="{ECB5CA29-00CC-408D-AE23-41C37656644D}"/>
    <cellStyle name="20% - Accent6 11 4 4" xfId="36693" xr:uid="{916F6EFC-25AF-4CC7-B643-09A4833653E4}"/>
    <cellStyle name="20% - Accent6 11 4 5" xfId="55582" xr:uid="{AD0E5E3B-9C6B-4444-9D8C-4B06E9FCD897}"/>
    <cellStyle name="20% - Accent6 11 5" xfId="22469" xr:uid="{AE73D9B6-EAD2-444D-B7DB-0C9004328148}"/>
    <cellStyle name="20% - Accent6 11 5 2" xfId="41241" xr:uid="{CCEBAF84-C582-4586-9013-6975E06FE895}"/>
    <cellStyle name="20% - Accent6 11 5 3" xfId="55583" xr:uid="{1EDF7D87-3402-4922-B4EC-729204F6850B}"/>
    <cellStyle name="20% - Accent6 11 6" xfId="13078" xr:uid="{67F0B7A0-7D0F-4659-AA2E-5E1ED811B405}"/>
    <cellStyle name="20% - Accent6 11 7" xfId="31860" xr:uid="{281DE5C2-3325-42C0-8ECB-18A0B8E2D6EC}"/>
    <cellStyle name="20% - Accent6 11 8" xfId="50804" xr:uid="{66549045-FF8E-46CE-B765-C5D0FD9FC414}"/>
    <cellStyle name="20% - Accent6 11 9" xfId="3415" xr:uid="{FAC7A1E7-9050-47B8-A672-96C3816C1793}"/>
    <cellStyle name="20% - Accent6 12" xfId="2341" xr:uid="{83936711-740B-4B96-8C0F-A3EB6C79B61F}"/>
    <cellStyle name="20% - Accent6 12 10" xfId="55584" xr:uid="{EB66CA6E-77AE-44C7-98D8-EF4429D6B48C}"/>
    <cellStyle name="20% - Accent6 12 2" xfId="6722" xr:uid="{244A47F6-8107-4F4E-94E3-435A26CA47F8}"/>
    <cellStyle name="20% - Accent6 12 2 2" xfId="10395" xr:uid="{8C9C2EEE-0F14-41C2-B1BA-EA6010D04B28}"/>
    <cellStyle name="20% - Accent6 12 2 2 2" xfId="29249" xr:uid="{A445A97B-E87D-4F50-B306-C0DB65386A41}"/>
    <cellStyle name="20% - Accent6 12 2 2 2 2" xfId="48011" xr:uid="{B10CC240-0FDC-474A-A9D2-4678A3A5944C}"/>
    <cellStyle name="20% - Accent6 12 2 2 3" xfId="19858" xr:uid="{458E976A-B1AB-4459-B1CA-A316E2471237}"/>
    <cellStyle name="20% - Accent6 12 2 2 4" xfId="38630" xr:uid="{5580FE79-E471-477F-8711-C7A9307FDC99}"/>
    <cellStyle name="20% - Accent6 12 2 3" xfId="25762" xr:uid="{82DC7F2E-9600-4B53-B308-0A34CB1DA2EF}"/>
    <cellStyle name="20% - Accent6 12 2 3 2" xfId="44524" xr:uid="{C8F36997-3D16-4451-9F9D-9FCA618709D9}"/>
    <cellStyle name="20% - Accent6 12 2 4" xfId="16371" xr:uid="{4C246880-6902-4F79-8EA1-068948B703CF}"/>
    <cellStyle name="20% - Accent6 12 2 5" xfId="35143" xr:uid="{805F82DD-3E60-421F-B81D-D39BAC6F1F2D}"/>
    <cellStyle name="20% - Accent6 12 2 6" xfId="52741" xr:uid="{DB505181-9033-4EA3-9F64-82EA72DB9522}"/>
    <cellStyle name="20% - Accent6 12 2 7" xfId="55585" xr:uid="{0C215C8D-4AE1-498E-92F9-B7E4D272A2D7}"/>
    <cellStyle name="20% - Accent6 12 3" xfId="10396" xr:uid="{00A333D4-B72C-47B7-A0BD-9B1A995616F3}"/>
    <cellStyle name="20% - Accent6 12 3 2" xfId="29250" xr:uid="{5FB60488-D1F3-4CD6-B77D-51EDF336FD29}"/>
    <cellStyle name="20% - Accent6 12 3 2 2" xfId="48012" xr:uid="{1B70407A-2D81-4FF5-9351-F2B12425E43D}"/>
    <cellStyle name="20% - Accent6 12 3 3" xfId="19859" xr:uid="{E00E20A3-500C-4215-B32D-45C1D5FF21E9}"/>
    <cellStyle name="20% - Accent6 12 3 4" xfId="38631" xr:uid="{46DC8A73-11BD-4D87-8850-7694C4E5EA4B}"/>
    <cellStyle name="20% - Accent6 12 3 5" xfId="52742" xr:uid="{F4F84231-6301-4C18-9F07-86D510A8C48F}"/>
    <cellStyle name="20% - Accent6 12 3 6" xfId="60737" xr:uid="{AEF3C729-F8EF-4D76-B1A4-D2B5095B7847}"/>
    <cellStyle name="20% - Accent6 12 4" xfId="8457" xr:uid="{F7FC2BA2-D8FD-4BB2-9615-BEF6E93BE461}"/>
    <cellStyle name="20% - Accent6 12 4 2" xfId="27313" xr:uid="{8EF4D0A2-51DF-4AC7-9EE4-3ACADF4C475E}"/>
    <cellStyle name="20% - Accent6 12 4 2 2" xfId="46075" xr:uid="{6FD91AA2-4D2C-46E7-9E7E-A9B6DE726556}"/>
    <cellStyle name="20% - Accent6 12 4 3" xfId="17922" xr:uid="{529C3569-1A77-4058-833A-69F9A46C1E36}"/>
    <cellStyle name="20% - Accent6 12 4 4" xfId="36694" xr:uid="{C211A715-A00C-47F2-87E6-BE4699BE6621}"/>
    <cellStyle name="20% - Accent6 12 5" xfId="24632" xr:uid="{C550D257-381B-493F-8BE2-0807C8112234}"/>
    <cellStyle name="20% - Accent6 12 5 2" xfId="43394" xr:uid="{1E41F333-1F71-4502-9D6D-1102FA80DAFC}"/>
    <cellStyle name="20% - Accent6 12 6" xfId="15241" xr:uid="{2D4CBFCA-D7A8-4AC8-8C6E-B0966C9DD5AB}"/>
    <cellStyle name="20% - Accent6 12 7" xfId="34013" xr:uid="{E8918971-0CE5-43B8-98C2-ACD4ECD0E8EC}"/>
    <cellStyle name="20% - Accent6 12 8" xfId="50805" xr:uid="{F32B3850-2F78-486A-A439-ABB68F18302C}"/>
    <cellStyle name="20% - Accent6 12 9" xfId="5585" xr:uid="{2E679727-47E6-4C4E-9012-9AB3DCF7736D}"/>
    <cellStyle name="20% - Accent6 13" xfId="23081" xr:uid="{806C3F27-0B6D-4F7A-AA11-069E84D4B7A3}"/>
    <cellStyle name="20% - Accent6 13 2" xfId="41844" xr:uid="{4A84B88D-43B8-4306-A7AC-EF3BC08FD030}"/>
    <cellStyle name="20% - Accent6 13 2 2" xfId="55587" xr:uid="{BAD96B90-39A3-418A-91FD-B2ACE571B050}"/>
    <cellStyle name="20% - Accent6 13 3" xfId="55586" xr:uid="{5098E9F0-54B3-4300-8765-6B992FB983D9}"/>
    <cellStyle name="20% - Accent6 14" xfId="13690" xr:uid="{438854EA-4478-4209-B1CB-4CB5DBF2AE4F}"/>
    <cellStyle name="20% - Accent6 14 2" xfId="55589" xr:uid="{F12A73B8-0117-46F6-B90B-8CE6091FAA4E}"/>
    <cellStyle name="20% - Accent6 14 3" xfId="55588" xr:uid="{776006FB-D03E-4A9D-A075-CC4439696E02}"/>
    <cellStyle name="20% - Accent6 15" xfId="32463" xr:uid="{52B30F71-C16E-4F85-8043-81A6D6EB02A7}"/>
    <cellStyle name="20% - Accent6 15 2" xfId="55590" xr:uid="{CD8A7049-2B01-42D1-943D-F6BFA7886196}"/>
    <cellStyle name="20% - Accent6 16" xfId="4034" xr:uid="{90825544-2D56-4984-9E4C-FF6D3B251A4B}"/>
    <cellStyle name="20% - Accent6 17" xfId="698" xr:uid="{730A1B52-DC98-4CE7-8E5C-E01C2295187F}"/>
    <cellStyle name="20% - Accent6 2" xfId="742" xr:uid="{8A125708-AC66-4240-B42B-7933D9E4FFD6}"/>
    <cellStyle name="20% - Accent6 2 2" xfId="1155" xr:uid="{29E3905C-C73B-4AFE-AFC5-C5AB6EC00C5B}"/>
    <cellStyle name="20% - Accent6 2 2 10" xfId="2342" xr:uid="{8D062044-C240-41F7-A435-5637B60EA11C}"/>
    <cellStyle name="20% - Accent6 2 2 10 10" xfId="59039" xr:uid="{F505C66A-172F-4D82-BF77-6F09C96FA1D8}"/>
    <cellStyle name="20% - Accent6 2 2 10 2" xfId="6724" xr:uid="{566C64F9-78C1-44EF-803F-873A23BACE68}"/>
    <cellStyle name="20% - Accent6 2 2 10 2 2" xfId="10397" xr:uid="{76DE3A4B-85E2-4634-9DA1-7C7B175D57DD}"/>
    <cellStyle name="20% - Accent6 2 2 10 2 2 2" xfId="29251" xr:uid="{2C339397-898A-4EA0-AB33-DFDBA31F7B35}"/>
    <cellStyle name="20% - Accent6 2 2 10 2 2 2 2" xfId="48013" xr:uid="{98AAFC93-1A31-4A04-9533-4CF7565D3CDE}"/>
    <cellStyle name="20% - Accent6 2 2 10 2 2 3" xfId="19860" xr:uid="{5D6E41C6-656A-4A6B-927D-EC91EBD8C9EF}"/>
    <cellStyle name="20% - Accent6 2 2 10 2 2 4" xfId="38632" xr:uid="{601D54F0-C12C-4F41-B11A-05C960AC1F11}"/>
    <cellStyle name="20% - Accent6 2 2 10 2 3" xfId="25764" xr:uid="{80927E11-0AB1-429B-BCB7-378AAE6351D6}"/>
    <cellStyle name="20% - Accent6 2 2 10 2 3 2" xfId="44526" xr:uid="{BCB428C7-D280-422A-9ECB-9D68D65A8402}"/>
    <cellStyle name="20% - Accent6 2 2 10 2 4" xfId="16373" xr:uid="{178B026B-429E-4793-8250-1FBC862C8ABE}"/>
    <cellStyle name="20% - Accent6 2 2 10 2 5" xfId="35145" xr:uid="{130610EC-9CBB-4214-8551-239AB4BC4149}"/>
    <cellStyle name="20% - Accent6 2 2 10 2 6" xfId="52743" xr:uid="{A080DAEC-5968-4E13-B1F1-48AAC945FDCB}"/>
    <cellStyle name="20% - Accent6 2 2 10 2 7" xfId="60738" xr:uid="{A7D793A8-D796-42AB-842F-8C9BADF06B1A}"/>
    <cellStyle name="20% - Accent6 2 2 10 3" xfId="10398" xr:uid="{EE7BB33D-9BE2-4160-9947-9807B3FE98CF}"/>
    <cellStyle name="20% - Accent6 2 2 10 3 2" xfId="29252" xr:uid="{5CF7681B-D1C9-4A04-8260-A055DEC85D88}"/>
    <cellStyle name="20% - Accent6 2 2 10 3 2 2" xfId="48014" xr:uid="{D852C319-F8F1-446D-9AEB-DCD465D640EA}"/>
    <cellStyle name="20% - Accent6 2 2 10 3 3" xfId="19861" xr:uid="{D34940D6-8925-4835-9AC5-E8359681D9F3}"/>
    <cellStyle name="20% - Accent6 2 2 10 3 4" xfId="38633" xr:uid="{6429FDAD-1005-4B4A-A57A-B275806BE0D8}"/>
    <cellStyle name="20% - Accent6 2 2 10 3 5" xfId="52744" xr:uid="{43E58CFC-FD91-424F-A8AF-9006B08E0D49}"/>
    <cellStyle name="20% - Accent6 2 2 10 3 6" xfId="60739" xr:uid="{96690C98-3A2A-4C51-814F-5EB0E0B4CDE2}"/>
    <cellStyle name="20% - Accent6 2 2 10 4" xfId="8459" xr:uid="{700B9C17-5EEB-40B9-8DBC-5A62EF061B95}"/>
    <cellStyle name="20% - Accent6 2 2 10 4 2" xfId="27315" xr:uid="{289BC0D2-4DA9-442B-84B7-571937B1EB55}"/>
    <cellStyle name="20% - Accent6 2 2 10 4 2 2" xfId="46077" xr:uid="{59CDAC57-D4CD-4533-82C5-023DCC1FAA4D}"/>
    <cellStyle name="20% - Accent6 2 2 10 4 3" xfId="17924" xr:uid="{7D03343E-23D2-4C95-A9B7-623FA676F9B1}"/>
    <cellStyle name="20% - Accent6 2 2 10 4 4" xfId="36696" xr:uid="{15C22844-75A1-4F7B-9C43-849E26669004}"/>
    <cellStyle name="20% - Accent6 2 2 10 5" xfId="23872" xr:uid="{8E28C268-8D35-4167-A948-116F2FD2D542}"/>
    <cellStyle name="20% - Accent6 2 2 10 5 2" xfId="42635" xr:uid="{4F50EA89-6DC8-4520-B2C2-BB0A08F933D8}"/>
    <cellStyle name="20% - Accent6 2 2 10 6" xfId="14481" xr:uid="{AA666730-CCAA-4346-894F-19D55D8E129F}"/>
    <cellStyle name="20% - Accent6 2 2 10 7" xfId="33254" xr:uid="{35CBC442-DCB5-4605-A048-AF62465CF292}"/>
    <cellStyle name="20% - Accent6 2 2 10 8" xfId="50807" xr:uid="{883085AC-16BA-457E-A8CE-A5D37E5DDA82}"/>
    <cellStyle name="20% - Accent6 2 2 10 9" xfId="4825" xr:uid="{4A152FF1-4D98-4A14-9B59-7F6FB1E9BC20}"/>
    <cellStyle name="20% - Accent6 2 2 11" xfId="2343" xr:uid="{8C2AAA1A-DF68-4834-9456-567243713AD9}"/>
    <cellStyle name="20% - Accent6 2 2 11 10" xfId="59040" xr:uid="{921AC5AA-B00B-44D3-AD69-EBC9B0437534}"/>
    <cellStyle name="20% - Accent6 2 2 11 2" xfId="10400" xr:uid="{EBA6C1BD-B5B6-4945-BBBA-9ACFCE143FA0}"/>
    <cellStyle name="20% - Accent6 2 2 11 2 2" xfId="29254" xr:uid="{C03E9EE2-EEC0-4B44-B786-69430F8907E7}"/>
    <cellStyle name="20% - Accent6 2 2 11 2 2 2" xfId="48016" xr:uid="{5D1A4D3E-1320-4554-BE74-7263C132A604}"/>
    <cellStyle name="20% - Accent6 2 2 11 2 3" xfId="19863" xr:uid="{A1F60956-48CE-4769-90E2-A58EC3121E4C}"/>
    <cellStyle name="20% - Accent6 2 2 11 2 4" xfId="38635" xr:uid="{ABE27389-290D-48EC-AB5E-106E80DC8698}"/>
    <cellStyle name="20% - Accent6 2 2 11 2 5" xfId="52746" xr:uid="{4DD195EF-F276-4F0B-B53C-12B574E063FE}"/>
    <cellStyle name="20% - Accent6 2 2 11 2 6" xfId="60740" xr:uid="{FC4DC497-96B3-4489-A658-1ECD68CC5CDF}"/>
    <cellStyle name="20% - Accent6 2 2 11 3" xfId="10401" xr:uid="{8B861E08-A865-4CD8-BAE8-286C44805FB0}"/>
    <cellStyle name="20% - Accent6 2 2 11 3 2" xfId="29255" xr:uid="{B3E69E9D-36ED-4D50-B9D5-8DED19A1AD88}"/>
    <cellStyle name="20% - Accent6 2 2 11 3 2 2" xfId="48017" xr:uid="{3ADEE594-A632-4F88-AD54-E5E9A274275E}"/>
    <cellStyle name="20% - Accent6 2 2 11 3 3" xfId="19864" xr:uid="{6315CC4B-B20B-4514-9B3C-806F74849E49}"/>
    <cellStyle name="20% - Accent6 2 2 11 3 4" xfId="38636" xr:uid="{B0B801E4-2DE8-43B0-A25D-EB282B853414}"/>
    <cellStyle name="20% - Accent6 2 2 11 3 5" xfId="52747" xr:uid="{52D64AAE-4E68-4D9C-A87C-CD718C2F036A}"/>
    <cellStyle name="20% - Accent6 2 2 11 3 6" xfId="60741" xr:uid="{87177EE1-4C5F-4844-8A94-025B0D7C7E0D}"/>
    <cellStyle name="20% - Accent6 2 2 11 4" xfId="10399" xr:uid="{3FF59A34-6F0D-4A5B-A167-67C746C708CB}"/>
    <cellStyle name="20% - Accent6 2 2 11 4 2" xfId="29253" xr:uid="{B3F2A347-ED9E-4F9C-A49C-A8AE9FFB0B7C}"/>
    <cellStyle name="20% - Accent6 2 2 11 4 2 2" xfId="48015" xr:uid="{DD0B10A2-A639-4C43-8689-FE9D1609A3D6}"/>
    <cellStyle name="20% - Accent6 2 2 11 4 3" xfId="19862" xr:uid="{F25AFB4D-68BE-44AF-AE97-D2FC471F1FA0}"/>
    <cellStyle name="20% - Accent6 2 2 11 4 4" xfId="38634" xr:uid="{777A3B66-651E-4821-9CC3-40B01992E62A}"/>
    <cellStyle name="20% - Accent6 2 2 11 5" xfId="24648" xr:uid="{01C50479-01B6-4303-95F9-F9F1DCB8CFFA}"/>
    <cellStyle name="20% - Accent6 2 2 11 5 2" xfId="43410" xr:uid="{CE6B4991-A14C-43EE-BF53-B49B0F6B0B75}"/>
    <cellStyle name="20% - Accent6 2 2 11 6" xfId="15257" xr:uid="{4AE5070B-4421-4CAB-9700-7DD3154DB0F2}"/>
    <cellStyle name="20% - Accent6 2 2 11 7" xfId="34029" xr:uid="{30B82ED8-399F-4394-B229-F50602C135AF}"/>
    <cellStyle name="20% - Accent6 2 2 11 8" xfId="52745" xr:uid="{9039971D-D781-430C-9356-3BC593C6C86F}"/>
    <cellStyle name="20% - Accent6 2 2 11 9" xfId="5601" xr:uid="{1D13E7BB-59AA-4CDB-8F02-7D54C6CE3017}"/>
    <cellStyle name="20% - Accent6 2 2 12" xfId="4050" xr:uid="{8DE062AE-EA0B-4447-ACA9-D051AA80330C}"/>
    <cellStyle name="20% - Accent6 2 2 12 2" xfId="23097" xr:uid="{F3071716-1548-44CE-9DFC-6BF5D85F8BC9}"/>
    <cellStyle name="20% - Accent6 2 2 12 2 2" xfId="41860" xr:uid="{6941D57A-DBD2-4CA5-A310-45384BDC49B6}"/>
    <cellStyle name="20% - Accent6 2 2 12 3" xfId="13706" xr:uid="{7DC382B2-883C-44BC-BAB8-2E43B45AAAE1}"/>
    <cellStyle name="20% - Accent6 2 2 12 4" xfId="32479" xr:uid="{8ACEA076-0090-4585-ABD2-307D32CEAA19}"/>
    <cellStyle name="20% - Accent6 2 2 13" xfId="6723" xr:uid="{319B4262-6D6E-46C0-A8D9-30D8CF04E761}"/>
    <cellStyle name="20% - Accent6 2 2 13 2" xfId="25763" xr:uid="{42149DC2-F2F8-4296-A4B3-9E174A4E6A8A}"/>
    <cellStyle name="20% - Accent6 2 2 13 2 2" xfId="44525" xr:uid="{BDC219EB-B48D-4D48-8C49-FD320E974839}"/>
    <cellStyle name="20% - Accent6 2 2 13 3" xfId="16372" xr:uid="{80E6A99B-FC26-4039-B582-BF5131C776DC}"/>
    <cellStyle name="20% - Accent6 2 2 13 4" xfId="35144" xr:uid="{A0AB65AF-059B-4A20-9534-A64CAF402248}"/>
    <cellStyle name="20% - Accent6 2 2 14" xfId="7940" xr:uid="{88850138-F46F-40D4-B3E9-691EC7660C39}"/>
    <cellStyle name="20% - Accent6 2 2 15" xfId="8458" xr:uid="{D64AC02E-EDCA-48F1-8A7F-A946DFD787B4}"/>
    <cellStyle name="20% - Accent6 2 2 15 2" xfId="27314" xr:uid="{EDAD33C9-3CA3-4963-87F6-A92DD31B0825}"/>
    <cellStyle name="20% - Accent6 2 2 15 2 2" xfId="46076" xr:uid="{269865EF-E679-4AF4-A411-8C5AC334A70A}"/>
    <cellStyle name="20% - Accent6 2 2 15 3" xfId="17923" xr:uid="{F29C394A-E6CE-47BF-A2F1-55703E65A137}"/>
    <cellStyle name="20% - Accent6 2 2 15 4" xfId="36695" xr:uid="{E38B77EF-6994-4DA1-AE85-3AB72130256B}"/>
    <cellStyle name="20% - Accent6 2 2 16" xfId="22470" xr:uid="{316EEFDD-30A0-45CA-834D-1425E5CCD9FD}"/>
    <cellStyle name="20% - Accent6 2 2 16 2" xfId="41242" xr:uid="{5546CB79-C9DA-44E3-9F9A-DF0591322CDE}"/>
    <cellStyle name="20% - Accent6 2 2 17" xfId="13079" xr:uid="{0F42B0D3-4044-4217-9EC0-FFFFBCB3D066}"/>
    <cellStyle name="20% - Accent6 2 2 18" xfId="31861" xr:uid="{5CEE7CE4-40AA-4589-970F-BEBFF984FD71}"/>
    <cellStyle name="20% - Accent6 2 2 19" xfId="50806" xr:uid="{C96A2990-4616-4AF0-B6D5-E9A8694133B2}"/>
    <cellStyle name="20% - Accent6 2 2 2" xfId="1361" xr:uid="{43DECBEA-5550-4C7E-9FA0-672E2D0A8954}"/>
    <cellStyle name="20% - Accent6 2 2 2 10" xfId="13080" xr:uid="{099B306B-4986-4379-82FB-5BF39745C4B0}"/>
    <cellStyle name="20% - Accent6 2 2 2 11" xfId="31862" xr:uid="{A3175C30-D58E-4A98-8887-9997143AB47A}"/>
    <cellStyle name="20% - Accent6 2 2 2 12" xfId="50808" xr:uid="{8841E362-50CC-4A5F-BF58-1B1D14FD989E}"/>
    <cellStyle name="20% - Accent6 2 2 2 13" xfId="3417" xr:uid="{1AFFC913-4D85-46FD-80BB-8EB335DCBFE7}"/>
    <cellStyle name="20% - Accent6 2 2 2 14" xfId="59041" xr:uid="{18765D25-16FD-41C0-B329-2F2931004289}"/>
    <cellStyle name="20% - Accent6 2 2 2 2" xfId="2019" xr:uid="{E33F5893-731F-470D-8FD9-621F1A59EA0C}"/>
    <cellStyle name="20% - Accent6 2 2 2 2 10" xfId="50809" xr:uid="{15CD3B0B-BC69-41A0-8F03-2B30C68CBB85}"/>
    <cellStyle name="20% - Accent6 2 2 2 2 11" xfId="3418" xr:uid="{F80B4E17-493B-484C-A1BE-1739E471FC77}"/>
    <cellStyle name="20% - Accent6 2 2 2 2 12" xfId="59042" xr:uid="{CA7FF790-4375-4432-8B3C-8792DBBC554D}"/>
    <cellStyle name="20% - Accent6 2 2 2 2 2" xfId="2344" xr:uid="{11E2FF2E-D281-4B86-8E16-ACC5C83EBD1C}"/>
    <cellStyle name="20% - Accent6 2 2 2 2 2 10" xfId="59043" xr:uid="{F2B18D8D-AE11-4363-A67B-8AF37B2BC0A6}"/>
    <cellStyle name="20% - Accent6 2 2 2 2 2 2" xfId="6727" xr:uid="{913F9EC1-DAFB-442F-9CFB-4EC71D5CEDB4}"/>
    <cellStyle name="20% - Accent6 2 2 2 2 2 2 2" xfId="10402" xr:uid="{89CAD882-AF6B-4456-9BE7-F38CF79BCB19}"/>
    <cellStyle name="20% - Accent6 2 2 2 2 2 2 2 2" xfId="29256" xr:uid="{01CD8BFE-C4B1-449E-9F79-CD1E4A767865}"/>
    <cellStyle name="20% - Accent6 2 2 2 2 2 2 2 2 2" xfId="48018" xr:uid="{4B22CDE6-6941-4E74-A335-4DE8F25CE725}"/>
    <cellStyle name="20% - Accent6 2 2 2 2 2 2 2 3" xfId="19865" xr:uid="{4B14D1F1-0B91-4BFD-954F-5BF3D2E545F9}"/>
    <cellStyle name="20% - Accent6 2 2 2 2 2 2 2 4" xfId="38637" xr:uid="{2DE0F740-10D5-444E-B222-E3961D86ED4B}"/>
    <cellStyle name="20% - Accent6 2 2 2 2 2 2 3" xfId="25767" xr:uid="{3D532DBD-A2ED-43C0-8FA0-A9A5E386BF26}"/>
    <cellStyle name="20% - Accent6 2 2 2 2 2 2 3 2" xfId="44529" xr:uid="{D2016464-0283-4ACB-955F-6C26E9398DC3}"/>
    <cellStyle name="20% - Accent6 2 2 2 2 2 2 4" xfId="16376" xr:uid="{0917211D-C5C0-4A18-8599-D9EABD0CE1D2}"/>
    <cellStyle name="20% - Accent6 2 2 2 2 2 2 5" xfId="35148" xr:uid="{7CFDFD60-21DE-4F3A-B399-C26FCD097D0C}"/>
    <cellStyle name="20% - Accent6 2 2 2 2 2 2 6" xfId="52748" xr:uid="{514DF726-94A0-46A0-B33C-0C89D513365E}"/>
    <cellStyle name="20% - Accent6 2 2 2 2 2 2 7" xfId="60742" xr:uid="{D4268758-8091-442C-8C65-90294A9FEA89}"/>
    <cellStyle name="20% - Accent6 2 2 2 2 2 3" xfId="10403" xr:uid="{9D9A9EE2-F374-4C85-A87E-9DB31EE67202}"/>
    <cellStyle name="20% - Accent6 2 2 2 2 2 3 2" xfId="29257" xr:uid="{6D7FF93E-5DDB-4E73-B65A-AE3FF01D0B4F}"/>
    <cellStyle name="20% - Accent6 2 2 2 2 2 3 2 2" xfId="48019" xr:uid="{91396AB8-A687-454B-BEE0-18547550CA86}"/>
    <cellStyle name="20% - Accent6 2 2 2 2 2 3 3" xfId="19866" xr:uid="{511530CC-D3A9-42CB-BEAB-26E1F612B3DB}"/>
    <cellStyle name="20% - Accent6 2 2 2 2 2 3 4" xfId="38638" xr:uid="{534A5EC0-CC31-4FAC-AC0B-648D9FF1FF04}"/>
    <cellStyle name="20% - Accent6 2 2 2 2 2 3 5" xfId="52749" xr:uid="{1E7DD6C8-8839-4060-B56A-67508D9793A1}"/>
    <cellStyle name="20% - Accent6 2 2 2 2 2 3 6" xfId="60743" xr:uid="{D73800B7-95BB-4A1B-AA66-821E57CB6071}"/>
    <cellStyle name="20% - Accent6 2 2 2 2 2 4" xfId="8462" xr:uid="{C068343A-6129-4F72-AE96-FF4C6B042622}"/>
    <cellStyle name="20% - Accent6 2 2 2 2 2 4 2" xfId="27318" xr:uid="{5035A755-AB95-4C8B-A107-7CAC9D8F6C75}"/>
    <cellStyle name="20% - Accent6 2 2 2 2 2 4 2 2" xfId="46080" xr:uid="{22C7819C-4349-4326-94E4-A16EEEC9E354}"/>
    <cellStyle name="20% - Accent6 2 2 2 2 2 4 3" xfId="17927" xr:uid="{32CD1D2F-6E1E-4FDC-9C45-2C2F69DE9100}"/>
    <cellStyle name="20% - Accent6 2 2 2 2 2 4 4" xfId="36699" xr:uid="{D74B6CFB-872B-4AB3-8530-E02188696DAE}"/>
    <cellStyle name="20% - Accent6 2 2 2 2 2 5" xfId="24130" xr:uid="{71BB42CD-D528-4A52-BDF4-1BD60782E9E8}"/>
    <cellStyle name="20% - Accent6 2 2 2 2 2 5 2" xfId="42893" xr:uid="{06A75F89-DC94-40A5-B7A0-793214AE8890}"/>
    <cellStyle name="20% - Accent6 2 2 2 2 2 6" xfId="14739" xr:uid="{239A8BD9-915C-4D14-AC7A-C8C44A75EBEB}"/>
    <cellStyle name="20% - Accent6 2 2 2 2 2 7" xfId="33512" xr:uid="{F2208E71-2BDC-4F34-87BB-9C0218020B35}"/>
    <cellStyle name="20% - Accent6 2 2 2 2 2 8" xfId="50810" xr:uid="{AF456354-2BC9-47C1-A3BA-B9D7002F5B11}"/>
    <cellStyle name="20% - Accent6 2 2 2 2 2 9" xfId="5083" xr:uid="{20A9A9F4-D5E2-491E-91E8-20E165935A53}"/>
    <cellStyle name="20% - Accent6 2 2 2 2 3" xfId="5859" xr:uid="{58EDA007-1AE8-4086-9807-3DAB81DA9470}"/>
    <cellStyle name="20% - Accent6 2 2 2 2 3 2" xfId="10404" xr:uid="{3FC58514-D1F6-4AA6-B05A-19323B1E3EDA}"/>
    <cellStyle name="20% - Accent6 2 2 2 2 3 2 2" xfId="29258" xr:uid="{21588430-8096-4719-BE45-EE983713DA63}"/>
    <cellStyle name="20% - Accent6 2 2 2 2 3 2 2 2" xfId="48020" xr:uid="{62182900-3E5C-4A8E-8C0C-8FCE882D5947}"/>
    <cellStyle name="20% - Accent6 2 2 2 2 3 2 3" xfId="19867" xr:uid="{F1EB38A7-351D-4FC9-B8D7-88891F9151C2}"/>
    <cellStyle name="20% - Accent6 2 2 2 2 3 2 4" xfId="38639" xr:uid="{91DB96F3-8AC8-4BD8-91CE-3EFC3CD5D5E4}"/>
    <cellStyle name="20% - Accent6 2 2 2 2 3 3" xfId="24906" xr:uid="{FA682844-440D-4192-84AC-6F296238CDB0}"/>
    <cellStyle name="20% - Accent6 2 2 2 2 3 3 2" xfId="43668" xr:uid="{CF926F81-FCEE-4266-ACC9-38224E99EFAD}"/>
    <cellStyle name="20% - Accent6 2 2 2 2 3 4" xfId="15515" xr:uid="{50DA4958-7838-42C7-BCF3-AD7C5233AEC9}"/>
    <cellStyle name="20% - Accent6 2 2 2 2 3 5" xfId="34287" xr:uid="{55736F66-C0EC-4496-9129-F4DFE9510159}"/>
    <cellStyle name="20% - Accent6 2 2 2 2 3 6" xfId="52750" xr:uid="{2BEC5918-378E-4A70-AD99-DA1E7478ED3E}"/>
    <cellStyle name="20% - Accent6 2 2 2 2 3 7" xfId="60744" xr:uid="{2E8076C3-17F9-4E3A-B3E4-FF64F3A5A3D6}"/>
    <cellStyle name="20% - Accent6 2 2 2 2 4" xfId="4308" xr:uid="{3E6712BA-4465-4561-90DC-22BD57C47467}"/>
    <cellStyle name="20% - Accent6 2 2 2 2 4 2" xfId="10405" xr:uid="{2ECF8DC5-20EB-4740-A0C4-E7BF9C8694F3}"/>
    <cellStyle name="20% - Accent6 2 2 2 2 4 2 2" xfId="29259" xr:uid="{DCA75948-8FAA-40BD-BC0D-B0A481360485}"/>
    <cellStyle name="20% - Accent6 2 2 2 2 4 2 2 2" xfId="48021" xr:uid="{C9CCEC81-60E3-4DA3-B7CC-450A6BA1ED2D}"/>
    <cellStyle name="20% - Accent6 2 2 2 2 4 2 3" xfId="19868" xr:uid="{EFE076E5-58D9-45E7-88C5-EB8DDEACA575}"/>
    <cellStyle name="20% - Accent6 2 2 2 2 4 2 4" xfId="38640" xr:uid="{881E0ACF-1582-46BA-9677-413E6289D779}"/>
    <cellStyle name="20% - Accent6 2 2 2 2 4 3" xfId="23355" xr:uid="{EE2F25AA-FAAF-4CB0-B865-FC963C581B47}"/>
    <cellStyle name="20% - Accent6 2 2 2 2 4 3 2" xfId="42118" xr:uid="{2FFA1AB9-D04A-4C5E-824E-DC1398660F94}"/>
    <cellStyle name="20% - Accent6 2 2 2 2 4 4" xfId="13964" xr:uid="{EFD66985-96A5-4974-B0A6-0241AEA840AF}"/>
    <cellStyle name="20% - Accent6 2 2 2 2 4 5" xfId="32737" xr:uid="{344F27CD-EEE3-4BC3-819C-F12CD52D169C}"/>
    <cellStyle name="20% - Accent6 2 2 2 2 4 6" xfId="52751" xr:uid="{388D074F-7F6A-4068-A36C-B0B6366F76E4}"/>
    <cellStyle name="20% - Accent6 2 2 2 2 4 7" xfId="60745" xr:uid="{C9B6A1CF-4E3F-4468-B4D1-BF935A3EFDF0}"/>
    <cellStyle name="20% - Accent6 2 2 2 2 5" xfId="6726" xr:uid="{B4909CF1-D398-456A-BE3E-8960FB264255}"/>
    <cellStyle name="20% - Accent6 2 2 2 2 5 2" xfId="25766" xr:uid="{1167DA93-3740-4A41-9382-598C3F6EB45F}"/>
    <cellStyle name="20% - Accent6 2 2 2 2 5 2 2" xfId="44528" xr:uid="{C3208886-3464-469E-97AE-42A7140EA018}"/>
    <cellStyle name="20% - Accent6 2 2 2 2 5 3" xfId="16375" xr:uid="{4BFF5E03-3F68-499B-B73C-B1D6710D92EB}"/>
    <cellStyle name="20% - Accent6 2 2 2 2 5 4" xfId="35147" xr:uid="{E493FD30-E9C8-4259-9E3A-352B92196907}"/>
    <cellStyle name="20% - Accent6 2 2 2 2 6" xfId="8461" xr:uid="{36723D70-CFF0-4678-902C-6D1428A42479}"/>
    <cellStyle name="20% - Accent6 2 2 2 2 6 2" xfId="27317" xr:uid="{352A4B58-66CF-4D5D-BC5B-3F5CC575F2EA}"/>
    <cellStyle name="20% - Accent6 2 2 2 2 6 2 2" xfId="46079" xr:uid="{7403E99F-0800-43EE-B4E0-BB1449E105EA}"/>
    <cellStyle name="20% - Accent6 2 2 2 2 6 3" xfId="17926" xr:uid="{2E4EE555-C7F8-4F89-8D63-8C8B55C47C79}"/>
    <cellStyle name="20% - Accent6 2 2 2 2 6 4" xfId="36698" xr:uid="{B3809892-7A47-43A6-8840-98085B2B8201}"/>
    <cellStyle name="20% - Accent6 2 2 2 2 7" xfId="22472" xr:uid="{EA8F3357-CFD9-4E95-9A07-9EDBFA14D35E}"/>
    <cellStyle name="20% - Accent6 2 2 2 2 7 2" xfId="41244" xr:uid="{8135FDE0-28B7-4AB5-8373-E4BCA1CF043D}"/>
    <cellStyle name="20% - Accent6 2 2 2 2 8" xfId="13081" xr:uid="{74B66E53-4666-4706-86DA-F6AA560E0F25}"/>
    <cellStyle name="20% - Accent6 2 2 2 2 9" xfId="31863" xr:uid="{E0FB637B-022E-4C4F-AEF7-9DF1C4B220D7}"/>
    <cellStyle name="20% - Accent6 2 2 2 3" xfId="2345" xr:uid="{7C8BE6FA-ACAB-4692-B0AE-3CCA4027F1D8}"/>
    <cellStyle name="20% - Accent6 2 2 2 3 10" xfId="50811" xr:uid="{E53DDF36-E16C-4EDC-BC55-6006ECEF7731}"/>
    <cellStyle name="20% - Accent6 2 2 2 3 11" xfId="3419" xr:uid="{E04B0BD2-A8B2-4EBC-A002-D822A0F2AA95}"/>
    <cellStyle name="20% - Accent6 2 2 2 3 12" xfId="59044" xr:uid="{2F10E4D8-BDF9-4B63-9EB4-0541FEBDEEED}"/>
    <cellStyle name="20% - Accent6 2 2 2 3 2" xfId="2346" xr:uid="{4C525E68-2656-47C0-BAC3-7221A0E8FDEC}"/>
    <cellStyle name="20% - Accent6 2 2 2 3 2 10" xfId="59045" xr:uid="{13CA8DAD-AA0F-473B-89F4-C607E3D77B5E}"/>
    <cellStyle name="20% - Accent6 2 2 2 3 2 2" xfId="6729" xr:uid="{70C9E5BA-88B8-4F98-BBE4-C05ECD527D44}"/>
    <cellStyle name="20% - Accent6 2 2 2 3 2 2 2" xfId="10406" xr:uid="{892509DC-18E8-4B87-A614-5302CCFBFC39}"/>
    <cellStyle name="20% - Accent6 2 2 2 3 2 2 2 2" xfId="29260" xr:uid="{1DA0C089-6DA2-47C6-BB49-2F244E5EB449}"/>
    <cellStyle name="20% - Accent6 2 2 2 3 2 2 2 2 2" xfId="48022" xr:uid="{505AF839-0E83-4373-B0E3-AA56DC95B7FD}"/>
    <cellStyle name="20% - Accent6 2 2 2 3 2 2 2 3" xfId="19869" xr:uid="{D6FBAB99-65F7-4906-BCD6-B18F7CA9F57B}"/>
    <cellStyle name="20% - Accent6 2 2 2 3 2 2 2 4" xfId="38641" xr:uid="{6249AE79-597F-4957-BD9B-406CA549EF2F}"/>
    <cellStyle name="20% - Accent6 2 2 2 3 2 2 3" xfId="25769" xr:uid="{B4FAA463-AF7F-4DC5-8AC4-D35EDB3CAEA6}"/>
    <cellStyle name="20% - Accent6 2 2 2 3 2 2 3 2" xfId="44531" xr:uid="{C6195FFE-07A8-4FDD-BE39-AB052E8F7F04}"/>
    <cellStyle name="20% - Accent6 2 2 2 3 2 2 4" xfId="16378" xr:uid="{FA333297-88F2-411F-BA1C-36B28742B387}"/>
    <cellStyle name="20% - Accent6 2 2 2 3 2 2 5" xfId="35150" xr:uid="{5AF5BA80-E07D-40D8-8FEA-CE885DC6368B}"/>
    <cellStyle name="20% - Accent6 2 2 2 3 2 2 6" xfId="52752" xr:uid="{2DB1695A-8415-42A2-BE6A-CB5EC9D83E9E}"/>
    <cellStyle name="20% - Accent6 2 2 2 3 2 2 7" xfId="60746" xr:uid="{E434C1B6-F03D-45CA-B42D-50B68509046C}"/>
    <cellStyle name="20% - Accent6 2 2 2 3 2 3" xfId="10407" xr:uid="{150AF558-6E5F-4E82-920F-B986F2F01E94}"/>
    <cellStyle name="20% - Accent6 2 2 2 3 2 3 2" xfId="29261" xr:uid="{B70976E1-09B8-4E5F-B11D-5FB98C41001B}"/>
    <cellStyle name="20% - Accent6 2 2 2 3 2 3 2 2" xfId="48023" xr:uid="{AB84729C-2D9D-4340-8EC4-2C950007AA86}"/>
    <cellStyle name="20% - Accent6 2 2 2 3 2 3 3" xfId="19870" xr:uid="{54D5BB52-DE48-4AA1-8D8D-46D13FDAA8E5}"/>
    <cellStyle name="20% - Accent6 2 2 2 3 2 3 4" xfId="38642" xr:uid="{A66029F8-8172-4863-867F-A3675482756C}"/>
    <cellStyle name="20% - Accent6 2 2 2 3 2 3 5" xfId="52753" xr:uid="{D6437BC2-ACF2-4845-82F2-5EECB43FCC6E}"/>
    <cellStyle name="20% - Accent6 2 2 2 3 2 3 6" xfId="60747" xr:uid="{1C3CDDED-AD67-46B0-AD5F-477F8AFF5162}"/>
    <cellStyle name="20% - Accent6 2 2 2 3 2 4" xfId="8464" xr:uid="{7EAEC433-4560-4777-AE21-27DE8E3465EB}"/>
    <cellStyle name="20% - Accent6 2 2 2 3 2 4 2" xfId="27320" xr:uid="{33767900-043C-47DD-AA1C-3745C1727D9B}"/>
    <cellStyle name="20% - Accent6 2 2 2 3 2 4 2 2" xfId="46082" xr:uid="{F537E439-F2BB-458E-9E64-6A2AD7985EEB}"/>
    <cellStyle name="20% - Accent6 2 2 2 3 2 4 3" xfId="17929" xr:uid="{7C607A1D-272A-474F-9D1D-EF6565677C21}"/>
    <cellStyle name="20% - Accent6 2 2 2 3 2 4 4" xfId="36701" xr:uid="{E58931B9-406D-4FE1-B155-7E6F4B7FA408}"/>
    <cellStyle name="20% - Accent6 2 2 2 3 2 5" xfId="24348" xr:uid="{076FC46A-484E-4ECA-8CC3-D3D6596DFEFD}"/>
    <cellStyle name="20% - Accent6 2 2 2 3 2 5 2" xfId="43111" xr:uid="{B4A9A32F-DA25-4845-8527-33C944E9A66B}"/>
    <cellStyle name="20% - Accent6 2 2 2 3 2 6" xfId="14957" xr:uid="{01FD8E40-615F-43B9-A22C-1C73AE07059E}"/>
    <cellStyle name="20% - Accent6 2 2 2 3 2 7" xfId="33730" xr:uid="{65C828D3-460C-4681-A6B5-998E9A9D18F1}"/>
    <cellStyle name="20% - Accent6 2 2 2 3 2 8" xfId="50812" xr:uid="{6B07B48C-FB5C-4108-9C29-AC30018FFD45}"/>
    <cellStyle name="20% - Accent6 2 2 2 3 2 9" xfId="5301" xr:uid="{C44C3414-1786-4126-9CBE-91932AF6EE11}"/>
    <cellStyle name="20% - Accent6 2 2 2 3 3" xfId="6077" xr:uid="{429C17C9-DF6E-4619-807C-2AE2E94CC0CA}"/>
    <cellStyle name="20% - Accent6 2 2 2 3 3 2" xfId="10408" xr:uid="{A5718D65-72A7-4785-AFAD-27451EE04010}"/>
    <cellStyle name="20% - Accent6 2 2 2 3 3 2 2" xfId="29262" xr:uid="{3CBC268B-1982-47D7-8475-6DBE3AFD993B}"/>
    <cellStyle name="20% - Accent6 2 2 2 3 3 2 2 2" xfId="48024" xr:uid="{6B795B84-3DB0-42A3-AC1D-54127A4846AB}"/>
    <cellStyle name="20% - Accent6 2 2 2 3 3 2 3" xfId="19871" xr:uid="{EDB7263D-F822-49AC-A960-FA87ECE0F047}"/>
    <cellStyle name="20% - Accent6 2 2 2 3 3 2 4" xfId="38643" xr:uid="{9A6CE0B0-28E8-47D3-AF86-0F47BC09A04D}"/>
    <cellStyle name="20% - Accent6 2 2 2 3 3 3" xfId="25124" xr:uid="{23C4D7FE-380B-45E5-BD42-F8DE3374BF42}"/>
    <cellStyle name="20% - Accent6 2 2 2 3 3 3 2" xfId="43886" xr:uid="{2C046D80-7200-43D2-87CE-4388EBD279F9}"/>
    <cellStyle name="20% - Accent6 2 2 2 3 3 4" xfId="15733" xr:uid="{FE35FDF9-CF7D-4F34-A2DE-277D63C2F1F9}"/>
    <cellStyle name="20% - Accent6 2 2 2 3 3 5" xfId="34505" xr:uid="{622195BA-685B-4854-A8B2-FEF4D6A7BEC2}"/>
    <cellStyle name="20% - Accent6 2 2 2 3 3 6" xfId="52754" xr:uid="{5785F334-404F-4AB4-9E67-44C0A3FD8A62}"/>
    <cellStyle name="20% - Accent6 2 2 2 3 3 7" xfId="60748" xr:uid="{0DF5DBC8-3BBC-40E5-9DBE-4FC5325F76E2}"/>
    <cellStyle name="20% - Accent6 2 2 2 3 4" xfId="4526" xr:uid="{F8BE852C-0CCB-4299-ADA3-B340A099BBDA}"/>
    <cellStyle name="20% - Accent6 2 2 2 3 4 2" xfId="10409" xr:uid="{7DEE49D0-C59B-4EFB-AC03-5A5D1659457C}"/>
    <cellStyle name="20% - Accent6 2 2 2 3 4 2 2" xfId="29263" xr:uid="{0AE567A1-3377-4272-B356-73F0F1415713}"/>
    <cellStyle name="20% - Accent6 2 2 2 3 4 2 2 2" xfId="48025" xr:uid="{4043F075-3872-4BC3-A05F-45423DC1A337}"/>
    <cellStyle name="20% - Accent6 2 2 2 3 4 2 3" xfId="19872" xr:uid="{2D27701B-6652-4CD9-ACA0-26971F979091}"/>
    <cellStyle name="20% - Accent6 2 2 2 3 4 2 4" xfId="38644" xr:uid="{0D619CFD-A005-4401-8493-1D8C0D2786F7}"/>
    <cellStyle name="20% - Accent6 2 2 2 3 4 3" xfId="23573" xr:uid="{248B02D8-BF30-448F-8B43-1E7D5F321B4C}"/>
    <cellStyle name="20% - Accent6 2 2 2 3 4 3 2" xfId="42336" xr:uid="{F5C7EBD0-DFCE-402E-B867-B7579442B458}"/>
    <cellStyle name="20% - Accent6 2 2 2 3 4 4" xfId="14182" xr:uid="{B62610B4-0618-4361-8AEC-89EE1A42A495}"/>
    <cellStyle name="20% - Accent6 2 2 2 3 4 5" xfId="32955" xr:uid="{E8C46C9E-4D0B-43AA-9214-4A13986109B1}"/>
    <cellStyle name="20% - Accent6 2 2 2 3 4 6" xfId="52755" xr:uid="{BC38F79D-CDD3-443E-A7FE-443EF0EDD9BB}"/>
    <cellStyle name="20% - Accent6 2 2 2 3 4 7" xfId="60749" xr:uid="{1EA3E8B6-4992-4896-A813-9B796B5FBC9C}"/>
    <cellStyle name="20% - Accent6 2 2 2 3 5" xfId="6728" xr:uid="{036C86C5-7FB2-41F8-80CD-46E529A76D89}"/>
    <cellStyle name="20% - Accent6 2 2 2 3 5 2" xfId="25768" xr:uid="{C9CB8007-DD68-41D9-9C87-4ADCFBA04B94}"/>
    <cellStyle name="20% - Accent6 2 2 2 3 5 2 2" xfId="44530" xr:uid="{8A3B8732-1692-4DA2-8658-E9F8DBB8ED44}"/>
    <cellStyle name="20% - Accent6 2 2 2 3 5 3" xfId="16377" xr:uid="{CE7072AA-676A-4A3B-9549-D49C4EA90D5D}"/>
    <cellStyle name="20% - Accent6 2 2 2 3 5 4" xfId="35149" xr:uid="{ACC20839-761E-4417-B1C1-DA55351B2049}"/>
    <cellStyle name="20% - Accent6 2 2 2 3 6" xfId="8463" xr:uid="{A9C62A95-038B-472A-ABD2-CE0168DCBA1E}"/>
    <cellStyle name="20% - Accent6 2 2 2 3 6 2" xfId="27319" xr:uid="{A37A5025-5BF7-483C-AE1C-E3AE77FB07F8}"/>
    <cellStyle name="20% - Accent6 2 2 2 3 6 2 2" xfId="46081" xr:uid="{63F5DC0B-933B-4DA3-8C8B-D8BFB2B79BBD}"/>
    <cellStyle name="20% - Accent6 2 2 2 3 6 3" xfId="17928" xr:uid="{5DB59D58-A2C7-47BD-989D-E94A0D977A4D}"/>
    <cellStyle name="20% - Accent6 2 2 2 3 6 4" xfId="36700" xr:uid="{0420FF23-C2B1-4285-9170-9DD305A92F2F}"/>
    <cellStyle name="20% - Accent6 2 2 2 3 7" xfId="22473" xr:uid="{693CF749-A0A1-4143-B021-899952AE2E46}"/>
    <cellStyle name="20% - Accent6 2 2 2 3 7 2" xfId="41245" xr:uid="{FF16F56A-A6E5-48BA-8F8F-55AE4B9724CE}"/>
    <cellStyle name="20% - Accent6 2 2 2 3 8" xfId="13082" xr:uid="{7E0A10A0-BAC7-4A15-8CD4-BD8BF9B46DAD}"/>
    <cellStyle name="20% - Accent6 2 2 2 3 9" xfId="31864" xr:uid="{77D4D4C3-0209-4C0C-98C8-3C5A5D325412}"/>
    <cellStyle name="20% - Accent6 2 2 2 4" xfId="2347" xr:uid="{754A5269-36AA-42DF-B243-05F4299ABF48}"/>
    <cellStyle name="20% - Accent6 2 2 2 4 10" xfId="59046" xr:uid="{CD550D5C-B837-49CB-AB69-52BE2495A459}"/>
    <cellStyle name="20% - Accent6 2 2 2 4 2" xfId="6730" xr:uid="{904E15CD-84D9-499B-BE2E-52579B6FA0D6}"/>
    <cellStyle name="20% - Accent6 2 2 2 4 2 2" xfId="10410" xr:uid="{410B765C-6DAF-48B5-9A0A-CFC659F5C4FB}"/>
    <cellStyle name="20% - Accent6 2 2 2 4 2 2 2" xfId="29264" xr:uid="{A3B7E8DD-E27C-4E3E-B66C-0F313114A41D}"/>
    <cellStyle name="20% - Accent6 2 2 2 4 2 2 2 2" xfId="48026" xr:uid="{C2C923C8-3B82-4C9F-B1DA-B645A122DA85}"/>
    <cellStyle name="20% - Accent6 2 2 2 4 2 2 3" xfId="19873" xr:uid="{68BE5CEB-D248-4290-9FBA-419F3107F6E0}"/>
    <cellStyle name="20% - Accent6 2 2 2 4 2 2 4" xfId="38645" xr:uid="{927B6282-DC15-435D-A794-731374C3A7C3}"/>
    <cellStyle name="20% - Accent6 2 2 2 4 2 3" xfId="25770" xr:uid="{46ED4CC4-D455-4377-BE83-68ED353BF21C}"/>
    <cellStyle name="20% - Accent6 2 2 2 4 2 3 2" xfId="44532" xr:uid="{4AE0CF40-28E5-4702-8CBE-DBB00B92A039}"/>
    <cellStyle name="20% - Accent6 2 2 2 4 2 4" xfId="16379" xr:uid="{97A9DAAF-472F-483A-B6FB-A874DDD7EE2B}"/>
    <cellStyle name="20% - Accent6 2 2 2 4 2 5" xfId="35151" xr:uid="{EA43EEF0-1C37-479B-8F45-37C9DE1362FD}"/>
    <cellStyle name="20% - Accent6 2 2 2 4 2 6" xfId="52756" xr:uid="{F7850C53-CB35-4806-9C33-3C1F080213BA}"/>
    <cellStyle name="20% - Accent6 2 2 2 4 2 7" xfId="60750" xr:uid="{943FC4F0-46CD-4AA2-AD72-BE5967DA41FC}"/>
    <cellStyle name="20% - Accent6 2 2 2 4 3" xfId="10411" xr:uid="{61A55510-CCF2-4763-85A6-7A72C5264DFE}"/>
    <cellStyle name="20% - Accent6 2 2 2 4 3 2" xfId="29265" xr:uid="{766FD35C-7411-4EA5-B642-281113F98067}"/>
    <cellStyle name="20% - Accent6 2 2 2 4 3 2 2" xfId="48027" xr:uid="{364C87EF-61EC-403B-92C2-DF5B4F620139}"/>
    <cellStyle name="20% - Accent6 2 2 2 4 3 3" xfId="19874" xr:uid="{4CEF34C9-65C9-4C13-A985-1E983606CBAE}"/>
    <cellStyle name="20% - Accent6 2 2 2 4 3 4" xfId="38646" xr:uid="{FB2278E7-A2CC-4B8F-A7A2-A802840D3738}"/>
    <cellStyle name="20% - Accent6 2 2 2 4 3 5" xfId="52757" xr:uid="{0045454D-C6A2-4814-BBF5-3818BD93DF5C}"/>
    <cellStyle name="20% - Accent6 2 2 2 4 3 6" xfId="60751" xr:uid="{333DEC77-E489-4E3A-AC4F-664061F69D57}"/>
    <cellStyle name="20% - Accent6 2 2 2 4 4" xfId="8465" xr:uid="{F466E1DC-95D2-4428-8B0C-01570D647FC8}"/>
    <cellStyle name="20% - Accent6 2 2 2 4 4 2" xfId="27321" xr:uid="{BA1A8B60-FE2D-4ABA-B16C-01908A85C103}"/>
    <cellStyle name="20% - Accent6 2 2 2 4 4 2 2" xfId="46083" xr:uid="{E747324F-2075-4226-A21F-ABB165E3CF34}"/>
    <cellStyle name="20% - Accent6 2 2 2 4 4 3" xfId="17930" xr:uid="{CE4733C3-BF83-4D99-AD73-A4486D7100A2}"/>
    <cellStyle name="20% - Accent6 2 2 2 4 4 4" xfId="36702" xr:uid="{73180637-8646-42EB-A040-B2FDC74E4E95}"/>
    <cellStyle name="20% - Accent6 2 2 2 4 5" xfId="23915" xr:uid="{1DE0EF3B-E9E4-4C09-98CD-A1F716338AB6}"/>
    <cellStyle name="20% - Accent6 2 2 2 4 5 2" xfId="42678" xr:uid="{FC6B4CAC-592E-46E2-AE43-5D70DC1C8D68}"/>
    <cellStyle name="20% - Accent6 2 2 2 4 6" xfId="14524" xr:uid="{4E3B8F6A-BC1A-4C75-8A22-7DA76E45535C}"/>
    <cellStyle name="20% - Accent6 2 2 2 4 7" xfId="33297" xr:uid="{1A92695B-4426-4B29-9177-8EBBB3356256}"/>
    <cellStyle name="20% - Accent6 2 2 2 4 8" xfId="50813" xr:uid="{313DE1D6-47F1-44FD-96B3-2AC58D810534}"/>
    <cellStyle name="20% - Accent6 2 2 2 4 9" xfId="4868" xr:uid="{A0343369-9E80-4BEB-B44B-16196DEDAA54}"/>
    <cellStyle name="20% - Accent6 2 2 2 5" xfId="5644" xr:uid="{8844CAB2-CD6D-43AA-A0DB-9B007B175E07}"/>
    <cellStyle name="20% - Accent6 2 2 2 5 2" xfId="10412" xr:uid="{32E51555-F942-4E36-8024-372062154CAA}"/>
    <cellStyle name="20% - Accent6 2 2 2 5 2 2" xfId="29266" xr:uid="{34D98AC4-1B2D-44F4-A3AB-F676F4A366A8}"/>
    <cellStyle name="20% - Accent6 2 2 2 5 2 2 2" xfId="48028" xr:uid="{02E03F87-CAD8-4835-9FE0-D754DF4D92F8}"/>
    <cellStyle name="20% - Accent6 2 2 2 5 2 3" xfId="19875" xr:uid="{D3F6CB91-57CE-400E-A846-6069FFF07330}"/>
    <cellStyle name="20% - Accent6 2 2 2 5 2 4" xfId="38647" xr:uid="{02A5DB14-D773-410C-B72B-10E1F2AF7060}"/>
    <cellStyle name="20% - Accent6 2 2 2 5 3" xfId="24691" xr:uid="{19F7FBC6-D552-4F1A-A9E5-D3D0FA8F93BB}"/>
    <cellStyle name="20% - Accent6 2 2 2 5 3 2" xfId="43453" xr:uid="{3FE37877-D7BF-4290-BF48-CDDEEE702622}"/>
    <cellStyle name="20% - Accent6 2 2 2 5 4" xfId="15300" xr:uid="{A0E69D54-20DC-42AD-A395-B67B5CC5BC03}"/>
    <cellStyle name="20% - Accent6 2 2 2 5 5" xfId="34072" xr:uid="{FE51D6B1-9D15-4612-B97D-B85CE858D7C7}"/>
    <cellStyle name="20% - Accent6 2 2 2 5 6" xfId="52758" xr:uid="{840C5650-096E-422D-A689-8248E9C44F9D}"/>
    <cellStyle name="20% - Accent6 2 2 2 5 7" xfId="60752" xr:uid="{78014968-33F8-4B5F-90D8-42030CC862C7}"/>
    <cellStyle name="20% - Accent6 2 2 2 6" xfId="4093" xr:uid="{42B3C2ED-16D2-44A5-BCE9-2DD065D18D55}"/>
    <cellStyle name="20% - Accent6 2 2 2 6 2" xfId="10413" xr:uid="{7017BB42-C0C2-412C-A7D9-C36E531526F1}"/>
    <cellStyle name="20% - Accent6 2 2 2 6 2 2" xfId="29267" xr:uid="{B408F1C1-709D-4787-BF18-B85172C72BAF}"/>
    <cellStyle name="20% - Accent6 2 2 2 6 2 2 2" xfId="48029" xr:uid="{9DA00E38-6B01-4D1F-9B3B-02D1322CE49E}"/>
    <cellStyle name="20% - Accent6 2 2 2 6 2 3" xfId="19876" xr:uid="{2AC080C2-762D-4D0C-B79E-3B20ACF4525F}"/>
    <cellStyle name="20% - Accent6 2 2 2 6 2 4" xfId="38648" xr:uid="{A9C98554-F145-495D-89CC-B3C8F877C443}"/>
    <cellStyle name="20% - Accent6 2 2 2 6 3" xfId="23140" xr:uid="{A085678A-A238-4ADE-A1A4-6EDBD690D4F1}"/>
    <cellStyle name="20% - Accent6 2 2 2 6 3 2" xfId="41903" xr:uid="{C74803B6-7957-4129-A19F-C9609AEC6758}"/>
    <cellStyle name="20% - Accent6 2 2 2 6 4" xfId="13749" xr:uid="{65941C7C-7037-4007-AF46-195551C6E6B4}"/>
    <cellStyle name="20% - Accent6 2 2 2 6 5" xfId="32522" xr:uid="{21B674F7-4A38-4EF4-8049-C93914CD2757}"/>
    <cellStyle name="20% - Accent6 2 2 2 6 6" xfId="52759" xr:uid="{FD44CAB9-D4B1-40F2-9664-D252E7C24D04}"/>
    <cellStyle name="20% - Accent6 2 2 2 6 7" xfId="60753" xr:uid="{36808F2F-8708-441B-BEEB-4CD680FD955D}"/>
    <cellStyle name="20% - Accent6 2 2 2 7" xfId="6725" xr:uid="{835A59C3-A34E-4EC1-9CC4-BB241FB3EEA2}"/>
    <cellStyle name="20% - Accent6 2 2 2 7 2" xfId="25765" xr:uid="{50D00C6B-F536-437C-8A1D-A214567CE582}"/>
    <cellStyle name="20% - Accent6 2 2 2 7 2 2" xfId="44527" xr:uid="{85AB302F-15E6-46D5-98D4-287002B2B8DB}"/>
    <cellStyle name="20% - Accent6 2 2 2 7 3" xfId="16374" xr:uid="{3648029B-10CA-4DB3-AA7D-A4C8CCDBB98F}"/>
    <cellStyle name="20% - Accent6 2 2 2 7 4" xfId="35146" xr:uid="{C626F4EF-9344-4DA2-9BDE-5053AF8F9D96}"/>
    <cellStyle name="20% - Accent6 2 2 2 8" xfId="8460" xr:uid="{57C5B9A8-7D3C-4D04-89A9-5F3980A751E0}"/>
    <cellStyle name="20% - Accent6 2 2 2 8 2" xfId="27316" xr:uid="{F4BA5426-15AB-44E6-B949-EC767364D9D6}"/>
    <cellStyle name="20% - Accent6 2 2 2 8 2 2" xfId="46078" xr:uid="{AD1BCCC4-E380-47ED-BAAE-888C09A86BE3}"/>
    <cellStyle name="20% - Accent6 2 2 2 8 3" xfId="17925" xr:uid="{71235133-13AA-4F25-A424-9AE4F3C7A630}"/>
    <cellStyle name="20% - Accent6 2 2 2 8 4" xfId="36697" xr:uid="{CD283178-5469-43B5-A558-2A809E138E08}"/>
    <cellStyle name="20% - Accent6 2 2 2 9" xfId="22471" xr:uid="{53A0D9BC-F4DE-4803-8074-D6111932C25D}"/>
    <cellStyle name="20% - Accent6 2 2 2 9 2" xfId="41243" xr:uid="{B9E16881-6F24-4967-A4C1-89CFEC4988CA}"/>
    <cellStyle name="20% - Accent6 2 2 20" xfId="3416" xr:uid="{72F1BE62-F636-4441-AA09-3A15D0BBAA49}"/>
    <cellStyle name="20% - Accent6 2 2 3" xfId="1813" xr:uid="{7ABC3792-306B-4938-8905-C2E34A55F3C0}"/>
    <cellStyle name="20% - Accent6 2 2 3 10" xfId="13083" xr:uid="{0A0417A0-4F59-460A-A71A-8B48DD2FACE7}"/>
    <cellStyle name="20% - Accent6 2 2 3 11" xfId="31865" xr:uid="{11D913EE-9468-4DCF-B449-9E7C5E4F73B2}"/>
    <cellStyle name="20% - Accent6 2 2 3 12" xfId="50814" xr:uid="{5BA6B011-79A1-49BF-AA3D-3ACB1C364896}"/>
    <cellStyle name="20% - Accent6 2 2 3 13" xfId="3420" xr:uid="{143FA851-FD4D-4F93-919D-4D5E6C769FE0}"/>
    <cellStyle name="20% - Accent6 2 2 3 14" xfId="59047" xr:uid="{9FF0E096-81C2-461A-88E0-8EC4177A6DA6}"/>
    <cellStyle name="20% - Accent6 2 2 3 2" xfId="2348" xr:uid="{7F9F8556-3031-4B90-AF32-A842EB9F7312}"/>
    <cellStyle name="20% - Accent6 2 2 3 2 10" xfId="50815" xr:uid="{45C9B459-7DD1-4E4C-9ADC-13087FEA6EC1}"/>
    <cellStyle name="20% - Accent6 2 2 3 2 11" xfId="3421" xr:uid="{6EB3C6EF-D768-478D-A1D3-DE6EAA980CA5}"/>
    <cellStyle name="20% - Accent6 2 2 3 2 12" xfId="59048" xr:uid="{4C423C65-BC8A-41A1-AA4C-FDE49A8002CE}"/>
    <cellStyle name="20% - Accent6 2 2 3 2 2" xfId="2349" xr:uid="{495CCBC3-2DC2-4AC0-A7C2-D2C9865684F5}"/>
    <cellStyle name="20% - Accent6 2 2 3 2 2 10" xfId="59049" xr:uid="{F5CEB54D-DE54-4821-A15B-FB0DB90FBD28}"/>
    <cellStyle name="20% - Accent6 2 2 3 2 2 2" xfId="6733" xr:uid="{911E334C-784C-4004-8F1E-FF33C1553D46}"/>
    <cellStyle name="20% - Accent6 2 2 3 2 2 2 2" xfId="10414" xr:uid="{FB7C1B05-8326-49FF-B6C7-5DDFAB7FA8A9}"/>
    <cellStyle name="20% - Accent6 2 2 3 2 2 2 2 2" xfId="29268" xr:uid="{41EDDF90-A83C-4CC9-B05D-B3E0CA6882A5}"/>
    <cellStyle name="20% - Accent6 2 2 3 2 2 2 2 2 2" xfId="48030" xr:uid="{FA1D3683-7A50-4A3B-84F3-AB06BCD20F8B}"/>
    <cellStyle name="20% - Accent6 2 2 3 2 2 2 2 3" xfId="19877" xr:uid="{9EED358E-09BF-4606-BA5D-D5DC5562353D}"/>
    <cellStyle name="20% - Accent6 2 2 3 2 2 2 2 4" xfId="38649" xr:uid="{47C88439-DAB9-4AE9-9B84-BF92B45A0B96}"/>
    <cellStyle name="20% - Accent6 2 2 3 2 2 2 3" xfId="25773" xr:uid="{7C34C7EE-DA97-491E-B8ED-5776A90B1F0E}"/>
    <cellStyle name="20% - Accent6 2 2 3 2 2 2 3 2" xfId="44535" xr:uid="{308A1E7A-AF7B-4E55-9B66-6C8292363546}"/>
    <cellStyle name="20% - Accent6 2 2 3 2 2 2 4" xfId="16382" xr:uid="{5C2F96C7-BA33-4F8A-BDA7-AC013A5DB6BC}"/>
    <cellStyle name="20% - Accent6 2 2 3 2 2 2 5" xfId="35154" xr:uid="{E3A1979F-CBAA-4C32-8ECD-546CB3A480A5}"/>
    <cellStyle name="20% - Accent6 2 2 3 2 2 2 6" xfId="52760" xr:uid="{9D41BFC7-E37C-4D46-A2E8-E3C77BA6A476}"/>
    <cellStyle name="20% - Accent6 2 2 3 2 2 2 7" xfId="60754" xr:uid="{00665A83-CCD6-46CC-8FE0-20C5AC7D7E4D}"/>
    <cellStyle name="20% - Accent6 2 2 3 2 2 3" xfId="10415" xr:uid="{385A0460-CF3B-4702-92A2-5B1A96D23AF5}"/>
    <cellStyle name="20% - Accent6 2 2 3 2 2 3 2" xfId="29269" xr:uid="{ED8C49FB-4382-4687-AD2C-BA31A180902B}"/>
    <cellStyle name="20% - Accent6 2 2 3 2 2 3 2 2" xfId="48031" xr:uid="{ABA22791-6720-4B18-91A1-1D31643B2336}"/>
    <cellStyle name="20% - Accent6 2 2 3 2 2 3 3" xfId="19878" xr:uid="{935FB913-F09F-434C-A8B7-1FD57A0064AC}"/>
    <cellStyle name="20% - Accent6 2 2 3 2 2 3 4" xfId="38650" xr:uid="{331B10F6-8E0E-4FC6-948C-681AD083D855}"/>
    <cellStyle name="20% - Accent6 2 2 3 2 2 3 5" xfId="52761" xr:uid="{385B8D0D-229D-4484-913B-EE1106DEE9C0}"/>
    <cellStyle name="20% - Accent6 2 2 3 2 2 3 6" xfId="60755" xr:uid="{B0AC3889-72AD-4B88-8390-974B6EC7907D}"/>
    <cellStyle name="20% - Accent6 2 2 3 2 2 4" xfId="8468" xr:uid="{2AA0C13C-E2C4-4D41-8D60-513CEC6D7524}"/>
    <cellStyle name="20% - Accent6 2 2 3 2 2 4 2" xfId="27324" xr:uid="{18D98A72-5C31-4A5A-9519-B550766ED47E}"/>
    <cellStyle name="20% - Accent6 2 2 3 2 2 4 2 2" xfId="46086" xr:uid="{6130CC9D-219F-467E-89D7-FC70FC4B1B2E}"/>
    <cellStyle name="20% - Accent6 2 2 3 2 2 4 3" xfId="17933" xr:uid="{B8A329E2-44D8-4493-96AF-9D9780039253}"/>
    <cellStyle name="20% - Accent6 2 2 3 2 2 4 4" xfId="36705" xr:uid="{0845CFE1-C18E-4799-971D-250D76EC7D98}"/>
    <cellStyle name="20% - Accent6 2 2 3 2 2 5" xfId="24173" xr:uid="{8DF5B4CF-F2A8-470D-9492-1C70B83147EA}"/>
    <cellStyle name="20% - Accent6 2 2 3 2 2 5 2" xfId="42936" xr:uid="{C3CD023A-3352-4BF2-AD35-C1622B3B1482}"/>
    <cellStyle name="20% - Accent6 2 2 3 2 2 6" xfId="14782" xr:uid="{FAA88A1D-657A-44DB-8524-EF7E1BC8C358}"/>
    <cellStyle name="20% - Accent6 2 2 3 2 2 7" xfId="33555" xr:uid="{4D494ED9-480A-4026-82B1-113ED865EA0C}"/>
    <cellStyle name="20% - Accent6 2 2 3 2 2 8" xfId="50816" xr:uid="{E24674BD-F9CD-4297-8084-B49BE02C9B2E}"/>
    <cellStyle name="20% - Accent6 2 2 3 2 2 9" xfId="5126" xr:uid="{ADC029D5-848B-4559-8172-54536B10B103}"/>
    <cellStyle name="20% - Accent6 2 2 3 2 3" xfId="5902" xr:uid="{F08E6298-E65A-4FE0-8242-2F42C9464706}"/>
    <cellStyle name="20% - Accent6 2 2 3 2 3 2" xfId="10416" xr:uid="{1ADC9025-2800-443D-9A65-EE1CE33521F1}"/>
    <cellStyle name="20% - Accent6 2 2 3 2 3 2 2" xfId="29270" xr:uid="{C7F5483D-B7B2-43A1-8854-90A15C6A17B6}"/>
    <cellStyle name="20% - Accent6 2 2 3 2 3 2 2 2" xfId="48032" xr:uid="{17BF9084-64AE-44F6-89CA-F879B712F70F}"/>
    <cellStyle name="20% - Accent6 2 2 3 2 3 2 3" xfId="19879" xr:uid="{B2E96D04-AA7C-4B42-9F25-4C183BB73F40}"/>
    <cellStyle name="20% - Accent6 2 2 3 2 3 2 4" xfId="38651" xr:uid="{FFAA6F70-AE20-47CC-8558-8A5B1E7A7E32}"/>
    <cellStyle name="20% - Accent6 2 2 3 2 3 3" xfId="24949" xr:uid="{7520B173-EB70-49E8-A3E0-6F317CA29822}"/>
    <cellStyle name="20% - Accent6 2 2 3 2 3 3 2" xfId="43711" xr:uid="{A37B6B09-4717-4E93-9F58-E0A84CB9E379}"/>
    <cellStyle name="20% - Accent6 2 2 3 2 3 4" xfId="15558" xr:uid="{89CAEDF7-07CD-4318-8C01-FAF31DA8D37C}"/>
    <cellStyle name="20% - Accent6 2 2 3 2 3 5" xfId="34330" xr:uid="{933424E5-04CE-42FC-82F3-2278A4B428DF}"/>
    <cellStyle name="20% - Accent6 2 2 3 2 3 6" xfId="52762" xr:uid="{3229DF43-F4C8-4FFA-83EE-33A666FC1179}"/>
    <cellStyle name="20% - Accent6 2 2 3 2 3 7" xfId="60756" xr:uid="{472A4855-F9D0-49B1-9C98-D4D9A8512B50}"/>
    <cellStyle name="20% - Accent6 2 2 3 2 4" xfId="4351" xr:uid="{6B50FE14-0B52-404C-8A60-13B309E8A914}"/>
    <cellStyle name="20% - Accent6 2 2 3 2 4 2" xfId="10417" xr:uid="{99AB4CA3-AC84-41E7-A7A0-B833BB00078D}"/>
    <cellStyle name="20% - Accent6 2 2 3 2 4 2 2" xfId="29271" xr:uid="{F29D41EB-2006-4820-AD6C-CD1AD0FFA601}"/>
    <cellStyle name="20% - Accent6 2 2 3 2 4 2 2 2" xfId="48033" xr:uid="{ED3FEC63-CC2D-4881-A43D-B2FD4A8619CD}"/>
    <cellStyle name="20% - Accent6 2 2 3 2 4 2 3" xfId="19880" xr:uid="{9C5711F7-8882-4CC0-A05B-0628AB8C1D43}"/>
    <cellStyle name="20% - Accent6 2 2 3 2 4 2 4" xfId="38652" xr:uid="{5FB3C373-AC0A-4887-BB96-CE5F4F9F6F21}"/>
    <cellStyle name="20% - Accent6 2 2 3 2 4 3" xfId="23398" xr:uid="{868AECA5-0C15-4FBD-AA4C-A6FCFD0E82D7}"/>
    <cellStyle name="20% - Accent6 2 2 3 2 4 3 2" xfId="42161" xr:uid="{9A003370-47FC-42DD-81A9-00F30F507861}"/>
    <cellStyle name="20% - Accent6 2 2 3 2 4 4" xfId="14007" xr:uid="{E34C7DF9-C89F-4B4E-97C8-1B01A2397974}"/>
    <cellStyle name="20% - Accent6 2 2 3 2 4 5" xfId="32780" xr:uid="{0BEC5301-E591-497C-9E0D-50801018930B}"/>
    <cellStyle name="20% - Accent6 2 2 3 2 4 6" xfId="52763" xr:uid="{2D883055-C6D2-48B2-B136-71D2729B76F1}"/>
    <cellStyle name="20% - Accent6 2 2 3 2 4 7" xfId="60757" xr:uid="{699541F0-75C7-42E1-B579-D04E5E6D4671}"/>
    <cellStyle name="20% - Accent6 2 2 3 2 5" xfId="6732" xr:uid="{62E044BB-3EC9-4F33-92D2-A94D7897E4FD}"/>
    <cellStyle name="20% - Accent6 2 2 3 2 5 2" xfId="25772" xr:uid="{B95A3C0F-E12B-4EBB-89B1-44ACC257CC97}"/>
    <cellStyle name="20% - Accent6 2 2 3 2 5 2 2" xfId="44534" xr:uid="{242FC400-CD43-445C-A124-AD70E4E965C0}"/>
    <cellStyle name="20% - Accent6 2 2 3 2 5 3" xfId="16381" xr:uid="{C2E594AB-3E17-4AA4-8F43-1B8DE094D80A}"/>
    <cellStyle name="20% - Accent6 2 2 3 2 5 4" xfId="35153" xr:uid="{67B44F08-C219-4ED6-A8DC-F981DE8B234B}"/>
    <cellStyle name="20% - Accent6 2 2 3 2 6" xfId="8467" xr:uid="{C1C41E9D-328E-462B-A7DA-BCCAB37410D1}"/>
    <cellStyle name="20% - Accent6 2 2 3 2 6 2" xfId="27323" xr:uid="{78A656B2-9D21-40E8-9597-0404DF3CA9E9}"/>
    <cellStyle name="20% - Accent6 2 2 3 2 6 2 2" xfId="46085" xr:uid="{A846A45F-A5EC-40A7-B640-4DBA1299B9C1}"/>
    <cellStyle name="20% - Accent6 2 2 3 2 6 3" xfId="17932" xr:uid="{AD8F1E01-1547-4516-BCB2-E22B6F35F805}"/>
    <cellStyle name="20% - Accent6 2 2 3 2 6 4" xfId="36704" xr:uid="{07E99B4D-AB77-4A0B-B7E2-5D328EFEB041}"/>
    <cellStyle name="20% - Accent6 2 2 3 2 7" xfId="22475" xr:uid="{7A06BCD2-6F3A-424B-8363-663900AB6A0C}"/>
    <cellStyle name="20% - Accent6 2 2 3 2 7 2" xfId="41247" xr:uid="{69F52ECA-23FD-4A43-81C3-8B55D25B5D17}"/>
    <cellStyle name="20% - Accent6 2 2 3 2 8" xfId="13084" xr:uid="{BF3693E0-F629-4816-AC08-0608C2F2A155}"/>
    <cellStyle name="20% - Accent6 2 2 3 2 9" xfId="31866" xr:uid="{44E7D14C-AD9F-45F3-9CDF-F09EFA92DC99}"/>
    <cellStyle name="20% - Accent6 2 2 3 3" xfId="2350" xr:uid="{732F9FA3-9E24-4781-8646-577924C21BE0}"/>
    <cellStyle name="20% - Accent6 2 2 3 3 10" xfId="50817" xr:uid="{47F5B177-5F62-490B-87BA-590563F56B52}"/>
    <cellStyle name="20% - Accent6 2 2 3 3 11" xfId="3422" xr:uid="{B27B9952-48FA-4D29-B780-B695FCA3F675}"/>
    <cellStyle name="20% - Accent6 2 2 3 3 12" xfId="59050" xr:uid="{D4F9C4ED-3E0C-4D4E-BE61-65B3BC696981}"/>
    <cellStyle name="20% - Accent6 2 2 3 3 2" xfId="2351" xr:uid="{2CD178AB-EFEA-404E-8713-F52A406E824A}"/>
    <cellStyle name="20% - Accent6 2 2 3 3 2 10" xfId="59051" xr:uid="{F9F911E6-306A-4EEA-B68C-C5CF81CFC7DB}"/>
    <cellStyle name="20% - Accent6 2 2 3 3 2 2" xfId="6735" xr:uid="{56EB36CF-3869-4783-A018-0EC99DE6E2EF}"/>
    <cellStyle name="20% - Accent6 2 2 3 3 2 2 2" xfId="10418" xr:uid="{8ABCF234-FE0B-4237-9228-2D73110ABCCE}"/>
    <cellStyle name="20% - Accent6 2 2 3 3 2 2 2 2" xfId="29272" xr:uid="{2BD4839F-CC38-442B-B897-033125A5B390}"/>
    <cellStyle name="20% - Accent6 2 2 3 3 2 2 2 2 2" xfId="48034" xr:uid="{884CC129-BDB2-45B0-81AD-0EBEC96ADE46}"/>
    <cellStyle name="20% - Accent6 2 2 3 3 2 2 2 3" xfId="19881" xr:uid="{5FAE44D0-CDEC-4213-9207-7EB14AC56F5E}"/>
    <cellStyle name="20% - Accent6 2 2 3 3 2 2 2 4" xfId="38653" xr:uid="{6D7D54F9-A3C1-41A5-9398-8C773B88FA10}"/>
    <cellStyle name="20% - Accent6 2 2 3 3 2 2 3" xfId="25775" xr:uid="{73577798-315D-4595-8937-93370C6CE3A1}"/>
    <cellStyle name="20% - Accent6 2 2 3 3 2 2 3 2" xfId="44537" xr:uid="{B90BAF5E-AD6C-4096-966A-D7C9A68F00E5}"/>
    <cellStyle name="20% - Accent6 2 2 3 3 2 2 4" xfId="16384" xr:uid="{A9E8C752-0A30-4199-9B67-8876D21C9A21}"/>
    <cellStyle name="20% - Accent6 2 2 3 3 2 2 5" xfId="35156" xr:uid="{1FAE2FAF-8211-4C88-9B55-D814D6E63979}"/>
    <cellStyle name="20% - Accent6 2 2 3 3 2 2 6" xfId="52764" xr:uid="{5DF52B68-345B-40B4-915C-26349F6189CC}"/>
    <cellStyle name="20% - Accent6 2 2 3 3 2 2 7" xfId="60758" xr:uid="{0B1FA203-F294-4A50-9A38-7FAEEB7BC558}"/>
    <cellStyle name="20% - Accent6 2 2 3 3 2 3" xfId="10419" xr:uid="{E79657DF-E621-42A3-8EDC-6F00AAD50B7E}"/>
    <cellStyle name="20% - Accent6 2 2 3 3 2 3 2" xfId="29273" xr:uid="{231DC0E5-AC75-4381-82B4-34C86FA389E7}"/>
    <cellStyle name="20% - Accent6 2 2 3 3 2 3 2 2" xfId="48035" xr:uid="{8FDF7A51-7D2E-468F-8DFF-7BF92EEFBABF}"/>
    <cellStyle name="20% - Accent6 2 2 3 3 2 3 3" xfId="19882" xr:uid="{28A02976-FB48-402B-B325-AB44D5EE1D76}"/>
    <cellStyle name="20% - Accent6 2 2 3 3 2 3 4" xfId="38654" xr:uid="{59617DFF-245C-4FA3-8DFF-1AFB741EBC03}"/>
    <cellStyle name="20% - Accent6 2 2 3 3 2 3 5" xfId="52765" xr:uid="{ABC502E3-8D6E-4AF3-AB69-5264204ED397}"/>
    <cellStyle name="20% - Accent6 2 2 3 3 2 3 6" xfId="60759" xr:uid="{490E65B0-BDBA-45FF-9367-B6B65A659B92}"/>
    <cellStyle name="20% - Accent6 2 2 3 3 2 4" xfId="8470" xr:uid="{0062C200-3ED2-4DC9-9E4F-2C636C35888B}"/>
    <cellStyle name="20% - Accent6 2 2 3 3 2 4 2" xfId="27326" xr:uid="{F9B7CCE1-205B-43AB-8726-E6916C20A472}"/>
    <cellStyle name="20% - Accent6 2 2 3 3 2 4 2 2" xfId="46088" xr:uid="{00ED404D-83B1-4538-8337-0EE03DF1CA6E}"/>
    <cellStyle name="20% - Accent6 2 2 3 3 2 4 3" xfId="17935" xr:uid="{E357559D-E9A2-4A31-AD41-65B7CC1E7702}"/>
    <cellStyle name="20% - Accent6 2 2 3 3 2 4 4" xfId="36707" xr:uid="{C70942ED-6247-449E-998D-5B1BB1D69D3C}"/>
    <cellStyle name="20% - Accent6 2 2 3 3 2 5" xfId="24391" xr:uid="{208F8B41-638E-4D81-BA74-EFED9644DDEC}"/>
    <cellStyle name="20% - Accent6 2 2 3 3 2 5 2" xfId="43154" xr:uid="{ECE86B6A-E10B-4C51-A1C7-F7AC6A4B26C5}"/>
    <cellStyle name="20% - Accent6 2 2 3 3 2 6" xfId="15000" xr:uid="{C507A55D-EC05-4025-A71F-CEFE132A84E4}"/>
    <cellStyle name="20% - Accent6 2 2 3 3 2 7" xfId="33773" xr:uid="{DEE92E41-F429-4532-A1EF-DB2E55033038}"/>
    <cellStyle name="20% - Accent6 2 2 3 3 2 8" xfId="50818" xr:uid="{BB860D5B-CBBB-4B0C-A6F8-43B933825E00}"/>
    <cellStyle name="20% - Accent6 2 2 3 3 2 9" xfId="5344" xr:uid="{C6004EF9-0485-4521-8645-5BA2F36BF969}"/>
    <cellStyle name="20% - Accent6 2 2 3 3 3" xfId="6120" xr:uid="{2EBBEE0D-099D-4279-9915-2AA7DE89650D}"/>
    <cellStyle name="20% - Accent6 2 2 3 3 3 2" xfId="10420" xr:uid="{7CC9D2DE-38D9-431C-A62F-3EC1C6DDE56A}"/>
    <cellStyle name="20% - Accent6 2 2 3 3 3 2 2" xfId="29274" xr:uid="{EFBA283D-3E91-4A61-ADCC-3FAE80E75879}"/>
    <cellStyle name="20% - Accent6 2 2 3 3 3 2 2 2" xfId="48036" xr:uid="{2DADE591-8A33-4762-9872-C21E0DC93B2E}"/>
    <cellStyle name="20% - Accent6 2 2 3 3 3 2 3" xfId="19883" xr:uid="{53C1B8CB-3CBA-4622-A8B6-F5781B2F7900}"/>
    <cellStyle name="20% - Accent6 2 2 3 3 3 2 4" xfId="38655" xr:uid="{4C8526D9-3653-40DD-8BFA-394BBF898976}"/>
    <cellStyle name="20% - Accent6 2 2 3 3 3 3" xfId="25167" xr:uid="{7C3F749D-7EE9-4534-B855-BA282EDB4CDA}"/>
    <cellStyle name="20% - Accent6 2 2 3 3 3 3 2" xfId="43929" xr:uid="{B35293E3-DCA2-4833-9216-DDC8C3C0C305}"/>
    <cellStyle name="20% - Accent6 2 2 3 3 3 4" xfId="15776" xr:uid="{CF81E144-EFF3-4465-9A89-5B828E7CD6EC}"/>
    <cellStyle name="20% - Accent6 2 2 3 3 3 5" xfId="34548" xr:uid="{89B7F42C-F267-4608-A153-23C42B10CB68}"/>
    <cellStyle name="20% - Accent6 2 2 3 3 3 6" xfId="52766" xr:uid="{EFEDD862-C0D4-45A5-AE9D-1D8F38739CF3}"/>
    <cellStyle name="20% - Accent6 2 2 3 3 3 7" xfId="60760" xr:uid="{D1174611-5745-441E-9AD0-6708629B237B}"/>
    <cellStyle name="20% - Accent6 2 2 3 3 4" xfId="4569" xr:uid="{BFBE8151-61D8-42FF-958E-F66D9A4EBA73}"/>
    <cellStyle name="20% - Accent6 2 2 3 3 4 2" xfId="10421" xr:uid="{0AE36E9F-C7ED-4927-AA9F-69693AF245BA}"/>
    <cellStyle name="20% - Accent6 2 2 3 3 4 2 2" xfId="29275" xr:uid="{0E119D1C-EB37-4499-A17D-0503B57D6873}"/>
    <cellStyle name="20% - Accent6 2 2 3 3 4 2 2 2" xfId="48037" xr:uid="{927CE591-41FA-414D-BC2A-89C1C2078A4B}"/>
    <cellStyle name="20% - Accent6 2 2 3 3 4 2 3" xfId="19884" xr:uid="{DDC68525-5B75-4D6D-A97D-AC6AACABB66F}"/>
    <cellStyle name="20% - Accent6 2 2 3 3 4 2 4" xfId="38656" xr:uid="{C435F9E9-120D-4618-9540-9FCE5461440B}"/>
    <cellStyle name="20% - Accent6 2 2 3 3 4 3" xfId="23616" xr:uid="{8581D850-0B85-492F-A08F-EAE228F057B7}"/>
    <cellStyle name="20% - Accent6 2 2 3 3 4 3 2" xfId="42379" xr:uid="{CA2F7D57-EBBB-4D2A-A6B7-D39087A30196}"/>
    <cellStyle name="20% - Accent6 2 2 3 3 4 4" xfId="14225" xr:uid="{2B81E54C-881A-44D5-8199-850CFAC49B85}"/>
    <cellStyle name="20% - Accent6 2 2 3 3 4 5" xfId="32998" xr:uid="{E1C5AF55-5A7F-4DC1-A82B-A856B66EB87F}"/>
    <cellStyle name="20% - Accent6 2 2 3 3 4 6" xfId="52767" xr:uid="{069A530F-E17D-495C-8B24-5598232A6CBA}"/>
    <cellStyle name="20% - Accent6 2 2 3 3 4 7" xfId="60761" xr:uid="{04997076-5E95-42E1-A082-24E909089E47}"/>
    <cellStyle name="20% - Accent6 2 2 3 3 5" xfId="6734" xr:uid="{B1FD767E-0BA6-47DA-8880-5C84D2BC56C0}"/>
    <cellStyle name="20% - Accent6 2 2 3 3 5 2" xfId="25774" xr:uid="{A6CCE178-6F93-423C-8DDA-42DFE0E9B757}"/>
    <cellStyle name="20% - Accent6 2 2 3 3 5 2 2" xfId="44536" xr:uid="{7A5F2686-D75F-47F1-96A8-D9E112AB653F}"/>
    <cellStyle name="20% - Accent6 2 2 3 3 5 3" xfId="16383" xr:uid="{127FC295-06BA-47A6-932F-6C09AF78618E}"/>
    <cellStyle name="20% - Accent6 2 2 3 3 5 4" xfId="35155" xr:uid="{70EAD316-FEDF-4544-8438-9F4D351B70F4}"/>
    <cellStyle name="20% - Accent6 2 2 3 3 6" xfId="8469" xr:uid="{BD22EBC9-C6C0-472C-8192-E5D225F7F4E1}"/>
    <cellStyle name="20% - Accent6 2 2 3 3 6 2" xfId="27325" xr:uid="{13C190FD-9C6E-4972-BCEA-2BD7B4038122}"/>
    <cellStyle name="20% - Accent6 2 2 3 3 6 2 2" xfId="46087" xr:uid="{6375E1EF-ECCA-4956-9A3B-2E2A9F44A55F}"/>
    <cellStyle name="20% - Accent6 2 2 3 3 6 3" xfId="17934" xr:uid="{35257598-A98E-42FB-950E-39CD42F20F8E}"/>
    <cellStyle name="20% - Accent6 2 2 3 3 6 4" xfId="36706" xr:uid="{E14DEB18-E67A-42DA-8B2D-2E9F88C26CE8}"/>
    <cellStyle name="20% - Accent6 2 2 3 3 7" xfId="22476" xr:uid="{321735EF-55FB-41FA-971C-7CFEEED58071}"/>
    <cellStyle name="20% - Accent6 2 2 3 3 7 2" xfId="41248" xr:uid="{AECC90B8-3772-4E54-B4E7-828BD8F523BD}"/>
    <cellStyle name="20% - Accent6 2 2 3 3 8" xfId="13085" xr:uid="{BC631FDF-2CDE-4F67-9F24-BEC61D864937}"/>
    <cellStyle name="20% - Accent6 2 2 3 3 9" xfId="31867" xr:uid="{CB68E3C5-210F-4DF4-9F31-039D4D1D9338}"/>
    <cellStyle name="20% - Accent6 2 2 3 4" xfId="2352" xr:uid="{E6886FDC-08C1-4F99-8453-78928FEFBDDE}"/>
    <cellStyle name="20% - Accent6 2 2 3 4 10" xfId="59052" xr:uid="{BF5D2CBB-F036-430F-8CA0-4C2EDC7F550B}"/>
    <cellStyle name="20% - Accent6 2 2 3 4 2" xfId="6736" xr:uid="{1DD07CDA-0064-42F8-8626-C244B4DED084}"/>
    <cellStyle name="20% - Accent6 2 2 3 4 2 2" xfId="10422" xr:uid="{71E41A26-1FD8-4E1A-8A65-8ABD5A83A976}"/>
    <cellStyle name="20% - Accent6 2 2 3 4 2 2 2" xfId="29276" xr:uid="{563D5F72-7538-4A85-9BD9-33D8524D693C}"/>
    <cellStyle name="20% - Accent6 2 2 3 4 2 2 2 2" xfId="48038" xr:uid="{937DB79B-B6B1-4D9F-B421-4B2621F0F783}"/>
    <cellStyle name="20% - Accent6 2 2 3 4 2 2 3" xfId="19885" xr:uid="{499703E3-D333-4116-9020-7F13B3C6CCC8}"/>
    <cellStyle name="20% - Accent6 2 2 3 4 2 2 4" xfId="38657" xr:uid="{A5074D1C-CB9A-4839-83A4-B26ED995EB4B}"/>
    <cellStyle name="20% - Accent6 2 2 3 4 2 3" xfId="25776" xr:uid="{58E98D57-FE8E-47AC-87F7-C8D74AEA9218}"/>
    <cellStyle name="20% - Accent6 2 2 3 4 2 3 2" xfId="44538" xr:uid="{C036F1C6-2D62-4BA8-93F2-2DF3B2EE4173}"/>
    <cellStyle name="20% - Accent6 2 2 3 4 2 4" xfId="16385" xr:uid="{CAF32F8F-154A-4AEE-823E-3306538A5467}"/>
    <cellStyle name="20% - Accent6 2 2 3 4 2 5" xfId="35157" xr:uid="{24840614-A393-4F03-8899-CDDBAB52625F}"/>
    <cellStyle name="20% - Accent6 2 2 3 4 2 6" xfId="52768" xr:uid="{1ABEF051-5501-47DE-BA78-0D50A5048C25}"/>
    <cellStyle name="20% - Accent6 2 2 3 4 2 7" xfId="60762" xr:uid="{7F811478-3F05-4D7E-8E81-C1788B0F21D0}"/>
    <cellStyle name="20% - Accent6 2 2 3 4 3" xfId="10423" xr:uid="{7F95BD49-413F-4E1D-9284-E89A2E6D0E87}"/>
    <cellStyle name="20% - Accent6 2 2 3 4 3 2" xfId="29277" xr:uid="{9E0311EA-3686-47A2-BAC1-A29B9BC0E950}"/>
    <cellStyle name="20% - Accent6 2 2 3 4 3 2 2" xfId="48039" xr:uid="{7B211D64-668A-4FB6-BEEE-5E29194265DC}"/>
    <cellStyle name="20% - Accent6 2 2 3 4 3 3" xfId="19886" xr:uid="{B82492F5-2465-4823-B4C7-E463240C579C}"/>
    <cellStyle name="20% - Accent6 2 2 3 4 3 4" xfId="38658" xr:uid="{5669EB1F-F3BA-4943-81F4-6EF7666DF39C}"/>
    <cellStyle name="20% - Accent6 2 2 3 4 3 5" xfId="52769" xr:uid="{CC1D632F-A4F7-408F-8BFE-4D67D1B5E52F}"/>
    <cellStyle name="20% - Accent6 2 2 3 4 3 6" xfId="60763" xr:uid="{7FBAD18B-86D8-4B94-8C75-8D4EF4854F40}"/>
    <cellStyle name="20% - Accent6 2 2 3 4 4" xfId="8471" xr:uid="{EC96762B-4D65-4974-9926-C4D35FBA29A1}"/>
    <cellStyle name="20% - Accent6 2 2 3 4 4 2" xfId="27327" xr:uid="{5BCA7E96-5D15-400F-96CA-35C7FDB61B82}"/>
    <cellStyle name="20% - Accent6 2 2 3 4 4 2 2" xfId="46089" xr:uid="{F8FFB8E9-AFDF-44F6-AE5C-19B7210B7097}"/>
    <cellStyle name="20% - Accent6 2 2 3 4 4 3" xfId="17936" xr:uid="{2D79C738-118D-4A06-A922-BB1834922724}"/>
    <cellStyle name="20% - Accent6 2 2 3 4 4 4" xfId="36708" xr:uid="{749C655F-81E4-4C70-8947-A999D1940BD9}"/>
    <cellStyle name="20% - Accent6 2 2 3 4 5" xfId="23958" xr:uid="{5520D5B8-BDCA-4D49-911B-DA981C0F1BE5}"/>
    <cellStyle name="20% - Accent6 2 2 3 4 5 2" xfId="42721" xr:uid="{565FF244-9133-48B3-87C7-51C3C863DEAB}"/>
    <cellStyle name="20% - Accent6 2 2 3 4 6" xfId="14567" xr:uid="{1452B3FA-BC6C-4B6A-A6CC-7C7722CF4ADA}"/>
    <cellStyle name="20% - Accent6 2 2 3 4 7" xfId="33340" xr:uid="{8EF6CED7-0BBC-4A92-8893-A84108493578}"/>
    <cellStyle name="20% - Accent6 2 2 3 4 8" xfId="50819" xr:uid="{3024C411-A3D2-4401-98BA-00DE6D26411D}"/>
    <cellStyle name="20% - Accent6 2 2 3 4 9" xfId="4911" xr:uid="{C64F7549-B3F2-4401-89ED-7CC6D634BBB2}"/>
    <cellStyle name="20% - Accent6 2 2 3 5" xfId="5687" xr:uid="{40DEC38A-F7E3-49AF-B3C7-F1B3FF57D81F}"/>
    <cellStyle name="20% - Accent6 2 2 3 5 2" xfId="10424" xr:uid="{FC632697-063F-4530-BF72-125371AC56BD}"/>
    <cellStyle name="20% - Accent6 2 2 3 5 2 2" xfId="29278" xr:uid="{D64826DD-67F9-4A11-855E-E0C9BACCD2FD}"/>
    <cellStyle name="20% - Accent6 2 2 3 5 2 2 2" xfId="48040" xr:uid="{CF3A69FC-9831-494C-9B97-393B017F1D85}"/>
    <cellStyle name="20% - Accent6 2 2 3 5 2 3" xfId="19887" xr:uid="{06A8E6B7-1F97-4317-A69A-BBBE376A8B7A}"/>
    <cellStyle name="20% - Accent6 2 2 3 5 2 4" xfId="38659" xr:uid="{F9EAA189-CAC3-4C57-87AA-996A40409003}"/>
    <cellStyle name="20% - Accent6 2 2 3 5 3" xfId="24734" xr:uid="{E913B291-7830-4971-B19F-47F22EC9F325}"/>
    <cellStyle name="20% - Accent6 2 2 3 5 3 2" xfId="43496" xr:uid="{7C58A447-7E77-49EB-9A68-C6957841E0C3}"/>
    <cellStyle name="20% - Accent6 2 2 3 5 4" xfId="15343" xr:uid="{EF174614-6EB0-4E8B-9402-B3D32A3398D6}"/>
    <cellStyle name="20% - Accent6 2 2 3 5 5" xfId="34115" xr:uid="{B20D992F-A96F-4130-9351-EC20576B3F89}"/>
    <cellStyle name="20% - Accent6 2 2 3 5 6" xfId="52770" xr:uid="{824CB766-1423-4218-9F4A-CB95EE5FABBB}"/>
    <cellStyle name="20% - Accent6 2 2 3 5 7" xfId="60764" xr:uid="{2BF57A83-8116-40B5-A174-C90E8A463E49}"/>
    <cellStyle name="20% - Accent6 2 2 3 6" xfId="4136" xr:uid="{A624B596-730C-4B03-B53F-048C522D5F6F}"/>
    <cellStyle name="20% - Accent6 2 2 3 6 2" xfId="10425" xr:uid="{F0E0900C-25A6-40C7-8E94-3E3169AD4720}"/>
    <cellStyle name="20% - Accent6 2 2 3 6 2 2" xfId="29279" xr:uid="{CD22ECDB-0BA5-4BFC-952E-37FBF936CADC}"/>
    <cellStyle name="20% - Accent6 2 2 3 6 2 2 2" xfId="48041" xr:uid="{30238209-691E-45E7-92E4-DE7C25465DDF}"/>
    <cellStyle name="20% - Accent6 2 2 3 6 2 3" xfId="19888" xr:uid="{BB8C2DF1-71D9-42AB-A371-9C8C04D6DBCF}"/>
    <cellStyle name="20% - Accent6 2 2 3 6 2 4" xfId="38660" xr:uid="{4D3A7C4B-8B91-4A8C-A843-12D78CE5E8E1}"/>
    <cellStyle name="20% - Accent6 2 2 3 6 3" xfId="23183" xr:uid="{7E613985-BB67-428E-A02F-865297B5078F}"/>
    <cellStyle name="20% - Accent6 2 2 3 6 3 2" xfId="41946" xr:uid="{09B036BE-C5CE-4253-8D0F-D034F275345B}"/>
    <cellStyle name="20% - Accent6 2 2 3 6 4" xfId="13792" xr:uid="{347E88B8-827A-426A-922F-85206C6E60B6}"/>
    <cellStyle name="20% - Accent6 2 2 3 6 5" xfId="32565" xr:uid="{B65935D3-6BA9-4828-A406-7E18DB28CB38}"/>
    <cellStyle name="20% - Accent6 2 2 3 6 6" xfId="52771" xr:uid="{F0EEBC2B-454E-4626-BE3A-232432AB47A5}"/>
    <cellStyle name="20% - Accent6 2 2 3 6 7" xfId="60765" xr:uid="{9F4D6484-4B01-439A-A155-B66CFF0F389F}"/>
    <cellStyle name="20% - Accent6 2 2 3 7" xfId="6731" xr:uid="{9CC0B6B0-4EEE-4854-A41C-3F99EA02B152}"/>
    <cellStyle name="20% - Accent6 2 2 3 7 2" xfId="25771" xr:uid="{1CC00709-73FA-4FAE-9B94-D30A6C5B7010}"/>
    <cellStyle name="20% - Accent6 2 2 3 7 2 2" xfId="44533" xr:uid="{44793446-1E67-4173-ABC8-EBFAE8AB880E}"/>
    <cellStyle name="20% - Accent6 2 2 3 7 3" xfId="16380" xr:uid="{33E1DE98-7738-4DA7-A42D-7D145516533D}"/>
    <cellStyle name="20% - Accent6 2 2 3 7 4" xfId="35152" xr:uid="{A5415AB7-94D5-4FEB-9D7D-36E0F47D9C95}"/>
    <cellStyle name="20% - Accent6 2 2 3 8" xfId="8466" xr:uid="{CE32C8CD-5145-4584-A1FE-99F44F90EC82}"/>
    <cellStyle name="20% - Accent6 2 2 3 8 2" xfId="27322" xr:uid="{A607627D-F42E-4A26-8881-ECA8F0D4CDB3}"/>
    <cellStyle name="20% - Accent6 2 2 3 8 2 2" xfId="46084" xr:uid="{1045660D-97B2-48EA-982E-B05952F6986E}"/>
    <cellStyle name="20% - Accent6 2 2 3 8 3" xfId="17931" xr:uid="{EDA9DFBD-CA46-4B69-ADEC-6B0DCADCF795}"/>
    <cellStyle name="20% - Accent6 2 2 3 8 4" xfId="36703" xr:uid="{503A0898-2EAC-4649-86A9-76601B693C83}"/>
    <cellStyle name="20% - Accent6 2 2 3 9" xfId="22474" xr:uid="{BB8213D5-0432-4A8D-98F1-45C0D626C71B}"/>
    <cellStyle name="20% - Accent6 2 2 3 9 2" xfId="41246" xr:uid="{0637B8ED-6695-436C-A850-062B7CBEDC0B}"/>
    <cellStyle name="20% - Accent6 2 2 4" xfId="1607" xr:uid="{DEFFF1A8-2D68-4DA7-8FBD-8D87D2E50464}"/>
    <cellStyle name="20% - Accent6 2 2 4 10" xfId="13086" xr:uid="{9361FE18-5090-4ED9-AFD5-66A5B2AA4645}"/>
    <cellStyle name="20% - Accent6 2 2 4 11" xfId="31868" xr:uid="{768B55A8-6A26-4E47-A350-883AF65CA524}"/>
    <cellStyle name="20% - Accent6 2 2 4 12" xfId="50820" xr:uid="{1B1B2575-8DB8-4166-96ED-FE89FD6CCEE8}"/>
    <cellStyle name="20% - Accent6 2 2 4 13" xfId="3423" xr:uid="{47B33333-5087-4958-B4F9-73990E2238C6}"/>
    <cellStyle name="20% - Accent6 2 2 4 14" xfId="59053" xr:uid="{9153D92B-2B2D-4CC2-B933-BE598B9A4736}"/>
    <cellStyle name="20% - Accent6 2 2 4 2" xfId="2353" xr:uid="{E33CEC8A-3069-4808-8ADA-A83B556F300B}"/>
    <cellStyle name="20% - Accent6 2 2 4 2 10" xfId="50821" xr:uid="{155C5E6D-81C9-4388-A84E-ED7AD56E87D0}"/>
    <cellStyle name="20% - Accent6 2 2 4 2 11" xfId="3424" xr:uid="{1AA8D0AD-B804-4C25-875E-DB1232A95C09}"/>
    <cellStyle name="20% - Accent6 2 2 4 2 12" xfId="59054" xr:uid="{B83F8FC6-067E-42C0-BF0C-CFB031FFBA27}"/>
    <cellStyle name="20% - Accent6 2 2 4 2 2" xfId="2354" xr:uid="{ECE89633-CDDB-47F6-B28D-515008EFF6FE}"/>
    <cellStyle name="20% - Accent6 2 2 4 2 2 10" xfId="59055" xr:uid="{4B086033-D55E-4055-835A-450FBDC8B7D5}"/>
    <cellStyle name="20% - Accent6 2 2 4 2 2 2" xfId="6739" xr:uid="{FE00BF4B-C4D7-4A1B-8B17-54C457BA6900}"/>
    <cellStyle name="20% - Accent6 2 2 4 2 2 2 2" xfId="10426" xr:uid="{3654E887-A418-49D3-A7F9-FBA0BF7B5A94}"/>
    <cellStyle name="20% - Accent6 2 2 4 2 2 2 2 2" xfId="29280" xr:uid="{C74495DA-71B5-42CA-940A-E6C13C4E3745}"/>
    <cellStyle name="20% - Accent6 2 2 4 2 2 2 2 2 2" xfId="48042" xr:uid="{9FD8A55C-C51B-400A-A7AE-C31359DB07EF}"/>
    <cellStyle name="20% - Accent6 2 2 4 2 2 2 2 3" xfId="19889" xr:uid="{2ACDE9C5-A444-4626-9505-FB4D80F48055}"/>
    <cellStyle name="20% - Accent6 2 2 4 2 2 2 2 4" xfId="38661" xr:uid="{5426D16E-690A-4729-ABF2-3F01922DF848}"/>
    <cellStyle name="20% - Accent6 2 2 4 2 2 2 3" xfId="25779" xr:uid="{92656D83-B6B9-4B08-9796-10E16D2B4035}"/>
    <cellStyle name="20% - Accent6 2 2 4 2 2 2 3 2" xfId="44541" xr:uid="{5E90E658-31A7-44B2-82EE-91E3C5F73022}"/>
    <cellStyle name="20% - Accent6 2 2 4 2 2 2 4" xfId="16388" xr:uid="{C923A350-C203-4E17-9BA4-C0AA5AF55A15}"/>
    <cellStyle name="20% - Accent6 2 2 4 2 2 2 5" xfId="35160" xr:uid="{EFF1137C-DB0D-4CB7-8AF8-D51CA170A594}"/>
    <cellStyle name="20% - Accent6 2 2 4 2 2 2 6" xfId="52772" xr:uid="{23022F1B-1F11-4974-AC37-A965DF9C0B1A}"/>
    <cellStyle name="20% - Accent6 2 2 4 2 2 2 7" xfId="60766" xr:uid="{EC73DBC9-0658-471F-BA47-8EB4B7D8E109}"/>
    <cellStyle name="20% - Accent6 2 2 4 2 2 3" xfId="10427" xr:uid="{184F08B8-7F2D-4DF2-BA21-6B7637E22A4A}"/>
    <cellStyle name="20% - Accent6 2 2 4 2 2 3 2" xfId="29281" xr:uid="{0CA3855B-A1B4-440E-B8FF-39C66E15925B}"/>
    <cellStyle name="20% - Accent6 2 2 4 2 2 3 2 2" xfId="48043" xr:uid="{641B13DE-E8D5-45A9-9D73-49D5CDC4CE6F}"/>
    <cellStyle name="20% - Accent6 2 2 4 2 2 3 3" xfId="19890" xr:uid="{0BDE337A-D6AA-4046-BAA1-CA14F42E56AB}"/>
    <cellStyle name="20% - Accent6 2 2 4 2 2 3 4" xfId="38662" xr:uid="{255FAFD4-ADAA-4300-83D8-640CB81DD322}"/>
    <cellStyle name="20% - Accent6 2 2 4 2 2 3 5" xfId="52773" xr:uid="{07A18C65-0343-4B18-8D5E-CEF331857C3D}"/>
    <cellStyle name="20% - Accent6 2 2 4 2 2 3 6" xfId="60767" xr:uid="{BA1366FA-9320-46BB-83F2-617DA2D61FCB}"/>
    <cellStyle name="20% - Accent6 2 2 4 2 2 4" xfId="8474" xr:uid="{3BEE4EF8-6083-4DCD-AFC1-18EF405BDCA2}"/>
    <cellStyle name="20% - Accent6 2 2 4 2 2 4 2" xfId="27330" xr:uid="{5CDC809E-13B4-437B-A29A-2FBCD9C58FEE}"/>
    <cellStyle name="20% - Accent6 2 2 4 2 2 4 2 2" xfId="46092" xr:uid="{D38D21C3-CC3D-45CC-9239-86EBDD6F759B}"/>
    <cellStyle name="20% - Accent6 2 2 4 2 2 4 3" xfId="17939" xr:uid="{90CECFFD-02AC-4864-ACC2-8934222CF3E2}"/>
    <cellStyle name="20% - Accent6 2 2 4 2 2 4 4" xfId="36711" xr:uid="{37010573-D7A8-44C3-BEF1-475A7DC7BFC5}"/>
    <cellStyle name="20% - Accent6 2 2 4 2 2 5" xfId="24216" xr:uid="{7E246CAB-AD33-4032-972A-07C5BF8E366A}"/>
    <cellStyle name="20% - Accent6 2 2 4 2 2 5 2" xfId="42979" xr:uid="{FEFFE8AA-81CC-4DF9-80A4-17827351C9BA}"/>
    <cellStyle name="20% - Accent6 2 2 4 2 2 6" xfId="14825" xr:uid="{7A31DFDE-63B3-4916-9A62-2EFA1BFD5ABA}"/>
    <cellStyle name="20% - Accent6 2 2 4 2 2 7" xfId="33598" xr:uid="{063F280E-A8FD-42AC-AF29-0DF25A201533}"/>
    <cellStyle name="20% - Accent6 2 2 4 2 2 8" xfId="50822" xr:uid="{F7521ECD-DE4E-4558-A3FA-78FE97BE8712}"/>
    <cellStyle name="20% - Accent6 2 2 4 2 2 9" xfId="5169" xr:uid="{E6FF7771-EBFB-4400-A340-FCF88C99A455}"/>
    <cellStyle name="20% - Accent6 2 2 4 2 3" xfId="5945" xr:uid="{BEB6A576-4209-4545-8A25-472FDB174E1B}"/>
    <cellStyle name="20% - Accent6 2 2 4 2 3 2" xfId="10428" xr:uid="{B1D91C60-AA4B-4F91-AF59-B6AD07233488}"/>
    <cellStyle name="20% - Accent6 2 2 4 2 3 2 2" xfId="29282" xr:uid="{3C2A97E0-9D3D-4B60-BFE8-BD82535103A9}"/>
    <cellStyle name="20% - Accent6 2 2 4 2 3 2 2 2" xfId="48044" xr:uid="{EC1A2210-96E4-48F2-A1E4-5FDB3112EA95}"/>
    <cellStyle name="20% - Accent6 2 2 4 2 3 2 3" xfId="19891" xr:uid="{4A85B686-89DF-457F-8747-254CDFEB07D6}"/>
    <cellStyle name="20% - Accent6 2 2 4 2 3 2 4" xfId="38663" xr:uid="{7BA20D7B-0E0D-48C2-A189-A4C2E00EFA36}"/>
    <cellStyle name="20% - Accent6 2 2 4 2 3 3" xfId="24992" xr:uid="{FB43E616-E37E-4059-9D61-140CC34DAA21}"/>
    <cellStyle name="20% - Accent6 2 2 4 2 3 3 2" xfId="43754" xr:uid="{56B2C46E-57A8-440E-AB20-D99EF5DFD030}"/>
    <cellStyle name="20% - Accent6 2 2 4 2 3 4" xfId="15601" xr:uid="{5D990E5F-B89D-4932-9530-36FA19E157DA}"/>
    <cellStyle name="20% - Accent6 2 2 4 2 3 5" xfId="34373" xr:uid="{1244F9CE-4642-4672-988B-972D1742500A}"/>
    <cellStyle name="20% - Accent6 2 2 4 2 3 6" xfId="52774" xr:uid="{9506E0E4-F9E5-4CE8-94EA-698E1F0BFBD6}"/>
    <cellStyle name="20% - Accent6 2 2 4 2 3 7" xfId="60768" xr:uid="{9B25F52A-5B70-4442-873F-CBB9D374794B}"/>
    <cellStyle name="20% - Accent6 2 2 4 2 4" xfId="4394" xr:uid="{6E578A47-FC1B-414F-B7AC-2B530132B616}"/>
    <cellStyle name="20% - Accent6 2 2 4 2 4 2" xfId="10429" xr:uid="{7DE4E5DF-44C7-418F-A14C-B28E443642D5}"/>
    <cellStyle name="20% - Accent6 2 2 4 2 4 2 2" xfId="29283" xr:uid="{9DEF0D9A-3AED-4B81-BC7B-5DAA220B5547}"/>
    <cellStyle name="20% - Accent6 2 2 4 2 4 2 2 2" xfId="48045" xr:uid="{9691FFAA-4E65-475E-BF22-1F462CFE9288}"/>
    <cellStyle name="20% - Accent6 2 2 4 2 4 2 3" xfId="19892" xr:uid="{A6D9B935-22F6-4B7E-B7F6-6C8D59DAB80F}"/>
    <cellStyle name="20% - Accent6 2 2 4 2 4 2 4" xfId="38664" xr:uid="{3CB16ABC-EB69-4111-93E7-6CFD1AF3D38C}"/>
    <cellStyle name="20% - Accent6 2 2 4 2 4 3" xfId="23441" xr:uid="{B144B3C1-3E13-4790-B7DB-6C035F378046}"/>
    <cellStyle name="20% - Accent6 2 2 4 2 4 3 2" xfId="42204" xr:uid="{62E696D3-F962-4B5A-AF78-237E2E6FE4DA}"/>
    <cellStyle name="20% - Accent6 2 2 4 2 4 4" xfId="14050" xr:uid="{A211C14B-94CE-407B-87BC-9D6E1918E033}"/>
    <cellStyle name="20% - Accent6 2 2 4 2 4 5" xfId="32823" xr:uid="{C32C686B-CC18-4734-A1D6-E9EFE8724E01}"/>
    <cellStyle name="20% - Accent6 2 2 4 2 4 6" xfId="52775" xr:uid="{1634AEC8-6905-489E-809F-239CD87D28E0}"/>
    <cellStyle name="20% - Accent6 2 2 4 2 4 7" xfId="60769" xr:uid="{01A6B10C-7F3A-422C-92D9-BABDAAD1395A}"/>
    <cellStyle name="20% - Accent6 2 2 4 2 5" xfId="6738" xr:uid="{3DEB4CE6-86D5-4F09-B4D2-07CCB291D0A1}"/>
    <cellStyle name="20% - Accent6 2 2 4 2 5 2" xfId="25778" xr:uid="{FF16F153-B4EC-4BB6-995F-CDA2D97DF9E8}"/>
    <cellStyle name="20% - Accent6 2 2 4 2 5 2 2" xfId="44540" xr:uid="{BD089248-DD47-4406-9699-DB99ADCC2D74}"/>
    <cellStyle name="20% - Accent6 2 2 4 2 5 3" xfId="16387" xr:uid="{E519F435-AFD8-4A02-AF16-5B8901F11D90}"/>
    <cellStyle name="20% - Accent6 2 2 4 2 5 4" xfId="35159" xr:uid="{3D3C4AD2-A8ED-4DC7-A140-DC40AE3EF2DC}"/>
    <cellStyle name="20% - Accent6 2 2 4 2 6" xfId="8473" xr:uid="{57DE099D-683A-46BB-AB04-569DA7286E4A}"/>
    <cellStyle name="20% - Accent6 2 2 4 2 6 2" xfId="27329" xr:uid="{66A27E59-D5A2-447C-8CF6-1C1C0C6D4C9E}"/>
    <cellStyle name="20% - Accent6 2 2 4 2 6 2 2" xfId="46091" xr:uid="{486A2207-104F-45FD-B9FD-581A28757070}"/>
    <cellStyle name="20% - Accent6 2 2 4 2 6 3" xfId="17938" xr:uid="{37ECD4C1-0812-46FF-BAD6-708CA6E28F35}"/>
    <cellStyle name="20% - Accent6 2 2 4 2 6 4" xfId="36710" xr:uid="{B3E6E8D6-69A1-4DCA-922F-E456143068B6}"/>
    <cellStyle name="20% - Accent6 2 2 4 2 7" xfId="22478" xr:uid="{13FB29C8-522F-4972-A87F-AE7FA751BC89}"/>
    <cellStyle name="20% - Accent6 2 2 4 2 7 2" xfId="41250" xr:uid="{E50581D1-7F8A-4A57-B2C5-0C12AE3B88FE}"/>
    <cellStyle name="20% - Accent6 2 2 4 2 8" xfId="13087" xr:uid="{278B8DFF-C54E-4B2E-97B3-D6E76C4F4338}"/>
    <cellStyle name="20% - Accent6 2 2 4 2 9" xfId="31869" xr:uid="{1C7CE511-313B-434F-B77E-F1F776022F64}"/>
    <cellStyle name="20% - Accent6 2 2 4 3" xfId="2355" xr:uid="{C9A2D8E5-C5B7-4A7B-B5C4-9101623BBF20}"/>
    <cellStyle name="20% - Accent6 2 2 4 3 10" xfId="50823" xr:uid="{C724DB8A-94C3-4827-BB59-6EEF1231CBCA}"/>
    <cellStyle name="20% - Accent6 2 2 4 3 11" xfId="3425" xr:uid="{9DEAE7A8-16F9-494C-A439-CAE16DCA8C91}"/>
    <cellStyle name="20% - Accent6 2 2 4 3 12" xfId="59056" xr:uid="{74EF49FA-0BE7-46DC-9C1F-6CA0AE717D4D}"/>
    <cellStyle name="20% - Accent6 2 2 4 3 2" xfId="2356" xr:uid="{F1A588AC-FE78-464B-8AFA-5F4932EB6C19}"/>
    <cellStyle name="20% - Accent6 2 2 4 3 2 10" xfId="59057" xr:uid="{841D84AE-37DD-4D63-A6DE-D9FA565B70E4}"/>
    <cellStyle name="20% - Accent6 2 2 4 3 2 2" xfId="6741" xr:uid="{AD9BD2D5-D06B-429F-A365-1284DCC640AC}"/>
    <cellStyle name="20% - Accent6 2 2 4 3 2 2 2" xfId="10430" xr:uid="{A95EE4FB-5DD7-4C32-B118-86A21A706D5A}"/>
    <cellStyle name="20% - Accent6 2 2 4 3 2 2 2 2" xfId="29284" xr:uid="{46DB994C-B089-4A75-9E2C-D63DED55205C}"/>
    <cellStyle name="20% - Accent6 2 2 4 3 2 2 2 2 2" xfId="48046" xr:uid="{29B064D0-79B1-40D0-85D3-ED09B1059395}"/>
    <cellStyle name="20% - Accent6 2 2 4 3 2 2 2 3" xfId="19893" xr:uid="{57731B8C-71B3-4990-8C88-5DA2567D6227}"/>
    <cellStyle name="20% - Accent6 2 2 4 3 2 2 2 4" xfId="38665" xr:uid="{2CE8CFA8-0DB2-4127-A4A4-E1B9FECCD059}"/>
    <cellStyle name="20% - Accent6 2 2 4 3 2 2 3" xfId="25781" xr:uid="{BCFCC924-EA07-41B7-BBD2-AA82ED945790}"/>
    <cellStyle name="20% - Accent6 2 2 4 3 2 2 3 2" xfId="44543" xr:uid="{6672F7DD-5494-4AEA-B79E-15D893DCA7FD}"/>
    <cellStyle name="20% - Accent6 2 2 4 3 2 2 4" xfId="16390" xr:uid="{CBD00E13-0EF9-4A30-A868-0D82339A3C14}"/>
    <cellStyle name="20% - Accent6 2 2 4 3 2 2 5" xfId="35162" xr:uid="{E33DB98B-9517-4369-824D-0D3701BD8353}"/>
    <cellStyle name="20% - Accent6 2 2 4 3 2 2 6" xfId="52776" xr:uid="{FB29D3C2-7F4E-4E40-81C4-D19C7ECE6772}"/>
    <cellStyle name="20% - Accent6 2 2 4 3 2 2 7" xfId="60770" xr:uid="{12A7350A-EDA4-4DDB-902B-D3AD1D0D874D}"/>
    <cellStyle name="20% - Accent6 2 2 4 3 2 3" xfId="10431" xr:uid="{5960A6B3-F2D5-469A-A227-71A29E73A496}"/>
    <cellStyle name="20% - Accent6 2 2 4 3 2 3 2" xfId="29285" xr:uid="{8172D2C9-FC6F-4624-88E9-D0BCAF9C8C9F}"/>
    <cellStyle name="20% - Accent6 2 2 4 3 2 3 2 2" xfId="48047" xr:uid="{E628980F-3635-4BFA-B568-79FE2D738457}"/>
    <cellStyle name="20% - Accent6 2 2 4 3 2 3 3" xfId="19894" xr:uid="{0648CA65-97D2-4684-9AB7-912901CC61FE}"/>
    <cellStyle name="20% - Accent6 2 2 4 3 2 3 4" xfId="38666" xr:uid="{A86A4B09-9D6B-4BAA-A551-E8F5ADF6D045}"/>
    <cellStyle name="20% - Accent6 2 2 4 3 2 3 5" xfId="52777" xr:uid="{0C956977-F126-4C5A-8F6A-B360AF60C7F8}"/>
    <cellStyle name="20% - Accent6 2 2 4 3 2 3 6" xfId="60771" xr:uid="{4BC01DE8-1B5F-441E-9FB5-BE562BA299FC}"/>
    <cellStyle name="20% - Accent6 2 2 4 3 2 4" xfId="8476" xr:uid="{3F6E5DA6-C52A-46E8-8203-6651BB6A466D}"/>
    <cellStyle name="20% - Accent6 2 2 4 3 2 4 2" xfId="27332" xr:uid="{40FB68EE-526C-411E-B3A7-046888B766FD}"/>
    <cellStyle name="20% - Accent6 2 2 4 3 2 4 2 2" xfId="46094" xr:uid="{94286710-8907-472F-8E8F-A81B29689BF0}"/>
    <cellStyle name="20% - Accent6 2 2 4 3 2 4 3" xfId="17941" xr:uid="{31818EA9-55D2-4DDE-A993-388B756A0F3F}"/>
    <cellStyle name="20% - Accent6 2 2 4 3 2 4 4" xfId="36713" xr:uid="{F79C345F-EAE1-4C81-9F52-62071744CC75}"/>
    <cellStyle name="20% - Accent6 2 2 4 3 2 5" xfId="24434" xr:uid="{F21E8CB7-B563-432D-BFD9-67B5E55CBD4E}"/>
    <cellStyle name="20% - Accent6 2 2 4 3 2 5 2" xfId="43197" xr:uid="{EA84823B-0AFD-4B69-91A7-509E326FD74B}"/>
    <cellStyle name="20% - Accent6 2 2 4 3 2 6" xfId="15043" xr:uid="{BA51EA78-A583-4DAA-A190-46F3AD0388E9}"/>
    <cellStyle name="20% - Accent6 2 2 4 3 2 7" xfId="33816" xr:uid="{0DEA8E3D-E0ED-433C-BF51-13DA9975B8EF}"/>
    <cellStyle name="20% - Accent6 2 2 4 3 2 8" xfId="50824" xr:uid="{1DDDDD6B-E742-4D09-8092-46085DD76A3D}"/>
    <cellStyle name="20% - Accent6 2 2 4 3 2 9" xfId="5387" xr:uid="{DE983B8C-8B20-4EC9-84F5-2C687C3D5C3F}"/>
    <cellStyle name="20% - Accent6 2 2 4 3 3" xfId="6163" xr:uid="{6ED24D7F-1C83-4376-834C-99BB5529FE34}"/>
    <cellStyle name="20% - Accent6 2 2 4 3 3 2" xfId="10432" xr:uid="{8C09590F-0402-4080-99DB-5A8B52F2B176}"/>
    <cellStyle name="20% - Accent6 2 2 4 3 3 2 2" xfId="29286" xr:uid="{1BDCF492-4314-438F-ADD5-3EAFB6FF5251}"/>
    <cellStyle name="20% - Accent6 2 2 4 3 3 2 2 2" xfId="48048" xr:uid="{CBFB149F-FD26-404F-BE6C-2088A9CDD1CF}"/>
    <cellStyle name="20% - Accent6 2 2 4 3 3 2 3" xfId="19895" xr:uid="{AFD78D26-BB78-4B3F-A5D9-97C2D76405A0}"/>
    <cellStyle name="20% - Accent6 2 2 4 3 3 2 4" xfId="38667" xr:uid="{1EE5E374-3341-4F73-B50E-FDEE943F8CE1}"/>
    <cellStyle name="20% - Accent6 2 2 4 3 3 3" xfId="25210" xr:uid="{87296550-6564-4D2B-985F-979DB03A32CA}"/>
    <cellStyle name="20% - Accent6 2 2 4 3 3 3 2" xfId="43972" xr:uid="{759071B8-0CC1-4FDC-B96C-DFBB75C458EF}"/>
    <cellStyle name="20% - Accent6 2 2 4 3 3 4" xfId="15819" xr:uid="{D340A4E0-E669-40ED-91EF-13E377268D51}"/>
    <cellStyle name="20% - Accent6 2 2 4 3 3 5" xfId="34591" xr:uid="{C77F853C-AF28-419E-9A65-79455338704C}"/>
    <cellStyle name="20% - Accent6 2 2 4 3 3 6" xfId="52778" xr:uid="{16B73BB8-7326-4E9B-87FF-FFF8BA434C8E}"/>
    <cellStyle name="20% - Accent6 2 2 4 3 3 7" xfId="60772" xr:uid="{7EF0FDC4-DDDB-42FC-856C-E487C462DF56}"/>
    <cellStyle name="20% - Accent6 2 2 4 3 4" xfId="4612" xr:uid="{A59D85EC-E1FB-485B-B024-C603947F4216}"/>
    <cellStyle name="20% - Accent6 2 2 4 3 4 2" xfId="10433" xr:uid="{0A86251B-F0B6-4F45-B44E-FCE0BADCCE9F}"/>
    <cellStyle name="20% - Accent6 2 2 4 3 4 2 2" xfId="29287" xr:uid="{D1B1F5E0-073C-4B2E-98F0-1B2BC5A79D11}"/>
    <cellStyle name="20% - Accent6 2 2 4 3 4 2 2 2" xfId="48049" xr:uid="{42367BD5-7C3A-4B95-BA90-4EB30F87E338}"/>
    <cellStyle name="20% - Accent6 2 2 4 3 4 2 3" xfId="19896" xr:uid="{57943CC3-6D06-4116-B966-2112286D70E4}"/>
    <cellStyle name="20% - Accent6 2 2 4 3 4 2 4" xfId="38668" xr:uid="{5033F76F-2240-4498-AE23-490EF626CE76}"/>
    <cellStyle name="20% - Accent6 2 2 4 3 4 3" xfId="23659" xr:uid="{039DFF3B-1FAE-4E19-A087-22521F3767DD}"/>
    <cellStyle name="20% - Accent6 2 2 4 3 4 3 2" xfId="42422" xr:uid="{6C50F3BB-D562-4923-85DD-3BE9D2849304}"/>
    <cellStyle name="20% - Accent6 2 2 4 3 4 4" xfId="14268" xr:uid="{2BD7C8A5-D515-461D-9919-ED1F776BE955}"/>
    <cellStyle name="20% - Accent6 2 2 4 3 4 5" xfId="33041" xr:uid="{CB942C70-4E91-43CF-9888-7B21A6FE268C}"/>
    <cellStyle name="20% - Accent6 2 2 4 3 4 6" xfId="52779" xr:uid="{7174571F-B277-4E0E-BBD0-41F20DF68660}"/>
    <cellStyle name="20% - Accent6 2 2 4 3 4 7" xfId="60773" xr:uid="{EBDFD47E-3212-463D-9727-84B54D1F7915}"/>
    <cellStyle name="20% - Accent6 2 2 4 3 5" xfId="6740" xr:uid="{4721DE2C-452E-452E-B6C1-7DECF4072CAB}"/>
    <cellStyle name="20% - Accent6 2 2 4 3 5 2" xfId="25780" xr:uid="{CBFBBCF8-3237-4AAA-9D34-0F0DC0DB33EA}"/>
    <cellStyle name="20% - Accent6 2 2 4 3 5 2 2" xfId="44542" xr:uid="{C2B820B0-D400-482E-8CF9-94078390FC85}"/>
    <cellStyle name="20% - Accent6 2 2 4 3 5 3" xfId="16389" xr:uid="{099CD976-48C9-416F-BB7C-B36E48C04C01}"/>
    <cellStyle name="20% - Accent6 2 2 4 3 5 4" xfId="35161" xr:uid="{9296D845-6912-491B-9182-4D9AACE9295A}"/>
    <cellStyle name="20% - Accent6 2 2 4 3 6" xfId="8475" xr:uid="{D9890120-72D4-4984-AC6C-44949706884E}"/>
    <cellStyle name="20% - Accent6 2 2 4 3 6 2" xfId="27331" xr:uid="{B23EC500-2D4C-442B-B40E-CC1A046BCC75}"/>
    <cellStyle name="20% - Accent6 2 2 4 3 6 2 2" xfId="46093" xr:uid="{065196D4-0A43-40E1-9E74-F4B394B088BE}"/>
    <cellStyle name="20% - Accent6 2 2 4 3 6 3" xfId="17940" xr:uid="{69A9F2E4-8231-47AE-94F7-0BDDE7E3D86C}"/>
    <cellStyle name="20% - Accent6 2 2 4 3 6 4" xfId="36712" xr:uid="{1F7A346E-A790-4E75-9073-8B94829C360C}"/>
    <cellStyle name="20% - Accent6 2 2 4 3 7" xfId="22479" xr:uid="{728F111A-4766-448E-B565-C09876ECA12B}"/>
    <cellStyle name="20% - Accent6 2 2 4 3 7 2" xfId="41251" xr:uid="{87E9BDA9-09A4-4CC5-9771-D934616CAA40}"/>
    <cellStyle name="20% - Accent6 2 2 4 3 8" xfId="13088" xr:uid="{018D538E-E831-413F-AD31-AC7693B14B40}"/>
    <cellStyle name="20% - Accent6 2 2 4 3 9" xfId="31870" xr:uid="{8898D63A-F9CC-486A-B194-978819142D64}"/>
    <cellStyle name="20% - Accent6 2 2 4 4" xfId="2357" xr:uid="{6B24831D-EA55-458F-A4FF-CBEF78A1028C}"/>
    <cellStyle name="20% - Accent6 2 2 4 4 10" xfId="59058" xr:uid="{0AE6F041-584F-44A2-A916-DF2AAF90F179}"/>
    <cellStyle name="20% - Accent6 2 2 4 4 2" xfId="6742" xr:uid="{A7657E1F-8F97-460F-9E84-127C45A5B6B5}"/>
    <cellStyle name="20% - Accent6 2 2 4 4 2 2" xfId="10434" xr:uid="{B109509B-631D-4AE8-BA47-EE9256B2071B}"/>
    <cellStyle name="20% - Accent6 2 2 4 4 2 2 2" xfId="29288" xr:uid="{0365DD04-8B68-4FBA-9877-B425C9484D0F}"/>
    <cellStyle name="20% - Accent6 2 2 4 4 2 2 2 2" xfId="48050" xr:uid="{CE9ADB5D-D09D-4CCE-9CD8-95C44135AADB}"/>
    <cellStyle name="20% - Accent6 2 2 4 4 2 2 3" xfId="19897" xr:uid="{FF745C5F-E6BA-49D3-BF8F-7330499FA904}"/>
    <cellStyle name="20% - Accent6 2 2 4 4 2 2 4" xfId="38669" xr:uid="{3ADB08D4-886A-419E-A2F3-F29CB79A02FF}"/>
    <cellStyle name="20% - Accent6 2 2 4 4 2 3" xfId="25782" xr:uid="{723FF704-1C22-4243-BAC9-567F305CF32F}"/>
    <cellStyle name="20% - Accent6 2 2 4 4 2 3 2" xfId="44544" xr:uid="{2DFF7A44-012A-44AE-A67F-D3AF449235CB}"/>
    <cellStyle name="20% - Accent6 2 2 4 4 2 4" xfId="16391" xr:uid="{3E28F48F-5DD8-43B1-900B-69D89E2CBD3F}"/>
    <cellStyle name="20% - Accent6 2 2 4 4 2 5" xfId="35163" xr:uid="{C4933AA4-B230-46D1-979C-7298BEF821D3}"/>
    <cellStyle name="20% - Accent6 2 2 4 4 2 6" xfId="52780" xr:uid="{4DD737FA-A57E-4CB6-B54B-600B843B1844}"/>
    <cellStyle name="20% - Accent6 2 2 4 4 2 7" xfId="60774" xr:uid="{C68B492C-0E21-47BC-994D-E51450BACF78}"/>
    <cellStyle name="20% - Accent6 2 2 4 4 3" xfId="10435" xr:uid="{933C0D22-270B-417E-B6C7-C8F3A0566EC7}"/>
    <cellStyle name="20% - Accent6 2 2 4 4 3 2" xfId="29289" xr:uid="{34723875-B167-4862-B24D-87227E373CCE}"/>
    <cellStyle name="20% - Accent6 2 2 4 4 3 2 2" xfId="48051" xr:uid="{A4923453-7198-4414-922F-62D9F207AD8D}"/>
    <cellStyle name="20% - Accent6 2 2 4 4 3 3" xfId="19898" xr:uid="{A6953BAD-F719-4A6F-B740-3AE6BDF7C205}"/>
    <cellStyle name="20% - Accent6 2 2 4 4 3 4" xfId="38670" xr:uid="{D3FAEB16-3F08-451F-9024-68B5135C354A}"/>
    <cellStyle name="20% - Accent6 2 2 4 4 3 5" xfId="52781" xr:uid="{1B9A1FE5-3C10-4FE2-8AC9-74CC5CC2243F}"/>
    <cellStyle name="20% - Accent6 2 2 4 4 3 6" xfId="60775" xr:uid="{699FA61A-2838-43DD-B4D3-EBAD5D269F38}"/>
    <cellStyle name="20% - Accent6 2 2 4 4 4" xfId="8477" xr:uid="{2BEF9FF3-92AB-47BA-9157-E015397807AB}"/>
    <cellStyle name="20% - Accent6 2 2 4 4 4 2" xfId="27333" xr:uid="{538B1431-1CD4-422C-972F-F43FCCA83874}"/>
    <cellStyle name="20% - Accent6 2 2 4 4 4 2 2" xfId="46095" xr:uid="{FD02EF38-E7F1-4AB4-9CDB-BBA3631B2921}"/>
    <cellStyle name="20% - Accent6 2 2 4 4 4 3" xfId="17942" xr:uid="{FDEB502F-EF3F-4455-B19E-657AF2AA13B5}"/>
    <cellStyle name="20% - Accent6 2 2 4 4 4 4" xfId="36714" xr:uid="{A678FE80-48BA-43E0-BAB2-5EA554F84E87}"/>
    <cellStyle name="20% - Accent6 2 2 4 4 5" xfId="24001" xr:uid="{93927582-DBF7-43DB-A629-F7053DBC6B2B}"/>
    <cellStyle name="20% - Accent6 2 2 4 4 5 2" xfId="42764" xr:uid="{9CAFD76A-F46E-4B83-A766-EBA2D2331FAD}"/>
    <cellStyle name="20% - Accent6 2 2 4 4 6" xfId="14610" xr:uid="{B912217C-AFEB-4A7F-98EF-F160A7CAA871}"/>
    <cellStyle name="20% - Accent6 2 2 4 4 7" xfId="33383" xr:uid="{0003C9EE-1270-4558-ACCA-EC1664700E2F}"/>
    <cellStyle name="20% - Accent6 2 2 4 4 8" xfId="50825" xr:uid="{297EECEC-D2B7-4CB1-AF02-E7080C1E982F}"/>
    <cellStyle name="20% - Accent6 2 2 4 4 9" xfId="4954" xr:uid="{2124F889-FC54-4558-8E95-8CD03F2AF8E8}"/>
    <cellStyle name="20% - Accent6 2 2 4 5" xfId="5730" xr:uid="{FDE2138A-04B1-4755-8F90-2B48AAD8CFAF}"/>
    <cellStyle name="20% - Accent6 2 2 4 5 2" xfId="10436" xr:uid="{D392DA07-B014-43ED-BCA1-4A56339D5D53}"/>
    <cellStyle name="20% - Accent6 2 2 4 5 2 2" xfId="29290" xr:uid="{E6064263-D902-461A-A260-F7D9EB7854C7}"/>
    <cellStyle name="20% - Accent6 2 2 4 5 2 2 2" xfId="48052" xr:uid="{EF051A15-E032-4DD3-A531-BBD5052F33D7}"/>
    <cellStyle name="20% - Accent6 2 2 4 5 2 3" xfId="19899" xr:uid="{1EE4F661-C014-4814-BB27-06BA694BA843}"/>
    <cellStyle name="20% - Accent6 2 2 4 5 2 4" xfId="38671" xr:uid="{59832975-28B4-4C58-8C07-7F89D8854401}"/>
    <cellStyle name="20% - Accent6 2 2 4 5 3" xfId="24777" xr:uid="{0DFD5603-9367-4B5C-876A-C19E8AE370C5}"/>
    <cellStyle name="20% - Accent6 2 2 4 5 3 2" xfId="43539" xr:uid="{B879D619-DC0E-4C28-98EA-35FFD3556010}"/>
    <cellStyle name="20% - Accent6 2 2 4 5 4" xfId="15386" xr:uid="{678C876A-19B0-4FEF-9BA9-B7C2A3BDA67B}"/>
    <cellStyle name="20% - Accent6 2 2 4 5 5" xfId="34158" xr:uid="{D9B6F430-895D-4180-B2BF-CC96A979A758}"/>
    <cellStyle name="20% - Accent6 2 2 4 5 6" xfId="52782" xr:uid="{289779BA-0A1E-4AC9-A580-8C424081F243}"/>
    <cellStyle name="20% - Accent6 2 2 4 5 7" xfId="60776" xr:uid="{426F48A6-75A5-4953-8AA9-85A448996053}"/>
    <cellStyle name="20% - Accent6 2 2 4 6" xfId="4179" xr:uid="{41D70A7C-E64C-43AE-B159-DA9ED8EE202B}"/>
    <cellStyle name="20% - Accent6 2 2 4 6 2" xfId="10437" xr:uid="{7C95BF13-0A5A-48DF-93BA-5C228CCDF866}"/>
    <cellStyle name="20% - Accent6 2 2 4 6 2 2" xfId="29291" xr:uid="{AA2F45DE-1F7A-436C-BEBE-2A6E3361A4E5}"/>
    <cellStyle name="20% - Accent6 2 2 4 6 2 2 2" xfId="48053" xr:uid="{DF2D5793-E4BD-450E-80B2-D07993A793D8}"/>
    <cellStyle name="20% - Accent6 2 2 4 6 2 3" xfId="19900" xr:uid="{A2068CFD-02D0-4CDB-A869-EBFD59B7E612}"/>
    <cellStyle name="20% - Accent6 2 2 4 6 2 4" xfId="38672" xr:uid="{FD2991B4-9932-418C-BF64-A70AEFF33688}"/>
    <cellStyle name="20% - Accent6 2 2 4 6 3" xfId="23226" xr:uid="{7B4CB9F0-11B3-421C-B16C-08121069974A}"/>
    <cellStyle name="20% - Accent6 2 2 4 6 3 2" xfId="41989" xr:uid="{097A7A87-D747-4CDD-B401-DD283F08B139}"/>
    <cellStyle name="20% - Accent6 2 2 4 6 4" xfId="13835" xr:uid="{DCBDFD12-05B3-4EE6-932F-F3FC63DA5327}"/>
    <cellStyle name="20% - Accent6 2 2 4 6 5" xfId="32608" xr:uid="{3697099B-6958-44A5-8AD4-C591CE09C54C}"/>
    <cellStyle name="20% - Accent6 2 2 4 6 6" xfId="52783" xr:uid="{80656072-8CBE-4438-B435-0FE057AC3D51}"/>
    <cellStyle name="20% - Accent6 2 2 4 6 7" xfId="60777" xr:uid="{0899437A-057A-4363-BEA0-0AD1BFE62FFC}"/>
    <cellStyle name="20% - Accent6 2 2 4 7" xfId="6737" xr:uid="{8B8D5ABA-4DFD-4DC0-9972-DEFA484FFECA}"/>
    <cellStyle name="20% - Accent6 2 2 4 7 2" xfId="25777" xr:uid="{2276D3FD-A3DA-42CE-90D8-6C87431BD71E}"/>
    <cellStyle name="20% - Accent6 2 2 4 7 2 2" xfId="44539" xr:uid="{6F2A39F9-777D-4EFD-A52B-21CEB9F5BCD4}"/>
    <cellStyle name="20% - Accent6 2 2 4 7 3" xfId="16386" xr:uid="{DA820221-B53C-40E5-A4A8-C01EA890593A}"/>
    <cellStyle name="20% - Accent6 2 2 4 7 4" xfId="35158" xr:uid="{43BC4832-DB35-4F2D-971B-49AB3ABF83D4}"/>
    <cellStyle name="20% - Accent6 2 2 4 8" xfId="8472" xr:uid="{66911739-4B7F-44AF-8C1B-FB5BE0DB9AC9}"/>
    <cellStyle name="20% - Accent6 2 2 4 8 2" xfId="27328" xr:uid="{F73E30A4-00D5-4309-A6FC-7112CA25392F}"/>
    <cellStyle name="20% - Accent6 2 2 4 8 2 2" xfId="46090" xr:uid="{DB213ED0-E4D8-4EB3-86DA-D1E72508124B}"/>
    <cellStyle name="20% - Accent6 2 2 4 8 3" xfId="17937" xr:uid="{4496FAAE-0DD0-47D8-B71F-80136511E870}"/>
    <cellStyle name="20% - Accent6 2 2 4 8 4" xfId="36709" xr:uid="{0D239B96-9074-4668-ADDE-71D85B295047}"/>
    <cellStyle name="20% - Accent6 2 2 4 9" xfId="22477" xr:uid="{55B53A38-CB1A-44CE-B75E-CC251A4883A3}"/>
    <cellStyle name="20% - Accent6 2 2 4 9 2" xfId="41249" xr:uid="{F994CBDD-153A-4277-A724-DE5508B8713D}"/>
    <cellStyle name="20% - Accent6 2 2 5" xfId="2358" xr:uid="{5932C326-0716-47A1-B97B-8B8DD56EE271}"/>
    <cellStyle name="20% - Accent6 2 2 5 10" xfId="13089" xr:uid="{FCA45ED4-32C0-4108-8273-5C80D76623A6}"/>
    <cellStyle name="20% - Accent6 2 2 5 11" xfId="31871" xr:uid="{07DEFD95-4550-4363-B4AC-C9032464897A}"/>
    <cellStyle name="20% - Accent6 2 2 5 12" xfId="50826" xr:uid="{593C38FD-056E-4663-9B0B-14909AB152B7}"/>
    <cellStyle name="20% - Accent6 2 2 5 13" xfId="3426" xr:uid="{311F0FA8-9E8A-47FE-BB10-AE8F668F1F5F}"/>
    <cellStyle name="20% - Accent6 2 2 5 14" xfId="59059" xr:uid="{CF4BBF51-CEC4-4B83-A573-81F79CFE676B}"/>
    <cellStyle name="20% - Accent6 2 2 5 2" xfId="2359" xr:uid="{715BBAD8-1BD8-4996-964B-E94F0ACA0C62}"/>
    <cellStyle name="20% - Accent6 2 2 5 2 10" xfId="50827" xr:uid="{A508DA99-8BD6-4369-AD03-E2CA08E8A933}"/>
    <cellStyle name="20% - Accent6 2 2 5 2 11" xfId="3427" xr:uid="{3AA3A8D6-9697-451F-888E-8E01215BD02A}"/>
    <cellStyle name="20% - Accent6 2 2 5 2 12" xfId="59060" xr:uid="{3C99181D-A9B4-463F-AF72-79CBDE70C87B}"/>
    <cellStyle name="20% - Accent6 2 2 5 2 2" xfId="2360" xr:uid="{08D76C01-D63C-46CE-84E8-018468AFA758}"/>
    <cellStyle name="20% - Accent6 2 2 5 2 2 10" xfId="59061" xr:uid="{93BE68C2-8C00-4349-ADD9-AEC7D23F4DEE}"/>
    <cellStyle name="20% - Accent6 2 2 5 2 2 2" xfId="6745" xr:uid="{991366A5-81D0-4885-997D-F15A9542D2B4}"/>
    <cellStyle name="20% - Accent6 2 2 5 2 2 2 2" xfId="10438" xr:uid="{86E6BAE2-57FD-41E6-A27D-74677941A4AF}"/>
    <cellStyle name="20% - Accent6 2 2 5 2 2 2 2 2" xfId="29292" xr:uid="{282F4833-9FBF-4F26-B6FC-E01D7994DF5C}"/>
    <cellStyle name="20% - Accent6 2 2 5 2 2 2 2 2 2" xfId="48054" xr:uid="{6F76D976-D933-4605-ACEE-5FD2CF3232F8}"/>
    <cellStyle name="20% - Accent6 2 2 5 2 2 2 2 3" xfId="19901" xr:uid="{6E4AB544-95B1-42FD-B867-CB95D091EC7E}"/>
    <cellStyle name="20% - Accent6 2 2 5 2 2 2 2 4" xfId="38673" xr:uid="{4BACB0C4-3D2B-4210-8160-DB72432C7A60}"/>
    <cellStyle name="20% - Accent6 2 2 5 2 2 2 3" xfId="25785" xr:uid="{9EBE6522-5A9D-4629-9C61-7123A8AF9E89}"/>
    <cellStyle name="20% - Accent6 2 2 5 2 2 2 3 2" xfId="44547" xr:uid="{CCD7E7A9-F963-46AD-B49F-49B5FD5EF22B}"/>
    <cellStyle name="20% - Accent6 2 2 5 2 2 2 4" xfId="16394" xr:uid="{BEF471B0-8244-4A9C-8E6D-066F7D547E46}"/>
    <cellStyle name="20% - Accent6 2 2 5 2 2 2 5" xfId="35166" xr:uid="{650B2C4D-8336-4265-B45A-EE573197CE8B}"/>
    <cellStyle name="20% - Accent6 2 2 5 2 2 2 6" xfId="52784" xr:uid="{A004185B-77D4-46B6-B498-1064E96A9000}"/>
    <cellStyle name="20% - Accent6 2 2 5 2 2 2 7" xfId="60778" xr:uid="{347CDB89-E9B7-4BC6-A939-6F64DF251B18}"/>
    <cellStyle name="20% - Accent6 2 2 5 2 2 3" xfId="10439" xr:uid="{14234147-BBC4-4285-9CB0-F50F6D475FEE}"/>
    <cellStyle name="20% - Accent6 2 2 5 2 2 3 2" xfId="29293" xr:uid="{D69E6CD0-4A76-41FB-BA53-CC71FA770B45}"/>
    <cellStyle name="20% - Accent6 2 2 5 2 2 3 2 2" xfId="48055" xr:uid="{AB76D156-99C6-4A52-8290-93D8582454D1}"/>
    <cellStyle name="20% - Accent6 2 2 5 2 2 3 3" xfId="19902" xr:uid="{340D9EC3-8C0E-446C-AF75-EDD080B096D3}"/>
    <cellStyle name="20% - Accent6 2 2 5 2 2 3 4" xfId="38674" xr:uid="{F417CEB8-C14C-4850-B7C6-C0663D8C9AA9}"/>
    <cellStyle name="20% - Accent6 2 2 5 2 2 3 5" xfId="52785" xr:uid="{5E71F43E-AC96-43E0-B198-C13610A21BE6}"/>
    <cellStyle name="20% - Accent6 2 2 5 2 2 3 6" xfId="60779" xr:uid="{5EA38159-7FD7-4D52-A331-9E080575E6BB}"/>
    <cellStyle name="20% - Accent6 2 2 5 2 2 4" xfId="8480" xr:uid="{448E3E66-71EB-4689-B30B-72CDDB4F3AA2}"/>
    <cellStyle name="20% - Accent6 2 2 5 2 2 4 2" xfId="27336" xr:uid="{886494D5-A24F-4A09-B184-F4809BCB2BC8}"/>
    <cellStyle name="20% - Accent6 2 2 5 2 2 4 2 2" xfId="46098" xr:uid="{568B1ADD-30BE-4500-A694-3E6296104626}"/>
    <cellStyle name="20% - Accent6 2 2 5 2 2 4 3" xfId="17945" xr:uid="{07FC70CD-D638-4ED0-9775-3CB910A5B87E}"/>
    <cellStyle name="20% - Accent6 2 2 5 2 2 4 4" xfId="36717" xr:uid="{8A5341AF-C5B4-4531-8FE4-8456C5BDB9C2}"/>
    <cellStyle name="20% - Accent6 2 2 5 2 2 5" xfId="24259" xr:uid="{20A114F1-B80C-4B09-B619-21B2709AD35F}"/>
    <cellStyle name="20% - Accent6 2 2 5 2 2 5 2" xfId="43022" xr:uid="{3C13D783-D110-4E3C-809D-6D17705F7241}"/>
    <cellStyle name="20% - Accent6 2 2 5 2 2 6" xfId="14868" xr:uid="{829C8112-2960-4E9A-8804-965EEE782B86}"/>
    <cellStyle name="20% - Accent6 2 2 5 2 2 7" xfId="33641" xr:uid="{3E3C842C-3BA8-43AF-90C1-95BC50BFFDC4}"/>
    <cellStyle name="20% - Accent6 2 2 5 2 2 8" xfId="50828" xr:uid="{5537FB59-017E-4859-AF07-4B7D9132E677}"/>
    <cellStyle name="20% - Accent6 2 2 5 2 2 9" xfId="5212" xr:uid="{6BE702BC-A203-40F8-9410-7C514D3F7DCF}"/>
    <cellStyle name="20% - Accent6 2 2 5 2 3" xfId="5988" xr:uid="{A4F0673C-1E92-48DE-B65B-D238DF9C2385}"/>
    <cellStyle name="20% - Accent6 2 2 5 2 3 2" xfId="10440" xr:uid="{2493A1C9-6D53-4716-A85F-341E17580AEE}"/>
    <cellStyle name="20% - Accent6 2 2 5 2 3 2 2" xfId="29294" xr:uid="{4B0F3F16-220F-40A0-9DE3-9AAB3BE24CBA}"/>
    <cellStyle name="20% - Accent6 2 2 5 2 3 2 2 2" xfId="48056" xr:uid="{13A0E02B-C36C-4F1E-801D-A06B4237069D}"/>
    <cellStyle name="20% - Accent6 2 2 5 2 3 2 3" xfId="19903" xr:uid="{49FF3090-D254-4362-A6F4-5D9AB4955444}"/>
    <cellStyle name="20% - Accent6 2 2 5 2 3 2 4" xfId="38675" xr:uid="{5D66DA11-706D-4DC7-BF64-74BCB8F42B90}"/>
    <cellStyle name="20% - Accent6 2 2 5 2 3 3" xfId="25035" xr:uid="{D86F350B-8A8A-4265-9E19-B9C402F3669F}"/>
    <cellStyle name="20% - Accent6 2 2 5 2 3 3 2" xfId="43797" xr:uid="{4FF6FD93-EB09-4DB4-8659-F309B422CD92}"/>
    <cellStyle name="20% - Accent6 2 2 5 2 3 4" xfId="15644" xr:uid="{2B5CE116-5180-44FF-B397-2A8A0D216100}"/>
    <cellStyle name="20% - Accent6 2 2 5 2 3 5" xfId="34416" xr:uid="{3B6976B5-FCC5-4972-84A2-FCD1649B276C}"/>
    <cellStyle name="20% - Accent6 2 2 5 2 3 6" xfId="52786" xr:uid="{6EF07D96-BC8B-430E-A592-AC72DADB97E5}"/>
    <cellStyle name="20% - Accent6 2 2 5 2 3 7" xfId="60780" xr:uid="{949D9F43-59D4-4978-8229-E066B2154A34}"/>
    <cellStyle name="20% - Accent6 2 2 5 2 4" xfId="4437" xr:uid="{2AEF108B-3933-4CF0-B13E-FDCA76039251}"/>
    <cellStyle name="20% - Accent6 2 2 5 2 4 2" xfId="10441" xr:uid="{CCA10D0B-AF16-47A8-B209-A68E22C43AD1}"/>
    <cellStyle name="20% - Accent6 2 2 5 2 4 2 2" xfId="29295" xr:uid="{347B30DB-0AB7-4A5D-9B2A-8865C29ECE5E}"/>
    <cellStyle name="20% - Accent6 2 2 5 2 4 2 2 2" xfId="48057" xr:uid="{754090F2-B2B8-4F23-8B14-043B4F505250}"/>
    <cellStyle name="20% - Accent6 2 2 5 2 4 2 3" xfId="19904" xr:uid="{1D826FCE-12F0-4879-8D02-882BE4255E20}"/>
    <cellStyle name="20% - Accent6 2 2 5 2 4 2 4" xfId="38676" xr:uid="{7773473F-182F-43C6-B7C7-53DFE4F97437}"/>
    <cellStyle name="20% - Accent6 2 2 5 2 4 3" xfId="23484" xr:uid="{18A43DF3-708F-447A-8434-9127774C0D61}"/>
    <cellStyle name="20% - Accent6 2 2 5 2 4 3 2" xfId="42247" xr:uid="{C4F6AE44-2828-4A0B-96C6-A2B90A0881AB}"/>
    <cellStyle name="20% - Accent6 2 2 5 2 4 4" xfId="14093" xr:uid="{18E3BF47-7170-4A5E-B7F2-9C4FEC02C1D4}"/>
    <cellStyle name="20% - Accent6 2 2 5 2 4 5" xfId="32866" xr:uid="{971FBE21-BCD5-4E74-9A37-92CD36EBC622}"/>
    <cellStyle name="20% - Accent6 2 2 5 2 4 6" xfId="52787" xr:uid="{A25A30BF-8CF0-46E7-93D4-40C4DC94CB41}"/>
    <cellStyle name="20% - Accent6 2 2 5 2 4 7" xfId="60781" xr:uid="{69AD3B7C-14BA-46BC-8139-43F1B8A06F4F}"/>
    <cellStyle name="20% - Accent6 2 2 5 2 5" xfId="6744" xr:uid="{9565B950-8522-4A6F-BBD6-A7037B61C181}"/>
    <cellStyle name="20% - Accent6 2 2 5 2 5 2" xfId="25784" xr:uid="{18CA4948-1427-4540-AF6A-11A778EBEE9F}"/>
    <cellStyle name="20% - Accent6 2 2 5 2 5 2 2" xfId="44546" xr:uid="{7F0676B9-E111-4DE5-8B3A-769A3C93D67C}"/>
    <cellStyle name="20% - Accent6 2 2 5 2 5 3" xfId="16393" xr:uid="{1AD16DF9-3327-4ED7-9A25-6F8E8CB9FA3A}"/>
    <cellStyle name="20% - Accent6 2 2 5 2 5 4" xfId="35165" xr:uid="{B83B9E6F-5F28-4B85-85FA-7EFF8D256FBE}"/>
    <cellStyle name="20% - Accent6 2 2 5 2 6" xfId="8479" xr:uid="{0A735777-BF1A-47E3-ACDE-E01C8533AB9C}"/>
    <cellStyle name="20% - Accent6 2 2 5 2 6 2" xfId="27335" xr:uid="{4C883A78-EA31-42E9-A19E-8B6904399FDC}"/>
    <cellStyle name="20% - Accent6 2 2 5 2 6 2 2" xfId="46097" xr:uid="{882AEA0B-FCDE-4858-8514-BCFFB6CB237D}"/>
    <cellStyle name="20% - Accent6 2 2 5 2 6 3" xfId="17944" xr:uid="{57A122ED-03B5-4651-87A9-64839DA89219}"/>
    <cellStyle name="20% - Accent6 2 2 5 2 6 4" xfId="36716" xr:uid="{7EDFD769-55EA-46AF-9BA8-306851F7D6CD}"/>
    <cellStyle name="20% - Accent6 2 2 5 2 7" xfId="22481" xr:uid="{0CA70E96-64C8-46AA-897D-8E0BCC4600F1}"/>
    <cellStyle name="20% - Accent6 2 2 5 2 7 2" xfId="41253" xr:uid="{2FE7386C-4C26-46B8-BB22-BEF00468081B}"/>
    <cellStyle name="20% - Accent6 2 2 5 2 8" xfId="13090" xr:uid="{C399A13B-AB1B-411F-ABAA-0900C4E7E5B8}"/>
    <cellStyle name="20% - Accent6 2 2 5 2 9" xfId="31872" xr:uid="{F07E3DCC-E637-462C-90D3-7BF8A70E3737}"/>
    <cellStyle name="20% - Accent6 2 2 5 3" xfId="2361" xr:uid="{ABB787F8-3A9E-46E7-8ACA-ABEC2DA40C63}"/>
    <cellStyle name="20% - Accent6 2 2 5 3 10" xfId="50829" xr:uid="{9B9557CA-D9E3-415F-A570-187A95351208}"/>
    <cellStyle name="20% - Accent6 2 2 5 3 11" xfId="3428" xr:uid="{D561FF0C-D67B-4104-9C10-6871F09D369D}"/>
    <cellStyle name="20% - Accent6 2 2 5 3 12" xfId="59062" xr:uid="{7DC6583D-7461-43B8-9D4E-BDF7187CEA16}"/>
    <cellStyle name="20% - Accent6 2 2 5 3 2" xfId="2362" xr:uid="{31A25CD3-6941-455E-BE2D-3146B0F0CFB0}"/>
    <cellStyle name="20% - Accent6 2 2 5 3 2 10" xfId="59063" xr:uid="{CCD1A69D-7667-4BFF-AA93-1E68A1A8A831}"/>
    <cellStyle name="20% - Accent6 2 2 5 3 2 2" xfId="6747" xr:uid="{4E52C484-4261-40B4-90DB-7E7AB227077F}"/>
    <cellStyle name="20% - Accent6 2 2 5 3 2 2 2" xfId="10442" xr:uid="{74B2E7C4-5AF2-4E1A-AFF4-E3A5975671C0}"/>
    <cellStyle name="20% - Accent6 2 2 5 3 2 2 2 2" xfId="29296" xr:uid="{6A1318DE-2AF5-44C2-B7B9-7C567CE50183}"/>
    <cellStyle name="20% - Accent6 2 2 5 3 2 2 2 2 2" xfId="48058" xr:uid="{875AE5FC-E623-4085-8393-4F23368A4856}"/>
    <cellStyle name="20% - Accent6 2 2 5 3 2 2 2 3" xfId="19905" xr:uid="{EAAD8B26-6029-48D3-8E91-FE1D152DACAF}"/>
    <cellStyle name="20% - Accent6 2 2 5 3 2 2 2 4" xfId="38677" xr:uid="{F547BE4C-5555-48B0-9A9A-2ED1DCC1FA45}"/>
    <cellStyle name="20% - Accent6 2 2 5 3 2 2 3" xfId="25787" xr:uid="{595C24B5-A02D-4658-A7A1-38F23B19D98D}"/>
    <cellStyle name="20% - Accent6 2 2 5 3 2 2 3 2" xfId="44549" xr:uid="{4A03EABE-40E9-4E34-910E-CA5457202678}"/>
    <cellStyle name="20% - Accent6 2 2 5 3 2 2 4" xfId="16396" xr:uid="{43C36F38-A34A-4AC4-9EB7-3D9A05C87143}"/>
    <cellStyle name="20% - Accent6 2 2 5 3 2 2 5" xfId="35168" xr:uid="{2D1E8726-B789-47B5-9679-25950B7D4033}"/>
    <cellStyle name="20% - Accent6 2 2 5 3 2 2 6" xfId="52788" xr:uid="{18023009-E56C-4100-BD67-9972EAC16AAC}"/>
    <cellStyle name="20% - Accent6 2 2 5 3 2 2 7" xfId="60782" xr:uid="{3704BD55-1786-4C32-91E7-23DC06239050}"/>
    <cellStyle name="20% - Accent6 2 2 5 3 2 3" xfId="10443" xr:uid="{BC314F4C-D4F9-4180-A25E-6280E774D144}"/>
    <cellStyle name="20% - Accent6 2 2 5 3 2 3 2" xfId="29297" xr:uid="{FB5164B8-A791-4936-B253-415F2CF57FEC}"/>
    <cellStyle name="20% - Accent6 2 2 5 3 2 3 2 2" xfId="48059" xr:uid="{687BE69A-A56C-43D6-80EE-880F624D92AB}"/>
    <cellStyle name="20% - Accent6 2 2 5 3 2 3 3" xfId="19906" xr:uid="{9E2AC5B4-8280-47DF-85AE-64B7A8AB89F7}"/>
    <cellStyle name="20% - Accent6 2 2 5 3 2 3 4" xfId="38678" xr:uid="{11D51FA6-2A7D-437A-B01D-D495A4AA8A4F}"/>
    <cellStyle name="20% - Accent6 2 2 5 3 2 3 5" xfId="52789" xr:uid="{7546E03C-8016-4C5F-B351-F1411E4C173B}"/>
    <cellStyle name="20% - Accent6 2 2 5 3 2 3 6" xfId="60783" xr:uid="{3B523D3F-DCEA-43A1-8819-0F5710B88F6D}"/>
    <cellStyle name="20% - Accent6 2 2 5 3 2 4" xfId="8482" xr:uid="{14531FEC-A3E8-475D-8517-AF4E34F4E470}"/>
    <cellStyle name="20% - Accent6 2 2 5 3 2 4 2" xfId="27338" xr:uid="{269E9DF0-32FF-4C4B-BED7-9203D54E53CC}"/>
    <cellStyle name="20% - Accent6 2 2 5 3 2 4 2 2" xfId="46100" xr:uid="{C27D8D66-AE7E-4463-B355-BAF287BED036}"/>
    <cellStyle name="20% - Accent6 2 2 5 3 2 4 3" xfId="17947" xr:uid="{4D321BFE-9A3B-441C-A137-7FE1E183B52B}"/>
    <cellStyle name="20% - Accent6 2 2 5 3 2 4 4" xfId="36719" xr:uid="{1DFB0B83-FABC-4120-AC5C-F20E40178DF1}"/>
    <cellStyle name="20% - Accent6 2 2 5 3 2 5" xfId="24477" xr:uid="{75F048E4-353B-47C4-9BE0-2550452AE34C}"/>
    <cellStyle name="20% - Accent6 2 2 5 3 2 5 2" xfId="43240" xr:uid="{E39ADEFC-22E8-438F-A0DA-EA07F3D1E9A0}"/>
    <cellStyle name="20% - Accent6 2 2 5 3 2 6" xfId="15086" xr:uid="{1E0E1812-91BF-49FD-9F34-DF564E801D31}"/>
    <cellStyle name="20% - Accent6 2 2 5 3 2 7" xfId="33859" xr:uid="{20932588-C9F3-488A-ACE9-755C6F98D732}"/>
    <cellStyle name="20% - Accent6 2 2 5 3 2 8" xfId="50830" xr:uid="{A5FF3A59-23D3-4F06-BA50-FA213BA4C295}"/>
    <cellStyle name="20% - Accent6 2 2 5 3 2 9" xfId="5430" xr:uid="{A5D68262-E14F-4E59-881A-1F02051AB961}"/>
    <cellStyle name="20% - Accent6 2 2 5 3 3" xfId="6206" xr:uid="{6F2F6E4D-FDDB-4E26-B9FC-0BD7485C1498}"/>
    <cellStyle name="20% - Accent6 2 2 5 3 3 2" xfId="10444" xr:uid="{35955F0B-DD4F-4DAD-B3B2-5323EBAFEE46}"/>
    <cellStyle name="20% - Accent6 2 2 5 3 3 2 2" xfId="29298" xr:uid="{B0574768-7D4D-4128-9EB9-62CD578C5506}"/>
    <cellStyle name="20% - Accent6 2 2 5 3 3 2 2 2" xfId="48060" xr:uid="{759ED2FC-5B4E-438F-B1B3-5B00021BBF2A}"/>
    <cellStyle name="20% - Accent6 2 2 5 3 3 2 3" xfId="19907" xr:uid="{C247CDEB-6E2F-482A-BA57-D2AFE3173B47}"/>
    <cellStyle name="20% - Accent6 2 2 5 3 3 2 4" xfId="38679" xr:uid="{9BFBCE2F-345C-4653-909D-E7AC394301BE}"/>
    <cellStyle name="20% - Accent6 2 2 5 3 3 3" xfId="25253" xr:uid="{BD427218-43AF-4DC4-88D6-D56C01A83871}"/>
    <cellStyle name="20% - Accent6 2 2 5 3 3 3 2" xfId="44015" xr:uid="{226C3B46-224C-49DA-9E54-596C478C725E}"/>
    <cellStyle name="20% - Accent6 2 2 5 3 3 4" xfId="15862" xr:uid="{89E420E8-F1B9-41F4-BF61-6E8038ABBFDD}"/>
    <cellStyle name="20% - Accent6 2 2 5 3 3 5" xfId="34634" xr:uid="{CB80224C-BEEB-4E58-AB91-C442F6267EA1}"/>
    <cellStyle name="20% - Accent6 2 2 5 3 3 6" xfId="52790" xr:uid="{AC29A286-5FB2-4A10-B604-ACA485004384}"/>
    <cellStyle name="20% - Accent6 2 2 5 3 3 7" xfId="60784" xr:uid="{D0DF4FED-ACE6-46C9-8687-2CF92C32E110}"/>
    <cellStyle name="20% - Accent6 2 2 5 3 4" xfId="4655" xr:uid="{ECEACD76-4FA7-46F9-8EFB-B6DE32B5FDC6}"/>
    <cellStyle name="20% - Accent6 2 2 5 3 4 2" xfId="10445" xr:uid="{FA9302B4-0C3A-4105-9AE5-C7FDEC38AD6F}"/>
    <cellStyle name="20% - Accent6 2 2 5 3 4 2 2" xfId="29299" xr:uid="{7F34B974-19D5-49F0-9039-4E30499C340D}"/>
    <cellStyle name="20% - Accent6 2 2 5 3 4 2 2 2" xfId="48061" xr:uid="{DE9CC521-312F-4A30-B898-EC0698DBADD4}"/>
    <cellStyle name="20% - Accent6 2 2 5 3 4 2 3" xfId="19908" xr:uid="{9E60192C-0727-424D-92DB-D3AD7D5B3BA2}"/>
    <cellStyle name="20% - Accent6 2 2 5 3 4 2 4" xfId="38680" xr:uid="{9F0E9D89-7C55-47D8-8BE8-F680F30B9833}"/>
    <cellStyle name="20% - Accent6 2 2 5 3 4 3" xfId="23702" xr:uid="{8AB1D9E1-FD27-46E0-8A39-2DDBAAEBB694}"/>
    <cellStyle name="20% - Accent6 2 2 5 3 4 3 2" xfId="42465" xr:uid="{FEBE535C-9D8A-4656-8633-FC27C0BC02CB}"/>
    <cellStyle name="20% - Accent6 2 2 5 3 4 4" xfId="14311" xr:uid="{4F53206B-29FA-4289-80DC-E89E08536CB4}"/>
    <cellStyle name="20% - Accent6 2 2 5 3 4 5" xfId="33084" xr:uid="{DF695788-A642-4289-9ADC-2ED8EF325710}"/>
    <cellStyle name="20% - Accent6 2 2 5 3 4 6" xfId="52791" xr:uid="{4242C5A3-DCB3-45ED-B498-20240C940D68}"/>
    <cellStyle name="20% - Accent6 2 2 5 3 4 7" xfId="60785" xr:uid="{C8DC0DF4-DC0B-4299-9175-A85FBB3CC06C}"/>
    <cellStyle name="20% - Accent6 2 2 5 3 5" xfId="6746" xr:uid="{10845FBA-8AE7-4D0F-B95B-30AFD438686F}"/>
    <cellStyle name="20% - Accent6 2 2 5 3 5 2" xfId="25786" xr:uid="{BD2F5174-9830-4DDA-8900-EBBDED6C0893}"/>
    <cellStyle name="20% - Accent6 2 2 5 3 5 2 2" xfId="44548" xr:uid="{DB966EBB-8986-49A9-BC16-7F060B3E2D84}"/>
    <cellStyle name="20% - Accent6 2 2 5 3 5 3" xfId="16395" xr:uid="{764D644D-8F70-4B4D-99AF-90EE03F0D513}"/>
    <cellStyle name="20% - Accent6 2 2 5 3 5 4" xfId="35167" xr:uid="{7E6F683C-1D2A-4D33-BABE-DAD8AA314E0F}"/>
    <cellStyle name="20% - Accent6 2 2 5 3 6" xfId="8481" xr:uid="{AD1185D3-4223-4C1A-931C-F6143C8F8E3C}"/>
    <cellStyle name="20% - Accent6 2 2 5 3 6 2" xfId="27337" xr:uid="{6C2659D4-4CEB-4986-9530-7917EC84C299}"/>
    <cellStyle name="20% - Accent6 2 2 5 3 6 2 2" xfId="46099" xr:uid="{424791E9-B771-4F53-A345-616307873656}"/>
    <cellStyle name="20% - Accent6 2 2 5 3 6 3" xfId="17946" xr:uid="{B210C2F3-F402-4FF5-8D7B-F35FB66095C7}"/>
    <cellStyle name="20% - Accent6 2 2 5 3 6 4" xfId="36718" xr:uid="{2AF3CD36-0CB5-4776-AABC-0265C2EB7A1C}"/>
    <cellStyle name="20% - Accent6 2 2 5 3 7" xfId="22482" xr:uid="{EE2949E4-D5D5-4C9E-8F7F-130F2E9AE464}"/>
    <cellStyle name="20% - Accent6 2 2 5 3 7 2" xfId="41254" xr:uid="{2E1F2543-1E9D-48AE-81B1-2EE44BC5F43E}"/>
    <cellStyle name="20% - Accent6 2 2 5 3 8" xfId="13091" xr:uid="{EEB46029-5718-4EA4-886C-EADF1C0A75F9}"/>
    <cellStyle name="20% - Accent6 2 2 5 3 9" xfId="31873" xr:uid="{94280670-B660-4922-A89F-4C69A47F0F34}"/>
    <cellStyle name="20% - Accent6 2 2 5 4" xfId="2363" xr:uid="{81039F5D-E0C5-47CA-B0D8-C487A16006FE}"/>
    <cellStyle name="20% - Accent6 2 2 5 4 10" xfId="59064" xr:uid="{494D72DE-8637-47D6-A739-80050A185635}"/>
    <cellStyle name="20% - Accent6 2 2 5 4 2" xfId="6748" xr:uid="{B85F8EC0-8AB3-46E4-A157-049C4CC4DA7F}"/>
    <cellStyle name="20% - Accent6 2 2 5 4 2 2" xfId="10446" xr:uid="{38973792-AA41-408B-9802-5DEAC2ECD730}"/>
    <cellStyle name="20% - Accent6 2 2 5 4 2 2 2" xfId="29300" xr:uid="{70FD0A0B-93D7-4738-ABD5-1200692D8FE4}"/>
    <cellStyle name="20% - Accent6 2 2 5 4 2 2 2 2" xfId="48062" xr:uid="{F090B90B-16D9-49B4-8A93-D2AFA6C4B42F}"/>
    <cellStyle name="20% - Accent6 2 2 5 4 2 2 3" xfId="19909" xr:uid="{D7E34A05-5C8E-46C2-BD38-8994056337BC}"/>
    <cellStyle name="20% - Accent6 2 2 5 4 2 2 4" xfId="38681" xr:uid="{324FB6E4-B894-4294-9CA2-19EAD0A51479}"/>
    <cellStyle name="20% - Accent6 2 2 5 4 2 3" xfId="25788" xr:uid="{EF0715BC-235B-4EBE-B747-44C48545D7BB}"/>
    <cellStyle name="20% - Accent6 2 2 5 4 2 3 2" xfId="44550" xr:uid="{4B084012-DFB3-4AB5-B46C-A88B2732C158}"/>
    <cellStyle name="20% - Accent6 2 2 5 4 2 4" xfId="16397" xr:uid="{1E31BD9A-A992-41D6-B8E2-BCC2A1195928}"/>
    <cellStyle name="20% - Accent6 2 2 5 4 2 5" xfId="35169" xr:uid="{B2C08D91-426A-44F5-8CDD-0885B4EB5125}"/>
    <cellStyle name="20% - Accent6 2 2 5 4 2 6" xfId="52792" xr:uid="{FC1E1BD1-010B-4840-8A1A-1A9C7E6B96A1}"/>
    <cellStyle name="20% - Accent6 2 2 5 4 2 7" xfId="60786" xr:uid="{AD233DE2-690A-4AE6-A1DC-37733885616E}"/>
    <cellStyle name="20% - Accent6 2 2 5 4 3" xfId="10447" xr:uid="{3E582365-882E-4C8C-BBFF-4121BCD70C69}"/>
    <cellStyle name="20% - Accent6 2 2 5 4 3 2" xfId="29301" xr:uid="{D21538CA-9A37-4627-82D8-EEB2EEC60165}"/>
    <cellStyle name="20% - Accent6 2 2 5 4 3 2 2" xfId="48063" xr:uid="{BD66B73B-0DAF-40DC-B3AD-21791167C154}"/>
    <cellStyle name="20% - Accent6 2 2 5 4 3 3" xfId="19910" xr:uid="{C2C7043D-5C07-48E5-AA0F-482FF52A1D72}"/>
    <cellStyle name="20% - Accent6 2 2 5 4 3 4" xfId="38682" xr:uid="{0AA38FCC-A08D-4391-918A-D64B44A5E6BC}"/>
    <cellStyle name="20% - Accent6 2 2 5 4 3 5" xfId="52793" xr:uid="{7DFC9208-CE4D-49A6-80AF-DF5A73539D97}"/>
    <cellStyle name="20% - Accent6 2 2 5 4 3 6" xfId="60787" xr:uid="{46329631-BDB3-4DD4-963C-05CEC780D70D}"/>
    <cellStyle name="20% - Accent6 2 2 5 4 4" xfId="8483" xr:uid="{09496F72-15CF-48D2-B959-FB534AB07987}"/>
    <cellStyle name="20% - Accent6 2 2 5 4 4 2" xfId="27339" xr:uid="{A20077A5-AAA9-453A-8601-07B211E2478E}"/>
    <cellStyle name="20% - Accent6 2 2 5 4 4 2 2" xfId="46101" xr:uid="{DED746F3-883C-4569-AC19-2A76CEAB855E}"/>
    <cellStyle name="20% - Accent6 2 2 5 4 4 3" xfId="17948" xr:uid="{D61769B9-80DE-4B1C-B569-475A7B662210}"/>
    <cellStyle name="20% - Accent6 2 2 5 4 4 4" xfId="36720" xr:uid="{F0DAE989-C526-4C02-8D54-0F9023AD69BD}"/>
    <cellStyle name="20% - Accent6 2 2 5 4 5" xfId="24044" xr:uid="{17527312-C57A-4173-A7BB-B16DDBC1279E}"/>
    <cellStyle name="20% - Accent6 2 2 5 4 5 2" xfId="42807" xr:uid="{EF88E028-026F-445B-BADF-63AA64B15236}"/>
    <cellStyle name="20% - Accent6 2 2 5 4 6" xfId="14653" xr:uid="{9C7038A3-6834-4FE0-A127-0A780BBDFDCC}"/>
    <cellStyle name="20% - Accent6 2 2 5 4 7" xfId="33426" xr:uid="{A86D544E-FD61-4C03-9123-7B4ECEBE0C94}"/>
    <cellStyle name="20% - Accent6 2 2 5 4 8" xfId="50831" xr:uid="{5C919307-A3EC-4DF8-8256-1A80E391C320}"/>
    <cellStyle name="20% - Accent6 2 2 5 4 9" xfId="4997" xr:uid="{7A9BDE21-CC4B-47BD-8EB5-0DBDA51485FF}"/>
    <cellStyle name="20% - Accent6 2 2 5 5" xfId="5773" xr:uid="{955248CC-25AC-4684-90F6-25530AA9A3D2}"/>
    <cellStyle name="20% - Accent6 2 2 5 5 2" xfId="10448" xr:uid="{2284C7F6-13FC-4CF5-AE5F-F16FD555123F}"/>
    <cellStyle name="20% - Accent6 2 2 5 5 2 2" xfId="29302" xr:uid="{69767D06-A37A-4F75-804B-E4DBA605E572}"/>
    <cellStyle name="20% - Accent6 2 2 5 5 2 2 2" xfId="48064" xr:uid="{3D1A6EB0-63A5-49C2-B701-68FD91E6BFD5}"/>
    <cellStyle name="20% - Accent6 2 2 5 5 2 3" xfId="19911" xr:uid="{4E13311C-89FD-4DFC-8B5B-18631B56DCBB}"/>
    <cellStyle name="20% - Accent6 2 2 5 5 2 4" xfId="38683" xr:uid="{C74CBABE-E868-46C3-8EBA-F513221031DA}"/>
    <cellStyle name="20% - Accent6 2 2 5 5 3" xfId="24820" xr:uid="{E3EC293B-49DF-4A08-B9AD-5CF0799A9538}"/>
    <cellStyle name="20% - Accent6 2 2 5 5 3 2" xfId="43582" xr:uid="{D13C6782-D4EF-4BA2-8520-B72927D85C44}"/>
    <cellStyle name="20% - Accent6 2 2 5 5 4" xfId="15429" xr:uid="{FBB7357C-7177-4B4B-BF7A-FFFF14559CC9}"/>
    <cellStyle name="20% - Accent6 2 2 5 5 5" xfId="34201" xr:uid="{F23A0AE4-EDE1-4389-BF2E-3C3F70B8A801}"/>
    <cellStyle name="20% - Accent6 2 2 5 5 6" xfId="52794" xr:uid="{4622B342-04FE-46B3-8C2E-C1A0830CA45D}"/>
    <cellStyle name="20% - Accent6 2 2 5 5 7" xfId="60788" xr:uid="{351D2292-DB1D-4252-9244-545ECD3D53F9}"/>
    <cellStyle name="20% - Accent6 2 2 5 6" xfId="4222" xr:uid="{E4FE7769-4E04-41A8-8510-D955B5D6AB8C}"/>
    <cellStyle name="20% - Accent6 2 2 5 6 2" xfId="10449" xr:uid="{8A5D0326-3EED-40C7-9DDA-5DEE30EAAAF8}"/>
    <cellStyle name="20% - Accent6 2 2 5 6 2 2" xfId="29303" xr:uid="{D5EBB7EC-F881-4157-A652-2501AC141EA1}"/>
    <cellStyle name="20% - Accent6 2 2 5 6 2 2 2" xfId="48065" xr:uid="{A0B6C579-EB94-49E5-B9CF-1892AEA63DAD}"/>
    <cellStyle name="20% - Accent6 2 2 5 6 2 3" xfId="19912" xr:uid="{277467F6-9962-482D-94E2-6681C4467AC9}"/>
    <cellStyle name="20% - Accent6 2 2 5 6 2 4" xfId="38684" xr:uid="{46D6FAD5-84C0-4AE1-B656-04F0CB60552B}"/>
    <cellStyle name="20% - Accent6 2 2 5 6 3" xfId="23269" xr:uid="{B0391215-E7E8-4394-9349-3CCCE5F45ECE}"/>
    <cellStyle name="20% - Accent6 2 2 5 6 3 2" xfId="42032" xr:uid="{2EAF566E-2A9C-4F46-8F55-8A1FE509EC79}"/>
    <cellStyle name="20% - Accent6 2 2 5 6 4" xfId="13878" xr:uid="{DE85ACB9-8F11-4231-983C-95C104FDEA5C}"/>
    <cellStyle name="20% - Accent6 2 2 5 6 5" xfId="32651" xr:uid="{A0A69E7D-7454-4063-BCB2-6B16AEBFD5C2}"/>
    <cellStyle name="20% - Accent6 2 2 5 6 6" xfId="52795" xr:uid="{CEBB37BC-4116-4BE9-B79E-ECF83F1B3502}"/>
    <cellStyle name="20% - Accent6 2 2 5 6 7" xfId="60789" xr:uid="{79B4AA7C-0372-45B5-9F7F-B0084A8DBCEE}"/>
    <cellStyle name="20% - Accent6 2 2 5 7" xfId="6743" xr:uid="{C799F55E-C504-4F34-B163-F44433F771DF}"/>
    <cellStyle name="20% - Accent6 2 2 5 7 2" xfId="25783" xr:uid="{832336FA-D5FE-425E-BB39-8036A9F0C55C}"/>
    <cellStyle name="20% - Accent6 2 2 5 7 2 2" xfId="44545" xr:uid="{399366C2-F883-4CF4-950C-A5B7E5087E46}"/>
    <cellStyle name="20% - Accent6 2 2 5 7 3" xfId="16392" xr:uid="{82AD50CD-8504-47E0-87DD-C85762CE1806}"/>
    <cellStyle name="20% - Accent6 2 2 5 7 4" xfId="35164" xr:uid="{324960FE-0FE5-463C-9277-9BEA2C88AA1E}"/>
    <cellStyle name="20% - Accent6 2 2 5 8" xfId="8478" xr:uid="{C120B442-574A-4AAB-B1F6-8139A6AC7656}"/>
    <cellStyle name="20% - Accent6 2 2 5 8 2" xfId="27334" xr:uid="{E7814AB1-78A1-4799-BE1E-37ED6A0E4F2E}"/>
    <cellStyle name="20% - Accent6 2 2 5 8 2 2" xfId="46096" xr:uid="{D76DBD80-0F5F-4ADD-ABE9-C7DFC8EEBB12}"/>
    <cellStyle name="20% - Accent6 2 2 5 8 3" xfId="17943" xr:uid="{F83AD73C-5598-4105-B5B1-15847985AE8E}"/>
    <cellStyle name="20% - Accent6 2 2 5 8 4" xfId="36715" xr:uid="{9A0F74AF-EB46-4197-B2F3-2581D73E90C5}"/>
    <cellStyle name="20% - Accent6 2 2 5 9" xfId="22480" xr:uid="{1E8F9542-D21A-4765-9776-A741BD1CB075}"/>
    <cellStyle name="20% - Accent6 2 2 5 9 2" xfId="41252" xr:uid="{453F4BF0-5A7C-40D3-B7C9-1F8818486E42}"/>
    <cellStyle name="20% - Accent6 2 2 6" xfId="2364" xr:uid="{3DA9C2E0-497E-4E2C-A0F9-505FC6391CA6}"/>
    <cellStyle name="20% - Accent6 2 2 6 10" xfId="31874" xr:uid="{535BBA5D-6C1D-4D2E-B845-AF69C88F24F9}"/>
    <cellStyle name="20% - Accent6 2 2 6 11" xfId="50832" xr:uid="{91C64C16-9C5C-4349-99AC-102DD812540A}"/>
    <cellStyle name="20% - Accent6 2 2 6 12" xfId="3429" xr:uid="{5F0BCD9D-F84C-4AFC-B849-2B99EC3EF2F9}"/>
    <cellStyle name="20% - Accent6 2 2 6 13" xfId="59065" xr:uid="{F77785CB-4FCA-40FE-918F-76D8245DFC21}"/>
    <cellStyle name="20% - Accent6 2 2 6 2" xfId="2365" xr:uid="{41099AB3-734A-422C-B1C7-2DC4F9C729C3}"/>
    <cellStyle name="20% - Accent6 2 2 6 2 10" xfId="50833" xr:uid="{247C6999-C817-4258-90C7-4974AC8285AB}"/>
    <cellStyle name="20% - Accent6 2 2 6 2 11" xfId="3430" xr:uid="{EADBACBA-96FC-48DF-A126-EC3A129D2306}"/>
    <cellStyle name="20% - Accent6 2 2 6 2 12" xfId="59066" xr:uid="{41D74130-11B7-436F-84C8-A87657ED2B03}"/>
    <cellStyle name="20% - Accent6 2 2 6 2 2" xfId="2366" xr:uid="{32171A1D-4916-4953-9538-B22E72F763A1}"/>
    <cellStyle name="20% - Accent6 2 2 6 2 2 10" xfId="59067" xr:uid="{0AF8CC01-9703-4756-8F39-6C9306650AD1}"/>
    <cellStyle name="20% - Accent6 2 2 6 2 2 2" xfId="6751" xr:uid="{1677ED53-53F9-493D-B8CA-A7F0B46ADCA5}"/>
    <cellStyle name="20% - Accent6 2 2 6 2 2 2 2" xfId="10450" xr:uid="{1C341B2F-D790-453D-AD10-3FE26AED6D5F}"/>
    <cellStyle name="20% - Accent6 2 2 6 2 2 2 2 2" xfId="29304" xr:uid="{27E69D95-D7D9-4079-A7E1-17FF3B5A4F78}"/>
    <cellStyle name="20% - Accent6 2 2 6 2 2 2 2 2 2" xfId="48066" xr:uid="{B0905EBF-6347-4086-8E8C-BAE14310B87D}"/>
    <cellStyle name="20% - Accent6 2 2 6 2 2 2 2 3" xfId="19913" xr:uid="{A3736AAD-CDEA-45AE-A23D-79DF6BA70C13}"/>
    <cellStyle name="20% - Accent6 2 2 6 2 2 2 2 4" xfId="38685" xr:uid="{7C9407B4-16C5-411D-A010-048DDD19252B}"/>
    <cellStyle name="20% - Accent6 2 2 6 2 2 2 3" xfId="25791" xr:uid="{8E7C8054-64D9-411D-9466-1AF6EE1EC045}"/>
    <cellStyle name="20% - Accent6 2 2 6 2 2 2 3 2" xfId="44553" xr:uid="{22C33B60-05A3-4CF6-94E8-F83E052F4284}"/>
    <cellStyle name="20% - Accent6 2 2 6 2 2 2 4" xfId="16400" xr:uid="{574F4518-1642-4996-8751-3C7A79D468D9}"/>
    <cellStyle name="20% - Accent6 2 2 6 2 2 2 5" xfId="35172" xr:uid="{71278C37-F59D-4D53-9D2D-4199EE01402F}"/>
    <cellStyle name="20% - Accent6 2 2 6 2 2 2 6" xfId="52796" xr:uid="{FFA2F8A2-C785-4CDE-B751-71502B047348}"/>
    <cellStyle name="20% - Accent6 2 2 6 2 2 2 7" xfId="60790" xr:uid="{3CFC3236-12E3-4DBB-BE7B-A54CFD99D78B}"/>
    <cellStyle name="20% - Accent6 2 2 6 2 2 3" xfId="10451" xr:uid="{080907C1-B222-4558-887A-0A261633EC9C}"/>
    <cellStyle name="20% - Accent6 2 2 6 2 2 3 2" xfId="29305" xr:uid="{EE808464-69BC-49B4-BEA9-D8D5F0CDA16C}"/>
    <cellStyle name="20% - Accent6 2 2 6 2 2 3 2 2" xfId="48067" xr:uid="{90F06E06-6944-4E1E-8645-0AF889D5EFDD}"/>
    <cellStyle name="20% - Accent6 2 2 6 2 2 3 3" xfId="19914" xr:uid="{8A125A39-E922-486B-AF74-BC4C31297356}"/>
    <cellStyle name="20% - Accent6 2 2 6 2 2 3 4" xfId="38686" xr:uid="{CF598E9F-AA30-4FD5-BD36-19BCF74C8184}"/>
    <cellStyle name="20% - Accent6 2 2 6 2 2 3 5" xfId="52797" xr:uid="{863FF0DA-F6F6-4ECD-81DF-6B0128060AF6}"/>
    <cellStyle name="20% - Accent6 2 2 6 2 2 3 6" xfId="60791" xr:uid="{25DC77CE-785F-4541-AC58-485548CCDBF3}"/>
    <cellStyle name="20% - Accent6 2 2 6 2 2 4" xfId="8486" xr:uid="{2F8230F0-A12F-4FBE-9E0D-6D535C925C39}"/>
    <cellStyle name="20% - Accent6 2 2 6 2 2 4 2" xfId="27342" xr:uid="{89A5DE7F-8733-41D8-AA63-C63628A69D94}"/>
    <cellStyle name="20% - Accent6 2 2 6 2 2 4 2 2" xfId="46104" xr:uid="{1B496E7C-52B8-4C61-9D3A-731D6F68BEA0}"/>
    <cellStyle name="20% - Accent6 2 2 6 2 2 4 3" xfId="17951" xr:uid="{1D9B6702-61B4-4F85-ABB9-CECD916A14E5}"/>
    <cellStyle name="20% - Accent6 2 2 6 2 2 4 4" xfId="36723" xr:uid="{EB10887A-2EFA-4EFA-A29D-41EA119C28DD}"/>
    <cellStyle name="20% - Accent6 2 2 6 2 2 5" xfId="24520" xr:uid="{7382956B-BD5F-4829-B3E0-F48F0E9788F9}"/>
    <cellStyle name="20% - Accent6 2 2 6 2 2 5 2" xfId="43283" xr:uid="{F6325ECD-63E6-47B5-A5B7-8DE2BDF5D4DB}"/>
    <cellStyle name="20% - Accent6 2 2 6 2 2 6" xfId="15129" xr:uid="{8EF015E6-80FE-4186-B918-E9BA68AB1007}"/>
    <cellStyle name="20% - Accent6 2 2 6 2 2 7" xfId="33902" xr:uid="{F4578388-C12E-4A09-ADBA-0A4A7EF708B3}"/>
    <cellStyle name="20% - Accent6 2 2 6 2 2 8" xfId="50834" xr:uid="{18017BDD-BF4A-49A9-8868-5245555A4E5A}"/>
    <cellStyle name="20% - Accent6 2 2 6 2 2 9" xfId="5473" xr:uid="{1EC06D9A-FCE7-40E7-BFF8-A8BA4CC93CD9}"/>
    <cellStyle name="20% - Accent6 2 2 6 2 3" xfId="6249" xr:uid="{CD021EDD-5DFD-4813-85B4-78AB38A11A65}"/>
    <cellStyle name="20% - Accent6 2 2 6 2 3 2" xfId="10452" xr:uid="{9869FE6E-57AE-460B-882C-49344DEC18F6}"/>
    <cellStyle name="20% - Accent6 2 2 6 2 3 2 2" xfId="29306" xr:uid="{80845DD2-CBB4-4AD2-9B6F-CEFD18D2C405}"/>
    <cellStyle name="20% - Accent6 2 2 6 2 3 2 2 2" xfId="48068" xr:uid="{49824208-AF06-4570-841B-B806C53A635C}"/>
    <cellStyle name="20% - Accent6 2 2 6 2 3 2 3" xfId="19915" xr:uid="{1166E780-2E48-48D4-BF34-8902649A58C8}"/>
    <cellStyle name="20% - Accent6 2 2 6 2 3 2 4" xfId="38687" xr:uid="{3952354B-E572-49D4-88E5-1E25394FCE53}"/>
    <cellStyle name="20% - Accent6 2 2 6 2 3 3" xfId="25296" xr:uid="{0C5AA2ED-130C-4313-BD44-0A88DE0BF5DD}"/>
    <cellStyle name="20% - Accent6 2 2 6 2 3 3 2" xfId="44058" xr:uid="{2C011F1E-D87B-40DA-A3F8-E74273EE4498}"/>
    <cellStyle name="20% - Accent6 2 2 6 2 3 4" xfId="15905" xr:uid="{20E8B03B-F630-45F1-88B7-FA1E23184FE5}"/>
    <cellStyle name="20% - Accent6 2 2 6 2 3 5" xfId="34677" xr:uid="{EE24A3E2-DC7B-4B5B-A95A-FB2DF3F30F82}"/>
    <cellStyle name="20% - Accent6 2 2 6 2 3 6" xfId="52798" xr:uid="{3761766F-F886-4D8C-90FF-8A0320D7E2C6}"/>
    <cellStyle name="20% - Accent6 2 2 6 2 3 7" xfId="60792" xr:uid="{AB05C921-EA7D-4E0A-8EED-7A14A49CB5CF}"/>
    <cellStyle name="20% - Accent6 2 2 6 2 4" xfId="4698" xr:uid="{CBD99EFA-25A1-4A05-920D-49F861B7594A}"/>
    <cellStyle name="20% - Accent6 2 2 6 2 4 2" xfId="10453" xr:uid="{4B2E03C2-7BA0-4A7C-AE9D-3B4D2702C576}"/>
    <cellStyle name="20% - Accent6 2 2 6 2 4 2 2" xfId="29307" xr:uid="{1F5077B6-7869-4A96-B3AE-04ED7769E296}"/>
    <cellStyle name="20% - Accent6 2 2 6 2 4 2 2 2" xfId="48069" xr:uid="{B05D5AC8-A6FD-451C-8ABB-B76CA69345A0}"/>
    <cellStyle name="20% - Accent6 2 2 6 2 4 2 3" xfId="19916" xr:uid="{190C3609-260C-4540-B8D7-4EF344E8D235}"/>
    <cellStyle name="20% - Accent6 2 2 6 2 4 2 4" xfId="38688" xr:uid="{E23F703C-3436-42BC-9BF7-2D7EF906174D}"/>
    <cellStyle name="20% - Accent6 2 2 6 2 4 3" xfId="23745" xr:uid="{8E5F0BA7-D48A-4903-B2FA-AF097628AF81}"/>
    <cellStyle name="20% - Accent6 2 2 6 2 4 3 2" xfId="42508" xr:uid="{42E13E25-D4C9-4AAA-B0D0-0EBEF9292FBB}"/>
    <cellStyle name="20% - Accent6 2 2 6 2 4 4" xfId="14354" xr:uid="{FA0EF722-4779-4212-BFA5-46E95EC6CDAA}"/>
    <cellStyle name="20% - Accent6 2 2 6 2 4 5" xfId="33127" xr:uid="{8C568086-9B62-46C7-B3A2-6CF9E6A51F75}"/>
    <cellStyle name="20% - Accent6 2 2 6 2 4 6" xfId="52799" xr:uid="{48C715A6-AC49-4ED5-89F4-05685F644322}"/>
    <cellStyle name="20% - Accent6 2 2 6 2 4 7" xfId="60793" xr:uid="{BD140F22-9C97-4EA5-8629-99EB182F800A}"/>
    <cellStyle name="20% - Accent6 2 2 6 2 5" xfId="6750" xr:uid="{BB04BFE6-35FE-4AD8-B321-9BDAE4DC01DC}"/>
    <cellStyle name="20% - Accent6 2 2 6 2 5 2" xfId="25790" xr:uid="{72E2812A-C8D1-46B8-A782-13412740F74D}"/>
    <cellStyle name="20% - Accent6 2 2 6 2 5 2 2" xfId="44552" xr:uid="{9E981B8E-F3B3-4C97-8A9A-044747F5CF3B}"/>
    <cellStyle name="20% - Accent6 2 2 6 2 5 3" xfId="16399" xr:uid="{877A4857-625C-4537-8B6C-BDB9B546A776}"/>
    <cellStyle name="20% - Accent6 2 2 6 2 5 4" xfId="35171" xr:uid="{030E41B0-EBB5-45BD-8E07-4CBD4E978642}"/>
    <cellStyle name="20% - Accent6 2 2 6 2 6" xfId="8485" xr:uid="{2BC4A117-37A3-4F6E-B922-0F70A3609FB0}"/>
    <cellStyle name="20% - Accent6 2 2 6 2 6 2" xfId="27341" xr:uid="{33CBF077-20EC-464B-B6D6-1ABBD5161C16}"/>
    <cellStyle name="20% - Accent6 2 2 6 2 6 2 2" xfId="46103" xr:uid="{82BA13B3-10F4-44AC-B251-49BF7895117B}"/>
    <cellStyle name="20% - Accent6 2 2 6 2 6 3" xfId="17950" xr:uid="{60FF02E5-774B-4488-8248-98F14EA21A02}"/>
    <cellStyle name="20% - Accent6 2 2 6 2 6 4" xfId="36722" xr:uid="{F00A8854-9611-4376-AE08-98AAD0C10C2F}"/>
    <cellStyle name="20% - Accent6 2 2 6 2 7" xfId="22484" xr:uid="{65D6E9C3-5A7E-41F0-BB47-443A3A71E4D6}"/>
    <cellStyle name="20% - Accent6 2 2 6 2 7 2" xfId="41256" xr:uid="{7777BE8D-4B05-4339-87BC-4C65FAFF5C45}"/>
    <cellStyle name="20% - Accent6 2 2 6 2 8" xfId="13093" xr:uid="{EF983688-9804-4C79-87D7-38EF1C49CC93}"/>
    <cellStyle name="20% - Accent6 2 2 6 2 9" xfId="31875" xr:uid="{493C86C7-ED6B-43C3-9BD2-33581A621681}"/>
    <cellStyle name="20% - Accent6 2 2 6 3" xfId="2367" xr:uid="{CECE0CD1-F091-4321-BFC4-963AC5AB1251}"/>
    <cellStyle name="20% - Accent6 2 2 6 3 10" xfId="59068" xr:uid="{86124A91-82A6-4ABC-B404-9476C0310671}"/>
    <cellStyle name="20% - Accent6 2 2 6 3 2" xfId="6752" xr:uid="{9FA387CD-710D-4FE3-A911-653A2274916E}"/>
    <cellStyle name="20% - Accent6 2 2 6 3 2 2" xfId="10454" xr:uid="{F8259EB4-DF71-4380-BEB4-7C77CEACA89F}"/>
    <cellStyle name="20% - Accent6 2 2 6 3 2 2 2" xfId="29308" xr:uid="{A3088716-DABB-40C8-B70C-D08FF5013D27}"/>
    <cellStyle name="20% - Accent6 2 2 6 3 2 2 2 2" xfId="48070" xr:uid="{F9B6D5A9-DD76-46D2-9395-58B909203C5C}"/>
    <cellStyle name="20% - Accent6 2 2 6 3 2 2 3" xfId="19917" xr:uid="{76277399-E78F-46EE-BC64-810E271D7718}"/>
    <cellStyle name="20% - Accent6 2 2 6 3 2 2 4" xfId="38689" xr:uid="{3CEF4B99-94CC-4A39-AA5A-7AE71F27019D}"/>
    <cellStyle name="20% - Accent6 2 2 6 3 2 3" xfId="25792" xr:uid="{65740D53-83A4-453B-9A2B-86496D68F740}"/>
    <cellStyle name="20% - Accent6 2 2 6 3 2 3 2" xfId="44554" xr:uid="{A5073CF6-D20A-4E23-97CB-5D863CB32344}"/>
    <cellStyle name="20% - Accent6 2 2 6 3 2 4" xfId="16401" xr:uid="{19E632CF-C6B6-4C30-BED8-672F944B7140}"/>
    <cellStyle name="20% - Accent6 2 2 6 3 2 5" xfId="35173" xr:uid="{ADDDE491-B7BB-480B-98E3-32B38F64864A}"/>
    <cellStyle name="20% - Accent6 2 2 6 3 2 6" xfId="52800" xr:uid="{8316AD4A-0585-4447-8001-F832CEF68529}"/>
    <cellStyle name="20% - Accent6 2 2 6 3 2 7" xfId="60794" xr:uid="{16BBFDE1-F95B-4D24-B4DD-484F3BF3A0ED}"/>
    <cellStyle name="20% - Accent6 2 2 6 3 3" xfId="10455" xr:uid="{A979493B-08FC-4D1B-8135-0C3B29A9DBF7}"/>
    <cellStyle name="20% - Accent6 2 2 6 3 3 2" xfId="29309" xr:uid="{58DCFCA8-BF7E-46DD-A007-253DD6AB5B27}"/>
    <cellStyle name="20% - Accent6 2 2 6 3 3 2 2" xfId="48071" xr:uid="{904CED31-D45B-40BC-9E25-F0FB68D4CEA2}"/>
    <cellStyle name="20% - Accent6 2 2 6 3 3 3" xfId="19918" xr:uid="{B7BA7FE9-3315-4C27-B442-76E7D2555264}"/>
    <cellStyle name="20% - Accent6 2 2 6 3 3 4" xfId="38690" xr:uid="{F0689408-98CD-44E0-A5FC-867B37CF3034}"/>
    <cellStyle name="20% - Accent6 2 2 6 3 3 5" xfId="52801" xr:uid="{85320561-51F2-4456-A194-925B62BD98CA}"/>
    <cellStyle name="20% - Accent6 2 2 6 3 3 6" xfId="60795" xr:uid="{858578B8-E81E-4948-80C1-FD9D0E0CE115}"/>
    <cellStyle name="20% - Accent6 2 2 6 3 4" xfId="8487" xr:uid="{68E0569C-4D86-4A62-BD1D-8C28BF0EC0F8}"/>
    <cellStyle name="20% - Accent6 2 2 6 3 4 2" xfId="27343" xr:uid="{96F8ED90-F697-4340-A736-615BC0B05EE1}"/>
    <cellStyle name="20% - Accent6 2 2 6 3 4 2 2" xfId="46105" xr:uid="{A06D3496-4CAE-4E7D-873D-B611F4062677}"/>
    <cellStyle name="20% - Accent6 2 2 6 3 4 3" xfId="17952" xr:uid="{95014A19-D6CA-4348-B8AE-F18700D28C7C}"/>
    <cellStyle name="20% - Accent6 2 2 6 3 4 4" xfId="36724" xr:uid="{A4575997-1EB0-4A8C-B7C5-D90776119E24}"/>
    <cellStyle name="20% - Accent6 2 2 6 3 5" xfId="24087" xr:uid="{31B58829-F002-4C6B-8FDA-3B47A7344212}"/>
    <cellStyle name="20% - Accent6 2 2 6 3 5 2" xfId="42850" xr:uid="{108347C0-02C3-4A2C-AC7C-A9D9F44605C6}"/>
    <cellStyle name="20% - Accent6 2 2 6 3 6" xfId="14696" xr:uid="{87A69363-356F-4637-9CCE-8AEA1041C407}"/>
    <cellStyle name="20% - Accent6 2 2 6 3 7" xfId="33469" xr:uid="{837B909E-000D-4F3F-8D1E-F0E16D61D779}"/>
    <cellStyle name="20% - Accent6 2 2 6 3 8" xfId="50835" xr:uid="{99C4FCBD-A134-4E9B-A2F2-249DC9B7769E}"/>
    <cellStyle name="20% - Accent6 2 2 6 3 9" xfId="5040" xr:uid="{088995DE-646B-4395-9D59-A26ABB4118FC}"/>
    <cellStyle name="20% - Accent6 2 2 6 4" xfId="5816" xr:uid="{3B7261B9-E8C6-4BAB-A634-FC1B103A5015}"/>
    <cellStyle name="20% - Accent6 2 2 6 4 2" xfId="10456" xr:uid="{B8E0B2C8-7726-47C4-AD23-CC541B19AB09}"/>
    <cellStyle name="20% - Accent6 2 2 6 4 2 2" xfId="29310" xr:uid="{F5B258A9-0399-4AB6-99E7-5CB1F7AFCB63}"/>
    <cellStyle name="20% - Accent6 2 2 6 4 2 2 2" xfId="48072" xr:uid="{0F57A15F-2281-4339-BDB1-812986D700C9}"/>
    <cellStyle name="20% - Accent6 2 2 6 4 2 3" xfId="19919" xr:uid="{54CA70D5-24F6-4AD3-8B4F-FD59F8684031}"/>
    <cellStyle name="20% - Accent6 2 2 6 4 2 4" xfId="38691" xr:uid="{870937C7-A977-4996-BCE1-D396192495BE}"/>
    <cellStyle name="20% - Accent6 2 2 6 4 3" xfId="24863" xr:uid="{6EAAA843-DF8A-4ECA-9BCD-FFB3B2266DD4}"/>
    <cellStyle name="20% - Accent6 2 2 6 4 3 2" xfId="43625" xr:uid="{D047A655-E8D5-4949-9F5E-5957247528EA}"/>
    <cellStyle name="20% - Accent6 2 2 6 4 4" xfId="15472" xr:uid="{8B76D203-C0B2-4A73-B4D4-40E164DF8F9B}"/>
    <cellStyle name="20% - Accent6 2 2 6 4 5" xfId="34244" xr:uid="{69AA5756-3ECA-4ABB-B524-FD9D2DAFD66B}"/>
    <cellStyle name="20% - Accent6 2 2 6 4 6" xfId="52802" xr:uid="{556DE9F7-5DED-4BA0-924B-4AB13DC26FD7}"/>
    <cellStyle name="20% - Accent6 2 2 6 4 7" xfId="60796" xr:uid="{E0D38320-98C3-4D54-8E96-EBA03C75B687}"/>
    <cellStyle name="20% - Accent6 2 2 6 5" xfId="4265" xr:uid="{BBE9EFD0-FF50-4438-A5C6-DCD291206741}"/>
    <cellStyle name="20% - Accent6 2 2 6 5 2" xfId="10457" xr:uid="{DB6DE5CE-5BD7-4559-B880-FEBB7243E356}"/>
    <cellStyle name="20% - Accent6 2 2 6 5 2 2" xfId="29311" xr:uid="{B2756862-3CC7-411E-919D-0A2AB0395358}"/>
    <cellStyle name="20% - Accent6 2 2 6 5 2 2 2" xfId="48073" xr:uid="{FF31A460-BCA6-42CD-8D76-37104B6FCFE1}"/>
    <cellStyle name="20% - Accent6 2 2 6 5 2 3" xfId="19920" xr:uid="{10ECC9A8-0895-4368-8B99-E87680678D94}"/>
    <cellStyle name="20% - Accent6 2 2 6 5 2 4" xfId="38692" xr:uid="{E8EE90CB-3FF7-4A0F-B587-6E9BE3775AB3}"/>
    <cellStyle name="20% - Accent6 2 2 6 5 3" xfId="23312" xr:uid="{B34F34BF-028D-4B28-A5FE-55F847EF37FA}"/>
    <cellStyle name="20% - Accent6 2 2 6 5 3 2" xfId="42075" xr:uid="{BC56E411-D702-4398-A997-6AB3233864E3}"/>
    <cellStyle name="20% - Accent6 2 2 6 5 4" xfId="13921" xr:uid="{CDA81CFC-5A51-4CAB-9202-D79CA00E85F8}"/>
    <cellStyle name="20% - Accent6 2 2 6 5 5" xfId="32694" xr:uid="{B8C2C288-D2DB-45B3-82E9-D9F7F9928D18}"/>
    <cellStyle name="20% - Accent6 2 2 6 5 6" xfId="52803" xr:uid="{21708626-E799-40B9-81C5-7D99B2200D30}"/>
    <cellStyle name="20% - Accent6 2 2 6 5 7" xfId="60797" xr:uid="{0FF064CC-F0AA-4AE0-9258-27BD98CC253F}"/>
    <cellStyle name="20% - Accent6 2 2 6 6" xfId="6749" xr:uid="{318D1372-055A-41A2-9AFC-3AF30E1490D1}"/>
    <cellStyle name="20% - Accent6 2 2 6 6 2" xfId="25789" xr:uid="{1EA08361-26FA-4076-8706-57F8ADBFE651}"/>
    <cellStyle name="20% - Accent6 2 2 6 6 2 2" xfId="44551" xr:uid="{BB66861C-D412-4E98-A0FA-8B9406D34538}"/>
    <cellStyle name="20% - Accent6 2 2 6 6 3" xfId="16398" xr:uid="{4BB0E57F-5F3E-4A8D-BB12-E0724CD53E37}"/>
    <cellStyle name="20% - Accent6 2 2 6 6 4" xfId="35170" xr:uid="{0F19AC53-19BB-4B38-8430-BFF399F581C9}"/>
    <cellStyle name="20% - Accent6 2 2 6 7" xfId="8484" xr:uid="{E5AAF668-1EF5-47E7-B609-C4E7CB76009A}"/>
    <cellStyle name="20% - Accent6 2 2 6 7 2" xfId="27340" xr:uid="{18EA6856-95DC-4AB0-97F2-8FE5F24B7EF0}"/>
    <cellStyle name="20% - Accent6 2 2 6 7 2 2" xfId="46102" xr:uid="{268949FA-8213-491E-A56F-E86291D44C65}"/>
    <cellStyle name="20% - Accent6 2 2 6 7 3" xfId="17949" xr:uid="{DCBFEA9E-D793-4407-AA56-6952C986F7B1}"/>
    <cellStyle name="20% - Accent6 2 2 6 7 4" xfId="36721" xr:uid="{5C094C50-854D-4663-9C17-681AEB6E9202}"/>
    <cellStyle name="20% - Accent6 2 2 6 8" xfId="22483" xr:uid="{2FAC50E5-C354-49A9-9164-1D6D41E5F5F0}"/>
    <cellStyle name="20% - Accent6 2 2 6 8 2" xfId="41255" xr:uid="{4EF1B6F4-9B88-4CCA-A809-EAF1315B44C4}"/>
    <cellStyle name="20% - Accent6 2 2 6 9" xfId="13092" xr:uid="{3336BB7E-9481-4B21-96BC-07CF1289D32A}"/>
    <cellStyle name="20% - Accent6 2 2 7" xfId="2368" xr:uid="{ACB1F230-7910-4795-9BF8-D9999E2919E8}"/>
    <cellStyle name="20% - Accent6 2 2 7 10" xfId="50836" xr:uid="{FEAC3B8A-3F65-481B-AD6C-26921E9FEC39}"/>
    <cellStyle name="20% - Accent6 2 2 7 11" xfId="3431" xr:uid="{72ECCA21-F4CC-4445-BF24-CC918918DC91}"/>
    <cellStyle name="20% - Accent6 2 2 7 12" xfId="59069" xr:uid="{022C60A8-D654-4320-A9FA-0D588154D943}"/>
    <cellStyle name="20% - Accent6 2 2 7 2" xfId="2369" xr:uid="{50D9F9CF-CF9B-4942-A4AD-A676A510A6C9}"/>
    <cellStyle name="20% - Accent6 2 2 7 2 10" xfId="59070" xr:uid="{523503B4-BE5D-45B2-AC59-60AAA2265C48}"/>
    <cellStyle name="20% - Accent6 2 2 7 2 2" xfId="6754" xr:uid="{E2982970-B2CC-4A45-941B-1C5F2CC621C0}"/>
    <cellStyle name="20% - Accent6 2 2 7 2 2 2" xfId="10458" xr:uid="{18974FFF-8B18-495D-B0A7-C377FA648671}"/>
    <cellStyle name="20% - Accent6 2 2 7 2 2 2 2" xfId="29312" xr:uid="{56EA950A-A8D4-47DB-AB67-5AF1AF79A474}"/>
    <cellStyle name="20% - Accent6 2 2 7 2 2 2 2 2" xfId="48074" xr:uid="{E44732FD-3A67-4C2C-9DEB-1DE65F4FEBAB}"/>
    <cellStyle name="20% - Accent6 2 2 7 2 2 2 3" xfId="19921" xr:uid="{ED151414-C8A9-4246-AAD7-FCEA3639AD62}"/>
    <cellStyle name="20% - Accent6 2 2 7 2 2 2 4" xfId="38693" xr:uid="{DA9D0A48-160C-4451-9F93-749B40F2FF71}"/>
    <cellStyle name="20% - Accent6 2 2 7 2 2 3" xfId="25794" xr:uid="{92AB5050-31EA-4FD1-9A0E-F7E07A778E12}"/>
    <cellStyle name="20% - Accent6 2 2 7 2 2 3 2" xfId="44556" xr:uid="{F32F705E-3A5B-4837-BE93-982195488C54}"/>
    <cellStyle name="20% - Accent6 2 2 7 2 2 4" xfId="16403" xr:uid="{7121CE42-4E43-4BD8-9416-BFA56FD1EC3B}"/>
    <cellStyle name="20% - Accent6 2 2 7 2 2 5" xfId="35175" xr:uid="{B6F40052-95AA-40FE-8DA3-30CCA890905A}"/>
    <cellStyle name="20% - Accent6 2 2 7 2 2 6" xfId="52804" xr:uid="{E00B592D-0DD6-4D50-A277-6DC1931A8664}"/>
    <cellStyle name="20% - Accent6 2 2 7 2 2 7" xfId="60798" xr:uid="{D98931A2-9EA5-4E99-99CA-08990E1D3FD6}"/>
    <cellStyle name="20% - Accent6 2 2 7 2 3" xfId="10459" xr:uid="{ACA669BB-2C47-42C6-8EFF-7747DC9473B3}"/>
    <cellStyle name="20% - Accent6 2 2 7 2 3 2" xfId="29313" xr:uid="{26B2055B-D809-40B4-868B-7DF52669713A}"/>
    <cellStyle name="20% - Accent6 2 2 7 2 3 2 2" xfId="48075" xr:uid="{A18184AE-0857-47BD-9B1C-7D9DF8104EC5}"/>
    <cellStyle name="20% - Accent6 2 2 7 2 3 3" xfId="19922" xr:uid="{DD5689D0-EBE5-48D2-8C75-FA7DFFF98206}"/>
    <cellStyle name="20% - Accent6 2 2 7 2 3 4" xfId="38694" xr:uid="{08D4E35B-B771-496B-8374-F4AF2933442C}"/>
    <cellStyle name="20% - Accent6 2 2 7 2 3 5" xfId="52805" xr:uid="{3DAFF27E-FED7-4893-8BE9-53A7B6035073}"/>
    <cellStyle name="20% - Accent6 2 2 7 2 3 6" xfId="60799" xr:uid="{E067305F-D6CA-427C-90A4-4A36ACBF8B42}"/>
    <cellStyle name="20% - Accent6 2 2 7 2 4" xfId="8489" xr:uid="{153E0213-205B-4B27-BFDC-91CB950DBE23}"/>
    <cellStyle name="20% - Accent6 2 2 7 2 4 2" xfId="27345" xr:uid="{77D7C7A6-2CB8-42C6-ACEE-8EA6B3D7103C}"/>
    <cellStyle name="20% - Accent6 2 2 7 2 4 2 2" xfId="46107" xr:uid="{07A02098-F1E4-45E2-8683-5BF139D17352}"/>
    <cellStyle name="20% - Accent6 2 2 7 2 4 3" xfId="17954" xr:uid="{D3721C69-224B-47B4-AED5-C32675100961}"/>
    <cellStyle name="20% - Accent6 2 2 7 2 4 4" xfId="36726" xr:uid="{4D855BF4-535C-4FA2-8DD1-3941523A05C7}"/>
    <cellStyle name="20% - Accent6 2 2 7 2 5" xfId="24305" xr:uid="{1F84DD96-C417-4B55-9A86-A04790D753F3}"/>
    <cellStyle name="20% - Accent6 2 2 7 2 5 2" xfId="43068" xr:uid="{E2D53ED7-87F3-4991-A295-CEBE873C0EE4}"/>
    <cellStyle name="20% - Accent6 2 2 7 2 6" xfId="14914" xr:uid="{59B5EEF2-4DA1-4EF5-9E31-209CE7AA44C5}"/>
    <cellStyle name="20% - Accent6 2 2 7 2 7" xfId="33687" xr:uid="{69D39D60-B1A5-4927-8B1F-40BB852880C3}"/>
    <cellStyle name="20% - Accent6 2 2 7 2 8" xfId="50837" xr:uid="{6959F10E-64F6-4B14-B475-AABCA570803D}"/>
    <cellStyle name="20% - Accent6 2 2 7 2 9" xfId="5258" xr:uid="{3F4B09AC-6707-43E6-A645-92BA4959AE28}"/>
    <cellStyle name="20% - Accent6 2 2 7 3" xfId="6034" xr:uid="{1B76F4B9-D1A6-431F-899B-153FA22D7C6C}"/>
    <cellStyle name="20% - Accent6 2 2 7 3 2" xfId="10460" xr:uid="{4869CB70-8DF5-4E2E-BBC9-3363A2F498A0}"/>
    <cellStyle name="20% - Accent6 2 2 7 3 2 2" xfId="29314" xr:uid="{B35CA8FF-1594-4E2F-8AD4-A737ED9E1DE3}"/>
    <cellStyle name="20% - Accent6 2 2 7 3 2 2 2" xfId="48076" xr:uid="{280A5961-5A5D-4822-BCFE-BDBFDFAD66F0}"/>
    <cellStyle name="20% - Accent6 2 2 7 3 2 3" xfId="19923" xr:uid="{4106DE84-A2C8-43D1-91F8-593808B7DE67}"/>
    <cellStyle name="20% - Accent6 2 2 7 3 2 4" xfId="38695" xr:uid="{63D6CFAF-91F3-442F-8DBC-6CEEDD64037D}"/>
    <cellStyle name="20% - Accent6 2 2 7 3 3" xfId="25081" xr:uid="{845E0CAE-A841-4A11-B0BA-461124768C40}"/>
    <cellStyle name="20% - Accent6 2 2 7 3 3 2" xfId="43843" xr:uid="{59BBBC4E-79E5-42A0-9D90-7F447D818184}"/>
    <cellStyle name="20% - Accent6 2 2 7 3 4" xfId="15690" xr:uid="{DB9CFA7B-FBD2-4DB8-99E0-317FE14C1367}"/>
    <cellStyle name="20% - Accent6 2 2 7 3 5" xfId="34462" xr:uid="{D71CFD8D-765C-4F15-BDD8-92FFF8794D43}"/>
    <cellStyle name="20% - Accent6 2 2 7 3 6" xfId="52806" xr:uid="{D699FED3-6F0F-4408-86E3-6F35496C385B}"/>
    <cellStyle name="20% - Accent6 2 2 7 3 7" xfId="60800" xr:uid="{A1CB7CB8-F9C6-4410-AF38-1399038351D2}"/>
    <cellStyle name="20% - Accent6 2 2 7 4" xfId="4483" xr:uid="{AA2E7ADA-613E-4492-824C-D38ADF848C32}"/>
    <cellStyle name="20% - Accent6 2 2 7 4 2" xfId="10461" xr:uid="{B32E9546-AEF4-4771-9C66-223F1BB0CAB1}"/>
    <cellStyle name="20% - Accent6 2 2 7 4 2 2" xfId="29315" xr:uid="{8BCB3757-19CC-4428-8B5E-EC3556C125A4}"/>
    <cellStyle name="20% - Accent6 2 2 7 4 2 2 2" xfId="48077" xr:uid="{A142AEBA-602A-4CDB-9532-86E4BCAD8290}"/>
    <cellStyle name="20% - Accent6 2 2 7 4 2 3" xfId="19924" xr:uid="{F15EF398-95C7-493E-813C-7F04F0B9F323}"/>
    <cellStyle name="20% - Accent6 2 2 7 4 2 4" xfId="38696" xr:uid="{F896D038-D064-4823-ACF1-FE2B680B5810}"/>
    <cellStyle name="20% - Accent6 2 2 7 4 3" xfId="23530" xr:uid="{673F9ABF-412A-4FF2-8D73-EE9833677972}"/>
    <cellStyle name="20% - Accent6 2 2 7 4 3 2" xfId="42293" xr:uid="{18EF56FD-AFF9-4FAF-9DB8-EAA9A0550571}"/>
    <cellStyle name="20% - Accent6 2 2 7 4 4" xfId="14139" xr:uid="{C7A0BCCB-63E8-4C4C-93BA-77592ACEAFF5}"/>
    <cellStyle name="20% - Accent6 2 2 7 4 5" xfId="32912" xr:uid="{0029DE0C-EE28-4C64-AB8C-449FB2814B60}"/>
    <cellStyle name="20% - Accent6 2 2 7 4 6" xfId="52807" xr:uid="{97744DFC-F8EF-4D68-BBB4-BF2829472371}"/>
    <cellStyle name="20% - Accent6 2 2 7 4 7" xfId="60801" xr:uid="{0D318E23-6C61-462F-8494-6E3FD265EE99}"/>
    <cellStyle name="20% - Accent6 2 2 7 5" xfId="6753" xr:uid="{8CEB4943-32E3-41BD-A877-15CED9C309BB}"/>
    <cellStyle name="20% - Accent6 2 2 7 5 2" xfId="25793" xr:uid="{B38A4189-B60B-42E6-A0A6-41F7AA596317}"/>
    <cellStyle name="20% - Accent6 2 2 7 5 2 2" xfId="44555" xr:uid="{1E44908E-5F3B-4567-9D09-33DA6C5A2D25}"/>
    <cellStyle name="20% - Accent6 2 2 7 5 3" xfId="16402" xr:uid="{24F11C77-B569-415D-8787-05E9997DADBC}"/>
    <cellStyle name="20% - Accent6 2 2 7 5 4" xfId="35174" xr:uid="{7EAE61DA-A222-4765-9168-1A297C8A0679}"/>
    <cellStyle name="20% - Accent6 2 2 7 6" xfId="8488" xr:uid="{6021E09C-F5C1-4517-BD8C-158ED3148289}"/>
    <cellStyle name="20% - Accent6 2 2 7 6 2" xfId="27344" xr:uid="{A6993596-D7B8-4CFA-B86D-C4797C8FD3AA}"/>
    <cellStyle name="20% - Accent6 2 2 7 6 2 2" xfId="46106" xr:uid="{3A9CBA5D-F891-4921-9862-5CF6038C6558}"/>
    <cellStyle name="20% - Accent6 2 2 7 6 3" xfId="17953" xr:uid="{40ECD447-EB20-4246-B71B-2B55A1D5D7B3}"/>
    <cellStyle name="20% - Accent6 2 2 7 6 4" xfId="36725" xr:uid="{8D2A6426-9DAB-4376-AEFD-2F503FB41EAD}"/>
    <cellStyle name="20% - Accent6 2 2 7 7" xfId="22485" xr:uid="{32506FF8-ADD5-4231-83EE-7959B6ED055B}"/>
    <cellStyle name="20% - Accent6 2 2 7 7 2" xfId="41257" xr:uid="{3A9850D5-FBC2-4C88-89B7-96B84D69C5C1}"/>
    <cellStyle name="20% - Accent6 2 2 7 8" xfId="13094" xr:uid="{41C174F5-D2DE-4A40-87F4-1F0124B98DE9}"/>
    <cellStyle name="20% - Accent6 2 2 7 9" xfId="31876" xr:uid="{E1138E3E-901D-4751-828D-082E0F78EAB1}"/>
    <cellStyle name="20% - Accent6 2 2 8" xfId="2370" xr:uid="{8A655E61-47C8-4130-ABEE-76E07C41E719}"/>
    <cellStyle name="20% - Accent6 2 2 8 10" xfId="50838" xr:uid="{CE54C849-5F74-4EBD-B2D6-A9648AF195E5}"/>
    <cellStyle name="20% - Accent6 2 2 8 11" xfId="3432" xr:uid="{737DAC4C-2CDB-4475-98AF-CCFBFEC5BC8C}"/>
    <cellStyle name="20% - Accent6 2 2 8 12" xfId="59071" xr:uid="{D7F28EB9-5FE7-419D-A56D-D4A345D53932}"/>
    <cellStyle name="20% - Accent6 2 2 8 2" xfId="2371" xr:uid="{2250229D-CDFF-4CFB-9199-96C803EB761A}"/>
    <cellStyle name="20% - Accent6 2 2 8 2 10" xfId="59072" xr:uid="{E854EE7A-3C06-458C-B919-9D3C9D43D4D7}"/>
    <cellStyle name="20% - Accent6 2 2 8 2 2" xfId="6756" xr:uid="{AF4A528A-772A-4394-B95E-94CA33D9E145}"/>
    <cellStyle name="20% - Accent6 2 2 8 2 2 2" xfId="10462" xr:uid="{50F76096-4961-4000-B17C-FE3C256F9DE1}"/>
    <cellStyle name="20% - Accent6 2 2 8 2 2 2 2" xfId="29316" xr:uid="{136EA468-AF32-4015-9DFC-A259720ABFAB}"/>
    <cellStyle name="20% - Accent6 2 2 8 2 2 2 2 2" xfId="48078" xr:uid="{24BC9A3D-A7D3-4631-8B0E-99342E088008}"/>
    <cellStyle name="20% - Accent6 2 2 8 2 2 2 3" xfId="19925" xr:uid="{D650D4FD-87D4-4B86-B73D-BD7E35514FBC}"/>
    <cellStyle name="20% - Accent6 2 2 8 2 2 2 4" xfId="38697" xr:uid="{1F88C120-9AC4-4227-A3B1-89AFB6A934C7}"/>
    <cellStyle name="20% - Accent6 2 2 8 2 2 3" xfId="25796" xr:uid="{24CF3254-F376-47F4-83EC-1645DDD7F760}"/>
    <cellStyle name="20% - Accent6 2 2 8 2 2 3 2" xfId="44558" xr:uid="{ECB65910-95C4-4723-9974-4A2C87EF790B}"/>
    <cellStyle name="20% - Accent6 2 2 8 2 2 4" xfId="16405" xr:uid="{16FA790D-A216-4D59-BBF4-7ABFAB57E9AA}"/>
    <cellStyle name="20% - Accent6 2 2 8 2 2 5" xfId="35177" xr:uid="{F8E249E7-0D1E-454E-91E7-DF86A09FA0BB}"/>
    <cellStyle name="20% - Accent6 2 2 8 2 2 6" xfId="52808" xr:uid="{05FBAA95-60CC-476A-9A57-32668DC3A3E0}"/>
    <cellStyle name="20% - Accent6 2 2 8 2 2 7" xfId="60802" xr:uid="{A7C33126-A480-41BA-9089-0D96579CF2FF}"/>
    <cellStyle name="20% - Accent6 2 2 8 2 3" xfId="10463" xr:uid="{FC23CFF2-4A22-4288-9E41-C46432E95AD0}"/>
    <cellStyle name="20% - Accent6 2 2 8 2 3 2" xfId="29317" xr:uid="{7F657BCB-1AE2-4204-B793-76762C29C67F}"/>
    <cellStyle name="20% - Accent6 2 2 8 2 3 2 2" xfId="48079" xr:uid="{94AF1B87-9B6F-47F0-9CD6-222094235195}"/>
    <cellStyle name="20% - Accent6 2 2 8 2 3 3" xfId="19926" xr:uid="{CF44E7C7-0801-4689-B5D1-D4DE0E4BF8D7}"/>
    <cellStyle name="20% - Accent6 2 2 8 2 3 4" xfId="38698" xr:uid="{0BAB7EE7-366A-48E8-BBC5-CDB18E151734}"/>
    <cellStyle name="20% - Accent6 2 2 8 2 3 5" xfId="52809" xr:uid="{132DE30B-F42F-4F00-9896-EF86A9DCA476}"/>
    <cellStyle name="20% - Accent6 2 2 8 2 3 6" xfId="60803" xr:uid="{5B55F231-ADAC-4152-865A-125B2BC5394E}"/>
    <cellStyle name="20% - Accent6 2 2 8 2 4" xfId="8491" xr:uid="{7B7DFEB0-90A9-4B15-940A-790274A39879}"/>
    <cellStyle name="20% - Accent6 2 2 8 2 4 2" xfId="27347" xr:uid="{DE9D6A3C-64F4-4638-B6BF-FA3C779197AB}"/>
    <cellStyle name="20% - Accent6 2 2 8 2 4 2 2" xfId="46109" xr:uid="{323EB5D9-BAC7-40F2-AE2C-338989037F75}"/>
    <cellStyle name="20% - Accent6 2 2 8 2 4 3" xfId="17956" xr:uid="{AE09F983-A500-4199-9A16-2CD1F3C245B2}"/>
    <cellStyle name="20% - Accent6 2 2 8 2 4 4" xfId="36728" xr:uid="{9AA34A72-1E84-4DB8-B096-20BD234325EF}"/>
    <cellStyle name="20% - Accent6 2 2 8 2 5" xfId="24547" xr:uid="{C2915DBB-4D8B-4DD1-9BDA-444B387CDA66}"/>
    <cellStyle name="20% - Accent6 2 2 8 2 5 2" xfId="43309" xr:uid="{527318CE-2596-499F-8840-B2ABA26E14B0}"/>
    <cellStyle name="20% - Accent6 2 2 8 2 6" xfId="15156" xr:uid="{54062A8B-7427-4F85-ACA1-A16ACED7E9DA}"/>
    <cellStyle name="20% - Accent6 2 2 8 2 7" xfId="33928" xr:uid="{31C030CF-5A95-40BD-8A3D-603D0E496483}"/>
    <cellStyle name="20% - Accent6 2 2 8 2 8" xfId="50839" xr:uid="{F5F46FEB-CB84-4AB3-9620-89F9E1306546}"/>
    <cellStyle name="20% - Accent6 2 2 8 2 9" xfId="5500" xr:uid="{182DB89E-DA13-4E48-BFC9-E143D66CB4DE}"/>
    <cellStyle name="20% - Accent6 2 2 8 3" xfId="6275" xr:uid="{7DD28741-C404-430D-AE86-D721A6A6D5D0}"/>
    <cellStyle name="20% - Accent6 2 2 8 3 2" xfId="10464" xr:uid="{320DFD2A-9F10-4389-82E6-454B1F90A253}"/>
    <cellStyle name="20% - Accent6 2 2 8 3 2 2" xfId="29318" xr:uid="{374B0DAD-D178-4E62-AA1E-AF606FD24082}"/>
    <cellStyle name="20% - Accent6 2 2 8 3 2 2 2" xfId="48080" xr:uid="{AC2CE11D-D3C4-4547-A968-2D511DF66842}"/>
    <cellStyle name="20% - Accent6 2 2 8 3 2 3" xfId="19927" xr:uid="{20CC4CFC-3F02-424B-8DFE-9FEF9094ED61}"/>
    <cellStyle name="20% - Accent6 2 2 8 3 2 4" xfId="38699" xr:uid="{A1B3FA50-2929-48F2-A42B-A97E14E61C82}"/>
    <cellStyle name="20% - Accent6 2 2 8 3 3" xfId="25322" xr:uid="{FE54355E-69B4-4A5B-9592-4FB4DBBCFEB8}"/>
    <cellStyle name="20% - Accent6 2 2 8 3 3 2" xfId="44084" xr:uid="{7187E68F-120A-434F-9647-D4AA2C9F5786}"/>
    <cellStyle name="20% - Accent6 2 2 8 3 4" xfId="15931" xr:uid="{ABE1F7ED-95A4-49A7-B395-3BF773378137}"/>
    <cellStyle name="20% - Accent6 2 2 8 3 5" xfId="34703" xr:uid="{4D9A1512-CE9B-4DBC-9E6E-5AA9B2434CEE}"/>
    <cellStyle name="20% - Accent6 2 2 8 3 6" xfId="52810" xr:uid="{3B5E33C4-88D5-4240-8CAC-E78AB620240F}"/>
    <cellStyle name="20% - Accent6 2 2 8 3 7" xfId="60804" xr:uid="{590EB56D-0F12-4AA0-BE21-3DB848E907B8}"/>
    <cellStyle name="20% - Accent6 2 2 8 4" xfId="4724" xr:uid="{83D476D5-481C-4BE8-9629-90F34B90F8D9}"/>
    <cellStyle name="20% - Accent6 2 2 8 4 2" xfId="10465" xr:uid="{B7BAA19F-1EC2-4AF0-AC92-B78BC137F7D1}"/>
    <cellStyle name="20% - Accent6 2 2 8 4 2 2" xfId="29319" xr:uid="{285D9A61-951F-4F14-A6FB-23ABB4D6D041}"/>
    <cellStyle name="20% - Accent6 2 2 8 4 2 2 2" xfId="48081" xr:uid="{39E009E7-8F72-43E9-8C59-6F5E7409CD2E}"/>
    <cellStyle name="20% - Accent6 2 2 8 4 2 3" xfId="19928" xr:uid="{954104EA-F509-480B-A176-8C0EB478CAC6}"/>
    <cellStyle name="20% - Accent6 2 2 8 4 2 4" xfId="38700" xr:uid="{D2D76ABE-3D42-4896-94AB-D07C0F44C8F2}"/>
    <cellStyle name="20% - Accent6 2 2 8 4 3" xfId="23771" xr:uid="{C45F5EE9-2EF1-488E-A8E2-C1F17554C6DE}"/>
    <cellStyle name="20% - Accent6 2 2 8 4 3 2" xfId="42534" xr:uid="{7CFC4051-23FC-4978-BC1A-B408DDBEBBF8}"/>
    <cellStyle name="20% - Accent6 2 2 8 4 4" xfId="14380" xr:uid="{6F1D9A41-E1A4-42A2-9917-8DFB78E4E074}"/>
    <cellStyle name="20% - Accent6 2 2 8 4 5" xfId="33153" xr:uid="{A242A203-BFF8-418A-83BC-5B825ACF8B03}"/>
    <cellStyle name="20% - Accent6 2 2 8 4 6" xfId="52811" xr:uid="{8D29CE2B-D4AF-470C-A5BC-21E9BC27CBC4}"/>
    <cellStyle name="20% - Accent6 2 2 8 4 7" xfId="60805" xr:uid="{61CCC889-C120-4FD0-B682-C79BC2287C8E}"/>
    <cellStyle name="20% - Accent6 2 2 8 5" xfId="6755" xr:uid="{93C60370-2AD2-44F2-9543-FC9ECE7B483B}"/>
    <cellStyle name="20% - Accent6 2 2 8 5 2" xfId="25795" xr:uid="{EEFD8A3E-B9B6-4B4F-9388-BFCFA33748CA}"/>
    <cellStyle name="20% - Accent6 2 2 8 5 2 2" xfId="44557" xr:uid="{6FFA3043-1F29-4EDA-8DA9-75D2B0EDBD50}"/>
    <cellStyle name="20% - Accent6 2 2 8 5 3" xfId="16404" xr:uid="{8783F980-6CDC-40B9-B58A-8FBD3D83CFF2}"/>
    <cellStyle name="20% - Accent6 2 2 8 5 4" xfId="35176" xr:uid="{11C39439-FAF2-4FCA-A860-783E2ACDE100}"/>
    <cellStyle name="20% - Accent6 2 2 8 6" xfId="8490" xr:uid="{A00252B7-0085-4D25-B03C-55702EC30353}"/>
    <cellStyle name="20% - Accent6 2 2 8 6 2" xfId="27346" xr:uid="{5F4E7AD4-50C2-451D-9620-89790E65B6E0}"/>
    <cellStyle name="20% - Accent6 2 2 8 6 2 2" xfId="46108" xr:uid="{FB2D91D1-32D8-4133-A74B-5F4102590037}"/>
    <cellStyle name="20% - Accent6 2 2 8 6 3" xfId="17955" xr:uid="{9F4D63C5-A627-4306-BB52-76416FDADB1E}"/>
    <cellStyle name="20% - Accent6 2 2 8 6 4" xfId="36727" xr:uid="{6555C2C2-D662-469E-8F12-1DA435E213DC}"/>
    <cellStyle name="20% - Accent6 2 2 8 7" xfId="22486" xr:uid="{59EEB926-BAEA-4ECA-BA11-E28AA920D6ED}"/>
    <cellStyle name="20% - Accent6 2 2 8 7 2" xfId="41258" xr:uid="{51A8D83D-ED0C-4860-A1A8-86CDF24B9D92}"/>
    <cellStyle name="20% - Accent6 2 2 8 8" xfId="13095" xr:uid="{5A0C0583-697C-4351-901A-DCFE17EBE038}"/>
    <cellStyle name="20% - Accent6 2 2 8 9" xfId="31877" xr:uid="{7A12DE6B-E057-4DFA-BFBF-C94FAFCB0269}"/>
    <cellStyle name="20% - Accent6 2 2 9" xfId="2372" xr:uid="{D65FD113-A856-474C-B29A-82070B0237CC}"/>
    <cellStyle name="20% - Accent6 2 2 9 10" xfId="50840" xr:uid="{2940A723-C31A-48B2-98DC-3123DD0F647C}"/>
    <cellStyle name="20% - Accent6 2 2 9 11" xfId="3433" xr:uid="{1C3C1198-7863-420D-99C2-11C10A734BEA}"/>
    <cellStyle name="20% - Accent6 2 2 9 12" xfId="59073" xr:uid="{FA099189-575D-4356-991E-F67D2384A58B}"/>
    <cellStyle name="20% - Accent6 2 2 9 2" xfId="2373" xr:uid="{A425B81D-1435-467C-8F48-51016E55A17C}"/>
    <cellStyle name="20% - Accent6 2 2 9 2 10" xfId="59074" xr:uid="{27E7E96F-6CB8-4A3B-B49D-941BBFE675C3}"/>
    <cellStyle name="20% - Accent6 2 2 9 2 2" xfId="6758" xr:uid="{216253FD-FBC9-4229-B60F-025306AE2B0D}"/>
    <cellStyle name="20% - Accent6 2 2 9 2 2 2" xfId="10466" xr:uid="{E57897D4-16B1-4D18-AAD9-C554106F2B62}"/>
    <cellStyle name="20% - Accent6 2 2 9 2 2 2 2" xfId="29320" xr:uid="{F5D0AA61-43E8-42E3-B2AE-1A0E97713AE8}"/>
    <cellStyle name="20% - Accent6 2 2 9 2 2 2 2 2" xfId="48082" xr:uid="{0BA7DA6C-D969-4562-BDD7-C0563E34AA46}"/>
    <cellStyle name="20% - Accent6 2 2 9 2 2 2 3" xfId="19929" xr:uid="{F2865617-A204-469B-88D8-E05DB0225617}"/>
    <cellStyle name="20% - Accent6 2 2 9 2 2 2 4" xfId="38701" xr:uid="{13D48EFE-C72F-4485-99BA-4CC60FDA18C5}"/>
    <cellStyle name="20% - Accent6 2 2 9 2 2 3" xfId="25798" xr:uid="{AE47B19F-E12A-493B-A823-FB92E10E15A5}"/>
    <cellStyle name="20% - Accent6 2 2 9 2 2 3 2" xfId="44560" xr:uid="{9CE40D52-24E5-4599-8E6B-98ED6CAD2EAB}"/>
    <cellStyle name="20% - Accent6 2 2 9 2 2 4" xfId="16407" xr:uid="{35F1ECA7-87A7-4041-AA4D-0F5E40F879BD}"/>
    <cellStyle name="20% - Accent6 2 2 9 2 2 5" xfId="35179" xr:uid="{4F7688E2-0D40-44D4-9395-3323A1A82B98}"/>
    <cellStyle name="20% - Accent6 2 2 9 2 2 6" xfId="52812" xr:uid="{55CD0E78-006F-467D-B4EA-A55C5BEDFAF7}"/>
    <cellStyle name="20% - Accent6 2 2 9 2 2 7" xfId="60806" xr:uid="{92652DD6-054A-4F11-9C3C-2BD89438AEA0}"/>
    <cellStyle name="20% - Accent6 2 2 9 2 3" xfId="10467" xr:uid="{A432878C-19C6-4AA5-B66F-DFC19F4BCBFB}"/>
    <cellStyle name="20% - Accent6 2 2 9 2 3 2" xfId="29321" xr:uid="{FFFC37A1-12CC-405D-B99F-9A3808C6EF7F}"/>
    <cellStyle name="20% - Accent6 2 2 9 2 3 2 2" xfId="48083" xr:uid="{24AA977F-8696-42D4-B316-5DD4F985BD41}"/>
    <cellStyle name="20% - Accent6 2 2 9 2 3 3" xfId="19930" xr:uid="{91C039FE-1D06-44C9-97BC-8036C16B14BF}"/>
    <cellStyle name="20% - Accent6 2 2 9 2 3 4" xfId="38702" xr:uid="{FAA9E43F-FA1D-4FB2-80CE-1505FE647EA2}"/>
    <cellStyle name="20% - Accent6 2 2 9 2 3 5" xfId="52813" xr:uid="{ADEA28B1-1BCF-4153-AA7B-6DAA5F336826}"/>
    <cellStyle name="20% - Accent6 2 2 9 2 3 6" xfId="60807" xr:uid="{93668E4D-A324-455A-80B5-CEAD240BF3AA}"/>
    <cellStyle name="20% - Accent6 2 2 9 2 4" xfId="8493" xr:uid="{9737A333-1F82-45CD-B046-8C6E8CB62255}"/>
    <cellStyle name="20% - Accent6 2 2 9 2 4 2" xfId="27349" xr:uid="{E32839CF-D446-4041-83B3-E27917BD64FC}"/>
    <cellStyle name="20% - Accent6 2 2 9 2 4 2 2" xfId="46111" xr:uid="{83A037FA-26C7-4536-8E83-673F4B24211C}"/>
    <cellStyle name="20% - Accent6 2 2 9 2 4 3" xfId="17958" xr:uid="{4A989CEE-8988-4D4E-A842-B1A7ACA3CFDC}"/>
    <cellStyle name="20% - Accent6 2 2 9 2 4 4" xfId="36730" xr:uid="{BF988AB8-C5B7-4C9A-AFC8-5BE5BC6C554D}"/>
    <cellStyle name="20% - Accent6 2 2 9 2 5" xfId="24607" xr:uid="{E687B53D-B3D6-4678-89F2-FE7A40598853}"/>
    <cellStyle name="20% - Accent6 2 2 9 2 5 2" xfId="43369" xr:uid="{4431907E-4F72-479F-B464-516239FDAE3A}"/>
    <cellStyle name="20% - Accent6 2 2 9 2 6" xfId="15216" xr:uid="{8CC51950-DE00-48C8-804C-898D29DFFCDF}"/>
    <cellStyle name="20% - Accent6 2 2 9 2 7" xfId="33988" xr:uid="{5B3BFB8F-5BA3-488E-BEE2-109FA921FEE8}"/>
    <cellStyle name="20% - Accent6 2 2 9 2 8" xfId="50841" xr:uid="{1490A6D3-C9EF-4883-B2B3-A565AEBF4ED0}"/>
    <cellStyle name="20% - Accent6 2 2 9 2 9" xfId="5560" xr:uid="{07545583-4F8D-48B0-A9C0-4AE41ED4DD3E}"/>
    <cellStyle name="20% - Accent6 2 2 9 3" xfId="6335" xr:uid="{C36F9DCE-06BF-46B9-A70E-B0F3797C9D71}"/>
    <cellStyle name="20% - Accent6 2 2 9 3 2" xfId="10468" xr:uid="{B4F9DA0A-AD0A-4235-A522-8104D7688940}"/>
    <cellStyle name="20% - Accent6 2 2 9 3 2 2" xfId="29322" xr:uid="{C053A45D-A0FB-4441-A980-FFA1ACF0E7F3}"/>
    <cellStyle name="20% - Accent6 2 2 9 3 2 2 2" xfId="48084" xr:uid="{CC4897DE-CA8C-43DC-A6C8-1D88D8327C6F}"/>
    <cellStyle name="20% - Accent6 2 2 9 3 2 3" xfId="19931" xr:uid="{ECAB8B23-E9E3-439C-8288-E99CECC7026D}"/>
    <cellStyle name="20% - Accent6 2 2 9 3 2 4" xfId="38703" xr:uid="{F13CF1B7-8FEA-421F-84F8-B3B1E9A5FCD6}"/>
    <cellStyle name="20% - Accent6 2 2 9 3 3" xfId="25382" xr:uid="{D200809A-AE25-4B81-81A9-F2CDCDCA03BD}"/>
    <cellStyle name="20% - Accent6 2 2 9 3 3 2" xfId="44144" xr:uid="{39634FA6-7C59-4AB6-81CC-15423DEE2761}"/>
    <cellStyle name="20% - Accent6 2 2 9 3 4" xfId="15991" xr:uid="{48E88E13-2285-4E62-BABA-9AE8E6F1F5DC}"/>
    <cellStyle name="20% - Accent6 2 2 9 3 5" xfId="34763" xr:uid="{290FAC0B-85B5-47D0-8A6C-85244008DF0B}"/>
    <cellStyle name="20% - Accent6 2 2 9 3 6" xfId="52814" xr:uid="{DD9FA95A-E75E-4763-B75E-92E184A29800}"/>
    <cellStyle name="20% - Accent6 2 2 9 3 7" xfId="60808" xr:uid="{030A755C-21A2-402A-B7AA-7E0AC31119F1}"/>
    <cellStyle name="20% - Accent6 2 2 9 4" xfId="4784" xr:uid="{EB89A2CE-FCE5-4698-8903-7726E42ECDB2}"/>
    <cellStyle name="20% - Accent6 2 2 9 4 2" xfId="10469" xr:uid="{3C5DA565-DCDE-4261-A93B-4E742F14BCA9}"/>
    <cellStyle name="20% - Accent6 2 2 9 4 2 2" xfId="29323" xr:uid="{A3A9EAFA-3874-4BD9-B947-2F0E9A7517BA}"/>
    <cellStyle name="20% - Accent6 2 2 9 4 2 2 2" xfId="48085" xr:uid="{94EE893D-A51B-43D1-AD4B-0852B8B1D500}"/>
    <cellStyle name="20% - Accent6 2 2 9 4 2 3" xfId="19932" xr:uid="{0C47DDF0-AAF5-4431-AFBA-B14FA7E859A4}"/>
    <cellStyle name="20% - Accent6 2 2 9 4 2 4" xfId="38704" xr:uid="{5E369D70-33DA-4021-9AAF-54F7FE55037A}"/>
    <cellStyle name="20% - Accent6 2 2 9 4 3" xfId="23831" xr:uid="{D734CEF5-575F-4BF4-9631-1314E61C4A97}"/>
    <cellStyle name="20% - Accent6 2 2 9 4 3 2" xfId="42594" xr:uid="{1BFED614-C071-4520-BE69-0A63A9371583}"/>
    <cellStyle name="20% - Accent6 2 2 9 4 4" xfId="14440" xr:uid="{046FA5E9-A7D0-4B6D-8955-DCAAF8D7DE54}"/>
    <cellStyle name="20% - Accent6 2 2 9 4 5" xfId="33213" xr:uid="{FE535299-D188-4C0B-B41D-D0D4C8BE7F50}"/>
    <cellStyle name="20% - Accent6 2 2 9 4 6" xfId="52815" xr:uid="{56ED7484-C9A6-4E1A-A26F-EC2E8DFDCC52}"/>
    <cellStyle name="20% - Accent6 2 2 9 4 7" xfId="60809" xr:uid="{5C221069-0865-49A2-B1C0-C0C14F6CC7DE}"/>
    <cellStyle name="20% - Accent6 2 2 9 5" xfId="6757" xr:uid="{C859FA8D-4B45-427B-A376-2ED12A1CAE21}"/>
    <cellStyle name="20% - Accent6 2 2 9 5 2" xfId="25797" xr:uid="{483633C2-44FD-410F-86C2-65903E6642FE}"/>
    <cellStyle name="20% - Accent6 2 2 9 5 2 2" xfId="44559" xr:uid="{5811097D-7907-4670-9D7B-0189F466B0C3}"/>
    <cellStyle name="20% - Accent6 2 2 9 5 3" xfId="16406" xr:uid="{AA5D0D4F-7362-4467-A5AB-22F9F398FA06}"/>
    <cellStyle name="20% - Accent6 2 2 9 5 4" xfId="35178" xr:uid="{E6236A32-BEA8-44D4-A807-76D3396F21DC}"/>
    <cellStyle name="20% - Accent6 2 2 9 6" xfId="8492" xr:uid="{E6AE6080-203A-4C45-83C4-601937AED23E}"/>
    <cellStyle name="20% - Accent6 2 2 9 6 2" xfId="27348" xr:uid="{5EC14928-D994-4716-B064-C77675BD8031}"/>
    <cellStyle name="20% - Accent6 2 2 9 6 2 2" xfId="46110" xr:uid="{AF1E204C-7F83-4000-BC24-E4F1B201EFD6}"/>
    <cellStyle name="20% - Accent6 2 2 9 6 3" xfId="17957" xr:uid="{C6D18323-5723-4DA0-8088-575906950F53}"/>
    <cellStyle name="20% - Accent6 2 2 9 6 4" xfId="36729" xr:uid="{695529E2-50C8-4986-B4E9-EE865F3DB716}"/>
    <cellStyle name="20% - Accent6 2 2 9 7" xfId="22487" xr:uid="{B5C0C7D5-A319-4EED-9C1E-4F84795096E1}"/>
    <cellStyle name="20% - Accent6 2 2 9 7 2" xfId="41259" xr:uid="{B557B6A3-174F-4C91-8AF4-54D50DCBED7B}"/>
    <cellStyle name="20% - Accent6 2 2 9 8" xfId="13096" xr:uid="{8941B79B-0C72-4CC6-B840-FFBD08F37F1E}"/>
    <cellStyle name="20% - Accent6 2 2 9 9" xfId="31878" xr:uid="{6E3392BB-2F26-4ACB-B9B7-7707B19B76BC}"/>
    <cellStyle name="20% - Accent6 2 3" xfId="1237" xr:uid="{1DE6FECF-99EB-451D-A05B-7E100336F31E}"/>
    <cellStyle name="20% - Accent6 2 3 2" xfId="1443" xr:uid="{24467696-EE60-4E55-B9FF-F8B8AEF31C36}"/>
    <cellStyle name="20% - Accent6 2 3 2 2" xfId="2101" xr:uid="{A3CB7020-0799-4826-9027-49A9CE789DF3}"/>
    <cellStyle name="20% - Accent6 2 3 3" xfId="1895" xr:uid="{D8063346-E448-4A0A-AE06-91AA9E4A9D2C}"/>
    <cellStyle name="20% - Accent6 2 3 4" xfId="1689" xr:uid="{1704EC63-F311-4A3C-BC57-DE3E4D95655B}"/>
    <cellStyle name="20% - Accent6 2 3 5" xfId="60011" xr:uid="{0EDE46C5-59A4-4D42-B7E4-6C2F79A435A9}"/>
    <cellStyle name="20% - Accent6 2 4" xfId="1278" xr:uid="{6FED116F-F50B-42A3-B154-68072F6A8FCA}"/>
    <cellStyle name="20% - Accent6 2 4 2" xfId="1936" xr:uid="{9E45D99B-CA6B-49F4-B4A3-5EC3BD79A6D5}"/>
    <cellStyle name="20% - Accent6 2 4 3" xfId="1524" xr:uid="{DA5B2AF5-0F96-44AF-858E-C1215A592FAE}"/>
    <cellStyle name="20% - Accent6 2 5" xfId="1730" xr:uid="{03701BC9-9114-49D6-A0FB-69723FC361A3}"/>
    <cellStyle name="20% - Accent6 2 6" xfId="1483" xr:uid="{27B633CB-9AC6-4F69-8C53-DA6FFBC1DF27}"/>
    <cellStyle name="20% - Accent6 2 7" xfId="968" xr:uid="{6D882FD5-02F8-4A44-AFC4-00C1AA82FEE9}"/>
    <cellStyle name="20% - Accent6 2 8" xfId="55591" xr:uid="{9D0E1429-0735-4516-9CA5-E32877A4300F}"/>
    <cellStyle name="20% - Accent6 3" xfId="992" xr:uid="{B8313372-34C4-4111-B4F6-0156536E0C7C}"/>
    <cellStyle name="20% - Accent6 3 10" xfId="22488" xr:uid="{B5378E8A-FF4D-4518-981F-6527D114E296}"/>
    <cellStyle name="20% - Accent6 3 10 2" xfId="41260" xr:uid="{BC4D890E-93EE-4113-85AE-B26F92E31AB5}"/>
    <cellStyle name="20% - Accent6 3 11" xfId="13097" xr:uid="{CC8A6B2D-27F3-4A35-B245-FF4DF8A6A8C1}"/>
    <cellStyle name="20% - Accent6 3 12" xfId="31879" xr:uid="{2CB8A829-3705-4A94-B92A-5210E7E14E84}"/>
    <cellStyle name="20% - Accent6 3 13" xfId="50842" xr:uid="{CB8B46A6-E7C0-4A52-AC83-A7972AFF1640}"/>
    <cellStyle name="20% - Accent6 3 14" xfId="3434" xr:uid="{289A5BFA-52C1-4702-B553-53BE1022EB20}"/>
    <cellStyle name="20% - Accent6 3 15" xfId="55592" xr:uid="{88FDB343-0BDC-48FC-A1EC-572A19D391A2}"/>
    <cellStyle name="20% - Accent6 3 2" xfId="1177" xr:uid="{CE8490F8-D9C7-455B-B04E-2124CFBA8BCB}"/>
    <cellStyle name="20% - Accent6 3 2 10" xfId="31880" xr:uid="{CB5778B3-952F-4732-8907-10403F1558E7}"/>
    <cellStyle name="20% - Accent6 3 2 11" xfId="50843" xr:uid="{6CDE2A49-DDA0-414E-BA10-023F7CEB62A9}"/>
    <cellStyle name="20% - Accent6 3 2 12" xfId="3435" xr:uid="{7FD5459B-44BB-4DC5-AD78-67ADECE2298A}"/>
    <cellStyle name="20% - Accent6 3 2 2" xfId="1383" xr:uid="{7E291B41-B133-4244-AB12-F7A548D30AAA}"/>
    <cellStyle name="20% - Accent6 3 2 2 10" xfId="59075" xr:uid="{D1503272-2D7F-46C3-83D3-717263CDF08F}"/>
    <cellStyle name="20% - Accent6 3 2 2 2" xfId="2041" xr:uid="{F9CE08F7-8632-4198-8AB3-25B2494583BE}"/>
    <cellStyle name="20% - Accent6 3 2 2 2 2" xfId="10470" xr:uid="{C18407CF-96BC-4D0A-9F84-6ECAA980261A}"/>
    <cellStyle name="20% - Accent6 3 2 2 2 2 2" xfId="29324" xr:uid="{2175FF75-59A3-4A3E-A629-BC6505BDCF42}"/>
    <cellStyle name="20% - Accent6 3 2 2 2 2 2 2" xfId="48086" xr:uid="{1C269E6B-840A-4830-95BA-C85434E13C51}"/>
    <cellStyle name="20% - Accent6 3 2 2 2 2 3" xfId="19933" xr:uid="{7B090920-326D-495A-8D0A-6DFA08C41B94}"/>
    <cellStyle name="20% - Accent6 3 2 2 2 2 4" xfId="38705" xr:uid="{22FE9E3E-47F5-44B1-975A-DF15AD88413E}"/>
    <cellStyle name="20% - Accent6 3 2 2 2 3" xfId="25801" xr:uid="{D08D3D1F-0177-41FE-9490-2C1D9CE36383}"/>
    <cellStyle name="20% - Accent6 3 2 2 2 3 2" xfId="44563" xr:uid="{DD0C181B-F401-4F48-ACA2-0B55082538C3}"/>
    <cellStyle name="20% - Accent6 3 2 2 2 4" xfId="16410" xr:uid="{08D80467-A8B4-4951-8818-17A9F205BD9E}"/>
    <cellStyle name="20% - Accent6 3 2 2 2 5" xfId="35182" xr:uid="{96EA2B31-DAC7-4370-B6E9-2E04648E343D}"/>
    <cellStyle name="20% - Accent6 3 2 2 2 6" xfId="52816" xr:uid="{3466AA80-B082-4153-9C77-8D79A89EC675}"/>
    <cellStyle name="20% - Accent6 3 2 2 2 7" xfId="6761" xr:uid="{1C25022A-6A4E-403C-9B72-37B7A0945783}"/>
    <cellStyle name="20% - Accent6 3 2 2 3" xfId="10471" xr:uid="{14BEF054-1CF8-4438-9E8B-8AEA25DAB706}"/>
    <cellStyle name="20% - Accent6 3 2 2 3 2" xfId="29325" xr:uid="{2201BC5F-8080-4418-ABD3-F361C1B7D21D}"/>
    <cellStyle name="20% - Accent6 3 2 2 3 2 2" xfId="48087" xr:uid="{EBE42EE5-051F-4F1C-946D-806D50C566C8}"/>
    <cellStyle name="20% - Accent6 3 2 2 3 3" xfId="19934" xr:uid="{0AB5CEF5-7297-4A57-ABCF-6ECFE69770C9}"/>
    <cellStyle name="20% - Accent6 3 2 2 3 4" xfId="38706" xr:uid="{37590CA7-A3C4-4A5C-84E0-9AD1784239BE}"/>
    <cellStyle name="20% - Accent6 3 2 2 3 5" xfId="52817" xr:uid="{82F93C51-677E-4181-B9D6-9683E5B6A72A}"/>
    <cellStyle name="20% - Accent6 3 2 2 3 6" xfId="60810" xr:uid="{248CF4C6-210C-41DC-97C3-60AA2D840801}"/>
    <cellStyle name="20% - Accent6 3 2 2 4" xfId="8496" xr:uid="{344D9160-9001-4A02-8BAF-DBCA218E7413}"/>
    <cellStyle name="20% - Accent6 3 2 2 4 2" xfId="27352" xr:uid="{FD0E42E1-4F5A-40E8-8BF9-C21C81FF31BB}"/>
    <cellStyle name="20% - Accent6 3 2 2 4 2 2" xfId="46114" xr:uid="{8C35EF2D-A86E-4D75-98BC-E1F990FD670D}"/>
    <cellStyle name="20% - Accent6 3 2 2 4 3" xfId="17961" xr:uid="{4B2AD7B0-7A0E-44D4-B0FE-04E0C025A4D9}"/>
    <cellStyle name="20% - Accent6 3 2 2 4 4" xfId="36733" xr:uid="{8B4F6F8C-591F-42E4-ACF7-C24EC6C9F70D}"/>
    <cellStyle name="20% - Accent6 3 2 2 5" xfId="24114" xr:uid="{C482A539-C713-4AA3-A631-D2943751AF37}"/>
    <cellStyle name="20% - Accent6 3 2 2 5 2" xfId="42877" xr:uid="{89FE17BA-E9AA-495E-BBB8-05E13918C943}"/>
    <cellStyle name="20% - Accent6 3 2 2 6" xfId="14723" xr:uid="{28EBEEA3-69F3-4417-80BE-51D86E32DE2D}"/>
    <cellStyle name="20% - Accent6 3 2 2 7" xfId="33496" xr:uid="{30244009-2C44-427E-B0BC-6455C7C0AC1E}"/>
    <cellStyle name="20% - Accent6 3 2 2 8" xfId="50844" xr:uid="{FFF4F134-4868-438D-867A-1484F4AE541F}"/>
    <cellStyle name="20% - Accent6 3 2 2 9" xfId="5067" xr:uid="{886D3723-F6CA-45FB-80B5-6ADB856CB04F}"/>
    <cellStyle name="20% - Accent6 3 2 3" xfId="1835" xr:uid="{842CAE57-F269-49FB-8D02-29D92B94B05C}"/>
    <cellStyle name="20% - Accent6 3 2 3 10" xfId="59076" xr:uid="{888CB920-B883-4357-8DD7-87DD772A6370}"/>
    <cellStyle name="20% - Accent6 3 2 3 2" xfId="10473" xr:uid="{229E79B1-82BB-4FBF-A86F-652C8B67FA11}"/>
    <cellStyle name="20% - Accent6 3 2 3 2 2" xfId="29327" xr:uid="{FD6FACF9-915F-4924-B2CB-B39199CF42F1}"/>
    <cellStyle name="20% - Accent6 3 2 3 2 2 2" xfId="48089" xr:uid="{6C7D7FD0-AAF9-4BD2-9AB2-E59793780F22}"/>
    <cellStyle name="20% - Accent6 3 2 3 2 3" xfId="19936" xr:uid="{44AEEA91-AC01-41AD-AE7E-C8DAE2E046AD}"/>
    <cellStyle name="20% - Accent6 3 2 3 2 4" xfId="38708" xr:uid="{CB6869B7-63B0-4B27-B00C-5FA3D1037B8F}"/>
    <cellStyle name="20% - Accent6 3 2 3 2 5" xfId="52819" xr:uid="{6DE05458-CDAF-4ECD-AE51-CA47893C82B3}"/>
    <cellStyle name="20% - Accent6 3 2 3 2 6" xfId="60811" xr:uid="{2D076019-A676-45AE-97B1-8F177F99C39E}"/>
    <cellStyle name="20% - Accent6 3 2 3 3" xfId="10474" xr:uid="{DD947658-BDC1-4A54-8064-D4A7978E45FD}"/>
    <cellStyle name="20% - Accent6 3 2 3 3 2" xfId="29328" xr:uid="{B1C15998-9207-4018-BFC6-1F19B68D8444}"/>
    <cellStyle name="20% - Accent6 3 2 3 3 2 2" xfId="48090" xr:uid="{FE90E21D-85D4-425E-A31E-920B58705D3F}"/>
    <cellStyle name="20% - Accent6 3 2 3 3 3" xfId="19937" xr:uid="{7FE8DFFE-DBDE-4FD4-AA37-57C8B926D1FC}"/>
    <cellStyle name="20% - Accent6 3 2 3 3 4" xfId="38709" xr:uid="{FD3751D2-FEFD-4756-9B03-A1E037F7C6EE}"/>
    <cellStyle name="20% - Accent6 3 2 3 3 5" xfId="52820" xr:uid="{9148C8BB-EB19-47AB-B7AB-43191535581C}"/>
    <cellStyle name="20% - Accent6 3 2 3 3 6" xfId="60812" xr:uid="{D6317C04-3873-4314-80F6-92F872929D1E}"/>
    <cellStyle name="20% - Accent6 3 2 3 4" xfId="10472" xr:uid="{D98FF5FC-8B19-4273-AA04-B7570DC4C71E}"/>
    <cellStyle name="20% - Accent6 3 2 3 4 2" xfId="29326" xr:uid="{AED0D137-11EC-46BC-B39E-029C7C68144F}"/>
    <cellStyle name="20% - Accent6 3 2 3 4 2 2" xfId="48088" xr:uid="{AE1A02C4-3976-48BE-9F06-2C594B5DF05C}"/>
    <cellStyle name="20% - Accent6 3 2 3 4 3" xfId="19935" xr:uid="{9BCBABE8-8450-4BE7-A9C0-5A1D98D35D49}"/>
    <cellStyle name="20% - Accent6 3 2 3 4 4" xfId="38707" xr:uid="{CC3BA2E8-B20D-472F-B18D-EAE01A17D34E}"/>
    <cellStyle name="20% - Accent6 3 2 3 5" xfId="24890" xr:uid="{28058742-256B-489B-9799-311DB1FEF0D2}"/>
    <cellStyle name="20% - Accent6 3 2 3 5 2" xfId="43652" xr:uid="{07A9A692-EC28-44EB-91E8-CF0394C6B9ED}"/>
    <cellStyle name="20% - Accent6 3 2 3 6" xfId="15499" xr:uid="{56D0A83E-4E7F-4508-84D8-F33EB83DC227}"/>
    <cellStyle name="20% - Accent6 3 2 3 7" xfId="34271" xr:uid="{8DFCE897-69E3-4205-9CFB-B0B8553A90D4}"/>
    <cellStyle name="20% - Accent6 3 2 3 8" xfId="52818" xr:uid="{FAD5993D-0BAB-4736-BB47-5E1A5A88851A}"/>
    <cellStyle name="20% - Accent6 3 2 3 9" xfId="5843" xr:uid="{5107D7C4-18EE-4A23-A074-2E6BFDEF1F03}"/>
    <cellStyle name="20% - Accent6 3 2 4" xfId="1629" xr:uid="{D3687148-3E42-4CF4-8DA6-0378FCF8315B}"/>
    <cellStyle name="20% - Accent6 3 2 4 2" xfId="23339" xr:uid="{2E6AF1D7-981C-4EC7-8D41-BC89590D04AA}"/>
    <cellStyle name="20% - Accent6 3 2 4 2 2" xfId="42102" xr:uid="{C74C921C-7590-4FA9-98F4-E43719DC014D}"/>
    <cellStyle name="20% - Accent6 3 2 4 3" xfId="13948" xr:uid="{48EAF45E-4296-4A1B-9B73-4F906D828A53}"/>
    <cellStyle name="20% - Accent6 3 2 4 4" xfId="32721" xr:uid="{2F2A9FC4-44A2-4087-8507-F62F02D371FF}"/>
    <cellStyle name="20% - Accent6 3 2 4 5" xfId="4292" xr:uid="{DA8F5CA1-C49D-41E7-BC14-9D0379C5AF04}"/>
    <cellStyle name="20% - Accent6 3 2 5" xfId="6760" xr:uid="{58710F5E-2D0F-41DA-8AD2-630FB046A852}"/>
    <cellStyle name="20% - Accent6 3 2 5 2" xfId="25800" xr:uid="{E07E2AE7-BBE9-4766-886F-DAA7ADAC7CD2}"/>
    <cellStyle name="20% - Accent6 3 2 5 2 2" xfId="44562" xr:uid="{7CDBD36C-FF0C-47D0-8A4E-40CAE121D9C3}"/>
    <cellStyle name="20% - Accent6 3 2 5 3" xfId="16409" xr:uid="{7C10DCC0-42BD-488E-895A-7DE69C832C83}"/>
    <cellStyle name="20% - Accent6 3 2 5 4" xfId="35181" xr:uid="{A3486B9D-B08E-47B0-8E20-D716AB96F34B}"/>
    <cellStyle name="20% - Accent6 3 2 6" xfId="7942" xr:uid="{57A650D2-94F9-47EB-9596-A9EB6A6A4F01}"/>
    <cellStyle name="20% - Accent6 3 2 7" xfId="8495" xr:uid="{70D2DD64-122A-4B0F-B4FE-4DE6D5BDA352}"/>
    <cellStyle name="20% - Accent6 3 2 7 2" xfId="27351" xr:uid="{367773E6-D5AC-4FCE-BCE8-FE873DB7D53C}"/>
    <cellStyle name="20% - Accent6 3 2 7 2 2" xfId="46113" xr:uid="{CF091A98-908F-4EEE-B746-6D02FC1B276C}"/>
    <cellStyle name="20% - Accent6 3 2 7 3" xfId="17960" xr:uid="{DEC68A3C-7AE9-4468-80F4-EACD80A76BD8}"/>
    <cellStyle name="20% - Accent6 3 2 7 4" xfId="36732" xr:uid="{C17A1C85-521D-419F-A33C-04A813063B56}"/>
    <cellStyle name="20% - Accent6 3 2 8" xfId="22489" xr:uid="{E9CECCF8-F715-4476-8BDC-C7EC874F0B5B}"/>
    <cellStyle name="20% - Accent6 3 2 8 2" xfId="41261" xr:uid="{285B0CF3-B36E-422A-8086-3D47ECABB8D5}"/>
    <cellStyle name="20% - Accent6 3 2 9" xfId="13098" xr:uid="{1482A362-7459-493E-B0AF-F6C58CF9C03B}"/>
    <cellStyle name="20% - Accent6 3 3" xfId="1300" xr:uid="{4D98CADF-28F7-4C66-BE0F-7414EA54657E}"/>
    <cellStyle name="20% - Accent6 3 3 10" xfId="50845" xr:uid="{EEAF741B-B2AD-4501-A54D-3AD3C810A768}"/>
    <cellStyle name="20% - Accent6 3 3 11" xfId="3436" xr:uid="{3173F455-7BE3-4BD1-9766-98707185F6B3}"/>
    <cellStyle name="20% - Accent6 3 3 12" xfId="59077" xr:uid="{AE307B6B-EDF0-47B3-BD73-0485FA877423}"/>
    <cellStyle name="20% - Accent6 3 3 2" xfId="1958" xr:uid="{73295C58-C843-4EB4-8FD8-F7EDC02E54B4}"/>
    <cellStyle name="20% - Accent6 3 3 2 10" xfId="59078" xr:uid="{9F71ED1E-27E8-4637-A980-7C0815046296}"/>
    <cellStyle name="20% - Accent6 3 3 2 2" xfId="6763" xr:uid="{66D57A33-1675-4D98-B66C-886CC9A87FF9}"/>
    <cellStyle name="20% - Accent6 3 3 2 2 2" xfId="10475" xr:uid="{28102E4F-DD16-4F78-B0E2-D19991651244}"/>
    <cellStyle name="20% - Accent6 3 3 2 2 2 2" xfId="29329" xr:uid="{979F4977-7F5B-47FA-B570-F2D801F9336E}"/>
    <cellStyle name="20% - Accent6 3 3 2 2 2 2 2" xfId="48091" xr:uid="{D0A26DB0-4B62-43FD-BC86-EB2B2B69D805}"/>
    <cellStyle name="20% - Accent6 3 3 2 2 2 3" xfId="19938" xr:uid="{58180799-BA8C-4C80-A629-E803DB62A85F}"/>
    <cellStyle name="20% - Accent6 3 3 2 2 2 4" xfId="38710" xr:uid="{D21ABE7D-C32F-4A12-9B3B-3DFFA4313FA3}"/>
    <cellStyle name="20% - Accent6 3 3 2 2 3" xfId="25803" xr:uid="{1A701129-DAD0-4D11-AADE-26BE4D939C11}"/>
    <cellStyle name="20% - Accent6 3 3 2 2 3 2" xfId="44565" xr:uid="{9E15626A-4037-45C4-9FCB-8EC58252513D}"/>
    <cellStyle name="20% - Accent6 3 3 2 2 4" xfId="16412" xr:uid="{0B429661-0846-408D-9E0D-91AE5AD3E489}"/>
    <cellStyle name="20% - Accent6 3 3 2 2 5" xfId="35184" xr:uid="{EBD9EB71-48FD-4118-90CB-3BF65BCB3EE0}"/>
    <cellStyle name="20% - Accent6 3 3 2 2 6" xfId="52821" xr:uid="{CF5425FA-A048-4766-B426-CA796642F044}"/>
    <cellStyle name="20% - Accent6 3 3 2 2 7" xfId="60813" xr:uid="{5A2604B2-5AF2-49FA-B520-86A5837A8861}"/>
    <cellStyle name="20% - Accent6 3 3 2 3" xfId="10476" xr:uid="{B873E376-90C5-427B-8E62-DD8495329BC0}"/>
    <cellStyle name="20% - Accent6 3 3 2 3 2" xfId="29330" xr:uid="{53312DCF-3E4D-4D3F-A57F-0E3551BC5170}"/>
    <cellStyle name="20% - Accent6 3 3 2 3 2 2" xfId="48092" xr:uid="{21C7C424-1A8B-4F2E-8C28-BAB6259404C8}"/>
    <cellStyle name="20% - Accent6 3 3 2 3 3" xfId="19939" xr:uid="{AD082D84-2920-4789-87F6-95DCB176D1F5}"/>
    <cellStyle name="20% - Accent6 3 3 2 3 4" xfId="38711" xr:uid="{3A0792E4-B67C-40C6-8A27-5EA93AD63F60}"/>
    <cellStyle name="20% - Accent6 3 3 2 3 5" xfId="52822" xr:uid="{19CC32AD-00DC-49C2-AF5A-9928A0AEDC83}"/>
    <cellStyle name="20% - Accent6 3 3 2 3 6" xfId="60814" xr:uid="{A5318796-4465-45FD-82EA-3C496C0EF850}"/>
    <cellStyle name="20% - Accent6 3 3 2 4" xfId="8498" xr:uid="{FAC5686C-3993-40C9-953A-66ECDF7B47F9}"/>
    <cellStyle name="20% - Accent6 3 3 2 4 2" xfId="27354" xr:uid="{EED21881-AAF3-434F-85D1-E77A593FCE59}"/>
    <cellStyle name="20% - Accent6 3 3 2 4 2 2" xfId="46116" xr:uid="{86CF1D75-09EE-4049-940D-BB0E819826CB}"/>
    <cellStyle name="20% - Accent6 3 3 2 4 3" xfId="17963" xr:uid="{6BBC275D-07D3-47CF-BFF1-9F7524FBAAAC}"/>
    <cellStyle name="20% - Accent6 3 3 2 4 4" xfId="36735" xr:uid="{36195D96-120B-4A8C-9C3F-8B8B7FAEBAE6}"/>
    <cellStyle name="20% - Accent6 3 3 2 5" xfId="24332" xr:uid="{27156123-9DC7-4100-8A5A-81BE7477CA49}"/>
    <cellStyle name="20% - Accent6 3 3 2 5 2" xfId="43095" xr:uid="{A2D89781-347A-46C7-B16C-23CD42607458}"/>
    <cellStyle name="20% - Accent6 3 3 2 6" xfId="14941" xr:uid="{4C95576A-FCBB-4EE1-A3DD-1151372479A4}"/>
    <cellStyle name="20% - Accent6 3 3 2 7" xfId="33714" xr:uid="{37E002D0-F477-45B0-9BB2-2CFD9AE1D961}"/>
    <cellStyle name="20% - Accent6 3 3 2 8" xfId="50846" xr:uid="{B7D67743-4083-426D-9A45-1C2EFFB50F87}"/>
    <cellStyle name="20% - Accent6 3 3 2 9" xfId="5285" xr:uid="{10ECF921-0E1C-4E9B-8D43-611CEA148A7C}"/>
    <cellStyle name="20% - Accent6 3 3 3" xfId="6061" xr:uid="{AE8F88E8-D001-434B-8B4D-2EB2B9261D23}"/>
    <cellStyle name="20% - Accent6 3 3 3 2" xfId="10477" xr:uid="{88DE36F1-8380-4E99-8FD4-C63BAFF35FD9}"/>
    <cellStyle name="20% - Accent6 3 3 3 2 2" xfId="29331" xr:uid="{0CF893C8-453F-48CE-B2ED-4DF6AF047324}"/>
    <cellStyle name="20% - Accent6 3 3 3 2 2 2" xfId="48093" xr:uid="{A7102BE4-7DA3-47B2-B355-4B75E2846EF2}"/>
    <cellStyle name="20% - Accent6 3 3 3 2 3" xfId="19940" xr:uid="{E1300AB1-8CCE-42C4-BA4E-D1F1255444DC}"/>
    <cellStyle name="20% - Accent6 3 3 3 2 4" xfId="38712" xr:uid="{3E124909-4E79-49AC-A9F5-C6B44DB92802}"/>
    <cellStyle name="20% - Accent6 3 3 3 3" xfId="25108" xr:uid="{78506966-41E0-431C-8F9D-35EDC82A0BF6}"/>
    <cellStyle name="20% - Accent6 3 3 3 3 2" xfId="43870" xr:uid="{8B6AACD8-D7BE-4985-B0AD-6377EAADB6F3}"/>
    <cellStyle name="20% - Accent6 3 3 3 4" xfId="15717" xr:uid="{88131553-34D4-4D23-99C2-3781E26CEF57}"/>
    <cellStyle name="20% - Accent6 3 3 3 5" xfId="34489" xr:uid="{6070F9ED-084B-4955-AB0C-636E6C9C9A2F}"/>
    <cellStyle name="20% - Accent6 3 3 3 6" xfId="52823" xr:uid="{4C92D0F3-AE8C-4E05-AD35-FB463342DA52}"/>
    <cellStyle name="20% - Accent6 3 3 3 7" xfId="60815" xr:uid="{4B9A7FD8-89E1-46AE-8F9E-F811DC08E424}"/>
    <cellStyle name="20% - Accent6 3 3 4" xfId="4510" xr:uid="{49683DDD-3146-4D77-B1DE-6F7AA00B76CA}"/>
    <cellStyle name="20% - Accent6 3 3 4 2" xfId="10478" xr:uid="{042AB30E-C5F1-488E-9675-2318575A630F}"/>
    <cellStyle name="20% - Accent6 3 3 4 2 2" xfId="29332" xr:uid="{CA6B5ECB-35F0-4F5B-B381-D52B307EA714}"/>
    <cellStyle name="20% - Accent6 3 3 4 2 2 2" xfId="48094" xr:uid="{4A8DD005-C6F8-4978-A46F-3FD61BE34FCB}"/>
    <cellStyle name="20% - Accent6 3 3 4 2 3" xfId="19941" xr:uid="{DA803210-D517-47F3-9A09-EC0319DBEBC5}"/>
    <cellStyle name="20% - Accent6 3 3 4 2 4" xfId="38713" xr:uid="{3872AEA6-7A4F-41FF-B2F4-16092D2E48CC}"/>
    <cellStyle name="20% - Accent6 3 3 4 3" xfId="23557" xr:uid="{50B1BFD7-17AB-4051-B46F-E4DA34F76EFA}"/>
    <cellStyle name="20% - Accent6 3 3 4 3 2" xfId="42320" xr:uid="{F9866BFC-73DB-4CF6-A8EA-89029D2A68A0}"/>
    <cellStyle name="20% - Accent6 3 3 4 4" xfId="14166" xr:uid="{F438B7F2-E142-4AB4-AA27-0AE860DAB0E5}"/>
    <cellStyle name="20% - Accent6 3 3 4 5" xfId="32939" xr:uid="{29FEBAD2-1D3D-41C9-9339-27D6AF293FE4}"/>
    <cellStyle name="20% - Accent6 3 3 4 6" xfId="52824" xr:uid="{1CC6107B-6B40-40B3-9D7A-B1ADAA0B6EEC}"/>
    <cellStyle name="20% - Accent6 3 3 4 7" xfId="60816" xr:uid="{9861C605-AD06-46B6-89B9-9D5A6872042D}"/>
    <cellStyle name="20% - Accent6 3 3 5" xfId="6762" xr:uid="{1586116F-CD34-4262-A472-179BA9E2F961}"/>
    <cellStyle name="20% - Accent6 3 3 5 2" xfId="25802" xr:uid="{A90804FB-E6E9-4D6A-9E5C-4F2E95C21198}"/>
    <cellStyle name="20% - Accent6 3 3 5 2 2" xfId="44564" xr:uid="{C49EBC12-D73B-4433-990F-D8D936837480}"/>
    <cellStyle name="20% - Accent6 3 3 5 3" xfId="16411" xr:uid="{1B0A586A-CB57-4B87-9081-599B0A44EDC6}"/>
    <cellStyle name="20% - Accent6 3 3 5 4" xfId="35183" xr:uid="{96998507-5116-4A03-B1A1-A6ADF581D5B4}"/>
    <cellStyle name="20% - Accent6 3 3 6" xfId="8497" xr:uid="{496FFB6D-167B-497E-AE83-61C63C15E548}"/>
    <cellStyle name="20% - Accent6 3 3 6 2" xfId="27353" xr:uid="{B7B0931A-CF28-4C4C-BFFF-FF210D2C2F76}"/>
    <cellStyle name="20% - Accent6 3 3 6 2 2" xfId="46115" xr:uid="{3983E564-129A-4D88-AD64-9F1258135A61}"/>
    <cellStyle name="20% - Accent6 3 3 6 3" xfId="17962" xr:uid="{EC34562E-35C4-426B-9589-BC7B09D2695D}"/>
    <cellStyle name="20% - Accent6 3 3 6 4" xfId="36734" xr:uid="{68EECBA4-C2C2-4712-895C-E958C9323BBF}"/>
    <cellStyle name="20% - Accent6 3 3 7" xfId="22490" xr:uid="{7F1A83A1-AEBF-48E9-AA4E-16093E3C1942}"/>
    <cellStyle name="20% - Accent6 3 3 7 2" xfId="41262" xr:uid="{A1B4F4A6-A4B3-4515-92D8-51F4D499897C}"/>
    <cellStyle name="20% - Accent6 3 3 8" xfId="13099" xr:uid="{566FDE92-81D6-4EA0-B394-C4B4CD1AB933}"/>
    <cellStyle name="20% - Accent6 3 3 9" xfId="31881" xr:uid="{AD52605D-356D-49F9-B764-F48B507E47A2}"/>
    <cellStyle name="20% - Accent6 3 4" xfId="1752" xr:uid="{051FF097-F172-4DFB-AECE-8934C895312B}"/>
    <cellStyle name="20% - Accent6 3 4 10" xfId="59079" xr:uid="{FD2967A4-691A-45F5-A160-B6244977F6EA}"/>
    <cellStyle name="20% - Accent6 3 4 2" xfId="6764" xr:uid="{1AE6BDB9-4B07-4653-9FAA-26F3EE85423A}"/>
    <cellStyle name="20% - Accent6 3 4 2 2" xfId="10479" xr:uid="{19C971B0-CAE8-472B-918E-E6133C26C367}"/>
    <cellStyle name="20% - Accent6 3 4 2 2 2" xfId="29333" xr:uid="{C63A26C9-C1D6-465D-9F8D-95B6BB6F1C1B}"/>
    <cellStyle name="20% - Accent6 3 4 2 2 2 2" xfId="48095" xr:uid="{9E847327-6363-4491-85DA-04D306A1F656}"/>
    <cellStyle name="20% - Accent6 3 4 2 2 3" xfId="19942" xr:uid="{3C8773E2-7572-4C52-8F13-FA63EC605AEE}"/>
    <cellStyle name="20% - Accent6 3 4 2 2 4" xfId="38714" xr:uid="{73AB1E1B-1606-4248-9EC5-2C2155537DC6}"/>
    <cellStyle name="20% - Accent6 3 4 2 3" xfId="25804" xr:uid="{616D6320-CA0C-4405-AD34-958D372063B9}"/>
    <cellStyle name="20% - Accent6 3 4 2 3 2" xfId="44566" xr:uid="{DFC300C0-0A56-49DB-B758-2EED3F58266E}"/>
    <cellStyle name="20% - Accent6 3 4 2 4" xfId="16413" xr:uid="{9F3F25E6-75AC-46AA-B0DA-F53B73045DD1}"/>
    <cellStyle name="20% - Accent6 3 4 2 5" xfId="35185" xr:uid="{B5B7B803-AD98-4FD8-B738-FA786965982F}"/>
    <cellStyle name="20% - Accent6 3 4 2 6" xfId="52825" xr:uid="{CCCB22B3-96B9-4EC1-B0F1-88ED96E0728C}"/>
    <cellStyle name="20% - Accent6 3 4 2 7" xfId="60817" xr:uid="{4CF63CB5-E7CC-43AB-B5D0-C9B576735C25}"/>
    <cellStyle name="20% - Accent6 3 4 3" xfId="10480" xr:uid="{2EC7E11F-F4D6-419D-895B-26D31A93560A}"/>
    <cellStyle name="20% - Accent6 3 4 3 2" xfId="29334" xr:uid="{8D5F8081-31CA-4DB4-AD70-19272E8A2954}"/>
    <cellStyle name="20% - Accent6 3 4 3 2 2" xfId="48096" xr:uid="{21B8B4E9-8768-4B86-86CC-82C6E6C9121F}"/>
    <cellStyle name="20% - Accent6 3 4 3 3" xfId="19943" xr:uid="{FF8BC2C8-B20A-4E25-BF59-D25E79F4DD26}"/>
    <cellStyle name="20% - Accent6 3 4 3 4" xfId="38715" xr:uid="{96D92929-6F8C-424F-8289-616DDD909973}"/>
    <cellStyle name="20% - Accent6 3 4 3 5" xfId="52826" xr:uid="{EDD02622-3530-4B4E-BA42-A805A1D757D5}"/>
    <cellStyle name="20% - Accent6 3 4 3 6" xfId="60818" xr:uid="{59931492-9949-46D3-AA8F-030868385FEE}"/>
    <cellStyle name="20% - Accent6 3 4 4" xfId="8499" xr:uid="{74818744-6790-4B68-B33B-D44494EA4758}"/>
    <cellStyle name="20% - Accent6 3 4 4 2" xfId="27355" xr:uid="{B0D325EF-C36E-4517-99E1-F42017983B78}"/>
    <cellStyle name="20% - Accent6 3 4 4 2 2" xfId="46117" xr:uid="{189E6366-EE75-4E1C-B078-FFC41A65A581}"/>
    <cellStyle name="20% - Accent6 3 4 4 3" xfId="17964" xr:uid="{DB601654-6A18-483C-8E1B-6E2AC3C13941}"/>
    <cellStyle name="20% - Accent6 3 4 4 4" xfId="36736" xr:uid="{F88BD715-0533-42A9-A697-8FCEDA302311}"/>
    <cellStyle name="20% - Accent6 3 4 5" xfId="23899" xr:uid="{CF230F69-64D2-45CA-9466-D2EF6BB36D72}"/>
    <cellStyle name="20% - Accent6 3 4 5 2" xfId="42662" xr:uid="{989DE295-AD41-4149-B3F6-7F22FE159BF7}"/>
    <cellStyle name="20% - Accent6 3 4 6" xfId="14508" xr:uid="{003BB8E4-9B28-46DB-AB76-24E0B8565F40}"/>
    <cellStyle name="20% - Accent6 3 4 7" xfId="33281" xr:uid="{4C31A93A-7EB8-4941-B4F5-6FAC96687468}"/>
    <cellStyle name="20% - Accent6 3 4 8" xfId="50847" xr:uid="{AC68A84C-C933-4A0C-83C8-B59BAECD9872}"/>
    <cellStyle name="20% - Accent6 3 4 9" xfId="4852" xr:uid="{F6D2F335-34EE-4075-9468-D2D4B8C3A824}"/>
    <cellStyle name="20% - Accent6 3 5" xfId="1546" xr:uid="{662E80BE-4B14-4FBA-865B-DD37CF98B08A}"/>
    <cellStyle name="20% - Accent6 3 5 10" xfId="59080" xr:uid="{9BA48708-B642-47AD-8040-927494BDF252}"/>
    <cellStyle name="20% - Accent6 3 5 2" xfId="10482" xr:uid="{F4FED89A-1DE9-43FE-AF62-D87EA99DE814}"/>
    <cellStyle name="20% - Accent6 3 5 2 2" xfId="29336" xr:uid="{B105ACED-2A8D-4C46-90BD-114B246E0948}"/>
    <cellStyle name="20% - Accent6 3 5 2 2 2" xfId="48098" xr:uid="{63A737B8-4B30-44FA-A127-711ADCDE0F72}"/>
    <cellStyle name="20% - Accent6 3 5 2 3" xfId="19945" xr:uid="{8183B22F-AFC3-4AE4-878D-CD5FF01BB05F}"/>
    <cellStyle name="20% - Accent6 3 5 2 4" xfId="38717" xr:uid="{86F1319C-A7B9-471D-8043-66B6AD9C1BA3}"/>
    <cellStyle name="20% - Accent6 3 5 2 5" xfId="52828" xr:uid="{31D95280-F66D-4CA8-B814-C68DD1920421}"/>
    <cellStyle name="20% - Accent6 3 5 2 6" xfId="60819" xr:uid="{AE04625A-E418-4D61-B1A6-4BDADBB8EBC6}"/>
    <cellStyle name="20% - Accent6 3 5 3" xfId="10483" xr:uid="{F552C3E2-BC3B-4B4A-8690-216F40C48288}"/>
    <cellStyle name="20% - Accent6 3 5 3 2" xfId="29337" xr:uid="{0924E9A7-DF9B-45F9-99AE-E09027701D46}"/>
    <cellStyle name="20% - Accent6 3 5 3 2 2" xfId="48099" xr:uid="{11C39D1C-DEFA-44B1-A526-AF00F8611917}"/>
    <cellStyle name="20% - Accent6 3 5 3 3" xfId="19946" xr:uid="{2DF42E1B-D4C7-49F7-9D0B-CC3AA80DA576}"/>
    <cellStyle name="20% - Accent6 3 5 3 4" xfId="38718" xr:uid="{63CAE136-A59B-45DE-9B4E-1DB710364858}"/>
    <cellStyle name="20% - Accent6 3 5 3 5" xfId="52829" xr:uid="{AB63CA0D-C2B5-405F-A101-7BB7327F0509}"/>
    <cellStyle name="20% - Accent6 3 5 3 6" xfId="60820" xr:uid="{D2A674BC-5D64-4C8A-9E62-490D53745B18}"/>
    <cellStyle name="20% - Accent6 3 5 4" xfId="10481" xr:uid="{7895C3A9-89F4-44AB-BA1D-427D7EDE3091}"/>
    <cellStyle name="20% - Accent6 3 5 4 2" xfId="29335" xr:uid="{2201BF7F-24E4-4D6A-A868-08E357339E80}"/>
    <cellStyle name="20% - Accent6 3 5 4 2 2" xfId="48097" xr:uid="{10514EDF-CEFD-498A-9D21-1D0456C27AF1}"/>
    <cellStyle name="20% - Accent6 3 5 4 3" xfId="19944" xr:uid="{337663AE-FFE4-4979-ABA1-0935EB90FE32}"/>
    <cellStyle name="20% - Accent6 3 5 4 4" xfId="38716" xr:uid="{B734E8BF-86EC-47DD-A830-1B6A2F3302E6}"/>
    <cellStyle name="20% - Accent6 3 5 5" xfId="24675" xr:uid="{41DC0B61-2B9D-4E59-8C9B-2F65CF61AFC2}"/>
    <cellStyle name="20% - Accent6 3 5 5 2" xfId="43437" xr:uid="{52FC1057-2CDB-424A-84E9-C4B529858B68}"/>
    <cellStyle name="20% - Accent6 3 5 6" xfId="15284" xr:uid="{EF21205F-E62F-4EA8-87D7-E568C14DB32B}"/>
    <cellStyle name="20% - Accent6 3 5 7" xfId="34056" xr:uid="{8515C284-E6EE-4A69-9A93-F26141C2B60E}"/>
    <cellStyle name="20% - Accent6 3 5 8" xfId="52827" xr:uid="{6671F9C1-2E63-4A57-8A7F-7BF3D913E998}"/>
    <cellStyle name="20% - Accent6 3 5 9" xfId="5628" xr:uid="{371BEA7F-5F3D-46C5-9A7E-946D2E197087}"/>
    <cellStyle name="20% - Accent6 3 6" xfId="4077" xr:uid="{C43DBD65-FB4A-4374-879F-9AC24E220D0B}"/>
    <cellStyle name="20% - Accent6 3 6 2" xfId="23124" xr:uid="{8263D5F7-919E-4E27-AE17-D645E33F6A7A}"/>
    <cellStyle name="20% - Accent6 3 6 2 2" xfId="41887" xr:uid="{F41185B0-42DE-4D82-A4B3-0D31A88CBBAE}"/>
    <cellStyle name="20% - Accent6 3 6 3" xfId="13733" xr:uid="{2CE75007-6B41-4C91-916F-9FDB6B38D675}"/>
    <cellStyle name="20% - Accent6 3 6 4" xfId="32506" xr:uid="{D7A69A3A-52ED-484A-828C-0AFC3EA8CF1A}"/>
    <cellStyle name="20% - Accent6 3 7" xfId="6759" xr:uid="{32FBAD08-754B-492D-885A-D0D716DD1FA5}"/>
    <cellStyle name="20% - Accent6 3 7 2" xfId="25799" xr:uid="{B6EEA2B2-5065-4308-B39F-E7431080DDB1}"/>
    <cellStyle name="20% - Accent6 3 7 2 2" xfId="44561" xr:uid="{E0385ED7-4A71-4F10-8161-D2C41DD94344}"/>
    <cellStyle name="20% - Accent6 3 7 3" xfId="16408" xr:uid="{92612FEB-7E8A-4919-AAEF-B6B8A83AF151}"/>
    <cellStyle name="20% - Accent6 3 7 4" xfId="35180" xr:uid="{A76DDA15-B06F-4CD7-AC9E-CD9C1E94AE13}"/>
    <cellStyle name="20% - Accent6 3 8" xfId="7941" xr:uid="{85F972D0-4293-4F03-B901-B6A4D6C0AAF2}"/>
    <cellStyle name="20% - Accent6 3 9" xfId="8494" xr:uid="{DFC4AFFB-532C-44BB-AE13-F138F7B34CE8}"/>
    <cellStyle name="20% - Accent6 3 9 2" xfId="27350" xr:uid="{45084121-5D95-42F8-AB83-52F3CD4E66D8}"/>
    <cellStyle name="20% - Accent6 3 9 2 2" xfId="46112" xr:uid="{BF5EB27A-89F2-4AD1-BA6B-948AFF57C9C6}"/>
    <cellStyle name="20% - Accent6 3 9 3" xfId="17959" xr:uid="{008F78E7-C076-412D-B46B-22CED91D1F3E}"/>
    <cellStyle name="20% - Accent6 3 9 4" xfId="36731" xr:uid="{04BF9DBD-2EFE-42BC-BCD5-3162090014C0}"/>
    <cellStyle name="20% - Accent6 4" xfId="1101" xr:uid="{96CDA0AA-52E3-411D-8C8A-027AC4116EA7}"/>
    <cellStyle name="20% - Accent6 4 10" xfId="22491" xr:uid="{270A6A9A-2DB7-4FA4-9605-C83AA9FC8023}"/>
    <cellStyle name="20% - Accent6 4 10 2" xfId="41263" xr:uid="{985FDB14-E94E-429D-899F-2A1F9E5784EB}"/>
    <cellStyle name="20% - Accent6 4 10 3" xfId="55594" xr:uid="{29629F9F-AE3A-4F0A-AD88-4D3FE907FE6D}"/>
    <cellStyle name="20% - Accent6 4 11" xfId="13100" xr:uid="{CA3068CD-D72E-478F-8B35-46831ACC94F6}"/>
    <cellStyle name="20% - Accent6 4 11 2" xfId="55595" xr:uid="{21CBBF19-1423-4E01-AC8C-4F87224A999E}"/>
    <cellStyle name="20% - Accent6 4 12" xfId="31882" xr:uid="{B3A7299A-BE15-4B0B-AEF2-9AE67C1BA3C1}"/>
    <cellStyle name="20% - Accent6 4 12 2" xfId="55596" xr:uid="{78A16795-33DF-4194-AEB3-F0DD002BE158}"/>
    <cellStyle name="20% - Accent6 4 13" xfId="50848" xr:uid="{3683D4BA-63E5-49FF-9BEA-36D685CF7C58}"/>
    <cellStyle name="20% - Accent6 4 13 2" xfId="55597" xr:uid="{537BE12C-70EE-4EB9-949B-0B82F1AB1DF4}"/>
    <cellStyle name="20% - Accent6 4 14" xfId="3437" xr:uid="{6C6C23D1-8797-4848-861A-0B57398F280D}"/>
    <cellStyle name="20% - Accent6 4 15" xfId="55593" xr:uid="{FD6CC13F-F68F-43DA-8F2A-CB5C8AAEDAD6}"/>
    <cellStyle name="20% - Accent6 4 2" xfId="1197" xr:uid="{A2D27C92-E59A-45D8-A481-BA4FAC92F235}"/>
    <cellStyle name="20% - Accent6 4 2 10" xfId="50849" xr:uid="{7C169130-915E-4691-A0B4-443F8C624C4F}"/>
    <cellStyle name="20% - Accent6 4 2 11" xfId="3438" xr:uid="{095DBF96-F04B-45DD-B85A-16453F35E299}"/>
    <cellStyle name="20% - Accent6 4 2 12" xfId="55598" xr:uid="{9488D7D1-98F1-4A25-9687-40A8E27A4F04}"/>
    <cellStyle name="20% - Accent6 4 2 2" xfId="1403" xr:uid="{9E89FE29-0B88-4487-893A-56B98DB74877}"/>
    <cellStyle name="20% - Accent6 4 2 2 10" xfId="59081" xr:uid="{8807D777-BEB4-41FD-A960-31D5DC537B02}"/>
    <cellStyle name="20% - Accent6 4 2 2 2" xfId="2061" xr:uid="{0BCF05E7-008C-48E0-A773-94CFBB1DE69B}"/>
    <cellStyle name="20% - Accent6 4 2 2 2 2" xfId="10484" xr:uid="{24F3E63C-080F-4143-B9E5-F1F19940AE78}"/>
    <cellStyle name="20% - Accent6 4 2 2 2 2 2" xfId="29338" xr:uid="{BD4EDD33-E042-4CB3-8CD9-E1942E2F457F}"/>
    <cellStyle name="20% - Accent6 4 2 2 2 2 2 2" xfId="48100" xr:uid="{AE6CC424-278F-4A4E-945A-4046CCC88D37}"/>
    <cellStyle name="20% - Accent6 4 2 2 2 2 3" xfId="19947" xr:uid="{A0A6F0EF-74F4-4919-9BC6-17853CC8ABDF}"/>
    <cellStyle name="20% - Accent6 4 2 2 2 2 4" xfId="38719" xr:uid="{E21E01E7-C94A-4C72-84C7-BE9D1F7C84CE}"/>
    <cellStyle name="20% - Accent6 4 2 2 2 3" xfId="25807" xr:uid="{7275C2E5-012E-4EDF-8595-4C81CD41E467}"/>
    <cellStyle name="20% - Accent6 4 2 2 2 3 2" xfId="44569" xr:uid="{D9CCBD6F-3554-4886-9832-E3FC535E03AA}"/>
    <cellStyle name="20% - Accent6 4 2 2 2 4" xfId="16416" xr:uid="{9965EE68-760F-452C-B826-5438FAE52F81}"/>
    <cellStyle name="20% - Accent6 4 2 2 2 5" xfId="35188" xr:uid="{1ED5A550-5E67-4FB1-B335-CFBAA94C898B}"/>
    <cellStyle name="20% - Accent6 4 2 2 2 6" xfId="52830" xr:uid="{10F0096F-F789-4EA8-A12C-18C1B11945F1}"/>
    <cellStyle name="20% - Accent6 4 2 2 2 7" xfId="6767" xr:uid="{F2BA9DCD-EBDE-474E-A2DB-E86F8F625900}"/>
    <cellStyle name="20% - Accent6 4 2 2 3" xfId="10485" xr:uid="{948A85A8-0150-42EE-99B9-4A8EABA1077F}"/>
    <cellStyle name="20% - Accent6 4 2 2 3 2" xfId="29339" xr:uid="{F7390623-DDC0-47F4-81ED-7E0DE6DE3909}"/>
    <cellStyle name="20% - Accent6 4 2 2 3 2 2" xfId="48101" xr:uid="{C1EB6983-C73A-4D20-881F-5BC29DE22513}"/>
    <cellStyle name="20% - Accent6 4 2 2 3 3" xfId="19948" xr:uid="{859CB05A-05B1-43BC-8B8F-55A1C3C49B54}"/>
    <cellStyle name="20% - Accent6 4 2 2 3 4" xfId="38720" xr:uid="{3FDB6716-8C57-40BA-B59D-189590127ABC}"/>
    <cellStyle name="20% - Accent6 4 2 2 3 5" xfId="52831" xr:uid="{D837B138-E2D5-4631-8BE9-3740D6577A2A}"/>
    <cellStyle name="20% - Accent6 4 2 2 3 6" xfId="60821" xr:uid="{E2B73909-D040-4FB3-95D3-C2F9D43F3C32}"/>
    <cellStyle name="20% - Accent6 4 2 2 4" xfId="8502" xr:uid="{85B51D00-E236-40B6-A241-13CD7C32A5EC}"/>
    <cellStyle name="20% - Accent6 4 2 2 4 2" xfId="27358" xr:uid="{7E8FF1D0-DAA0-44A6-AC85-B3592F76881D}"/>
    <cellStyle name="20% - Accent6 4 2 2 4 2 2" xfId="46120" xr:uid="{47F0CA94-4502-41C6-9E0C-469AAAA2EE93}"/>
    <cellStyle name="20% - Accent6 4 2 2 4 3" xfId="17967" xr:uid="{27409A43-E2F4-4173-99C8-9DC94E070B88}"/>
    <cellStyle name="20% - Accent6 4 2 2 4 4" xfId="36739" xr:uid="{A4FD4FDC-12B3-4AD2-81B4-D32B334F6A8D}"/>
    <cellStyle name="20% - Accent6 4 2 2 5" xfId="24157" xr:uid="{5AACD916-0185-428C-9EB8-EC57E1D8724A}"/>
    <cellStyle name="20% - Accent6 4 2 2 5 2" xfId="42920" xr:uid="{F5E54E19-E0E7-49E6-908E-6FA1054D57DC}"/>
    <cellStyle name="20% - Accent6 4 2 2 6" xfId="14766" xr:uid="{7D24A59F-1696-4046-BAAB-72106369720F}"/>
    <cellStyle name="20% - Accent6 4 2 2 7" xfId="33539" xr:uid="{7F5B794D-1122-4C4C-AB5F-5FA5FE006987}"/>
    <cellStyle name="20% - Accent6 4 2 2 8" xfId="50850" xr:uid="{3BA05580-C792-4411-A8F4-CF822F121F4B}"/>
    <cellStyle name="20% - Accent6 4 2 2 9" xfId="5110" xr:uid="{A95E040F-C4C1-47DD-9F96-9F6709ECC11E}"/>
    <cellStyle name="20% - Accent6 4 2 3" xfId="1855" xr:uid="{42ADBBD6-175E-474D-B8E7-A271393A4C79}"/>
    <cellStyle name="20% - Accent6 4 2 3 2" xfId="10486" xr:uid="{A0D92F36-B1E4-44EA-94AD-E6AF0ABE1C8F}"/>
    <cellStyle name="20% - Accent6 4 2 3 2 2" xfId="29340" xr:uid="{584278E6-3246-4DC3-8A71-6339A5CF5B46}"/>
    <cellStyle name="20% - Accent6 4 2 3 2 2 2" xfId="48102" xr:uid="{81A7C905-64BC-4490-A1CA-E1BA471181C7}"/>
    <cellStyle name="20% - Accent6 4 2 3 2 3" xfId="19949" xr:uid="{81440456-3848-4B22-BF61-E0584CE8148E}"/>
    <cellStyle name="20% - Accent6 4 2 3 2 4" xfId="38721" xr:uid="{59D6D487-01B5-4527-BA02-E5743275B497}"/>
    <cellStyle name="20% - Accent6 4 2 3 3" xfId="24933" xr:uid="{5A53C535-53FD-437E-8425-A5F22E46799B}"/>
    <cellStyle name="20% - Accent6 4 2 3 3 2" xfId="43695" xr:uid="{48F32AFC-5E89-4943-8E4D-10B2A4960450}"/>
    <cellStyle name="20% - Accent6 4 2 3 4" xfId="15542" xr:uid="{BD516ECC-1183-4D2D-A899-7649DF3F8C67}"/>
    <cellStyle name="20% - Accent6 4 2 3 5" xfId="34314" xr:uid="{893DB32E-E0E5-4338-B8BB-66BD20DD9FA3}"/>
    <cellStyle name="20% - Accent6 4 2 3 6" xfId="52832" xr:uid="{18E655D4-7658-46E1-B92D-B807D07F2AFD}"/>
    <cellStyle name="20% - Accent6 4 2 3 7" xfId="5886" xr:uid="{1685A208-B5F5-49F2-A0FE-B899545E95D1}"/>
    <cellStyle name="20% - Accent6 4 2 4" xfId="1649" xr:uid="{0593616D-6721-4E8F-A303-5AA5AF429D65}"/>
    <cellStyle name="20% - Accent6 4 2 4 2" xfId="10487" xr:uid="{AA5AFEEC-EA76-4FEE-90D6-D3F93B6BD631}"/>
    <cellStyle name="20% - Accent6 4 2 4 2 2" xfId="29341" xr:uid="{7EBED58A-8B98-4AFA-91F6-699A1036C2E3}"/>
    <cellStyle name="20% - Accent6 4 2 4 2 2 2" xfId="48103" xr:uid="{BB238486-293D-41B7-9CF9-8CA72338054A}"/>
    <cellStyle name="20% - Accent6 4 2 4 2 3" xfId="19950" xr:uid="{62197CB3-EE38-428D-B10E-E14A7A8D8A25}"/>
    <cellStyle name="20% - Accent6 4 2 4 2 4" xfId="38722" xr:uid="{0859DCA3-B714-4AA1-B472-5F5CAD341A51}"/>
    <cellStyle name="20% - Accent6 4 2 4 3" xfId="23382" xr:uid="{D31B0054-962E-4F64-8D13-27E8D9DEA28E}"/>
    <cellStyle name="20% - Accent6 4 2 4 3 2" xfId="42145" xr:uid="{C0C48E9F-3AB3-4B02-AD2B-34A50DE88989}"/>
    <cellStyle name="20% - Accent6 4 2 4 4" xfId="13991" xr:uid="{82F51C6D-CC97-4BCC-9833-5AA9D141AE79}"/>
    <cellStyle name="20% - Accent6 4 2 4 5" xfId="32764" xr:uid="{52607C52-116D-40DF-BC84-947E85486D49}"/>
    <cellStyle name="20% - Accent6 4 2 4 6" xfId="52833" xr:uid="{7BC6318E-D807-4F96-BB7A-4B3863C562F9}"/>
    <cellStyle name="20% - Accent6 4 2 4 7" xfId="4335" xr:uid="{CC99D2CB-6BCD-417E-BB00-5AE3C83A123C}"/>
    <cellStyle name="20% - Accent6 4 2 5" xfId="6766" xr:uid="{075E34A0-82C7-4DED-BB06-C7832E1D1A90}"/>
    <cellStyle name="20% - Accent6 4 2 5 2" xfId="25806" xr:uid="{661D85ED-3E7A-4F59-A1A8-881509B50B6D}"/>
    <cellStyle name="20% - Accent6 4 2 5 2 2" xfId="44568" xr:uid="{5DAD447E-96E1-453D-88C0-F7F24D8A4032}"/>
    <cellStyle name="20% - Accent6 4 2 5 3" xfId="16415" xr:uid="{04619145-C053-4D95-BB75-A0F1A5741766}"/>
    <cellStyle name="20% - Accent6 4 2 5 4" xfId="35187" xr:uid="{87DF8894-FBC8-482E-864A-B63A51EC0986}"/>
    <cellStyle name="20% - Accent6 4 2 6" xfId="8501" xr:uid="{EFF14105-B84E-490C-B8A3-10B26A32E006}"/>
    <cellStyle name="20% - Accent6 4 2 6 2" xfId="27357" xr:uid="{C9FF6C1B-06CC-4E9B-9C81-6ECD1A14ECAB}"/>
    <cellStyle name="20% - Accent6 4 2 6 2 2" xfId="46119" xr:uid="{4DB98660-498C-4DE2-8D98-9E44B443265B}"/>
    <cellStyle name="20% - Accent6 4 2 6 3" xfId="17966" xr:uid="{FF06BDFB-A894-4928-90F4-5924FCDCCC20}"/>
    <cellStyle name="20% - Accent6 4 2 6 4" xfId="36738" xr:uid="{F4671EFF-4088-42C1-AB76-AB8DEA01F9F4}"/>
    <cellStyle name="20% - Accent6 4 2 7" xfId="22492" xr:uid="{CB33836C-4C50-4484-B276-3293ABA737FB}"/>
    <cellStyle name="20% - Accent6 4 2 7 2" xfId="41264" xr:uid="{F512BFFC-3480-4895-9A75-23CF051DCC4D}"/>
    <cellStyle name="20% - Accent6 4 2 8" xfId="13101" xr:uid="{DD23BE52-0080-4C23-B6C9-64FAB94E1715}"/>
    <cellStyle name="20% - Accent6 4 2 9" xfId="31883" xr:uid="{8F3EB2F4-C4EF-4C4F-B2AD-9BB5AF353842}"/>
    <cellStyle name="20% - Accent6 4 3" xfId="1320" xr:uid="{D009578D-79F2-44D4-8C45-9E4B0A9F2BE3}"/>
    <cellStyle name="20% - Accent6 4 3 10" xfId="50851" xr:uid="{8856A885-D979-4C74-AEDB-0F3E69C8C6EB}"/>
    <cellStyle name="20% - Accent6 4 3 11" xfId="3439" xr:uid="{D469FBB4-1ADE-4120-A88D-5B3F6E8EDA97}"/>
    <cellStyle name="20% - Accent6 4 3 12" xfId="55599" xr:uid="{4F1A2090-F975-4C3A-9673-3ADBBB84B414}"/>
    <cellStyle name="20% - Accent6 4 3 2" xfId="1978" xr:uid="{547503A3-4BE8-4F23-A36B-4AB146D37DD0}"/>
    <cellStyle name="20% - Accent6 4 3 2 10" xfId="59082" xr:uid="{8E497693-538D-4801-A95B-D329749D0A97}"/>
    <cellStyle name="20% - Accent6 4 3 2 2" xfId="6769" xr:uid="{B76FA9CF-A039-4576-8092-C33BD1C88A69}"/>
    <cellStyle name="20% - Accent6 4 3 2 2 2" xfId="10488" xr:uid="{56D480FC-6C69-4F70-8F78-9DBE4B878259}"/>
    <cellStyle name="20% - Accent6 4 3 2 2 2 2" xfId="29342" xr:uid="{4B6957F2-CC38-4837-BFB9-1782BEE5F693}"/>
    <cellStyle name="20% - Accent6 4 3 2 2 2 2 2" xfId="48104" xr:uid="{3265BC2B-4378-4651-8D62-699B03085999}"/>
    <cellStyle name="20% - Accent6 4 3 2 2 2 3" xfId="19951" xr:uid="{D87CBDD4-3BCE-4710-907F-A77F34B1CC85}"/>
    <cellStyle name="20% - Accent6 4 3 2 2 2 4" xfId="38723" xr:uid="{9942379E-8DDA-4B6B-A990-69649ED01129}"/>
    <cellStyle name="20% - Accent6 4 3 2 2 3" xfId="25809" xr:uid="{7B9C91EE-3899-47E4-AAB4-FEDDDDC4C980}"/>
    <cellStyle name="20% - Accent6 4 3 2 2 3 2" xfId="44571" xr:uid="{E4A88975-9987-4B19-A97B-D311DBFAC6EC}"/>
    <cellStyle name="20% - Accent6 4 3 2 2 4" xfId="16418" xr:uid="{97B7A633-EB0E-4C66-B711-395FB2066887}"/>
    <cellStyle name="20% - Accent6 4 3 2 2 5" xfId="35190" xr:uid="{A43BEED6-A2BF-4A54-9260-E68E906A555C}"/>
    <cellStyle name="20% - Accent6 4 3 2 2 6" xfId="52834" xr:uid="{09575D8A-F9D9-4C8F-9871-D54075250439}"/>
    <cellStyle name="20% - Accent6 4 3 2 2 7" xfId="60822" xr:uid="{FC52E8B5-08FA-41F8-B146-2DA48D2EAF3E}"/>
    <cellStyle name="20% - Accent6 4 3 2 3" xfId="10489" xr:uid="{7D97E80C-3BCE-4C66-AAA1-A13F198AF756}"/>
    <cellStyle name="20% - Accent6 4 3 2 3 2" xfId="29343" xr:uid="{3DABE690-0E90-44E9-8EB3-22DC37B61F94}"/>
    <cellStyle name="20% - Accent6 4 3 2 3 2 2" xfId="48105" xr:uid="{27AAC586-6E9A-4BA6-BD94-E99DC1EA1860}"/>
    <cellStyle name="20% - Accent6 4 3 2 3 3" xfId="19952" xr:uid="{99588758-AEAB-4C9E-8B6A-42950FA5144B}"/>
    <cellStyle name="20% - Accent6 4 3 2 3 4" xfId="38724" xr:uid="{374D11D9-5F27-41E9-A710-69A4F6058EDB}"/>
    <cellStyle name="20% - Accent6 4 3 2 3 5" xfId="52835" xr:uid="{5E7970CA-C444-495E-B922-2F991D347EBC}"/>
    <cellStyle name="20% - Accent6 4 3 2 3 6" xfId="60823" xr:uid="{00C90F3A-6708-48C8-97D8-AC7D4324EDEC}"/>
    <cellStyle name="20% - Accent6 4 3 2 4" xfId="8504" xr:uid="{C881A6AC-0B93-4DA5-A4A9-6B9EF57C5ADA}"/>
    <cellStyle name="20% - Accent6 4 3 2 4 2" xfId="27360" xr:uid="{2BD85166-E6AD-4872-BDD7-F1AD522EDC6D}"/>
    <cellStyle name="20% - Accent6 4 3 2 4 2 2" xfId="46122" xr:uid="{449F18B8-B0DB-4D7F-BB71-42FB0D1367E4}"/>
    <cellStyle name="20% - Accent6 4 3 2 4 3" xfId="17969" xr:uid="{CBCEEC9E-9D0C-4B6D-8499-8DB5AF14732A}"/>
    <cellStyle name="20% - Accent6 4 3 2 4 4" xfId="36741" xr:uid="{D39DFB32-7EE5-40C3-A652-0139D3E62610}"/>
    <cellStyle name="20% - Accent6 4 3 2 5" xfId="24375" xr:uid="{5012C803-0A83-4286-A490-648194B0329D}"/>
    <cellStyle name="20% - Accent6 4 3 2 5 2" xfId="43138" xr:uid="{134FE441-11B6-4776-9585-C18828F78BBE}"/>
    <cellStyle name="20% - Accent6 4 3 2 6" xfId="14984" xr:uid="{6973E26E-529A-4B40-A3E0-7029D8424D5D}"/>
    <cellStyle name="20% - Accent6 4 3 2 7" xfId="33757" xr:uid="{E7E9EF0A-DA6E-4AD6-9E5A-F4E049152D65}"/>
    <cellStyle name="20% - Accent6 4 3 2 8" xfId="50852" xr:uid="{E664FAF8-A018-4D4B-8EE8-872BF38EFA5F}"/>
    <cellStyle name="20% - Accent6 4 3 2 9" xfId="5328" xr:uid="{184D59FA-1A58-4ECD-9C63-8B28DA085AA9}"/>
    <cellStyle name="20% - Accent6 4 3 3" xfId="6104" xr:uid="{D531C2B1-B8E0-44F9-A7EE-E54611C81122}"/>
    <cellStyle name="20% - Accent6 4 3 3 2" xfId="10490" xr:uid="{6F5EB7E9-B283-4325-81D6-BC523EAE8789}"/>
    <cellStyle name="20% - Accent6 4 3 3 2 2" xfId="29344" xr:uid="{4F8CAE2D-519C-4D3E-AE0C-31E847D2C2E2}"/>
    <cellStyle name="20% - Accent6 4 3 3 2 2 2" xfId="48106" xr:uid="{B3D2421B-8181-4F40-A4A7-842FFE8B550E}"/>
    <cellStyle name="20% - Accent6 4 3 3 2 3" xfId="19953" xr:uid="{F81055FD-32F2-4D81-B200-7D1612F525A6}"/>
    <cellStyle name="20% - Accent6 4 3 3 2 4" xfId="38725" xr:uid="{A025E007-EE6F-46CA-986D-595685BABA91}"/>
    <cellStyle name="20% - Accent6 4 3 3 3" xfId="25151" xr:uid="{CBA5A7B2-2845-4492-A34A-33B6ED8A97DF}"/>
    <cellStyle name="20% - Accent6 4 3 3 3 2" xfId="43913" xr:uid="{397CBD38-6F20-4826-A01A-1BA026AAB683}"/>
    <cellStyle name="20% - Accent6 4 3 3 4" xfId="15760" xr:uid="{0DB90BF0-0930-4A1D-89B0-AC70E03BAD73}"/>
    <cellStyle name="20% - Accent6 4 3 3 5" xfId="34532" xr:uid="{18FE08AC-D52F-4A37-8D6C-AA850614960F}"/>
    <cellStyle name="20% - Accent6 4 3 3 6" xfId="52836" xr:uid="{0FD19B4A-99FE-42D4-AC8D-D347A3E48020}"/>
    <cellStyle name="20% - Accent6 4 3 3 7" xfId="60824" xr:uid="{A5B4AD62-1EE6-4EA8-B7C7-2290345E7048}"/>
    <cellStyle name="20% - Accent6 4 3 4" xfId="4553" xr:uid="{CF5B2FA5-8C60-4F6E-B7F5-720F70B587A8}"/>
    <cellStyle name="20% - Accent6 4 3 4 2" xfId="10491" xr:uid="{3924188F-2571-42E8-8683-302BCDAFF419}"/>
    <cellStyle name="20% - Accent6 4 3 4 2 2" xfId="29345" xr:uid="{5366EF9A-7398-433F-B545-AC79E8B92569}"/>
    <cellStyle name="20% - Accent6 4 3 4 2 2 2" xfId="48107" xr:uid="{AE8BFBFA-B928-46E8-BC73-2C90BA2DAEE6}"/>
    <cellStyle name="20% - Accent6 4 3 4 2 3" xfId="19954" xr:uid="{6051D769-6FB1-40E6-B4FF-5A3075B156B4}"/>
    <cellStyle name="20% - Accent6 4 3 4 2 4" xfId="38726" xr:uid="{5FDADEF5-2353-45B7-968E-66B61500AC71}"/>
    <cellStyle name="20% - Accent6 4 3 4 3" xfId="23600" xr:uid="{F052C2B9-99AF-4F48-B3CD-B55808CDD73A}"/>
    <cellStyle name="20% - Accent6 4 3 4 3 2" xfId="42363" xr:uid="{A0016761-AE32-4325-A044-8C1615D18EE1}"/>
    <cellStyle name="20% - Accent6 4 3 4 4" xfId="14209" xr:uid="{97336BB4-8532-46A5-A718-1C4D1CE992CC}"/>
    <cellStyle name="20% - Accent6 4 3 4 5" xfId="32982" xr:uid="{2D236E68-0987-4928-9293-62F2EC385B45}"/>
    <cellStyle name="20% - Accent6 4 3 4 6" xfId="52837" xr:uid="{11A0A674-91BB-4A48-ABF9-EE231D3E3850}"/>
    <cellStyle name="20% - Accent6 4 3 4 7" xfId="60825" xr:uid="{2CF40127-1F7F-46E8-ABD1-B593AEA695CF}"/>
    <cellStyle name="20% - Accent6 4 3 5" xfId="6768" xr:uid="{2D3918EF-5373-49F6-B37B-2893A07CFB63}"/>
    <cellStyle name="20% - Accent6 4 3 5 2" xfId="25808" xr:uid="{9E8FB0CD-D0A2-4448-BC52-5CFF56911AE3}"/>
    <cellStyle name="20% - Accent6 4 3 5 2 2" xfId="44570" xr:uid="{627A6A0A-DC53-4F7E-8BF6-2B0594C1F92B}"/>
    <cellStyle name="20% - Accent6 4 3 5 3" xfId="16417" xr:uid="{1F5FFFCA-CBDB-466C-A015-EFC14DF9FA7B}"/>
    <cellStyle name="20% - Accent6 4 3 5 4" xfId="35189" xr:uid="{ABE6D77E-E853-43E1-B901-B0688B7B1B3A}"/>
    <cellStyle name="20% - Accent6 4 3 6" xfId="8503" xr:uid="{23393C1D-B69B-42D8-AE05-686B8C852706}"/>
    <cellStyle name="20% - Accent6 4 3 6 2" xfId="27359" xr:uid="{677EDE73-AF1D-4130-9CF4-B7D64864FEB8}"/>
    <cellStyle name="20% - Accent6 4 3 6 2 2" xfId="46121" xr:uid="{C196853F-68BA-481C-911C-CE2BA2E7B0D5}"/>
    <cellStyle name="20% - Accent6 4 3 6 3" xfId="17968" xr:uid="{832FCE6C-4836-4C9F-8F5A-B6590D2C6CA3}"/>
    <cellStyle name="20% - Accent6 4 3 6 4" xfId="36740" xr:uid="{1CF1F578-3B18-41EB-BEF7-6C101E8EB60F}"/>
    <cellStyle name="20% - Accent6 4 3 7" xfId="22493" xr:uid="{6460E543-4D26-45D2-9956-F4E59A9B8EDF}"/>
    <cellStyle name="20% - Accent6 4 3 7 2" xfId="41265" xr:uid="{FCFEBC73-A5FA-43BB-8C75-63D8B62876F2}"/>
    <cellStyle name="20% - Accent6 4 3 8" xfId="13102" xr:uid="{B749C0CD-9B2F-4F19-9967-C69C182CDEDF}"/>
    <cellStyle name="20% - Accent6 4 3 9" xfId="31884" xr:uid="{3B5646B6-30D0-4C5E-9EAD-8A9AF1CB4013}"/>
    <cellStyle name="20% - Accent6 4 4" xfId="1772" xr:uid="{B31BEC92-80A6-46CF-82E7-99E136D07779}"/>
    <cellStyle name="20% - Accent6 4 4 10" xfId="55600" xr:uid="{215C55CF-E5AF-48E3-8164-05CAE030CE7C}"/>
    <cellStyle name="20% - Accent6 4 4 2" xfId="6770" xr:uid="{441ACC75-6D65-467C-B81E-34294CFC3486}"/>
    <cellStyle name="20% - Accent6 4 4 2 2" xfId="10492" xr:uid="{36A3570F-D723-4EAA-84AA-5618B84951C9}"/>
    <cellStyle name="20% - Accent6 4 4 2 2 2" xfId="29346" xr:uid="{2D00FB60-B576-4506-967E-4E114B9C040B}"/>
    <cellStyle name="20% - Accent6 4 4 2 2 2 2" xfId="48108" xr:uid="{6AE2490B-DBCA-4FBB-8DF3-85247B2AE9FD}"/>
    <cellStyle name="20% - Accent6 4 4 2 2 3" xfId="19955" xr:uid="{1CF31C34-D009-473C-AACA-61D6E2DD7E94}"/>
    <cellStyle name="20% - Accent6 4 4 2 2 4" xfId="38727" xr:uid="{76CF332F-908B-44F7-937D-FF0D0475A1F7}"/>
    <cellStyle name="20% - Accent6 4 4 2 3" xfId="25810" xr:uid="{5DCA9491-169D-4629-9913-92F011014FFE}"/>
    <cellStyle name="20% - Accent6 4 4 2 3 2" xfId="44572" xr:uid="{9660441F-4A0C-40C9-8B1D-58A57A4AED59}"/>
    <cellStyle name="20% - Accent6 4 4 2 4" xfId="16419" xr:uid="{A0713C05-79C5-4432-8417-518F1AFD3350}"/>
    <cellStyle name="20% - Accent6 4 4 2 5" xfId="35191" xr:uid="{D89B57F2-A7EF-42D6-8E7B-0D2E46A4DAEC}"/>
    <cellStyle name="20% - Accent6 4 4 2 6" xfId="52838" xr:uid="{F069071E-0387-4244-A391-282616D3CCBC}"/>
    <cellStyle name="20% - Accent6 4 4 2 7" xfId="60826" xr:uid="{7C0E18A2-6EE1-4DB6-A5E5-2E71D4565DC3}"/>
    <cellStyle name="20% - Accent6 4 4 3" xfId="10493" xr:uid="{84C857AF-69F9-4338-9BB4-FFD8CC8F645E}"/>
    <cellStyle name="20% - Accent6 4 4 3 2" xfId="29347" xr:uid="{B3A16EC4-E593-4B6B-A9BC-C4000129E909}"/>
    <cellStyle name="20% - Accent6 4 4 3 2 2" xfId="48109" xr:uid="{7496C8DD-B71F-45B7-84BB-E4E5CB0A6C5A}"/>
    <cellStyle name="20% - Accent6 4 4 3 3" xfId="19956" xr:uid="{CA5A4C0F-CE84-4946-9A80-847CCD1B5CB4}"/>
    <cellStyle name="20% - Accent6 4 4 3 4" xfId="38728" xr:uid="{FBD8FD11-DD5E-4A74-BFBC-DA20A19C3EF5}"/>
    <cellStyle name="20% - Accent6 4 4 3 5" xfId="52839" xr:uid="{76CA1646-662D-42CE-9CAB-1F8FF8B4DEF3}"/>
    <cellStyle name="20% - Accent6 4 4 3 6" xfId="60827" xr:uid="{4A5E2128-DC83-42B8-B510-03555B3D9E02}"/>
    <cellStyle name="20% - Accent6 4 4 4" xfId="8505" xr:uid="{83C58967-699F-49A4-B613-2AACC38F89C5}"/>
    <cellStyle name="20% - Accent6 4 4 4 2" xfId="27361" xr:uid="{5B78D850-3B61-42C9-8222-177DAE34A9E4}"/>
    <cellStyle name="20% - Accent6 4 4 4 2 2" xfId="46123" xr:uid="{C8329077-2CCD-4AE4-B78B-EFC25D8921BA}"/>
    <cellStyle name="20% - Accent6 4 4 4 3" xfId="17970" xr:uid="{4B0D542F-205F-4086-AB57-068CD1F44929}"/>
    <cellStyle name="20% - Accent6 4 4 4 4" xfId="36742" xr:uid="{67C605C9-AC88-433A-BDFC-21B6E4C6B185}"/>
    <cellStyle name="20% - Accent6 4 4 5" xfId="23942" xr:uid="{DA24B3C3-FE68-45C7-84E4-9894F4D8E5BC}"/>
    <cellStyle name="20% - Accent6 4 4 5 2" xfId="42705" xr:uid="{E6BCFF75-EDC4-4116-B48B-1929FB1B7EB0}"/>
    <cellStyle name="20% - Accent6 4 4 6" xfId="14551" xr:uid="{EE71F4BA-3FA8-4759-B3D5-8E88DB4E3471}"/>
    <cellStyle name="20% - Accent6 4 4 7" xfId="33324" xr:uid="{2A837D0D-8D33-4549-B05C-DE8F7206DFE8}"/>
    <cellStyle name="20% - Accent6 4 4 8" xfId="50853" xr:uid="{FC5BB60B-87C1-4FBE-BE09-6D2672CB61BB}"/>
    <cellStyle name="20% - Accent6 4 4 9" xfId="4895" xr:uid="{E8A549EC-0BB8-4B50-9720-CD8648092B7E}"/>
    <cellStyle name="20% - Accent6 4 5" xfId="1566" xr:uid="{637B1885-A5BE-4677-844D-E790D352DD28}"/>
    <cellStyle name="20% - Accent6 4 5 10" xfId="55601" xr:uid="{420BC6EA-F1C9-41DB-AAB3-B538BA20ECCA}"/>
    <cellStyle name="20% - Accent6 4 5 2" xfId="10495" xr:uid="{07AF27F9-AF4C-4DF1-8562-F7F668BD1D2D}"/>
    <cellStyle name="20% - Accent6 4 5 2 2" xfId="29349" xr:uid="{8A55AA88-401B-4D11-B551-8B486005F1C0}"/>
    <cellStyle name="20% - Accent6 4 5 2 2 2" xfId="48111" xr:uid="{C14249CD-E8E0-45FE-A4C7-FB58ADAFCD91}"/>
    <cellStyle name="20% - Accent6 4 5 2 3" xfId="19958" xr:uid="{62E0CD14-784E-42BD-AF5C-720C23E8CDC3}"/>
    <cellStyle name="20% - Accent6 4 5 2 4" xfId="38730" xr:uid="{6EEDC981-96E6-4DD8-BEB8-9A15DB2E606B}"/>
    <cellStyle name="20% - Accent6 4 5 2 5" xfId="52841" xr:uid="{127FACD6-5692-4CAE-AF1C-5119CF0E5D15}"/>
    <cellStyle name="20% - Accent6 4 5 2 6" xfId="60828" xr:uid="{E7960E18-5255-4540-BED8-9D43BC9C7015}"/>
    <cellStyle name="20% - Accent6 4 5 3" xfId="10496" xr:uid="{73AE3B23-7D57-429A-B0F5-F6FA601710F1}"/>
    <cellStyle name="20% - Accent6 4 5 3 2" xfId="29350" xr:uid="{100C86B9-E80A-40C9-8083-040138723EEF}"/>
    <cellStyle name="20% - Accent6 4 5 3 2 2" xfId="48112" xr:uid="{75A6A203-FA20-4B75-9F19-70EAA1F7CD11}"/>
    <cellStyle name="20% - Accent6 4 5 3 3" xfId="19959" xr:uid="{15BAC982-5003-4A26-912C-E21724D1064E}"/>
    <cellStyle name="20% - Accent6 4 5 3 4" xfId="38731" xr:uid="{9B704301-A160-40B4-813F-CB2787E2051D}"/>
    <cellStyle name="20% - Accent6 4 5 3 5" xfId="52842" xr:uid="{C719ACFC-53E9-4384-961F-D9C87079047C}"/>
    <cellStyle name="20% - Accent6 4 5 3 6" xfId="60829" xr:uid="{28B9CD8F-0D96-4F6E-9292-79AD17AD354E}"/>
    <cellStyle name="20% - Accent6 4 5 4" xfId="10494" xr:uid="{ED89CEF3-D93F-43DB-AEE1-3A484E768AE2}"/>
    <cellStyle name="20% - Accent6 4 5 4 2" xfId="29348" xr:uid="{5C9A7530-CB10-47A0-89D9-34FB6CEC7C78}"/>
    <cellStyle name="20% - Accent6 4 5 4 2 2" xfId="48110" xr:uid="{FF40A8FE-0819-4F9F-83A8-9ED99F35333E}"/>
    <cellStyle name="20% - Accent6 4 5 4 3" xfId="19957" xr:uid="{F3FF1B4C-C32A-4B72-B168-E286E3B91097}"/>
    <cellStyle name="20% - Accent6 4 5 4 4" xfId="38729" xr:uid="{A4A5D234-EF7D-42B7-8EE9-E24A7030C53E}"/>
    <cellStyle name="20% - Accent6 4 5 5" xfId="24718" xr:uid="{B90AD729-406D-49EC-9086-64BC220F04BE}"/>
    <cellStyle name="20% - Accent6 4 5 5 2" xfId="43480" xr:uid="{29B7BAA6-294D-44AB-8E6B-2AA85C3037AF}"/>
    <cellStyle name="20% - Accent6 4 5 6" xfId="15327" xr:uid="{39BB9584-7AE3-48F8-A04E-9F77E45FD72F}"/>
    <cellStyle name="20% - Accent6 4 5 7" xfId="34099" xr:uid="{6B80309A-4EEA-478B-875C-D88D0371F25F}"/>
    <cellStyle name="20% - Accent6 4 5 8" xfId="52840" xr:uid="{01D8927B-CC10-4A26-8ACA-A3513121FA3A}"/>
    <cellStyle name="20% - Accent6 4 5 9" xfId="5671" xr:uid="{365C16A7-5603-492C-A65C-0C19E34BF11B}"/>
    <cellStyle name="20% - Accent6 4 6" xfId="4120" xr:uid="{082997AD-4867-4A31-B694-3F1820A88612}"/>
    <cellStyle name="20% - Accent6 4 6 2" xfId="23167" xr:uid="{6F99FB62-A628-4191-A24B-5B27424FC5B8}"/>
    <cellStyle name="20% - Accent6 4 6 2 2" xfId="41930" xr:uid="{1AAAF6C5-00B4-4024-AD5E-54C1A35D6AB8}"/>
    <cellStyle name="20% - Accent6 4 6 3" xfId="13776" xr:uid="{91D34874-4B1D-404D-9294-51295B4B92AC}"/>
    <cellStyle name="20% - Accent6 4 6 4" xfId="32549" xr:uid="{39EB5F52-427D-4FC2-845C-9BBBDA6520E2}"/>
    <cellStyle name="20% - Accent6 4 6 5" xfId="55602" xr:uid="{C9A50D43-DAB5-4324-8743-E2DF80B905CF}"/>
    <cellStyle name="20% - Accent6 4 7" xfId="6765" xr:uid="{D6175935-F970-433D-B24A-32FFA3007408}"/>
    <cellStyle name="20% - Accent6 4 7 2" xfId="25805" xr:uid="{92C4B83F-3856-4011-BCA7-ABD1B83102F9}"/>
    <cellStyle name="20% - Accent6 4 7 2 2" xfId="44567" xr:uid="{1AF95A0E-5E0A-4928-B0E6-89C295B309FE}"/>
    <cellStyle name="20% - Accent6 4 7 3" xfId="16414" xr:uid="{1AEF6637-CF8B-420D-883E-7BF4C8216776}"/>
    <cellStyle name="20% - Accent6 4 7 4" xfId="35186" xr:uid="{CECB11E2-4B82-4234-B2B8-BE953E6779EC}"/>
    <cellStyle name="20% - Accent6 4 7 5" xfId="55603" xr:uid="{923DC9AC-12BC-45A7-A1A8-BE395D320E7A}"/>
    <cellStyle name="20% - Accent6 4 8" xfId="7943" xr:uid="{96F2865A-1767-40BE-8B21-91E2828EB7B1}"/>
    <cellStyle name="20% - Accent6 4 8 2" xfId="55604" xr:uid="{82DC5748-C51C-4552-8653-7007EB1A290B}"/>
    <cellStyle name="20% - Accent6 4 9" xfId="8500" xr:uid="{D586951B-F6CE-480F-9FA8-3C4A96AF27F2}"/>
    <cellStyle name="20% - Accent6 4 9 2" xfId="27356" xr:uid="{8F8684FE-E749-412C-AE36-F3AACC800C57}"/>
    <cellStyle name="20% - Accent6 4 9 2 2" xfId="46118" xr:uid="{99BF865E-8710-4461-9C1A-53BD37E5A2EB}"/>
    <cellStyle name="20% - Accent6 4 9 3" xfId="17965" xr:uid="{558A738C-D406-4F43-8ECC-F1EA7454903A}"/>
    <cellStyle name="20% - Accent6 4 9 4" xfId="36737" xr:uid="{DFAA5EA1-DF64-446E-9AA7-3D72CE537570}"/>
    <cellStyle name="20% - Accent6 4 9 5" xfId="55605" xr:uid="{F6D56915-A9E1-406E-A120-0A64BF6EB758}"/>
    <cellStyle name="20% - Accent6 5" xfId="1122" xr:uid="{F8A15FF0-4786-4415-89C5-922FFDB89DC6}"/>
    <cellStyle name="20% - Accent6 5 10" xfId="22494" xr:uid="{0CAC57F3-6AF8-4C91-8AEB-D6DE2DF9A8EF}"/>
    <cellStyle name="20% - Accent6 5 10 2" xfId="41266" xr:uid="{2B491101-7668-4B2C-A1AE-CB011463FA5F}"/>
    <cellStyle name="20% - Accent6 5 10 3" xfId="55607" xr:uid="{9EA536F2-AB71-49C8-9BD1-DA1BF6953E05}"/>
    <cellStyle name="20% - Accent6 5 11" xfId="13103" xr:uid="{101A9339-9BC9-41B0-91A1-EAAC0231855A}"/>
    <cellStyle name="20% - Accent6 5 11 2" xfId="55608" xr:uid="{BB30DBAE-0395-4673-95C4-504432C6913A}"/>
    <cellStyle name="20% - Accent6 5 12" xfId="31885" xr:uid="{9CCE950A-AE6C-4B95-9905-89AA81D879BE}"/>
    <cellStyle name="20% - Accent6 5 12 2" xfId="55609" xr:uid="{E309123B-B449-4B71-8704-9E24DECDFD3C}"/>
    <cellStyle name="20% - Accent6 5 13" xfId="50854" xr:uid="{73CF37D1-343A-47B4-988D-72AD4967B2C8}"/>
    <cellStyle name="20% - Accent6 5 13 2" xfId="55610" xr:uid="{31CD4876-F162-4BB6-8766-9D50865B4AC8}"/>
    <cellStyle name="20% - Accent6 5 14" xfId="3440" xr:uid="{54BCC6E1-4E98-45EA-9644-2A3C2A61BDE0}"/>
    <cellStyle name="20% - Accent6 5 15" xfId="55606" xr:uid="{E8D6D4FA-503A-4167-905E-F8F6DEEB656D}"/>
    <cellStyle name="20% - Accent6 5 2" xfId="1340" xr:uid="{8D33F9FD-91F3-41E7-BB4B-D5D5450E53A7}"/>
    <cellStyle name="20% - Accent6 5 2 10" xfId="50855" xr:uid="{282EE11D-749E-4ACB-B121-53D6DFF94531}"/>
    <cellStyle name="20% - Accent6 5 2 11" xfId="3441" xr:uid="{9E5BA6E8-D1BC-497C-916E-21F9FEB99F1D}"/>
    <cellStyle name="20% - Accent6 5 2 12" xfId="55611" xr:uid="{C98EF771-211D-4460-9F80-82E89F40A381}"/>
    <cellStyle name="20% - Accent6 5 2 2" xfId="1998" xr:uid="{815FA5CA-7EA3-429C-AC58-1BB084D5C6BD}"/>
    <cellStyle name="20% - Accent6 5 2 2 10" xfId="59083" xr:uid="{4979D2DE-FC59-4544-87C7-87B5BB74BAA5}"/>
    <cellStyle name="20% - Accent6 5 2 2 2" xfId="6773" xr:uid="{1AA96A12-86C3-423D-BE52-35691B90285C}"/>
    <cellStyle name="20% - Accent6 5 2 2 2 2" xfId="10497" xr:uid="{AC1B0748-AF9A-4DAE-A456-E785DFB5323B}"/>
    <cellStyle name="20% - Accent6 5 2 2 2 2 2" xfId="29351" xr:uid="{D110E850-2214-4479-AA1E-B0E7921BC314}"/>
    <cellStyle name="20% - Accent6 5 2 2 2 2 2 2" xfId="48113" xr:uid="{748C04D4-1792-46B8-896B-62A10214FCD0}"/>
    <cellStyle name="20% - Accent6 5 2 2 2 2 3" xfId="19960" xr:uid="{0535E332-B020-4746-A74D-08E406477EDF}"/>
    <cellStyle name="20% - Accent6 5 2 2 2 2 4" xfId="38732" xr:uid="{7C59CC78-9D68-47BE-8291-7046DB86EC33}"/>
    <cellStyle name="20% - Accent6 5 2 2 2 3" xfId="25813" xr:uid="{D546DCD8-57B8-4805-BF48-D6D5D80FA478}"/>
    <cellStyle name="20% - Accent6 5 2 2 2 3 2" xfId="44575" xr:uid="{4B0B6BA2-70B0-47E7-BE3D-10A6288EAE9C}"/>
    <cellStyle name="20% - Accent6 5 2 2 2 4" xfId="16422" xr:uid="{F3559736-3369-4490-87E8-CD252A9A21C0}"/>
    <cellStyle name="20% - Accent6 5 2 2 2 5" xfId="35194" xr:uid="{E902DAD8-C300-4423-91C2-2BDB379C13FB}"/>
    <cellStyle name="20% - Accent6 5 2 2 2 6" xfId="52843" xr:uid="{E24ECF2A-C1C3-41F1-803A-FFEE2907265C}"/>
    <cellStyle name="20% - Accent6 5 2 2 2 7" xfId="60830" xr:uid="{979EEAA9-2EB9-4B3B-91F0-A462F733BBFB}"/>
    <cellStyle name="20% - Accent6 5 2 2 3" xfId="10498" xr:uid="{23D44BB9-3AA4-4A74-9E75-B8F7A13322ED}"/>
    <cellStyle name="20% - Accent6 5 2 2 3 2" xfId="29352" xr:uid="{21934E86-7A27-457A-86D3-F399DDAECE0E}"/>
    <cellStyle name="20% - Accent6 5 2 2 3 2 2" xfId="48114" xr:uid="{04099BA6-E528-434F-A395-E55754753DE6}"/>
    <cellStyle name="20% - Accent6 5 2 2 3 3" xfId="19961" xr:uid="{03EC67F1-A5BD-4344-B23C-7DE5F8C5518E}"/>
    <cellStyle name="20% - Accent6 5 2 2 3 4" xfId="38733" xr:uid="{452D4D63-8423-4EC1-838F-02417459E6FC}"/>
    <cellStyle name="20% - Accent6 5 2 2 3 5" xfId="52844" xr:uid="{A64F4751-93C8-455B-8BA3-81915A8C4983}"/>
    <cellStyle name="20% - Accent6 5 2 2 3 6" xfId="60831" xr:uid="{4B27D277-00FB-41BE-9688-73A25DE982CE}"/>
    <cellStyle name="20% - Accent6 5 2 2 4" xfId="8508" xr:uid="{D9AF5315-1CA9-4C74-92DA-44C59075EBBD}"/>
    <cellStyle name="20% - Accent6 5 2 2 4 2" xfId="27364" xr:uid="{E4F92518-2E89-47C8-8F21-FE7783064045}"/>
    <cellStyle name="20% - Accent6 5 2 2 4 2 2" xfId="46126" xr:uid="{AF5D0210-C132-4B89-A0E6-9D84BEE77FFA}"/>
    <cellStyle name="20% - Accent6 5 2 2 4 3" xfId="17973" xr:uid="{25D3E5B7-6FDF-478F-B3D2-5391B455CD12}"/>
    <cellStyle name="20% - Accent6 5 2 2 4 4" xfId="36745" xr:uid="{E6A1215C-AA00-4369-9B89-CAED66C96B95}"/>
    <cellStyle name="20% - Accent6 5 2 2 5" xfId="24200" xr:uid="{BFD6A43F-BC55-4F37-A018-E623856AC949}"/>
    <cellStyle name="20% - Accent6 5 2 2 5 2" xfId="42963" xr:uid="{31988D7C-7A69-47F4-B2A7-9CADCC1C61EF}"/>
    <cellStyle name="20% - Accent6 5 2 2 6" xfId="14809" xr:uid="{7CE8FB3D-F7E9-4620-BFAC-9832B697C0A4}"/>
    <cellStyle name="20% - Accent6 5 2 2 7" xfId="33582" xr:uid="{D13EC8B6-DC2D-4253-93B2-5E7241E1A546}"/>
    <cellStyle name="20% - Accent6 5 2 2 8" xfId="50856" xr:uid="{2F33D5EE-2996-4218-8E34-0A3FCF3A6D9C}"/>
    <cellStyle name="20% - Accent6 5 2 2 9" xfId="5153" xr:uid="{495A8868-E242-4C90-BA92-22B84D358EFE}"/>
    <cellStyle name="20% - Accent6 5 2 3" xfId="5929" xr:uid="{EA5AF2B3-0331-47DC-BFDA-8A98623EEDE0}"/>
    <cellStyle name="20% - Accent6 5 2 3 2" xfId="10499" xr:uid="{1BA9776C-8E9C-49A0-B4CC-8894B1D41A71}"/>
    <cellStyle name="20% - Accent6 5 2 3 2 2" xfId="29353" xr:uid="{8C9907E7-44AF-4140-9F16-12F9CA67C857}"/>
    <cellStyle name="20% - Accent6 5 2 3 2 2 2" xfId="48115" xr:uid="{7C46B6BB-9415-40AD-B69E-E8E94A8ABF3F}"/>
    <cellStyle name="20% - Accent6 5 2 3 2 3" xfId="19962" xr:uid="{6DA97064-C3AD-415C-A7CF-6C23071B43FB}"/>
    <cellStyle name="20% - Accent6 5 2 3 2 4" xfId="38734" xr:uid="{C17390DB-4AC2-4397-8F04-11A4ADE970AA}"/>
    <cellStyle name="20% - Accent6 5 2 3 3" xfId="24976" xr:uid="{F2B61741-667C-4481-840E-3E2C9694FC61}"/>
    <cellStyle name="20% - Accent6 5 2 3 3 2" xfId="43738" xr:uid="{F6073BD9-BCBB-4F87-A7AD-F3A2DCD34E17}"/>
    <cellStyle name="20% - Accent6 5 2 3 4" xfId="15585" xr:uid="{EEDA7AC2-7499-4A3C-9BC5-4B85576FD86B}"/>
    <cellStyle name="20% - Accent6 5 2 3 5" xfId="34357" xr:uid="{FCF59476-845E-43F4-BAC2-DACA07BAFC31}"/>
    <cellStyle name="20% - Accent6 5 2 3 6" xfId="52845" xr:uid="{01DB7DD8-1879-4FE9-B715-11B817F3F764}"/>
    <cellStyle name="20% - Accent6 5 2 3 7" xfId="60832" xr:uid="{9890F681-B626-4835-ABA3-F03D61DC3C5F}"/>
    <cellStyle name="20% - Accent6 5 2 4" xfId="4378" xr:uid="{B0E5C8BF-C4D9-4690-9BCC-80F87CEFE355}"/>
    <cellStyle name="20% - Accent6 5 2 4 2" xfId="10500" xr:uid="{C1EDDF38-38DF-420F-A0AB-1A5B3EF1358C}"/>
    <cellStyle name="20% - Accent6 5 2 4 2 2" xfId="29354" xr:uid="{ED113E7A-7FC2-449E-AB8F-4F1267A1D219}"/>
    <cellStyle name="20% - Accent6 5 2 4 2 2 2" xfId="48116" xr:uid="{8A2FD4D8-DEBF-407E-BE44-C586D1128F39}"/>
    <cellStyle name="20% - Accent6 5 2 4 2 3" xfId="19963" xr:uid="{71BEB4E2-EADA-43A3-BF68-6C644D088815}"/>
    <cellStyle name="20% - Accent6 5 2 4 2 4" xfId="38735" xr:uid="{2A1A752E-D1FB-476A-A463-9954817DBF18}"/>
    <cellStyle name="20% - Accent6 5 2 4 3" xfId="23425" xr:uid="{158AF498-503E-4752-AC37-573AAC2E37C1}"/>
    <cellStyle name="20% - Accent6 5 2 4 3 2" xfId="42188" xr:uid="{4225A72B-C12C-43E6-AC4B-A89B907FF1A2}"/>
    <cellStyle name="20% - Accent6 5 2 4 4" xfId="14034" xr:uid="{3B4F3942-10FD-49F3-932E-34929C5C4682}"/>
    <cellStyle name="20% - Accent6 5 2 4 5" xfId="32807" xr:uid="{058A2E42-C876-4DC8-B1AE-805566255F9B}"/>
    <cellStyle name="20% - Accent6 5 2 4 6" xfId="52846" xr:uid="{A07EDC48-08FF-48CF-A9D3-176A09F2CFAF}"/>
    <cellStyle name="20% - Accent6 5 2 4 7" xfId="60833" xr:uid="{1A2AAD3E-EFA5-40E4-A28B-0975678539D3}"/>
    <cellStyle name="20% - Accent6 5 2 5" xfId="6772" xr:uid="{17A9730F-B7EE-40CA-9A01-33C22F6A5E17}"/>
    <cellStyle name="20% - Accent6 5 2 5 2" xfId="25812" xr:uid="{2A8A7073-7010-4192-8493-0BE7D5B501F5}"/>
    <cellStyle name="20% - Accent6 5 2 5 2 2" xfId="44574" xr:uid="{0F30308A-9E05-4355-B141-078C2C56375E}"/>
    <cellStyle name="20% - Accent6 5 2 5 3" xfId="16421" xr:uid="{E4A98C5E-4915-4746-8346-B2B7193D6283}"/>
    <cellStyle name="20% - Accent6 5 2 5 4" xfId="35193" xr:uid="{B830BD44-55F0-4159-ABB8-F34697D06EDA}"/>
    <cellStyle name="20% - Accent6 5 2 6" xfId="8507" xr:uid="{70F7E8DE-BBA0-4858-A3DE-8845FF88D10B}"/>
    <cellStyle name="20% - Accent6 5 2 6 2" xfId="27363" xr:uid="{71CAA20D-7A00-4717-81D6-A86963665C7C}"/>
    <cellStyle name="20% - Accent6 5 2 6 2 2" xfId="46125" xr:uid="{F3724526-019C-4486-8D5F-3B4008E52B6A}"/>
    <cellStyle name="20% - Accent6 5 2 6 3" xfId="17972" xr:uid="{CF8823DB-3702-428B-B299-B3AC63EF8F7C}"/>
    <cellStyle name="20% - Accent6 5 2 6 4" xfId="36744" xr:uid="{093255B7-B721-436B-B228-B9C9375E1380}"/>
    <cellStyle name="20% - Accent6 5 2 7" xfId="22495" xr:uid="{E29EEAC2-A451-40AD-AE66-E6A6686D5D39}"/>
    <cellStyle name="20% - Accent6 5 2 7 2" xfId="41267" xr:uid="{DBBF185E-117F-4E02-AB88-244C890611F9}"/>
    <cellStyle name="20% - Accent6 5 2 8" xfId="13104" xr:uid="{251F75BE-98C3-49BF-BF38-93C283932AEF}"/>
    <cellStyle name="20% - Accent6 5 2 9" xfId="31886" xr:uid="{F656F3B5-91F8-4DC6-87B8-C6E604CB0B05}"/>
    <cellStyle name="20% - Accent6 5 3" xfId="1792" xr:uid="{45815132-B18A-4AB8-BBA7-9351927F9FC0}"/>
    <cellStyle name="20% - Accent6 5 3 10" xfId="50857" xr:uid="{CEB42757-9213-422C-8286-854FE3964536}"/>
    <cellStyle name="20% - Accent6 5 3 11" xfId="3442" xr:uid="{C8F0CFCB-C882-493A-8F31-A5E541EEA402}"/>
    <cellStyle name="20% - Accent6 5 3 12" xfId="55612" xr:uid="{6104B290-4CFB-4644-A7A0-A934C14AEFA2}"/>
    <cellStyle name="20% - Accent6 5 3 2" xfId="2374" xr:uid="{91347BB6-B6EA-4289-9A2F-2B34F364B844}"/>
    <cellStyle name="20% - Accent6 5 3 2 10" xfId="59084" xr:uid="{530458DF-E7C4-4FB9-B52E-B115F5166B46}"/>
    <cellStyle name="20% - Accent6 5 3 2 2" xfId="6775" xr:uid="{FD0E68CE-3AD8-4F58-95F2-D5A165F35268}"/>
    <cellStyle name="20% - Accent6 5 3 2 2 2" xfId="10501" xr:uid="{BB441E31-9BE8-468F-A250-5A67A47201C2}"/>
    <cellStyle name="20% - Accent6 5 3 2 2 2 2" xfId="29355" xr:uid="{91E859CE-CED6-4372-A88D-41D1997D8B79}"/>
    <cellStyle name="20% - Accent6 5 3 2 2 2 2 2" xfId="48117" xr:uid="{695D7C3B-4848-484C-A64A-7D5C34B118F9}"/>
    <cellStyle name="20% - Accent6 5 3 2 2 2 3" xfId="19964" xr:uid="{5D3C3AAE-EB2F-4B51-BCA2-83E207A27B67}"/>
    <cellStyle name="20% - Accent6 5 3 2 2 2 4" xfId="38736" xr:uid="{5270894B-BB8B-481D-9AFB-6BA7F08C76B9}"/>
    <cellStyle name="20% - Accent6 5 3 2 2 3" xfId="25815" xr:uid="{2391A42E-3D83-41DE-82D2-FE3567BA8A2D}"/>
    <cellStyle name="20% - Accent6 5 3 2 2 3 2" xfId="44577" xr:uid="{3196518E-3089-488A-AF7C-0FCF16F6CCFB}"/>
    <cellStyle name="20% - Accent6 5 3 2 2 4" xfId="16424" xr:uid="{40B791E4-F079-4F89-98DA-7D077F3708AF}"/>
    <cellStyle name="20% - Accent6 5 3 2 2 5" xfId="35196" xr:uid="{ACF5386F-E6B4-4850-8472-100650042BC7}"/>
    <cellStyle name="20% - Accent6 5 3 2 2 6" xfId="52847" xr:uid="{D1F4012D-6BB8-438F-9279-478A1133DE5F}"/>
    <cellStyle name="20% - Accent6 5 3 2 2 7" xfId="60834" xr:uid="{D06F2C8B-FFB3-47F7-B3E7-538732D79316}"/>
    <cellStyle name="20% - Accent6 5 3 2 3" xfId="10502" xr:uid="{AC2786CC-7C39-450B-9D60-6BEA393DDD40}"/>
    <cellStyle name="20% - Accent6 5 3 2 3 2" xfId="29356" xr:uid="{4F75DB90-28F8-4A0C-B83C-68113FDC460C}"/>
    <cellStyle name="20% - Accent6 5 3 2 3 2 2" xfId="48118" xr:uid="{22DB6231-A834-4776-86D4-A422F998F1CF}"/>
    <cellStyle name="20% - Accent6 5 3 2 3 3" xfId="19965" xr:uid="{4ACC54FA-E644-44C1-94F9-F4D21E30107C}"/>
    <cellStyle name="20% - Accent6 5 3 2 3 4" xfId="38737" xr:uid="{8E0DF847-77B1-4972-8173-904522DFF618}"/>
    <cellStyle name="20% - Accent6 5 3 2 3 5" xfId="52848" xr:uid="{2F37402B-9930-4030-B40D-3D4605A1CAF9}"/>
    <cellStyle name="20% - Accent6 5 3 2 3 6" xfId="60835" xr:uid="{FC5DFA9E-6756-41C9-A6A0-C4124F306E5A}"/>
    <cellStyle name="20% - Accent6 5 3 2 4" xfId="8510" xr:uid="{3C84F231-BF1A-459E-A4EE-61239CAA3161}"/>
    <cellStyle name="20% - Accent6 5 3 2 4 2" xfId="27366" xr:uid="{3B6CFA37-7B63-4081-88DC-03349F9DE128}"/>
    <cellStyle name="20% - Accent6 5 3 2 4 2 2" xfId="46128" xr:uid="{68F3B565-DB79-4B1C-97B4-89C807355DDB}"/>
    <cellStyle name="20% - Accent6 5 3 2 4 3" xfId="17975" xr:uid="{4C33675F-50F6-4C09-B42A-9F5D2933D327}"/>
    <cellStyle name="20% - Accent6 5 3 2 4 4" xfId="36747" xr:uid="{01936F98-FF87-4DB6-85EF-E6A199639EE8}"/>
    <cellStyle name="20% - Accent6 5 3 2 5" xfId="24418" xr:uid="{BC9FF23F-FF33-4FAC-AE0F-9E0EC378FA7A}"/>
    <cellStyle name="20% - Accent6 5 3 2 5 2" xfId="43181" xr:uid="{6588A419-0A3C-42A6-B7D4-3FA34C4B3DE1}"/>
    <cellStyle name="20% - Accent6 5 3 2 6" xfId="15027" xr:uid="{B2783923-6F4E-4D18-931F-F0E6B2C844B1}"/>
    <cellStyle name="20% - Accent6 5 3 2 7" xfId="33800" xr:uid="{E16EE203-F6AE-41C4-8AD3-C7145BD52D99}"/>
    <cellStyle name="20% - Accent6 5 3 2 8" xfId="50858" xr:uid="{A339666E-51FE-4557-B46F-87730393D551}"/>
    <cellStyle name="20% - Accent6 5 3 2 9" xfId="5371" xr:uid="{58D77262-56E3-4BC3-B002-D3098911FD1E}"/>
    <cellStyle name="20% - Accent6 5 3 3" xfId="6147" xr:uid="{0B477693-222B-467A-BC30-56E6966B3496}"/>
    <cellStyle name="20% - Accent6 5 3 3 2" xfId="10503" xr:uid="{87D2F821-A435-4C08-B3B6-C6D25E8EB92E}"/>
    <cellStyle name="20% - Accent6 5 3 3 2 2" xfId="29357" xr:uid="{8F38B8B7-26E2-477F-9AA6-3F34F4BD819D}"/>
    <cellStyle name="20% - Accent6 5 3 3 2 2 2" xfId="48119" xr:uid="{EB836D90-1A7E-4B40-8EFC-011236E54AE8}"/>
    <cellStyle name="20% - Accent6 5 3 3 2 3" xfId="19966" xr:uid="{436A222C-BD6F-4580-8876-A5ABE1BD1147}"/>
    <cellStyle name="20% - Accent6 5 3 3 2 4" xfId="38738" xr:uid="{8B6E4B4C-4F41-4C94-A424-901850E081FD}"/>
    <cellStyle name="20% - Accent6 5 3 3 3" xfId="25194" xr:uid="{FA02DF6C-2FB7-4375-8B72-3AE1608823E4}"/>
    <cellStyle name="20% - Accent6 5 3 3 3 2" xfId="43956" xr:uid="{3EA5F930-3CA6-4752-88B4-71D4FC2ABCA6}"/>
    <cellStyle name="20% - Accent6 5 3 3 4" xfId="15803" xr:uid="{63988B68-AF49-441A-91DC-FD1199490371}"/>
    <cellStyle name="20% - Accent6 5 3 3 5" xfId="34575" xr:uid="{FE0369DB-D239-41E5-A1AF-2E73ADBE3BD0}"/>
    <cellStyle name="20% - Accent6 5 3 3 6" xfId="52849" xr:uid="{FA468302-1999-4856-827A-0442E259E84C}"/>
    <cellStyle name="20% - Accent6 5 3 3 7" xfId="60836" xr:uid="{C7CBCF42-B604-4AD8-BB16-2ED8B3AE5CBB}"/>
    <cellStyle name="20% - Accent6 5 3 4" xfId="4596" xr:uid="{39D99742-4685-4A64-8255-3FDA37A1ABE8}"/>
    <cellStyle name="20% - Accent6 5 3 4 2" xfId="10504" xr:uid="{D9C4815F-0B72-49F8-822B-9071720D8FCD}"/>
    <cellStyle name="20% - Accent6 5 3 4 2 2" xfId="29358" xr:uid="{B5501C68-133E-4323-972E-E327B5A57490}"/>
    <cellStyle name="20% - Accent6 5 3 4 2 2 2" xfId="48120" xr:uid="{FFC4345A-937E-4647-81E1-CB5A950F6451}"/>
    <cellStyle name="20% - Accent6 5 3 4 2 3" xfId="19967" xr:uid="{AB026D25-3FE2-41F0-8FE5-23F47F77C5A4}"/>
    <cellStyle name="20% - Accent6 5 3 4 2 4" xfId="38739" xr:uid="{1B983406-E78F-4EF8-BF81-CBC5368085B3}"/>
    <cellStyle name="20% - Accent6 5 3 4 3" xfId="23643" xr:uid="{6A6809B9-711F-4483-85AD-A63F6BE60FFD}"/>
    <cellStyle name="20% - Accent6 5 3 4 3 2" xfId="42406" xr:uid="{4218B6EF-25AA-4547-AF18-033830852A4F}"/>
    <cellStyle name="20% - Accent6 5 3 4 4" xfId="14252" xr:uid="{F6AA4FD2-5932-43A3-B95D-436449293DD7}"/>
    <cellStyle name="20% - Accent6 5 3 4 5" xfId="33025" xr:uid="{B154CA94-EB50-4559-AE3A-5A9080CB1A87}"/>
    <cellStyle name="20% - Accent6 5 3 4 6" xfId="52850" xr:uid="{0BCDE443-8596-48BE-9CD3-3F863A702196}"/>
    <cellStyle name="20% - Accent6 5 3 4 7" xfId="60837" xr:uid="{2C51A9DB-F02D-4912-B192-C5BDEFDA5269}"/>
    <cellStyle name="20% - Accent6 5 3 5" xfId="6774" xr:uid="{72EBF21F-27E7-49AD-A314-B957F5EE4980}"/>
    <cellStyle name="20% - Accent6 5 3 5 2" xfId="25814" xr:uid="{7431F5E6-41BA-4272-8AF6-368C73C394BF}"/>
    <cellStyle name="20% - Accent6 5 3 5 2 2" xfId="44576" xr:uid="{7AC9C587-CB03-4F49-A0B5-233D578B7239}"/>
    <cellStyle name="20% - Accent6 5 3 5 3" xfId="16423" xr:uid="{EA453227-BB7D-4488-A1C4-DE4488496D86}"/>
    <cellStyle name="20% - Accent6 5 3 5 4" xfId="35195" xr:uid="{4CC427B1-5C59-46DD-9BD4-29A4A17AF545}"/>
    <cellStyle name="20% - Accent6 5 3 6" xfId="8509" xr:uid="{29968F1A-B880-48E5-9E3D-F39CAD52F7D5}"/>
    <cellStyle name="20% - Accent6 5 3 6 2" xfId="27365" xr:uid="{CCCD652E-070B-490E-95B0-788FC4550B4C}"/>
    <cellStyle name="20% - Accent6 5 3 6 2 2" xfId="46127" xr:uid="{2AB07792-107E-4438-98B0-867F9CA207C6}"/>
    <cellStyle name="20% - Accent6 5 3 6 3" xfId="17974" xr:uid="{56E6D79B-4E03-4DEC-8CB1-EA3A00BA4F17}"/>
    <cellStyle name="20% - Accent6 5 3 6 4" xfId="36746" xr:uid="{A03245BF-410D-42E3-813D-EAD10340B962}"/>
    <cellStyle name="20% - Accent6 5 3 7" xfId="22496" xr:uid="{A5787952-73A7-4BD6-A705-D8FF7C4601C6}"/>
    <cellStyle name="20% - Accent6 5 3 7 2" xfId="41268" xr:uid="{B74AFD2D-3244-4192-948F-EBB853843771}"/>
    <cellStyle name="20% - Accent6 5 3 8" xfId="13105" xr:uid="{5364DB84-05C1-4909-A457-8A3DB63500A0}"/>
    <cellStyle name="20% - Accent6 5 3 9" xfId="31887" xr:uid="{7D7E043D-16BC-4E45-AC28-DC9E8B117CAE}"/>
    <cellStyle name="20% - Accent6 5 4" xfId="1586" xr:uid="{56A77984-347E-4AB2-A3DA-80C3FD904D65}"/>
    <cellStyle name="20% - Accent6 5 4 10" xfId="55613" xr:uid="{8A9E82A5-B170-4329-864A-1FC36016E3A9}"/>
    <cellStyle name="20% - Accent6 5 4 2" xfId="6776" xr:uid="{61AB1D6C-1C9F-42E1-AA6C-F9411BA9F3C4}"/>
    <cellStyle name="20% - Accent6 5 4 2 2" xfId="10505" xr:uid="{843E6715-9431-4D4D-AB5D-15FBEEE83B8D}"/>
    <cellStyle name="20% - Accent6 5 4 2 2 2" xfId="29359" xr:uid="{55A1DD7D-4515-4735-B6C1-A07FF501427F}"/>
    <cellStyle name="20% - Accent6 5 4 2 2 2 2" xfId="48121" xr:uid="{5CD475E1-A630-412A-9020-3D857F8FF9A3}"/>
    <cellStyle name="20% - Accent6 5 4 2 2 3" xfId="19968" xr:uid="{4F08E992-1D0F-426C-92F3-F6FBC62DAE7B}"/>
    <cellStyle name="20% - Accent6 5 4 2 2 4" xfId="38740" xr:uid="{E9ED6D83-FAE4-48E7-8779-12D0E4C39E7C}"/>
    <cellStyle name="20% - Accent6 5 4 2 3" xfId="25816" xr:uid="{93AF0088-6D58-4A30-885E-5C436335D625}"/>
    <cellStyle name="20% - Accent6 5 4 2 3 2" xfId="44578" xr:uid="{D7D2DBA4-B7CA-4B90-93F5-F60EE0490780}"/>
    <cellStyle name="20% - Accent6 5 4 2 4" xfId="16425" xr:uid="{48D0D05C-CB8B-4CD6-A162-E65C55272860}"/>
    <cellStyle name="20% - Accent6 5 4 2 5" xfId="35197" xr:uid="{AAF03194-F949-4F13-B4EC-6DA9A687EB8D}"/>
    <cellStyle name="20% - Accent6 5 4 2 6" xfId="52851" xr:uid="{3661FFFA-55BC-47D9-892F-458EC9E5329C}"/>
    <cellStyle name="20% - Accent6 5 4 2 7" xfId="60838" xr:uid="{4509EB83-F66D-4458-B4FB-C79914D395ED}"/>
    <cellStyle name="20% - Accent6 5 4 3" xfId="10506" xr:uid="{C5B469A2-E8CA-4746-94E1-AFD0D916EC73}"/>
    <cellStyle name="20% - Accent6 5 4 3 2" xfId="29360" xr:uid="{62A7A955-C7C5-4FBF-A5D2-C43907BB56BC}"/>
    <cellStyle name="20% - Accent6 5 4 3 2 2" xfId="48122" xr:uid="{297B5079-E9C7-4D22-B2AE-12EB5956AE1F}"/>
    <cellStyle name="20% - Accent6 5 4 3 3" xfId="19969" xr:uid="{608457F0-37AC-403E-8674-D47A7169AFB5}"/>
    <cellStyle name="20% - Accent6 5 4 3 4" xfId="38741" xr:uid="{96E8F101-602F-447B-82A3-AE4EDE8F3729}"/>
    <cellStyle name="20% - Accent6 5 4 3 5" xfId="52852" xr:uid="{CF2EAFD9-CAEE-4B4D-A3E7-86B3DB81438F}"/>
    <cellStyle name="20% - Accent6 5 4 3 6" xfId="60839" xr:uid="{7B87EE9B-015B-4F1D-B95C-9DE64E63D388}"/>
    <cellStyle name="20% - Accent6 5 4 4" xfId="8511" xr:uid="{46B85CA3-691E-4570-BF19-076B878D1206}"/>
    <cellStyle name="20% - Accent6 5 4 4 2" xfId="27367" xr:uid="{59F68B16-8B82-417D-8D62-1EB8B5EBC8F2}"/>
    <cellStyle name="20% - Accent6 5 4 4 2 2" xfId="46129" xr:uid="{1FD137AC-3159-427A-B07D-BA7C020F64DF}"/>
    <cellStyle name="20% - Accent6 5 4 4 3" xfId="17976" xr:uid="{A14D9852-7A7A-4090-A8AB-296A0388956D}"/>
    <cellStyle name="20% - Accent6 5 4 4 4" xfId="36748" xr:uid="{F8F5BF10-0CCC-4611-B82E-01FD0F2FCA0F}"/>
    <cellStyle name="20% - Accent6 5 4 5" xfId="23985" xr:uid="{52121000-5AAC-4B88-B876-B6D9A0F2986E}"/>
    <cellStyle name="20% - Accent6 5 4 5 2" xfId="42748" xr:uid="{ED097C91-278E-487E-BCF1-FF13805EA29E}"/>
    <cellStyle name="20% - Accent6 5 4 6" xfId="14594" xr:uid="{4FC7DF23-26AA-44E7-AE21-53E76B659C69}"/>
    <cellStyle name="20% - Accent6 5 4 7" xfId="33367" xr:uid="{EC69CD8C-598B-489F-AFD0-E4450B5CEB2B}"/>
    <cellStyle name="20% - Accent6 5 4 8" xfId="50859" xr:uid="{7CF27FCF-A08C-45A6-80D4-1DB209A33975}"/>
    <cellStyle name="20% - Accent6 5 4 9" xfId="4938" xr:uid="{32BD7888-BB97-4310-8BAA-9E1AAE55B2A5}"/>
    <cellStyle name="20% - Accent6 5 5" xfId="2375" xr:uid="{036AD51E-82D3-40B2-BE08-D449EFEB2C76}"/>
    <cellStyle name="20% - Accent6 5 5 10" xfId="55614" xr:uid="{84353785-DE46-4AEC-9E0E-6E4C50D85F96}"/>
    <cellStyle name="20% - Accent6 5 5 2" xfId="10508" xr:uid="{3616A096-06BE-40FE-B9FD-233F023BCF50}"/>
    <cellStyle name="20% - Accent6 5 5 2 2" xfId="29362" xr:uid="{F5FC9E72-C37D-4932-BB01-3235B7648E76}"/>
    <cellStyle name="20% - Accent6 5 5 2 2 2" xfId="48124" xr:uid="{CA6B495A-4719-4BD8-916D-5D95A09D1989}"/>
    <cellStyle name="20% - Accent6 5 5 2 3" xfId="19971" xr:uid="{BD646877-D5CC-402E-B29A-3DA3E095D217}"/>
    <cellStyle name="20% - Accent6 5 5 2 4" xfId="38743" xr:uid="{23318E08-26D0-43EA-A18B-87F8063531D6}"/>
    <cellStyle name="20% - Accent6 5 5 2 5" xfId="52854" xr:uid="{F7E91FFE-B57B-4B94-839F-5A5F3A7020E9}"/>
    <cellStyle name="20% - Accent6 5 5 2 6" xfId="60840" xr:uid="{60DBCDD2-98D6-4F37-B426-D9972ED1D459}"/>
    <cellStyle name="20% - Accent6 5 5 3" xfId="10509" xr:uid="{480BD116-D155-49EE-AF35-6C835B2B1FF6}"/>
    <cellStyle name="20% - Accent6 5 5 3 2" xfId="29363" xr:uid="{41A7828D-9AC7-4456-937F-BB285E608BCB}"/>
    <cellStyle name="20% - Accent6 5 5 3 2 2" xfId="48125" xr:uid="{C1C4E7AF-0386-4306-A8AE-73B165BFB827}"/>
    <cellStyle name="20% - Accent6 5 5 3 3" xfId="19972" xr:uid="{BB3BCDB4-B716-4DDB-A986-26D7EA30B45E}"/>
    <cellStyle name="20% - Accent6 5 5 3 4" xfId="38744" xr:uid="{47A3EC46-FBE2-4FAE-98D5-D13577D0017F}"/>
    <cellStyle name="20% - Accent6 5 5 3 5" xfId="52855" xr:uid="{2E671C1B-3F70-45B0-9D6F-476B48A4B24D}"/>
    <cellStyle name="20% - Accent6 5 5 3 6" xfId="60841" xr:uid="{3BCBF3A1-72D8-4FBB-A1B4-81F02B444FAA}"/>
    <cellStyle name="20% - Accent6 5 5 4" xfId="10507" xr:uid="{7D73A9E5-E2F8-4956-A81C-DDD81A1491B5}"/>
    <cellStyle name="20% - Accent6 5 5 4 2" xfId="29361" xr:uid="{13F3364F-2605-4D9F-9FB2-ECF7E655400A}"/>
    <cellStyle name="20% - Accent6 5 5 4 2 2" xfId="48123" xr:uid="{04DEA856-3EC6-4F6C-91DF-14BD8A2213F1}"/>
    <cellStyle name="20% - Accent6 5 5 4 3" xfId="19970" xr:uid="{976430DC-E67C-4100-B5E9-18A8E9CBDD60}"/>
    <cellStyle name="20% - Accent6 5 5 4 4" xfId="38742" xr:uid="{15B81354-98E9-4E61-A382-CA602CFAC2A2}"/>
    <cellStyle name="20% - Accent6 5 5 5" xfId="24761" xr:uid="{CFEC6458-6C34-4E35-A244-BB75A29F5B59}"/>
    <cellStyle name="20% - Accent6 5 5 5 2" xfId="43523" xr:uid="{E3B2266B-5F15-4230-AEBB-65D6527071A8}"/>
    <cellStyle name="20% - Accent6 5 5 6" xfId="15370" xr:uid="{CF112B5A-1A03-4EBC-941C-C39CCAEB9A78}"/>
    <cellStyle name="20% - Accent6 5 5 7" xfId="34142" xr:uid="{79A4B830-3699-46E8-8770-BA0727B4D762}"/>
    <cellStyle name="20% - Accent6 5 5 8" xfId="52853" xr:uid="{176F132B-FF2F-4655-84ED-13B5B6764F24}"/>
    <cellStyle name="20% - Accent6 5 5 9" xfId="5714" xr:uid="{8CE9DC5B-6436-4E1F-A7BC-3AF551C0CB5C}"/>
    <cellStyle name="20% - Accent6 5 6" xfId="4163" xr:uid="{DB590FCA-1B71-430E-8FFE-A3B30BD6A2B9}"/>
    <cellStyle name="20% - Accent6 5 6 2" xfId="23210" xr:uid="{83A1CCCE-8C5C-4F74-A8B6-7C3925A85AB2}"/>
    <cellStyle name="20% - Accent6 5 6 2 2" xfId="41973" xr:uid="{26EB49DE-90A3-40F2-A27B-08EF98F08426}"/>
    <cellStyle name="20% - Accent6 5 6 3" xfId="13819" xr:uid="{F19A5566-EB50-4C9E-94D9-BD3F3D6A144B}"/>
    <cellStyle name="20% - Accent6 5 6 4" xfId="32592" xr:uid="{33F74814-9846-425D-9383-30B6043DB925}"/>
    <cellStyle name="20% - Accent6 5 6 5" xfId="55615" xr:uid="{35A3B28F-756A-4904-87B9-D6A44FF7A44E}"/>
    <cellStyle name="20% - Accent6 5 7" xfId="6771" xr:uid="{7BA2C287-1957-4149-B71B-D5BA6A96889C}"/>
    <cellStyle name="20% - Accent6 5 7 2" xfId="25811" xr:uid="{6BA219B4-0FC3-4C7B-BE41-7AC67881CE64}"/>
    <cellStyle name="20% - Accent6 5 7 2 2" xfId="44573" xr:uid="{C1843D3F-E72E-4DD8-892A-33A40A2202AF}"/>
    <cellStyle name="20% - Accent6 5 7 3" xfId="16420" xr:uid="{C2A8CC13-DF35-4B9A-9411-47D3B2F44E54}"/>
    <cellStyle name="20% - Accent6 5 7 4" xfId="35192" xr:uid="{76BCD93F-B265-4F2C-AE01-0554B87AD63D}"/>
    <cellStyle name="20% - Accent6 5 7 5" xfId="55616" xr:uid="{D608AA20-30E2-472A-BA76-2913439776D0}"/>
    <cellStyle name="20% - Accent6 5 8" xfId="7944" xr:uid="{92F87C45-A84A-4B09-BD7C-AB08102299FB}"/>
    <cellStyle name="20% - Accent6 5 8 2" xfId="55617" xr:uid="{1B4AACCA-14DB-46E9-BAC7-24E156A2EC03}"/>
    <cellStyle name="20% - Accent6 5 9" xfId="8506" xr:uid="{6CC19989-F472-4F1C-AD56-8AD3AC19361F}"/>
    <cellStyle name="20% - Accent6 5 9 2" xfId="27362" xr:uid="{4B8F4DE0-25EF-4983-BAF0-F9BD51CDE080}"/>
    <cellStyle name="20% - Accent6 5 9 2 2" xfId="46124" xr:uid="{404B4D81-FC13-4E88-94EF-747CD363427F}"/>
    <cellStyle name="20% - Accent6 5 9 3" xfId="17971" xr:uid="{ED44181F-EC8D-4D8C-BDCB-5BD76066612F}"/>
    <cellStyle name="20% - Accent6 5 9 4" xfId="36743" xr:uid="{ADA0CE5E-81F4-4A69-AEFB-E899D1823F62}"/>
    <cellStyle name="20% - Accent6 5 9 5" xfId="55618" xr:uid="{AF80E0F1-2F21-45F7-9C29-63B591B45A30}"/>
    <cellStyle name="20% - Accent6 6" xfId="1217" xr:uid="{12A42A74-85B9-4F5E-96CE-181515BDDCA0}"/>
    <cellStyle name="20% - Accent6 6 10" xfId="22497" xr:uid="{3DB69F05-1885-4B3F-8F88-2C22F161028D}"/>
    <cellStyle name="20% - Accent6 6 10 2" xfId="41269" xr:uid="{2DBE8B7C-92EF-4D88-B36A-8897A6B8D077}"/>
    <cellStyle name="20% - Accent6 6 11" xfId="13106" xr:uid="{D0186F1D-24D2-49AD-8FA2-7EDD5590339E}"/>
    <cellStyle name="20% - Accent6 6 12" xfId="31888" xr:uid="{BDE91789-263A-4519-B010-AB2D3ECBEB84}"/>
    <cellStyle name="20% - Accent6 6 13" xfId="50860" xr:uid="{3DCDDFF5-94D3-4261-A881-580CC39171D8}"/>
    <cellStyle name="20% - Accent6 6 14" xfId="3443" xr:uid="{E88C96CB-2903-46A3-9041-6A9CA4D6C1E5}"/>
    <cellStyle name="20% - Accent6 6 15" xfId="55619" xr:uid="{C0960148-F170-45F8-9E09-81B26ACE7729}"/>
    <cellStyle name="20% - Accent6 6 2" xfId="1423" xr:uid="{4637FB33-865E-4454-AA40-AC77D3AB244A}"/>
    <cellStyle name="20% - Accent6 6 2 10" xfId="50861" xr:uid="{34BF07B5-1667-42A1-AF6D-850F461AF4AA}"/>
    <cellStyle name="20% - Accent6 6 2 11" xfId="3444" xr:uid="{16CFAA15-80EC-460B-A6E5-45BAC91F2F9D}"/>
    <cellStyle name="20% - Accent6 6 2 12" xfId="55620" xr:uid="{9A625E52-C517-4F03-A944-00BEFCA54CEA}"/>
    <cellStyle name="20% - Accent6 6 2 2" xfId="2081" xr:uid="{080EA52C-860B-4C41-B48C-C188833B662F}"/>
    <cellStyle name="20% - Accent6 6 2 2 10" xfId="59085" xr:uid="{92B6F0C7-F94C-4E8A-BC64-A6BF4235BB27}"/>
    <cellStyle name="20% - Accent6 6 2 2 2" xfId="6779" xr:uid="{03760E91-58AB-456E-9DF6-8402069555DA}"/>
    <cellStyle name="20% - Accent6 6 2 2 2 2" xfId="10510" xr:uid="{18C78DD5-5A8B-4EC6-8CF4-DD7CE9C8DE3D}"/>
    <cellStyle name="20% - Accent6 6 2 2 2 2 2" xfId="29364" xr:uid="{B7A83D96-D840-488D-B378-A6979594622E}"/>
    <cellStyle name="20% - Accent6 6 2 2 2 2 2 2" xfId="48126" xr:uid="{D87904BA-0EAF-48A7-A200-04528B154889}"/>
    <cellStyle name="20% - Accent6 6 2 2 2 2 3" xfId="19973" xr:uid="{0D4ACFC1-3300-403E-951D-204DC3896F5B}"/>
    <cellStyle name="20% - Accent6 6 2 2 2 2 4" xfId="38745" xr:uid="{F958A85C-7D5F-43A8-9EED-087E4E44B008}"/>
    <cellStyle name="20% - Accent6 6 2 2 2 3" xfId="25819" xr:uid="{12A61E89-805A-4D43-B841-5D159830AD97}"/>
    <cellStyle name="20% - Accent6 6 2 2 2 3 2" xfId="44581" xr:uid="{4C6C3C44-CC73-422A-936E-DA27B4D1D371}"/>
    <cellStyle name="20% - Accent6 6 2 2 2 4" xfId="16428" xr:uid="{F3D0F0A5-B1CA-476E-BD9E-B1259FDFB7E0}"/>
    <cellStyle name="20% - Accent6 6 2 2 2 5" xfId="35200" xr:uid="{AA14345E-3182-4EB8-9D07-8F48CC095688}"/>
    <cellStyle name="20% - Accent6 6 2 2 2 6" xfId="52856" xr:uid="{4BFF63D4-A65F-4CA4-9C25-C4EAB13B774E}"/>
    <cellStyle name="20% - Accent6 6 2 2 2 7" xfId="60842" xr:uid="{55E67A51-A5AD-4D7A-99E6-9D49E1CE4A7F}"/>
    <cellStyle name="20% - Accent6 6 2 2 3" xfId="10511" xr:uid="{3A9AE7D4-ABB1-4EEA-A3D8-5C43094160D2}"/>
    <cellStyle name="20% - Accent6 6 2 2 3 2" xfId="29365" xr:uid="{9FA9659E-E7C2-4842-B9CF-D7433BBE5813}"/>
    <cellStyle name="20% - Accent6 6 2 2 3 2 2" xfId="48127" xr:uid="{CF9CDA6F-C1EB-4769-821A-070430F57C8C}"/>
    <cellStyle name="20% - Accent6 6 2 2 3 3" xfId="19974" xr:uid="{EBA1EB2F-5B25-493E-869B-5C568EC740BB}"/>
    <cellStyle name="20% - Accent6 6 2 2 3 4" xfId="38746" xr:uid="{149D7FE6-1DF9-4595-91E5-2DA5B09F9452}"/>
    <cellStyle name="20% - Accent6 6 2 2 3 5" xfId="52857" xr:uid="{511B3021-C588-40A0-8A1A-0B5641835764}"/>
    <cellStyle name="20% - Accent6 6 2 2 3 6" xfId="60843" xr:uid="{D37BA82B-2C1E-448F-9ABB-A6B8E2B9DBD2}"/>
    <cellStyle name="20% - Accent6 6 2 2 4" xfId="8514" xr:uid="{D2764A3D-3518-40CE-8B98-2D0BC8FBB63B}"/>
    <cellStyle name="20% - Accent6 6 2 2 4 2" xfId="27370" xr:uid="{2F24CCD1-91D6-4F5A-B3A8-DA912551C160}"/>
    <cellStyle name="20% - Accent6 6 2 2 4 2 2" xfId="46132" xr:uid="{246DC6AF-7B70-4A60-962B-D3F98F7336D7}"/>
    <cellStyle name="20% - Accent6 6 2 2 4 3" xfId="17979" xr:uid="{088D359F-01B2-4F0B-B582-315C48DF7715}"/>
    <cellStyle name="20% - Accent6 6 2 2 4 4" xfId="36751" xr:uid="{9646EF78-BBF7-48EB-BB69-279B124A28BE}"/>
    <cellStyle name="20% - Accent6 6 2 2 5" xfId="24243" xr:uid="{6B69A06A-8D7F-433F-8A15-F0736D6C404E}"/>
    <cellStyle name="20% - Accent6 6 2 2 5 2" xfId="43006" xr:uid="{B5518BC6-1FA0-450F-B112-AC6D7DC5029F}"/>
    <cellStyle name="20% - Accent6 6 2 2 6" xfId="14852" xr:uid="{F63BF22F-3565-4C08-A6E6-E5CE47017939}"/>
    <cellStyle name="20% - Accent6 6 2 2 7" xfId="33625" xr:uid="{F9744B00-347F-457E-9141-6CF694EDF6CB}"/>
    <cellStyle name="20% - Accent6 6 2 2 8" xfId="50862" xr:uid="{F58EE1C4-F24F-42DF-8667-692EC7DE78D5}"/>
    <cellStyle name="20% - Accent6 6 2 2 9" xfId="5196" xr:uid="{1D5AF364-DF32-4169-BA9F-9588AE66A989}"/>
    <cellStyle name="20% - Accent6 6 2 3" xfId="5972" xr:uid="{60E4F9E7-FEED-4EA9-AC30-85E8ACB8FA09}"/>
    <cellStyle name="20% - Accent6 6 2 3 2" xfId="10512" xr:uid="{C9BEFA1D-B811-49EF-A921-75FE6EBA1B75}"/>
    <cellStyle name="20% - Accent6 6 2 3 2 2" xfId="29366" xr:uid="{7A0E2E27-F6B9-4FA6-8083-94C1B93B923A}"/>
    <cellStyle name="20% - Accent6 6 2 3 2 2 2" xfId="48128" xr:uid="{E52FB297-AB5C-48C9-8A03-DBD9FA82F89E}"/>
    <cellStyle name="20% - Accent6 6 2 3 2 3" xfId="19975" xr:uid="{44D012D7-F008-4D5C-A575-E6AD0B45DD4A}"/>
    <cellStyle name="20% - Accent6 6 2 3 2 4" xfId="38747" xr:uid="{DE1A6270-8B4B-4D2F-816C-4314E2D7A613}"/>
    <cellStyle name="20% - Accent6 6 2 3 3" xfId="25019" xr:uid="{85C87521-E49D-4BD1-8D91-B99E2DBBBE00}"/>
    <cellStyle name="20% - Accent6 6 2 3 3 2" xfId="43781" xr:uid="{7C846944-2DB1-40B9-BFA0-E6B7BAF55D52}"/>
    <cellStyle name="20% - Accent6 6 2 3 4" xfId="15628" xr:uid="{1A3266C1-FD02-4463-850D-9B90568F5A98}"/>
    <cellStyle name="20% - Accent6 6 2 3 5" xfId="34400" xr:uid="{AC637C6B-F8CE-400A-9D4D-F9D7C1449169}"/>
    <cellStyle name="20% - Accent6 6 2 3 6" xfId="52858" xr:uid="{59BFB814-F82D-4600-A626-3D8380E698E9}"/>
    <cellStyle name="20% - Accent6 6 2 3 7" xfId="60844" xr:uid="{75B28A14-2704-4084-9835-BFDF27080FA3}"/>
    <cellStyle name="20% - Accent6 6 2 4" xfId="4421" xr:uid="{7A12E88D-E8B7-4BBD-A611-AE8AC6E151AE}"/>
    <cellStyle name="20% - Accent6 6 2 4 2" xfId="10513" xr:uid="{09273103-5A73-4C0C-AE18-18E0D1AB78DB}"/>
    <cellStyle name="20% - Accent6 6 2 4 2 2" xfId="29367" xr:uid="{C185FE7C-A707-4408-AD76-39B8FEA6C50D}"/>
    <cellStyle name="20% - Accent6 6 2 4 2 2 2" xfId="48129" xr:uid="{7251C2B3-356A-4FD4-92DB-11BFE6E4B555}"/>
    <cellStyle name="20% - Accent6 6 2 4 2 3" xfId="19976" xr:uid="{41B9308B-EC36-4E12-8D8D-9CAD330334C8}"/>
    <cellStyle name="20% - Accent6 6 2 4 2 4" xfId="38748" xr:uid="{0D8B90A4-A94E-40D2-B071-5AB422B62E67}"/>
    <cellStyle name="20% - Accent6 6 2 4 3" xfId="23468" xr:uid="{F57FEBEA-32DA-435B-882F-369B7E1A14A1}"/>
    <cellStyle name="20% - Accent6 6 2 4 3 2" xfId="42231" xr:uid="{899E9B43-585E-4B55-8288-0201658B0A13}"/>
    <cellStyle name="20% - Accent6 6 2 4 4" xfId="14077" xr:uid="{463F7274-D878-41D5-8FC2-89DDED51900B}"/>
    <cellStyle name="20% - Accent6 6 2 4 5" xfId="32850" xr:uid="{E81702AE-0D9A-449A-AA7B-A674EC11EA61}"/>
    <cellStyle name="20% - Accent6 6 2 4 6" xfId="52859" xr:uid="{90A10444-5CF3-48EB-9E9A-327CD9227A47}"/>
    <cellStyle name="20% - Accent6 6 2 4 7" xfId="60845" xr:uid="{B610411D-D350-49B7-BCB3-E8CFE56ED9F5}"/>
    <cellStyle name="20% - Accent6 6 2 5" xfId="6778" xr:uid="{D7A8FB7A-A4E1-4F4A-813D-635A914FF416}"/>
    <cellStyle name="20% - Accent6 6 2 5 2" xfId="25818" xr:uid="{53D50B1A-979A-4F75-A248-E61745A71B2D}"/>
    <cellStyle name="20% - Accent6 6 2 5 2 2" xfId="44580" xr:uid="{6164FB58-5107-4625-840B-02DE79F11BFE}"/>
    <cellStyle name="20% - Accent6 6 2 5 3" xfId="16427" xr:uid="{511BD703-568C-4538-966D-C02BE28B1F4F}"/>
    <cellStyle name="20% - Accent6 6 2 5 4" xfId="35199" xr:uid="{FC6B8C82-E46C-4AAD-9300-790E59A9306D}"/>
    <cellStyle name="20% - Accent6 6 2 6" xfId="8513" xr:uid="{EF289D26-97E9-48F5-96F4-25CD7FE65F3E}"/>
    <cellStyle name="20% - Accent6 6 2 6 2" xfId="27369" xr:uid="{DDC30F77-9ECC-4647-945D-E4D04E4FB7FC}"/>
    <cellStyle name="20% - Accent6 6 2 6 2 2" xfId="46131" xr:uid="{F492977C-EA1E-449C-81F1-FF921BA30D40}"/>
    <cellStyle name="20% - Accent6 6 2 6 3" xfId="17978" xr:uid="{87F13076-7C7E-40B6-B917-03EC0A2E3675}"/>
    <cellStyle name="20% - Accent6 6 2 6 4" xfId="36750" xr:uid="{F190EEBD-2F03-40F4-838F-B3BDF8FD1CF7}"/>
    <cellStyle name="20% - Accent6 6 2 7" xfId="22498" xr:uid="{2C351CD9-10FC-4614-8C1E-4A3A74B82319}"/>
    <cellStyle name="20% - Accent6 6 2 7 2" xfId="41270" xr:uid="{B55EB52E-2197-48AB-B4FD-109F47957BC4}"/>
    <cellStyle name="20% - Accent6 6 2 8" xfId="13107" xr:uid="{D8D8A001-45E3-4211-84F3-15C14977859B}"/>
    <cellStyle name="20% - Accent6 6 2 9" xfId="31889" xr:uid="{1A900922-216B-49C9-92DC-EAB7407A5B90}"/>
    <cellStyle name="20% - Accent6 6 3" xfId="1875" xr:uid="{07427799-52A9-4113-B650-2ECFB93ED54B}"/>
    <cellStyle name="20% - Accent6 6 3 10" xfId="50863" xr:uid="{777836C4-6700-413E-BD50-8210D8B52CAB}"/>
    <cellStyle name="20% - Accent6 6 3 11" xfId="3445" xr:uid="{3A96EDCE-BFC1-4518-B353-F5638AEF595F}"/>
    <cellStyle name="20% - Accent6 6 3 12" xfId="55621" xr:uid="{5F75BB66-22CD-4A56-ACD3-7FD6AEC0BF85}"/>
    <cellStyle name="20% - Accent6 6 3 2" xfId="2376" xr:uid="{C27522C4-731D-485F-932E-7AA404F94FD2}"/>
    <cellStyle name="20% - Accent6 6 3 2 10" xfId="59086" xr:uid="{C1A48D03-8DF7-4544-8B3E-28B2557348E6}"/>
    <cellStyle name="20% - Accent6 6 3 2 2" xfId="6781" xr:uid="{2D3E8E35-8BC0-4F43-AFBF-A49BA8890AF2}"/>
    <cellStyle name="20% - Accent6 6 3 2 2 2" xfId="10514" xr:uid="{EFAFC91D-B1BF-416A-BBA7-54B8366796CB}"/>
    <cellStyle name="20% - Accent6 6 3 2 2 2 2" xfId="29368" xr:uid="{B725AC54-EF07-4D0A-8469-6B5128AA5B1E}"/>
    <cellStyle name="20% - Accent6 6 3 2 2 2 2 2" xfId="48130" xr:uid="{6B13FCFE-E68B-4018-95A9-68F367DB61F9}"/>
    <cellStyle name="20% - Accent6 6 3 2 2 2 3" xfId="19977" xr:uid="{44A0BF37-605F-4E4B-8C21-1D7D994461B7}"/>
    <cellStyle name="20% - Accent6 6 3 2 2 2 4" xfId="38749" xr:uid="{01B125A0-DF32-402C-A2F2-8673AAB497FC}"/>
    <cellStyle name="20% - Accent6 6 3 2 2 3" xfId="25821" xr:uid="{E42431CF-8A92-4259-B827-1B823C089FB6}"/>
    <cellStyle name="20% - Accent6 6 3 2 2 3 2" xfId="44583" xr:uid="{D9AB1F85-1B17-42E3-8917-4B2B3A09B9E6}"/>
    <cellStyle name="20% - Accent6 6 3 2 2 4" xfId="16430" xr:uid="{E4789D52-07FA-4577-A675-95C6D825632E}"/>
    <cellStyle name="20% - Accent6 6 3 2 2 5" xfId="35202" xr:uid="{4CDDB40B-F13A-4189-B00E-67493FDF2E2B}"/>
    <cellStyle name="20% - Accent6 6 3 2 2 6" xfId="52860" xr:uid="{CD4D745F-A51F-48A3-A5E2-05E4DB5B3140}"/>
    <cellStyle name="20% - Accent6 6 3 2 2 7" xfId="60846" xr:uid="{09E50DAE-5480-4272-9049-7C1F0CA4C035}"/>
    <cellStyle name="20% - Accent6 6 3 2 3" xfId="10515" xr:uid="{DFCCD247-1D90-498E-8614-E9A402B35A01}"/>
    <cellStyle name="20% - Accent6 6 3 2 3 2" xfId="29369" xr:uid="{FDFA42CB-2AB7-406F-BC8D-34EDD610F20F}"/>
    <cellStyle name="20% - Accent6 6 3 2 3 2 2" xfId="48131" xr:uid="{669948A2-5C1A-4BB6-AE5F-C8AE143B063A}"/>
    <cellStyle name="20% - Accent6 6 3 2 3 3" xfId="19978" xr:uid="{CC53531D-53C1-4184-B129-A6ABBFF2B4E4}"/>
    <cellStyle name="20% - Accent6 6 3 2 3 4" xfId="38750" xr:uid="{1CCDDCEC-79DE-4AE3-9531-5E351278B760}"/>
    <cellStyle name="20% - Accent6 6 3 2 3 5" xfId="52861" xr:uid="{49E9EFCB-9A9B-42DB-8738-2A21D26DEB15}"/>
    <cellStyle name="20% - Accent6 6 3 2 3 6" xfId="60847" xr:uid="{8A2D35E9-660E-4E8C-A0BC-2E3EAEA357DA}"/>
    <cellStyle name="20% - Accent6 6 3 2 4" xfId="8516" xr:uid="{800C3D9E-6FE6-4529-8BA3-15F99148F322}"/>
    <cellStyle name="20% - Accent6 6 3 2 4 2" xfId="27372" xr:uid="{032CA18D-D095-4D96-AE69-A02F6E96E060}"/>
    <cellStyle name="20% - Accent6 6 3 2 4 2 2" xfId="46134" xr:uid="{45D84F88-C44A-4C07-A7C7-3DC4F83E1476}"/>
    <cellStyle name="20% - Accent6 6 3 2 4 3" xfId="17981" xr:uid="{CF82EF29-2B4B-43D0-8FC9-710256E7E6FE}"/>
    <cellStyle name="20% - Accent6 6 3 2 4 4" xfId="36753" xr:uid="{E30A5893-1C75-47E1-83E1-78F9E3CB87A8}"/>
    <cellStyle name="20% - Accent6 6 3 2 5" xfId="24461" xr:uid="{2A6FA801-36F5-4796-A1B9-19551645C2B7}"/>
    <cellStyle name="20% - Accent6 6 3 2 5 2" xfId="43224" xr:uid="{63F79AB6-2DF1-453D-978A-2AC1C4042B36}"/>
    <cellStyle name="20% - Accent6 6 3 2 6" xfId="15070" xr:uid="{83DC9EC6-8DFB-467C-8468-30AE03E527C2}"/>
    <cellStyle name="20% - Accent6 6 3 2 7" xfId="33843" xr:uid="{55112105-6E3C-44A0-BAD2-5E90EC91A937}"/>
    <cellStyle name="20% - Accent6 6 3 2 8" xfId="50864" xr:uid="{D4404D5C-A619-46B4-840C-F2075743D4F9}"/>
    <cellStyle name="20% - Accent6 6 3 2 9" xfId="5414" xr:uid="{585137C3-0350-488A-8FB6-3C043113DA56}"/>
    <cellStyle name="20% - Accent6 6 3 3" xfId="6190" xr:uid="{E362500D-5158-4C16-AE79-C7FFF9EE7FEA}"/>
    <cellStyle name="20% - Accent6 6 3 3 2" xfId="10516" xr:uid="{1C678544-4E29-4BFE-9EA8-288239B822BF}"/>
    <cellStyle name="20% - Accent6 6 3 3 2 2" xfId="29370" xr:uid="{2DB2681D-6D38-4B1D-B8A6-DA3FB843A0AB}"/>
    <cellStyle name="20% - Accent6 6 3 3 2 2 2" xfId="48132" xr:uid="{91FE2ABE-C6FD-4DBB-A10D-53C0738AC223}"/>
    <cellStyle name="20% - Accent6 6 3 3 2 3" xfId="19979" xr:uid="{5D845A33-E555-4607-BA4F-02A0A7E24F9B}"/>
    <cellStyle name="20% - Accent6 6 3 3 2 4" xfId="38751" xr:uid="{53D22898-7E2C-4021-82E8-EF4E75352E47}"/>
    <cellStyle name="20% - Accent6 6 3 3 3" xfId="25237" xr:uid="{D8305E15-7280-46FB-B4B6-5DE2643540D2}"/>
    <cellStyle name="20% - Accent6 6 3 3 3 2" xfId="43999" xr:uid="{19C07554-F400-4B02-8834-B49AC5B4070E}"/>
    <cellStyle name="20% - Accent6 6 3 3 4" xfId="15846" xr:uid="{ABAE9AE0-A02F-4477-A1EA-EE89E14D7B63}"/>
    <cellStyle name="20% - Accent6 6 3 3 5" xfId="34618" xr:uid="{2798CA0D-2D62-4436-AB21-4C63FF49C8E5}"/>
    <cellStyle name="20% - Accent6 6 3 3 6" xfId="52862" xr:uid="{A9F502ED-2F95-4CE5-834A-9574C9CF4A72}"/>
    <cellStyle name="20% - Accent6 6 3 3 7" xfId="60848" xr:uid="{C82001A1-7C77-4EAF-BF9E-6CB9D90920FF}"/>
    <cellStyle name="20% - Accent6 6 3 4" xfId="4639" xr:uid="{B823D03E-36AE-4A8C-8608-D443CD703FA9}"/>
    <cellStyle name="20% - Accent6 6 3 4 2" xfId="10517" xr:uid="{46F55F0C-9215-4991-A5BE-0E7C78442780}"/>
    <cellStyle name="20% - Accent6 6 3 4 2 2" xfId="29371" xr:uid="{238E93F0-A2E1-46FA-B150-A801BF0FD433}"/>
    <cellStyle name="20% - Accent6 6 3 4 2 2 2" xfId="48133" xr:uid="{7E8F5708-8EAD-4C59-9797-E6BDD7090EF9}"/>
    <cellStyle name="20% - Accent6 6 3 4 2 3" xfId="19980" xr:uid="{3967AE47-A307-4E8F-A9D3-81A03EEEE53C}"/>
    <cellStyle name="20% - Accent6 6 3 4 2 4" xfId="38752" xr:uid="{E751F68B-5585-49B0-8C7F-D3B8941547DD}"/>
    <cellStyle name="20% - Accent6 6 3 4 3" xfId="23686" xr:uid="{A6A6FE74-12D6-428C-9C8A-E2BA4E6EE71A}"/>
    <cellStyle name="20% - Accent6 6 3 4 3 2" xfId="42449" xr:uid="{FBCDE2CB-4AF5-44F6-9F3A-CF96632D59DB}"/>
    <cellStyle name="20% - Accent6 6 3 4 4" xfId="14295" xr:uid="{C378BB2B-9266-4188-9C5B-63B26EBE7A0D}"/>
    <cellStyle name="20% - Accent6 6 3 4 5" xfId="33068" xr:uid="{41530388-4A98-40D1-B3AB-26F42501A77C}"/>
    <cellStyle name="20% - Accent6 6 3 4 6" xfId="52863" xr:uid="{33061741-FF16-4EA4-A0E2-7750666A9A7A}"/>
    <cellStyle name="20% - Accent6 6 3 4 7" xfId="60849" xr:uid="{758098C2-B4B2-4636-8741-A2C435D6F1F8}"/>
    <cellStyle name="20% - Accent6 6 3 5" xfId="6780" xr:uid="{37ABA7A7-3E5A-4658-ABCB-137FD1A8707B}"/>
    <cellStyle name="20% - Accent6 6 3 5 2" xfId="25820" xr:uid="{F4174539-8BAB-4342-A6CA-646928882D9B}"/>
    <cellStyle name="20% - Accent6 6 3 5 2 2" xfId="44582" xr:uid="{7A51400F-4C7F-4C60-8E17-BDC83C3B8CFB}"/>
    <cellStyle name="20% - Accent6 6 3 5 3" xfId="16429" xr:uid="{E1908B8A-E00C-4BEE-831D-9AA08FF81096}"/>
    <cellStyle name="20% - Accent6 6 3 5 4" xfId="35201" xr:uid="{7A3758AC-9A0F-4A8E-9C73-C7A04C364863}"/>
    <cellStyle name="20% - Accent6 6 3 6" xfId="8515" xr:uid="{F3F68F92-FA37-481F-A99E-E17ABF50E09B}"/>
    <cellStyle name="20% - Accent6 6 3 6 2" xfId="27371" xr:uid="{704B498A-C5A1-4BC1-ABF0-A525A3F83C81}"/>
    <cellStyle name="20% - Accent6 6 3 6 2 2" xfId="46133" xr:uid="{2793F771-9BAF-4921-8151-2B56CC2DC4EC}"/>
    <cellStyle name="20% - Accent6 6 3 6 3" xfId="17980" xr:uid="{9E17EA1F-CC3C-4020-BD4B-61CFBE1AB7DC}"/>
    <cellStyle name="20% - Accent6 6 3 6 4" xfId="36752" xr:uid="{C61E60E3-D627-4177-9618-C0FBD9C63026}"/>
    <cellStyle name="20% - Accent6 6 3 7" xfId="22499" xr:uid="{7A09B0B3-66FE-4D46-9174-004E476A56DE}"/>
    <cellStyle name="20% - Accent6 6 3 7 2" xfId="41271" xr:uid="{4486E12A-027F-43E8-8A88-76A4F1F3AE69}"/>
    <cellStyle name="20% - Accent6 6 3 8" xfId="13108" xr:uid="{67ADD340-C3B0-4C7E-A0B4-A839D4C83C26}"/>
    <cellStyle name="20% - Accent6 6 3 9" xfId="31890" xr:uid="{5203CEF8-21DE-4D99-AAFD-CED6F4ADF826}"/>
    <cellStyle name="20% - Accent6 6 4" xfId="1669" xr:uid="{BC7706BD-05B4-448D-A6D6-51AB97D98ACD}"/>
    <cellStyle name="20% - Accent6 6 4 10" xfId="55622" xr:uid="{9C0CA216-FBF9-4A21-96B6-D58F6849C2FA}"/>
    <cellStyle name="20% - Accent6 6 4 2" xfId="6782" xr:uid="{A9B698F1-A551-4023-9A49-B6EDAE4EF8C8}"/>
    <cellStyle name="20% - Accent6 6 4 2 2" xfId="10518" xr:uid="{7224B783-B57E-409E-9430-2E42E7D8C88F}"/>
    <cellStyle name="20% - Accent6 6 4 2 2 2" xfId="29372" xr:uid="{81023C96-D87B-4563-B15D-12BDE69C8FBC}"/>
    <cellStyle name="20% - Accent6 6 4 2 2 2 2" xfId="48134" xr:uid="{4314B39C-9365-47E3-9031-39FD821036F4}"/>
    <cellStyle name="20% - Accent6 6 4 2 2 3" xfId="19981" xr:uid="{14D8211E-C4B3-4C4E-8DAB-356548CB046C}"/>
    <cellStyle name="20% - Accent6 6 4 2 2 4" xfId="38753" xr:uid="{F98E958F-91F9-455C-A944-853CAE5B7E91}"/>
    <cellStyle name="20% - Accent6 6 4 2 3" xfId="25822" xr:uid="{A5C783D1-4770-49D2-8076-62FE77A0ABF8}"/>
    <cellStyle name="20% - Accent6 6 4 2 3 2" xfId="44584" xr:uid="{FAC9798B-E691-4FD3-AAF6-A517BAF5482E}"/>
    <cellStyle name="20% - Accent6 6 4 2 4" xfId="16431" xr:uid="{33A27732-FB2A-462A-8F41-686982604881}"/>
    <cellStyle name="20% - Accent6 6 4 2 5" xfId="35203" xr:uid="{701C13E8-7C49-4AD2-9104-0F9B2C9484D3}"/>
    <cellStyle name="20% - Accent6 6 4 2 6" xfId="52864" xr:uid="{3764C91B-0064-4FFD-95CD-68E42A519744}"/>
    <cellStyle name="20% - Accent6 6 4 2 7" xfId="60850" xr:uid="{AD76DFAD-A398-4D63-9580-A6211FD28EC8}"/>
    <cellStyle name="20% - Accent6 6 4 3" xfId="10519" xr:uid="{E620C5E5-9D85-426F-9775-CC6A4A37B5AF}"/>
    <cellStyle name="20% - Accent6 6 4 3 2" xfId="29373" xr:uid="{5FCD7AEA-F00B-4ECD-AD41-F961B8CCCE70}"/>
    <cellStyle name="20% - Accent6 6 4 3 2 2" xfId="48135" xr:uid="{46795DE9-A404-4F60-BC9D-B679CADD36FE}"/>
    <cellStyle name="20% - Accent6 6 4 3 3" xfId="19982" xr:uid="{B3224510-D6E5-447A-9AF5-52EABCBCC635}"/>
    <cellStyle name="20% - Accent6 6 4 3 4" xfId="38754" xr:uid="{3308B312-5F38-46DC-B30F-B83DA04EFB3C}"/>
    <cellStyle name="20% - Accent6 6 4 3 5" xfId="52865" xr:uid="{35B8E5E6-10AF-4BFF-AFEF-AD5F85DD48D2}"/>
    <cellStyle name="20% - Accent6 6 4 3 6" xfId="60851" xr:uid="{2597890E-72EA-4CF6-A889-E1849055208C}"/>
    <cellStyle name="20% - Accent6 6 4 4" xfId="8517" xr:uid="{961C7E5F-6BC7-47E0-B269-FCE85D55BEDF}"/>
    <cellStyle name="20% - Accent6 6 4 4 2" xfId="27373" xr:uid="{00511D2C-E0E8-4687-AAAE-39F8A3D2B576}"/>
    <cellStyle name="20% - Accent6 6 4 4 2 2" xfId="46135" xr:uid="{8DE0766D-C1BF-4A5F-92F1-ECF967D765C3}"/>
    <cellStyle name="20% - Accent6 6 4 4 3" xfId="17982" xr:uid="{62FE83D0-8714-4C7D-B573-74D441990EE9}"/>
    <cellStyle name="20% - Accent6 6 4 4 4" xfId="36754" xr:uid="{6AF455DC-E1C8-485D-A771-C9165AFF7705}"/>
    <cellStyle name="20% - Accent6 6 4 5" xfId="24028" xr:uid="{178E2716-3C7A-4CDE-AD8F-F28824832E4C}"/>
    <cellStyle name="20% - Accent6 6 4 5 2" xfId="42791" xr:uid="{05DEA4B4-DF43-432A-9EF2-F06D98056867}"/>
    <cellStyle name="20% - Accent6 6 4 6" xfId="14637" xr:uid="{B4961615-9FC7-4738-AF70-8F180C9B9FC1}"/>
    <cellStyle name="20% - Accent6 6 4 7" xfId="33410" xr:uid="{E4CBCD1D-F737-44BE-A534-8B42B0B457F9}"/>
    <cellStyle name="20% - Accent6 6 4 8" xfId="50865" xr:uid="{1EBC24A3-9EDA-4F49-91B8-703B819B4698}"/>
    <cellStyle name="20% - Accent6 6 4 9" xfId="4981" xr:uid="{0BF8A32A-6433-4093-847F-0E53671A6223}"/>
    <cellStyle name="20% - Accent6 6 5" xfId="5757" xr:uid="{78B48CD7-EBBC-45F3-BBA4-41C6CC52DF45}"/>
    <cellStyle name="20% - Accent6 6 5 2" xfId="10520" xr:uid="{D4C6CAED-769A-4E92-8854-70BDDF63C9FB}"/>
    <cellStyle name="20% - Accent6 6 5 2 2" xfId="29374" xr:uid="{D319143D-F256-480E-BA62-D313C6CB19FF}"/>
    <cellStyle name="20% - Accent6 6 5 2 2 2" xfId="48136" xr:uid="{0E8CFB33-BF19-4AF0-B3DC-6B3960C777CC}"/>
    <cellStyle name="20% - Accent6 6 5 2 3" xfId="19983" xr:uid="{5EAEA436-4702-4698-A9F2-F9F566511B70}"/>
    <cellStyle name="20% - Accent6 6 5 2 4" xfId="38755" xr:uid="{D608297B-A156-4043-BF7E-29F8377EF6B8}"/>
    <cellStyle name="20% - Accent6 6 5 3" xfId="24804" xr:uid="{D0007134-0873-40D3-AD2F-78382343DC16}"/>
    <cellStyle name="20% - Accent6 6 5 3 2" xfId="43566" xr:uid="{86EAFFCB-A07E-4FFB-9906-B95539E1F0FD}"/>
    <cellStyle name="20% - Accent6 6 5 4" xfId="15413" xr:uid="{42E76988-BD46-4802-8B3A-72B6E42C503F}"/>
    <cellStyle name="20% - Accent6 6 5 5" xfId="34185" xr:uid="{715D9ED9-86AA-424D-9EEA-F764C8622EF2}"/>
    <cellStyle name="20% - Accent6 6 5 6" xfId="52866" xr:uid="{2307ED79-E806-47C6-8CCE-F7806AAC0DEC}"/>
    <cellStyle name="20% - Accent6 6 5 7" xfId="55623" xr:uid="{8F89758A-F854-4470-85F8-3B5CBA08921B}"/>
    <cellStyle name="20% - Accent6 6 6" xfId="4206" xr:uid="{30C37494-B5AA-4E33-8305-48FB0C61D1F3}"/>
    <cellStyle name="20% - Accent6 6 6 2" xfId="10521" xr:uid="{9A375E69-6288-4FCC-8D1C-F536021DF237}"/>
    <cellStyle name="20% - Accent6 6 6 2 2" xfId="29375" xr:uid="{007272C2-8819-43D5-99CF-486D78D468BA}"/>
    <cellStyle name="20% - Accent6 6 6 2 2 2" xfId="48137" xr:uid="{7A6B71DA-8A7B-4159-8BC8-562F295712EE}"/>
    <cellStyle name="20% - Accent6 6 6 2 3" xfId="19984" xr:uid="{C0B2E8ED-9F3D-40FE-97D6-16143917D9DE}"/>
    <cellStyle name="20% - Accent6 6 6 2 4" xfId="38756" xr:uid="{03F044A4-8FF5-4D38-9D19-862AF3675577}"/>
    <cellStyle name="20% - Accent6 6 6 3" xfId="23253" xr:uid="{37ABAE96-A242-4192-A3FC-C13FD5F9D12B}"/>
    <cellStyle name="20% - Accent6 6 6 3 2" xfId="42016" xr:uid="{2922B57C-B33B-4954-B2B5-27719C497DD6}"/>
    <cellStyle name="20% - Accent6 6 6 4" xfId="13862" xr:uid="{C89866ED-9AFE-4163-AC70-C73FB2CC7345}"/>
    <cellStyle name="20% - Accent6 6 6 5" xfId="32635" xr:uid="{576311A7-DAC2-4372-B403-5EB391C5D7FF}"/>
    <cellStyle name="20% - Accent6 6 6 6" xfId="52867" xr:uid="{F86B4587-CBC4-4691-BD7B-E182C2E77553}"/>
    <cellStyle name="20% - Accent6 6 6 7" xfId="55624" xr:uid="{72B1BB16-2B3E-4F98-9024-AF990F98561B}"/>
    <cellStyle name="20% - Accent6 6 7" xfId="6777" xr:uid="{03095419-ED9E-4B44-865A-B4CA3A820497}"/>
    <cellStyle name="20% - Accent6 6 7 2" xfId="25817" xr:uid="{B4556006-E602-431C-80A0-40FED9F5EAFA}"/>
    <cellStyle name="20% - Accent6 6 7 2 2" xfId="44579" xr:uid="{68510ED1-82CE-4462-9DF4-E1125C7B6912}"/>
    <cellStyle name="20% - Accent6 6 7 3" xfId="16426" xr:uid="{16133989-7BFB-4617-AAB4-C891D87A7054}"/>
    <cellStyle name="20% - Accent6 6 7 4" xfId="35198" xr:uid="{19C61356-90DF-4187-A949-FD9BAAE9C436}"/>
    <cellStyle name="20% - Accent6 6 7 5" xfId="55625" xr:uid="{89E73BBD-DD99-44D1-BACC-E50758A0505C}"/>
    <cellStyle name="20% - Accent6 6 8" xfId="7945" xr:uid="{818C2F11-A91C-4C60-82A6-37CA12B5D5CB}"/>
    <cellStyle name="20% - Accent6 6 8 2" xfId="55626" xr:uid="{CB39317C-A312-465A-9E83-16336602EFFE}"/>
    <cellStyle name="20% - Accent6 6 9" xfId="8512" xr:uid="{EA5BC256-8C2B-44BF-914B-71E15883B321}"/>
    <cellStyle name="20% - Accent6 6 9 2" xfId="27368" xr:uid="{4BE30496-CCE4-4244-A6E0-3F9AAA4B5096}"/>
    <cellStyle name="20% - Accent6 6 9 2 2" xfId="46130" xr:uid="{D035FBC4-67DB-4686-BB9F-C8932E0D6CFD}"/>
    <cellStyle name="20% - Accent6 6 9 3" xfId="17977" xr:uid="{EB2828D6-A7B1-48FD-87EB-0099468FF86C}"/>
    <cellStyle name="20% - Accent6 6 9 4" xfId="36749" xr:uid="{E88BEBF9-474E-4E77-AF10-6A539EABDFFF}"/>
    <cellStyle name="20% - Accent6 6 9 5" xfId="55627" xr:uid="{C312B118-842E-45A5-8477-86FFCF6D4828}"/>
    <cellStyle name="20% - Accent6 7" xfId="1257" xr:uid="{5C24036D-C46F-4E45-8EB1-9533C7B92988}"/>
    <cellStyle name="20% - Accent6 7 10" xfId="31891" xr:uid="{69F564AE-B884-4B45-8D6E-976396591086}"/>
    <cellStyle name="20% - Accent6 7 11" xfId="50866" xr:uid="{2BEA52A6-5236-4599-9BB9-280ABB0DCFBF}"/>
    <cellStyle name="20% - Accent6 7 12" xfId="3446" xr:uid="{4DEAEAD3-41E6-417E-AA92-9C0129191BD3}"/>
    <cellStyle name="20% - Accent6 7 13" xfId="55628" xr:uid="{CAA553B0-85AD-42B1-9DF5-C8437778E392}"/>
    <cellStyle name="20% - Accent6 7 2" xfId="1915" xr:uid="{506CAC41-A7FA-42B5-9CF4-020C9BBC4D17}"/>
    <cellStyle name="20% - Accent6 7 2 10" xfId="50867" xr:uid="{0B36C66E-CA6C-47B8-97FA-69F75306C7DB}"/>
    <cellStyle name="20% - Accent6 7 2 11" xfId="3447" xr:uid="{1E950024-1763-4F06-B89C-7100928897D1}"/>
    <cellStyle name="20% - Accent6 7 2 12" xfId="55629" xr:uid="{46CF9FB1-6DEC-4AD5-A9D1-F8F1E24FA9C5}"/>
    <cellStyle name="20% - Accent6 7 2 2" xfId="2377" xr:uid="{53F5E43F-6236-40C1-8E7C-4307F24818EB}"/>
    <cellStyle name="20% - Accent6 7 2 2 10" xfId="59087" xr:uid="{03A68E31-95F9-4C98-B40B-C9C299CC5075}"/>
    <cellStyle name="20% - Accent6 7 2 2 2" xfId="6785" xr:uid="{9F616747-0F3B-4495-8206-56286446E614}"/>
    <cellStyle name="20% - Accent6 7 2 2 2 2" xfId="10522" xr:uid="{3C6D3C72-CD11-45A4-B739-8EB3B5060669}"/>
    <cellStyle name="20% - Accent6 7 2 2 2 2 2" xfId="29376" xr:uid="{CC712A6C-62EA-4848-9ECE-790B46A9C87B}"/>
    <cellStyle name="20% - Accent6 7 2 2 2 2 2 2" xfId="48138" xr:uid="{089900CF-40C4-4CD0-8DCA-2FD10BD67984}"/>
    <cellStyle name="20% - Accent6 7 2 2 2 2 3" xfId="19985" xr:uid="{6A4E76E7-98FF-4E44-AB99-27AF0F8FD025}"/>
    <cellStyle name="20% - Accent6 7 2 2 2 2 4" xfId="38757" xr:uid="{F2AEC6BA-2F10-4197-BEDA-2ED7F3E91ADC}"/>
    <cellStyle name="20% - Accent6 7 2 2 2 3" xfId="25825" xr:uid="{B4BB7B7A-3B40-4FD4-AE72-6E50AAFD6AC7}"/>
    <cellStyle name="20% - Accent6 7 2 2 2 3 2" xfId="44587" xr:uid="{0657E905-53F9-49EA-9E66-41E2994FFBD9}"/>
    <cellStyle name="20% - Accent6 7 2 2 2 4" xfId="16434" xr:uid="{598513BA-33B8-478A-B258-4B6C42CFE1E9}"/>
    <cellStyle name="20% - Accent6 7 2 2 2 5" xfId="35206" xr:uid="{42075F0D-764A-4AAF-9929-411A041F4FA5}"/>
    <cellStyle name="20% - Accent6 7 2 2 2 6" xfId="52868" xr:uid="{7C6B02A2-B45A-4F2D-85BD-C6EE53A52B20}"/>
    <cellStyle name="20% - Accent6 7 2 2 2 7" xfId="60852" xr:uid="{1AA8A79D-6A20-421A-B363-F7961DB15FBA}"/>
    <cellStyle name="20% - Accent6 7 2 2 3" xfId="10523" xr:uid="{896FCD58-322F-4AAE-8D07-2901CE91ADD6}"/>
    <cellStyle name="20% - Accent6 7 2 2 3 2" xfId="29377" xr:uid="{841D1526-9AD9-4BBB-8782-A52448080459}"/>
    <cellStyle name="20% - Accent6 7 2 2 3 2 2" xfId="48139" xr:uid="{0409D777-67B0-44FA-A07E-8DA8286AFF80}"/>
    <cellStyle name="20% - Accent6 7 2 2 3 3" xfId="19986" xr:uid="{8271E09F-77FF-4FC0-AF00-98360FECCA9E}"/>
    <cellStyle name="20% - Accent6 7 2 2 3 4" xfId="38758" xr:uid="{D2528C2C-B0D1-4F50-8851-B9E30971B973}"/>
    <cellStyle name="20% - Accent6 7 2 2 3 5" xfId="52869" xr:uid="{53F17DDD-1BCA-42F3-BBC2-E504F5DE3E3A}"/>
    <cellStyle name="20% - Accent6 7 2 2 3 6" xfId="60853" xr:uid="{2E37A416-18D9-4CC5-97EA-B5BEC543D498}"/>
    <cellStyle name="20% - Accent6 7 2 2 4" xfId="8520" xr:uid="{4273A447-3A1A-470A-8CB5-DAF615E8D6DB}"/>
    <cellStyle name="20% - Accent6 7 2 2 4 2" xfId="27376" xr:uid="{375C8CFE-5ACC-4C95-92EA-7DF5D07D15B7}"/>
    <cellStyle name="20% - Accent6 7 2 2 4 2 2" xfId="46138" xr:uid="{F1A5FBE2-E20F-45B4-8CFE-AF35743F05D1}"/>
    <cellStyle name="20% - Accent6 7 2 2 4 3" xfId="17985" xr:uid="{94873D86-C4B2-4CBF-9B22-16E2D0AEA5A9}"/>
    <cellStyle name="20% - Accent6 7 2 2 4 4" xfId="36757" xr:uid="{A361DCE5-2106-44C6-811B-E0E0CA47DFB2}"/>
    <cellStyle name="20% - Accent6 7 2 2 5" xfId="24504" xr:uid="{3DDB0977-2AA7-4BA1-8EFE-5C08DD4E1B31}"/>
    <cellStyle name="20% - Accent6 7 2 2 5 2" xfId="43267" xr:uid="{37F7F334-7219-48AA-8E33-E31983DBE0B3}"/>
    <cellStyle name="20% - Accent6 7 2 2 6" xfId="15113" xr:uid="{443B4044-176C-4FFA-A3B1-A1527E1F17D7}"/>
    <cellStyle name="20% - Accent6 7 2 2 7" xfId="33886" xr:uid="{903AD2E5-40C1-4795-9C18-61628486C1F6}"/>
    <cellStyle name="20% - Accent6 7 2 2 8" xfId="50868" xr:uid="{00C32A30-3423-4EE0-87BA-F7FBE67B1AE1}"/>
    <cellStyle name="20% - Accent6 7 2 2 9" xfId="5457" xr:uid="{45638A34-26DE-4F50-AB28-0AAD6BAFB319}"/>
    <cellStyle name="20% - Accent6 7 2 3" xfId="6233" xr:uid="{A06B5220-4BF2-4B8F-BF2C-374A2AC9C2D7}"/>
    <cellStyle name="20% - Accent6 7 2 3 2" xfId="10524" xr:uid="{3083638C-3013-46EE-A2C0-08FF6CEC8FC4}"/>
    <cellStyle name="20% - Accent6 7 2 3 2 2" xfId="29378" xr:uid="{E3923463-1EAF-4D9B-A71F-ED8C14CF7CF8}"/>
    <cellStyle name="20% - Accent6 7 2 3 2 2 2" xfId="48140" xr:uid="{03CE8EB1-23EB-4950-BA70-534AAFA03DA0}"/>
    <cellStyle name="20% - Accent6 7 2 3 2 3" xfId="19987" xr:uid="{A4D67FB3-F693-4AA1-BE9F-C53574767CA9}"/>
    <cellStyle name="20% - Accent6 7 2 3 2 4" xfId="38759" xr:uid="{AFA581CC-397B-443A-9AA1-B9193AFF92BC}"/>
    <cellStyle name="20% - Accent6 7 2 3 3" xfId="25280" xr:uid="{55EB093A-7C82-4D99-B27B-F7FFAF2F2DB9}"/>
    <cellStyle name="20% - Accent6 7 2 3 3 2" xfId="44042" xr:uid="{98EA514B-4673-4105-8DC2-80C266AFA4CA}"/>
    <cellStyle name="20% - Accent6 7 2 3 4" xfId="15889" xr:uid="{9DDED79A-3BB8-4346-8C38-3ACC91CFA03C}"/>
    <cellStyle name="20% - Accent6 7 2 3 5" xfId="34661" xr:uid="{31817A4F-AE7B-4CF6-B515-9D2F9BBB1C62}"/>
    <cellStyle name="20% - Accent6 7 2 3 6" xfId="52870" xr:uid="{C724BC28-7A06-4C35-9B69-A148AACC5125}"/>
    <cellStyle name="20% - Accent6 7 2 3 7" xfId="60854" xr:uid="{6ABAFAB9-BDDC-4299-8584-0B0EDCDAAB5F}"/>
    <cellStyle name="20% - Accent6 7 2 4" xfId="4682" xr:uid="{DC1FE714-5174-4AAD-A7B0-89391D0C3766}"/>
    <cellStyle name="20% - Accent6 7 2 4 2" xfId="10525" xr:uid="{C8A5BD80-FFAB-4F8D-972B-0BA7EEAA623E}"/>
    <cellStyle name="20% - Accent6 7 2 4 2 2" xfId="29379" xr:uid="{0B368A42-94AD-4B27-8F1D-56216D4CDDF9}"/>
    <cellStyle name="20% - Accent6 7 2 4 2 2 2" xfId="48141" xr:uid="{7C10ABEE-0848-4A2A-9DFF-9AB0B3EB9FB9}"/>
    <cellStyle name="20% - Accent6 7 2 4 2 3" xfId="19988" xr:uid="{819A8F19-8ADC-4C25-80C6-E544700994F5}"/>
    <cellStyle name="20% - Accent6 7 2 4 2 4" xfId="38760" xr:uid="{19360DF3-15E9-44D3-9A4C-A3B447B6B76D}"/>
    <cellStyle name="20% - Accent6 7 2 4 3" xfId="23729" xr:uid="{E1169B62-C1FD-4714-8A14-918D781C0611}"/>
    <cellStyle name="20% - Accent6 7 2 4 3 2" xfId="42492" xr:uid="{B9FA1584-63A3-45DD-A8CB-5D03D0088D4A}"/>
    <cellStyle name="20% - Accent6 7 2 4 4" xfId="14338" xr:uid="{EA2CD76A-0372-4817-B765-447733C354E0}"/>
    <cellStyle name="20% - Accent6 7 2 4 5" xfId="33111" xr:uid="{0707EE87-0367-4897-B074-671A59B56D24}"/>
    <cellStyle name="20% - Accent6 7 2 4 6" xfId="52871" xr:uid="{96522480-1137-456F-9A12-B7E79D1CA186}"/>
    <cellStyle name="20% - Accent6 7 2 4 7" xfId="60855" xr:uid="{0901747F-4BF2-4542-8A04-E1F4760763D8}"/>
    <cellStyle name="20% - Accent6 7 2 5" xfId="6784" xr:uid="{23BA328D-6727-4C2F-ACA4-5C37338323A4}"/>
    <cellStyle name="20% - Accent6 7 2 5 2" xfId="25824" xr:uid="{8C4E3AEF-2201-465E-B79C-69E17A068DC7}"/>
    <cellStyle name="20% - Accent6 7 2 5 2 2" xfId="44586" xr:uid="{9991FCD0-5E46-47EC-A344-F018344C7A84}"/>
    <cellStyle name="20% - Accent6 7 2 5 3" xfId="16433" xr:uid="{39F237DE-C80A-4A80-BB66-8D94E6BB97FD}"/>
    <cellStyle name="20% - Accent6 7 2 5 4" xfId="35205" xr:uid="{13CEA295-8669-4106-9034-2FE5ACF657DC}"/>
    <cellStyle name="20% - Accent6 7 2 6" xfId="8519" xr:uid="{48BEDFBE-636A-4937-94F5-16CBD957C060}"/>
    <cellStyle name="20% - Accent6 7 2 6 2" xfId="27375" xr:uid="{170397DA-4DC9-44F4-996A-A634D6192E51}"/>
    <cellStyle name="20% - Accent6 7 2 6 2 2" xfId="46137" xr:uid="{A2DEF22B-1819-4AC8-89C7-BC03533A55FB}"/>
    <cellStyle name="20% - Accent6 7 2 6 3" xfId="17984" xr:uid="{2A82A4B8-0F36-4A46-B927-590C4BF65514}"/>
    <cellStyle name="20% - Accent6 7 2 6 4" xfId="36756" xr:uid="{BC967738-DB16-43E9-B1EB-8B0199FE63D7}"/>
    <cellStyle name="20% - Accent6 7 2 7" xfId="22501" xr:uid="{3197114A-E594-40D7-9C80-4F85739F794F}"/>
    <cellStyle name="20% - Accent6 7 2 7 2" xfId="41273" xr:uid="{7601E0FA-CC2C-4B1E-8ADA-42E6DD89F110}"/>
    <cellStyle name="20% - Accent6 7 2 8" xfId="13110" xr:uid="{5DB1D755-FEF9-4138-8215-546BD1C2F983}"/>
    <cellStyle name="20% - Accent6 7 2 9" xfId="31892" xr:uid="{40823878-49D8-4D1D-A344-10CAD61FEAF6}"/>
    <cellStyle name="20% - Accent6 7 3" xfId="1503" xr:uid="{60B64C82-7B07-4933-9D7F-7A8FB804A31A}"/>
    <cellStyle name="20% - Accent6 7 3 10" xfId="55630" xr:uid="{CB5C055A-1210-45C6-9C15-4A657BFC42B0}"/>
    <cellStyle name="20% - Accent6 7 3 2" xfId="6786" xr:uid="{C636F77E-A503-4081-9BA3-1DDBB9E2156A}"/>
    <cellStyle name="20% - Accent6 7 3 2 2" xfId="10526" xr:uid="{1C9F754D-6B82-4EFE-AE66-3090A87AE163}"/>
    <cellStyle name="20% - Accent6 7 3 2 2 2" xfId="29380" xr:uid="{613638E5-2B49-41EC-B73F-F435A0E511B4}"/>
    <cellStyle name="20% - Accent6 7 3 2 2 2 2" xfId="48142" xr:uid="{7730B65A-CE89-4FA3-93DE-C9502796399D}"/>
    <cellStyle name="20% - Accent6 7 3 2 2 3" xfId="19989" xr:uid="{452E551A-A0A5-44FC-A3FF-1D5C3B265A1F}"/>
    <cellStyle name="20% - Accent6 7 3 2 2 4" xfId="38761" xr:uid="{2B964453-A120-4A92-99E4-2BD7797CA938}"/>
    <cellStyle name="20% - Accent6 7 3 2 3" xfId="25826" xr:uid="{CD66163B-AF92-402B-B196-22E055EADAC1}"/>
    <cellStyle name="20% - Accent6 7 3 2 3 2" xfId="44588" xr:uid="{7A76AB8C-1363-4D68-939A-0F7FD2AC8F55}"/>
    <cellStyle name="20% - Accent6 7 3 2 4" xfId="16435" xr:uid="{B6095D3A-6E23-4133-ADD2-29738BC7A51C}"/>
    <cellStyle name="20% - Accent6 7 3 2 5" xfId="35207" xr:uid="{FF2602F8-ED44-4A3F-9422-F5DE737D6420}"/>
    <cellStyle name="20% - Accent6 7 3 2 6" xfId="52872" xr:uid="{2EEECB69-BF8F-498A-AA75-4F9E36550F11}"/>
    <cellStyle name="20% - Accent6 7 3 2 7" xfId="60856" xr:uid="{F667FF08-60B7-494B-B6D1-9390CCF7AB58}"/>
    <cellStyle name="20% - Accent6 7 3 3" xfId="10527" xr:uid="{DFFBD5B3-5D8C-45E3-91D4-CA959C69786C}"/>
    <cellStyle name="20% - Accent6 7 3 3 2" xfId="29381" xr:uid="{6DFD7A37-41B6-4298-A51B-4AC164214FC4}"/>
    <cellStyle name="20% - Accent6 7 3 3 2 2" xfId="48143" xr:uid="{D4D4F460-2760-4F5F-B2E1-9FD763A19892}"/>
    <cellStyle name="20% - Accent6 7 3 3 3" xfId="19990" xr:uid="{1524B9A4-CD06-4074-8668-3232CE557772}"/>
    <cellStyle name="20% - Accent6 7 3 3 4" xfId="38762" xr:uid="{EA7EEE0E-81E6-4726-BA6A-0D9C12701347}"/>
    <cellStyle name="20% - Accent6 7 3 3 5" xfId="52873" xr:uid="{36222FA4-306F-47E9-958E-DF956BA828F4}"/>
    <cellStyle name="20% - Accent6 7 3 3 6" xfId="60857" xr:uid="{7F35A013-6098-45FB-8583-F1BDF1009235}"/>
    <cellStyle name="20% - Accent6 7 3 4" xfId="8521" xr:uid="{3C289959-B06F-456F-A115-CFB141577D0B}"/>
    <cellStyle name="20% - Accent6 7 3 4 2" xfId="27377" xr:uid="{3293B22C-F6A3-4752-B2BE-951DDAF4AC2E}"/>
    <cellStyle name="20% - Accent6 7 3 4 2 2" xfId="46139" xr:uid="{82E7572D-6DDE-47FC-878A-8341B951DE59}"/>
    <cellStyle name="20% - Accent6 7 3 4 3" xfId="17986" xr:uid="{887DEF9A-EC1A-4BB3-BD3A-EAC5966F4089}"/>
    <cellStyle name="20% - Accent6 7 3 4 4" xfId="36758" xr:uid="{8FC18C3D-D28B-424B-8E71-3EEE28370325}"/>
    <cellStyle name="20% - Accent6 7 3 5" xfId="24071" xr:uid="{58CBC7CE-9B30-4F18-9D4F-EDB1F915CE5B}"/>
    <cellStyle name="20% - Accent6 7 3 5 2" xfId="42834" xr:uid="{49A30D90-DBF6-4DE4-BFC0-B99761C859CE}"/>
    <cellStyle name="20% - Accent6 7 3 6" xfId="14680" xr:uid="{F6BEA3ED-61A0-4F2E-AA9D-80C26C7DF497}"/>
    <cellStyle name="20% - Accent6 7 3 7" xfId="33453" xr:uid="{C19408B8-6668-4A7C-8624-2EB60ABB25F8}"/>
    <cellStyle name="20% - Accent6 7 3 8" xfId="50869" xr:uid="{C64E1BA3-A1D9-479F-8119-E359C4899CE0}"/>
    <cellStyle name="20% - Accent6 7 3 9" xfId="5024" xr:uid="{BA1F5317-C1DE-4560-9CDB-FC37611CA94F}"/>
    <cellStyle name="20% - Accent6 7 4" xfId="5800" xr:uid="{4FCCC852-2511-4504-A4CB-6C0EBA391E58}"/>
    <cellStyle name="20% - Accent6 7 4 2" xfId="10528" xr:uid="{7D04645E-0A1B-4386-971D-791BAD2DAC82}"/>
    <cellStyle name="20% - Accent6 7 4 2 2" xfId="29382" xr:uid="{CA88BDC6-3914-44E7-81DB-90C1AEC4684D}"/>
    <cellStyle name="20% - Accent6 7 4 2 2 2" xfId="48144" xr:uid="{BA05C525-D4A1-45EC-BDDD-70189FBF641E}"/>
    <cellStyle name="20% - Accent6 7 4 2 3" xfId="19991" xr:uid="{9D890FF6-0464-4859-B740-6EAFBF32A46D}"/>
    <cellStyle name="20% - Accent6 7 4 2 4" xfId="38763" xr:uid="{563F77C4-268B-4855-86C5-E4E2FA1D3523}"/>
    <cellStyle name="20% - Accent6 7 4 3" xfId="24847" xr:uid="{1CCF5782-606B-4D9E-A504-6FA39AFBC110}"/>
    <cellStyle name="20% - Accent6 7 4 3 2" xfId="43609" xr:uid="{CA7A5C56-A98C-4B52-B6C6-B8E410652F63}"/>
    <cellStyle name="20% - Accent6 7 4 4" xfId="15456" xr:uid="{8F438AB3-E96A-4B6E-BD2B-FAC28B9035CB}"/>
    <cellStyle name="20% - Accent6 7 4 5" xfId="34228" xr:uid="{C03D7AED-0DD8-4384-BC73-AC6482C5C4E7}"/>
    <cellStyle name="20% - Accent6 7 4 6" xfId="52874" xr:uid="{B0B3BF21-7024-4F47-87EB-A3FA8BA8BDE9}"/>
    <cellStyle name="20% - Accent6 7 4 7" xfId="55631" xr:uid="{8F77CFCB-886F-42E8-BB47-40744D96E6A7}"/>
    <cellStyle name="20% - Accent6 7 5" xfId="4249" xr:uid="{506F5AAC-67B3-4EE0-8B60-F9E70226D451}"/>
    <cellStyle name="20% - Accent6 7 5 2" xfId="10529" xr:uid="{1D9EF932-8F32-4469-92C8-DBF1E8843DD7}"/>
    <cellStyle name="20% - Accent6 7 5 2 2" xfId="29383" xr:uid="{EBA6D754-C56C-4961-BE55-A90D09F9F87D}"/>
    <cellStyle name="20% - Accent6 7 5 2 2 2" xfId="48145" xr:uid="{2E4B59C7-DB72-4685-AEDB-24713EF716A6}"/>
    <cellStyle name="20% - Accent6 7 5 2 3" xfId="19992" xr:uid="{EA793A5D-EA1C-432C-8D45-CA290DE74DDC}"/>
    <cellStyle name="20% - Accent6 7 5 2 4" xfId="38764" xr:uid="{1CDEE64F-AFEC-4BE8-A0B7-7072C1839905}"/>
    <cellStyle name="20% - Accent6 7 5 3" xfId="23296" xr:uid="{4C2381E5-1036-4761-BF37-3731F029F56B}"/>
    <cellStyle name="20% - Accent6 7 5 3 2" xfId="42059" xr:uid="{419B6529-1C00-4489-858B-4F074CC6BA8C}"/>
    <cellStyle name="20% - Accent6 7 5 4" xfId="13905" xr:uid="{030CE69C-CB9A-4118-A6FF-FD790462E3C1}"/>
    <cellStyle name="20% - Accent6 7 5 5" xfId="32678" xr:uid="{14ECDC55-C922-404F-A835-43C654379284}"/>
    <cellStyle name="20% - Accent6 7 5 6" xfId="52875" xr:uid="{6E5BF4B6-53E9-42A5-ADBF-E14A753804FB}"/>
    <cellStyle name="20% - Accent6 7 5 7" xfId="55632" xr:uid="{1BDFDCCB-6A09-4F5F-981A-1DF7B5B476E5}"/>
    <cellStyle name="20% - Accent6 7 6" xfId="6783" xr:uid="{AFE122D3-B031-4710-AAE2-793254D4489C}"/>
    <cellStyle name="20% - Accent6 7 6 2" xfId="25823" xr:uid="{0E8EEF58-698E-4F97-A766-1872810A293C}"/>
    <cellStyle name="20% - Accent6 7 6 2 2" xfId="44585" xr:uid="{A311CCB8-4674-48FF-8928-6F3B626CE6E3}"/>
    <cellStyle name="20% - Accent6 7 6 3" xfId="16432" xr:uid="{DCD1E078-68E0-48B4-8696-4F97E38695DB}"/>
    <cellStyle name="20% - Accent6 7 6 4" xfId="35204" xr:uid="{180A9994-33D4-4E18-BC7B-842F74EC7B13}"/>
    <cellStyle name="20% - Accent6 7 6 5" xfId="55633" xr:uid="{AF0D75EA-FE06-47C3-9628-7F9E8500116E}"/>
    <cellStyle name="20% - Accent6 7 7" xfId="8518" xr:uid="{7412645F-9556-4543-8984-367078115F1F}"/>
    <cellStyle name="20% - Accent6 7 7 2" xfId="27374" xr:uid="{C1F76D7A-5281-4E0B-AB03-51B161C77C52}"/>
    <cellStyle name="20% - Accent6 7 7 2 2" xfId="46136" xr:uid="{FAC5FAD4-E249-4CEB-ADA5-2940ACC28482}"/>
    <cellStyle name="20% - Accent6 7 7 3" xfId="17983" xr:uid="{0EEDC5BC-F74A-43C5-ACBC-B3B19C889EE2}"/>
    <cellStyle name="20% - Accent6 7 7 4" xfId="36755" xr:uid="{6F7D5D64-FF26-476D-9FE3-EBF51B9E8CEB}"/>
    <cellStyle name="20% - Accent6 7 7 5" xfId="55634" xr:uid="{726D9148-D90E-4AE1-B5AE-D944C09673BC}"/>
    <cellStyle name="20% - Accent6 7 8" xfId="22500" xr:uid="{7DD04062-C888-4487-AB14-4F51605E3DF3}"/>
    <cellStyle name="20% - Accent6 7 8 2" xfId="41272" xr:uid="{67098545-C9DA-4795-AABE-6147E5AF24F0}"/>
    <cellStyle name="20% - Accent6 7 8 3" xfId="55635" xr:uid="{5DCDE768-94D1-4164-8377-27B8915A1A7F}"/>
    <cellStyle name="20% - Accent6 7 9" xfId="13109" xr:uid="{4B73E8E8-5331-4076-B6F5-4666BE8F0B66}"/>
    <cellStyle name="20% - Accent6 7 9 2" xfId="55636" xr:uid="{B7B3BE22-3330-49B5-9DBB-0DFDE40271A4}"/>
    <cellStyle name="20% - Accent6 8" xfId="1709" xr:uid="{06217ECD-0034-47BF-A219-56744CA52191}"/>
    <cellStyle name="20% - Accent6 8 10" xfId="50870" xr:uid="{E0632E30-F527-4CC2-8F02-972CECBBEBBB}"/>
    <cellStyle name="20% - Accent6 8 11" xfId="3448" xr:uid="{2A4C4DAE-50A4-4B55-BDC3-517B32E0ABBD}"/>
    <cellStyle name="20% - Accent6 8 12" xfId="55637" xr:uid="{8E2A68E1-949A-4316-B95D-3CA3285C97F4}"/>
    <cellStyle name="20% - Accent6 8 2" xfId="2378" xr:uid="{AB723EAC-5375-4C46-B100-29C28BDBB3A7}"/>
    <cellStyle name="20% - Accent6 8 2 10" xfId="55638" xr:uid="{E74F4938-0FCD-46EA-97D5-E1C76CAACDFA}"/>
    <cellStyle name="20% - Accent6 8 2 2" xfId="6788" xr:uid="{87489C6F-D604-4909-B9FD-8A0CAD0075C2}"/>
    <cellStyle name="20% - Accent6 8 2 2 2" xfId="10530" xr:uid="{B40DCC44-E4A2-4AB1-AB45-A13ECF6B9ADB}"/>
    <cellStyle name="20% - Accent6 8 2 2 2 2" xfId="29384" xr:uid="{579A7A35-441D-496E-8494-AD4C321CC030}"/>
    <cellStyle name="20% - Accent6 8 2 2 2 2 2" xfId="48146" xr:uid="{0430AF1D-4706-4D9E-A7E0-60689A0557C3}"/>
    <cellStyle name="20% - Accent6 8 2 2 2 3" xfId="19993" xr:uid="{0F95235B-BF7F-4934-A34A-174DFD97ED1B}"/>
    <cellStyle name="20% - Accent6 8 2 2 2 4" xfId="38765" xr:uid="{4E9DD479-B3E7-4C81-907F-0C782F334B31}"/>
    <cellStyle name="20% - Accent6 8 2 2 3" xfId="25828" xr:uid="{AE8BE396-ADB8-4491-B969-BB5A9C8C3E6C}"/>
    <cellStyle name="20% - Accent6 8 2 2 3 2" xfId="44590" xr:uid="{C3A220AC-1CE1-4CCB-98A7-8EF95EA3B513}"/>
    <cellStyle name="20% - Accent6 8 2 2 4" xfId="16437" xr:uid="{DADD892E-ED8A-4AD3-AD63-029E9E87B604}"/>
    <cellStyle name="20% - Accent6 8 2 2 5" xfId="35209" xr:uid="{5258A035-B032-46E1-AA6F-654FC355C369}"/>
    <cellStyle name="20% - Accent6 8 2 2 6" xfId="52876" xr:uid="{4214C607-0E35-4703-B6EB-045E07A81E12}"/>
    <cellStyle name="20% - Accent6 8 2 2 7" xfId="60858" xr:uid="{9B2CEE08-39E8-4B31-9762-9C166220B593}"/>
    <cellStyle name="20% - Accent6 8 2 3" xfId="10531" xr:uid="{8C31CEFD-B2C3-4669-A6E6-0F6B08033BEF}"/>
    <cellStyle name="20% - Accent6 8 2 3 2" xfId="29385" xr:uid="{D0F28BA0-DE58-4434-AAE6-81C7768CF0CB}"/>
    <cellStyle name="20% - Accent6 8 2 3 2 2" xfId="48147" xr:uid="{729AC7F0-87D1-450C-AF71-E618A0240080}"/>
    <cellStyle name="20% - Accent6 8 2 3 3" xfId="19994" xr:uid="{48D44CF3-87C8-4311-BB6D-62586F863D49}"/>
    <cellStyle name="20% - Accent6 8 2 3 4" xfId="38766" xr:uid="{134B7939-58C9-418B-BEBF-0C37CE0A3032}"/>
    <cellStyle name="20% - Accent6 8 2 3 5" xfId="52877" xr:uid="{A2DCCBB7-5EEE-44C0-A611-CDBE17BE3F83}"/>
    <cellStyle name="20% - Accent6 8 2 3 6" xfId="60859" xr:uid="{0673AA6B-C878-4A8C-B437-73C8903FB0E3}"/>
    <cellStyle name="20% - Accent6 8 2 4" xfId="8523" xr:uid="{428414CE-9F3B-47ED-8DD4-108A80B22345}"/>
    <cellStyle name="20% - Accent6 8 2 4 2" xfId="27379" xr:uid="{D1E8E137-4112-4686-BD2D-AF7DE7F1DAB7}"/>
    <cellStyle name="20% - Accent6 8 2 4 2 2" xfId="46141" xr:uid="{874F7936-08E0-40A9-B49A-3BB3403AB105}"/>
    <cellStyle name="20% - Accent6 8 2 4 3" xfId="17988" xr:uid="{6622FF36-DF82-4EF2-BEE9-04F5D1D3C40E}"/>
    <cellStyle name="20% - Accent6 8 2 4 4" xfId="36760" xr:uid="{2BAEB23B-73A5-4597-8E4B-0856083FF0B9}"/>
    <cellStyle name="20% - Accent6 8 2 5" xfId="24289" xr:uid="{68A027F5-1D55-4373-9CD6-D409F3B3A23C}"/>
    <cellStyle name="20% - Accent6 8 2 5 2" xfId="43052" xr:uid="{A6054347-ABAE-4EF5-AD6A-4B05B22C3710}"/>
    <cellStyle name="20% - Accent6 8 2 6" xfId="14898" xr:uid="{2632FD07-B983-41D4-81F4-390A6D0FE930}"/>
    <cellStyle name="20% - Accent6 8 2 7" xfId="33671" xr:uid="{7C569F80-54C2-4355-8060-4202B3F1F1A3}"/>
    <cellStyle name="20% - Accent6 8 2 8" xfId="50871" xr:uid="{FC6966B0-19C5-463E-96D1-B293E122B041}"/>
    <cellStyle name="20% - Accent6 8 2 9" xfId="5242" xr:uid="{02A573A5-A3A1-494B-AFFF-143A97E1233A}"/>
    <cellStyle name="20% - Accent6 8 3" xfId="6018" xr:uid="{9E1A1803-888B-4D76-BBDD-7BC03374E8CC}"/>
    <cellStyle name="20% - Accent6 8 3 2" xfId="10532" xr:uid="{8FF13543-50DD-4EBD-ABA4-3FA1E43F1308}"/>
    <cellStyle name="20% - Accent6 8 3 2 2" xfId="29386" xr:uid="{425E7B6C-1E6E-47FC-B000-9D22532C7FBE}"/>
    <cellStyle name="20% - Accent6 8 3 2 2 2" xfId="48148" xr:uid="{1440AAC6-C524-4637-A5B2-0C066B6F1084}"/>
    <cellStyle name="20% - Accent6 8 3 2 3" xfId="19995" xr:uid="{551EAF72-721B-4357-A81A-975520056F38}"/>
    <cellStyle name="20% - Accent6 8 3 2 4" xfId="38767" xr:uid="{AADED225-7A7B-4C08-9B89-92BB35FA867D}"/>
    <cellStyle name="20% - Accent6 8 3 3" xfId="25065" xr:uid="{6C22D7C5-E1B2-4A83-A67E-B4E23B57C279}"/>
    <cellStyle name="20% - Accent6 8 3 3 2" xfId="43827" xr:uid="{6CE840DB-DFB7-4992-8C39-27FA9EDE18F0}"/>
    <cellStyle name="20% - Accent6 8 3 4" xfId="15674" xr:uid="{8AEE86B1-C5D9-42B1-AEA7-B74B8F1EDEE6}"/>
    <cellStyle name="20% - Accent6 8 3 5" xfId="34446" xr:uid="{42145EC9-ED27-4591-9B07-DBF85D6BBD82}"/>
    <cellStyle name="20% - Accent6 8 3 6" xfId="52878" xr:uid="{CC1FF07F-64D3-4E69-930E-7E6DA60DC701}"/>
    <cellStyle name="20% - Accent6 8 3 7" xfId="55639" xr:uid="{4A588E8F-2B24-4415-9784-2CF61BF1233D}"/>
    <cellStyle name="20% - Accent6 8 4" xfId="4467" xr:uid="{A46A28AC-5514-4781-827C-3B8C44665FEF}"/>
    <cellStyle name="20% - Accent6 8 4 2" xfId="10533" xr:uid="{A293E788-9D27-4BDF-9027-BE6142ACFFC0}"/>
    <cellStyle name="20% - Accent6 8 4 2 2" xfId="29387" xr:uid="{2EC6236A-0F53-4BC9-A3C4-BA4E37712AED}"/>
    <cellStyle name="20% - Accent6 8 4 2 2 2" xfId="48149" xr:uid="{33CBE59C-2FE3-47EF-8248-019C21260B78}"/>
    <cellStyle name="20% - Accent6 8 4 2 3" xfId="19996" xr:uid="{3B99DA47-E101-4698-B5BA-FE155F829BAE}"/>
    <cellStyle name="20% - Accent6 8 4 2 4" xfId="38768" xr:uid="{FD665487-DC8B-4A16-B64D-8686985C9D58}"/>
    <cellStyle name="20% - Accent6 8 4 3" xfId="23514" xr:uid="{BD83DE54-BBBD-4698-8AEF-58B3FC8DE0F4}"/>
    <cellStyle name="20% - Accent6 8 4 3 2" xfId="42277" xr:uid="{7ACC7759-BBCF-48B0-B8FF-6E6998C55224}"/>
    <cellStyle name="20% - Accent6 8 4 4" xfId="14123" xr:uid="{E870F716-F14D-4A14-ABAB-255B9DAF9751}"/>
    <cellStyle name="20% - Accent6 8 4 5" xfId="32896" xr:uid="{AB0E9217-2C8F-4372-8CAD-517E93FF0991}"/>
    <cellStyle name="20% - Accent6 8 4 6" xfId="52879" xr:uid="{1776F53B-905E-41FE-9CE8-7A57C19D229D}"/>
    <cellStyle name="20% - Accent6 8 4 7" xfId="55640" xr:uid="{88275BBB-1B8C-4EA8-99A3-7F8D8459D9EC}"/>
    <cellStyle name="20% - Accent6 8 5" xfId="6787" xr:uid="{9272B205-85BD-4BC8-81F6-9C4C3D79234B}"/>
    <cellStyle name="20% - Accent6 8 5 2" xfId="25827" xr:uid="{C549B982-AA15-474B-AF1A-04852EA36CC7}"/>
    <cellStyle name="20% - Accent6 8 5 2 2" xfId="44589" xr:uid="{C72A52E4-E5AF-4A81-8988-8C124F533773}"/>
    <cellStyle name="20% - Accent6 8 5 3" xfId="16436" xr:uid="{A7CF2BBF-D059-4DB6-8CB4-7ABC0E50B761}"/>
    <cellStyle name="20% - Accent6 8 5 4" xfId="35208" xr:uid="{4051BB84-9EAF-4005-B761-9855E6D0BAD7}"/>
    <cellStyle name="20% - Accent6 8 5 5" xfId="55641" xr:uid="{BF6FA7C5-D93B-4059-8E06-CC50EFB0BB06}"/>
    <cellStyle name="20% - Accent6 8 6" xfId="8522" xr:uid="{5DF5E756-658D-4212-B6F4-30573769B2F4}"/>
    <cellStyle name="20% - Accent6 8 6 2" xfId="27378" xr:uid="{33AD4FBD-46B9-4D0E-BB06-FB46A224223A}"/>
    <cellStyle name="20% - Accent6 8 6 2 2" xfId="46140" xr:uid="{24227DEF-1275-47D0-ABDD-BEAAC903E1C5}"/>
    <cellStyle name="20% - Accent6 8 6 3" xfId="17987" xr:uid="{11330009-9DEA-4542-9334-5AF96FBB1189}"/>
    <cellStyle name="20% - Accent6 8 6 4" xfId="36759" xr:uid="{5C006C17-75C5-4DC3-BFD5-F915B7D20E23}"/>
    <cellStyle name="20% - Accent6 8 6 5" xfId="55642" xr:uid="{1B166789-0AFF-479D-87D2-111A3F2AB629}"/>
    <cellStyle name="20% - Accent6 8 7" xfId="22502" xr:uid="{64EC4CFB-FDB9-44E2-9D4A-B4108FE5064B}"/>
    <cellStyle name="20% - Accent6 8 7 2" xfId="41274" xr:uid="{061E767E-F83D-448C-AAC4-791E75E224AF}"/>
    <cellStyle name="20% - Accent6 8 7 3" xfId="55643" xr:uid="{5966F564-D2F8-4AE1-8AF1-327229CA6A6C}"/>
    <cellStyle name="20% - Accent6 8 8" xfId="13111" xr:uid="{A32DF819-8BA4-470F-9A4E-36269C45C8F4}"/>
    <cellStyle name="20% - Accent6 8 8 2" xfId="55644" xr:uid="{BFC7B8DB-06D4-423F-868A-0023AFDACA30}"/>
    <cellStyle name="20% - Accent6 8 9" xfId="31893" xr:uid="{8E2A503C-6248-430A-ABDB-926A1609DD22}"/>
    <cellStyle name="20% - Accent6 8 9 2" xfId="55645" xr:uid="{A37C6D07-6F49-4170-A898-73D36CD075CF}"/>
    <cellStyle name="20% - Accent6 9" xfId="1463" xr:uid="{71578BB0-7300-4E90-BA0A-FF12684839D1}"/>
    <cellStyle name="20% - Accent6 9 10" xfId="50872" xr:uid="{011B386B-EF4B-453F-871B-2748531B666C}"/>
    <cellStyle name="20% - Accent6 9 11" xfId="3449" xr:uid="{619E104F-B0E5-49B5-B9B6-095C7CA2AA10}"/>
    <cellStyle name="20% - Accent6 9 12" xfId="55646" xr:uid="{79D599D3-B57A-4519-9190-0CCCFAE8D65F}"/>
    <cellStyle name="20% - Accent6 9 2" xfId="2379" xr:uid="{4A094A3F-B59E-4F61-AEAA-80E57C671EE9}"/>
    <cellStyle name="20% - Accent6 9 2 10" xfId="55647" xr:uid="{D62EA658-8EB2-4C56-B7DC-86FDC59E34D1}"/>
    <cellStyle name="20% - Accent6 9 2 2" xfId="6790" xr:uid="{4E78D153-9591-4CF1-9955-AAEE04A93631}"/>
    <cellStyle name="20% - Accent6 9 2 2 2" xfId="10534" xr:uid="{DB58A49B-A3B2-4CF0-A70D-92D99C07921A}"/>
    <cellStyle name="20% - Accent6 9 2 2 2 2" xfId="29388" xr:uid="{F307B1E1-17C1-4F12-81FD-0F5F7458EDE0}"/>
    <cellStyle name="20% - Accent6 9 2 2 2 2 2" xfId="48150" xr:uid="{42C96E04-7C8B-4CB8-AF3B-ED76221E253E}"/>
    <cellStyle name="20% - Accent6 9 2 2 2 3" xfId="19997" xr:uid="{1B491CFF-9D8E-49C0-894B-B263834296DB}"/>
    <cellStyle name="20% - Accent6 9 2 2 2 4" xfId="38769" xr:uid="{46A16372-4001-4C71-8097-B151777669DE}"/>
    <cellStyle name="20% - Accent6 9 2 2 3" xfId="25830" xr:uid="{1552D6EC-897F-4AAC-BA4A-29CD15B42947}"/>
    <cellStyle name="20% - Accent6 9 2 2 3 2" xfId="44592" xr:uid="{2B055EA5-38DB-4F84-B16A-16DAC9540B02}"/>
    <cellStyle name="20% - Accent6 9 2 2 4" xfId="16439" xr:uid="{DE101A8B-2075-4CC5-A9F0-053B588F16EA}"/>
    <cellStyle name="20% - Accent6 9 2 2 5" xfId="35211" xr:uid="{0B690B68-AB2C-41EE-A244-71FEC275E010}"/>
    <cellStyle name="20% - Accent6 9 2 2 6" xfId="52880" xr:uid="{EBA3AF89-D08C-441E-A20E-C20260DA75C4}"/>
    <cellStyle name="20% - Accent6 9 2 2 7" xfId="60860" xr:uid="{B01E2C2B-5070-4CDF-A925-06D54043D7F8}"/>
    <cellStyle name="20% - Accent6 9 2 3" xfId="10535" xr:uid="{0104F56C-BD0E-4150-AC16-E75B75A4EF68}"/>
    <cellStyle name="20% - Accent6 9 2 3 2" xfId="29389" xr:uid="{4678C201-D93A-426C-8BC5-AE2528418A58}"/>
    <cellStyle name="20% - Accent6 9 2 3 2 2" xfId="48151" xr:uid="{F75716FF-C776-4652-B8FA-FA8CA3B6C8F1}"/>
    <cellStyle name="20% - Accent6 9 2 3 3" xfId="19998" xr:uid="{730748BA-3026-4F13-935B-E08C2428D50C}"/>
    <cellStyle name="20% - Accent6 9 2 3 4" xfId="38770" xr:uid="{40461597-153C-4435-B9B0-3D26FCD6E54F}"/>
    <cellStyle name="20% - Accent6 9 2 3 5" xfId="52881" xr:uid="{B3CBDB12-1DEB-4C6A-B838-2E5E6BE8D547}"/>
    <cellStyle name="20% - Accent6 9 2 3 6" xfId="60861" xr:uid="{69AFFA6D-9481-4745-81B0-F6F8F747E307}"/>
    <cellStyle name="20% - Accent6 9 2 4" xfId="8525" xr:uid="{BCCBA004-EFB6-4ED9-A0D0-3BDE6EA28223}"/>
    <cellStyle name="20% - Accent6 9 2 4 2" xfId="27381" xr:uid="{591AEEDF-FE32-4411-BEF9-A4B5A408B04A}"/>
    <cellStyle name="20% - Accent6 9 2 4 2 2" xfId="46143" xr:uid="{45961084-129F-4F7A-8647-7901AC5AAC06}"/>
    <cellStyle name="20% - Accent6 9 2 4 3" xfId="17990" xr:uid="{663ADD45-367A-4709-8E21-6D1DB0FB22E8}"/>
    <cellStyle name="20% - Accent6 9 2 4 4" xfId="36762" xr:uid="{266E753E-BACB-42F8-8153-BA8D25D10564}"/>
    <cellStyle name="20% - Accent6 9 2 5" xfId="24548" xr:uid="{E04A4D92-6173-4B19-A8B7-84593DCED672}"/>
    <cellStyle name="20% - Accent6 9 2 5 2" xfId="43310" xr:uid="{BC04F105-8C72-4860-9BAA-BF327A68699C}"/>
    <cellStyle name="20% - Accent6 9 2 6" xfId="15157" xr:uid="{2A71D2BC-7FCF-467B-8FD2-68AC8B44B32F}"/>
    <cellStyle name="20% - Accent6 9 2 7" xfId="33929" xr:uid="{78D90EED-0FA4-4F10-9BC3-147D0BD96659}"/>
    <cellStyle name="20% - Accent6 9 2 8" xfId="50873" xr:uid="{4C3E82AA-4A93-4EBD-8D44-F4AAE392DA72}"/>
    <cellStyle name="20% - Accent6 9 2 9" xfId="5501" xr:uid="{B891A76C-2FA6-4004-99F7-8D60DE6A4368}"/>
    <cellStyle name="20% - Accent6 9 3" xfId="6276" xr:uid="{61F1B810-BF59-4F1C-94F6-0BC98016B0F8}"/>
    <cellStyle name="20% - Accent6 9 3 2" xfId="10536" xr:uid="{6105DA25-9795-4608-A4F7-F11DE6990CA0}"/>
    <cellStyle name="20% - Accent6 9 3 2 2" xfId="29390" xr:uid="{5748C09F-9FA4-48B6-BD46-894574F49D9D}"/>
    <cellStyle name="20% - Accent6 9 3 2 2 2" xfId="48152" xr:uid="{825D501C-EBD2-4253-AD5B-5E1D2E6B16D1}"/>
    <cellStyle name="20% - Accent6 9 3 2 3" xfId="19999" xr:uid="{270A6DEC-C0FD-45F8-A1A6-CD7A4CEFB43F}"/>
    <cellStyle name="20% - Accent6 9 3 2 4" xfId="38771" xr:uid="{E3EBBA97-93CC-4C3C-8B21-ED68D849AD38}"/>
    <cellStyle name="20% - Accent6 9 3 3" xfId="25323" xr:uid="{48C071DA-EB12-4F83-AFF9-7C2FD0DB2EF7}"/>
    <cellStyle name="20% - Accent6 9 3 3 2" xfId="44085" xr:uid="{8002C41F-F564-4232-9828-3C3E7ECDE97F}"/>
    <cellStyle name="20% - Accent6 9 3 4" xfId="15932" xr:uid="{53944662-A975-4BCD-A12C-C0DA35F8ADD3}"/>
    <cellStyle name="20% - Accent6 9 3 5" xfId="34704" xr:uid="{E1A7EFFC-A085-4070-9CDE-DA03B8499BC1}"/>
    <cellStyle name="20% - Accent6 9 3 6" xfId="52882" xr:uid="{20D2DB14-EF05-40A1-B8C7-F31B3F478AA7}"/>
    <cellStyle name="20% - Accent6 9 3 7" xfId="55648" xr:uid="{3FB7AD8E-216A-40AA-8656-DFF88E9FEE6C}"/>
    <cellStyle name="20% - Accent6 9 4" xfId="4725" xr:uid="{16ED8782-CDE8-4DF6-961B-02F8EC9A2422}"/>
    <cellStyle name="20% - Accent6 9 4 2" xfId="10537" xr:uid="{A6949E28-301A-4C93-A11F-C92189ACF6F1}"/>
    <cellStyle name="20% - Accent6 9 4 2 2" xfId="29391" xr:uid="{55BCAAC6-D3CA-4F93-A705-96A8201EF638}"/>
    <cellStyle name="20% - Accent6 9 4 2 2 2" xfId="48153" xr:uid="{C6A98E3C-59E4-4A61-954B-823576B8FCD4}"/>
    <cellStyle name="20% - Accent6 9 4 2 3" xfId="20000" xr:uid="{57F14C1A-6A4C-4B50-914C-D387F13799E2}"/>
    <cellStyle name="20% - Accent6 9 4 2 4" xfId="38772" xr:uid="{D7EFEAB0-50BC-4BE0-90DB-AC5645F4C4A1}"/>
    <cellStyle name="20% - Accent6 9 4 3" xfId="23772" xr:uid="{B37D86D7-EE81-4843-850B-1E64284230C2}"/>
    <cellStyle name="20% - Accent6 9 4 3 2" xfId="42535" xr:uid="{3A60ED5F-FC3B-4258-B34F-B39974FD2732}"/>
    <cellStyle name="20% - Accent6 9 4 4" xfId="14381" xr:uid="{5CF8F089-9066-4750-99D3-A631BE5DD6B2}"/>
    <cellStyle name="20% - Accent6 9 4 5" xfId="33154" xr:uid="{631203A8-0478-4796-ACFF-69AC789936CE}"/>
    <cellStyle name="20% - Accent6 9 4 6" xfId="52883" xr:uid="{B96B0F82-E163-4104-9BDA-90DC1082A963}"/>
    <cellStyle name="20% - Accent6 9 4 7" xfId="55649" xr:uid="{78488B7C-8973-483D-8A0D-CF9EAF6A42C7}"/>
    <cellStyle name="20% - Accent6 9 5" xfId="6789" xr:uid="{3DE114C3-359E-48A8-A46A-A5B4B4B7A416}"/>
    <cellStyle name="20% - Accent6 9 5 2" xfId="25829" xr:uid="{3C33454D-7446-4140-B0D6-9A143994EF90}"/>
    <cellStyle name="20% - Accent6 9 5 2 2" xfId="44591" xr:uid="{50C6E79E-0B05-4E58-9B47-97F5D8D8BF20}"/>
    <cellStyle name="20% - Accent6 9 5 3" xfId="16438" xr:uid="{45A5F3F3-0FFF-4EFA-8E9D-214829DB417E}"/>
    <cellStyle name="20% - Accent6 9 5 4" xfId="35210" xr:uid="{0CF481C9-D966-406F-911F-33D9294A2CB4}"/>
    <cellStyle name="20% - Accent6 9 5 5" xfId="55650" xr:uid="{D610A02E-AD58-4A13-A229-BEB9F6C3FCC9}"/>
    <cellStyle name="20% - Accent6 9 6" xfId="8524" xr:uid="{EDD69B6F-4274-4559-9F8D-8C8956610A79}"/>
    <cellStyle name="20% - Accent6 9 6 2" xfId="27380" xr:uid="{4B35FE4A-2ACA-429E-A0C8-1E2455F75F03}"/>
    <cellStyle name="20% - Accent6 9 6 2 2" xfId="46142" xr:uid="{B3B1CDA3-1BA9-40ED-9C0E-450209147C74}"/>
    <cellStyle name="20% - Accent6 9 6 3" xfId="17989" xr:uid="{4ADB9025-8AB1-4DE1-AC74-B7D595A6E0CC}"/>
    <cellStyle name="20% - Accent6 9 6 4" xfId="36761" xr:uid="{21DDB033-C21E-488A-8947-04217CB7EDEA}"/>
    <cellStyle name="20% - Accent6 9 6 5" xfId="55651" xr:uid="{C5B5542A-A1DE-48DF-95DC-FC87520788B0}"/>
    <cellStyle name="20% - Accent6 9 7" xfId="22503" xr:uid="{6F50C6EE-839B-425C-B554-B38B6EE0D18B}"/>
    <cellStyle name="20% - Accent6 9 7 2" xfId="41275" xr:uid="{EB398995-AFAE-42A5-BC7A-E080A43C5DE9}"/>
    <cellStyle name="20% - Accent6 9 7 3" xfId="55652" xr:uid="{759BDD43-C2A2-492D-B055-C7A7BC936A4E}"/>
    <cellStyle name="20% - Accent6 9 8" xfId="13112" xr:uid="{3C4A60A7-FEF3-402F-A629-78978D1E1FAA}"/>
    <cellStyle name="20% - Accent6 9 8 2" xfId="55653" xr:uid="{377723FA-13EE-4153-BE81-E9E1001D47AE}"/>
    <cellStyle name="20% - Accent6 9 9" xfId="31894" xr:uid="{9C2FAA0A-DD7B-42C5-938D-E53867B53DBD}"/>
    <cellStyle name="2line" xfId="53" xr:uid="{00000000-0005-0000-0000-00002A000000}"/>
    <cellStyle name="³f¹?[0]_pldt" xfId="54" xr:uid="{00000000-0005-0000-0000-00002B000000}"/>
    <cellStyle name="³f¹?_pldt" xfId="55" xr:uid="{00000000-0005-0000-0000-00002C000000}"/>
    <cellStyle name="40% - Accent1 10" xfId="841" xr:uid="{7A7C5BF5-2B87-4890-A1C0-82C607231CC7}"/>
    <cellStyle name="40% - Accent1 10 10" xfId="50874" xr:uid="{5BC94F1A-656C-42EB-AC7D-A550FE6E3380}"/>
    <cellStyle name="40% - Accent1 10 11" xfId="3450" xr:uid="{CD549309-EE71-49D6-A527-453D1DCBE16E}"/>
    <cellStyle name="40% - Accent1 10 12" xfId="55654" xr:uid="{37BB1518-E2B8-44D3-BE5C-94AFF963738E}"/>
    <cellStyle name="40% - Accent1 10 2" xfId="2380" xr:uid="{2C8EF125-0227-457D-976B-3931D2A0D2C0}"/>
    <cellStyle name="40% - Accent1 10 2 10" xfId="55655" xr:uid="{EC4C0A47-773E-478A-AA63-1A86F7902BD1}"/>
    <cellStyle name="40% - Accent1 10 2 2" xfId="6792" xr:uid="{43A75326-FEE2-4FE6-8CB7-62C5ACDFF089}"/>
    <cellStyle name="40% - Accent1 10 2 2 2" xfId="10538" xr:uid="{EC577344-26F5-4612-A34A-DACC11A1DF3D}"/>
    <cellStyle name="40% - Accent1 10 2 2 2 2" xfId="29392" xr:uid="{1FDFF372-361A-48D3-BA77-C8EE2C27B324}"/>
    <cellStyle name="40% - Accent1 10 2 2 2 2 2" xfId="48154" xr:uid="{9D925F4B-98E3-417E-965D-6C9914723A73}"/>
    <cellStyle name="40% - Accent1 10 2 2 2 3" xfId="20001" xr:uid="{F48DE647-18A9-4C60-B1E2-EC5B93B925E8}"/>
    <cellStyle name="40% - Accent1 10 2 2 2 4" xfId="38773" xr:uid="{552DF722-66DA-4434-B781-0BF8315E0E96}"/>
    <cellStyle name="40% - Accent1 10 2 2 3" xfId="25832" xr:uid="{890C7012-A650-444A-9AFA-20EEA401FD54}"/>
    <cellStyle name="40% - Accent1 10 2 2 3 2" xfId="44594" xr:uid="{D06F46BA-2729-44B3-9E51-BFD63ABCCF8A}"/>
    <cellStyle name="40% - Accent1 10 2 2 4" xfId="16441" xr:uid="{0C4A3A2B-50A6-4F81-94C6-115549426348}"/>
    <cellStyle name="40% - Accent1 10 2 2 5" xfId="35213" xr:uid="{0080DD0E-5844-48F8-9A57-56073A00C79B}"/>
    <cellStyle name="40% - Accent1 10 2 2 6" xfId="52884" xr:uid="{3377798A-25B3-456C-ACCA-A016FAEDF1E3}"/>
    <cellStyle name="40% - Accent1 10 2 2 7" xfId="60862" xr:uid="{7D6CE120-B187-4097-B43D-F2D83896C3C7}"/>
    <cellStyle name="40% - Accent1 10 2 3" xfId="10539" xr:uid="{8E0E8ADF-2A22-4756-8886-71ADCEEC1613}"/>
    <cellStyle name="40% - Accent1 10 2 3 2" xfId="29393" xr:uid="{F1DCF725-6E10-4CC9-9A54-5E753EBC85DE}"/>
    <cellStyle name="40% - Accent1 10 2 3 2 2" xfId="48155" xr:uid="{28950046-B31A-4A77-AF3B-957EC2370B3D}"/>
    <cellStyle name="40% - Accent1 10 2 3 3" xfId="20002" xr:uid="{5C7C0A64-ACC9-4E2F-8CC9-667AB1C5662F}"/>
    <cellStyle name="40% - Accent1 10 2 3 4" xfId="38774" xr:uid="{9867BDD0-5C02-41F4-9CB3-8B1B15250185}"/>
    <cellStyle name="40% - Accent1 10 2 3 5" xfId="52885" xr:uid="{FD585203-FC3D-4E52-A258-D0CB8CA79447}"/>
    <cellStyle name="40% - Accent1 10 2 3 6" xfId="60863" xr:uid="{B724579E-E9F2-46D9-9EED-A22C412B0CB0}"/>
    <cellStyle name="40% - Accent1 10 2 4" xfId="8527" xr:uid="{19A54CAE-3050-4072-9568-EA56042672A2}"/>
    <cellStyle name="40% - Accent1 10 2 4 2" xfId="27383" xr:uid="{6A727438-E7BE-42A8-989D-DCD34D624B49}"/>
    <cellStyle name="40% - Accent1 10 2 4 2 2" xfId="46145" xr:uid="{702DD976-F15E-4498-9EE8-F188AD11955C}"/>
    <cellStyle name="40% - Accent1 10 2 4 3" xfId="17992" xr:uid="{30FBC6CD-4917-4860-AC1C-68467E45E7BF}"/>
    <cellStyle name="40% - Accent1 10 2 4 4" xfId="36764" xr:uid="{CA056CD2-4E31-4DCF-B6D7-5C5433751DD3}"/>
    <cellStyle name="40% - Accent1 10 2 5" xfId="24582" xr:uid="{AEBD6C20-1B93-4E69-85E5-CB24EC8A7E53}"/>
    <cellStyle name="40% - Accent1 10 2 5 2" xfId="43344" xr:uid="{937D67DD-233D-437E-A544-A030D5B2E6D7}"/>
    <cellStyle name="40% - Accent1 10 2 6" xfId="15191" xr:uid="{E8762708-351C-4A61-966E-8B6DA036D0E5}"/>
    <cellStyle name="40% - Accent1 10 2 7" xfId="33963" xr:uid="{C2601B49-B84B-41DC-B6ED-2EE0774F279D}"/>
    <cellStyle name="40% - Accent1 10 2 8" xfId="50875" xr:uid="{9D31D267-BD9B-4C62-A13D-AC0604E6FB09}"/>
    <cellStyle name="40% - Accent1 10 2 9" xfId="5535" xr:uid="{32E9F8FC-C97F-49A8-BD6E-63DB0C60D502}"/>
    <cellStyle name="40% - Accent1 10 3" xfId="6310" xr:uid="{907C1098-09A1-4D5A-9E2E-EBBC9A754EA6}"/>
    <cellStyle name="40% - Accent1 10 3 2" xfId="10540" xr:uid="{DC01E373-E0E1-4E62-9C98-8F5253EC4722}"/>
    <cellStyle name="40% - Accent1 10 3 2 2" xfId="29394" xr:uid="{6751B225-6511-462A-BC21-AE37CA9D9807}"/>
    <cellStyle name="40% - Accent1 10 3 2 2 2" xfId="48156" xr:uid="{F6A80364-6B1E-48B2-81C3-A4A4E91AADF5}"/>
    <cellStyle name="40% - Accent1 10 3 2 3" xfId="20003" xr:uid="{908F1BB9-83E3-44C2-AAEB-3D35F3C86FB8}"/>
    <cellStyle name="40% - Accent1 10 3 2 4" xfId="38775" xr:uid="{F3947CA6-0692-409F-8619-187BD0D709A9}"/>
    <cellStyle name="40% - Accent1 10 3 3" xfId="25357" xr:uid="{BB31D7BA-933F-418D-9E67-4414F89FBEE9}"/>
    <cellStyle name="40% - Accent1 10 3 3 2" xfId="44119" xr:uid="{249A11EA-5D6D-41DA-BBA9-BBF708EABA7F}"/>
    <cellStyle name="40% - Accent1 10 3 4" xfId="15966" xr:uid="{1F03DCCF-09A6-479E-BA06-2F1851A8EE03}"/>
    <cellStyle name="40% - Accent1 10 3 5" xfId="34738" xr:uid="{23299175-2E1E-471E-8FE8-4A880053747C}"/>
    <cellStyle name="40% - Accent1 10 3 6" xfId="52886" xr:uid="{94F3FC71-F621-43CF-9D9E-1875E3A819BD}"/>
    <cellStyle name="40% - Accent1 10 3 7" xfId="55656" xr:uid="{63048544-C76D-4A06-83FE-AA05A00F6C9B}"/>
    <cellStyle name="40% - Accent1 10 4" xfId="4759" xr:uid="{619EF1D2-E9A3-4642-AB22-3EC235A886D6}"/>
    <cellStyle name="40% - Accent1 10 4 2" xfId="10541" xr:uid="{1ED817AC-D8BA-450C-9623-130E5F87C5C8}"/>
    <cellStyle name="40% - Accent1 10 4 2 2" xfId="29395" xr:uid="{5C886B2B-2265-4E02-ABB7-163C5DF7EA35}"/>
    <cellStyle name="40% - Accent1 10 4 2 2 2" xfId="48157" xr:uid="{0B82E3C0-0AC0-4274-89E6-580FE962355F}"/>
    <cellStyle name="40% - Accent1 10 4 2 3" xfId="20004" xr:uid="{39F1E173-7882-48F1-894F-3AA8CCF8389E}"/>
    <cellStyle name="40% - Accent1 10 4 2 4" xfId="38776" xr:uid="{A9D78D9A-A939-45B7-8653-B358E4293F34}"/>
    <cellStyle name="40% - Accent1 10 4 3" xfId="23806" xr:uid="{2BC724BE-7131-4E00-9D89-2CFA63212071}"/>
    <cellStyle name="40% - Accent1 10 4 3 2" xfId="42569" xr:uid="{1953EB42-CC77-4040-B538-50E26C319EA9}"/>
    <cellStyle name="40% - Accent1 10 4 4" xfId="14415" xr:uid="{645358C9-8D71-482B-8520-A6BB2CE8BF7C}"/>
    <cellStyle name="40% - Accent1 10 4 5" xfId="33188" xr:uid="{EE434FD4-6E19-4A28-9A77-E8D1B313E59F}"/>
    <cellStyle name="40% - Accent1 10 4 6" xfId="52887" xr:uid="{410D62E8-EFB2-4B01-8577-BD3B394E264D}"/>
    <cellStyle name="40% - Accent1 10 4 7" xfId="55657" xr:uid="{7E30084A-F030-4C56-8B63-EF62856ADA30}"/>
    <cellStyle name="40% - Accent1 10 5" xfId="6791" xr:uid="{EBD2501E-5AFF-4654-BAA9-3A1D597AD19B}"/>
    <cellStyle name="40% - Accent1 10 5 2" xfId="25831" xr:uid="{F61B8304-C4B1-492B-9231-5802448E5BFD}"/>
    <cellStyle name="40% - Accent1 10 5 2 2" xfId="44593" xr:uid="{0FD62A3E-EC0B-490E-844C-1DF0A9808155}"/>
    <cellStyle name="40% - Accent1 10 5 3" xfId="16440" xr:uid="{91CADE6D-8CDA-427E-9D27-F336310F5EC6}"/>
    <cellStyle name="40% - Accent1 10 5 4" xfId="35212" xr:uid="{0987B2B6-2D27-4B41-8A39-061EC86DC8E5}"/>
    <cellStyle name="40% - Accent1 10 5 5" xfId="55658" xr:uid="{FD4D1839-8101-490D-96A8-36163C0D8540}"/>
    <cellStyle name="40% - Accent1 10 6" xfId="8526" xr:uid="{13CE3F83-E8BE-41F2-9670-3850BA0AF36B}"/>
    <cellStyle name="40% - Accent1 10 6 2" xfId="27382" xr:uid="{8C6529FD-0CE1-4D3D-BE43-DD5EA07D6ECF}"/>
    <cellStyle name="40% - Accent1 10 6 2 2" xfId="46144" xr:uid="{182C34E6-D8FB-4CF8-AC86-EC4E9F7CAC84}"/>
    <cellStyle name="40% - Accent1 10 6 3" xfId="17991" xr:uid="{916F9877-3820-48F8-88E2-BFC97F35DDD2}"/>
    <cellStyle name="40% - Accent1 10 6 4" xfId="36763" xr:uid="{DAB91819-8648-4FF5-AFC1-075FF9D69D72}"/>
    <cellStyle name="40% - Accent1 10 7" xfId="22504" xr:uid="{2EE4CBBD-FDE1-480B-96DE-CCAAAFFDD1BB}"/>
    <cellStyle name="40% - Accent1 10 7 2" xfId="41276" xr:uid="{4C34AF2E-6E81-4BD4-9848-C3DAE8F2F256}"/>
    <cellStyle name="40% - Accent1 10 8" xfId="13113" xr:uid="{20706E1A-6DED-49A9-99BE-16E7D853ADA1}"/>
    <cellStyle name="40% - Accent1 10 9" xfId="31895" xr:uid="{8EC26D5B-10C2-4B3F-A983-4FCA14A24227}"/>
    <cellStyle name="40% - Accent1 11" xfId="2381" xr:uid="{F54BDFFD-4E6B-4ED6-B6FE-ACEA786AC45B}"/>
    <cellStyle name="40% - Accent1 11 10" xfId="55659" xr:uid="{3FB42C7A-7C98-4FA2-B3F4-3520007CBEB9}"/>
    <cellStyle name="40% - Accent1 11 2" xfId="4800" xr:uid="{C037CFB6-B074-4842-BF05-9989BE1242B1}"/>
    <cellStyle name="40% - Accent1 11 2 2" xfId="10542" xr:uid="{924B9BDA-7250-4E57-A379-6845609C2852}"/>
    <cellStyle name="40% - Accent1 11 2 2 2" xfId="29396" xr:uid="{A642F50E-CC20-446E-8A3E-BBFCC6DA16B3}"/>
    <cellStyle name="40% - Accent1 11 2 2 2 2" xfId="48158" xr:uid="{D4D3EAF9-6DE7-4B35-9861-2F9E86AD439E}"/>
    <cellStyle name="40% - Accent1 11 2 2 3" xfId="20005" xr:uid="{E0B9A381-3D41-4CAC-9752-D693F9FD8DA9}"/>
    <cellStyle name="40% - Accent1 11 2 2 4" xfId="38777" xr:uid="{FCBB34E4-090D-4246-8588-753B3B16BD94}"/>
    <cellStyle name="40% - Accent1 11 2 3" xfId="23847" xr:uid="{8436999E-82E2-433A-AC87-6CBE3B3303FF}"/>
    <cellStyle name="40% - Accent1 11 2 3 2" xfId="42610" xr:uid="{D53035A9-613F-4E17-BB65-2783EECFFFA1}"/>
    <cellStyle name="40% - Accent1 11 2 4" xfId="14456" xr:uid="{FEDD9569-EE15-466D-AE46-EF60151DF47A}"/>
    <cellStyle name="40% - Accent1 11 2 5" xfId="33229" xr:uid="{471FAC44-6C29-4629-AA5D-0C402D91A840}"/>
    <cellStyle name="40% - Accent1 11 2 6" xfId="52888" xr:uid="{D9D5C1EA-E753-4372-8B48-38BBB151AC28}"/>
    <cellStyle name="40% - Accent1 11 2 7" xfId="55660" xr:uid="{8759EBE4-FE18-4609-AAA2-E348680F766A}"/>
    <cellStyle name="40% - Accent1 11 3" xfId="6793" xr:uid="{5FA43107-6A79-40B5-93DE-7E21DD222134}"/>
    <cellStyle name="40% - Accent1 11 3 2" xfId="10543" xr:uid="{A60B33E8-DB53-477F-8270-833770114A7E}"/>
    <cellStyle name="40% - Accent1 11 3 2 2" xfId="29397" xr:uid="{1A5B1B6A-E6C9-44A7-BAE0-3B7410EB23AA}"/>
    <cellStyle name="40% - Accent1 11 3 2 2 2" xfId="48159" xr:uid="{831A4AAD-324F-4885-AB15-8FB88000E699}"/>
    <cellStyle name="40% - Accent1 11 3 2 3" xfId="20006" xr:uid="{E56E1FB3-E247-476C-9B9D-A09BAACC00E9}"/>
    <cellStyle name="40% - Accent1 11 3 2 4" xfId="38778" xr:uid="{A2228724-1177-4961-A747-CD8AC99A68BC}"/>
    <cellStyle name="40% - Accent1 11 3 3" xfId="25833" xr:uid="{7766A760-D8B3-4370-ACD5-303DDED7B722}"/>
    <cellStyle name="40% - Accent1 11 3 3 2" xfId="44595" xr:uid="{2E4ACEE6-6514-4DDC-A0B7-EFE76106992A}"/>
    <cellStyle name="40% - Accent1 11 3 4" xfId="16442" xr:uid="{A0587D6C-9F45-4FFC-A0BD-140B24FF21CA}"/>
    <cellStyle name="40% - Accent1 11 3 5" xfId="35214" xr:uid="{9A23070E-7574-4859-9DE0-8230B6FD266E}"/>
    <cellStyle name="40% - Accent1 11 3 6" xfId="52889" xr:uid="{47683569-A103-4EDA-8FAC-62632E83FD0B}"/>
    <cellStyle name="40% - Accent1 11 3 7" xfId="55661" xr:uid="{7928D4B5-D21B-40FD-8B08-34EB71FDE1C6}"/>
    <cellStyle name="40% - Accent1 11 4" xfId="8528" xr:uid="{1D0B7246-AEB3-4B60-8BA0-0A3946C89E8B}"/>
    <cellStyle name="40% - Accent1 11 4 2" xfId="27384" xr:uid="{FD90353C-B126-4E83-8476-F84EE27F7A5F}"/>
    <cellStyle name="40% - Accent1 11 4 2 2" xfId="46146" xr:uid="{443C922F-D413-4527-9559-E1021FA3019C}"/>
    <cellStyle name="40% - Accent1 11 4 3" xfId="17993" xr:uid="{919D28A3-9685-492A-848C-A0F23A620F70}"/>
    <cellStyle name="40% - Accent1 11 4 4" xfId="36765" xr:uid="{129F24DF-6A61-4E9D-8299-AC0856406ABC}"/>
    <cellStyle name="40% - Accent1 11 4 5" xfId="55662" xr:uid="{E27AC943-5336-46F0-903B-3BF73209E1FD}"/>
    <cellStyle name="40% - Accent1 11 5" xfId="22505" xr:uid="{4952CB0F-0144-41AE-83F1-D979A97178FF}"/>
    <cellStyle name="40% - Accent1 11 5 2" xfId="41277" xr:uid="{73CD4195-C675-42AB-9243-1D2E8F198F4C}"/>
    <cellStyle name="40% - Accent1 11 5 3" xfId="55663" xr:uid="{1B9477AB-DDAD-435A-A414-DF9B48A68B05}"/>
    <cellStyle name="40% - Accent1 11 6" xfId="13114" xr:uid="{DC4CE9B5-E5BA-4B80-A4E0-8516A93E3C72}"/>
    <cellStyle name="40% - Accent1 11 7" xfId="31896" xr:uid="{1C13E68A-790C-4DCD-817E-CB5EFCC7B3FD}"/>
    <cellStyle name="40% - Accent1 11 8" xfId="50876" xr:uid="{A90379CC-DC87-4A53-A135-1F6CBA806955}"/>
    <cellStyle name="40% - Accent1 11 9" xfId="3451" xr:uid="{7973B658-3722-4892-AD33-4206465C4AC9}"/>
    <cellStyle name="40% - Accent1 12" xfId="2382" xr:uid="{789D348B-14AA-42E5-A48D-46C3DC1940F1}"/>
    <cellStyle name="40% - Accent1 12 10" xfId="55664" xr:uid="{F6CB1B3C-CD02-4B39-A018-10F27E5559B8}"/>
    <cellStyle name="40% - Accent1 12 2" xfId="6794" xr:uid="{CA3C6D08-915A-42A6-841D-D0363EC5B7A2}"/>
    <cellStyle name="40% - Accent1 12 2 2" xfId="10544" xr:uid="{F6C3A87C-7877-4BC3-B667-E4C0C411DD3E}"/>
    <cellStyle name="40% - Accent1 12 2 2 2" xfId="29398" xr:uid="{11884CA9-9AD5-4279-98B7-B1715D86602F}"/>
    <cellStyle name="40% - Accent1 12 2 2 2 2" xfId="48160" xr:uid="{3FA1242E-6383-42C4-A9FB-5E63E357F7B9}"/>
    <cellStyle name="40% - Accent1 12 2 2 3" xfId="20007" xr:uid="{F09374EE-B85E-47F7-A088-9A6419C8ACAE}"/>
    <cellStyle name="40% - Accent1 12 2 2 4" xfId="38779" xr:uid="{8209E911-DFEB-4070-9DF7-65C043077B76}"/>
    <cellStyle name="40% - Accent1 12 2 3" xfId="25834" xr:uid="{09B75D44-76F9-4D6E-AE2D-564A10B7245A}"/>
    <cellStyle name="40% - Accent1 12 2 3 2" xfId="44596" xr:uid="{01A4F536-B63A-4DF6-B88D-F5D2B52833CD}"/>
    <cellStyle name="40% - Accent1 12 2 4" xfId="16443" xr:uid="{EAD6F6F6-1DDF-49C1-8715-D82F3A3AB856}"/>
    <cellStyle name="40% - Accent1 12 2 5" xfId="35215" xr:uid="{90044D1A-39E2-4C91-8982-328AC40645B6}"/>
    <cellStyle name="40% - Accent1 12 2 6" xfId="52890" xr:uid="{B2AD1C2B-DCA8-4A3F-AF90-95AE56EE96EB}"/>
    <cellStyle name="40% - Accent1 12 2 7" xfId="55665" xr:uid="{23402D99-A0D3-4F60-8AB9-7E4E60C412A9}"/>
    <cellStyle name="40% - Accent1 12 3" xfId="10545" xr:uid="{582E66F8-D18D-41FF-BA40-1285B9C1E628}"/>
    <cellStyle name="40% - Accent1 12 3 2" xfId="29399" xr:uid="{02C0B8BF-BE7F-4309-BED7-156F1B2A8074}"/>
    <cellStyle name="40% - Accent1 12 3 2 2" xfId="48161" xr:uid="{4DC1BBE7-9B2F-43AD-B4C5-4D8DA5A6C82D}"/>
    <cellStyle name="40% - Accent1 12 3 3" xfId="20008" xr:uid="{040B2F3F-364B-4397-92DE-D7FA34DA1C41}"/>
    <cellStyle name="40% - Accent1 12 3 4" xfId="38780" xr:uid="{A47C2A35-ACD3-4F29-A545-945EEBFD785D}"/>
    <cellStyle name="40% - Accent1 12 3 5" xfId="52891" xr:uid="{78C1573A-375B-4591-A1AD-FB158A55163F}"/>
    <cellStyle name="40% - Accent1 12 3 6" xfId="60864" xr:uid="{4C490C60-43AE-4C85-BDCC-D07D37FA6477}"/>
    <cellStyle name="40% - Accent1 12 4" xfId="8529" xr:uid="{2F51CA2E-0F05-4E5E-838A-7B0C311A1B01}"/>
    <cellStyle name="40% - Accent1 12 4 2" xfId="27385" xr:uid="{949B444E-BFCB-4DCA-861D-33877F3D9CC5}"/>
    <cellStyle name="40% - Accent1 12 4 2 2" xfId="46147" xr:uid="{8A63C0BA-6289-458B-9B57-ADFC1632CB85}"/>
    <cellStyle name="40% - Accent1 12 4 3" xfId="17994" xr:uid="{EEB1B540-AE54-4DB1-8DA1-268D0E4AA022}"/>
    <cellStyle name="40% - Accent1 12 4 4" xfId="36766" xr:uid="{9AFC7E8D-06DB-4C8D-8C11-2271832E23F1}"/>
    <cellStyle name="40% - Accent1 12 5" xfId="24623" xr:uid="{063182F3-57C6-4CE4-9F81-FD1CE72F493B}"/>
    <cellStyle name="40% - Accent1 12 5 2" xfId="43385" xr:uid="{EA8783D3-C43F-4A08-B1E5-4EF0C097868F}"/>
    <cellStyle name="40% - Accent1 12 6" xfId="15232" xr:uid="{E0512CE7-09B7-49C4-9018-F3F9E9B47E70}"/>
    <cellStyle name="40% - Accent1 12 7" xfId="34004" xr:uid="{7D262431-40FA-4E1C-AAC7-BC14A23F26DE}"/>
    <cellStyle name="40% - Accent1 12 8" xfId="50877" xr:uid="{92B7365A-0F94-4547-B1A0-F99E833365B1}"/>
    <cellStyle name="40% - Accent1 12 9" xfId="5576" xr:uid="{DC0ABDE4-D93C-48AF-BBDE-ACC213E629EA}"/>
    <cellStyle name="40% - Accent1 13" xfId="23072" xr:uid="{02A1AD5F-3A20-4F37-93CD-56EC71237D11}"/>
    <cellStyle name="40% - Accent1 13 2" xfId="41835" xr:uid="{6482464E-99FA-49CB-A107-AFE60070331A}"/>
    <cellStyle name="40% - Accent1 13 2 2" xfId="55667" xr:uid="{E04EA3C2-FE41-439E-B29A-F9AF59FC77F7}"/>
    <cellStyle name="40% - Accent1 13 3" xfId="55666" xr:uid="{DA416A9D-1CA3-400A-A992-589A46450EFD}"/>
    <cellStyle name="40% - Accent1 14" xfId="13681" xr:uid="{5A5AF0D0-8D30-4456-94D9-F5581D17E306}"/>
    <cellStyle name="40% - Accent1 14 2" xfId="55669" xr:uid="{097BC33B-55EC-4FDB-A309-6A7DE446FD82}"/>
    <cellStyle name="40% - Accent1 14 3" xfId="55668" xr:uid="{A10FE380-849F-4AAA-BEC7-C326B1941BD0}"/>
    <cellStyle name="40% - Accent1 15" xfId="32454" xr:uid="{43E9D716-E0EA-405A-A7A3-C16FFCCF8DE2}"/>
    <cellStyle name="40% - Accent1 15 2" xfId="55670" xr:uid="{6731C097-17B1-4E3A-AB00-1E65D6A0839C}"/>
    <cellStyle name="40% - Accent1 16" xfId="4025" xr:uid="{91BDAD81-85DE-4523-99CA-84691CBC7CB9}"/>
    <cellStyle name="40% - Accent1 17" xfId="699" xr:uid="{795B5B4B-A06C-4D90-9DE1-111E0DE701F7}"/>
    <cellStyle name="40% - Accent1 2" xfId="743" xr:uid="{F43C6F5A-1B3F-4278-9E91-9A1A2BA4C7E6}"/>
    <cellStyle name="40% - Accent1 2 2" xfId="1156" xr:uid="{D4004538-83A5-4B4B-99B3-1535919690C4}"/>
    <cellStyle name="40% - Accent1 2 2 10" xfId="2383" xr:uid="{DA37F819-924D-4C47-881C-D27EF8B565E2}"/>
    <cellStyle name="40% - Accent1 2 2 10 10" xfId="59088" xr:uid="{2F59E367-58DA-4570-BF6D-1CDC2C88437D}"/>
    <cellStyle name="40% - Accent1 2 2 10 2" xfId="6796" xr:uid="{B0C3074F-AE31-430E-A47E-7C58699DEF61}"/>
    <cellStyle name="40% - Accent1 2 2 10 2 2" xfId="10546" xr:uid="{E49B4A23-CDD2-4859-AD50-7744E5146EA8}"/>
    <cellStyle name="40% - Accent1 2 2 10 2 2 2" xfId="29400" xr:uid="{7A8B43C1-8AE3-42D9-8B6B-C64636874516}"/>
    <cellStyle name="40% - Accent1 2 2 10 2 2 2 2" xfId="48162" xr:uid="{C867A217-AE01-4E66-B0AF-363A7DF74D5C}"/>
    <cellStyle name="40% - Accent1 2 2 10 2 2 3" xfId="20009" xr:uid="{EA3DB5D5-AA28-499C-9D66-2DF11B167DCC}"/>
    <cellStyle name="40% - Accent1 2 2 10 2 2 4" xfId="38781" xr:uid="{4D21C8C9-BEC7-4F75-B1DD-CB7B7010A69C}"/>
    <cellStyle name="40% - Accent1 2 2 10 2 3" xfId="25836" xr:uid="{0B18C508-4EEF-4760-852C-7D79665CD739}"/>
    <cellStyle name="40% - Accent1 2 2 10 2 3 2" xfId="44598" xr:uid="{1EBEF5E9-274F-4CA2-B8A7-22E3803F381F}"/>
    <cellStyle name="40% - Accent1 2 2 10 2 4" xfId="16445" xr:uid="{E4EAA97E-D935-44E0-B7AF-231FE6F0C55F}"/>
    <cellStyle name="40% - Accent1 2 2 10 2 5" xfId="35217" xr:uid="{520743EC-B281-4542-A1FC-F76871714E1A}"/>
    <cellStyle name="40% - Accent1 2 2 10 2 6" xfId="52892" xr:uid="{6728E980-041B-4F6A-8E49-6DA3904F5EB5}"/>
    <cellStyle name="40% - Accent1 2 2 10 2 7" xfId="60865" xr:uid="{6A3E3E16-413B-44FE-AEF7-F6B1379275FD}"/>
    <cellStyle name="40% - Accent1 2 2 10 3" xfId="10547" xr:uid="{9EF46F47-B480-401D-84BE-E48CB325B610}"/>
    <cellStyle name="40% - Accent1 2 2 10 3 2" xfId="29401" xr:uid="{67808FF8-95EE-4A6C-A6DD-EE78BAB6E73E}"/>
    <cellStyle name="40% - Accent1 2 2 10 3 2 2" xfId="48163" xr:uid="{5FD7DE1A-2102-440C-A7E6-B0F0F66ACE6F}"/>
    <cellStyle name="40% - Accent1 2 2 10 3 3" xfId="20010" xr:uid="{92C00CFE-E0B1-4154-93AC-578BEFE4B9D6}"/>
    <cellStyle name="40% - Accent1 2 2 10 3 4" xfId="38782" xr:uid="{C9D45531-A8E4-4800-AF86-9AA236D5C1E3}"/>
    <cellStyle name="40% - Accent1 2 2 10 3 5" xfId="52893" xr:uid="{BF1AE410-6EAC-40F7-A2A8-E64C0F316906}"/>
    <cellStyle name="40% - Accent1 2 2 10 3 6" xfId="60866" xr:uid="{3BB3CAD8-20B6-4B33-B9EC-7F8EA7E8E5CD}"/>
    <cellStyle name="40% - Accent1 2 2 10 4" xfId="8531" xr:uid="{2FF55312-83F4-4A1B-90C1-611C5E5BCDB8}"/>
    <cellStyle name="40% - Accent1 2 2 10 4 2" xfId="27387" xr:uid="{8699D8AB-7F29-461F-A53C-B791F81D2133}"/>
    <cellStyle name="40% - Accent1 2 2 10 4 2 2" xfId="46149" xr:uid="{54A8FF9B-EF4D-479A-A3C0-F7A3EFCFEAAF}"/>
    <cellStyle name="40% - Accent1 2 2 10 4 3" xfId="17996" xr:uid="{E230D6CA-5BEE-40A7-AECD-3097CA78695F}"/>
    <cellStyle name="40% - Accent1 2 2 10 4 4" xfId="36768" xr:uid="{3EE888EB-FF24-4110-A4E2-6B552D1436DB}"/>
    <cellStyle name="40% - Accent1 2 2 10 5" xfId="23873" xr:uid="{3D0CA491-9CF6-42FB-B46D-EB9817450D35}"/>
    <cellStyle name="40% - Accent1 2 2 10 5 2" xfId="42636" xr:uid="{499E38ED-97F1-4778-AC79-5CFD566F8531}"/>
    <cellStyle name="40% - Accent1 2 2 10 6" xfId="14482" xr:uid="{04D33C0E-11B2-4892-9C2D-B7ABF242D029}"/>
    <cellStyle name="40% - Accent1 2 2 10 7" xfId="33255" xr:uid="{C2161E79-4DC0-4F72-9B9C-7EF32B8CBD12}"/>
    <cellStyle name="40% - Accent1 2 2 10 8" xfId="50879" xr:uid="{36DAB23D-6645-486B-BA4A-991956360D75}"/>
    <cellStyle name="40% - Accent1 2 2 10 9" xfId="4826" xr:uid="{0EA87CE9-0956-4BFE-8152-211377621FB7}"/>
    <cellStyle name="40% - Accent1 2 2 11" xfId="2384" xr:uid="{F93F0697-51B7-461F-A2F3-F5259AA17068}"/>
    <cellStyle name="40% - Accent1 2 2 11 10" xfId="59089" xr:uid="{554C8676-5FAE-4A30-8367-0995FE5D7209}"/>
    <cellStyle name="40% - Accent1 2 2 11 2" xfId="10549" xr:uid="{03160EA3-6FB4-4F93-A6EC-49587104B2C0}"/>
    <cellStyle name="40% - Accent1 2 2 11 2 2" xfId="29403" xr:uid="{75DE8831-C97B-4FA7-9513-DE96F142690D}"/>
    <cellStyle name="40% - Accent1 2 2 11 2 2 2" xfId="48165" xr:uid="{757CC827-3753-4A41-9A7C-31AF40D7BACE}"/>
    <cellStyle name="40% - Accent1 2 2 11 2 3" xfId="20012" xr:uid="{DFE1B732-6119-43EC-B1F9-ABF148C78628}"/>
    <cellStyle name="40% - Accent1 2 2 11 2 4" xfId="38784" xr:uid="{4A00A794-32D4-4DF9-9C2A-D49E3C371AE9}"/>
    <cellStyle name="40% - Accent1 2 2 11 2 5" xfId="52895" xr:uid="{CCBE0841-6F3E-49D2-A33B-4FE661E68633}"/>
    <cellStyle name="40% - Accent1 2 2 11 2 6" xfId="60867" xr:uid="{86952FC2-C24A-4EA9-B823-93A698E66F54}"/>
    <cellStyle name="40% - Accent1 2 2 11 3" xfId="10550" xr:uid="{D473DAEF-8AA8-4B2E-9339-68E85B18651A}"/>
    <cellStyle name="40% - Accent1 2 2 11 3 2" xfId="29404" xr:uid="{851249D8-E67D-4A11-A2BD-ADF5E04B1409}"/>
    <cellStyle name="40% - Accent1 2 2 11 3 2 2" xfId="48166" xr:uid="{1FFE6CA7-8F9C-4090-B3FB-BB26A39400C9}"/>
    <cellStyle name="40% - Accent1 2 2 11 3 3" xfId="20013" xr:uid="{36AF16DF-4577-429F-AE72-F3A024279F6C}"/>
    <cellStyle name="40% - Accent1 2 2 11 3 4" xfId="38785" xr:uid="{BFC4F26D-7202-4CC3-BD67-2F698FC3D434}"/>
    <cellStyle name="40% - Accent1 2 2 11 3 5" xfId="52896" xr:uid="{7538E525-661A-4CC6-8420-A497899DA25B}"/>
    <cellStyle name="40% - Accent1 2 2 11 3 6" xfId="60868" xr:uid="{0B591DB3-4B18-4020-A42D-6ADA8DDC54D2}"/>
    <cellStyle name="40% - Accent1 2 2 11 4" xfId="10548" xr:uid="{D8AA486F-9FAF-427E-B1DD-D44D2BA93834}"/>
    <cellStyle name="40% - Accent1 2 2 11 4 2" xfId="29402" xr:uid="{3A05FA0D-B7A3-4924-B99F-544E04E40C15}"/>
    <cellStyle name="40% - Accent1 2 2 11 4 2 2" xfId="48164" xr:uid="{77070720-41B2-43D0-8995-614A1355FC88}"/>
    <cellStyle name="40% - Accent1 2 2 11 4 3" xfId="20011" xr:uid="{A0BEF97F-FC20-43AD-89BC-B108A3F5AD71}"/>
    <cellStyle name="40% - Accent1 2 2 11 4 4" xfId="38783" xr:uid="{25D809ED-3E87-42F2-9A1A-166A5E270435}"/>
    <cellStyle name="40% - Accent1 2 2 11 5" xfId="24649" xr:uid="{5F1C5A24-BF42-4981-9FC1-433ACE0AF5AC}"/>
    <cellStyle name="40% - Accent1 2 2 11 5 2" xfId="43411" xr:uid="{8DA13E9B-D11A-4568-AF0D-56D919D9A091}"/>
    <cellStyle name="40% - Accent1 2 2 11 6" xfId="15258" xr:uid="{0BD5B7F9-64C3-43EE-A226-9ADE19966395}"/>
    <cellStyle name="40% - Accent1 2 2 11 7" xfId="34030" xr:uid="{BC1A5F09-9E7D-4884-97E3-175E017B4FA4}"/>
    <cellStyle name="40% - Accent1 2 2 11 8" xfId="52894" xr:uid="{E5E6E28D-760B-4769-A832-AA5EC80FF742}"/>
    <cellStyle name="40% - Accent1 2 2 11 9" xfId="5602" xr:uid="{7E7B2765-7586-4EAB-8719-4AA662634352}"/>
    <cellStyle name="40% - Accent1 2 2 12" xfId="4051" xr:uid="{1BB9CC64-1C74-41C7-82B3-1EB18A03B6B0}"/>
    <cellStyle name="40% - Accent1 2 2 12 2" xfId="23098" xr:uid="{782E577B-04DF-455A-8CAD-3C1742799F4F}"/>
    <cellStyle name="40% - Accent1 2 2 12 2 2" xfId="41861" xr:uid="{65BAD3E5-3A62-4C11-801E-D7499E88BBA0}"/>
    <cellStyle name="40% - Accent1 2 2 12 3" xfId="13707" xr:uid="{0E092FB0-BF36-401E-9C31-43F3EA5C861F}"/>
    <cellStyle name="40% - Accent1 2 2 12 4" xfId="32480" xr:uid="{241AB19C-C5DB-4C0C-B4C1-A03F372CD4DF}"/>
    <cellStyle name="40% - Accent1 2 2 13" xfId="6795" xr:uid="{853EF52F-9BD3-4280-B0AF-A44DCEBE28D4}"/>
    <cellStyle name="40% - Accent1 2 2 13 2" xfId="25835" xr:uid="{25F96770-67D0-4371-AA64-B5E13583633A}"/>
    <cellStyle name="40% - Accent1 2 2 13 2 2" xfId="44597" xr:uid="{BDD25553-DA51-404D-92EB-CC1654E5E7D8}"/>
    <cellStyle name="40% - Accent1 2 2 13 3" xfId="16444" xr:uid="{9F39BCB4-CA31-45C7-B954-2ED93CF832B3}"/>
    <cellStyle name="40% - Accent1 2 2 13 4" xfId="35216" xr:uid="{E7DCD401-3A77-4DAC-9EE8-25F246926967}"/>
    <cellStyle name="40% - Accent1 2 2 14" xfId="7946" xr:uid="{E2A63CA5-C39C-4FC2-8ED3-C36245ABFCC7}"/>
    <cellStyle name="40% - Accent1 2 2 15" xfId="8530" xr:uid="{8C372ED8-6818-4839-AD78-98D7C7A7FE88}"/>
    <cellStyle name="40% - Accent1 2 2 15 2" xfId="27386" xr:uid="{A5BCFFD1-BE85-491D-9FC0-FE6F7D484DB5}"/>
    <cellStyle name="40% - Accent1 2 2 15 2 2" xfId="46148" xr:uid="{A5B3C1E3-E0D3-4260-8C22-2FFB27458322}"/>
    <cellStyle name="40% - Accent1 2 2 15 3" xfId="17995" xr:uid="{FBC0AAF8-2C52-44B7-9BB4-BC5B145D4F04}"/>
    <cellStyle name="40% - Accent1 2 2 15 4" xfId="36767" xr:uid="{15DECE83-46E9-408A-89B6-D13EE824F70F}"/>
    <cellStyle name="40% - Accent1 2 2 16" xfId="22506" xr:uid="{9842E2E8-53A3-4163-972E-8A6B92DD173C}"/>
    <cellStyle name="40% - Accent1 2 2 16 2" xfId="41278" xr:uid="{FC0484D4-66C7-4F1B-9CEB-0DC84DDC9078}"/>
    <cellStyle name="40% - Accent1 2 2 17" xfId="13115" xr:uid="{D78744CC-16FF-4355-95BF-5087B7A2B315}"/>
    <cellStyle name="40% - Accent1 2 2 18" xfId="31897" xr:uid="{BA825906-DE29-481E-8A69-61E66062496A}"/>
    <cellStyle name="40% - Accent1 2 2 19" xfId="50878" xr:uid="{D72C8648-3690-4FF2-910A-0223DA1F0F57}"/>
    <cellStyle name="40% - Accent1 2 2 2" xfId="1362" xr:uid="{184C3E16-12FD-4E81-A742-B4F2B861320F}"/>
    <cellStyle name="40% - Accent1 2 2 2 10" xfId="13116" xr:uid="{1FB2B744-E2F9-45F1-84E0-416816035841}"/>
    <cellStyle name="40% - Accent1 2 2 2 11" xfId="31898" xr:uid="{088266F5-9C96-408C-89F1-A4142BA1B3BC}"/>
    <cellStyle name="40% - Accent1 2 2 2 12" xfId="50880" xr:uid="{B92FC93F-8991-4EC2-848A-91C6D1FC6FD4}"/>
    <cellStyle name="40% - Accent1 2 2 2 13" xfId="3453" xr:uid="{9CB88766-0B6C-40FF-933B-678F66481B7D}"/>
    <cellStyle name="40% - Accent1 2 2 2 14" xfId="59090" xr:uid="{F8F4B9F9-4360-45C9-AA61-D815E7782854}"/>
    <cellStyle name="40% - Accent1 2 2 2 2" xfId="2020" xr:uid="{9E413E30-5C88-4174-A4C6-C597B673B6A6}"/>
    <cellStyle name="40% - Accent1 2 2 2 2 10" xfId="50881" xr:uid="{7247A079-6C9E-44D9-AB2E-2730FE0D5240}"/>
    <cellStyle name="40% - Accent1 2 2 2 2 11" xfId="3454" xr:uid="{A5C37CED-A424-43E8-8B5A-5D98AFEF10A0}"/>
    <cellStyle name="40% - Accent1 2 2 2 2 12" xfId="59091" xr:uid="{A605A150-BEAB-41DE-A30D-3F2BEB9C5883}"/>
    <cellStyle name="40% - Accent1 2 2 2 2 2" xfId="2385" xr:uid="{2508958B-11EC-46AF-8763-B34E463EB9FE}"/>
    <cellStyle name="40% - Accent1 2 2 2 2 2 10" xfId="59092" xr:uid="{EE639B7C-B4AE-4871-9B90-B21DCBDD224F}"/>
    <cellStyle name="40% - Accent1 2 2 2 2 2 2" xfId="6799" xr:uid="{09E5BB7C-775F-48C6-A192-5927E85180EB}"/>
    <cellStyle name="40% - Accent1 2 2 2 2 2 2 2" xfId="10551" xr:uid="{172A102A-EEA9-4D8E-84F4-45C706C799A3}"/>
    <cellStyle name="40% - Accent1 2 2 2 2 2 2 2 2" xfId="29405" xr:uid="{F17F3CE6-220A-4C2E-979A-226DEDBC9E95}"/>
    <cellStyle name="40% - Accent1 2 2 2 2 2 2 2 2 2" xfId="48167" xr:uid="{8277F72F-C023-48B4-BC2B-9A99EA16BE23}"/>
    <cellStyle name="40% - Accent1 2 2 2 2 2 2 2 3" xfId="20014" xr:uid="{624DB244-9E62-4B15-98AA-105AD145A211}"/>
    <cellStyle name="40% - Accent1 2 2 2 2 2 2 2 4" xfId="38786" xr:uid="{C76F4E72-009E-498A-BC8A-A576274C9BBD}"/>
    <cellStyle name="40% - Accent1 2 2 2 2 2 2 3" xfId="25839" xr:uid="{F60611CE-2BB2-4289-8FA5-BD1BE22BB573}"/>
    <cellStyle name="40% - Accent1 2 2 2 2 2 2 3 2" xfId="44601" xr:uid="{37B5B972-7F97-4793-8131-8B9D5A360A2F}"/>
    <cellStyle name="40% - Accent1 2 2 2 2 2 2 4" xfId="16448" xr:uid="{181C6408-8C57-498A-AF88-E563009175B5}"/>
    <cellStyle name="40% - Accent1 2 2 2 2 2 2 5" xfId="35220" xr:uid="{9E84B148-07E8-4F10-8133-E83291B048C4}"/>
    <cellStyle name="40% - Accent1 2 2 2 2 2 2 6" xfId="52897" xr:uid="{511ED416-8C8F-408A-B2F4-2C5CFC6D31ED}"/>
    <cellStyle name="40% - Accent1 2 2 2 2 2 2 7" xfId="60869" xr:uid="{BEAD74FC-D022-4EFC-8CD0-F546BDCB9B7D}"/>
    <cellStyle name="40% - Accent1 2 2 2 2 2 3" xfId="10552" xr:uid="{E4695B87-4CD8-4458-9F4E-286FF980A590}"/>
    <cellStyle name="40% - Accent1 2 2 2 2 2 3 2" xfId="29406" xr:uid="{CA01DCF1-39B3-4FEB-BE18-EFA29F3FBB7E}"/>
    <cellStyle name="40% - Accent1 2 2 2 2 2 3 2 2" xfId="48168" xr:uid="{AA8FC052-113F-42BD-95DF-963FD81F1A04}"/>
    <cellStyle name="40% - Accent1 2 2 2 2 2 3 3" xfId="20015" xr:uid="{B3AB47ED-2C98-48BD-A193-1FE9AB30D87D}"/>
    <cellStyle name="40% - Accent1 2 2 2 2 2 3 4" xfId="38787" xr:uid="{39CBBF70-6FE4-4375-A41D-AA1864BEE184}"/>
    <cellStyle name="40% - Accent1 2 2 2 2 2 3 5" xfId="52898" xr:uid="{869D5482-BB86-468D-8F38-AFAAC64A46FF}"/>
    <cellStyle name="40% - Accent1 2 2 2 2 2 3 6" xfId="60870" xr:uid="{78FD03F0-E9F6-4CF4-BF39-A6053ACE5D4E}"/>
    <cellStyle name="40% - Accent1 2 2 2 2 2 4" xfId="8534" xr:uid="{E2B99836-69FE-478F-A4B7-69B825E3E41F}"/>
    <cellStyle name="40% - Accent1 2 2 2 2 2 4 2" xfId="27390" xr:uid="{A14F07DC-6971-4B40-BED8-4E1FCFCF29D2}"/>
    <cellStyle name="40% - Accent1 2 2 2 2 2 4 2 2" xfId="46152" xr:uid="{4CD8832C-EF62-4F1E-AC69-FC5610140C27}"/>
    <cellStyle name="40% - Accent1 2 2 2 2 2 4 3" xfId="17999" xr:uid="{1E4ECA98-8574-491E-8AB8-C3433F34401B}"/>
    <cellStyle name="40% - Accent1 2 2 2 2 2 4 4" xfId="36771" xr:uid="{E0A55BF3-8F56-4ABA-A365-DE5DD339CE58}"/>
    <cellStyle name="40% - Accent1 2 2 2 2 2 5" xfId="24131" xr:uid="{737A44F3-7CEE-4D68-A1F5-E0ECF99955A8}"/>
    <cellStyle name="40% - Accent1 2 2 2 2 2 5 2" xfId="42894" xr:uid="{40D59194-9741-4C02-B5B6-9A559CDE6A64}"/>
    <cellStyle name="40% - Accent1 2 2 2 2 2 6" xfId="14740" xr:uid="{7F2CE0C0-D943-4438-982D-19E043B97E0C}"/>
    <cellStyle name="40% - Accent1 2 2 2 2 2 7" xfId="33513" xr:uid="{30C2FAD6-8D09-4FC8-93E3-F2A5AAFBD60C}"/>
    <cellStyle name="40% - Accent1 2 2 2 2 2 8" xfId="50882" xr:uid="{BA7FFF0B-D8BF-4958-BBF9-086E9ED7C15B}"/>
    <cellStyle name="40% - Accent1 2 2 2 2 2 9" xfId="5084" xr:uid="{F579EFDC-CC7E-46CF-A475-7DAE5D351092}"/>
    <cellStyle name="40% - Accent1 2 2 2 2 3" xfId="5860" xr:uid="{092736FF-701B-4E62-8283-19CF266F9779}"/>
    <cellStyle name="40% - Accent1 2 2 2 2 3 2" xfId="10553" xr:uid="{ED9623E9-8F98-4AFD-85C7-33AA2270D170}"/>
    <cellStyle name="40% - Accent1 2 2 2 2 3 2 2" xfId="29407" xr:uid="{200CE426-2633-4595-BD73-FBA316B2E87B}"/>
    <cellStyle name="40% - Accent1 2 2 2 2 3 2 2 2" xfId="48169" xr:uid="{190E7C15-AAC6-435A-ADF8-AE4A401B2DD9}"/>
    <cellStyle name="40% - Accent1 2 2 2 2 3 2 3" xfId="20016" xr:uid="{29D14C0B-EF32-42DD-BDB5-BA5678469A3D}"/>
    <cellStyle name="40% - Accent1 2 2 2 2 3 2 4" xfId="38788" xr:uid="{3C9B8228-DD58-4239-9BD5-1FF2CEEBE2B6}"/>
    <cellStyle name="40% - Accent1 2 2 2 2 3 3" xfId="24907" xr:uid="{81E6CBD3-C540-4DB5-8422-30C6A1D9B600}"/>
    <cellStyle name="40% - Accent1 2 2 2 2 3 3 2" xfId="43669" xr:uid="{1C70FA56-F23C-4585-A4CA-5C4EBD1374D2}"/>
    <cellStyle name="40% - Accent1 2 2 2 2 3 4" xfId="15516" xr:uid="{F0459CE8-5ECE-4FAE-A9AF-611B06143A2F}"/>
    <cellStyle name="40% - Accent1 2 2 2 2 3 5" xfId="34288" xr:uid="{CE259965-5529-443B-9125-8D139577366C}"/>
    <cellStyle name="40% - Accent1 2 2 2 2 3 6" xfId="52899" xr:uid="{7598CC4F-14B9-4A4A-8256-B203AB5B995D}"/>
    <cellStyle name="40% - Accent1 2 2 2 2 3 7" xfId="60871" xr:uid="{BB78BFD1-99B9-47F5-B955-6E77B2FD30B1}"/>
    <cellStyle name="40% - Accent1 2 2 2 2 4" xfId="4309" xr:uid="{0EB592DB-A2E2-4CE7-AFB9-3DFC6C17410A}"/>
    <cellStyle name="40% - Accent1 2 2 2 2 4 2" xfId="10554" xr:uid="{E012D2C8-F9E3-46E6-A7C7-2EFC704746E8}"/>
    <cellStyle name="40% - Accent1 2 2 2 2 4 2 2" xfId="29408" xr:uid="{40DB8ACD-E6AF-4079-ABBC-7783B678C7CA}"/>
    <cellStyle name="40% - Accent1 2 2 2 2 4 2 2 2" xfId="48170" xr:uid="{070DFCF2-A14C-4CA6-9BA0-14DAB6B5EE5D}"/>
    <cellStyle name="40% - Accent1 2 2 2 2 4 2 3" xfId="20017" xr:uid="{519AD10B-63C4-44E3-87E8-8532557D9AED}"/>
    <cellStyle name="40% - Accent1 2 2 2 2 4 2 4" xfId="38789" xr:uid="{763F418A-61A3-4BA0-AFB8-7181C26C07E7}"/>
    <cellStyle name="40% - Accent1 2 2 2 2 4 3" xfId="23356" xr:uid="{A08DFB45-0773-48FD-A639-A30E0219CB7A}"/>
    <cellStyle name="40% - Accent1 2 2 2 2 4 3 2" xfId="42119" xr:uid="{62E90E2C-EA68-44E9-A884-B93E214DF7E4}"/>
    <cellStyle name="40% - Accent1 2 2 2 2 4 4" xfId="13965" xr:uid="{E0437C5C-FBFC-4F42-BB47-FBDB21A6BB76}"/>
    <cellStyle name="40% - Accent1 2 2 2 2 4 5" xfId="32738" xr:uid="{8213A6E9-1221-40B7-A27C-290D80E616E6}"/>
    <cellStyle name="40% - Accent1 2 2 2 2 4 6" xfId="52900" xr:uid="{FA95FA81-7CBD-464E-A746-42CDB1A48A36}"/>
    <cellStyle name="40% - Accent1 2 2 2 2 4 7" xfId="60872" xr:uid="{D1FE7737-39CB-4975-8A53-5DF773A6472B}"/>
    <cellStyle name="40% - Accent1 2 2 2 2 5" xfId="6798" xr:uid="{945E5EC6-CD02-4382-AEDF-8087C0FE04B6}"/>
    <cellStyle name="40% - Accent1 2 2 2 2 5 2" xfId="25838" xr:uid="{3A4A814A-0563-4AC1-907C-104B6C0B6ED7}"/>
    <cellStyle name="40% - Accent1 2 2 2 2 5 2 2" xfId="44600" xr:uid="{E9FC05B1-7D6D-49F7-B5E1-F551129AC299}"/>
    <cellStyle name="40% - Accent1 2 2 2 2 5 3" xfId="16447" xr:uid="{88C1CC5D-1DDC-46B7-8731-05DF3C268B2A}"/>
    <cellStyle name="40% - Accent1 2 2 2 2 5 4" xfId="35219" xr:uid="{55F3D19D-0F15-4796-9123-399491BEA5ED}"/>
    <cellStyle name="40% - Accent1 2 2 2 2 6" xfId="8533" xr:uid="{042C1C5D-522A-4172-8766-47F536DA63AA}"/>
    <cellStyle name="40% - Accent1 2 2 2 2 6 2" xfId="27389" xr:uid="{5638E57C-64F6-465E-BE87-C622BD6D7F59}"/>
    <cellStyle name="40% - Accent1 2 2 2 2 6 2 2" xfId="46151" xr:uid="{6EE59CB6-BDD4-4C01-8C6B-32D064ED7D86}"/>
    <cellStyle name="40% - Accent1 2 2 2 2 6 3" xfId="17998" xr:uid="{CE710DEF-0970-40D3-B68C-29E20B998FCB}"/>
    <cellStyle name="40% - Accent1 2 2 2 2 6 4" xfId="36770" xr:uid="{1F2FD959-8EAB-4505-813F-A1CCD2068EA1}"/>
    <cellStyle name="40% - Accent1 2 2 2 2 7" xfId="22508" xr:uid="{26C6D68B-664E-4298-92D3-EC4C36811832}"/>
    <cellStyle name="40% - Accent1 2 2 2 2 7 2" xfId="41280" xr:uid="{6E05A768-6E2C-4A45-A975-FBD9D018DF52}"/>
    <cellStyle name="40% - Accent1 2 2 2 2 8" xfId="13117" xr:uid="{543D08D2-3EF3-4308-B05D-6F5B74DE0E83}"/>
    <cellStyle name="40% - Accent1 2 2 2 2 9" xfId="31899" xr:uid="{C0861470-C4EC-4080-A8BB-962DAB23AF66}"/>
    <cellStyle name="40% - Accent1 2 2 2 3" xfId="2386" xr:uid="{C9064C36-1A5E-4EBD-BAC7-B1141FF2B70B}"/>
    <cellStyle name="40% - Accent1 2 2 2 3 10" xfId="50883" xr:uid="{14231060-F008-41D9-8102-F30EE7588C91}"/>
    <cellStyle name="40% - Accent1 2 2 2 3 11" xfId="3455" xr:uid="{817801DB-2C82-4238-8A07-29B05D6EC4C6}"/>
    <cellStyle name="40% - Accent1 2 2 2 3 12" xfId="59093" xr:uid="{2C65288F-140D-40B9-9E40-CFE91633F892}"/>
    <cellStyle name="40% - Accent1 2 2 2 3 2" xfId="2387" xr:uid="{A205C052-F386-4838-8337-FCDAE165C31C}"/>
    <cellStyle name="40% - Accent1 2 2 2 3 2 10" xfId="59094" xr:uid="{6B2498A3-EDF4-4F58-B9B7-DBC7E113F714}"/>
    <cellStyle name="40% - Accent1 2 2 2 3 2 2" xfId="6801" xr:uid="{38FACC86-77EE-4DCC-821D-EA6EECFE528F}"/>
    <cellStyle name="40% - Accent1 2 2 2 3 2 2 2" xfId="10555" xr:uid="{6175D5DF-4321-4DFC-8C6D-46BD1BA881D1}"/>
    <cellStyle name="40% - Accent1 2 2 2 3 2 2 2 2" xfId="29409" xr:uid="{C1FFA2AC-26A4-4333-B5E3-F7AABCBEE27A}"/>
    <cellStyle name="40% - Accent1 2 2 2 3 2 2 2 2 2" xfId="48171" xr:uid="{26429465-43DE-4731-AF7D-6C5B9BE00B9F}"/>
    <cellStyle name="40% - Accent1 2 2 2 3 2 2 2 3" xfId="20018" xr:uid="{CAA83CEA-6FC0-4B81-B847-5BE268C2D111}"/>
    <cellStyle name="40% - Accent1 2 2 2 3 2 2 2 4" xfId="38790" xr:uid="{6E3DBC00-5DBD-4549-A39F-E4C08713E69F}"/>
    <cellStyle name="40% - Accent1 2 2 2 3 2 2 3" xfId="25841" xr:uid="{AE339811-CBDE-4F41-9178-70F7FF530321}"/>
    <cellStyle name="40% - Accent1 2 2 2 3 2 2 3 2" xfId="44603" xr:uid="{26F4A9BC-60A5-4DAA-B9E0-6A025AAEA8DC}"/>
    <cellStyle name="40% - Accent1 2 2 2 3 2 2 4" xfId="16450" xr:uid="{E48CB405-7D51-413D-88BF-27A56F932399}"/>
    <cellStyle name="40% - Accent1 2 2 2 3 2 2 5" xfId="35222" xr:uid="{D841AB0E-9F13-4C7A-AFFB-266E2F8FF19D}"/>
    <cellStyle name="40% - Accent1 2 2 2 3 2 2 6" xfId="52901" xr:uid="{0301B4FA-8673-4532-937D-D2C65389F642}"/>
    <cellStyle name="40% - Accent1 2 2 2 3 2 2 7" xfId="60873" xr:uid="{0CF9692C-5AF3-41A3-A83F-3581FCA64235}"/>
    <cellStyle name="40% - Accent1 2 2 2 3 2 3" xfId="10556" xr:uid="{EFC16DEE-A5A1-44E5-B242-95B5F08640EC}"/>
    <cellStyle name="40% - Accent1 2 2 2 3 2 3 2" xfId="29410" xr:uid="{6068437E-7ED5-4727-82F8-C11652760EF2}"/>
    <cellStyle name="40% - Accent1 2 2 2 3 2 3 2 2" xfId="48172" xr:uid="{69EC0656-75EE-4BE6-9CB5-F03B990D0AB3}"/>
    <cellStyle name="40% - Accent1 2 2 2 3 2 3 3" xfId="20019" xr:uid="{3A9519BE-86FA-48F6-AA2E-776035102D98}"/>
    <cellStyle name="40% - Accent1 2 2 2 3 2 3 4" xfId="38791" xr:uid="{F31133A2-B99B-4F82-A923-A3D3AD74AF18}"/>
    <cellStyle name="40% - Accent1 2 2 2 3 2 3 5" xfId="52902" xr:uid="{353AF45A-0BC6-491A-B65F-E69E9458FBF3}"/>
    <cellStyle name="40% - Accent1 2 2 2 3 2 3 6" xfId="60874" xr:uid="{F373F7BB-F396-4F7D-BA9E-73418536D667}"/>
    <cellStyle name="40% - Accent1 2 2 2 3 2 4" xfId="8536" xr:uid="{779EE7A4-837A-4854-9C29-D3413C7161A7}"/>
    <cellStyle name="40% - Accent1 2 2 2 3 2 4 2" xfId="27392" xr:uid="{36835ACA-FFA2-4F51-AE8C-82DBF14F9DFA}"/>
    <cellStyle name="40% - Accent1 2 2 2 3 2 4 2 2" xfId="46154" xr:uid="{A0EB2015-414E-417C-A977-7EFF47B8A080}"/>
    <cellStyle name="40% - Accent1 2 2 2 3 2 4 3" xfId="18001" xr:uid="{AC6A0A8C-2DF1-4292-A170-8A6A176D530B}"/>
    <cellStyle name="40% - Accent1 2 2 2 3 2 4 4" xfId="36773" xr:uid="{A0EE10FC-3942-4E1E-A0D2-91F6A9799F98}"/>
    <cellStyle name="40% - Accent1 2 2 2 3 2 5" xfId="24349" xr:uid="{77CA6C0F-0B48-48ED-987E-2495A5D0426D}"/>
    <cellStyle name="40% - Accent1 2 2 2 3 2 5 2" xfId="43112" xr:uid="{EF09C8F1-9E00-4D01-927F-7FB2D5B3A249}"/>
    <cellStyle name="40% - Accent1 2 2 2 3 2 6" xfId="14958" xr:uid="{7D3614CE-4945-4F87-BD06-E67C63AABF76}"/>
    <cellStyle name="40% - Accent1 2 2 2 3 2 7" xfId="33731" xr:uid="{84B76B5F-F403-479E-9623-F1AA79C845FD}"/>
    <cellStyle name="40% - Accent1 2 2 2 3 2 8" xfId="50884" xr:uid="{45D7FADE-921B-4DC6-A14B-F70E3C12FE3D}"/>
    <cellStyle name="40% - Accent1 2 2 2 3 2 9" xfId="5302" xr:uid="{80B8B1C6-7A13-4CC6-AA30-DFE0DF00EBEB}"/>
    <cellStyle name="40% - Accent1 2 2 2 3 3" xfId="6078" xr:uid="{7FB35BBF-046D-420A-8C3C-3ED765E636F0}"/>
    <cellStyle name="40% - Accent1 2 2 2 3 3 2" xfId="10557" xr:uid="{5D38A629-92F7-4003-A526-7BF50F59C514}"/>
    <cellStyle name="40% - Accent1 2 2 2 3 3 2 2" xfId="29411" xr:uid="{F61864D3-B6C8-4781-A1DB-7BF9A739F5A9}"/>
    <cellStyle name="40% - Accent1 2 2 2 3 3 2 2 2" xfId="48173" xr:uid="{0AC2621A-F23F-4C66-B8CE-DC7E4A617582}"/>
    <cellStyle name="40% - Accent1 2 2 2 3 3 2 3" xfId="20020" xr:uid="{9360BD5B-7C4F-4B1A-AEA7-CEB5A3420271}"/>
    <cellStyle name="40% - Accent1 2 2 2 3 3 2 4" xfId="38792" xr:uid="{F995971F-AD6A-4BAD-A2B7-7F04B644134D}"/>
    <cellStyle name="40% - Accent1 2 2 2 3 3 3" xfId="25125" xr:uid="{C4066AEA-A449-42DA-85CD-6FE1B3DC965B}"/>
    <cellStyle name="40% - Accent1 2 2 2 3 3 3 2" xfId="43887" xr:uid="{C62AA3A3-B45D-40B7-91D8-D557A8CAA350}"/>
    <cellStyle name="40% - Accent1 2 2 2 3 3 4" xfId="15734" xr:uid="{40147C87-D667-4675-8D3F-7FD19A6713A8}"/>
    <cellStyle name="40% - Accent1 2 2 2 3 3 5" xfId="34506" xr:uid="{B3B19F8F-0406-496C-B82C-2037424B83F4}"/>
    <cellStyle name="40% - Accent1 2 2 2 3 3 6" xfId="52903" xr:uid="{9C943371-B319-4604-8258-C53EAEEFDFA3}"/>
    <cellStyle name="40% - Accent1 2 2 2 3 3 7" xfId="60875" xr:uid="{67951CC4-DF2E-4F77-B69C-FD01245EF9EB}"/>
    <cellStyle name="40% - Accent1 2 2 2 3 4" xfId="4527" xr:uid="{BF858327-8FE9-4EEA-A5F0-F0E715AD79B2}"/>
    <cellStyle name="40% - Accent1 2 2 2 3 4 2" xfId="10558" xr:uid="{A94385A5-A4FE-4178-A2F3-4577AC0093C4}"/>
    <cellStyle name="40% - Accent1 2 2 2 3 4 2 2" xfId="29412" xr:uid="{CCC87675-CB9D-47FA-BB6A-57BA1BEB5443}"/>
    <cellStyle name="40% - Accent1 2 2 2 3 4 2 2 2" xfId="48174" xr:uid="{5563F42B-D7C3-45D5-9AB4-C16DEC16DCA7}"/>
    <cellStyle name="40% - Accent1 2 2 2 3 4 2 3" xfId="20021" xr:uid="{2F1CCAC8-CF77-419F-BB3D-8728F6EB91EF}"/>
    <cellStyle name="40% - Accent1 2 2 2 3 4 2 4" xfId="38793" xr:uid="{3037F963-1D0C-4D0D-9DDE-EB42588E0E5B}"/>
    <cellStyle name="40% - Accent1 2 2 2 3 4 3" xfId="23574" xr:uid="{83EDE858-9396-4A83-8D0A-C5B98CC47F11}"/>
    <cellStyle name="40% - Accent1 2 2 2 3 4 3 2" xfId="42337" xr:uid="{F00A958B-9413-460E-96E9-A49F938DFA9B}"/>
    <cellStyle name="40% - Accent1 2 2 2 3 4 4" xfId="14183" xr:uid="{0465784F-EF34-4E8D-B2D0-829A6067C3BE}"/>
    <cellStyle name="40% - Accent1 2 2 2 3 4 5" xfId="32956" xr:uid="{8010F357-121F-4371-B4E9-D475C81BE49C}"/>
    <cellStyle name="40% - Accent1 2 2 2 3 4 6" xfId="52904" xr:uid="{AA675FC7-DDD9-4191-9EBB-823D323660AF}"/>
    <cellStyle name="40% - Accent1 2 2 2 3 4 7" xfId="60876" xr:uid="{BB00462B-5823-4F5D-889A-BBAFB44390DD}"/>
    <cellStyle name="40% - Accent1 2 2 2 3 5" xfId="6800" xr:uid="{4C63A017-1A5F-4EFA-8934-B6F5F86A3E90}"/>
    <cellStyle name="40% - Accent1 2 2 2 3 5 2" xfId="25840" xr:uid="{9250253A-942C-40EA-9726-A8B739C0063D}"/>
    <cellStyle name="40% - Accent1 2 2 2 3 5 2 2" xfId="44602" xr:uid="{146D3A69-BDCF-41B2-8CC2-0C9BA5477ED5}"/>
    <cellStyle name="40% - Accent1 2 2 2 3 5 3" xfId="16449" xr:uid="{D4F54707-FD47-430A-AA91-BB9561F9B3EC}"/>
    <cellStyle name="40% - Accent1 2 2 2 3 5 4" xfId="35221" xr:uid="{066737A7-C67C-44F6-B216-26199558397A}"/>
    <cellStyle name="40% - Accent1 2 2 2 3 6" xfId="8535" xr:uid="{7A75589D-1E88-4337-A6F0-1D15F1CA71ED}"/>
    <cellStyle name="40% - Accent1 2 2 2 3 6 2" xfId="27391" xr:uid="{E008329B-EF74-46EC-BF12-2DD1A457A8C8}"/>
    <cellStyle name="40% - Accent1 2 2 2 3 6 2 2" xfId="46153" xr:uid="{E9B0E605-E5E6-4F50-A06C-C036B4CD7243}"/>
    <cellStyle name="40% - Accent1 2 2 2 3 6 3" xfId="18000" xr:uid="{1D31F8CF-3151-49E1-B7DE-8DEA2DD76E88}"/>
    <cellStyle name="40% - Accent1 2 2 2 3 6 4" xfId="36772" xr:uid="{78B147CE-47EC-4281-85E4-907F61ADAAAC}"/>
    <cellStyle name="40% - Accent1 2 2 2 3 7" xfId="22509" xr:uid="{830A0D96-0F8C-4BE6-8A59-8A4711B2FB82}"/>
    <cellStyle name="40% - Accent1 2 2 2 3 7 2" xfId="41281" xr:uid="{26DF4D5E-8DEB-4FE8-87C5-8A17DB138BAC}"/>
    <cellStyle name="40% - Accent1 2 2 2 3 8" xfId="13118" xr:uid="{A38C3BB7-DBAA-4409-B6C1-B935944B3B84}"/>
    <cellStyle name="40% - Accent1 2 2 2 3 9" xfId="31900" xr:uid="{9E0EE879-8716-4909-B6E2-EA117348F822}"/>
    <cellStyle name="40% - Accent1 2 2 2 4" xfId="2388" xr:uid="{594FB662-DC4C-4C2A-A017-A8CB44D944C7}"/>
    <cellStyle name="40% - Accent1 2 2 2 4 10" xfId="59095" xr:uid="{6F56ADAA-BA17-4BE0-A80A-3D0812925D54}"/>
    <cellStyle name="40% - Accent1 2 2 2 4 2" xfId="6802" xr:uid="{399CD6DD-2848-495C-A8D8-2D4C06AADD23}"/>
    <cellStyle name="40% - Accent1 2 2 2 4 2 2" xfId="10559" xr:uid="{90B53C9F-E2E8-4071-B758-B7A7EDAE56FA}"/>
    <cellStyle name="40% - Accent1 2 2 2 4 2 2 2" xfId="29413" xr:uid="{88E8BD65-6A03-4516-9F63-7DE8ADD188CF}"/>
    <cellStyle name="40% - Accent1 2 2 2 4 2 2 2 2" xfId="48175" xr:uid="{BEAFE9C5-AAD7-4F53-B256-4AA5DD9E1147}"/>
    <cellStyle name="40% - Accent1 2 2 2 4 2 2 3" xfId="20022" xr:uid="{29494390-3C02-41FB-9CCC-B75B0197CACE}"/>
    <cellStyle name="40% - Accent1 2 2 2 4 2 2 4" xfId="38794" xr:uid="{504B1FB9-DE4E-44BA-8E89-EFB7379521D2}"/>
    <cellStyle name="40% - Accent1 2 2 2 4 2 3" xfId="25842" xr:uid="{C950C276-7697-4945-BA1C-B50A50BD9B96}"/>
    <cellStyle name="40% - Accent1 2 2 2 4 2 3 2" xfId="44604" xr:uid="{873846BF-B83B-430C-B74A-32170B6818FF}"/>
    <cellStyle name="40% - Accent1 2 2 2 4 2 4" xfId="16451" xr:uid="{6DC88E6B-5392-49BA-83C1-582EBCBFD883}"/>
    <cellStyle name="40% - Accent1 2 2 2 4 2 5" xfId="35223" xr:uid="{4590C28D-5715-44B2-894A-452E882F0643}"/>
    <cellStyle name="40% - Accent1 2 2 2 4 2 6" xfId="52905" xr:uid="{876E2883-BE1D-4AB5-A4D2-1DE73BF02709}"/>
    <cellStyle name="40% - Accent1 2 2 2 4 2 7" xfId="60877" xr:uid="{269C0966-4897-462F-8A10-B0BDB6451D3A}"/>
    <cellStyle name="40% - Accent1 2 2 2 4 3" xfId="10560" xr:uid="{379F7D6C-3FD7-466C-BB86-2C6B0D937333}"/>
    <cellStyle name="40% - Accent1 2 2 2 4 3 2" xfId="29414" xr:uid="{4ABA17F0-F788-4347-9CB7-4A4590C7BA60}"/>
    <cellStyle name="40% - Accent1 2 2 2 4 3 2 2" xfId="48176" xr:uid="{A503B10A-C3F6-4AFE-8A54-A91622ADDCF5}"/>
    <cellStyle name="40% - Accent1 2 2 2 4 3 3" xfId="20023" xr:uid="{3012EF97-C0DD-495B-BB2B-C9C3575FC647}"/>
    <cellStyle name="40% - Accent1 2 2 2 4 3 4" xfId="38795" xr:uid="{8C9E3BD2-1DFE-4685-8C64-DC3E07138314}"/>
    <cellStyle name="40% - Accent1 2 2 2 4 3 5" xfId="52906" xr:uid="{E11CB4BA-6C4C-4F54-8FD6-5065F7E6AD4E}"/>
    <cellStyle name="40% - Accent1 2 2 2 4 3 6" xfId="60878" xr:uid="{DFF71965-9346-4C2D-8480-9208D3F968CB}"/>
    <cellStyle name="40% - Accent1 2 2 2 4 4" xfId="8537" xr:uid="{BF5B76D1-FC9B-4BA5-9C87-579897DEF727}"/>
    <cellStyle name="40% - Accent1 2 2 2 4 4 2" xfId="27393" xr:uid="{5FA76F9B-A551-487C-B1B8-EE54FA5E2FCD}"/>
    <cellStyle name="40% - Accent1 2 2 2 4 4 2 2" xfId="46155" xr:uid="{9C8DF7FF-CC10-4858-9F10-131FF4B1870D}"/>
    <cellStyle name="40% - Accent1 2 2 2 4 4 3" xfId="18002" xr:uid="{8FABB422-68C1-4E4E-93A0-280DF1EEA371}"/>
    <cellStyle name="40% - Accent1 2 2 2 4 4 4" xfId="36774" xr:uid="{C75D0403-7269-401C-A50A-85D5BDFAC85F}"/>
    <cellStyle name="40% - Accent1 2 2 2 4 5" xfId="23916" xr:uid="{43A6CFE8-DE77-47C2-9760-64F1BB1D8425}"/>
    <cellStyle name="40% - Accent1 2 2 2 4 5 2" xfId="42679" xr:uid="{E67C6B6B-A886-466D-9D1C-967FDE4876FE}"/>
    <cellStyle name="40% - Accent1 2 2 2 4 6" xfId="14525" xr:uid="{0008A526-DFDB-4CBF-A5F9-BA9D4144D1A1}"/>
    <cellStyle name="40% - Accent1 2 2 2 4 7" xfId="33298" xr:uid="{95920B15-5C94-4FD0-B07B-92C6953BAB2E}"/>
    <cellStyle name="40% - Accent1 2 2 2 4 8" xfId="50885" xr:uid="{BDB21A20-FEDC-4617-AD8A-66FC3223ECBE}"/>
    <cellStyle name="40% - Accent1 2 2 2 4 9" xfId="4869" xr:uid="{1C52AB79-AA24-4D15-B695-A09B4FDA2768}"/>
    <cellStyle name="40% - Accent1 2 2 2 5" xfId="5645" xr:uid="{045B2037-31F2-42D0-A6E7-7602B9838489}"/>
    <cellStyle name="40% - Accent1 2 2 2 5 2" xfId="10561" xr:uid="{25080C08-5268-4C81-8038-387FC7F05DCA}"/>
    <cellStyle name="40% - Accent1 2 2 2 5 2 2" xfId="29415" xr:uid="{4B0D256C-855B-42E8-A657-ED74EA59D42C}"/>
    <cellStyle name="40% - Accent1 2 2 2 5 2 2 2" xfId="48177" xr:uid="{C3C73427-2201-4170-8C25-486A344B5AB9}"/>
    <cellStyle name="40% - Accent1 2 2 2 5 2 3" xfId="20024" xr:uid="{B4D206DB-E9D2-49DD-8696-94F5BCC25392}"/>
    <cellStyle name="40% - Accent1 2 2 2 5 2 4" xfId="38796" xr:uid="{2481DCBD-4146-4C1B-8C59-A4F6F345EEC8}"/>
    <cellStyle name="40% - Accent1 2 2 2 5 3" xfId="24692" xr:uid="{1A746A12-D76A-4B2F-9C10-6DB1BFAE4BCD}"/>
    <cellStyle name="40% - Accent1 2 2 2 5 3 2" xfId="43454" xr:uid="{4EF60DF2-8B24-49F1-8AF7-FDBDD6B02DE3}"/>
    <cellStyle name="40% - Accent1 2 2 2 5 4" xfId="15301" xr:uid="{BFBC308F-8060-480D-B296-C8900D2AF75C}"/>
    <cellStyle name="40% - Accent1 2 2 2 5 5" xfId="34073" xr:uid="{456EE82D-F5FD-4AB2-A9F5-564DB6921035}"/>
    <cellStyle name="40% - Accent1 2 2 2 5 6" xfId="52907" xr:uid="{82F8E299-BF1A-4A28-87F2-535C2282FEF1}"/>
    <cellStyle name="40% - Accent1 2 2 2 5 7" xfId="60879" xr:uid="{2C0AE60D-2642-480F-B3B2-D0AD0DB8F4C1}"/>
    <cellStyle name="40% - Accent1 2 2 2 6" xfId="4094" xr:uid="{524C4AFA-FFFE-461E-BE27-9D010ED6DF4A}"/>
    <cellStyle name="40% - Accent1 2 2 2 6 2" xfId="10562" xr:uid="{72637C39-1B87-43A1-9A76-93F7E375EC0E}"/>
    <cellStyle name="40% - Accent1 2 2 2 6 2 2" xfId="29416" xr:uid="{C55B8A9A-C293-4ED3-8B80-A8EA2299F603}"/>
    <cellStyle name="40% - Accent1 2 2 2 6 2 2 2" xfId="48178" xr:uid="{108DE014-74F8-42F6-906F-30324239FD85}"/>
    <cellStyle name="40% - Accent1 2 2 2 6 2 3" xfId="20025" xr:uid="{A0F004A5-2CB3-4B88-9CAE-C3D6EC2EC4F1}"/>
    <cellStyle name="40% - Accent1 2 2 2 6 2 4" xfId="38797" xr:uid="{A96D76F1-C70B-4237-9758-A794366F467E}"/>
    <cellStyle name="40% - Accent1 2 2 2 6 3" xfId="23141" xr:uid="{2F7ED2CA-45FC-4320-A1A1-00A2684B4D01}"/>
    <cellStyle name="40% - Accent1 2 2 2 6 3 2" xfId="41904" xr:uid="{32DC5E86-4CAD-4575-9432-0ACBB3530AE9}"/>
    <cellStyle name="40% - Accent1 2 2 2 6 4" xfId="13750" xr:uid="{F22BD2A1-FED0-452E-B1E3-24DC5C4DAF78}"/>
    <cellStyle name="40% - Accent1 2 2 2 6 5" xfId="32523" xr:uid="{1B31552D-9943-4B8D-A179-5DE821BFEA7F}"/>
    <cellStyle name="40% - Accent1 2 2 2 6 6" xfId="52908" xr:uid="{D0621C15-8611-4DFC-8DF9-69BCD9E309D8}"/>
    <cellStyle name="40% - Accent1 2 2 2 6 7" xfId="60880" xr:uid="{8E41DF02-0806-4511-82F6-F405CD43CC97}"/>
    <cellStyle name="40% - Accent1 2 2 2 7" xfId="6797" xr:uid="{B1C4A993-5332-45E4-AEE9-11207DFFE6F7}"/>
    <cellStyle name="40% - Accent1 2 2 2 7 2" xfId="25837" xr:uid="{9B5E6D4A-ACE7-48E2-AA87-95B0238E9449}"/>
    <cellStyle name="40% - Accent1 2 2 2 7 2 2" xfId="44599" xr:uid="{8B27B5B8-D0B3-4985-9B2F-6ACC2631368A}"/>
    <cellStyle name="40% - Accent1 2 2 2 7 3" xfId="16446" xr:uid="{FA62D44E-C1B6-4CCD-8549-D951FCF7A340}"/>
    <cellStyle name="40% - Accent1 2 2 2 7 4" xfId="35218" xr:uid="{F28DF105-0194-4190-BA66-6A7E36C3C668}"/>
    <cellStyle name="40% - Accent1 2 2 2 8" xfId="8532" xr:uid="{1DF9EE05-4624-4C0A-902D-61F29CE1FEE6}"/>
    <cellStyle name="40% - Accent1 2 2 2 8 2" xfId="27388" xr:uid="{C884AB14-C34E-493D-A2E3-ED094328F652}"/>
    <cellStyle name="40% - Accent1 2 2 2 8 2 2" xfId="46150" xr:uid="{70F4A2BD-3B21-4059-9EDC-36CBC5F46FC7}"/>
    <cellStyle name="40% - Accent1 2 2 2 8 3" xfId="17997" xr:uid="{2207C929-7578-4BBB-B190-EFF2ACF6CE94}"/>
    <cellStyle name="40% - Accent1 2 2 2 8 4" xfId="36769" xr:uid="{36F49A1D-081A-4362-8580-C8B225300A66}"/>
    <cellStyle name="40% - Accent1 2 2 2 9" xfId="22507" xr:uid="{4C299438-B0EC-4F7B-8C21-9316A5BB3E42}"/>
    <cellStyle name="40% - Accent1 2 2 2 9 2" xfId="41279" xr:uid="{19EE8A2D-D7FD-4DEF-80AA-FAC4A964EB81}"/>
    <cellStyle name="40% - Accent1 2 2 20" xfId="3452" xr:uid="{31A81DB3-F800-4C4A-890F-7DD57BF9D5D7}"/>
    <cellStyle name="40% - Accent1 2 2 3" xfId="1814" xr:uid="{3B1EAA18-3AD0-4E94-B093-D96B333E51B9}"/>
    <cellStyle name="40% - Accent1 2 2 3 10" xfId="13119" xr:uid="{4820E8D2-D2C7-4D32-9DE5-C7C99039B7AD}"/>
    <cellStyle name="40% - Accent1 2 2 3 11" xfId="31901" xr:uid="{F12A5ADF-7F29-48EA-90F1-5A27022B8A16}"/>
    <cellStyle name="40% - Accent1 2 2 3 12" xfId="50886" xr:uid="{5E04DC5E-0DD0-407B-8CEB-92546A8ED4E6}"/>
    <cellStyle name="40% - Accent1 2 2 3 13" xfId="3456" xr:uid="{4066F141-FF6F-4E8D-AADE-1FC813855033}"/>
    <cellStyle name="40% - Accent1 2 2 3 14" xfId="59096" xr:uid="{51FF6349-2852-4203-8548-A186E77EDEF9}"/>
    <cellStyle name="40% - Accent1 2 2 3 2" xfId="2389" xr:uid="{01122F52-1B0B-4CA8-A1F9-42064AFC0767}"/>
    <cellStyle name="40% - Accent1 2 2 3 2 10" xfId="50887" xr:uid="{76CB2E94-9D48-4BBD-B722-47D954E714ED}"/>
    <cellStyle name="40% - Accent1 2 2 3 2 11" xfId="3457" xr:uid="{6330B8E1-0B1B-42DF-A7B1-9EDD214A33BA}"/>
    <cellStyle name="40% - Accent1 2 2 3 2 12" xfId="59097" xr:uid="{42F7B114-E2FA-44B5-820A-B49F642A42D6}"/>
    <cellStyle name="40% - Accent1 2 2 3 2 2" xfId="2390" xr:uid="{4178E6BF-51EF-444A-AD51-A92C283D6A73}"/>
    <cellStyle name="40% - Accent1 2 2 3 2 2 10" xfId="59098" xr:uid="{97B9AA0F-3E7A-4223-9907-F63C4AFA952B}"/>
    <cellStyle name="40% - Accent1 2 2 3 2 2 2" xfId="6805" xr:uid="{E27B821B-9D28-426F-BEAF-E983F27580BA}"/>
    <cellStyle name="40% - Accent1 2 2 3 2 2 2 2" xfId="10563" xr:uid="{322E609B-5112-4D41-BCBF-CC076C9B3EAB}"/>
    <cellStyle name="40% - Accent1 2 2 3 2 2 2 2 2" xfId="29417" xr:uid="{929BABF5-FA6F-4E18-BA8A-B4ED13FF7363}"/>
    <cellStyle name="40% - Accent1 2 2 3 2 2 2 2 2 2" xfId="48179" xr:uid="{0CAB1208-61F4-4C27-BE83-8DB5F4770477}"/>
    <cellStyle name="40% - Accent1 2 2 3 2 2 2 2 3" xfId="20026" xr:uid="{E93AEAED-D6FE-4EEA-811C-48FDC0C3674D}"/>
    <cellStyle name="40% - Accent1 2 2 3 2 2 2 2 4" xfId="38798" xr:uid="{59534D95-8E4C-4BFC-B602-10B9887F95B6}"/>
    <cellStyle name="40% - Accent1 2 2 3 2 2 2 3" xfId="25845" xr:uid="{13FEF601-DE38-4BA1-9640-002ECFE94838}"/>
    <cellStyle name="40% - Accent1 2 2 3 2 2 2 3 2" xfId="44607" xr:uid="{F8DB0BD6-AB56-4092-94BD-421D7D66503F}"/>
    <cellStyle name="40% - Accent1 2 2 3 2 2 2 4" xfId="16454" xr:uid="{7453940E-E4C4-492C-93D2-E38B165F8334}"/>
    <cellStyle name="40% - Accent1 2 2 3 2 2 2 5" xfId="35226" xr:uid="{6C936A9C-2B66-4317-8FCB-2062A9D5F27F}"/>
    <cellStyle name="40% - Accent1 2 2 3 2 2 2 6" xfId="52909" xr:uid="{7C54B630-8893-426A-AFD5-846BA6FD3541}"/>
    <cellStyle name="40% - Accent1 2 2 3 2 2 2 7" xfId="60881" xr:uid="{65DB623A-4AEF-404B-91CE-89A353859123}"/>
    <cellStyle name="40% - Accent1 2 2 3 2 2 3" xfId="10564" xr:uid="{8ABE82DC-CFFD-4C30-B98E-3906DDE075CF}"/>
    <cellStyle name="40% - Accent1 2 2 3 2 2 3 2" xfId="29418" xr:uid="{4D870DA6-1849-4120-BEF6-27A97367AAF3}"/>
    <cellStyle name="40% - Accent1 2 2 3 2 2 3 2 2" xfId="48180" xr:uid="{06EA4DFC-40DC-4553-AB23-5046A1BBF757}"/>
    <cellStyle name="40% - Accent1 2 2 3 2 2 3 3" xfId="20027" xr:uid="{76D373B4-C004-4E45-BA82-65BE01C734C6}"/>
    <cellStyle name="40% - Accent1 2 2 3 2 2 3 4" xfId="38799" xr:uid="{0DA20935-B20B-4C36-8D02-9B2FF4F30503}"/>
    <cellStyle name="40% - Accent1 2 2 3 2 2 3 5" xfId="52910" xr:uid="{48FC3FBE-26DE-46D8-85FA-1BAECACC13BB}"/>
    <cellStyle name="40% - Accent1 2 2 3 2 2 3 6" xfId="60882" xr:uid="{12BD9ADD-C329-4F4B-B7F6-C14CEF6F888C}"/>
    <cellStyle name="40% - Accent1 2 2 3 2 2 4" xfId="8540" xr:uid="{D3261F59-6C72-4680-9070-916032E0A535}"/>
    <cellStyle name="40% - Accent1 2 2 3 2 2 4 2" xfId="27396" xr:uid="{EDFC607D-B8DC-4721-B935-A43D7F5F7E52}"/>
    <cellStyle name="40% - Accent1 2 2 3 2 2 4 2 2" xfId="46158" xr:uid="{C3167385-BAC3-449E-BCB8-5C6FF0165B9D}"/>
    <cellStyle name="40% - Accent1 2 2 3 2 2 4 3" xfId="18005" xr:uid="{23F0D41F-EF94-419B-8EFC-2A53B63D53CE}"/>
    <cellStyle name="40% - Accent1 2 2 3 2 2 4 4" xfId="36777" xr:uid="{2C302F7A-C6DC-4F72-AF6B-AE5DC5BDE554}"/>
    <cellStyle name="40% - Accent1 2 2 3 2 2 5" xfId="24174" xr:uid="{43E4D325-786D-4A5A-819B-C24FE2EDB3F1}"/>
    <cellStyle name="40% - Accent1 2 2 3 2 2 5 2" xfId="42937" xr:uid="{A65E6199-E8E6-4440-97C2-5AE50BEA2292}"/>
    <cellStyle name="40% - Accent1 2 2 3 2 2 6" xfId="14783" xr:uid="{A7F2BACA-3EA3-4AA7-834B-954015FD3148}"/>
    <cellStyle name="40% - Accent1 2 2 3 2 2 7" xfId="33556" xr:uid="{7355212A-E6FB-4E12-831D-6DEDA4E70CB8}"/>
    <cellStyle name="40% - Accent1 2 2 3 2 2 8" xfId="50888" xr:uid="{FEB0D19C-8D66-4139-9F9A-A381875CFE5B}"/>
    <cellStyle name="40% - Accent1 2 2 3 2 2 9" xfId="5127" xr:uid="{E695B8EA-D93C-4B5A-909D-835FFACFDC7D}"/>
    <cellStyle name="40% - Accent1 2 2 3 2 3" xfId="5903" xr:uid="{6916243E-C9FD-4F0B-BB8A-B806D8979C2B}"/>
    <cellStyle name="40% - Accent1 2 2 3 2 3 2" xfId="10565" xr:uid="{3BA35C39-6510-4314-B09C-81CFF6943B04}"/>
    <cellStyle name="40% - Accent1 2 2 3 2 3 2 2" xfId="29419" xr:uid="{5186877D-3DC0-4951-A33F-C55EC4265D0B}"/>
    <cellStyle name="40% - Accent1 2 2 3 2 3 2 2 2" xfId="48181" xr:uid="{49FFED90-9708-42E0-B95E-B4A20B9C663D}"/>
    <cellStyle name="40% - Accent1 2 2 3 2 3 2 3" xfId="20028" xr:uid="{C5BAD0AC-2E0C-48C9-901B-977500C6F76E}"/>
    <cellStyle name="40% - Accent1 2 2 3 2 3 2 4" xfId="38800" xr:uid="{2EAA8D12-29C5-4C19-A945-272F1D9E467B}"/>
    <cellStyle name="40% - Accent1 2 2 3 2 3 3" xfId="24950" xr:uid="{2F081E86-D4C8-4BD3-9472-46FB88DC84E6}"/>
    <cellStyle name="40% - Accent1 2 2 3 2 3 3 2" xfId="43712" xr:uid="{382971A6-3E19-486B-AD11-BD1D584A2394}"/>
    <cellStyle name="40% - Accent1 2 2 3 2 3 4" xfId="15559" xr:uid="{319996ED-47F4-4C39-B278-55DDF7E64ACB}"/>
    <cellStyle name="40% - Accent1 2 2 3 2 3 5" xfId="34331" xr:uid="{D6D5FA53-1E3E-4608-8666-FC7684E2ECD1}"/>
    <cellStyle name="40% - Accent1 2 2 3 2 3 6" xfId="52911" xr:uid="{CAB7EDAD-56C5-4DC9-804D-B07EFEDC28F9}"/>
    <cellStyle name="40% - Accent1 2 2 3 2 3 7" xfId="60883" xr:uid="{FE685AD6-51B3-4337-9530-C16A7967DEAA}"/>
    <cellStyle name="40% - Accent1 2 2 3 2 4" xfId="4352" xr:uid="{E7E5A286-8665-4056-8DEC-471E85B64607}"/>
    <cellStyle name="40% - Accent1 2 2 3 2 4 2" xfId="10566" xr:uid="{FD1CC455-1C21-47BB-B032-A1DD3C3E4433}"/>
    <cellStyle name="40% - Accent1 2 2 3 2 4 2 2" xfId="29420" xr:uid="{7C177CFF-BFFE-48E4-980D-2C179B479D9B}"/>
    <cellStyle name="40% - Accent1 2 2 3 2 4 2 2 2" xfId="48182" xr:uid="{96161266-DF0F-4B0F-8770-0EEFB6EA4A56}"/>
    <cellStyle name="40% - Accent1 2 2 3 2 4 2 3" xfId="20029" xr:uid="{32ADE355-3855-419B-8F5D-DAF51B98ADAE}"/>
    <cellStyle name="40% - Accent1 2 2 3 2 4 2 4" xfId="38801" xr:uid="{CF9B49B4-679F-4680-BC4E-B52FA46F671D}"/>
    <cellStyle name="40% - Accent1 2 2 3 2 4 3" xfId="23399" xr:uid="{76B16F28-D31E-4042-AC50-72396ADEF622}"/>
    <cellStyle name="40% - Accent1 2 2 3 2 4 3 2" xfId="42162" xr:uid="{49CF798C-4872-4DF3-B0DF-7A3D077C0046}"/>
    <cellStyle name="40% - Accent1 2 2 3 2 4 4" xfId="14008" xr:uid="{E9A7FB00-D5FB-4C17-ADC9-ADC3EE053713}"/>
    <cellStyle name="40% - Accent1 2 2 3 2 4 5" xfId="32781" xr:uid="{8B067750-03DC-4828-8C25-4CE0BB09D7E3}"/>
    <cellStyle name="40% - Accent1 2 2 3 2 4 6" xfId="52912" xr:uid="{2790D34A-39D5-4B9B-84BF-78A4100BE3EE}"/>
    <cellStyle name="40% - Accent1 2 2 3 2 4 7" xfId="60884" xr:uid="{C6B572B6-48AE-45B5-9179-B4641B1776DA}"/>
    <cellStyle name="40% - Accent1 2 2 3 2 5" xfId="6804" xr:uid="{576C8FA6-5E3D-46CB-B70D-A7A9AA85EA53}"/>
    <cellStyle name="40% - Accent1 2 2 3 2 5 2" xfId="25844" xr:uid="{D73DBA10-0A17-4F04-A766-6E7D35619F9B}"/>
    <cellStyle name="40% - Accent1 2 2 3 2 5 2 2" xfId="44606" xr:uid="{8E2FA8C9-43B7-4095-986D-57EC890F7E7B}"/>
    <cellStyle name="40% - Accent1 2 2 3 2 5 3" xfId="16453" xr:uid="{E6C21C07-5744-4441-B01C-490A3E67F50E}"/>
    <cellStyle name="40% - Accent1 2 2 3 2 5 4" xfId="35225" xr:uid="{D3D4CC33-F3F7-4F57-A94D-A8FE76C427A4}"/>
    <cellStyle name="40% - Accent1 2 2 3 2 6" xfId="8539" xr:uid="{868950CF-32F7-4357-844A-1005519314B0}"/>
    <cellStyle name="40% - Accent1 2 2 3 2 6 2" xfId="27395" xr:uid="{8D1C2B7A-21F1-45EE-9F7D-31DC2C49901C}"/>
    <cellStyle name="40% - Accent1 2 2 3 2 6 2 2" xfId="46157" xr:uid="{607504DA-7646-4A3B-8485-99C4AA1CE12D}"/>
    <cellStyle name="40% - Accent1 2 2 3 2 6 3" xfId="18004" xr:uid="{4D4F69BE-5714-4F2A-AFE3-7AE2823E5267}"/>
    <cellStyle name="40% - Accent1 2 2 3 2 6 4" xfId="36776" xr:uid="{F319BCBF-08BE-42B3-A684-BC7F947032BA}"/>
    <cellStyle name="40% - Accent1 2 2 3 2 7" xfId="22511" xr:uid="{0CC34B4B-73F1-4F18-9362-C48312CD8ED7}"/>
    <cellStyle name="40% - Accent1 2 2 3 2 7 2" xfId="41283" xr:uid="{16155AED-84CA-4CE3-8EFD-4BE2BC984DA5}"/>
    <cellStyle name="40% - Accent1 2 2 3 2 8" xfId="13120" xr:uid="{0563F8C7-7F3C-476B-B2D9-28C895ECD9C5}"/>
    <cellStyle name="40% - Accent1 2 2 3 2 9" xfId="31902" xr:uid="{F6D738AD-C0EC-489C-9612-9C972FA82F77}"/>
    <cellStyle name="40% - Accent1 2 2 3 3" xfId="2391" xr:uid="{0F69674D-724A-4368-80CB-E7C302AB55DD}"/>
    <cellStyle name="40% - Accent1 2 2 3 3 10" xfId="50889" xr:uid="{4A5E84E4-16E0-4A76-A22E-B4420662BDEB}"/>
    <cellStyle name="40% - Accent1 2 2 3 3 11" xfId="3458" xr:uid="{EB825C6B-B7AE-42E6-914E-839FDAB3A3F2}"/>
    <cellStyle name="40% - Accent1 2 2 3 3 12" xfId="59099" xr:uid="{45583328-59E4-4B83-AF30-5638CD4A6C64}"/>
    <cellStyle name="40% - Accent1 2 2 3 3 2" xfId="2392" xr:uid="{A8C99041-7000-437D-B6E2-27AF80619756}"/>
    <cellStyle name="40% - Accent1 2 2 3 3 2 10" xfId="59100" xr:uid="{678828BC-8571-4C23-BFDD-7B9879BD1F10}"/>
    <cellStyle name="40% - Accent1 2 2 3 3 2 2" xfId="6807" xr:uid="{80A2A8CE-46CC-4FC4-8EE3-0B423FEC54AB}"/>
    <cellStyle name="40% - Accent1 2 2 3 3 2 2 2" xfId="10567" xr:uid="{28B103A2-2FE5-44B5-8941-72EB9362BE90}"/>
    <cellStyle name="40% - Accent1 2 2 3 3 2 2 2 2" xfId="29421" xr:uid="{1D7BB764-55B7-4D1A-AFEB-EE600BFEAF53}"/>
    <cellStyle name="40% - Accent1 2 2 3 3 2 2 2 2 2" xfId="48183" xr:uid="{AD71EB10-8464-41D3-BBD6-C5062AFB8A29}"/>
    <cellStyle name="40% - Accent1 2 2 3 3 2 2 2 3" xfId="20030" xr:uid="{FBFF454A-D9FB-4CDD-B450-1D10089E46BD}"/>
    <cellStyle name="40% - Accent1 2 2 3 3 2 2 2 4" xfId="38802" xr:uid="{FA512586-CC90-46CA-B88B-0825DADD4792}"/>
    <cellStyle name="40% - Accent1 2 2 3 3 2 2 3" xfId="25847" xr:uid="{9489BBD9-997F-48AA-A223-945E9ED83A0F}"/>
    <cellStyle name="40% - Accent1 2 2 3 3 2 2 3 2" xfId="44609" xr:uid="{07D1AF9A-7343-4000-9185-C1C31E6FB432}"/>
    <cellStyle name="40% - Accent1 2 2 3 3 2 2 4" xfId="16456" xr:uid="{55D35EC6-8395-4FF0-A568-2ABEE416C20A}"/>
    <cellStyle name="40% - Accent1 2 2 3 3 2 2 5" xfId="35228" xr:uid="{87872C81-4874-40B9-B7FA-7E961E3C4A85}"/>
    <cellStyle name="40% - Accent1 2 2 3 3 2 2 6" xfId="52913" xr:uid="{E56B8481-8252-4CC3-8F7D-C90968BF43CB}"/>
    <cellStyle name="40% - Accent1 2 2 3 3 2 2 7" xfId="60885" xr:uid="{017969B6-0F32-455C-89EC-7BB44965CFA2}"/>
    <cellStyle name="40% - Accent1 2 2 3 3 2 3" xfId="10568" xr:uid="{DAAC3B07-2406-4023-9206-F62E780EDA3E}"/>
    <cellStyle name="40% - Accent1 2 2 3 3 2 3 2" xfId="29422" xr:uid="{ED156623-A7E6-4A10-9E6C-F0B42C3EEE9C}"/>
    <cellStyle name="40% - Accent1 2 2 3 3 2 3 2 2" xfId="48184" xr:uid="{F9751E13-CBA6-4EA6-B0CF-6B1771858E1E}"/>
    <cellStyle name="40% - Accent1 2 2 3 3 2 3 3" xfId="20031" xr:uid="{F8A3BAC2-2324-49C5-A566-B9B5ECD6BEFD}"/>
    <cellStyle name="40% - Accent1 2 2 3 3 2 3 4" xfId="38803" xr:uid="{6D613230-2DF3-4BF3-B09F-CC21A4EED8DF}"/>
    <cellStyle name="40% - Accent1 2 2 3 3 2 3 5" xfId="52914" xr:uid="{3286BCD8-7786-44B7-9962-7D24C56C4F71}"/>
    <cellStyle name="40% - Accent1 2 2 3 3 2 3 6" xfId="60886" xr:uid="{9C072B34-6583-4492-AC99-7D03913B577F}"/>
    <cellStyle name="40% - Accent1 2 2 3 3 2 4" xfId="8542" xr:uid="{ACABFF70-E560-4D83-9A32-195A4F7D928A}"/>
    <cellStyle name="40% - Accent1 2 2 3 3 2 4 2" xfId="27398" xr:uid="{959B3C69-4E75-4225-AE67-4C5A36FCCBF3}"/>
    <cellStyle name="40% - Accent1 2 2 3 3 2 4 2 2" xfId="46160" xr:uid="{0B4D4BD6-EF5F-4BDF-8C3D-C25D0E5FECAA}"/>
    <cellStyle name="40% - Accent1 2 2 3 3 2 4 3" xfId="18007" xr:uid="{0E588AB8-5A62-4644-888C-9D00535B2883}"/>
    <cellStyle name="40% - Accent1 2 2 3 3 2 4 4" xfId="36779" xr:uid="{D2C8C923-6144-48E1-AEE5-2394A8AE0BDA}"/>
    <cellStyle name="40% - Accent1 2 2 3 3 2 5" xfId="24392" xr:uid="{5054E87B-8D36-4A4D-A22C-2B5AC1988C45}"/>
    <cellStyle name="40% - Accent1 2 2 3 3 2 5 2" xfId="43155" xr:uid="{1F29B167-FA04-4304-BA92-42FCEFBB03CB}"/>
    <cellStyle name="40% - Accent1 2 2 3 3 2 6" xfId="15001" xr:uid="{2F8B9B55-1B3A-42D7-955A-D00D7BC82FF2}"/>
    <cellStyle name="40% - Accent1 2 2 3 3 2 7" xfId="33774" xr:uid="{AF01A2C6-4EC5-4482-A61A-4968CCA6BC69}"/>
    <cellStyle name="40% - Accent1 2 2 3 3 2 8" xfId="50890" xr:uid="{EE7F7551-B1A2-463C-A810-6E2AC5F62A5C}"/>
    <cellStyle name="40% - Accent1 2 2 3 3 2 9" xfId="5345" xr:uid="{DACF3517-62B0-478A-982E-3ABF91059D75}"/>
    <cellStyle name="40% - Accent1 2 2 3 3 3" xfId="6121" xr:uid="{0ED6BD7A-022F-4F86-973A-5E13948E45B1}"/>
    <cellStyle name="40% - Accent1 2 2 3 3 3 2" xfId="10569" xr:uid="{8CFD54F0-3A42-4A22-9478-985638794B9D}"/>
    <cellStyle name="40% - Accent1 2 2 3 3 3 2 2" xfId="29423" xr:uid="{EB184DDE-AE5B-48E4-AE22-A840C469C7E2}"/>
    <cellStyle name="40% - Accent1 2 2 3 3 3 2 2 2" xfId="48185" xr:uid="{291A1F4C-6B3A-422B-9D25-46E6CF233DDE}"/>
    <cellStyle name="40% - Accent1 2 2 3 3 3 2 3" xfId="20032" xr:uid="{D3958B8C-2F71-4610-9B5E-6E235FDF283F}"/>
    <cellStyle name="40% - Accent1 2 2 3 3 3 2 4" xfId="38804" xr:uid="{D064A4F0-706F-431A-B7A6-2219BF0DE8A4}"/>
    <cellStyle name="40% - Accent1 2 2 3 3 3 3" xfId="25168" xr:uid="{A5D7F00B-1EA5-4301-A63B-F70C2161CD39}"/>
    <cellStyle name="40% - Accent1 2 2 3 3 3 3 2" xfId="43930" xr:uid="{CC713A45-7B7A-4734-AB5D-14D6BCC56183}"/>
    <cellStyle name="40% - Accent1 2 2 3 3 3 4" xfId="15777" xr:uid="{76268298-061A-494C-AE23-C95FD7EA022C}"/>
    <cellStyle name="40% - Accent1 2 2 3 3 3 5" xfId="34549" xr:uid="{7DFDD2AF-80B0-40B9-9A72-139AFE46E697}"/>
    <cellStyle name="40% - Accent1 2 2 3 3 3 6" xfId="52915" xr:uid="{B43EEF96-1EF3-4A90-BBFC-F1C70B71FBFA}"/>
    <cellStyle name="40% - Accent1 2 2 3 3 3 7" xfId="60887" xr:uid="{E217BFD5-ADB0-436E-8D01-508895E78D6B}"/>
    <cellStyle name="40% - Accent1 2 2 3 3 4" xfId="4570" xr:uid="{8E56CF25-ADC5-4BF7-954D-731B2EE8134F}"/>
    <cellStyle name="40% - Accent1 2 2 3 3 4 2" xfId="10570" xr:uid="{5D6E4A20-5D37-4642-89BC-1F22756C919C}"/>
    <cellStyle name="40% - Accent1 2 2 3 3 4 2 2" xfId="29424" xr:uid="{31F379D6-2DE1-4BFB-A14D-44D2DA7CB0D6}"/>
    <cellStyle name="40% - Accent1 2 2 3 3 4 2 2 2" xfId="48186" xr:uid="{F997F7D6-FED9-4D50-AF0D-9A1801D22AAC}"/>
    <cellStyle name="40% - Accent1 2 2 3 3 4 2 3" xfId="20033" xr:uid="{7518FD83-2E11-4B3A-9DFB-70A9920A95BD}"/>
    <cellStyle name="40% - Accent1 2 2 3 3 4 2 4" xfId="38805" xr:uid="{9044C0AA-F656-4DC5-B7C0-5B65065539DD}"/>
    <cellStyle name="40% - Accent1 2 2 3 3 4 3" xfId="23617" xr:uid="{0D6087F1-D891-4EF0-9258-01152696F2B2}"/>
    <cellStyle name="40% - Accent1 2 2 3 3 4 3 2" xfId="42380" xr:uid="{FFAEF6B7-E5E4-4608-A1A9-817A7B015D2D}"/>
    <cellStyle name="40% - Accent1 2 2 3 3 4 4" xfId="14226" xr:uid="{3447D1CD-E6BC-4C58-A857-E3CBB8161B75}"/>
    <cellStyle name="40% - Accent1 2 2 3 3 4 5" xfId="32999" xr:uid="{962CC091-2EA3-4ACA-8F0A-2363AE11188A}"/>
    <cellStyle name="40% - Accent1 2 2 3 3 4 6" xfId="52916" xr:uid="{471156B5-CE81-43A8-BD7C-F4042D824632}"/>
    <cellStyle name="40% - Accent1 2 2 3 3 4 7" xfId="60888" xr:uid="{FEC35FFA-DE7A-4BC3-A820-B87E9F319F64}"/>
    <cellStyle name="40% - Accent1 2 2 3 3 5" xfId="6806" xr:uid="{1D768D4F-935A-4129-B1C7-3D39D4BCC38E}"/>
    <cellStyle name="40% - Accent1 2 2 3 3 5 2" xfId="25846" xr:uid="{50BC01A8-0D48-48A6-93B1-5CBF4DE3A850}"/>
    <cellStyle name="40% - Accent1 2 2 3 3 5 2 2" xfId="44608" xr:uid="{259022C7-53A3-4DA6-8D9F-D95C919C5853}"/>
    <cellStyle name="40% - Accent1 2 2 3 3 5 3" xfId="16455" xr:uid="{32726D5E-142E-4DAB-9ECC-3F0760C8FF53}"/>
    <cellStyle name="40% - Accent1 2 2 3 3 5 4" xfId="35227" xr:uid="{BDD28679-9646-48D7-8EFC-7C815BB46F90}"/>
    <cellStyle name="40% - Accent1 2 2 3 3 6" xfId="8541" xr:uid="{97BBD710-3AA4-4A63-9F12-CBB91A227B0B}"/>
    <cellStyle name="40% - Accent1 2 2 3 3 6 2" xfId="27397" xr:uid="{4CB7DAE2-5184-4227-ABF9-749484DF39A4}"/>
    <cellStyle name="40% - Accent1 2 2 3 3 6 2 2" xfId="46159" xr:uid="{9CAB46A7-1760-4F55-BB54-D6B9C0100628}"/>
    <cellStyle name="40% - Accent1 2 2 3 3 6 3" xfId="18006" xr:uid="{05E5D200-3A6A-48B2-8132-963A84A9C957}"/>
    <cellStyle name="40% - Accent1 2 2 3 3 6 4" xfId="36778" xr:uid="{9D0CFF5B-9164-4651-838D-6990CDA5724B}"/>
    <cellStyle name="40% - Accent1 2 2 3 3 7" xfId="22512" xr:uid="{DF7B13C7-D8C2-4C94-83E9-CD79BDA57EBE}"/>
    <cellStyle name="40% - Accent1 2 2 3 3 7 2" xfId="41284" xr:uid="{834574E2-0997-4E6D-B6C2-F2394EACF249}"/>
    <cellStyle name="40% - Accent1 2 2 3 3 8" xfId="13121" xr:uid="{B90E1705-EA65-4FB6-ABED-6216F91A960A}"/>
    <cellStyle name="40% - Accent1 2 2 3 3 9" xfId="31903" xr:uid="{8EF4C4AB-D7EE-4DAF-ABBD-D27552A8D8F8}"/>
    <cellStyle name="40% - Accent1 2 2 3 4" xfId="2393" xr:uid="{C5011733-6B4E-41AC-AA0A-284548B2AC4C}"/>
    <cellStyle name="40% - Accent1 2 2 3 4 10" xfId="59101" xr:uid="{935607C5-4268-48EB-AD90-7A2B75FA2160}"/>
    <cellStyle name="40% - Accent1 2 2 3 4 2" xfId="6808" xr:uid="{7547AA82-C05D-4CBF-9898-D09F1419C5AE}"/>
    <cellStyle name="40% - Accent1 2 2 3 4 2 2" xfId="10571" xr:uid="{F31F56B4-8892-4412-891A-7A817A061E3A}"/>
    <cellStyle name="40% - Accent1 2 2 3 4 2 2 2" xfId="29425" xr:uid="{0C1341C2-485D-42BB-9A71-A1852A593E57}"/>
    <cellStyle name="40% - Accent1 2 2 3 4 2 2 2 2" xfId="48187" xr:uid="{71781404-F118-4770-BECD-B6410AE59108}"/>
    <cellStyle name="40% - Accent1 2 2 3 4 2 2 3" xfId="20034" xr:uid="{6715B298-67A8-4012-BC94-BF43E56DBE0F}"/>
    <cellStyle name="40% - Accent1 2 2 3 4 2 2 4" xfId="38806" xr:uid="{B8CF4420-AFB4-4717-BACF-BA7CAEDC04CB}"/>
    <cellStyle name="40% - Accent1 2 2 3 4 2 3" xfId="25848" xr:uid="{DC09E521-E23D-4506-9D25-5BCAB090E5E4}"/>
    <cellStyle name="40% - Accent1 2 2 3 4 2 3 2" xfId="44610" xr:uid="{FEBB21EA-C594-4543-9085-3154EFB8889E}"/>
    <cellStyle name="40% - Accent1 2 2 3 4 2 4" xfId="16457" xr:uid="{BEE993A1-C1B9-49DD-ADA5-2767268AD5B4}"/>
    <cellStyle name="40% - Accent1 2 2 3 4 2 5" xfId="35229" xr:uid="{A37BE7EA-0DC5-4D94-8502-3911D909AD69}"/>
    <cellStyle name="40% - Accent1 2 2 3 4 2 6" xfId="52917" xr:uid="{908B08BB-F45F-4F5C-AEF4-F7993227B0F9}"/>
    <cellStyle name="40% - Accent1 2 2 3 4 2 7" xfId="60889" xr:uid="{562732E0-26A8-4BB7-A556-33D95ADEC7E7}"/>
    <cellStyle name="40% - Accent1 2 2 3 4 3" xfId="10572" xr:uid="{5C458E31-236E-4DB3-9191-16AFF18615EE}"/>
    <cellStyle name="40% - Accent1 2 2 3 4 3 2" xfId="29426" xr:uid="{B8BC5AEF-AFC6-4C38-8E04-C3C9C5C85F79}"/>
    <cellStyle name="40% - Accent1 2 2 3 4 3 2 2" xfId="48188" xr:uid="{ADA2BE7C-BD86-450E-9E91-93875491F181}"/>
    <cellStyle name="40% - Accent1 2 2 3 4 3 3" xfId="20035" xr:uid="{59BBD754-2516-4506-89ED-86863E814DDB}"/>
    <cellStyle name="40% - Accent1 2 2 3 4 3 4" xfId="38807" xr:uid="{AD3A73FA-F8FE-448E-970D-4E2BD686ADC5}"/>
    <cellStyle name="40% - Accent1 2 2 3 4 3 5" xfId="52918" xr:uid="{1395DCE3-0CDE-48AD-9B17-7363CB0ED770}"/>
    <cellStyle name="40% - Accent1 2 2 3 4 3 6" xfId="60890" xr:uid="{3129F1A8-EFA8-4E42-9119-5686DC81815D}"/>
    <cellStyle name="40% - Accent1 2 2 3 4 4" xfId="8543" xr:uid="{3924CAA9-3D90-4B64-8CEB-4BEF9A1E1B29}"/>
    <cellStyle name="40% - Accent1 2 2 3 4 4 2" xfId="27399" xr:uid="{E028CD12-9573-43DF-8870-9D04D1EAF17B}"/>
    <cellStyle name="40% - Accent1 2 2 3 4 4 2 2" xfId="46161" xr:uid="{A717F001-760E-4F64-B1F1-9A2FF7446029}"/>
    <cellStyle name="40% - Accent1 2 2 3 4 4 3" xfId="18008" xr:uid="{678E4605-5724-41B2-850A-7C92A5C110AF}"/>
    <cellStyle name="40% - Accent1 2 2 3 4 4 4" xfId="36780" xr:uid="{5576F765-EA57-4B81-B69D-F025B4E081ED}"/>
    <cellStyle name="40% - Accent1 2 2 3 4 5" xfId="23959" xr:uid="{0BA812FA-3E75-4CB5-921E-6286D155D9D8}"/>
    <cellStyle name="40% - Accent1 2 2 3 4 5 2" xfId="42722" xr:uid="{3EFAC5F5-3787-40AD-AD85-F9A60324E3AA}"/>
    <cellStyle name="40% - Accent1 2 2 3 4 6" xfId="14568" xr:uid="{4888BCD7-6EA2-4BC4-8839-CB2490B225FE}"/>
    <cellStyle name="40% - Accent1 2 2 3 4 7" xfId="33341" xr:uid="{9F707689-934A-4962-B51B-EC01F16233C6}"/>
    <cellStyle name="40% - Accent1 2 2 3 4 8" xfId="50891" xr:uid="{2CA363EA-7BFD-464B-AC95-E469C00F3DF4}"/>
    <cellStyle name="40% - Accent1 2 2 3 4 9" xfId="4912" xr:uid="{EF5AF4FE-6319-4875-BEC4-6408BD8E1D12}"/>
    <cellStyle name="40% - Accent1 2 2 3 5" xfId="5688" xr:uid="{6FE7F5C7-12B3-4C51-BA1D-AF2AE1D5E4CA}"/>
    <cellStyle name="40% - Accent1 2 2 3 5 2" xfId="10573" xr:uid="{E8C25203-D328-4048-8680-C973843F92F9}"/>
    <cellStyle name="40% - Accent1 2 2 3 5 2 2" xfId="29427" xr:uid="{560442AF-77C4-4F53-9C5E-6B0AE0631AB7}"/>
    <cellStyle name="40% - Accent1 2 2 3 5 2 2 2" xfId="48189" xr:uid="{AE0BA78E-3132-4A8F-A65A-54F779B8F555}"/>
    <cellStyle name="40% - Accent1 2 2 3 5 2 3" xfId="20036" xr:uid="{6497960C-CE74-4F3D-9E76-3DFA828CF8E9}"/>
    <cellStyle name="40% - Accent1 2 2 3 5 2 4" xfId="38808" xr:uid="{60447E16-1A66-4A9C-A1FE-40385B91F7FC}"/>
    <cellStyle name="40% - Accent1 2 2 3 5 3" xfId="24735" xr:uid="{80F08AFF-26E6-44FC-8D49-41406C36439E}"/>
    <cellStyle name="40% - Accent1 2 2 3 5 3 2" xfId="43497" xr:uid="{A08E4DB2-32ED-4715-BC4D-E64C31611F58}"/>
    <cellStyle name="40% - Accent1 2 2 3 5 4" xfId="15344" xr:uid="{0D317AA5-5FC5-4239-BC7F-B3A83C19580D}"/>
    <cellStyle name="40% - Accent1 2 2 3 5 5" xfId="34116" xr:uid="{BEF36D97-61E3-4D0D-B80F-66AE8DB5E98E}"/>
    <cellStyle name="40% - Accent1 2 2 3 5 6" xfId="52919" xr:uid="{82CCF8DC-0520-4DE4-9026-06D2D6A894F5}"/>
    <cellStyle name="40% - Accent1 2 2 3 5 7" xfId="60891" xr:uid="{C02352FA-BEA1-4E74-81CD-906410DC8BA6}"/>
    <cellStyle name="40% - Accent1 2 2 3 6" xfId="4137" xr:uid="{8A83099B-8644-4327-BE66-599CD91E30B7}"/>
    <cellStyle name="40% - Accent1 2 2 3 6 2" xfId="10574" xr:uid="{78CBC5A2-979F-40D3-B3B9-CC96C6482560}"/>
    <cellStyle name="40% - Accent1 2 2 3 6 2 2" xfId="29428" xr:uid="{71942E1E-1B73-4FA1-A5EC-3ED1E8E152E3}"/>
    <cellStyle name="40% - Accent1 2 2 3 6 2 2 2" xfId="48190" xr:uid="{190B21F2-BBB5-420F-BA0F-5B56D7CC9A30}"/>
    <cellStyle name="40% - Accent1 2 2 3 6 2 3" xfId="20037" xr:uid="{6BC0C903-B331-4499-A7FD-D849A037CBE7}"/>
    <cellStyle name="40% - Accent1 2 2 3 6 2 4" xfId="38809" xr:uid="{E7071F1B-7536-45FD-8387-7BB0EC9D489C}"/>
    <cellStyle name="40% - Accent1 2 2 3 6 3" xfId="23184" xr:uid="{4B4B4C62-CA4D-4DC1-BB1F-6438091C3687}"/>
    <cellStyle name="40% - Accent1 2 2 3 6 3 2" xfId="41947" xr:uid="{BC234147-66B1-4CF5-B31D-7C4C155A216E}"/>
    <cellStyle name="40% - Accent1 2 2 3 6 4" xfId="13793" xr:uid="{E81CD092-A73D-44F8-B22C-3067EF269162}"/>
    <cellStyle name="40% - Accent1 2 2 3 6 5" xfId="32566" xr:uid="{DC62C4D8-0038-4F31-BACD-DE9862AA3EDC}"/>
    <cellStyle name="40% - Accent1 2 2 3 6 6" xfId="52920" xr:uid="{B65C91CD-DBDC-4D03-9980-B6EC3DAD63A8}"/>
    <cellStyle name="40% - Accent1 2 2 3 6 7" xfId="60892" xr:uid="{80FB1788-ECF2-4B5E-8212-55F7A6417830}"/>
    <cellStyle name="40% - Accent1 2 2 3 7" xfId="6803" xr:uid="{E43171F4-950C-4C5E-A840-4AD6D5AD5A0F}"/>
    <cellStyle name="40% - Accent1 2 2 3 7 2" xfId="25843" xr:uid="{1959F5EA-C874-452F-8FEC-6115AC8402B3}"/>
    <cellStyle name="40% - Accent1 2 2 3 7 2 2" xfId="44605" xr:uid="{315B3630-5B73-4711-8EF9-EE07D731F4D0}"/>
    <cellStyle name="40% - Accent1 2 2 3 7 3" xfId="16452" xr:uid="{1B26C38C-72C0-4B2A-AAA6-5FA0E378A042}"/>
    <cellStyle name="40% - Accent1 2 2 3 7 4" xfId="35224" xr:uid="{7342D73C-3533-446C-87A1-C97A5DAD93EA}"/>
    <cellStyle name="40% - Accent1 2 2 3 8" xfId="8538" xr:uid="{A013A7B5-1AB3-4C08-A59C-4C7368B23487}"/>
    <cellStyle name="40% - Accent1 2 2 3 8 2" xfId="27394" xr:uid="{E1E6D476-45A3-4B53-96A0-146C8D6C3C5D}"/>
    <cellStyle name="40% - Accent1 2 2 3 8 2 2" xfId="46156" xr:uid="{49196FF5-FDF5-4B72-B7A0-0A59BA9AC218}"/>
    <cellStyle name="40% - Accent1 2 2 3 8 3" xfId="18003" xr:uid="{FA4E8BEB-4209-4CD2-B1EE-2A82BD45352B}"/>
    <cellStyle name="40% - Accent1 2 2 3 8 4" xfId="36775" xr:uid="{66556C87-CE05-4822-B322-692141A45984}"/>
    <cellStyle name="40% - Accent1 2 2 3 9" xfId="22510" xr:uid="{5EAA848F-9A2E-40E0-90DB-3598BADFD360}"/>
    <cellStyle name="40% - Accent1 2 2 3 9 2" xfId="41282" xr:uid="{8E0C9361-0247-473C-A052-866C470A42AC}"/>
    <cellStyle name="40% - Accent1 2 2 4" xfId="1608" xr:uid="{3AB1244F-7CE7-4D94-B4AE-C242C61F6DCC}"/>
    <cellStyle name="40% - Accent1 2 2 4 10" xfId="13122" xr:uid="{C2A6E064-6206-4791-882D-28E1FB785652}"/>
    <cellStyle name="40% - Accent1 2 2 4 11" xfId="31904" xr:uid="{CF8D1AD4-11B0-4581-A9A0-C982756222D9}"/>
    <cellStyle name="40% - Accent1 2 2 4 12" xfId="50892" xr:uid="{08F53D12-82AE-4567-A25F-7622D0C5AB59}"/>
    <cellStyle name="40% - Accent1 2 2 4 13" xfId="3459" xr:uid="{256EE124-538C-4957-85AA-DE84B9B1796D}"/>
    <cellStyle name="40% - Accent1 2 2 4 14" xfId="59102" xr:uid="{C2118FD7-0DF2-4A03-89F4-662307D34C07}"/>
    <cellStyle name="40% - Accent1 2 2 4 2" xfId="2394" xr:uid="{9C3976BC-E656-4F9B-AA3C-3897332B01B3}"/>
    <cellStyle name="40% - Accent1 2 2 4 2 10" xfId="50893" xr:uid="{B324E84E-F934-46E6-9B5D-F005065CE70F}"/>
    <cellStyle name="40% - Accent1 2 2 4 2 11" xfId="3460" xr:uid="{76EF8D8F-7924-40D7-8577-CF51D9054EF3}"/>
    <cellStyle name="40% - Accent1 2 2 4 2 12" xfId="59103" xr:uid="{31EB52C4-D7C7-4ECC-AE3C-E1E395FF030E}"/>
    <cellStyle name="40% - Accent1 2 2 4 2 2" xfId="2395" xr:uid="{82535D6C-DB12-4D53-B753-09BEBE4D435B}"/>
    <cellStyle name="40% - Accent1 2 2 4 2 2 10" xfId="59104" xr:uid="{862F55C8-9B7C-48C4-8B95-9C92531B8A7E}"/>
    <cellStyle name="40% - Accent1 2 2 4 2 2 2" xfId="6811" xr:uid="{20399325-072B-4BB7-A863-4CB078A9DFD5}"/>
    <cellStyle name="40% - Accent1 2 2 4 2 2 2 2" xfId="10575" xr:uid="{01323FCC-A916-4086-941D-02781C71ACA6}"/>
    <cellStyle name="40% - Accent1 2 2 4 2 2 2 2 2" xfId="29429" xr:uid="{56948F89-6D69-4C08-9D4E-3677C15D0874}"/>
    <cellStyle name="40% - Accent1 2 2 4 2 2 2 2 2 2" xfId="48191" xr:uid="{9C897B06-2CF5-45CC-9A15-29491E53B521}"/>
    <cellStyle name="40% - Accent1 2 2 4 2 2 2 2 3" xfId="20038" xr:uid="{2D20AB3A-A605-45C6-85AF-12980D1B0445}"/>
    <cellStyle name="40% - Accent1 2 2 4 2 2 2 2 4" xfId="38810" xr:uid="{B2A94389-CF83-4B7A-B6EA-6C0B14869CC3}"/>
    <cellStyle name="40% - Accent1 2 2 4 2 2 2 3" xfId="25851" xr:uid="{47DBB9B6-F706-47DC-863A-C7D7A737FA35}"/>
    <cellStyle name="40% - Accent1 2 2 4 2 2 2 3 2" xfId="44613" xr:uid="{50A1F608-637B-4E39-9D7F-7F68B098427F}"/>
    <cellStyle name="40% - Accent1 2 2 4 2 2 2 4" xfId="16460" xr:uid="{5EDDA08B-01E5-4C59-803E-FCAA1D9B2400}"/>
    <cellStyle name="40% - Accent1 2 2 4 2 2 2 5" xfId="35232" xr:uid="{7AB12461-14FA-4B22-9C15-4B0D2D9B341D}"/>
    <cellStyle name="40% - Accent1 2 2 4 2 2 2 6" xfId="52921" xr:uid="{229921E6-8BAE-4BFE-8CC3-1C98B49A969D}"/>
    <cellStyle name="40% - Accent1 2 2 4 2 2 2 7" xfId="60893" xr:uid="{C1EF3998-1CE7-4FA6-B1AC-A76E9E9A588A}"/>
    <cellStyle name="40% - Accent1 2 2 4 2 2 3" xfId="10576" xr:uid="{7659EA25-B827-4838-8F51-6BD4E0DDEB1B}"/>
    <cellStyle name="40% - Accent1 2 2 4 2 2 3 2" xfId="29430" xr:uid="{E0D22C3D-65F5-4E3D-82F9-CDB098EA3A1A}"/>
    <cellStyle name="40% - Accent1 2 2 4 2 2 3 2 2" xfId="48192" xr:uid="{208D0BE8-7960-44D6-B85F-7234480A2B94}"/>
    <cellStyle name="40% - Accent1 2 2 4 2 2 3 3" xfId="20039" xr:uid="{4775B688-5670-4946-909D-CE0CC4990689}"/>
    <cellStyle name="40% - Accent1 2 2 4 2 2 3 4" xfId="38811" xr:uid="{7476495C-A0A2-4B54-BCAB-870D8BA0B27E}"/>
    <cellStyle name="40% - Accent1 2 2 4 2 2 3 5" xfId="52922" xr:uid="{FBF5C78C-4373-4100-B65B-B1422D5290B2}"/>
    <cellStyle name="40% - Accent1 2 2 4 2 2 3 6" xfId="60894" xr:uid="{AE68C000-1D3F-4932-AC6C-6A57F17BB3BA}"/>
    <cellStyle name="40% - Accent1 2 2 4 2 2 4" xfId="8546" xr:uid="{D8BC7672-45DD-45E1-AE0C-8451F1981C7C}"/>
    <cellStyle name="40% - Accent1 2 2 4 2 2 4 2" xfId="27402" xr:uid="{0C1CC2F3-F1E1-49D2-9059-0601956CF7DC}"/>
    <cellStyle name="40% - Accent1 2 2 4 2 2 4 2 2" xfId="46164" xr:uid="{8793CCAB-9170-4BAA-B5F6-40DBF8F37565}"/>
    <cellStyle name="40% - Accent1 2 2 4 2 2 4 3" xfId="18011" xr:uid="{E21B1073-B19E-4A55-897A-AD3FB24659E9}"/>
    <cellStyle name="40% - Accent1 2 2 4 2 2 4 4" xfId="36783" xr:uid="{3BC53FBA-5ECD-4317-99A5-D346D9A2A5A5}"/>
    <cellStyle name="40% - Accent1 2 2 4 2 2 5" xfId="24217" xr:uid="{6954C38F-D031-4A71-BB8D-3802988F558B}"/>
    <cellStyle name="40% - Accent1 2 2 4 2 2 5 2" xfId="42980" xr:uid="{91A008E4-5AF6-4B50-A1B3-72C9BA35F15E}"/>
    <cellStyle name="40% - Accent1 2 2 4 2 2 6" xfId="14826" xr:uid="{12333B0B-A96D-4F66-A2D3-A127014C6398}"/>
    <cellStyle name="40% - Accent1 2 2 4 2 2 7" xfId="33599" xr:uid="{430C4EBE-DBF7-4CB0-8F8E-26CBEA5DA6F6}"/>
    <cellStyle name="40% - Accent1 2 2 4 2 2 8" xfId="50894" xr:uid="{550CEBE7-856B-4B33-9871-C68A1D3E4035}"/>
    <cellStyle name="40% - Accent1 2 2 4 2 2 9" xfId="5170" xr:uid="{7F5E08C8-AED3-4386-9EB8-865877B61A64}"/>
    <cellStyle name="40% - Accent1 2 2 4 2 3" xfId="5946" xr:uid="{2E42024F-27E5-4630-AFFC-BA654821AA92}"/>
    <cellStyle name="40% - Accent1 2 2 4 2 3 2" xfId="10577" xr:uid="{FDB15A7E-9E12-43DE-A536-C3ECE89688AC}"/>
    <cellStyle name="40% - Accent1 2 2 4 2 3 2 2" xfId="29431" xr:uid="{31049220-5409-408D-9739-087DB133B1DA}"/>
    <cellStyle name="40% - Accent1 2 2 4 2 3 2 2 2" xfId="48193" xr:uid="{293A7364-5C59-4B35-B90D-B60CF387F903}"/>
    <cellStyle name="40% - Accent1 2 2 4 2 3 2 3" xfId="20040" xr:uid="{8458622E-D735-48D2-A19D-49BAB5D6979F}"/>
    <cellStyle name="40% - Accent1 2 2 4 2 3 2 4" xfId="38812" xr:uid="{22A91B68-0D50-4AA6-B973-129203D35D82}"/>
    <cellStyle name="40% - Accent1 2 2 4 2 3 3" xfId="24993" xr:uid="{822475BA-3C21-4606-BAB3-C4DBB3D9017E}"/>
    <cellStyle name="40% - Accent1 2 2 4 2 3 3 2" xfId="43755" xr:uid="{91DDD750-2AC3-4738-B57B-A41474BC2670}"/>
    <cellStyle name="40% - Accent1 2 2 4 2 3 4" xfId="15602" xr:uid="{7069ABE3-3F1F-49FE-BE29-5B279BB90D5A}"/>
    <cellStyle name="40% - Accent1 2 2 4 2 3 5" xfId="34374" xr:uid="{5D3CD184-85B4-47C1-A4AD-D1617DF96D29}"/>
    <cellStyle name="40% - Accent1 2 2 4 2 3 6" xfId="52923" xr:uid="{1DE76A7E-086B-4F8D-BC66-30A1BB93A046}"/>
    <cellStyle name="40% - Accent1 2 2 4 2 3 7" xfId="60895" xr:uid="{AC4362AC-9AEF-4B86-85DA-5325627EEB4C}"/>
    <cellStyle name="40% - Accent1 2 2 4 2 4" xfId="4395" xr:uid="{AF669154-9F1F-4230-9B5D-BF3F756D2C09}"/>
    <cellStyle name="40% - Accent1 2 2 4 2 4 2" xfId="10578" xr:uid="{2057F0A9-A412-426F-A6DD-F86734546644}"/>
    <cellStyle name="40% - Accent1 2 2 4 2 4 2 2" xfId="29432" xr:uid="{DE56F24B-7A1C-451F-B64C-39DDA636F66E}"/>
    <cellStyle name="40% - Accent1 2 2 4 2 4 2 2 2" xfId="48194" xr:uid="{A824B10B-CE0D-4D5E-9402-84D498B0D763}"/>
    <cellStyle name="40% - Accent1 2 2 4 2 4 2 3" xfId="20041" xr:uid="{327B008A-EFB0-48B2-828A-3818B55C78ED}"/>
    <cellStyle name="40% - Accent1 2 2 4 2 4 2 4" xfId="38813" xr:uid="{08D5D2C7-71D8-4DD0-AAE7-CB550D98785E}"/>
    <cellStyle name="40% - Accent1 2 2 4 2 4 3" xfId="23442" xr:uid="{8F318115-8D69-4097-8262-A5248D2CBBDB}"/>
    <cellStyle name="40% - Accent1 2 2 4 2 4 3 2" xfId="42205" xr:uid="{D80FF25D-6C0C-4BD2-98BB-C490E7A44706}"/>
    <cellStyle name="40% - Accent1 2 2 4 2 4 4" xfId="14051" xr:uid="{07543FE0-5B13-453E-9693-954F7B421CE9}"/>
    <cellStyle name="40% - Accent1 2 2 4 2 4 5" xfId="32824" xr:uid="{69BF742B-9230-4A92-B7D1-3DA74D4B3240}"/>
    <cellStyle name="40% - Accent1 2 2 4 2 4 6" xfId="52924" xr:uid="{EC6392F8-CAA6-4F6F-97EE-0D8D28112532}"/>
    <cellStyle name="40% - Accent1 2 2 4 2 4 7" xfId="60896" xr:uid="{72582BF6-8898-44B8-B0D3-040D4A0780AD}"/>
    <cellStyle name="40% - Accent1 2 2 4 2 5" xfId="6810" xr:uid="{4CCD91AB-234E-450E-8FC7-03E5506D5745}"/>
    <cellStyle name="40% - Accent1 2 2 4 2 5 2" xfId="25850" xr:uid="{F0914BBD-E2FF-424A-930A-02189CDA8968}"/>
    <cellStyle name="40% - Accent1 2 2 4 2 5 2 2" xfId="44612" xr:uid="{9E95AB4F-62D0-478D-8407-B6A41358DCB7}"/>
    <cellStyle name="40% - Accent1 2 2 4 2 5 3" xfId="16459" xr:uid="{209818E0-9A13-4162-A9A2-E32A29BFF7E7}"/>
    <cellStyle name="40% - Accent1 2 2 4 2 5 4" xfId="35231" xr:uid="{86E3847B-5B9F-4BC3-8FCD-A7CBDD4311CC}"/>
    <cellStyle name="40% - Accent1 2 2 4 2 6" xfId="8545" xr:uid="{1E65B875-A645-4CBE-8F81-BE3E297E3602}"/>
    <cellStyle name="40% - Accent1 2 2 4 2 6 2" xfId="27401" xr:uid="{AC98FED3-61D1-4468-BB24-8CB73584FF8C}"/>
    <cellStyle name="40% - Accent1 2 2 4 2 6 2 2" xfId="46163" xr:uid="{415B923D-C924-4EFD-AB72-1709195CC74D}"/>
    <cellStyle name="40% - Accent1 2 2 4 2 6 3" xfId="18010" xr:uid="{546DFD48-B5E0-466C-964F-A57919A0418F}"/>
    <cellStyle name="40% - Accent1 2 2 4 2 6 4" xfId="36782" xr:uid="{E663B050-5935-4732-A762-C27D5CFBCCE8}"/>
    <cellStyle name="40% - Accent1 2 2 4 2 7" xfId="22514" xr:uid="{AA89D8AC-B0D1-4241-B833-D8CA6C3A36A2}"/>
    <cellStyle name="40% - Accent1 2 2 4 2 7 2" xfId="41286" xr:uid="{D447CBCF-FFCE-4F04-921A-FC2422425ECE}"/>
    <cellStyle name="40% - Accent1 2 2 4 2 8" xfId="13123" xr:uid="{C9660908-F216-4D71-9D3A-DE4C62C17401}"/>
    <cellStyle name="40% - Accent1 2 2 4 2 9" xfId="31905" xr:uid="{5A90841E-D955-414B-BDCC-D28D8D4EA9AF}"/>
    <cellStyle name="40% - Accent1 2 2 4 3" xfId="2396" xr:uid="{CBA93E4D-8240-4D25-8D61-7786E8AFFADC}"/>
    <cellStyle name="40% - Accent1 2 2 4 3 10" xfId="50895" xr:uid="{94BEE0BF-EFC5-41E7-BADC-587909698C68}"/>
    <cellStyle name="40% - Accent1 2 2 4 3 11" xfId="3461" xr:uid="{3B3FD051-3A44-44C5-A2BE-079518F2E881}"/>
    <cellStyle name="40% - Accent1 2 2 4 3 12" xfId="59105" xr:uid="{63C4855F-3370-43D1-B14F-422F4230C1E2}"/>
    <cellStyle name="40% - Accent1 2 2 4 3 2" xfId="2397" xr:uid="{1A5D76EF-4025-40AD-A83C-4EBCAF43DA6B}"/>
    <cellStyle name="40% - Accent1 2 2 4 3 2 10" xfId="59106" xr:uid="{383ACE53-AE88-48FD-A70E-04552F31DE2C}"/>
    <cellStyle name="40% - Accent1 2 2 4 3 2 2" xfId="6813" xr:uid="{1A651479-9499-4851-9788-64A9DDB62B1D}"/>
    <cellStyle name="40% - Accent1 2 2 4 3 2 2 2" xfId="10579" xr:uid="{EF0C0E2F-E9F4-4D17-AF41-D3093EB21449}"/>
    <cellStyle name="40% - Accent1 2 2 4 3 2 2 2 2" xfId="29433" xr:uid="{7D499802-224F-438E-A50F-0FEA0B96C558}"/>
    <cellStyle name="40% - Accent1 2 2 4 3 2 2 2 2 2" xfId="48195" xr:uid="{D626938B-0FBE-48E4-A3D8-60977EB4380E}"/>
    <cellStyle name="40% - Accent1 2 2 4 3 2 2 2 3" xfId="20042" xr:uid="{F868A11A-5EB6-4E8A-B8BF-08AC3F458449}"/>
    <cellStyle name="40% - Accent1 2 2 4 3 2 2 2 4" xfId="38814" xr:uid="{CC722A87-2E3F-43CB-8187-D321CC53D91B}"/>
    <cellStyle name="40% - Accent1 2 2 4 3 2 2 3" xfId="25853" xr:uid="{F95F52FE-5EF4-4F5F-9037-039A03AD8716}"/>
    <cellStyle name="40% - Accent1 2 2 4 3 2 2 3 2" xfId="44615" xr:uid="{AD33898C-2186-42D2-BC12-A6E769EE2B0A}"/>
    <cellStyle name="40% - Accent1 2 2 4 3 2 2 4" xfId="16462" xr:uid="{719DABC4-E607-4F1D-A20A-DFF990A6063E}"/>
    <cellStyle name="40% - Accent1 2 2 4 3 2 2 5" xfId="35234" xr:uid="{A895998B-2DE2-4319-8D66-2E2065C5F048}"/>
    <cellStyle name="40% - Accent1 2 2 4 3 2 2 6" xfId="52925" xr:uid="{A06FCE5F-C992-4A39-A9BF-E710AE5AC2A6}"/>
    <cellStyle name="40% - Accent1 2 2 4 3 2 2 7" xfId="60897" xr:uid="{DC76F73E-F71A-48EC-AFB4-2B1A3D0264C6}"/>
    <cellStyle name="40% - Accent1 2 2 4 3 2 3" xfId="10580" xr:uid="{D2CDDC09-3D97-4A63-A0A6-C06978809CA1}"/>
    <cellStyle name="40% - Accent1 2 2 4 3 2 3 2" xfId="29434" xr:uid="{4AE467B3-A4D8-4985-9BF1-02C0E9C6C30F}"/>
    <cellStyle name="40% - Accent1 2 2 4 3 2 3 2 2" xfId="48196" xr:uid="{39777994-22B5-4B82-BAEC-3C5C5C7083B1}"/>
    <cellStyle name="40% - Accent1 2 2 4 3 2 3 3" xfId="20043" xr:uid="{C9098498-1A64-4A53-8CDE-269BBBD213BD}"/>
    <cellStyle name="40% - Accent1 2 2 4 3 2 3 4" xfId="38815" xr:uid="{5AF6599F-D571-4840-A5B3-9D75AA4386BD}"/>
    <cellStyle name="40% - Accent1 2 2 4 3 2 3 5" xfId="52926" xr:uid="{8A49DFB3-C73A-45EC-A826-EAD62EF9B65F}"/>
    <cellStyle name="40% - Accent1 2 2 4 3 2 3 6" xfId="60898" xr:uid="{30B77A6B-B5DE-4870-A303-7733F3A4DF77}"/>
    <cellStyle name="40% - Accent1 2 2 4 3 2 4" xfId="8548" xr:uid="{8D427C79-CF7B-4B4F-9027-2D0654E93DF0}"/>
    <cellStyle name="40% - Accent1 2 2 4 3 2 4 2" xfId="27404" xr:uid="{E80500BF-1CA1-4307-A5F4-7795DFE92E16}"/>
    <cellStyle name="40% - Accent1 2 2 4 3 2 4 2 2" xfId="46166" xr:uid="{6161C8CA-547C-4E22-BE39-20ACCCE8CC61}"/>
    <cellStyle name="40% - Accent1 2 2 4 3 2 4 3" xfId="18013" xr:uid="{D72FC1A1-885B-40EE-97EB-B98E416C07B4}"/>
    <cellStyle name="40% - Accent1 2 2 4 3 2 4 4" xfId="36785" xr:uid="{BF9D3BF0-4962-4841-8FE8-25B998D83EF2}"/>
    <cellStyle name="40% - Accent1 2 2 4 3 2 5" xfId="24435" xr:uid="{A1E34776-FC96-402C-AAFC-8382AFF1D3E6}"/>
    <cellStyle name="40% - Accent1 2 2 4 3 2 5 2" xfId="43198" xr:uid="{A2129CEB-8649-4044-9BF8-DB5968834ADB}"/>
    <cellStyle name="40% - Accent1 2 2 4 3 2 6" xfId="15044" xr:uid="{297B59D6-E42B-4D8B-B233-F0F22B2D66F5}"/>
    <cellStyle name="40% - Accent1 2 2 4 3 2 7" xfId="33817" xr:uid="{9AA3A4D1-51AA-4C0D-9B32-62D6F705E83B}"/>
    <cellStyle name="40% - Accent1 2 2 4 3 2 8" xfId="50896" xr:uid="{7855DC6F-5ADB-4AFA-99FC-4B8E1A90BB3E}"/>
    <cellStyle name="40% - Accent1 2 2 4 3 2 9" xfId="5388" xr:uid="{CFC1C04C-754B-4E2B-A435-55161143167E}"/>
    <cellStyle name="40% - Accent1 2 2 4 3 3" xfId="6164" xr:uid="{82E5DA25-1DF3-4E06-97C8-D1ADE338C307}"/>
    <cellStyle name="40% - Accent1 2 2 4 3 3 2" xfId="10581" xr:uid="{3E0CC22D-3734-431C-AFBF-DF54BCF77687}"/>
    <cellStyle name="40% - Accent1 2 2 4 3 3 2 2" xfId="29435" xr:uid="{5E9FF104-105C-4B3F-B105-05E7CAC834C5}"/>
    <cellStyle name="40% - Accent1 2 2 4 3 3 2 2 2" xfId="48197" xr:uid="{D77FC4F0-C7AC-47A1-B7AB-50F5DE05238D}"/>
    <cellStyle name="40% - Accent1 2 2 4 3 3 2 3" xfId="20044" xr:uid="{ADDBE015-EC3B-4A1B-B1B5-3A4E07DA4E77}"/>
    <cellStyle name="40% - Accent1 2 2 4 3 3 2 4" xfId="38816" xr:uid="{537742A6-A0D3-44AA-9454-8EE80FE1DA49}"/>
    <cellStyle name="40% - Accent1 2 2 4 3 3 3" xfId="25211" xr:uid="{FDB8F4FB-4CE8-4033-B213-6059A6C44BD4}"/>
    <cellStyle name="40% - Accent1 2 2 4 3 3 3 2" xfId="43973" xr:uid="{E33ADFDC-1522-4D2E-91F1-D5611E61E888}"/>
    <cellStyle name="40% - Accent1 2 2 4 3 3 4" xfId="15820" xr:uid="{CF37DC42-B83C-4F0A-9807-A59A0F62CD57}"/>
    <cellStyle name="40% - Accent1 2 2 4 3 3 5" xfId="34592" xr:uid="{B576AD92-E768-4B72-97E6-9675F73EA66A}"/>
    <cellStyle name="40% - Accent1 2 2 4 3 3 6" xfId="52927" xr:uid="{C553A1F7-A885-4754-B599-DDF59C536F89}"/>
    <cellStyle name="40% - Accent1 2 2 4 3 3 7" xfId="60899" xr:uid="{9A2C0DF4-6B9D-466A-858C-B11A827C8A8C}"/>
    <cellStyle name="40% - Accent1 2 2 4 3 4" xfId="4613" xr:uid="{B3A36151-51AA-4183-A75B-C97FBD869B45}"/>
    <cellStyle name="40% - Accent1 2 2 4 3 4 2" xfId="10582" xr:uid="{643097D1-CB09-4F33-AFD9-0A9E5182DD0F}"/>
    <cellStyle name="40% - Accent1 2 2 4 3 4 2 2" xfId="29436" xr:uid="{A4254569-29FF-4C54-B323-401D64DDE5DB}"/>
    <cellStyle name="40% - Accent1 2 2 4 3 4 2 2 2" xfId="48198" xr:uid="{00D5C3C7-E8A1-43D4-ACFD-DE97A16F808A}"/>
    <cellStyle name="40% - Accent1 2 2 4 3 4 2 3" xfId="20045" xr:uid="{6C46F76B-291C-43BD-8412-D23FEB1EBA97}"/>
    <cellStyle name="40% - Accent1 2 2 4 3 4 2 4" xfId="38817" xr:uid="{80699D8B-48AB-4D4E-A993-B231A06F848B}"/>
    <cellStyle name="40% - Accent1 2 2 4 3 4 3" xfId="23660" xr:uid="{570D0940-1651-4419-8F0D-74BA2B759B6E}"/>
    <cellStyle name="40% - Accent1 2 2 4 3 4 3 2" xfId="42423" xr:uid="{CC963CC5-4509-40DC-8C81-CAAF8B3AD70B}"/>
    <cellStyle name="40% - Accent1 2 2 4 3 4 4" xfId="14269" xr:uid="{54E859D8-32EF-4004-BF92-86B1C84C427C}"/>
    <cellStyle name="40% - Accent1 2 2 4 3 4 5" xfId="33042" xr:uid="{64E2CDD3-34F5-48A1-A7E6-5D479C0B7CD8}"/>
    <cellStyle name="40% - Accent1 2 2 4 3 4 6" xfId="52928" xr:uid="{FC8E06E1-927C-4F3C-ACD8-A2AB62664266}"/>
    <cellStyle name="40% - Accent1 2 2 4 3 4 7" xfId="60900" xr:uid="{10EEA9CB-08F2-428F-B9C9-C778E0F622B5}"/>
    <cellStyle name="40% - Accent1 2 2 4 3 5" xfId="6812" xr:uid="{D9D0C2EE-B455-4053-BEF7-802F19AC660A}"/>
    <cellStyle name="40% - Accent1 2 2 4 3 5 2" xfId="25852" xr:uid="{8B4B4FAA-9B88-4053-9938-D15E5E6587E5}"/>
    <cellStyle name="40% - Accent1 2 2 4 3 5 2 2" xfId="44614" xr:uid="{39AE4F31-8027-4381-8270-166D2D89ABC5}"/>
    <cellStyle name="40% - Accent1 2 2 4 3 5 3" xfId="16461" xr:uid="{857ABCEF-9645-493C-B1F2-B5A7BBD22D49}"/>
    <cellStyle name="40% - Accent1 2 2 4 3 5 4" xfId="35233" xr:uid="{2C27A5A9-9E84-4A8F-B2DA-76766D57F9D0}"/>
    <cellStyle name="40% - Accent1 2 2 4 3 6" xfId="8547" xr:uid="{177AC6CB-F21E-4315-ABC5-E1F2AE04F8F0}"/>
    <cellStyle name="40% - Accent1 2 2 4 3 6 2" xfId="27403" xr:uid="{8B3E0353-920E-4103-B37B-F2C0FB87DC68}"/>
    <cellStyle name="40% - Accent1 2 2 4 3 6 2 2" xfId="46165" xr:uid="{E96970CF-07AC-4505-96E7-C14C035C0A48}"/>
    <cellStyle name="40% - Accent1 2 2 4 3 6 3" xfId="18012" xr:uid="{0D425454-1B92-4FBF-810E-72C3B66E1BA6}"/>
    <cellStyle name="40% - Accent1 2 2 4 3 6 4" xfId="36784" xr:uid="{33073056-90A4-4238-B431-8982FB4A0A9C}"/>
    <cellStyle name="40% - Accent1 2 2 4 3 7" xfId="22515" xr:uid="{6FCEEFCF-B8E0-4F23-BF36-F7C6E3890CC8}"/>
    <cellStyle name="40% - Accent1 2 2 4 3 7 2" xfId="41287" xr:uid="{1C1A4522-4768-4201-9301-BE0F279E250C}"/>
    <cellStyle name="40% - Accent1 2 2 4 3 8" xfId="13124" xr:uid="{54215E52-96B9-4077-914B-19BA28E3D411}"/>
    <cellStyle name="40% - Accent1 2 2 4 3 9" xfId="31906" xr:uid="{DB5B5C84-FD43-41CF-B5F4-9B816A98EC07}"/>
    <cellStyle name="40% - Accent1 2 2 4 4" xfId="2398" xr:uid="{5FE6ED4F-3989-481D-8098-93BE72B9FD05}"/>
    <cellStyle name="40% - Accent1 2 2 4 4 10" xfId="59107" xr:uid="{E119BBEA-7ABF-4894-9824-45DB199FA253}"/>
    <cellStyle name="40% - Accent1 2 2 4 4 2" xfId="6814" xr:uid="{D5D2AB6E-47A0-4D0E-B3EB-00C1862A21C1}"/>
    <cellStyle name="40% - Accent1 2 2 4 4 2 2" xfId="10583" xr:uid="{AB0D5493-6052-4BDA-85A9-EBD6901BEA01}"/>
    <cellStyle name="40% - Accent1 2 2 4 4 2 2 2" xfId="29437" xr:uid="{B5932EA6-F0F1-46F1-B521-2E4A3E96C1A3}"/>
    <cellStyle name="40% - Accent1 2 2 4 4 2 2 2 2" xfId="48199" xr:uid="{741AE141-EFC4-4350-B6D7-B99B411391DE}"/>
    <cellStyle name="40% - Accent1 2 2 4 4 2 2 3" xfId="20046" xr:uid="{96A40E72-9401-440A-A891-EE6193A5B748}"/>
    <cellStyle name="40% - Accent1 2 2 4 4 2 2 4" xfId="38818" xr:uid="{D16A27F3-C479-4FE5-A0DA-AEAF4C40A49C}"/>
    <cellStyle name="40% - Accent1 2 2 4 4 2 3" xfId="25854" xr:uid="{71A50C6F-939D-430F-8714-6C6B21CDFD83}"/>
    <cellStyle name="40% - Accent1 2 2 4 4 2 3 2" xfId="44616" xr:uid="{E78951CF-FFDE-40B0-A122-215FBA70A8E5}"/>
    <cellStyle name="40% - Accent1 2 2 4 4 2 4" xfId="16463" xr:uid="{108B7EB0-924C-432B-B163-1073A0448B55}"/>
    <cellStyle name="40% - Accent1 2 2 4 4 2 5" xfId="35235" xr:uid="{BA512F2E-6C98-4747-83BD-A3E111E27D82}"/>
    <cellStyle name="40% - Accent1 2 2 4 4 2 6" xfId="52929" xr:uid="{AE3DB876-2E21-47D0-96DA-DC7F683BB084}"/>
    <cellStyle name="40% - Accent1 2 2 4 4 2 7" xfId="60901" xr:uid="{0CA30A14-80B6-4FC4-A687-938EAA185CE9}"/>
    <cellStyle name="40% - Accent1 2 2 4 4 3" xfId="10584" xr:uid="{7DA4BDE6-67B4-480E-8C42-06EA40B259B3}"/>
    <cellStyle name="40% - Accent1 2 2 4 4 3 2" xfId="29438" xr:uid="{F3E7BCC7-6575-4570-8E1A-E20ACFACA5BC}"/>
    <cellStyle name="40% - Accent1 2 2 4 4 3 2 2" xfId="48200" xr:uid="{5A999E0A-C56C-4AAC-A669-7813D1AC90FD}"/>
    <cellStyle name="40% - Accent1 2 2 4 4 3 3" xfId="20047" xr:uid="{9D03F8E4-7145-4631-A3D5-E45BF650D399}"/>
    <cellStyle name="40% - Accent1 2 2 4 4 3 4" xfId="38819" xr:uid="{D6E0CF2B-8B61-4333-8F01-C8EB9F94F454}"/>
    <cellStyle name="40% - Accent1 2 2 4 4 3 5" xfId="52930" xr:uid="{5B49DF0A-D965-44FA-95EF-7F3EDFE6A6BC}"/>
    <cellStyle name="40% - Accent1 2 2 4 4 3 6" xfId="60902" xr:uid="{5337EEFD-8410-43C9-B179-69856F571460}"/>
    <cellStyle name="40% - Accent1 2 2 4 4 4" xfId="8549" xr:uid="{B749D150-81C7-450E-9855-E593FDE4F0C5}"/>
    <cellStyle name="40% - Accent1 2 2 4 4 4 2" xfId="27405" xr:uid="{49FE1DD7-0802-4C53-9433-F9C82CEF5C55}"/>
    <cellStyle name="40% - Accent1 2 2 4 4 4 2 2" xfId="46167" xr:uid="{28ABC6C5-62F7-4663-B501-2015A912B333}"/>
    <cellStyle name="40% - Accent1 2 2 4 4 4 3" xfId="18014" xr:uid="{64A893E1-C90A-4FA1-9D87-11B7B3293797}"/>
    <cellStyle name="40% - Accent1 2 2 4 4 4 4" xfId="36786" xr:uid="{F4B536BD-43BD-4441-AD8B-E218D19323BC}"/>
    <cellStyle name="40% - Accent1 2 2 4 4 5" xfId="24002" xr:uid="{686BA180-C1E2-4608-93E1-E61EC0B06CF7}"/>
    <cellStyle name="40% - Accent1 2 2 4 4 5 2" xfId="42765" xr:uid="{CDB9B9AF-C386-45F6-B2CD-5A0198790150}"/>
    <cellStyle name="40% - Accent1 2 2 4 4 6" xfId="14611" xr:uid="{914F573D-F35F-4DB3-BDD6-3FD20E64D136}"/>
    <cellStyle name="40% - Accent1 2 2 4 4 7" xfId="33384" xr:uid="{B7114B2C-E6B1-447E-B54C-62AE3F2643AF}"/>
    <cellStyle name="40% - Accent1 2 2 4 4 8" xfId="50897" xr:uid="{41B7BB96-092D-4A6E-9514-97355799CA6A}"/>
    <cellStyle name="40% - Accent1 2 2 4 4 9" xfId="4955" xr:uid="{3C645D1A-FFA2-4E09-81C9-6D27507E262A}"/>
    <cellStyle name="40% - Accent1 2 2 4 5" xfId="5731" xr:uid="{109952F4-7847-4EFC-B5CA-2F30C82D0C6F}"/>
    <cellStyle name="40% - Accent1 2 2 4 5 2" xfId="10585" xr:uid="{1F440321-8AE0-4939-94EE-28EDC6B3FC91}"/>
    <cellStyle name="40% - Accent1 2 2 4 5 2 2" xfId="29439" xr:uid="{9ED5F3CB-A8D4-4B10-BAFE-D0544E565254}"/>
    <cellStyle name="40% - Accent1 2 2 4 5 2 2 2" xfId="48201" xr:uid="{D11AEB54-ADDD-45BF-806F-09A465CB3911}"/>
    <cellStyle name="40% - Accent1 2 2 4 5 2 3" xfId="20048" xr:uid="{69C6D504-1CA4-4EAA-9828-0F125B677830}"/>
    <cellStyle name="40% - Accent1 2 2 4 5 2 4" xfId="38820" xr:uid="{F7D8C863-8B42-4AE8-B2CD-2499B2B04B7B}"/>
    <cellStyle name="40% - Accent1 2 2 4 5 3" xfId="24778" xr:uid="{559C6130-1B73-420A-BF05-D4EE296FFC29}"/>
    <cellStyle name="40% - Accent1 2 2 4 5 3 2" xfId="43540" xr:uid="{A901F720-B07C-4602-8A57-CBBF83BAF014}"/>
    <cellStyle name="40% - Accent1 2 2 4 5 4" xfId="15387" xr:uid="{1EDF30A9-E09E-406D-BAA3-3407F38FBC66}"/>
    <cellStyle name="40% - Accent1 2 2 4 5 5" xfId="34159" xr:uid="{C55F9204-4126-4D91-8986-FDD4DCC36E57}"/>
    <cellStyle name="40% - Accent1 2 2 4 5 6" xfId="52931" xr:uid="{EC24E935-FA8E-49AC-8A2A-3BBFD7EB6742}"/>
    <cellStyle name="40% - Accent1 2 2 4 5 7" xfId="60903" xr:uid="{0F2EB9D8-7B0C-4E4F-A52C-0B55053030D5}"/>
    <cellStyle name="40% - Accent1 2 2 4 6" xfId="4180" xr:uid="{0003CA42-8CFB-4515-B9FD-0AD1ED78C888}"/>
    <cellStyle name="40% - Accent1 2 2 4 6 2" xfId="10586" xr:uid="{0A9F3835-DE4A-436C-B29A-0BE49F71C998}"/>
    <cellStyle name="40% - Accent1 2 2 4 6 2 2" xfId="29440" xr:uid="{C9FE3A46-EEDB-41BC-8413-DCB47885D2DF}"/>
    <cellStyle name="40% - Accent1 2 2 4 6 2 2 2" xfId="48202" xr:uid="{8B87C454-3A5E-4944-9836-15F7AE4A4AB4}"/>
    <cellStyle name="40% - Accent1 2 2 4 6 2 3" xfId="20049" xr:uid="{0871001B-67C8-4250-B31D-9C48990D00E2}"/>
    <cellStyle name="40% - Accent1 2 2 4 6 2 4" xfId="38821" xr:uid="{59756B8A-ABD9-46E8-87B2-33246E0E8D01}"/>
    <cellStyle name="40% - Accent1 2 2 4 6 3" xfId="23227" xr:uid="{B854475A-7B72-47B2-A655-875DE03CE2A1}"/>
    <cellStyle name="40% - Accent1 2 2 4 6 3 2" xfId="41990" xr:uid="{80143DF9-A627-4C69-AEC4-E5341F069D1F}"/>
    <cellStyle name="40% - Accent1 2 2 4 6 4" xfId="13836" xr:uid="{B53F2873-E980-4E3A-B57F-4EBF6CA927F8}"/>
    <cellStyle name="40% - Accent1 2 2 4 6 5" xfId="32609" xr:uid="{5C7DE46D-BEDF-4B90-9490-DCE00F183AC4}"/>
    <cellStyle name="40% - Accent1 2 2 4 6 6" xfId="52932" xr:uid="{9EB1AF99-7E79-4078-9AAC-D93D0F537EA2}"/>
    <cellStyle name="40% - Accent1 2 2 4 6 7" xfId="60904" xr:uid="{FAF2711D-98BA-4673-9C39-5DAA40FB768F}"/>
    <cellStyle name="40% - Accent1 2 2 4 7" xfId="6809" xr:uid="{F941D8EC-D114-44E8-98C0-817F9C77B745}"/>
    <cellStyle name="40% - Accent1 2 2 4 7 2" xfId="25849" xr:uid="{F7285FC8-7759-49AF-93FF-9521C64CEE63}"/>
    <cellStyle name="40% - Accent1 2 2 4 7 2 2" xfId="44611" xr:uid="{50CAE386-5361-490C-810B-2E9AD46FCD90}"/>
    <cellStyle name="40% - Accent1 2 2 4 7 3" xfId="16458" xr:uid="{04475541-6B48-4274-A172-2B972F6DECE5}"/>
    <cellStyle name="40% - Accent1 2 2 4 7 4" xfId="35230" xr:uid="{C325ADE0-B2C2-483C-82D1-60BF06D55229}"/>
    <cellStyle name="40% - Accent1 2 2 4 8" xfId="8544" xr:uid="{A84F2DD8-8F23-41B1-8641-8007E79BCDC9}"/>
    <cellStyle name="40% - Accent1 2 2 4 8 2" xfId="27400" xr:uid="{28E9E2DA-162D-4F3F-8263-8C1D20C81EC2}"/>
    <cellStyle name="40% - Accent1 2 2 4 8 2 2" xfId="46162" xr:uid="{00098741-4503-4483-A8DF-E0FE2295B49A}"/>
    <cellStyle name="40% - Accent1 2 2 4 8 3" xfId="18009" xr:uid="{A4957699-DFA2-4F7A-802F-BCB368E2639F}"/>
    <cellStyle name="40% - Accent1 2 2 4 8 4" xfId="36781" xr:uid="{25DD4974-B731-457A-B68D-DC93731A228C}"/>
    <cellStyle name="40% - Accent1 2 2 4 9" xfId="22513" xr:uid="{920042EE-3B1C-4740-95F1-D7129D448EC5}"/>
    <cellStyle name="40% - Accent1 2 2 4 9 2" xfId="41285" xr:uid="{414BD17B-9F43-48D1-B563-384161461DDF}"/>
    <cellStyle name="40% - Accent1 2 2 5" xfId="2399" xr:uid="{D2DE7777-6BB5-464E-ADED-367C65D67656}"/>
    <cellStyle name="40% - Accent1 2 2 5 10" xfId="13125" xr:uid="{F99E68CF-1F9C-49BB-87C8-458D505D7135}"/>
    <cellStyle name="40% - Accent1 2 2 5 11" xfId="31907" xr:uid="{CF581BFF-DE28-43ED-9992-D69795430A92}"/>
    <cellStyle name="40% - Accent1 2 2 5 12" xfId="50898" xr:uid="{22A2EA22-3AAF-4726-A9B8-3EC5AC70E306}"/>
    <cellStyle name="40% - Accent1 2 2 5 13" xfId="3462" xr:uid="{8EDE9A8D-F28E-4C3B-8C41-6DF671BE32DE}"/>
    <cellStyle name="40% - Accent1 2 2 5 14" xfId="59108" xr:uid="{E9495330-C074-48A2-AC59-1E29F077836F}"/>
    <cellStyle name="40% - Accent1 2 2 5 2" xfId="2400" xr:uid="{A5F922BE-F4EF-44B4-9AC8-73C906DE1D1C}"/>
    <cellStyle name="40% - Accent1 2 2 5 2 10" xfId="50899" xr:uid="{8841AAD3-F744-493F-AF1F-26AB46B58F6C}"/>
    <cellStyle name="40% - Accent1 2 2 5 2 11" xfId="3463" xr:uid="{2E7FA322-8074-485B-8706-E3B77F43AFA7}"/>
    <cellStyle name="40% - Accent1 2 2 5 2 12" xfId="59109" xr:uid="{BAC25D72-1BF4-4DD1-BC57-B7E79B79B9E0}"/>
    <cellStyle name="40% - Accent1 2 2 5 2 2" xfId="2401" xr:uid="{29BFEC90-BFA7-490B-9703-EACD671B0409}"/>
    <cellStyle name="40% - Accent1 2 2 5 2 2 10" xfId="59110" xr:uid="{AE58228A-3AEA-4A90-84CC-4D6FF70A1D32}"/>
    <cellStyle name="40% - Accent1 2 2 5 2 2 2" xfId="6817" xr:uid="{5886818A-8BC7-4A02-9DB8-CBFB8928B0DD}"/>
    <cellStyle name="40% - Accent1 2 2 5 2 2 2 2" xfId="10587" xr:uid="{E8DD4860-12A2-4161-8223-0B548B256E47}"/>
    <cellStyle name="40% - Accent1 2 2 5 2 2 2 2 2" xfId="29441" xr:uid="{2F79E5AF-D15B-4E0E-861D-48E492EBC8FD}"/>
    <cellStyle name="40% - Accent1 2 2 5 2 2 2 2 2 2" xfId="48203" xr:uid="{8AE2336E-109B-4271-8EF2-EB2EA1C37D26}"/>
    <cellStyle name="40% - Accent1 2 2 5 2 2 2 2 3" xfId="20050" xr:uid="{A9E791D9-4888-490E-824F-8D6F374388CD}"/>
    <cellStyle name="40% - Accent1 2 2 5 2 2 2 2 4" xfId="38822" xr:uid="{38C174A3-5C6F-42B9-818B-BE20691A86A8}"/>
    <cellStyle name="40% - Accent1 2 2 5 2 2 2 3" xfId="25857" xr:uid="{11EB3973-EE6E-48B9-9DD1-E5B4CABBE512}"/>
    <cellStyle name="40% - Accent1 2 2 5 2 2 2 3 2" xfId="44619" xr:uid="{6EB919C4-FF49-4D58-9E14-BB2ACC5012F5}"/>
    <cellStyle name="40% - Accent1 2 2 5 2 2 2 4" xfId="16466" xr:uid="{C3EB73C1-320B-4C63-A9A4-711B7A2D9110}"/>
    <cellStyle name="40% - Accent1 2 2 5 2 2 2 5" xfId="35238" xr:uid="{542CAE35-5AF1-4135-93E1-67261857C94A}"/>
    <cellStyle name="40% - Accent1 2 2 5 2 2 2 6" xfId="52933" xr:uid="{D44A5769-877E-4F19-8CB3-BA70F60CE10B}"/>
    <cellStyle name="40% - Accent1 2 2 5 2 2 2 7" xfId="60905" xr:uid="{9DE9E7B4-9D8E-4FD3-851B-5E0DF60FB27E}"/>
    <cellStyle name="40% - Accent1 2 2 5 2 2 3" xfId="10588" xr:uid="{8916E673-DD16-4B74-9D5E-135FED41CC74}"/>
    <cellStyle name="40% - Accent1 2 2 5 2 2 3 2" xfId="29442" xr:uid="{08EF25F7-C505-4F2D-91CF-CEC20583B255}"/>
    <cellStyle name="40% - Accent1 2 2 5 2 2 3 2 2" xfId="48204" xr:uid="{9CE68208-665F-4375-8CDC-97CA9423D080}"/>
    <cellStyle name="40% - Accent1 2 2 5 2 2 3 3" xfId="20051" xr:uid="{A08CDCE8-0AE5-4C39-89CC-68D4A3221BAC}"/>
    <cellStyle name="40% - Accent1 2 2 5 2 2 3 4" xfId="38823" xr:uid="{03545CD6-513C-46D5-982D-D673617B7B35}"/>
    <cellStyle name="40% - Accent1 2 2 5 2 2 3 5" xfId="52934" xr:uid="{41319A12-F173-4460-A771-84E51D407F15}"/>
    <cellStyle name="40% - Accent1 2 2 5 2 2 3 6" xfId="60906" xr:uid="{378E73FE-E5F8-419B-BC21-37EEAD70DFC8}"/>
    <cellStyle name="40% - Accent1 2 2 5 2 2 4" xfId="8552" xr:uid="{90DAF030-9161-41E9-B88D-CF5B217060A1}"/>
    <cellStyle name="40% - Accent1 2 2 5 2 2 4 2" xfId="27408" xr:uid="{600463A9-5AEB-4EE0-95D2-AD43F7E6FF5D}"/>
    <cellStyle name="40% - Accent1 2 2 5 2 2 4 2 2" xfId="46170" xr:uid="{FCA34EBE-AC03-4A2D-A113-4FDB3A711B7C}"/>
    <cellStyle name="40% - Accent1 2 2 5 2 2 4 3" xfId="18017" xr:uid="{DA444C4B-27DF-4F24-8A5C-7EC47F09BFDE}"/>
    <cellStyle name="40% - Accent1 2 2 5 2 2 4 4" xfId="36789" xr:uid="{42CB2010-9696-4284-9C49-8607BB7A1BF3}"/>
    <cellStyle name="40% - Accent1 2 2 5 2 2 5" xfId="24260" xr:uid="{56FBAE5C-6A2B-45BE-93C3-EBE75FC4E99E}"/>
    <cellStyle name="40% - Accent1 2 2 5 2 2 5 2" xfId="43023" xr:uid="{36308D2C-4C21-433E-9E20-3369355157E8}"/>
    <cellStyle name="40% - Accent1 2 2 5 2 2 6" xfId="14869" xr:uid="{629FE195-9508-4163-BD16-40FAC4485922}"/>
    <cellStyle name="40% - Accent1 2 2 5 2 2 7" xfId="33642" xr:uid="{472B42D6-8294-41AC-9EEF-6C0D3511BC7D}"/>
    <cellStyle name="40% - Accent1 2 2 5 2 2 8" xfId="50900" xr:uid="{A89DC880-49DA-4A56-B5A6-310BF813BB23}"/>
    <cellStyle name="40% - Accent1 2 2 5 2 2 9" xfId="5213" xr:uid="{D9799C5F-B0FD-4320-9C8C-7BC62F63E62C}"/>
    <cellStyle name="40% - Accent1 2 2 5 2 3" xfId="5989" xr:uid="{BDA2F025-FDDA-48A0-915A-C28B41F73B7C}"/>
    <cellStyle name="40% - Accent1 2 2 5 2 3 2" xfId="10589" xr:uid="{37344D62-82BA-4E27-8B17-152939E40AD9}"/>
    <cellStyle name="40% - Accent1 2 2 5 2 3 2 2" xfId="29443" xr:uid="{A1D9344F-D225-4264-BD38-847E56F90E87}"/>
    <cellStyle name="40% - Accent1 2 2 5 2 3 2 2 2" xfId="48205" xr:uid="{E2B64D3D-927A-4EA8-BDE2-B0876EC4B4EB}"/>
    <cellStyle name="40% - Accent1 2 2 5 2 3 2 3" xfId="20052" xr:uid="{89B91E80-8EB1-44C6-B651-DA527136405F}"/>
    <cellStyle name="40% - Accent1 2 2 5 2 3 2 4" xfId="38824" xr:uid="{13D62776-3A21-4334-98F0-052BEF9B4E31}"/>
    <cellStyle name="40% - Accent1 2 2 5 2 3 3" xfId="25036" xr:uid="{21E80958-8B44-437A-9983-BBAB19F4C867}"/>
    <cellStyle name="40% - Accent1 2 2 5 2 3 3 2" xfId="43798" xr:uid="{8EB8EDA1-290A-4428-BB4C-50E18F84EA6A}"/>
    <cellStyle name="40% - Accent1 2 2 5 2 3 4" xfId="15645" xr:uid="{C5777D78-6311-4482-A33A-B5D9221EE355}"/>
    <cellStyle name="40% - Accent1 2 2 5 2 3 5" xfId="34417" xr:uid="{F02F791F-BDA8-40B4-A020-46E0C4A7653F}"/>
    <cellStyle name="40% - Accent1 2 2 5 2 3 6" xfId="52935" xr:uid="{76A835C1-50C5-4DCD-B1D8-D056B85CF8EF}"/>
    <cellStyle name="40% - Accent1 2 2 5 2 3 7" xfId="60907" xr:uid="{F837F9D0-28D1-4F0A-80A0-06B6485B641D}"/>
    <cellStyle name="40% - Accent1 2 2 5 2 4" xfId="4438" xr:uid="{B92714B0-1861-482C-8100-A18C6F0F53D0}"/>
    <cellStyle name="40% - Accent1 2 2 5 2 4 2" xfId="10590" xr:uid="{B8A12F9B-9AE9-48B2-8C6E-81417728A62D}"/>
    <cellStyle name="40% - Accent1 2 2 5 2 4 2 2" xfId="29444" xr:uid="{2570724C-8866-436F-BE6C-E3417FBB2F85}"/>
    <cellStyle name="40% - Accent1 2 2 5 2 4 2 2 2" xfId="48206" xr:uid="{DA09A65A-3346-4EF2-A950-CA0A264D006F}"/>
    <cellStyle name="40% - Accent1 2 2 5 2 4 2 3" xfId="20053" xr:uid="{0F2F56D6-2306-4686-9972-2AA64167AA24}"/>
    <cellStyle name="40% - Accent1 2 2 5 2 4 2 4" xfId="38825" xr:uid="{EF91CF75-365A-4762-9CC9-676DB7F5363C}"/>
    <cellStyle name="40% - Accent1 2 2 5 2 4 3" xfId="23485" xr:uid="{3E3A74BE-C699-4B32-9571-089A1322AFED}"/>
    <cellStyle name="40% - Accent1 2 2 5 2 4 3 2" xfId="42248" xr:uid="{48155AF8-8990-4668-8E54-37EE7AC5EA20}"/>
    <cellStyle name="40% - Accent1 2 2 5 2 4 4" xfId="14094" xr:uid="{01381E3E-D937-4D89-9A5A-8FE64B0A2FB2}"/>
    <cellStyle name="40% - Accent1 2 2 5 2 4 5" xfId="32867" xr:uid="{03035B11-1299-4EA8-805A-85630F4010EE}"/>
    <cellStyle name="40% - Accent1 2 2 5 2 4 6" xfId="52936" xr:uid="{64043A91-96C9-4E0B-9A31-53EB30D8DF6C}"/>
    <cellStyle name="40% - Accent1 2 2 5 2 4 7" xfId="60908" xr:uid="{D9F3595E-15B3-4DE7-A8E5-66FF5424E4AB}"/>
    <cellStyle name="40% - Accent1 2 2 5 2 5" xfId="6816" xr:uid="{1A8EDFB9-B697-4B1E-A6EA-02040BACB610}"/>
    <cellStyle name="40% - Accent1 2 2 5 2 5 2" xfId="25856" xr:uid="{CB1515EE-8D40-42EF-826B-49BD03D99A07}"/>
    <cellStyle name="40% - Accent1 2 2 5 2 5 2 2" xfId="44618" xr:uid="{F3065EA7-CCDA-418A-BEB0-643D742A860D}"/>
    <cellStyle name="40% - Accent1 2 2 5 2 5 3" xfId="16465" xr:uid="{88D4BBB8-F511-42E4-9D2F-98AF5D78F769}"/>
    <cellStyle name="40% - Accent1 2 2 5 2 5 4" xfId="35237" xr:uid="{6D44AADE-4DD2-44E5-8BBB-D38DD0DF45C4}"/>
    <cellStyle name="40% - Accent1 2 2 5 2 6" xfId="8551" xr:uid="{41285BBA-45F5-4FD7-855A-7260B7CFA7BF}"/>
    <cellStyle name="40% - Accent1 2 2 5 2 6 2" xfId="27407" xr:uid="{F6D3786D-6AF6-4D99-B3D2-88E56A0FFA44}"/>
    <cellStyle name="40% - Accent1 2 2 5 2 6 2 2" xfId="46169" xr:uid="{5106E0FC-AA71-48C1-9A63-B244F47CC5C1}"/>
    <cellStyle name="40% - Accent1 2 2 5 2 6 3" xfId="18016" xr:uid="{F157896B-2A79-49AA-9C6A-7E409B9BBD17}"/>
    <cellStyle name="40% - Accent1 2 2 5 2 6 4" xfId="36788" xr:uid="{40068193-28FE-4D8A-A31B-2E1764019258}"/>
    <cellStyle name="40% - Accent1 2 2 5 2 7" xfId="22517" xr:uid="{5AEF20CE-413B-4EC1-B38A-B060E51E85A6}"/>
    <cellStyle name="40% - Accent1 2 2 5 2 7 2" xfId="41289" xr:uid="{0A1275A0-FDD8-4767-BC1A-8BF31C18CBBB}"/>
    <cellStyle name="40% - Accent1 2 2 5 2 8" xfId="13126" xr:uid="{699ABC3E-75DA-420C-8A82-DFE3FB20B04A}"/>
    <cellStyle name="40% - Accent1 2 2 5 2 9" xfId="31908" xr:uid="{2F2B3998-64B0-495B-AB61-0141E0755192}"/>
    <cellStyle name="40% - Accent1 2 2 5 3" xfId="2402" xr:uid="{7E2BF134-92C4-4949-8AC6-F62213C0D5A9}"/>
    <cellStyle name="40% - Accent1 2 2 5 3 10" xfId="50901" xr:uid="{02D7313A-FBAB-4519-9549-634669FCCC9A}"/>
    <cellStyle name="40% - Accent1 2 2 5 3 11" xfId="3464" xr:uid="{7802D4B0-0858-4ADB-8D57-43DC066B8EA8}"/>
    <cellStyle name="40% - Accent1 2 2 5 3 12" xfId="59111" xr:uid="{C960752E-4A48-49E7-BDE9-EEA4A764BCE3}"/>
    <cellStyle name="40% - Accent1 2 2 5 3 2" xfId="2403" xr:uid="{09F536FD-E616-40C1-B48E-E68FB7B12162}"/>
    <cellStyle name="40% - Accent1 2 2 5 3 2 10" xfId="59112" xr:uid="{1290D9AA-3D5B-43E8-BF22-3789B4E4B97F}"/>
    <cellStyle name="40% - Accent1 2 2 5 3 2 2" xfId="6819" xr:uid="{635C9B54-BEBE-4B5A-9D90-53DA6F1E12FD}"/>
    <cellStyle name="40% - Accent1 2 2 5 3 2 2 2" xfId="10591" xr:uid="{68F4B9AF-30CA-4F2A-9332-DFA804495A60}"/>
    <cellStyle name="40% - Accent1 2 2 5 3 2 2 2 2" xfId="29445" xr:uid="{D5DDE61E-18F4-4707-8D42-A3C7AB193063}"/>
    <cellStyle name="40% - Accent1 2 2 5 3 2 2 2 2 2" xfId="48207" xr:uid="{31085109-58A7-4F88-A1A3-25963F9112FC}"/>
    <cellStyle name="40% - Accent1 2 2 5 3 2 2 2 3" xfId="20054" xr:uid="{8DD5EF5C-A56C-4B95-AD15-B290DBD864BD}"/>
    <cellStyle name="40% - Accent1 2 2 5 3 2 2 2 4" xfId="38826" xr:uid="{C43E3B34-2926-49DC-84CC-F7B910443C80}"/>
    <cellStyle name="40% - Accent1 2 2 5 3 2 2 3" xfId="25859" xr:uid="{2560B78E-AFED-4271-AF30-5F3454687C61}"/>
    <cellStyle name="40% - Accent1 2 2 5 3 2 2 3 2" xfId="44621" xr:uid="{D072E11A-FDE0-4C63-B826-D813828F1196}"/>
    <cellStyle name="40% - Accent1 2 2 5 3 2 2 4" xfId="16468" xr:uid="{1FFF8D5E-502D-4F78-B763-81C078204A7A}"/>
    <cellStyle name="40% - Accent1 2 2 5 3 2 2 5" xfId="35240" xr:uid="{0D592C76-D7CF-4378-92E0-E56463DF1802}"/>
    <cellStyle name="40% - Accent1 2 2 5 3 2 2 6" xfId="52937" xr:uid="{46A00FCF-B776-49AC-AD2B-01822221158F}"/>
    <cellStyle name="40% - Accent1 2 2 5 3 2 2 7" xfId="60909" xr:uid="{E6B6FD63-CF73-4BE6-B988-1468431B3FB7}"/>
    <cellStyle name="40% - Accent1 2 2 5 3 2 3" xfId="10592" xr:uid="{639D16F7-4985-40B4-9780-83CEFF05208F}"/>
    <cellStyle name="40% - Accent1 2 2 5 3 2 3 2" xfId="29446" xr:uid="{F3D9047D-C57A-44B1-B026-4C40DA4D02DE}"/>
    <cellStyle name="40% - Accent1 2 2 5 3 2 3 2 2" xfId="48208" xr:uid="{A85A3CFB-C010-4BBE-9ADC-A531D05BA1E4}"/>
    <cellStyle name="40% - Accent1 2 2 5 3 2 3 3" xfId="20055" xr:uid="{80E0E99C-B8D4-4C9C-A47B-C746D1F6E319}"/>
    <cellStyle name="40% - Accent1 2 2 5 3 2 3 4" xfId="38827" xr:uid="{F3282BDD-FD6E-45F5-A907-5EF4B674C977}"/>
    <cellStyle name="40% - Accent1 2 2 5 3 2 3 5" xfId="52938" xr:uid="{AA1FD09C-8FB6-468F-B305-44980787F9E5}"/>
    <cellStyle name="40% - Accent1 2 2 5 3 2 3 6" xfId="60910" xr:uid="{61DD9E4C-FA43-40A0-B080-798B10D863E1}"/>
    <cellStyle name="40% - Accent1 2 2 5 3 2 4" xfId="8554" xr:uid="{960ABC29-E874-4DDE-9FB8-99F1BD6C2829}"/>
    <cellStyle name="40% - Accent1 2 2 5 3 2 4 2" xfId="27410" xr:uid="{FCAD7315-FB8F-414A-8B8A-43D9036D9912}"/>
    <cellStyle name="40% - Accent1 2 2 5 3 2 4 2 2" xfId="46172" xr:uid="{2CB30790-4A9F-4282-98C9-C8949B4D9D07}"/>
    <cellStyle name="40% - Accent1 2 2 5 3 2 4 3" xfId="18019" xr:uid="{354B75E2-860F-4BF6-BC90-08C984C582EB}"/>
    <cellStyle name="40% - Accent1 2 2 5 3 2 4 4" xfId="36791" xr:uid="{2807136A-38E9-4BAA-B50E-AC83B0C27106}"/>
    <cellStyle name="40% - Accent1 2 2 5 3 2 5" xfId="24478" xr:uid="{16415CAD-318C-4A5D-984A-56A369A75024}"/>
    <cellStyle name="40% - Accent1 2 2 5 3 2 5 2" xfId="43241" xr:uid="{9AEFA12F-5730-4C45-ADA0-5F5CB1D44CDC}"/>
    <cellStyle name="40% - Accent1 2 2 5 3 2 6" xfId="15087" xr:uid="{DBF3B627-8B10-4734-829F-D3E08A1A3A9A}"/>
    <cellStyle name="40% - Accent1 2 2 5 3 2 7" xfId="33860" xr:uid="{9379DA4D-B52C-4D2E-B1BD-C5F88B88F28B}"/>
    <cellStyle name="40% - Accent1 2 2 5 3 2 8" xfId="50902" xr:uid="{A698BECA-D7CE-4FFC-B28E-E83F6D69C41A}"/>
    <cellStyle name="40% - Accent1 2 2 5 3 2 9" xfId="5431" xr:uid="{B9D637DE-8417-4F4E-B960-DF078A8F19F1}"/>
    <cellStyle name="40% - Accent1 2 2 5 3 3" xfId="6207" xr:uid="{275BBF94-A3BA-442C-A4D5-B47E9D08CC70}"/>
    <cellStyle name="40% - Accent1 2 2 5 3 3 2" xfId="10593" xr:uid="{C1C0E296-E445-484C-A163-60DD05E33C8E}"/>
    <cellStyle name="40% - Accent1 2 2 5 3 3 2 2" xfId="29447" xr:uid="{FC5303AE-ECF5-4131-B4D5-D16E5B5BC0F9}"/>
    <cellStyle name="40% - Accent1 2 2 5 3 3 2 2 2" xfId="48209" xr:uid="{60578B27-ECB4-4154-88E5-04AB274D88D8}"/>
    <cellStyle name="40% - Accent1 2 2 5 3 3 2 3" xfId="20056" xr:uid="{523BDC14-088F-4812-9D4A-F7F56C6F108B}"/>
    <cellStyle name="40% - Accent1 2 2 5 3 3 2 4" xfId="38828" xr:uid="{B3161973-8097-4EE3-8B6B-D4D819F189CF}"/>
    <cellStyle name="40% - Accent1 2 2 5 3 3 3" xfId="25254" xr:uid="{8FEE8F3B-B806-40FE-9089-7AD539522F71}"/>
    <cellStyle name="40% - Accent1 2 2 5 3 3 3 2" xfId="44016" xr:uid="{1698D82A-5196-4FC2-A830-A16FBC9F81C1}"/>
    <cellStyle name="40% - Accent1 2 2 5 3 3 4" xfId="15863" xr:uid="{A2C8FA28-B6A9-41D0-AAEA-B38F27237BC6}"/>
    <cellStyle name="40% - Accent1 2 2 5 3 3 5" xfId="34635" xr:uid="{BE4C3EC0-0AA5-432F-9C03-9A2AE84630F9}"/>
    <cellStyle name="40% - Accent1 2 2 5 3 3 6" xfId="52939" xr:uid="{CA251F43-A73D-4245-991A-70A83FCB1284}"/>
    <cellStyle name="40% - Accent1 2 2 5 3 3 7" xfId="60911" xr:uid="{8B26C955-A3D3-4FDD-B92E-5C144B00014B}"/>
    <cellStyle name="40% - Accent1 2 2 5 3 4" xfId="4656" xr:uid="{7F04AAB7-2F0E-4B3F-BDE4-14EFC07F7A14}"/>
    <cellStyle name="40% - Accent1 2 2 5 3 4 2" xfId="10594" xr:uid="{0A2CA8A5-4FD4-4DA4-922E-D2F8333D74EA}"/>
    <cellStyle name="40% - Accent1 2 2 5 3 4 2 2" xfId="29448" xr:uid="{ABE39453-68B0-4091-977E-D2BB371BC17B}"/>
    <cellStyle name="40% - Accent1 2 2 5 3 4 2 2 2" xfId="48210" xr:uid="{A16BFDC4-BE60-4849-9BCE-CE51422A41E2}"/>
    <cellStyle name="40% - Accent1 2 2 5 3 4 2 3" xfId="20057" xr:uid="{D5D0B011-F300-4075-9319-A7DCD3A01ECA}"/>
    <cellStyle name="40% - Accent1 2 2 5 3 4 2 4" xfId="38829" xr:uid="{6F837F08-ED1D-4891-BE67-51953630BA94}"/>
    <cellStyle name="40% - Accent1 2 2 5 3 4 3" xfId="23703" xr:uid="{600F939D-38CE-4307-ABFD-B7D5C8BD333D}"/>
    <cellStyle name="40% - Accent1 2 2 5 3 4 3 2" xfId="42466" xr:uid="{82BAA812-572C-43C9-9521-0AD2CECF5028}"/>
    <cellStyle name="40% - Accent1 2 2 5 3 4 4" xfId="14312" xr:uid="{ADB8B7D5-5125-4EFF-945C-4C8E67085688}"/>
    <cellStyle name="40% - Accent1 2 2 5 3 4 5" xfId="33085" xr:uid="{07732677-3542-463D-B7BA-37CF95F90944}"/>
    <cellStyle name="40% - Accent1 2 2 5 3 4 6" xfId="52940" xr:uid="{35699001-D1E9-4F2D-A06A-F467826512BF}"/>
    <cellStyle name="40% - Accent1 2 2 5 3 4 7" xfId="60912" xr:uid="{48E90C74-B2E4-41A1-AD98-3F651EF9DA23}"/>
    <cellStyle name="40% - Accent1 2 2 5 3 5" xfId="6818" xr:uid="{44617CE6-D702-4E0D-91AB-DDD87587FA9A}"/>
    <cellStyle name="40% - Accent1 2 2 5 3 5 2" xfId="25858" xr:uid="{84882395-86D3-4D2A-A3C7-2B3469818334}"/>
    <cellStyle name="40% - Accent1 2 2 5 3 5 2 2" xfId="44620" xr:uid="{598C5EC9-50CC-4D2F-A986-4C27ED1BF003}"/>
    <cellStyle name="40% - Accent1 2 2 5 3 5 3" xfId="16467" xr:uid="{21858344-3D25-4179-A3C3-65259443D755}"/>
    <cellStyle name="40% - Accent1 2 2 5 3 5 4" xfId="35239" xr:uid="{F5609951-2EE4-47EE-84F2-0BD887C76F7B}"/>
    <cellStyle name="40% - Accent1 2 2 5 3 6" xfId="8553" xr:uid="{A6122EBB-0908-4C0B-93C9-D565573DAF74}"/>
    <cellStyle name="40% - Accent1 2 2 5 3 6 2" xfId="27409" xr:uid="{B544A0B0-E9D0-4C10-AC92-3D62AAAF390B}"/>
    <cellStyle name="40% - Accent1 2 2 5 3 6 2 2" xfId="46171" xr:uid="{2BA2CF7E-3D28-4F25-89B8-231252108D30}"/>
    <cellStyle name="40% - Accent1 2 2 5 3 6 3" xfId="18018" xr:uid="{B2FF323E-5672-423F-8984-7C48EE4485E5}"/>
    <cellStyle name="40% - Accent1 2 2 5 3 6 4" xfId="36790" xr:uid="{917C7F09-5FFC-4650-97EE-DC14BA174862}"/>
    <cellStyle name="40% - Accent1 2 2 5 3 7" xfId="22518" xr:uid="{24D7379E-5B92-498D-B5FE-56775A8911BB}"/>
    <cellStyle name="40% - Accent1 2 2 5 3 7 2" xfId="41290" xr:uid="{B79B7E56-1180-4ADB-8284-E96B9F781CC0}"/>
    <cellStyle name="40% - Accent1 2 2 5 3 8" xfId="13127" xr:uid="{59D46E35-6EC1-4DB7-8E9B-4CCABA2DC073}"/>
    <cellStyle name="40% - Accent1 2 2 5 3 9" xfId="31909" xr:uid="{12F17E73-9E40-4C7C-AA72-4A3C547DD7E9}"/>
    <cellStyle name="40% - Accent1 2 2 5 4" xfId="2404" xr:uid="{259BC175-149B-4AFE-829F-C4447B1670B7}"/>
    <cellStyle name="40% - Accent1 2 2 5 4 10" xfId="59113" xr:uid="{BBD8DED7-800A-4FCF-ADFB-6D9FE8CB1D4E}"/>
    <cellStyle name="40% - Accent1 2 2 5 4 2" xfId="6820" xr:uid="{056499BB-D3CB-4EB4-BCB8-F0654B13BB9D}"/>
    <cellStyle name="40% - Accent1 2 2 5 4 2 2" xfId="10595" xr:uid="{6B09D0D1-BE7B-4DF7-B4CA-68AB91D101BE}"/>
    <cellStyle name="40% - Accent1 2 2 5 4 2 2 2" xfId="29449" xr:uid="{CAB55F3C-225A-41B0-8778-C798198BCC99}"/>
    <cellStyle name="40% - Accent1 2 2 5 4 2 2 2 2" xfId="48211" xr:uid="{659B10D1-6BDC-4E0A-9749-3D107E94E85B}"/>
    <cellStyle name="40% - Accent1 2 2 5 4 2 2 3" xfId="20058" xr:uid="{DC86505C-82D1-487F-9F5C-9560B5824F73}"/>
    <cellStyle name="40% - Accent1 2 2 5 4 2 2 4" xfId="38830" xr:uid="{5C12FEF8-FC53-4661-B7BF-36ED162A8648}"/>
    <cellStyle name="40% - Accent1 2 2 5 4 2 3" xfId="25860" xr:uid="{4A32965C-16DB-4911-92DA-2B882A0D4D91}"/>
    <cellStyle name="40% - Accent1 2 2 5 4 2 3 2" xfId="44622" xr:uid="{AE431758-CB36-473E-87BF-C837E404B1E4}"/>
    <cellStyle name="40% - Accent1 2 2 5 4 2 4" xfId="16469" xr:uid="{461C900A-1075-4723-8CE8-51B7BA5CF7AD}"/>
    <cellStyle name="40% - Accent1 2 2 5 4 2 5" xfId="35241" xr:uid="{1EB4A616-87A7-4F0D-BE35-D8712BBA63B5}"/>
    <cellStyle name="40% - Accent1 2 2 5 4 2 6" xfId="52941" xr:uid="{337BB106-4777-4A95-93D8-DA314C2C1D49}"/>
    <cellStyle name="40% - Accent1 2 2 5 4 2 7" xfId="60913" xr:uid="{2EAB878A-877F-4F32-AF60-FC6ADE030790}"/>
    <cellStyle name="40% - Accent1 2 2 5 4 3" xfId="10596" xr:uid="{3853DB55-1751-4FEE-AC08-23C262AD3967}"/>
    <cellStyle name="40% - Accent1 2 2 5 4 3 2" xfId="29450" xr:uid="{2D5F2DB5-743F-4D72-B459-752A75FC9429}"/>
    <cellStyle name="40% - Accent1 2 2 5 4 3 2 2" xfId="48212" xr:uid="{C3B2C687-D14B-43F4-8380-2A28811AC84D}"/>
    <cellStyle name="40% - Accent1 2 2 5 4 3 3" xfId="20059" xr:uid="{7361CC0D-4966-430C-BF92-779D9FBB8936}"/>
    <cellStyle name="40% - Accent1 2 2 5 4 3 4" xfId="38831" xr:uid="{CC441956-21BE-4262-8184-4391915FE4BA}"/>
    <cellStyle name="40% - Accent1 2 2 5 4 3 5" xfId="52942" xr:uid="{70553BDF-BDA5-402C-B469-4460770373AC}"/>
    <cellStyle name="40% - Accent1 2 2 5 4 3 6" xfId="60914" xr:uid="{AFEF251C-DEF8-4197-A659-C9615C01B886}"/>
    <cellStyle name="40% - Accent1 2 2 5 4 4" xfId="8555" xr:uid="{E81BA3D1-8309-4912-BDC1-7F321ADA64E1}"/>
    <cellStyle name="40% - Accent1 2 2 5 4 4 2" xfId="27411" xr:uid="{DF6CD61E-3BDC-4CF5-8334-4F1B6D1DB8C0}"/>
    <cellStyle name="40% - Accent1 2 2 5 4 4 2 2" xfId="46173" xr:uid="{9A6A98C6-1F00-4233-8A01-0065E8BBC0C4}"/>
    <cellStyle name="40% - Accent1 2 2 5 4 4 3" xfId="18020" xr:uid="{6F9EAD3F-B9FA-4892-B2A3-68B76B3669E3}"/>
    <cellStyle name="40% - Accent1 2 2 5 4 4 4" xfId="36792" xr:uid="{502A73C2-DCE0-4C43-9E8D-BCF9390F8E08}"/>
    <cellStyle name="40% - Accent1 2 2 5 4 5" xfId="24045" xr:uid="{09A97035-07CA-494C-8482-503720D43D0B}"/>
    <cellStyle name="40% - Accent1 2 2 5 4 5 2" xfId="42808" xr:uid="{573ACC65-5831-455E-9385-31B25E9CDB4B}"/>
    <cellStyle name="40% - Accent1 2 2 5 4 6" xfId="14654" xr:uid="{FDC998E3-2572-4A37-8C8F-D0A76B282253}"/>
    <cellStyle name="40% - Accent1 2 2 5 4 7" xfId="33427" xr:uid="{96A59614-6B0A-49A1-AC08-BC0BC06CB8AB}"/>
    <cellStyle name="40% - Accent1 2 2 5 4 8" xfId="50903" xr:uid="{BA98C9B1-9995-42AD-A11E-7513E91E8658}"/>
    <cellStyle name="40% - Accent1 2 2 5 4 9" xfId="4998" xr:uid="{C610BC79-4A15-41AB-90C9-2E7FD4B2151E}"/>
    <cellStyle name="40% - Accent1 2 2 5 5" xfId="5774" xr:uid="{EF2D850E-1A6E-444F-88B4-4C2C57ADF69D}"/>
    <cellStyle name="40% - Accent1 2 2 5 5 2" xfId="10597" xr:uid="{63079261-F197-4A31-8307-DB0491E55964}"/>
    <cellStyle name="40% - Accent1 2 2 5 5 2 2" xfId="29451" xr:uid="{D2DFC680-2783-45A0-805D-83273A9C3655}"/>
    <cellStyle name="40% - Accent1 2 2 5 5 2 2 2" xfId="48213" xr:uid="{222108B2-20A2-420A-A12D-519AB47627D2}"/>
    <cellStyle name="40% - Accent1 2 2 5 5 2 3" xfId="20060" xr:uid="{B361A8A2-007F-43A4-BA9A-FCAB2E4DC407}"/>
    <cellStyle name="40% - Accent1 2 2 5 5 2 4" xfId="38832" xr:uid="{1CD53E2A-587B-4101-82C6-AA0AC51F3BCD}"/>
    <cellStyle name="40% - Accent1 2 2 5 5 3" xfId="24821" xr:uid="{FB2EEA96-7B1B-4EE3-82EC-667BC2674998}"/>
    <cellStyle name="40% - Accent1 2 2 5 5 3 2" xfId="43583" xr:uid="{FD784C73-17E7-468C-A635-F12D83476599}"/>
    <cellStyle name="40% - Accent1 2 2 5 5 4" xfId="15430" xr:uid="{8C936BF0-565B-47BB-BA22-5D0019B4AEE8}"/>
    <cellStyle name="40% - Accent1 2 2 5 5 5" xfId="34202" xr:uid="{E1E72910-6C23-4E21-B564-87778314FA04}"/>
    <cellStyle name="40% - Accent1 2 2 5 5 6" xfId="52943" xr:uid="{7AE70DD2-1D8E-417E-957F-291F32D51703}"/>
    <cellStyle name="40% - Accent1 2 2 5 5 7" xfId="60915" xr:uid="{C14E4BCB-27AE-4022-8BA2-C9C078ABDB79}"/>
    <cellStyle name="40% - Accent1 2 2 5 6" xfId="4223" xr:uid="{85778B40-3D98-4794-A739-0F0E8C4D6A79}"/>
    <cellStyle name="40% - Accent1 2 2 5 6 2" xfId="10598" xr:uid="{4AABC16C-1CCB-49A8-A4C8-C47F1A35E2DD}"/>
    <cellStyle name="40% - Accent1 2 2 5 6 2 2" xfId="29452" xr:uid="{1DCFFFB9-EA4C-46A6-930F-AD77B0693235}"/>
    <cellStyle name="40% - Accent1 2 2 5 6 2 2 2" xfId="48214" xr:uid="{C7B02ADE-8793-4301-A52C-F5346021B206}"/>
    <cellStyle name="40% - Accent1 2 2 5 6 2 3" xfId="20061" xr:uid="{5712C0C4-2AC6-470B-93CD-53346801527D}"/>
    <cellStyle name="40% - Accent1 2 2 5 6 2 4" xfId="38833" xr:uid="{3230DF18-A666-4839-A1D8-F7F0B6629250}"/>
    <cellStyle name="40% - Accent1 2 2 5 6 3" xfId="23270" xr:uid="{361EB8FB-F9FB-4B71-9399-EE6365D4DC73}"/>
    <cellStyle name="40% - Accent1 2 2 5 6 3 2" xfId="42033" xr:uid="{821BB622-0916-486A-B2F9-0B1D088DE96D}"/>
    <cellStyle name="40% - Accent1 2 2 5 6 4" xfId="13879" xr:uid="{C13BDFB1-F6BB-4405-9EED-BDC87FFB25B0}"/>
    <cellStyle name="40% - Accent1 2 2 5 6 5" xfId="32652" xr:uid="{0F68C8D7-31DD-4D05-B519-A357A6AEEFAD}"/>
    <cellStyle name="40% - Accent1 2 2 5 6 6" xfId="52944" xr:uid="{661A363F-7DE7-4F26-81E2-CB89E2B3A75F}"/>
    <cellStyle name="40% - Accent1 2 2 5 6 7" xfId="60916" xr:uid="{A4D90C9E-17A7-4623-8016-E60EB3E29293}"/>
    <cellStyle name="40% - Accent1 2 2 5 7" xfId="6815" xr:uid="{FBFA54FE-EF14-4C5E-A076-C60ACF8675EF}"/>
    <cellStyle name="40% - Accent1 2 2 5 7 2" xfId="25855" xr:uid="{B7904E82-4921-4231-902F-CE85A8F24CAE}"/>
    <cellStyle name="40% - Accent1 2 2 5 7 2 2" xfId="44617" xr:uid="{10FD237E-F95B-4E2A-9BBB-417B1E2B32F6}"/>
    <cellStyle name="40% - Accent1 2 2 5 7 3" xfId="16464" xr:uid="{3D6E9371-98A9-4CE8-AC1F-6EE3DEA5E26A}"/>
    <cellStyle name="40% - Accent1 2 2 5 7 4" xfId="35236" xr:uid="{3EC042D0-C5F1-46A5-A0BB-F693865CE154}"/>
    <cellStyle name="40% - Accent1 2 2 5 8" xfId="8550" xr:uid="{B7573396-A36E-48DF-A1C7-53DDC135CC4D}"/>
    <cellStyle name="40% - Accent1 2 2 5 8 2" xfId="27406" xr:uid="{22671100-D8C2-4726-AE21-BF7F1AE2EAB8}"/>
    <cellStyle name="40% - Accent1 2 2 5 8 2 2" xfId="46168" xr:uid="{C37FD806-C966-4542-942E-B041B761B04C}"/>
    <cellStyle name="40% - Accent1 2 2 5 8 3" xfId="18015" xr:uid="{48AEA9A4-29DA-4C5E-8D12-9E15A535C983}"/>
    <cellStyle name="40% - Accent1 2 2 5 8 4" xfId="36787" xr:uid="{7E838272-CE58-42CF-95AD-6CF8D32AAF20}"/>
    <cellStyle name="40% - Accent1 2 2 5 9" xfId="22516" xr:uid="{88993B81-280E-4382-AA1C-29DCFF760DA1}"/>
    <cellStyle name="40% - Accent1 2 2 5 9 2" xfId="41288" xr:uid="{BC5BA499-CB28-4A9F-B251-E48673C0496E}"/>
    <cellStyle name="40% - Accent1 2 2 6" xfId="2405" xr:uid="{F977FD73-66D5-4C1E-B8F6-EDB8622B5201}"/>
    <cellStyle name="40% - Accent1 2 2 6 10" xfId="31910" xr:uid="{23413933-0F1F-412B-B8ED-F53B4F8D5783}"/>
    <cellStyle name="40% - Accent1 2 2 6 11" xfId="50904" xr:uid="{B8FE1E25-1847-463F-B50C-84216A19228A}"/>
    <cellStyle name="40% - Accent1 2 2 6 12" xfId="3465" xr:uid="{F94A27C2-84D1-4E13-BA66-E2F11563E131}"/>
    <cellStyle name="40% - Accent1 2 2 6 13" xfId="59114" xr:uid="{D8A79A94-EA66-423D-A40D-71205DB98821}"/>
    <cellStyle name="40% - Accent1 2 2 6 2" xfId="2406" xr:uid="{29C166D3-5561-4160-ABB6-DCDCC025C637}"/>
    <cellStyle name="40% - Accent1 2 2 6 2 10" xfId="50905" xr:uid="{FA609844-604A-479B-AB12-1C8F19B2282A}"/>
    <cellStyle name="40% - Accent1 2 2 6 2 11" xfId="3466" xr:uid="{756388A3-6553-4EA1-8720-524957EEDCCF}"/>
    <cellStyle name="40% - Accent1 2 2 6 2 12" xfId="59115" xr:uid="{3894AC7F-3130-4ACD-877D-CB23DD2A23E4}"/>
    <cellStyle name="40% - Accent1 2 2 6 2 2" xfId="2407" xr:uid="{50019258-9517-40CE-A9B4-8962A17BB06F}"/>
    <cellStyle name="40% - Accent1 2 2 6 2 2 10" xfId="59116" xr:uid="{37AF5ED7-DB26-4A51-80CB-2F61E0792FD0}"/>
    <cellStyle name="40% - Accent1 2 2 6 2 2 2" xfId="6823" xr:uid="{DC812AAF-D54C-4BA8-B202-20CF417E649F}"/>
    <cellStyle name="40% - Accent1 2 2 6 2 2 2 2" xfId="10599" xr:uid="{177C7A85-78FC-4452-A1A1-DD8EEA848451}"/>
    <cellStyle name="40% - Accent1 2 2 6 2 2 2 2 2" xfId="29453" xr:uid="{C80AEF65-FDE8-4EC0-BE61-072F23DE235E}"/>
    <cellStyle name="40% - Accent1 2 2 6 2 2 2 2 2 2" xfId="48215" xr:uid="{EB577337-26EE-478B-BE98-E7E774497D61}"/>
    <cellStyle name="40% - Accent1 2 2 6 2 2 2 2 3" xfId="20062" xr:uid="{4DA5B927-0CD7-4ED1-A962-A6FC00DC5499}"/>
    <cellStyle name="40% - Accent1 2 2 6 2 2 2 2 4" xfId="38834" xr:uid="{279F75E9-CA37-4416-9606-819D9D47126B}"/>
    <cellStyle name="40% - Accent1 2 2 6 2 2 2 3" xfId="25863" xr:uid="{B63221EC-879D-4CF0-82AC-25BAD9FF151E}"/>
    <cellStyle name="40% - Accent1 2 2 6 2 2 2 3 2" xfId="44625" xr:uid="{A51DD463-73B3-4C88-AAD8-3C6AD17FB168}"/>
    <cellStyle name="40% - Accent1 2 2 6 2 2 2 4" xfId="16472" xr:uid="{2AACFE7F-637E-49E9-980D-EA7F75853208}"/>
    <cellStyle name="40% - Accent1 2 2 6 2 2 2 5" xfId="35244" xr:uid="{B0F9FA1D-6E91-4C0E-BDF3-0F9A56CFB331}"/>
    <cellStyle name="40% - Accent1 2 2 6 2 2 2 6" xfId="52945" xr:uid="{CE50E007-2316-4766-AB51-7BCE384618C0}"/>
    <cellStyle name="40% - Accent1 2 2 6 2 2 2 7" xfId="60917" xr:uid="{F199C446-8F35-4174-A414-755D5B0081DF}"/>
    <cellStyle name="40% - Accent1 2 2 6 2 2 3" xfId="10600" xr:uid="{9B0C4439-156A-41BF-BEC2-EDF21E2839F0}"/>
    <cellStyle name="40% - Accent1 2 2 6 2 2 3 2" xfId="29454" xr:uid="{7531E600-5C5F-4663-A0EF-15550AEA5685}"/>
    <cellStyle name="40% - Accent1 2 2 6 2 2 3 2 2" xfId="48216" xr:uid="{FD152180-823A-4533-AB97-43857DBC5F73}"/>
    <cellStyle name="40% - Accent1 2 2 6 2 2 3 3" xfId="20063" xr:uid="{E9353330-C04A-4A19-913B-0EAB946C646B}"/>
    <cellStyle name="40% - Accent1 2 2 6 2 2 3 4" xfId="38835" xr:uid="{EDCA6FC0-E875-4239-9B2E-A07F4F538D76}"/>
    <cellStyle name="40% - Accent1 2 2 6 2 2 3 5" xfId="52946" xr:uid="{656EE4C5-FCDA-4A59-99D4-A62EDCD7808E}"/>
    <cellStyle name="40% - Accent1 2 2 6 2 2 3 6" xfId="60918" xr:uid="{670EC5B5-794E-40B0-A040-BC8BC6C490CA}"/>
    <cellStyle name="40% - Accent1 2 2 6 2 2 4" xfId="8558" xr:uid="{64383C05-86D3-491E-A80D-71413F0586AE}"/>
    <cellStyle name="40% - Accent1 2 2 6 2 2 4 2" xfId="27414" xr:uid="{1C8A4DD5-3B27-4EBF-99F0-2E18D8B2F259}"/>
    <cellStyle name="40% - Accent1 2 2 6 2 2 4 2 2" xfId="46176" xr:uid="{A46CB3E2-2CB8-4E70-8E67-65D82F446D0D}"/>
    <cellStyle name="40% - Accent1 2 2 6 2 2 4 3" xfId="18023" xr:uid="{8CDBBA16-B90A-443B-905E-C9B34138DA9B}"/>
    <cellStyle name="40% - Accent1 2 2 6 2 2 4 4" xfId="36795" xr:uid="{1DA72B9A-F455-475E-BC16-6AB57DB47A23}"/>
    <cellStyle name="40% - Accent1 2 2 6 2 2 5" xfId="24521" xr:uid="{0C5CEC5F-C39D-40B7-866C-E3A179F2188E}"/>
    <cellStyle name="40% - Accent1 2 2 6 2 2 5 2" xfId="43284" xr:uid="{D011A809-2779-4EC0-A563-7E36BB469164}"/>
    <cellStyle name="40% - Accent1 2 2 6 2 2 6" xfId="15130" xr:uid="{CB875C6B-ED5F-48E5-9D1C-1F0FDA822380}"/>
    <cellStyle name="40% - Accent1 2 2 6 2 2 7" xfId="33903" xr:uid="{65C17F7F-A777-40E1-8028-302D1FE4B2E3}"/>
    <cellStyle name="40% - Accent1 2 2 6 2 2 8" xfId="50906" xr:uid="{23B0CE3A-0386-469D-A5F4-92987E8C68C3}"/>
    <cellStyle name="40% - Accent1 2 2 6 2 2 9" xfId="5474" xr:uid="{FE9BE9D9-77CC-4048-B76E-09B479D19CAB}"/>
    <cellStyle name="40% - Accent1 2 2 6 2 3" xfId="6250" xr:uid="{DF0BEC82-BD95-4D46-A29F-89DFF6BE3FDA}"/>
    <cellStyle name="40% - Accent1 2 2 6 2 3 2" xfId="10601" xr:uid="{24CA283E-71EE-41ED-ABA0-8B2ECCB1E700}"/>
    <cellStyle name="40% - Accent1 2 2 6 2 3 2 2" xfId="29455" xr:uid="{EE7D74A6-CE99-4315-8A0D-DE41F5B49BBB}"/>
    <cellStyle name="40% - Accent1 2 2 6 2 3 2 2 2" xfId="48217" xr:uid="{B63F570E-C6C3-4911-86F2-EF342FA82370}"/>
    <cellStyle name="40% - Accent1 2 2 6 2 3 2 3" xfId="20064" xr:uid="{AC2EB4B3-FA68-43EC-98FD-51877C2BD5AA}"/>
    <cellStyle name="40% - Accent1 2 2 6 2 3 2 4" xfId="38836" xr:uid="{8F86DBBE-68F4-4C69-A4A5-7D9463D8D039}"/>
    <cellStyle name="40% - Accent1 2 2 6 2 3 3" xfId="25297" xr:uid="{D240F1AC-298E-4DFC-A613-FC03443EB867}"/>
    <cellStyle name="40% - Accent1 2 2 6 2 3 3 2" xfId="44059" xr:uid="{F268A1E0-E3FF-41F8-99AF-D7B99BC1D190}"/>
    <cellStyle name="40% - Accent1 2 2 6 2 3 4" xfId="15906" xr:uid="{B0324A49-DF24-42AF-94E8-5A388D8717C1}"/>
    <cellStyle name="40% - Accent1 2 2 6 2 3 5" xfId="34678" xr:uid="{B4CA27D8-88C9-48F6-9AFD-DADCB0CBC586}"/>
    <cellStyle name="40% - Accent1 2 2 6 2 3 6" xfId="52947" xr:uid="{7D305082-2179-4AC8-9FC6-2B46A307A75C}"/>
    <cellStyle name="40% - Accent1 2 2 6 2 3 7" xfId="60919" xr:uid="{D7B0D925-4EEF-4BDC-A12E-6B7872B132D8}"/>
    <cellStyle name="40% - Accent1 2 2 6 2 4" xfId="4699" xr:uid="{28551273-DC91-429F-8F62-E63A8D24C576}"/>
    <cellStyle name="40% - Accent1 2 2 6 2 4 2" xfId="10602" xr:uid="{32F5622B-E9F2-4D8D-9709-3000B4A77FB7}"/>
    <cellStyle name="40% - Accent1 2 2 6 2 4 2 2" xfId="29456" xr:uid="{DA7E51F6-D015-4BB7-8274-8566D09B316A}"/>
    <cellStyle name="40% - Accent1 2 2 6 2 4 2 2 2" xfId="48218" xr:uid="{1615EF48-57DB-4DD6-965C-B38999A878F5}"/>
    <cellStyle name="40% - Accent1 2 2 6 2 4 2 3" xfId="20065" xr:uid="{86AD8260-C22E-4A13-B266-24E62FC250E5}"/>
    <cellStyle name="40% - Accent1 2 2 6 2 4 2 4" xfId="38837" xr:uid="{B393C9B4-662A-4282-BD31-5FF7A008DA3C}"/>
    <cellStyle name="40% - Accent1 2 2 6 2 4 3" xfId="23746" xr:uid="{C3E7A67A-D00D-4217-A4D8-31449C1FF90C}"/>
    <cellStyle name="40% - Accent1 2 2 6 2 4 3 2" xfId="42509" xr:uid="{9C97CAB1-F3A7-40F0-A9C7-581A525170C7}"/>
    <cellStyle name="40% - Accent1 2 2 6 2 4 4" xfId="14355" xr:uid="{88DC26B7-3B36-412A-945C-C9DA06D70AB5}"/>
    <cellStyle name="40% - Accent1 2 2 6 2 4 5" xfId="33128" xr:uid="{6C825D00-B03C-4641-BB42-ACF0DE30C1EC}"/>
    <cellStyle name="40% - Accent1 2 2 6 2 4 6" xfId="52948" xr:uid="{45DFF8DA-0F8F-43EF-9350-605A6FCB8A7F}"/>
    <cellStyle name="40% - Accent1 2 2 6 2 4 7" xfId="60920" xr:uid="{300DBDC6-4B40-44F9-8270-E1BDE16E57E1}"/>
    <cellStyle name="40% - Accent1 2 2 6 2 5" xfId="6822" xr:uid="{777650DA-9E9B-4858-949D-33D3FCB9D955}"/>
    <cellStyle name="40% - Accent1 2 2 6 2 5 2" xfId="25862" xr:uid="{79DFCFD1-283E-4EFD-B8AC-613F046D7D82}"/>
    <cellStyle name="40% - Accent1 2 2 6 2 5 2 2" xfId="44624" xr:uid="{BD0F9936-F3EC-4B86-9E98-4C11D09F914A}"/>
    <cellStyle name="40% - Accent1 2 2 6 2 5 3" xfId="16471" xr:uid="{E98C8B40-7887-4FC7-B681-DA7BFD42AA2F}"/>
    <cellStyle name="40% - Accent1 2 2 6 2 5 4" xfId="35243" xr:uid="{50A0FAC2-6E5D-4433-A059-8172791FAF64}"/>
    <cellStyle name="40% - Accent1 2 2 6 2 6" xfId="8557" xr:uid="{C5C11885-C698-4BE4-8B78-E6EFF84E5BDB}"/>
    <cellStyle name="40% - Accent1 2 2 6 2 6 2" xfId="27413" xr:uid="{4725976F-B3FE-417E-8C4D-9D5DFD04F4EF}"/>
    <cellStyle name="40% - Accent1 2 2 6 2 6 2 2" xfId="46175" xr:uid="{4B6944BD-8179-4FA6-B122-A32CA89E3A6A}"/>
    <cellStyle name="40% - Accent1 2 2 6 2 6 3" xfId="18022" xr:uid="{FA5D9DDA-DA13-407F-9B19-B1A572D11A41}"/>
    <cellStyle name="40% - Accent1 2 2 6 2 6 4" xfId="36794" xr:uid="{3D6CFE0C-6672-4657-A6AC-830D84ED42C2}"/>
    <cellStyle name="40% - Accent1 2 2 6 2 7" xfId="22520" xr:uid="{DBCFCF19-F851-496D-909A-C9B7F23370CC}"/>
    <cellStyle name="40% - Accent1 2 2 6 2 7 2" xfId="41292" xr:uid="{7B6D576C-28CA-4DB2-8516-864393504D25}"/>
    <cellStyle name="40% - Accent1 2 2 6 2 8" xfId="13129" xr:uid="{73A33594-F0D7-4C01-BB3C-9E9058B1E439}"/>
    <cellStyle name="40% - Accent1 2 2 6 2 9" xfId="31911" xr:uid="{A1126ADC-7DBD-4C4A-BA60-C66550F5E81E}"/>
    <cellStyle name="40% - Accent1 2 2 6 3" xfId="2408" xr:uid="{237671E9-C489-42A7-A7D1-E2352FEADBF9}"/>
    <cellStyle name="40% - Accent1 2 2 6 3 10" xfId="59117" xr:uid="{DC8B4BA6-DFFE-4EB1-ACF8-E82506C2BBDA}"/>
    <cellStyle name="40% - Accent1 2 2 6 3 2" xfId="6824" xr:uid="{A5A75AF4-9DC1-4123-9C54-FE49ED8B9468}"/>
    <cellStyle name="40% - Accent1 2 2 6 3 2 2" xfId="10603" xr:uid="{DFB6ED9D-0DA2-48C4-82A4-B21358961485}"/>
    <cellStyle name="40% - Accent1 2 2 6 3 2 2 2" xfId="29457" xr:uid="{1F025E9E-2DE3-4883-B953-5DB59E2DE991}"/>
    <cellStyle name="40% - Accent1 2 2 6 3 2 2 2 2" xfId="48219" xr:uid="{E1774745-198D-4A9F-9E2D-B9EBDF220D07}"/>
    <cellStyle name="40% - Accent1 2 2 6 3 2 2 3" xfId="20066" xr:uid="{0A436269-85AD-4347-82EE-554B422E2DD5}"/>
    <cellStyle name="40% - Accent1 2 2 6 3 2 2 4" xfId="38838" xr:uid="{8223042B-263C-47CB-A0AF-F2494C20CEE0}"/>
    <cellStyle name="40% - Accent1 2 2 6 3 2 3" xfId="25864" xr:uid="{D1C58567-272C-4F7C-845B-AB6855335408}"/>
    <cellStyle name="40% - Accent1 2 2 6 3 2 3 2" xfId="44626" xr:uid="{9CE56B91-47A7-4F52-863D-39EA5A065E8E}"/>
    <cellStyle name="40% - Accent1 2 2 6 3 2 4" xfId="16473" xr:uid="{76680A58-5C01-499B-B2E2-F38C6601916F}"/>
    <cellStyle name="40% - Accent1 2 2 6 3 2 5" xfId="35245" xr:uid="{1451B352-41A0-4A19-9D97-2425B092265A}"/>
    <cellStyle name="40% - Accent1 2 2 6 3 2 6" xfId="52949" xr:uid="{812E10EA-006B-441D-996F-BDF92249117F}"/>
    <cellStyle name="40% - Accent1 2 2 6 3 2 7" xfId="60921" xr:uid="{B27D2D2A-B98C-4079-91EA-BD4CA767C0A9}"/>
    <cellStyle name="40% - Accent1 2 2 6 3 3" xfId="10604" xr:uid="{5B9AE4F5-DA9B-4BFF-863E-9F438B73632D}"/>
    <cellStyle name="40% - Accent1 2 2 6 3 3 2" xfId="29458" xr:uid="{4E65278B-5DAC-4808-A017-52BFB858C885}"/>
    <cellStyle name="40% - Accent1 2 2 6 3 3 2 2" xfId="48220" xr:uid="{1108C78A-41D9-4AF5-9B80-3B2D203DA4FF}"/>
    <cellStyle name="40% - Accent1 2 2 6 3 3 3" xfId="20067" xr:uid="{D62C0EDA-DA5D-4145-BF0A-36F5AD6BB3B1}"/>
    <cellStyle name="40% - Accent1 2 2 6 3 3 4" xfId="38839" xr:uid="{C22594A9-D689-4F06-A5A5-C194FF585F14}"/>
    <cellStyle name="40% - Accent1 2 2 6 3 3 5" xfId="52950" xr:uid="{DE166459-0130-44A2-ADE2-AFC25635B9D2}"/>
    <cellStyle name="40% - Accent1 2 2 6 3 3 6" xfId="60922" xr:uid="{B214C4A9-832D-40C3-B62A-708B753DA026}"/>
    <cellStyle name="40% - Accent1 2 2 6 3 4" xfId="8559" xr:uid="{A17D91B3-34C5-40FE-A39A-67893036C9B6}"/>
    <cellStyle name="40% - Accent1 2 2 6 3 4 2" xfId="27415" xr:uid="{595E152B-F16E-4CDE-BD89-5B0CD2EB52B5}"/>
    <cellStyle name="40% - Accent1 2 2 6 3 4 2 2" xfId="46177" xr:uid="{8660DDAD-3894-4C26-A579-32776DCCD7DF}"/>
    <cellStyle name="40% - Accent1 2 2 6 3 4 3" xfId="18024" xr:uid="{3C5C5DFE-E6AD-4000-814C-F466428005A1}"/>
    <cellStyle name="40% - Accent1 2 2 6 3 4 4" xfId="36796" xr:uid="{72755064-6D73-472C-98E9-0C19211F5AFB}"/>
    <cellStyle name="40% - Accent1 2 2 6 3 5" xfId="24088" xr:uid="{FB482F33-E8F0-4EF7-BF2B-EE799686A3D0}"/>
    <cellStyle name="40% - Accent1 2 2 6 3 5 2" xfId="42851" xr:uid="{A4D006D3-19EC-49C2-A491-2647B84CBF93}"/>
    <cellStyle name="40% - Accent1 2 2 6 3 6" xfId="14697" xr:uid="{6A46EE9C-E379-4BF9-9217-DFA4DD30BD99}"/>
    <cellStyle name="40% - Accent1 2 2 6 3 7" xfId="33470" xr:uid="{6E4C9B21-8AB7-4C6D-B727-5B2EEA936797}"/>
    <cellStyle name="40% - Accent1 2 2 6 3 8" xfId="50907" xr:uid="{1E77DDED-C12F-40FF-A96B-06265E032DA2}"/>
    <cellStyle name="40% - Accent1 2 2 6 3 9" xfId="5041" xr:uid="{1F1AA3D7-44D0-44F2-B8C0-32DA74C702DF}"/>
    <cellStyle name="40% - Accent1 2 2 6 4" xfId="5817" xr:uid="{699074C9-3062-42CE-8F52-A8B342351CB7}"/>
    <cellStyle name="40% - Accent1 2 2 6 4 2" xfId="10605" xr:uid="{E6F72566-DE36-4883-BCCA-85E07AF66F55}"/>
    <cellStyle name="40% - Accent1 2 2 6 4 2 2" xfId="29459" xr:uid="{9B70689C-CE52-4641-9CA5-DA4CA423758B}"/>
    <cellStyle name="40% - Accent1 2 2 6 4 2 2 2" xfId="48221" xr:uid="{4D3BF8DD-5B00-4CA7-9A15-64052538D109}"/>
    <cellStyle name="40% - Accent1 2 2 6 4 2 3" xfId="20068" xr:uid="{866BC6CC-6D6C-4C40-A642-B2D5A0A46488}"/>
    <cellStyle name="40% - Accent1 2 2 6 4 2 4" xfId="38840" xr:uid="{EA31D44C-1395-4D38-A62B-0B9A4A7DBA1D}"/>
    <cellStyle name="40% - Accent1 2 2 6 4 3" xfId="24864" xr:uid="{13B7DD3D-E437-479A-89A1-991E7B3D6154}"/>
    <cellStyle name="40% - Accent1 2 2 6 4 3 2" xfId="43626" xr:uid="{DC836392-BEB7-4E33-BD15-89FE423FB470}"/>
    <cellStyle name="40% - Accent1 2 2 6 4 4" xfId="15473" xr:uid="{7B09D2E3-2C31-4D5F-B48D-28549F2D44DC}"/>
    <cellStyle name="40% - Accent1 2 2 6 4 5" xfId="34245" xr:uid="{8FE07694-E407-432E-BDF8-E7F2F0F413F3}"/>
    <cellStyle name="40% - Accent1 2 2 6 4 6" xfId="52951" xr:uid="{4AC8A98F-0CB2-4672-B8A2-1C28D99D6926}"/>
    <cellStyle name="40% - Accent1 2 2 6 4 7" xfId="60923" xr:uid="{42AD55BE-C4AF-44CE-A415-9C8BD741AE88}"/>
    <cellStyle name="40% - Accent1 2 2 6 5" xfId="4266" xr:uid="{1B7B8D45-C243-4300-A008-25C519A9874A}"/>
    <cellStyle name="40% - Accent1 2 2 6 5 2" xfId="10606" xr:uid="{36395F53-A706-401D-BCF2-BD3DD6736F80}"/>
    <cellStyle name="40% - Accent1 2 2 6 5 2 2" xfId="29460" xr:uid="{1D9A58DF-C10A-4A49-8B4C-0250F908C076}"/>
    <cellStyle name="40% - Accent1 2 2 6 5 2 2 2" xfId="48222" xr:uid="{DA8EB6AC-4761-4C4B-8C05-27A6D2E5E261}"/>
    <cellStyle name="40% - Accent1 2 2 6 5 2 3" xfId="20069" xr:uid="{1BCCF07A-24DE-4EF2-9703-931A7DB462E8}"/>
    <cellStyle name="40% - Accent1 2 2 6 5 2 4" xfId="38841" xr:uid="{7423BF3C-551E-4961-9AB8-DEA7BFB45E0A}"/>
    <cellStyle name="40% - Accent1 2 2 6 5 3" xfId="23313" xr:uid="{B1FB6AD8-5BCE-4BE2-9D42-2EDE61EA211F}"/>
    <cellStyle name="40% - Accent1 2 2 6 5 3 2" xfId="42076" xr:uid="{4D793AAA-01C0-445C-8767-5300E9E159CF}"/>
    <cellStyle name="40% - Accent1 2 2 6 5 4" xfId="13922" xr:uid="{E4FD646A-3840-485B-A700-AB0D27F56A42}"/>
    <cellStyle name="40% - Accent1 2 2 6 5 5" xfId="32695" xr:uid="{6725A6B4-20B6-4E36-8BA5-9D51EB1EDE2E}"/>
    <cellStyle name="40% - Accent1 2 2 6 5 6" xfId="52952" xr:uid="{65CF3933-4EB1-4BDB-B586-B2F638252DBD}"/>
    <cellStyle name="40% - Accent1 2 2 6 5 7" xfId="60924" xr:uid="{D9548A69-DDBF-42AB-B623-8848E3D828B2}"/>
    <cellStyle name="40% - Accent1 2 2 6 6" xfId="6821" xr:uid="{43C759A0-887C-4A3E-B7A8-9730E751BC06}"/>
    <cellStyle name="40% - Accent1 2 2 6 6 2" xfId="25861" xr:uid="{F62D60A1-5569-48FD-90F7-735BCA158468}"/>
    <cellStyle name="40% - Accent1 2 2 6 6 2 2" xfId="44623" xr:uid="{659CF261-7476-4DE6-A29B-F26263E42150}"/>
    <cellStyle name="40% - Accent1 2 2 6 6 3" xfId="16470" xr:uid="{761548A3-0CC3-47ED-97B5-00361C9F12B8}"/>
    <cellStyle name="40% - Accent1 2 2 6 6 4" xfId="35242" xr:uid="{1C2D9E48-DE7E-4150-95D6-336A6BB30769}"/>
    <cellStyle name="40% - Accent1 2 2 6 7" xfId="8556" xr:uid="{6C72724B-B401-4649-AA8D-95441D9392CD}"/>
    <cellStyle name="40% - Accent1 2 2 6 7 2" xfId="27412" xr:uid="{94B264CF-7DD3-4A1B-A2B5-B822D943488D}"/>
    <cellStyle name="40% - Accent1 2 2 6 7 2 2" xfId="46174" xr:uid="{029CF5B3-5BEF-444A-9BF2-85CBF73119C7}"/>
    <cellStyle name="40% - Accent1 2 2 6 7 3" xfId="18021" xr:uid="{777C9A2B-2405-4EAC-8756-8FC12384F5BD}"/>
    <cellStyle name="40% - Accent1 2 2 6 7 4" xfId="36793" xr:uid="{8ABFA7D0-6A60-45B9-8B3C-C96D93EF2D05}"/>
    <cellStyle name="40% - Accent1 2 2 6 8" xfId="22519" xr:uid="{A9D360CC-C570-4560-9457-2C9970C5C7AF}"/>
    <cellStyle name="40% - Accent1 2 2 6 8 2" xfId="41291" xr:uid="{047738A1-E879-40EF-AB52-04977AC093AA}"/>
    <cellStyle name="40% - Accent1 2 2 6 9" xfId="13128" xr:uid="{C3B7BABA-C44A-49BA-B938-0870A5800955}"/>
    <cellStyle name="40% - Accent1 2 2 7" xfId="2409" xr:uid="{6083EBD9-20C1-47B2-9B35-4F2577697409}"/>
    <cellStyle name="40% - Accent1 2 2 7 10" xfId="50908" xr:uid="{F80B091F-AB22-4962-8FE1-DA3990EBA568}"/>
    <cellStyle name="40% - Accent1 2 2 7 11" xfId="3467" xr:uid="{85348480-5F44-478D-9BBD-611FB163797E}"/>
    <cellStyle name="40% - Accent1 2 2 7 12" xfId="59118" xr:uid="{5EC9EB05-E063-40B0-BDD6-0D7C947F95C5}"/>
    <cellStyle name="40% - Accent1 2 2 7 2" xfId="2410" xr:uid="{F29EB598-BEC2-4143-9F25-164563F1D429}"/>
    <cellStyle name="40% - Accent1 2 2 7 2 10" xfId="59119" xr:uid="{D0172FFD-156B-4746-9A66-12811425E133}"/>
    <cellStyle name="40% - Accent1 2 2 7 2 2" xfId="6826" xr:uid="{4CA2180B-D291-4CF2-A34C-32B6DCC881C1}"/>
    <cellStyle name="40% - Accent1 2 2 7 2 2 2" xfId="10607" xr:uid="{A85A78E5-7699-4372-8C30-9C1304A22799}"/>
    <cellStyle name="40% - Accent1 2 2 7 2 2 2 2" xfId="29461" xr:uid="{68658766-E7E4-45C7-ACE0-964BF6C964DB}"/>
    <cellStyle name="40% - Accent1 2 2 7 2 2 2 2 2" xfId="48223" xr:uid="{639CDF9C-64BF-4EA7-9C26-137E43E7FD47}"/>
    <cellStyle name="40% - Accent1 2 2 7 2 2 2 3" xfId="20070" xr:uid="{3F1A65EA-7289-4176-8B19-8DC0997777A4}"/>
    <cellStyle name="40% - Accent1 2 2 7 2 2 2 4" xfId="38842" xr:uid="{FA32A905-262F-4EEB-A3CA-8C14757E31A2}"/>
    <cellStyle name="40% - Accent1 2 2 7 2 2 3" xfId="25866" xr:uid="{B0965100-0C7D-4C24-A394-B67B51E88B6C}"/>
    <cellStyle name="40% - Accent1 2 2 7 2 2 3 2" xfId="44628" xr:uid="{E8813837-AAB3-419C-AE00-E6DA082062AA}"/>
    <cellStyle name="40% - Accent1 2 2 7 2 2 4" xfId="16475" xr:uid="{11C76189-9B81-49EC-8C18-469B283EE8F4}"/>
    <cellStyle name="40% - Accent1 2 2 7 2 2 5" xfId="35247" xr:uid="{476DDB2A-EBEB-42C0-B398-8A961EFA8AD9}"/>
    <cellStyle name="40% - Accent1 2 2 7 2 2 6" xfId="52953" xr:uid="{682C7FC9-ED4B-4484-99EC-5861C76BD71F}"/>
    <cellStyle name="40% - Accent1 2 2 7 2 2 7" xfId="60925" xr:uid="{9B486528-DFC6-4CF7-ACB1-BB9CD633286D}"/>
    <cellStyle name="40% - Accent1 2 2 7 2 3" xfId="10608" xr:uid="{B67017E3-258C-4892-A746-328C86C078D6}"/>
    <cellStyle name="40% - Accent1 2 2 7 2 3 2" xfId="29462" xr:uid="{042050D4-5888-4413-9BFC-C751BD101ADB}"/>
    <cellStyle name="40% - Accent1 2 2 7 2 3 2 2" xfId="48224" xr:uid="{AA16096A-7678-429F-9344-36683673C45B}"/>
    <cellStyle name="40% - Accent1 2 2 7 2 3 3" xfId="20071" xr:uid="{E483407F-532C-4CC0-9945-B4EDF5BFBDA9}"/>
    <cellStyle name="40% - Accent1 2 2 7 2 3 4" xfId="38843" xr:uid="{B37C7939-10DD-4C36-9BFE-E9C76E942443}"/>
    <cellStyle name="40% - Accent1 2 2 7 2 3 5" xfId="52954" xr:uid="{81958A5D-2FD1-4273-8D48-67A37E5409DD}"/>
    <cellStyle name="40% - Accent1 2 2 7 2 3 6" xfId="60926" xr:uid="{D01D3700-99DC-402D-947F-255F28F4F0A0}"/>
    <cellStyle name="40% - Accent1 2 2 7 2 4" xfId="8561" xr:uid="{62EA6104-BD42-4AD9-912A-71705D4A6004}"/>
    <cellStyle name="40% - Accent1 2 2 7 2 4 2" xfId="27417" xr:uid="{418B72B8-08A5-45FF-B8C9-291E764F305D}"/>
    <cellStyle name="40% - Accent1 2 2 7 2 4 2 2" xfId="46179" xr:uid="{254F1AAD-5E08-4713-9300-A6A04B1ABEBA}"/>
    <cellStyle name="40% - Accent1 2 2 7 2 4 3" xfId="18026" xr:uid="{696B620F-179F-43CB-8203-581D08D40B98}"/>
    <cellStyle name="40% - Accent1 2 2 7 2 4 4" xfId="36798" xr:uid="{BBFFB876-9F40-49FF-A1C7-63E8E57833D9}"/>
    <cellStyle name="40% - Accent1 2 2 7 2 5" xfId="24306" xr:uid="{595A6DC5-20F2-458E-8EE3-8BC2D44887C5}"/>
    <cellStyle name="40% - Accent1 2 2 7 2 5 2" xfId="43069" xr:uid="{C3E02853-BB11-4DCF-9B1A-72CA111DC319}"/>
    <cellStyle name="40% - Accent1 2 2 7 2 6" xfId="14915" xr:uid="{875C7C3C-8FBD-4B16-87BF-F6E44DF0C296}"/>
    <cellStyle name="40% - Accent1 2 2 7 2 7" xfId="33688" xr:uid="{E9D05CAB-DBED-4C18-81C4-D2E7DE3DAB15}"/>
    <cellStyle name="40% - Accent1 2 2 7 2 8" xfId="50909" xr:uid="{ECCD151F-7021-496D-9999-F9E1EF4746C8}"/>
    <cellStyle name="40% - Accent1 2 2 7 2 9" xfId="5259" xr:uid="{50B93F38-6E76-4B01-BEF1-2798DF4BD0A8}"/>
    <cellStyle name="40% - Accent1 2 2 7 3" xfId="6035" xr:uid="{536C9ADC-A1AE-41D0-A5BB-74F269B26F60}"/>
    <cellStyle name="40% - Accent1 2 2 7 3 2" xfId="10609" xr:uid="{DF1FFAB4-0BBB-43E1-A1E2-3BDB99E91E03}"/>
    <cellStyle name="40% - Accent1 2 2 7 3 2 2" xfId="29463" xr:uid="{1B372E4E-B6EE-4D91-B99B-1847BE6888F0}"/>
    <cellStyle name="40% - Accent1 2 2 7 3 2 2 2" xfId="48225" xr:uid="{85F901AE-4D12-458E-88DB-67EBFDDB5652}"/>
    <cellStyle name="40% - Accent1 2 2 7 3 2 3" xfId="20072" xr:uid="{070BA45A-6D22-4E9F-BE83-E7AC9974F5B9}"/>
    <cellStyle name="40% - Accent1 2 2 7 3 2 4" xfId="38844" xr:uid="{5597B489-AA69-4BD7-A61B-01177F2636BE}"/>
    <cellStyle name="40% - Accent1 2 2 7 3 3" xfId="25082" xr:uid="{BA47EB63-06CD-4252-92B1-2EA2D647A83D}"/>
    <cellStyle name="40% - Accent1 2 2 7 3 3 2" xfId="43844" xr:uid="{EFBBCDFF-6AE9-4271-BFA3-2DCD0E223A99}"/>
    <cellStyle name="40% - Accent1 2 2 7 3 4" xfId="15691" xr:uid="{C1CFBD1F-F528-43B6-93A3-244B1FA0B2A9}"/>
    <cellStyle name="40% - Accent1 2 2 7 3 5" xfId="34463" xr:uid="{7ACF9409-68D2-4AD6-A927-8C1CF84EF3CD}"/>
    <cellStyle name="40% - Accent1 2 2 7 3 6" xfId="52955" xr:uid="{26E4B8E2-EDC2-40D1-9A5C-DA5C4A7466DF}"/>
    <cellStyle name="40% - Accent1 2 2 7 3 7" xfId="60927" xr:uid="{9F2279B8-8D3C-4D06-9DC9-4EA04E52216A}"/>
    <cellStyle name="40% - Accent1 2 2 7 4" xfId="4484" xr:uid="{D3A999EE-B83B-485E-9F3E-7FE137E8A998}"/>
    <cellStyle name="40% - Accent1 2 2 7 4 2" xfId="10610" xr:uid="{869B2742-A4A0-46B2-A666-5855C3E05694}"/>
    <cellStyle name="40% - Accent1 2 2 7 4 2 2" xfId="29464" xr:uid="{B8679CD5-73F6-4EA8-8C65-2909150AD822}"/>
    <cellStyle name="40% - Accent1 2 2 7 4 2 2 2" xfId="48226" xr:uid="{4335F090-6D48-44AF-8641-0BD88A5263EE}"/>
    <cellStyle name="40% - Accent1 2 2 7 4 2 3" xfId="20073" xr:uid="{69F06D8C-317C-4494-8F67-7D97B9C5F187}"/>
    <cellStyle name="40% - Accent1 2 2 7 4 2 4" xfId="38845" xr:uid="{8A4A80A9-CC92-4221-AE8D-C15BD42A29BB}"/>
    <cellStyle name="40% - Accent1 2 2 7 4 3" xfId="23531" xr:uid="{D8F1C42E-EE73-4389-8205-08199C640890}"/>
    <cellStyle name="40% - Accent1 2 2 7 4 3 2" xfId="42294" xr:uid="{A161B9E6-DCA3-4F30-93DF-F7B0F9B0795A}"/>
    <cellStyle name="40% - Accent1 2 2 7 4 4" xfId="14140" xr:uid="{DF6FBCB1-CCB6-43E1-862C-0E55A97854B0}"/>
    <cellStyle name="40% - Accent1 2 2 7 4 5" xfId="32913" xr:uid="{F78BE9E7-1896-4618-98FE-2260E98E868C}"/>
    <cellStyle name="40% - Accent1 2 2 7 4 6" xfId="52956" xr:uid="{881DF9EF-F16F-4C28-BE69-6C784EF3F8BC}"/>
    <cellStyle name="40% - Accent1 2 2 7 4 7" xfId="60928" xr:uid="{D00AAD44-3437-4CCC-BD2E-6A4254E0A99E}"/>
    <cellStyle name="40% - Accent1 2 2 7 5" xfId="6825" xr:uid="{87AFD2E5-976F-4A97-957D-AAD02BF23D3C}"/>
    <cellStyle name="40% - Accent1 2 2 7 5 2" xfId="25865" xr:uid="{E795E222-9D0B-4A53-B1CD-ABA2D44681EB}"/>
    <cellStyle name="40% - Accent1 2 2 7 5 2 2" xfId="44627" xr:uid="{971C274A-A7B0-468A-B984-61429CC25C50}"/>
    <cellStyle name="40% - Accent1 2 2 7 5 3" xfId="16474" xr:uid="{4C797CC8-E2FE-4C71-A944-9871432A4075}"/>
    <cellStyle name="40% - Accent1 2 2 7 5 4" xfId="35246" xr:uid="{3FC2A913-E04C-4367-92B9-C969FFD95CD8}"/>
    <cellStyle name="40% - Accent1 2 2 7 6" xfId="8560" xr:uid="{D9FA5EE9-0D9B-4142-9945-0A4CA28AD06B}"/>
    <cellStyle name="40% - Accent1 2 2 7 6 2" xfId="27416" xr:uid="{9AADFE8D-AF5D-439C-9CC0-B0EC476BA67E}"/>
    <cellStyle name="40% - Accent1 2 2 7 6 2 2" xfId="46178" xr:uid="{85EAA563-2B5B-4C3D-91C8-22F012502427}"/>
    <cellStyle name="40% - Accent1 2 2 7 6 3" xfId="18025" xr:uid="{E41F30D8-4D99-4AF4-B8AD-F68DB38178E5}"/>
    <cellStyle name="40% - Accent1 2 2 7 6 4" xfId="36797" xr:uid="{16386116-2400-49A0-BE39-C302FFB90E7C}"/>
    <cellStyle name="40% - Accent1 2 2 7 7" xfId="22521" xr:uid="{76264370-7A4A-4EA9-A181-1C812078C0BD}"/>
    <cellStyle name="40% - Accent1 2 2 7 7 2" xfId="41293" xr:uid="{14963597-5403-48DE-B7DB-DE3F3769BB79}"/>
    <cellStyle name="40% - Accent1 2 2 7 8" xfId="13130" xr:uid="{8ADA41E7-A1F8-4B3B-9AFE-85796A549765}"/>
    <cellStyle name="40% - Accent1 2 2 7 9" xfId="31912" xr:uid="{EF680688-812E-4658-B3BC-AF00842E114E}"/>
    <cellStyle name="40% - Accent1 2 2 8" xfId="2411" xr:uid="{77C488EA-1CDB-4B98-B1E0-1F76DA4B9FD3}"/>
    <cellStyle name="40% - Accent1 2 2 8 10" xfId="50910" xr:uid="{B5BE2356-83FC-4A4C-94BA-656FC40779F4}"/>
    <cellStyle name="40% - Accent1 2 2 8 11" xfId="3468" xr:uid="{3793E8BA-74FE-4837-BBB6-F218A280123F}"/>
    <cellStyle name="40% - Accent1 2 2 8 12" xfId="59120" xr:uid="{CB34A838-416B-418D-B1EF-F0939EF29B64}"/>
    <cellStyle name="40% - Accent1 2 2 8 2" xfId="2412" xr:uid="{52703A31-F207-4254-943D-BA9F1A60F769}"/>
    <cellStyle name="40% - Accent1 2 2 8 2 10" xfId="59121" xr:uid="{0C90F761-8B77-4A32-9F01-BCFEFC4E168A}"/>
    <cellStyle name="40% - Accent1 2 2 8 2 2" xfId="6828" xr:uid="{713A538E-6CED-46C0-A6BD-F5B1A2EDF45A}"/>
    <cellStyle name="40% - Accent1 2 2 8 2 2 2" xfId="10611" xr:uid="{B8974850-1565-48FF-9B25-625AD42A93DB}"/>
    <cellStyle name="40% - Accent1 2 2 8 2 2 2 2" xfId="29465" xr:uid="{C12616EB-50FF-44E1-9114-6340524ADEAB}"/>
    <cellStyle name="40% - Accent1 2 2 8 2 2 2 2 2" xfId="48227" xr:uid="{29D5BA4F-FA58-48B2-8B13-C9F5BC6210FC}"/>
    <cellStyle name="40% - Accent1 2 2 8 2 2 2 3" xfId="20074" xr:uid="{25504193-42BA-4D5B-998A-10866F27DA9F}"/>
    <cellStyle name="40% - Accent1 2 2 8 2 2 2 4" xfId="38846" xr:uid="{1B35C677-6E7F-48D7-BF14-4C90B0B4E281}"/>
    <cellStyle name="40% - Accent1 2 2 8 2 2 3" xfId="25868" xr:uid="{56CEB4A2-552D-49A0-8EEB-68F196B3E902}"/>
    <cellStyle name="40% - Accent1 2 2 8 2 2 3 2" xfId="44630" xr:uid="{C0A1D5F1-E8DE-46B6-A915-FBAA31E5A7F3}"/>
    <cellStyle name="40% - Accent1 2 2 8 2 2 4" xfId="16477" xr:uid="{A420002D-5B4E-4AA8-8F36-2AD38D681614}"/>
    <cellStyle name="40% - Accent1 2 2 8 2 2 5" xfId="35249" xr:uid="{70FFD97C-090F-48B0-B508-246FD429F050}"/>
    <cellStyle name="40% - Accent1 2 2 8 2 2 6" xfId="52957" xr:uid="{746968DC-2937-419B-ABE1-E4C980C355C0}"/>
    <cellStyle name="40% - Accent1 2 2 8 2 2 7" xfId="60929" xr:uid="{03A42D2B-DF82-425B-A91D-2024A46B4719}"/>
    <cellStyle name="40% - Accent1 2 2 8 2 3" xfId="10612" xr:uid="{A424AC4C-09DC-49C3-AAE3-F58C20C494FD}"/>
    <cellStyle name="40% - Accent1 2 2 8 2 3 2" xfId="29466" xr:uid="{5DEFDFC4-3E10-4C39-9F0C-5B4C0CB782B0}"/>
    <cellStyle name="40% - Accent1 2 2 8 2 3 2 2" xfId="48228" xr:uid="{6A48C087-FC23-404A-8578-C99950D5A6E5}"/>
    <cellStyle name="40% - Accent1 2 2 8 2 3 3" xfId="20075" xr:uid="{607EA779-A0C9-4F7C-A1C9-7D42CEF94B71}"/>
    <cellStyle name="40% - Accent1 2 2 8 2 3 4" xfId="38847" xr:uid="{FB65A473-5DD9-4A7F-8242-DE6A4073BE58}"/>
    <cellStyle name="40% - Accent1 2 2 8 2 3 5" xfId="52958" xr:uid="{487F0DCE-F04F-4FFF-8C29-EE7AE5140E11}"/>
    <cellStyle name="40% - Accent1 2 2 8 2 3 6" xfId="60930" xr:uid="{1C473C50-F4D6-4304-8B86-CBA37F1CED8F}"/>
    <cellStyle name="40% - Accent1 2 2 8 2 4" xfId="8563" xr:uid="{A048610A-38AD-4438-B159-154834087687}"/>
    <cellStyle name="40% - Accent1 2 2 8 2 4 2" xfId="27419" xr:uid="{7CAC4CA3-7F10-4C49-97AA-D82B08F45EA4}"/>
    <cellStyle name="40% - Accent1 2 2 8 2 4 2 2" xfId="46181" xr:uid="{F4F38F7F-FC53-43A7-BB76-165D04531353}"/>
    <cellStyle name="40% - Accent1 2 2 8 2 4 3" xfId="18028" xr:uid="{DC036A5F-DC9B-420B-B71F-7890712A7350}"/>
    <cellStyle name="40% - Accent1 2 2 8 2 4 4" xfId="36800" xr:uid="{5E627513-E786-4CDE-BCD6-087C6F73427F}"/>
    <cellStyle name="40% - Accent1 2 2 8 2 5" xfId="24549" xr:uid="{6D50DF72-D723-4D8C-B89D-44B5314C5FD0}"/>
    <cellStyle name="40% - Accent1 2 2 8 2 5 2" xfId="43311" xr:uid="{73A03EC6-B301-4D48-8F1F-D9E6CB155DE5}"/>
    <cellStyle name="40% - Accent1 2 2 8 2 6" xfId="15158" xr:uid="{8C3032F9-5282-4C43-99A1-D6F3759D3DBB}"/>
    <cellStyle name="40% - Accent1 2 2 8 2 7" xfId="33930" xr:uid="{F3CEABA7-5C62-480B-9896-386E5A95EA9F}"/>
    <cellStyle name="40% - Accent1 2 2 8 2 8" xfId="50911" xr:uid="{8303199D-F246-4833-AA65-7E63BB8AEC7D}"/>
    <cellStyle name="40% - Accent1 2 2 8 2 9" xfId="5502" xr:uid="{474DF827-9674-4011-85B5-148188F5C4AC}"/>
    <cellStyle name="40% - Accent1 2 2 8 3" xfId="6277" xr:uid="{A396B893-8072-42B6-AB0A-119123B66F63}"/>
    <cellStyle name="40% - Accent1 2 2 8 3 2" xfId="10613" xr:uid="{00308467-185D-4640-949A-6E07D9886E62}"/>
    <cellStyle name="40% - Accent1 2 2 8 3 2 2" xfId="29467" xr:uid="{459BB34A-4524-4401-922C-467B2A72C408}"/>
    <cellStyle name="40% - Accent1 2 2 8 3 2 2 2" xfId="48229" xr:uid="{AC088FB2-86DF-4B6F-907C-677C6726AA60}"/>
    <cellStyle name="40% - Accent1 2 2 8 3 2 3" xfId="20076" xr:uid="{272A2E4F-F17F-4DB3-B4AC-A03BA7918163}"/>
    <cellStyle name="40% - Accent1 2 2 8 3 2 4" xfId="38848" xr:uid="{9A4F2959-232B-479C-9F62-9A4C14818FF4}"/>
    <cellStyle name="40% - Accent1 2 2 8 3 3" xfId="25324" xr:uid="{5BD381FC-CF91-4E4F-B03D-4B1B63B04DF6}"/>
    <cellStyle name="40% - Accent1 2 2 8 3 3 2" xfId="44086" xr:uid="{85930A87-B085-4243-83E5-E09D5EBD40F6}"/>
    <cellStyle name="40% - Accent1 2 2 8 3 4" xfId="15933" xr:uid="{9E64CA13-98CB-48C5-9E3D-AFE5E95B1750}"/>
    <cellStyle name="40% - Accent1 2 2 8 3 5" xfId="34705" xr:uid="{4DDCD99C-07C1-424E-9F02-AEC9F1CCC48C}"/>
    <cellStyle name="40% - Accent1 2 2 8 3 6" xfId="52959" xr:uid="{E52D71D8-D252-4ADE-A5FE-88CB30D5A4C1}"/>
    <cellStyle name="40% - Accent1 2 2 8 3 7" xfId="60931" xr:uid="{2F3976C7-7320-4E15-8421-A7BDBAC92FEC}"/>
    <cellStyle name="40% - Accent1 2 2 8 4" xfId="4726" xr:uid="{2D2D3861-ED1B-4472-AC6F-26DBA9B847D9}"/>
    <cellStyle name="40% - Accent1 2 2 8 4 2" xfId="10614" xr:uid="{9867241B-0F3B-4F6B-887D-809E4907A1EE}"/>
    <cellStyle name="40% - Accent1 2 2 8 4 2 2" xfId="29468" xr:uid="{7965CB25-13B2-4540-B5B3-DCF1A80D8173}"/>
    <cellStyle name="40% - Accent1 2 2 8 4 2 2 2" xfId="48230" xr:uid="{28A5A397-D9DC-467F-9073-0E595111557C}"/>
    <cellStyle name="40% - Accent1 2 2 8 4 2 3" xfId="20077" xr:uid="{24F1695F-BFF6-4B23-9173-B924973B7F42}"/>
    <cellStyle name="40% - Accent1 2 2 8 4 2 4" xfId="38849" xr:uid="{ADEE72AA-1492-4BC6-BD00-0A81A2700BE6}"/>
    <cellStyle name="40% - Accent1 2 2 8 4 3" xfId="23773" xr:uid="{F98B0596-1CE2-41CB-927B-D13ED7E8DFE1}"/>
    <cellStyle name="40% - Accent1 2 2 8 4 3 2" xfId="42536" xr:uid="{9806BFE7-2289-4A84-B8EE-55A67857E34D}"/>
    <cellStyle name="40% - Accent1 2 2 8 4 4" xfId="14382" xr:uid="{1D6AD221-5717-4F1F-A594-F6AAE7066984}"/>
    <cellStyle name="40% - Accent1 2 2 8 4 5" xfId="33155" xr:uid="{38F6B66E-A324-4B50-8F8E-717759307ABB}"/>
    <cellStyle name="40% - Accent1 2 2 8 4 6" xfId="52960" xr:uid="{433AB55D-87BC-4C2B-83E2-EF651F61FAED}"/>
    <cellStyle name="40% - Accent1 2 2 8 4 7" xfId="60932" xr:uid="{ED665350-EBFE-4B68-A6DB-7215D47FBE25}"/>
    <cellStyle name="40% - Accent1 2 2 8 5" xfId="6827" xr:uid="{BF71D091-1A38-4378-A7A1-89CA9EAEF606}"/>
    <cellStyle name="40% - Accent1 2 2 8 5 2" xfId="25867" xr:uid="{8C45DC12-C2B6-4D8E-88F7-83712AF770A0}"/>
    <cellStyle name="40% - Accent1 2 2 8 5 2 2" xfId="44629" xr:uid="{DC1134D4-EE69-48E5-9FCA-89CE2A25F7E2}"/>
    <cellStyle name="40% - Accent1 2 2 8 5 3" xfId="16476" xr:uid="{F46228D9-1B46-4523-91EE-F24C1D2A822C}"/>
    <cellStyle name="40% - Accent1 2 2 8 5 4" xfId="35248" xr:uid="{3394E069-843A-4074-B8E9-797B906399B2}"/>
    <cellStyle name="40% - Accent1 2 2 8 6" xfId="8562" xr:uid="{7DC71E36-789A-4FCC-B5F1-90EFD393C7F6}"/>
    <cellStyle name="40% - Accent1 2 2 8 6 2" xfId="27418" xr:uid="{614A56FA-FA84-42E3-ACC9-EEDCF1184B86}"/>
    <cellStyle name="40% - Accent1 2 2 8 6 2 2" xfId="46180" xr:uid="{76E9196A-8EB0-430E-88C2-8AAB06898BAC}"/>
    <cellStyle name="40% - Accent1 2 2 8 6 3" xfId="18027" xr:uid="{0D86AD30-6E90-4BD2-AE89-D983585340EA}"/>
    <cellStyle name="40% - Accent1 2 2 8 6 4" xfId="36799" xr:uid="{3033470D-021C-4A0C-984D-FBA9CA8A106B}"/>
    <cellStyle name="40% - Accent1 2 2 8 7" xfId="22522" xr:uid="{01626ACB-B17D-441A-8548-5F75000E6963}"/>
    <cellStyle name="40% - Accent1 2 2 8 7 2" xfId="41294" xr:uid="{984F0EE8-9E6B-47CC-BC8E-087448BD4944}"/>
    <cellStyle name="40% - Accent1 2 2 8 8" xfId="13131" xr:uid="{4E17C637-F629-4781-81E3-5A82403405AD}"/>
    <cellStyle name="40% - Accent1 2 2 8 9" xfId="31913" xr:uid="{16F04A2B-8901-4F19-A262-17C8AA7A99FA}"/>
    <cellStyle name="40% - Accent1 2 2 9" xfId="2413" xr:uid="{29F77207-AC78-4556-BC37-CCD65B5FCCEF}"/>
    <cellStyle name="40% - Accent1 2 2 9 10" xfId="50912" xr:uid="{17A0592F-EF75-4C25-8354-170C35122F60}"/>
    <cellStyle name="40% - Accent1 2 2 9 11" xfId="3469" xr:uid="{7BE2008A-2493-4C0F-B8B1-3B824AE49FAA}"/>
    <cellStyle name="40% - Accent1 2 2 9 12" xfId="59122" xr:uid="{114C0564-EC43-40C2-BDF4-A98DA53B5AD3}"/>
    <cellStyle name="40% - Accent1 2 2 9 2" xfId="2414" xr:uid="{CCE3D669-6119-47F1-847F-C884095EFFF0}"/>
    <cellStyle name="40% - Accent1 2 2 9 2 10" xfId="59123" xr:uid="{AE0D3838-E4BF-4301-9A2F-E47790CEFD18}"/>
    <cellStyle name="40% - Accent1 2 2 9 2 2" xfId="6830" xr:uid="{334C780C-1266-4AA9-86FA-4D8C6BA507E0}"/>
    <cellStyle name="40% - Accent1 2 2 9 2 2 2" xfId="10615" xr:uid="{7AAA535A-7291-4555-933F-B3675C29AD17}"/>
    <cellStyle name="40% - Accent1 2 2 9 2 2 2 2" xfId="29469" xr:uid="{43970A07-FB06-4C0B-9473-2D86FAADDAE3}"/>
    <cellStyle name="40% - Accent1 2 2 9 2 2 2 2 2" xfId="48231" xr:uid="{CFBCC5E0-76EB-47A5-A131-EF630ED15C45}"/>
    <cellStyle name="40% - Accent1 2 2 9 2 2 2 3" xfId="20078" xr:uid="{1E260517-73A7-4D69-8D9C-14F86F2B1951}"/>
    <cellStyle name="40% - Accent1 2 2 9 2 2 2 4" xfId="38850" xr:uid="{21DBE02D-85C8-4437-9E28-D3E21D55790E}"/>
    <cellStyle name="40% - Accent1 2 2 9 2 2 3" xfId="25870" xr:uid="{A2559AF9-EAB2-4B44-8CE2-49F6AFE71190}"/>
    <cellStyle name="40% - Accent1 2 2 9 2 2 3 2" xfId="44632" xr:uid="{85F6195E-F69E-486F-AD34-814BCA012A25}"/>
    <cellStyle name="40% - Accent1 2 2 9 2 2 4" xfId="16479" xr:uid="{7B719B10-43FD-4AD0-93D7-53F9E035787D}"/>
    <cellStyle name="40% - Accent1 2 2 9 2 2 5" xfId="35251" xr:uid="{5A93C410-C7F7-4389-9783-A6DE03082B88}"/>
    <cellStyle name="40% - Accent1 2 2 9 2 2 6" xfId="52961" xr:uid="{E7EDFDA4-F2C0-4673-B172-F4F8C6CDB97D}"/>
    <cellStyle name="40% - Accent1 2 2 9 2 2 7" xfId="60933" xr:uid="{70F83135-D853-4167-ABA3-6D82F08FD9E8}"/>
    <cellStyle name="40% - Accent1 2 2 9 2 3" xfId="10616" xr:uid="{4905C80F-AF2B-4449-9200-19189CB06182}"/>
    <cellStyle name="40% - Accent1 2 2 9 2 3 2" xfId="29470" xr:uid="{0C6F56B8-445F-46F7-92BE-9FC0ADAB7074}"/>
    <cellStyle name="40% - Accent1 2 2 9 2 3 2 2" xfId="48232" xr:uid="{5846B5B8-6175-4C10-B36D-3BCA7B680075}"/>
    <cellStyle name="40% - Accent1 2 2 9 2 3 3" xfId="20079" xr:uid="{9286F883-6B49-43FB-804E-00A76FE4FF93}"/>
    <cellStyle name="40% - Accent1 2 2 9 2 3 4" xfId="38851" xr:uid="{63AFFA77-E531-4255-B3AB-BC4CC240AD86}"/>
    <cellStyle name="40% - Accent1 2 2 9 2 3 5" xfId="52962" xr:uid="{4DE3B238-EAA5-4286-9854-E3E87E52102E}"/>
    <cellStyle name="40% - Accent1 2 2 9 2 3 6" xfId="60934" xr:uid="{ADBEC4BA-53A5-45D3-9402-F1AA4102A106}"/>
    <cellStyle name="40% - Accent1 2 2 9 2 4" xfId="8565" xr:uid="{EA47BFF7-8E58-4586-B4CF-A6C1CE5B070F}"/>
    <cellStyle name="40% - Accent1 2 2 9 2 4 2" xfId="27421" xr:uid="{71016815-548E-496C-86C6-6C92BF451C15}"/>
    <cellStyle name="40% - Accent1 2 2 9 2 4 2 2" xfId="46183" xr:uid="{B55DE59F-D4DE-4D1F-B230-559BF43DCFD2}"/>
    <cellStyle name="40% - Accent1 2 2 9 2 4 3" xfId="18030" xr:uid="{B1EEBCA5-6139-4240-8C14-4423ACEC2C2A}"/>
    <cellStyle name="40% - Accent1 2 2 9 2 4 4" xfId="36802" xr:uid="{6E39E093-0752-4091-8B06-F14DA60A2272}"/>
    <cellStyle name="40% - Accent1 2 2 9 2 5" xfId="24608" xr:uid="{DC0D8994-20F9-4896-B923-6D2C437EC519}"/>
    <cellStyle name="40% - Accent1 2 2 9 2 5 2" xfId="43370" xr:uid="{14E0814C-A960-48BC-AC7E-82A1F1DFC0E1}"/>
    <cellStyle name="40% - Accent1 2 2 9 2 6" xfId="15217" xr:uid="{69A6884C-8682-4376-BFFD-7C4A5319F516}"/>
    <cellStyle name="40% - Accent1 2 2 9 2 7" xfId="33989" xr:uid="{B8EC315F-3494-4E88-AFF7-91940FF77725}"/>
    <cellStyle name="40% - Accent1 2 2 9 2 8" xfId="50913" xr:uid="{A1EAB90A-480D-42B7-A4F6-2FE3A811E6CE}"/>
    <cellStyle name="40% - Accent1 2 2 9 2 9" xfId="5561" xr:uid="{DFBAEC42-9136-4AA0-9040-25249A0EFF25}"/>
    <cellStyle name="40% - Accent1 2 2 9 3" xfId="6336" xr:uid="{65CB4635-8B6F-4184-A801-76F6AAA8E677}"/>
    <cellStyle name="40% - Accent1 2 2 9 3 2" xfId="10617" xr:uid="{32A0EDAF-7211-4AD8-8C10-CEBEB656F72C}"/>
    <cellStyle name="40% - Accent1 2 2 9 3 2 2" xfId="29471" xr:uid="{11905FCF-5B96-4490-AC04-4C1DFD6924A3}"/>
    <cellStyle name="40% - Accent1 2 2 9 3 2 2 2" xfId="48233" xr:uid="{29DCF705-7522-4D53-881B-275971257256}"/>
    <cellStyle name="40% - Accent1 2 2 9 3 2 3" xfId="20080" xr:uid="{8F52404D-CFF0-44C3-A973-14C593525B09}"/>
    <cellStyle name="40% - Accent1 2 2 9 3 2 4" xfId="38852" xr:uid="{8D5846BD-DD70-4934-86F2-EE376EE35524}"/>
    <cellStyle name="40% - Accent1 2 2 9 3 3" xfId="25383" xr:uid="{BD2C367B-4D00-441A-945B-3CD25C9A166A}"/>
    <cellStyle name="40% - Accent1 2 2 9 3 3 2" xfId="44145" xr:uid="{D442EBB4-C740-48D3-8927-606A9E71FF0B}"/>
    <cellStyle name="40% - Accent1 2 2 9 3 4" xfId="15992" xr:uid="{2E64FE7C-E2ED-4640-92EE-D475EE68F7CF}"/>
    <cellStyle name="40% - Accent1 2 2 9 3 5" xfId="34764" xr:uid="{22A81C46-56C2-40F3-B82D-ED7D733D5CFA}"/>
    <cellStyle name="40% - Accent1 2 2 9 3 6" xfId="52963" xr:uid="{91C75BE3-4E18-432B-9C28-D4354ABF4709}"/>
    <cellStyle name="40% - Accent1 2 2 9 3 7" xfId="60935" xr:uid="{FDDFBFEE-9230-4AB9-99F3-F3A46C3C4F57}"/>
    <cellStyle name="40% - Accent1 2 2 9 4" xfId="4785" xr:uid="{C8DC9576-45CF-46A4-9BB6-E952169D50CC}"/>
    <cellStyle name="40% - Accent1 2 2 9 4 2" xfId="10618" xr:uid="{9023014C-54FE-40E1-9CDC-0EF552988E34}"/>
    <cellStyle name="40% - Accent1 2 2 9 4 2 2" xfId="29472" xr:uid="{AA0D61BD-6856-41ED-8A65-DD06CEE3A7E7}"/>
    <cellStyle name="40% - Accent1 2 2 9 4 2 2 2" xfId="48234" xr:uid="{76B4E95F-4D16-4F62-B169-A2E448167E02}"/>
    <cellStyle name="40% - Accent1 2 2 9 4 2 3" xfId="20081" xr:uid="{2719A340-E24A-44CA-93C2-CF5E8BADBA41}"/>
    <cellStyle name="40% - Accent1 2 2 9 4 2 4" xfId="38853" xr:uid="{A8543DBD-6F4D-4AA1-8B7B-DB156FED126A}"/>
    <cellStyle name="40% - Accent1 2 2 9 4 3" xfId="23832" xr:uid="{1789CD25-D913-46BE-8BF1-136E4ED6B743}"/>
    <cellStyle name="40% - Accent1 2 2 9 4 3 2" xfId="42595" xr:uid="{5C1D9CEB-32D0-4E0A-8C51-438EAF3C2FB3}"/>
    <cellStyle name="40% - Accent1 2 2 9 4 4" xfId="14441" xr:uid="{45B967AC-1872-4907-9F8B-185F7314708E}"/>
    <cellStyle name="40% - Accent1 2 2 9 4 5" xfId="33214" xr:uid="{DD49A336-0EE5-4EF7-92D1-D8B8C9D8544A}"/>
    <cellStyle name="40% - Accent1 2 2 9 4 6" xfId="52964" xr:uid="{ECC6398D-0B36-4126-B8A4-47A235860123}"/>
    <cellStyle name="40% - Accent1 2 2 9 4 7" xfId="60936" xr:uid="{94B77EC0-5341-4362-9114-C19710DF4377}"/>
    <cellStyle name="40% - Accent1 2 2 9 5" xfId="6829" xr:uid="{029D0D8A-E672-4E16-A549-F32096E4CBF7}"/>
    <cellStyle name="40% - Accent1 2 2 9 5 2" xfId="25869" xr:uid="{F3615A8B-5BBC-4657-8064-570B5E49A149}"/>
    <cellStyle name="40% - Accent1 2 2 9 5 2 2" xfId="44631" xr:uid="{10AAC332-CFF9-4B0A-9504-F36F1D27C447}"/>
    <cellStyle name="40% - Accent1 2 2 9 5 3" xfId="16478" xr:uid="{9BA7EB70-2FA3-468C-83E1-107DFB4D1998}"/>
    <cellStyle name="40% - Accent1 2 2 9 5 4" xfId="35250" xr:uid="{3EFADF11-7886-4CC4-9A14-2A0503737E05}"/>
    <cellStyle name="40% - Accent1 2 2 9 6" xfId="8564" xr:uid="{9F339EED-98D5-4259-8614-1BEEBB816907}"/>
    <cellStyle name="40% - Accent1 2 2 9 6 2" xfId="27420" xr:uid="{41C615DE-81BF-4964-A2AA-4F05052A6FE8}"/>
    <cellStyle name="40% - Accent1 2 2 9 6 2 2" xfId="46182" xr:uid="{F083741B-6136-4AE3-8532-D57422DE240E}"/>
    <cellStyle name="40% - Accent1 2 2 9 6 3" xfId="18029" xr:uid="{08288F37-88B1-4943-99A4-B18F6964D9B1}"/>
    <cellStyle name="40% - Accent1 2 2 9 6 4" xfId="36801" xr:uid="{96BBC791-71A1-40E5-9A22-AB482D10D276}"/>
    <cellStyle name="40% - Accent1 2 2 9 7" xfId="22523" xr:uid="{B0EBE471-320C-431A-906F-84792FDAE4AC}"/>
    <cellStyle name="40% - Accent1 2 2 9 7 2" xfId="41295" xr:uid="{7F7136FE-75E3-4B43-9F24-C65A793BFBB3}"/>
    <cellStyle name="40% - Accent1 2 2 9 8" xfId="13132" xr:uid="{24802D56-E76D-47D1-BB16-D3112917CF10}"/>
    <cellStyle name="40% - Accent1 2 2 9 9" xfId="31914" xr:uid="{EFA7F248-1857-46D9-920E-B94DC04C42B1}"/>
    <cellStyle name="40% - Accent1 2 3" xfId="1238" xr:uid="{9CA7C39D-A839-4901-A022-CF2FD614527A}"/>
    <cellStyle name="40% - Accent1 2 3 2" xfId="1444" xr:uid="{E0FA1B8C-873F-4E9E-82C0-363F1E6AB16B}"/>
    <cellStyle name="40% - Accent1 2 3 2 2" xfId="2102" xr:uid="{A3B60D47-50F7-4855-8B1B-19B41FB8710E}"/>
    <cellStyle name="40% - Accent1 2 3 3" xfId="1896" xr:uid="{F0BD9098-7F6A-481A-BABD-569AC484DBD3}"/>
    <cellStyle name="40% - Accent1 2 3 4" xfId="1690" xr:uid="{3D531B38-6580-4D30-8CC5-8F3AC3E9AE88}"/>
    <cellStyle name="40% - Accent1 2 3 5" xfId="60012" xr:uid="{17B9BB7F-C6FF-46E3-BA1E-A2FA2DD2D680}"/>
    <cellStyle name="40% - Accent1 2 4" xfId="1279" xr:uid="{B51AFA5D-7895-4824-8841-C20F7EA2D38E}"/>
    <cellStyle name="40% - Accent1 2 4 2" xfId="1937" xr:uid="{1CCFFFAB-9B3F-4D09-AF23-779F227D9EF2}"/>
    <cellStyle name="40% - Accent1 2 4 3" xfId="1525" xr:uid="{1C484816-58B6-40D3-9EA5-5AAC2AC0CD69}"/>
    <cellStyle name="40% - Accent1 2 5" xfId="1731" xr:uid="{09C611AC-FBF9-449A-B183-5ADD580C184B}"/>
    <cellStyle name="40% - Accent1 2 6" xfId="1484" xr:uid="{5E8FC128-209A-4D4C-8218-D5AA7E3DDC2B}"/>
    <cellStyle name="40% - Accent1 2 7" xfId="969" xr:uid="{84598138-1715-47A1-8611-9D8F473FE06E}"/>
    <cellStyle name="40% - Accent1 2 8" xfId="55671" xr:uid="{13468EC7-2D54-454D-9C2B-AF4F0DA34C22}"/>
    <cellStyle name="40% - Accent1 3" xfId="993" xr:uid="{C0BA59A9-3360-4B61-8EB7-B22A3D5EE6E9}"/>
    <cellStyle name="40% - Accent1 3 10" xfId="22524" xr:uid="{694CB3E7-C3FD-4483-9E93-3339398601B1}"/>
    <cellStyle name="40% - Accent1 3 10 2" xfId="41296" xr:uid="{22A0EEA9-F4DB-45ED-BE63-C0B876B2680C}"/>
    <cellStyle name="40% - Accent1 3 11" xfId="13133" xr:uid="{9F1F2B69-9ED2-4AA0-8C09-33D6762E4183}"/>
    <cellStyle name="40% - Accent1 3 12" xfId="31915" xr:uid="{E49185E5-EAB5-4D70-8D9C-7948D5CC45BF}"/>
    <cellStyle name="40% - Accent1 3 13" xfId="50914" xr:uid="{2713A3E9-A543-4849-BCEF-A16B3BB49BE9}"/>
    <cellStyle name="40% - Accent1 3 14" xfId="3470" xr:uid="{CC240B84-8138-47C5-AEAB-C965167C9E97}"/>
    <cellStyle name="40% - Accent1 3 15" xfId="55672" xr:uid="{E2927636-6209-4358-A136-A90DF6F33B05}"/>
    <cellStyle name="40% - Accent1 3 2" xfId="1178" xr:uid="{8A40DFAE-90AF-4DD5-BD2E-04B16AB3BDA1}"/>
    <cellStyle name="40% - Accent1 3 2 10" xfId="31916" xr:uid="{B4A99304-6833-495C-892F-A1AE100E6F4F}"/>
    <cellStyle name="40% - Accent1 3 2 11" xfId="50915" xr:uid="{041211AA-B84B-488C-B1F6-CFA9ED873F96}"/>
    <cellStyle name="40% - Accent1 3 2 12" xfId="3471" xr:uid="{E5C44E4A-221C-4AA5-A444-579A2527B20E}"/>
    <cellStyle name="40% - Accent1 3 2 2" xfId="1384" xr:uid="{1B74A065-9386-429E-815E-2C33D0463392}"/>
    <cellStyle name="40% - Accent1 3 2 2 10" xfId="59124" xr:uid="{756B059C-F1E8-4E6F-BB74-51F9AA7D65E8}"/>
    <cellStyle name="40% - Accent1 3 2 2 2" xfId="2042" xr:uid="{0FB273DA-738E-4C41-BC10-A28B96D332C3}"/>
    <cellStyle name="40% - Accent1 3 2 2 2 2" xfId="10619" xr:uid="{1A0044FE-B341-4C51-A57A-3DF885C48B63}"/>
    <cellStyle name="40% - Accent1 3 2 2 2 2 2" xfId="29473" xr:uid="{14623C32-CC73-420D-8C3D-DA4EB4F8DF45}"/>
    <cellStyle name="40% - Accent1 3 2 2 2 2 2 2" xfId="48235" xr:uid="{3DD4389B-1487-4EEE-A89F-AFD4FA4813ED}"/>
    <cellStyle name="40% - Accent1 3 2 2 2 2 3" xfId="20082" xr:uid="{875F244C-C876-41AE-90C0-A112A57D43C5}"/>
    <cellStyle name="40% - Accent1 3 2 2 2 2 4" xfId="38854" xr:uid="{988CE9B5-95CF-4546-968C-B11A46A74C9A}"/>
    <cellStyle name="40% - Accent1 3 2 2 2 3" xfId="25873" xr:uid="{ACB48A52-49EA-4204-9C79-82E68EF1D38A}"/>
    <cellStyle name="40% - Accent1 3 2 2 2 3 2" xfId="44635" xr:uid="{A6F4AE5F-B357-4C84-99A0-8FAE4F90C6D2}"/>
    <cellStyle name="40% - Accent1 3 2 2 2 4" xfId="16482" xr:uid="{B38BCFF0-B56F-494E-B5B6-6DB5D0593BC8}"/>
    <cellStyle name="40% - Accent1 3 2 2 2 5" xfId="35254" xr:uid="{54E803FF-C647-47EC-B9FD-CA6EDCE9B5A1}"/>
    <cellStyle name="40% - Accent1 3 2 2 2 6" xfId="52965" xr:uid="{F60DAE8D-EA46-486B-B308-E2E5EC0DE082}"/>
    <cellStyle name="40% - Accent1 3 2 2 2 7" xfId="6833" xr:uid="{6D507CBD-D651-42D4-BCB5-DD2893A378FA}"/>
    <cellStyle name="40% - Accent1 3 2 2 3" xfId="10620" xr:uid="{2EDE040E-3026-48B9-9749-D562F85D7900}"/>
    <cellStyle name="40% - Accent1 3 2 2 3 2" xfId="29474" xr:uid="{73179BC1-E9A7-4D54-9F75-1ED7C7A64F94}"/>
    <cellStyle name="40% - Accent1 3 2 2 3 2 2" xfId="48236" xr:uid="{0134F50D-6F4D-456B-B11D-F4CA4A70FC14}"/>
    <cellStyle name="40% - Accent1 3 2 2 3 3" xfId="20083" xr:uid="{E7DBC9BD-5D77-444C-A015-7FDAC3480C33}"/>
    <cellStyle name="40% - Accent1 3 2 2 3 4" xfId="38855" xr:uid="{A4D2441A-0FA9-4B9D-9A3B-733E6269951B}"/>
    <cellStyle name="40% - Accent1 3 2 2 3 5" xfId="52966" xr:uid="{3C9E736C-5E47-44AA-ADA1-66BB70A88573}"/>
    <cellStyle name="40% - Accent1 3 2 2 3 6" xfId="60937" xr:uid="{3FB73628-848A-4912-982F-57186351F806}"/>
    <cellStyle name="40% - Accent1 3 2 2 4" xfId="8568" xr:uid="{AEDDC91E-FC97-44DC-B313-DC458DC3A6AC}"/>
    <cellStyle name="40% - Accent1 3 2 2 4 2" xfId="27424" xr:uid="{38FDF936-EE9F-433B-BEF5-3F1AFCB474F2}"/>
    <cellStyle name="40% - Accent1 3 2 2 4 2 2" xfId="46186" xr:uid="{9AFEB270-97E5-4CA3-A312-A4102B086BA5}"/>
    <cellStyle name="40% - Accent1 3 2 2 4 3" xfId="18033" xr:uid="{EF3D76DF-614C-4D64-B881-744CC8895429}"/>
    <cellStyle name="40% - Accent1 3 2 2 4 4" xfId="36805" xr:uid="{6432656A-7EEA-4FEC-99E1-437684C65092}"/>
    <cellStyle name="40% - Accent1 3 2 2 5" xfId="24105" xr:uid="{DAD2DEDB-AC6B-4BC1-A289-90A7D964A78C}"/>
    <cellStyle name="40% - Accent1 3 2 2 5 2" xfId="42868" xr:uid="{614C90C3-D16F-48F9-853E-40CB7EC9FDB6}"/>
    <cellStyle name="40% - Accent1 3 2 2 6" xfId="14714" xr:uid="{B944BC7E-266A-440E-B900-3723F7771E50}"/>
    <cellStyle name="40% - Accent1 3 2 2 7" xfId="33487" xr:uid="{74420A77-7EDE-499A-AED1-B48EF6A6B1ED}"/>
    <cellStyle name="40% - Accent1 3 2 2 8" xfId="50916" xr:uid="{A2B2C907-AFEB-4050-929C-6357DD4AAB5B}"/>
    <cellStyle name="40% - Accent1 3 2 2 9" xfId="5058" xr:uid="{387F41FB-B810-4FF1-B878-B1F94F95B5A7}"/>
    <cellStyle name="40% - Accent1 3 2 3" xfId="1836" xr:uid="{52E74539-040A-4ED2-8640-3189625BC0E1}"/>
    <cellStyle name="40% - Accent1 3 2 3 10" xfId="59125" xr:uid="{82E181B6-0BFB-4D69-A50B-197EBA452D80}"/>
    <cellStyle name="40% - Accent1 3 2 3 2" xfId="10622" xr:uid="{B6D3F8F6-7164-40C2-BBA5-A3DCE67C2E88}"/>
    <cellStyle name="40% - Accent1 3 2 3 2 2" xfId="29476" xr:uid="{A97B2FC4-4634-4DE6-937E-68C95350A785}"/>
    <cellStyle name="40% - Accent1 3 2 3 2 2 2" xfId="48238" xr:uid="{E4D9D1B9-550D-4781-A9AB-87BF26E3B8C3}"/>
    <cellStyle name="40% - Accent1 3 2 3 2 3" xfId="20085" xr:uid="{CD633422-3B65-4686-9A75-5D8A96975009}"/>
    <cellStyle name="40% - Accent1 3 2 3 2 4" xfId="38857" xr:uid="{68188637-64FB-484E-BF2B-AE7FBA276E81}"/>
    <cellStyle name="40% - Accent1 3 2 3 2 5" xfId="52968" xr:uid="{6B5F51E9-A0FC-4097-A132-B2ACD4F4BFFD}"/>
    <cellStyle name="40% - Accent1 3 2 3 2 6" xfId="60938" xr:uid="{FA1B55D2-2095-4687-B120-D774B4AF2801}"/>
    <cellStyle name="40% - Accent1 3 2 3 3" xfId="10623" xr:uid="{A0BE35BE-DADC-4008-ABF1-7848DF0CD168}"/>
    <cellStyle name="40% - Accent1 3 2 3 3 2" xfId="29477" xr:uid="{C815BBD5-8CFE-44F0-A416-43BBA8B7574B}"/>
    <cellStyle name="40% - Accent1 3 2 3 3 2 2" xfId="48239" xr:uid="{4E0D9699-E37E-4949-8722-79922DDDC6EA}"/>
    <cellStyle name="40% - Accent1 3 2 3 3 3" xfId="20086" xr:uid="{46EDBB22-E1E7-4D20-814E-D8C7487CA3FD}"/>
    <cellStyle name="40% - Accent1 3 2 3 3 4" xfId="38858" xr:uid="{59899472-6968-447A-9AE1-3CF494ED839D}"/>
    <cellStyle name="40% - Accent1 3 2 3 3 5" xfId="52969" xr:uid="{31271F35-021D-484A-84B2-BA8279D0B05F}"/>
    <cellStyle name="40% - Accent1 3 2 3 3 6" xfId="60939" xr:uid="{0DE06713-4AAE-4C9E-A347-94FE9A285F16}"/>
    <cellStyle name="40% - Accent1 3 2 3 4" xfId="10621" xr:uid="{C62FD1F9-9641-49A9-920E-C3F36FFCCEBD}"/>
    <cellStyle name="40% - Accent1 3 2 3 4 2" xfId="29475" xr:uid="{7C49E27A-70E3-4DAD-B940-2A6570B1EA73}"/>
    <cellStyle name="40% - Accent1 3 2 3 4 2 2" xfId="48237" xr:uid="{6CB74B80-E43C-4700-AC18-0472E1D44354}"/>
    <cellStyle name="40% - Accent1 3 2 3 4 3" xfId="20084" xr:uid="{F56DC399-D4BB-436C-BD5C-D915BA8888A8}"/>
    <cellStyle name="40% - Accent1 3 2 3 4 4" xfId="38856" xr:uid="{0D08B7E6-5EAB-4424-86F5-AB32FE903E83}"/>
    <cellStyle name="40% - Accent1 3 2 3 5" xfId="24881" xr:uid="{ACFF353E-F507-4D5F-B89C-9CC816E00A77}"/>
    <cellStyle name="40% - Accent1 3 2 3 5 2" xfId="43643" xr:uid="{2442BF52-F4ED-4561-9918-0DC92AF87953}"/>
    <cellStyle name="40% - Accent1 3 2 3 6" xfId="15490" xr:uid="{CADF446A-2FF2-452D-918A-19882C7E8774}"/>
    <cellStyle name="40% - Accent1 3 2 3 7" xfId="34262" xr:uid="{30AB843F-C4AF-4D1B-9BD2-DF493210E4B3}"/>
    <cellStyle name="40% - Accent1 3 2 3 8" xfId="52967" xr:uid="{DADEE930-9F88-4F6C-A452-21C8F9AD601A}"/>
    <cellStyle name="40% - Accent1 3 2 3 9" xfId="5834" xr:uid="{393C7019-FBD9-4D15-81B5-0D1247E9CA91}"/>
    <cellStyle name="40% - Accent1 3 2 4" xfId="1630" xr:uid="{BBC70F9D-23D6-44A1-83F9-F5BA5E5D68D0}"/>
    <cellStyle name="40% - Accent1 3 2 4 2" xfId="23330" xr:uid="{7A059E4F-9FEC-47F0-BAC0-E0CA8E1381E0}"/>
    <cellStyle name="40% - Accent1 3 2 4 2 2" xfId="42093" xr:uid="{1F92CB8D-C854-4AF0-B41A-7517750F6E9E}"/>
    <cellStyle name="40% - Accent1 3 2 4 3" xfId="13939" xr:uid="{D47F4376-5313-4883-999F-3EE9C4753811}"/>
    <cellStyle name="40% - Accent1 3 2 4 4" xfId="32712" xr:uid="{FF01F057-5251-47D6-9034-A34D467622C0}"/>
    <cellStyle name="40% - Accent1 3 2 4 5" xfId="4283" xr:uid="{C059FD63-490D-4276-90D0-ED29A395457D}"/>
    <cellStyle name="40% - Accent1 3 2 5" xfId="6832" xr:uid="{89F8C087-424E-4649-9CCE-2301EB63ABBD}"/>
    <cellStyle name="40% - Accent1 3 2 5 2" xfId="25872" xr:uid="{A3B28731-7CC5-453C-9BFA-1F83A2817692}"/>
    <cellStyle name="40% - Accent1 3 2 5 2 2" xfId="44634" xr:uid="{DF0293DB-A60C-4D60-9845-8378A32C8924}"/>
    <cellStyle name="40% - Accent1 3 2 5 3" xfId="16481" xr:uid="{92DB2668-9161-4BC5-A6C9-3305DDDCAD7E}"/>
    <cellStyle name="40% - Accent1 3 2 5 4" xfId="35253" xr:uid="{FCE93C5D-5781-49E4-971C-9A72796D875A}"/>
    <cellStyle name="40% - Accent1 3 2 6" xfId="7948" xr:uid="{3DC246FF-6281-4C86-A36A-13DF5A134EEB}"/>
    <cellStyle name="40% - Accent1 3 2 7" xfId="8567" xr:uid="{BDF22847-69F1-4166-8829-32EB25B51F3B}"/>
    <cellStyle name="40% - Accent1 3 2 7 2" xfId="27423" xr:uid="{D98116F8-B91C-4ED7-A3FB-2E02A3D15F61}"/>
    <cellStyle name="40% - Accent1 3 2 7 2 2" xfId="46185" xr:uid="{C18AC50C-17F6-4EB2-89A2-20F579C90F6B}"/>
    <cellStyle name="40% - Accent1 3 2 7 3" xfId="18032" xr:uid="{5B822A47-12C6-4869-AE66-04FA8FA6B213}"/>
    <cellStyle name="40% - Accent1 3 2 7 4" xfId="36804" xr:uid="{904BD51F-37DD-4EDF-890A-124F611880A8}"/>
    <cellStyle name="40% - Accent1 3 2 8" xfId="22525" xr:uid="{B1CAC525-8C30-4A0E-8046-227B07FD4A34}"/>
    <cellStyle name="40% - Accent1 3 2 8 2" xfId="41297" xr:uid="{8A0BCFAC-1EA3-4AC9-8601-3F97E2E9A35B}"/>
    <cellStyle name="40% - Accent1 3 2 9" xfId="13134" xr:uid="{2B4763CF-8B8A-45FA-B23D-401584F29EC8}"/>
    <cellStyle name="40% - Accent1 3 3" xfId="1301" xr:uid="{5AB50FDB-C9E5-419E-9FBA-2D6D80A12570}"/>
    <cellStyle name="40% - Accent1 3 3 10" xfId="50917" xr:uid="{C53502BB-89D2-4B98-823F-C4EA7E5CB8E3}"/>
    <cellStyle name="40% - Accent1 3 3 11" xfId="3472" xr:uid="{43AF913A-095A-464C-8D87-48A4107B6F4D}"/>
    <cellStyle name="40% - Accent1 3 3 12" xfId="59126" xr:uid="{0456D45D-0607-479C-9F3D-AFBFAECB3407}"/>
    <cellStyle name="40% - Accent1 3 3 2" xfId="1959" xr:uid="{85D800B5-0D6D-4070-B7C7-83B6C001D235}"/>
    <cellStyle name="40% - Accent1 3 3 2 10" xfId="59127" xr:uid="{25C95574-B12F-44C5-A85F-99C95D21359A}"/>
    <cellStyle name="40% - Accent1 3 3 2 2" xfId="6835" xr:uid="{6EFD83FF-2009-4A4F-9753-BA1C6CADC138}"/>
    <cellStyle name="40% - Accent1 3 3 2 2 2" xfId="10624" xr:uid="{1A479A31-DADB-4238-B0F3-5409CEF83E40}"/>
    <cellStyle name="40% - Accent1 3 3 2 2 2 2" xfId="29478" xr:uid="{C14A71B4-14F5-4DB5-B19F-15204911E914}"/>
    <cellStyle name="40% - Accent1 3 3 2 2 2 2 2" xfId="48240" xr:uid="{9AB2D205-7592-499A-AE85-169A543E7B83}"/>
    <cellStyle name="40% - Accent1 3 3 2 2 2 3" xfId="20087" xr:uid="{BF92C219-6C6E-4742-97BD-A8AD7A6468D6}"/>
    <cellStyle name="40% - Accent1 3 3 2 2 2 4" xfId="38859" xr:uid="{2857B461-749F-45C1-9442-A905AED69F0D}"/>
    <cellStyle name="40% - Accent1 3 3 2 2 3" xfId="25875" xr:uid="{201EA4DE-D7F2-4F0B-87B5-282C40BC50FB}"/>
    <cellStyle name="40% - Accent1 3 3 2 2 3 2" xfId="44637" xr:uid="{FFBCD8A7-F0EB-44FA-BB62-E4826EDF796F}"/>
    <cellStyle name="40% - Accent1 3 3 2 2 4" xfId="16484" xr:uid="{41E979C3-501F-4F76-8293-44EA5597E9F4}"/>
    <cellStyle name="40% - Accent1 3 3 2 2 5" xfId="35256" xr:uid="{9284A5F3-10B5-4531-8E1F-EF0DBD0B29D1}"/>
    <cellStyle name="40% - Accent1 3 3 2 2 6" xfId="52970" xr:uid="{E404496D-09DE-4119-A49C-E28238F8E059}"/>
    <cellStyle name="40% - Accent1 3 3 2 2 7" xfId="60940" xr:uid="{A3FC036E-AACF-4962-B492-C331C80E4E88}"/>
    <cellStyle name="40% - Accent1 3 3 2 3" xfId="10625" xr:uid="{D148502F-2393-4D30-A204-9AF59A61C3E2}"/>
    <cellStyle name="40% - Accent1 3 3 2 3 2" xfId="29479" xr:uid="{A9073CF5-293B-4499-839D-A2097386E106}"/>
    <cellStyle name="40% - Accent1 3 3 2 3 2 2" xfId="48241" xr:uid="{A0F8C7A2-7EA6-4098-BEAF-DC9FB1E87FC6}"/>
    <cellStyle name="40% - Accent1 3 3 2 3 3" xfId="20088" xr:uid="{0850BEE2-429C-4B86-B2BA-3074254DBD3F}"/>
    <cellStyle name="40% - Accent1 3 3 2 3 4" xfId="38860" xr:uid="{54446DBE-E9F8-43DB-B66C-96A04939F912}"/>
    <cellStyle name="40% - Accent1 3 3 2 3 5" xfId="52971" xr:uid="{2995DC6C-5086-4387-B3AE-B31C7DB49B66}"/>
    <cellStyle name="40% - Accent1 3 3 2 3 6" xfId="60941" xr:uid="{2F1F4BBC-86FD-437C-892C-7646DD4B2601}"/>
    <cellStyle name="40% - Accent1 3 3 2 4" xfId="8570" xr:uid="{F09EED27-58D5-47BB-B30A-A1A7B718394D}"/>
    <cellStyle name="40% - Accent1 3 3 2 4 2" xfId="27426" xr:uid="{E2B16AD7-4AEF-4D07-B1A7-5832E071ED94}"/>
    <cellStyle name="40% - Accent1 3 3 2 4 2 2" xfId="46188" xr:uid="{20026FAC-9DA7-497B-8E7F-CED4260E6F1D}"/>
    <cellStyle name="40% - Accent1 3 3 2 4 3" xfId="18035" xr:uid="{09B05884-AAF1-4D5E-8221-D782D0F3764F}"/>
    <cellStyle name="40% - Accent1 3 3 2 4 4" xfId="36807" xr:uid="{33ECAACF-E84F-430F-AF46-25CF94C10913}"/>
    <cellStyle name="40% - Accent1 3 3 2 5" xfId="24323" xr:uid="{BC3D6561-1AD3-4F5F-8786-3AEE4FBCB9A2}"/>
    <cellStyle name="40% - Accent1 3 3 2 5 2" xfId="43086" xr:uid="{8AE8506A-5587-455A-87C5-EA6BB2F86451}"/>
    <cellStyle name="40% - Accent1 3 3 2 6" xfId="14932" xr:uid="{CC9FA8F6-2684-4CD2-91D8-5A70860A4B70}"/>
    <cellStyle name="40% - Accent1 3 3 2 7" xfId="33705" xr:uid="{07AB6E40-2C8A-4B63-B3D1-763D5BFA9517}"/>
    <cellStyle name="40% - Accent1 3 3 2 8" xfId="50918" xr:uid="{4B883F5C-593D-42E9-8ABD-B5A0D60E8144}"/>
    <cellStyle name="40% - Accent1 3 3 2 9" xfId="5276" xr:uid="{DA15D8B2-6B93-4680-B0E1-78E2752D2B23}"/>
    <cellStyle name="40% - Accent1 3 3 3" xfId="6052" xr:uid="{7251D5EB-2D25-4206-857C-FA34B28B6D41}"/>
    <cellStyle name="40% - Accent1 3 3 3 2" xfId="10626" xr:uid="{0EAF237E-5897-49DB-8342-2E3A046E928F}"/>
    <cellStyle name="40% - Accent1 3 3 3 2 2" xfId="29480" xr:uid="{87CF68D3-AF5D-4620-94CB-FB482AA404F5}"/>
    <cellStyle name="40% - Accent1 3 3 3 2 2 2" xfId="48242" xr:uid="{3658E4AC-4C16-4783-A0F3-5DBFA441C829}"/>
    <cellStyle name="40% - Accent1 3 3 3 2 3" xfId="20089" xr:uid="{B338EE29-2E46-401A-8332-E0B580F466BC}"/>
    <cellStyle name="40% - Accent1 3 3 3 2 4" xfId="38861" xr:uid="{A21E55D8-3D60-4E5F-AA3C-5055828EE177}"/>
    <cellStyle name="40% - Accent1 3 3 3 3" xfId="25099" xr:uid="{E6E7EF08-991F-457A-BE24-D3542CD9816C}"/>
    <cellStyle name="40% - Accent1 3 3 3 3 2" xfId="43861" xr:uid="{082AB0C9-4510-4496-A444-FDF9B8BD5D4E}"/>
    <cellStyle name="40% - Accent1 3 3 3 4" xfId="15708" xr:uid="{880D0D22-434A-4496-87BB-269165996B05}"/>
    <cellStyle name="40% - Accent1 3 3 3 5" xfId="34480" xr:uid="{4BBF9E29-D16B-4E2C-8A2B-2CAD59DC5A2A}"/>
    <cellStyle name="40% - Accent1 3 3 3 6" xfId="52972" xr:uid="{E14CE538-C089-46A8-BBC2-541D836EAC78}"/>
    <cellStyle name="40% - Accent1 3 3 3 7" xfId="60942" xr:uid="{A5E68585-4CC3-44F5-8FD8-023094FDF2A2}"/>
    <cellStyle name="40% - Accent1 3 3 4" xfId="4501" xr:uid="{D1EBDD2C-0C95-4853-9319-1DB11886FA13}"/>
    <cellStyle name="40% - Accent1 3 3 4 2" xfId="10627" xr:uid="{684B96F8-6AFC-490A-92A6-EE5F75F830F7}"/>
    <cellStyle name="40% - Accent1 3 3 4 2 2" xfId="29481" xr:uid="{CD566F0F-DFB4-4A78-9F56-8ADC33B1FB10}"/>
    <cellStyle name="40% - Accent1 3 3 4 2 2 2" xfId="48243" xr:uid="{335344BC-308D-472F-8B13-3ABDB2260B23}"/>
    <cellStyle name="40% - Accent1 3 3 4 2 3" xfId="20090" xr:uid="{9ED0CEBC-84A5-4161-AAC1-82DB91D1063A}"/>
    <cellStyle name="40% - Accent1 3 3 4 2 4" xfId="38862" xr:uid="{B494663D-0B4E-4500-A33B-E726BF77848C}"/>
    <cellStyle name="40% - Accent1 3 3 4 3" xfId="23548" xr:uid="{20D52073-A08B-41F5-AC96-9AB626399156}"/>
    <cellStyle name="40% - Accent1 3 3 4 3 2" xfId="42311" xr:uid="{A72D774F-5D9E-4E56-B584-9FE3F200E2B6}"/>
    <cellStyle name="40% - Accent1 3 3 4 4" xfId="14157" xr:uid="{FC8DDBA2-CACC-46FF-BE93-6EC7EFF25118}"/>
    <cellStyle name="40% - Accent1 3 3 4 5" xfId="32930" xr:uid="{49B08690-DE7B-4394-B8A6-E83E37722E1C}"/>
    <cellStyle name="40% - Accent1 3 3 4 6" xfId="52973" xr:uid="{2E6BE9E9-EDF1-4E43-8936-A2982F2FC461}"/>
    <cellStyle name="40% - Accent1 3 3 4 7" xfId="60943" xr:uid="{BEF5307B-F40F-4546-ACE9-4824A7D23F93}"/>
    <cellStyle name="40% - Accent1 3 3 5" xfId="6834" xr:uid="{356C50A3-D6D0-4FC7-95C9-649990126F54}"/>
    <cellStyle name="40% - Accent1 3 3 5 2" xfId="25874" xr:uid="{0F8B632B-E82B-4609-80E8-CE834A1C2821}"/>
    <cellStyle name="40% - Accent1 3 3 5 2 2" xfId="44636" xr:uid="{DE81B5CF-69DC-4E62-8441-48F3E85B7165}"/>
    <cellStyle name="40% - Accent1 3 3 5 3" xfId="16483" xr:uid="{514CDA2E-478B-4A67-B0DA-7DD299A3D76C}"/>
    <cellStyle name="40% - Accent1 3 3 5 4" xfId="35255" xr:uid="{F6B12DCD-85A4-42FF-9869-F722FEF3F015}"/>
    <cellStyle name="40% - Accent1 3 3 6" xfId="8569" xr:uid="{3159BFAA-A0C6-47B9-9C11-7C8BDD71D57D}"/>
    <cellStyle name="40% - Accent1 3 3 6 2" xfId="27425" xr:uid="{CF907731-0981-49BF-BE84-FCEEC789DF74}"/>
    <cellStyle name="40% - Accent1 3 3 6 2 2" xfId="46187" xr:uid="{855EC707-8F7B-4950-ABBA-CE34B7E1A045}"/>
    <cellStyle name="40% - Accent1 3 3 6 3" xfId="18034" xr:uid="{AE013FDA-64E1-49CC-838A-E1959BCC217D}"/>
    <cellStyle name="40% - Accent1 3 3 6 4" xfId="36806" xr:uid="{4BB0B6EA-A9EC-4215-B56D-934AB7D1896B}"/>
    <cellStyle name="40% - Accent1 3 3 7" xfId="22526" xr:uid="{EDAD79FE-1239-4A71-AB5A-F1BF0F8809BE}"/>
    <cellStyle name="40% - Accent1 3 3 7 2" xfId="41298" xr:uid="{F66E1DD2-9B5D-4C8E-B68D-F65BC10EE5B7}"/>
    <cellStyle name="40% - Accent1 3 3 8" xfId="13135" xr:uid="{AEA2B8A0-E2F4-420E-B774-57477687AB3B}"/>
    <cellStyle name="40% - Accent1 3 3 9" xfId="31917" xr:uid="{1837B40F-0A30-4478-B69B-015B5D250AF4}"/>
    <cellStyle name="40% - Accent1 3 4" xfId="1753" xr:uid="{0B40AD1D-2228-4BB1-A736-A37D3700663B}"/>
    <cellStyle name="40% - Accent1 3 4 10" xfId="59128" xr:uid="{BC0DEEF9-19D8-4850-A730-AA55AD7BA03C}"/>
    <cellStyle name="40% - Accent1 3 4 2" xfId="6836" xr:uid="{16DDDACB-2602-4BDA-B580-31DD1274DE89}"/>
    <cellStyle name="40% - Accent1 3 4 2 2" xfId="10628" xr:uid="{4358E7D3-7F97-42E3-8A7F-B56B352C8152}"/>
    <cellStyle name="40% - Accent1 3 4 2 2 2" xfId="29482" xr:uid="{D25A4DAA-BAA7-4D8C-A142-37B43647EEF0}"/>
    <cellStyle name="40% - Accent1 3 4 2 2 2 2" xfId="48244" xr:uid="{B4CC7BBE-9E0E-49B1-BC2F-33A325479F6C}"/>
    <cellStyle name="40% - Accent1 3 4 2 2 3" xfId="20091" xr:uid="{46C3C3D2-2468-4B0C-86DA-47D5F3D49BE1}"/>
    <cellStyle name="40% - Accent1 3 4 2 2 4" xfId="38863" xr:uid="{E2CBDEB1-7725-47C2-A189-A40D0A3437F9}"/>
    <cellStyle name="40% - Accent1 3 4 2 3" xfId="25876" xr:uid="{0F26DDCF-30F1-4FD8-8124-294A5AE70E6C}"/>
    <cellStyle name="40% - Accent1 3 4 2 3 2" xfId="44638" xr:uid="{AA805D8B-C525-4AEA-8D5D-7E83BC942341}"/>
    <cellStyle name="40% - Accent1 3 4 2 4" xfId="16485" xr:uid="{98932300-0622-44CB-B4FC-020324C32286}"/>
    <cellStyle name="40% - Accent1 3 4 2 5" xfId="35257" xr:uid="{CC201FEF-0E8F-4D21-B114-3FE224E23FD9}"/>
    <cellStyle name="40% - Accent1 3 4 2 6" xfId="52974" xr:uid="{8A5BDF3E-B9C3-4BA7-9F5E-EACDA639795E}"/>
    <cellStyle name="40% - Accent1 3 4 2 7" xfId="60944" xr:uid="{3824B320-9A2B-49E3-A636-BC0B4B9A044B}"/>
    <cellStyle name="40% - Accent1 3 4 3" xfId="10629" xr:uid="{8D54EAE2-F8F4-4C9C-88F5-C540CA8EE70E}"/>
    <cellStyle name="40% - Accent1 3 4 3 2" xfId="29483" xr:uid="{BB0E941C-1E51-4DD7-81B4-E76155AFD8BF}"/>
    <cellStyle name="40% - Accent1 3 4 3 2 2" xfId="48245" xr:uid="{5B5A0E06-8DD9-410C-9FB5-D912944D8EDF}"/>
    <cellStyle name="40% - Accent1 3 4 3 3" xfId="20092" xr:uid="{06105326-1D3E-4F65-864B-9366B2158853}"/>
    <cellStyle name="40% - Accent1 3 4 3 4" xfId="38864" xr:uid="{6819FFF2-DF14-49D0-903E-A2ED6FDEA6B7}"/>
    <cellStyle name="40% - Accent1 3 4 3 5" xfId="52975" xr:uid="{288345FD-E57E-424E-9E95-E7B076B9ACBE}"/>
    <cellStyle name="40% - Accent1 3 4 3 6" xfId="60945" xr:uid="{5F73CBD6-90A0-4A81-B5E0-34D765DD1236}"/>
    <cellStyle name="40% - Accent1 3 4 4" xfId="8571" xr:uid="{92502200-92D3-43EB-BB27-483E76690FFD}"/>
    <cellStyle name="40% - Accent1 3 4 4 2" xfId="27427" xr:uid="{E52D2131-D292-4253-878B-3927D9387E35}"/>
    <cellStyle name="40% - Accent1 3 4 4 2 2" xfId="46189" xr:uid="{4C568BE6-4C60-4C5D-BE1F-ACDCAD82BD2A}"/>
    <cellStyle name="40% - Accent1 3 4 4 3" xfId="18036" xr:uid="{EC97F130-A73E-409B-91CE-25B2029FCC61}"/>
    <cellStyle name="40% - Accent1 3 4 4 4" xfId="36808" xr:uid="{9D40184F-E7F0-47D2-A903-7E197532E913}"/>
    <cellStyle name="40% - Accent1 3 4 5" xfId="23890" xr:uid="{D31F2733-7326-443E-999B-D5DCF735227A}"/>
    <cellStyle name="40% - Accent1 3 4 5 2" xfId="42653" xr:uid="{F04AA6AF-0C61-4E82-833C-F98D380391CA}"/>
    <cellStyle name="40% - Accent1 3 4 6" xfId="14499" xr:uid="{2898AE9B-A1E7-458F-85E9-82B3D133A791}"/>
    <cellStyle name="40% - Accent1 3 4 7" xfId="33272" xr:uid="{907B1E5C-F3BC-41E6-8066-384BA98E43D0}"/>
    <cellStyle name="40% - Accent1 3 4 8" xfId="50919" xr:uid="{4193DF55-0105-4471-BA2D-CAEF5C6C900C}"/>
    <cellStyle name="40% - Accent1 3 4 9" xfId="4843" xr:uid="{29E18C8D-095C-4AE5-8587-F04CA98C9280}"/>
    <cellStyle name="40% - Accent1 3 5" xfId="1547" xr:uid="{5CB64309-0E42-4440-8AB0-E5FAFFB6257D}"/>
    <cellStyle name="40% - Accent1 3 5 10" xfId="59129" xr:uid="{1EAD73C8-CD52-48CA-A155-5D7A59FD7BA2}"/>
    <cellStyle name="40% - Accent1 3 5 2" xfId="10631" xr:uid="{ADD5FC34-E5FB-4094-963A-461155FB6B36}"/>
    <cellStyle name="40% - Accent1 3 5 2 2" xfId="29485" xr:uid="{E58B5C08-9F14-4F39-BB7B-F5BF8088FBEE}"/>
    <cellStyle name="40% - Accent1 3 5 2 2 2" xfId="48247" xr:uid="{D3EBBD6B-D55A-40C6-8993-A29856474D95}"/>
    <cellStyle name="40% - Accent1 3 5 2 3" xfId="20094" xr:uid="{1312DA7E-49EC-483D-93C2-A131465BDBF8}"/>
    <cellStyle name="40% - Accent1 3 5 2 4" xfId="38866" xr:uid="{25D02091-7024-4BBD-8EDB-3CD6CDC391B3}"/>
    <cellStyle name="40% - Accent1 3 5 2 5" xfId="52977" xr:uid="{6D88CE8A-35AD-448A-9E28-01A3E911502F}"/>
    <cellStyle name="40% - Accent1 3 5 2 6" xfId="60946" xr:uid="{35DE7BD5-9DC5-4D1E-A0FF-31C56025A43B}"/>
    <cellStyle name="40% - Accent1 3 5 3" xfId="10632" xr:uid="{B3E4CD7A-8DA1-4195-8ABE-C467C21B12E4}"/>
    <cellStyle name="40% - Accent1 3 5 3 2" xfId="29486" xr:uid="{469C428D-109B-4F31-8EC1-544DDB825466}"/>
    <cellStyle name="40% - Accent1 3 5 3 2 2" xfId="48248" xr:uid="{63FAAB96-3FE5-4F97-A407-D212C1FC1340}"/>
    <cellStyle name="40% - Accent1 3 5 3 3" xfId="20095" xr:uid="{E73E31CC-7983-4D8D-AB76-4ADA78DFEBBA}"/>
    <cellStyle name="40% - Accent1 3 5 3 4" xfId="38867" xr:uid="{C6D89E74-14AE-4935-9E84-88EEF5069561}"/>
    <cellStyle name="40% - Accent1 3 5 3 5" xfId="52978" xr:uid="{DD937B09-FCB4-40CE-84AD-8B98E6BF8810}"/>
    <cellStyle name="40% - Accent1 3 5 3 6" xfId="60947" xr:uid="{00BAF99F-3D59-4646-B17B-CAFB76EA133A}"/>
    <cellStyle name="40% - Accent1 3 5 4" xfId="10630" xr:uid="{20FA6EB1-FDF9-4BA1-B485-541D9F15949F}"/>
    <cellStyle name="40% - Accent1 3 5 4 2" xfId="29484" xr:uid="{B656DEF4-AC2E-451E-9193-5112585954A3}"/>
    <cellStyle name="40% - Accent1 3 5 4 2 2" xfId="48246" xr:uid="{E1BCBABC-9E75-49E4-9C53-9109487332CA}"/>
    <cellStyle name="40% - Accent1 3 5 4 3" xfId="20093" xr:uid="{B0511173-E30C-4068-934C-C4CC00EDE447}"/>
    <cellStyle name="40% - Accent1 3 5 4 4" xfId="38865" xr:uid="{E7BF1609-2F2A-49AB-9850-1AC10EEB7FE5}"/>
    <cellStyle name="40% - Accent1 3 5 5" xfId="24666" xr:uid="{53437995-2A68-4AB8-A749-19044F5DEE01}"/>
    <cellStyle name="40% - Accent1 3 5 5 2" xfId="43428" xr:uid="{FD97BF4F-7DB6-4CCF-8A4E-D39613E5BB8C}"/>
    <cellStyle name="40% - Accent1 3 5 6" xfId="15275" xr:uid="{9DED67EE-FEFD-4E6D-A1C0-F029F035D45F}"/>
    <cellStyle name="40% - Accent1 3 5 7" xfId="34047" xr:uid="{827C54F7-B124-4D4C-9A77-7F6FA2304C21}"/>
    <cellStyle name="40% - Accent1 3 5 8" xfId="52976" xr:uid="{9AB5551F-C01F-48B4-ABE8-0C72229D945F}"/>
    <cellStyle name="40% - Accent1 3 5 9" xfId="5619" xr:uid="{63D0FC25-1928-403D-8BF3-20130520E954}"/>
    <cellStyle name="40% - Accent1 3 6" xfId="4068" xr:uid="{AEF803F8-E557-49C9-BCC4-F7651A258803}"/>
    <cellStyle name="40% - Accent1 3 6 2" xfId="23115" xr:uid="{38EFF797-B81A-4E69-B9DF-7069557EA7D3}"/>
    <cellStyle name="40% - Accent1 3 6 2 2" xfId="41878" xr:uid="{F05EE48F-4F53-487A-99A1-50A731741C32}"/>
    <cellStyle name="40% - Accent1 3 6 3" xfId="13724" xr:uid="{A97577FB-E1CA-49FF-B460-369595BEE09B}"/>
    <cellStyle name="40% - Accent1 3 6 4" xfId="32497" xr:uid="{989E58C3-9C1A-49E5-9AF7-738F30A37065}"/>
    <cellStyle name="40% - Accent1 3 7" xfId="6831" xr:uid="{BAD62A9F-1990-4B8E-8BB8-32ECCAA64C19}"/>
    <cellStyle name="40% - Accent1 3 7 2" xfId="25871" xr:uid="{452A08EA-7D8C-4BDA-A972-CD9071478EEE}"/>
    <cellStyle name="40% - Accent1 3 7 2 2" xfId="44633" xr:uid="{7EB0F35B-C313-44C1-915F-03AD7F11B61C}"/>
    <cellStyle name="40% - Accent1 3 7 3" xfId="16480" xr:uid="{25EE911D-F55B-4E22-AB82-F5F737F647ED}"/>
    <cellStyle name="40% - Accent1 3 7 4" xfId="35252" xr:uid="{E176A9B6-EE7C-4D9D-A385-90A9F45AE10C}"/>
    <cellStyle name="40% - Accent1 3 8" xfId="7947" xr:uid="{42FA1EDA-919E-40E6-A926-E34EA07242C8}"/>
    <cellStyle name="40% - Accent1 3 9" xfId="8566" xr:uid="{6675507F-9274-49D9-B515-F9F0E6CAC1A3}"/>
    <cellStyle name="40% - Accent1 3 9 2" xfId="27422" xr:uid="{F4CECB32-0A92-47C5-B152-B10077CE4FED}"/>
    <cellStyle name="40% - Accent1 3 9 2 2" xfId="46184" xr:uid="{5C78FB1C-9AFD-4EE4-BCC2-BA63CE272808}"/>
    <cellStyle name="40% - Accent1 3 9 3" xfId="18031" xr:uid="{5A4411B0-E1E5-47B3-9BF3-15AAB67D2F1D}"/>
    <cellStyle name="40% - Accent1 3 9 4" xfId="36803" xr:uid="{1C72704B-AC68-4DF0-8D92-5D36C162C66B}"/>
    <cellStyle name="40% - Accent1 4" xfId="1102" xr:uid="{04567FD6-031B-453A-8613-0AD81D6ADC34}"/>
    <cellStyle name="40% - Accent1 4 10" xfId="22527" xr:uid="{6578395A-7B60-480E-AE24-58E033908262}"/>
    <cellStyle name="40% - Accent1 4 10 2" xfId="41299" xr:uid="{19BA3264-EE62-4AC8-A480-6E6207E6738E}"/>
    <cellStyle name="40% - Accent1 4 10 3" xfId="55674" xr:uid="{1FBFC4F7-394E-44D8-86F4-CC6F123E1C3E}"/>
    <cellStyle name="40% - Accent1 4 11" xfId="13136" xr:uid="{09D47113-0CB4-48F6-9640-7201BBD2FD56}"/>
    <cellStyle name="40% - Accent1 4 11 2" xfId="55675" xr:uid="{E17282B4-10E0-43BE-81A7-375963B6CE5B}"/>
    <cellStyle name="40% - Accent1 4 12" xfId="31918" xr:uid="{E8A67CFC-A81F-496A-99CA-1D55D2926672}"/>
    <cellStyle name="40% - Accent1 4 12 2" xfId="55676" xr:uid="{1D37662C-C3D0-48FC-A092-BF9B35B66729}"/>
    <cellStyle name="40% - Accent1 4 13" xfId="50920" xr:uid="{244F39AF-01F5-4558-9FFA-A51E016A0F9B}"/>
    <cellStyle name="40% - Accent1 4 13 2" xfId="55677" xr:uid="{93934314-D718-4DB8-8BA3-405F5F4DBDC1}"/>
    <cellStyle name="40% - Accent1 4 14" xfId="3473" xr:uid="{71529FC4-1A56-401A-863E-4648E339FDCD}"/>
    <cellStyle name="40% - Accent1 4 15" xfId="55673" xr:uid="{70A9D6CE-B491-413B-8C67-2A74D31FA340}"/>
    <cellStyle name="40% - Accent1 4 2" xfId="1198" xr:uid="{9DA3E05B-0C24-49FA-872E-B04BAC325225}"/>
    <cellStyle name="40% - Accent1 4 2 10" xfId="50921" xr:uid="{74B2981E-A07D-46C3-95F7-3AF058542F9B}"/>
    <cellStyle name="40% - Accent1 4 2 11" xfId="3474" xr:uid="{0B909CEC-A5D7-4955-A6CD-592A27AF3626}"/>
    <cellStyle name="40% - Accent1 4 2 12" xfId="55678" xr:uid="{18365FD9-E2ED-4C11-AAF5-3FCEA2E277A6}"/>
    <cellStyle name="40% - Accent1 4 2 2" xfId="1404" xr:uid="{7CFE52E3-F20C-46DD-A030-ECC9AEA4E320}"/>
    <cellStyle name="40% - Accent1 4 2 2 10" xfId="59130" xr:uid="{FE3D8F41-23FE-4D21-A526-AAA79B926382}"/>
    <cellStyle name="40% - Accent1 4 2 2 2" xfId="2062" xr:uid="{7CB621E5-BCF0-4560-B996-35BD5D800968}"/>
    <cellStyle name="40% - Accent1 4 2 2 2 2" xfId="10633" xr:uid="{BC018AE4-5A0B-441E-A769-916FCC035A82}"/>
    <cellStyle name="40% - Accent1 4 2 2 2 2 2" xfId="29487" xr:uid="{6B546B88-9DDA-419A-AF81-2C58D170F60A}"/>
    <cellStyle name="40% - Accent1 4 2 2 2 2 2 2" xfId="48249" xr:uid="{6957123C-E824-4DCE-94F8-B52D750CD730}"/>
    <cellStyle name="40% - Accent1 4 2 2 2 2 3" xfId="20096" xr:uid="{1E88A749-B3F2-4D13-A0C0-0A83709E865F}"/>
    <cellStyle name="40% - Accent1 4 2 2 2 2 4" xfId="38868" xr:uid="{59A60DCC-73A6-4F26-9E2B-C1D2BAFDB9D3}"/>
    <cellStyle name="40% - Accent1 4 2 2 2 3" xfId="25879" xr:uid="{E85FC00D-09D7-4C37-A68F-19F8C2F902DF}"/>
    <cellStyle name="40% - Accent1 4 2 2 2 3 2" xfId="44641" xr:uid="{C78AAF7A-8B1B-42F7-A26E-ED7378386EEE}"/>
    <cellStyle name="40% - Accent1 4 2 2 2 4" xfId="16488" xr:uid="{477FB523-A17E-4C9D-B346-9936980224F4}"/>
    <cellStyle name="40% - Accent1 4 2 2 2 5" xfId="35260" xr:uid="{8B8EECF4-4E59-4996-85EC-329E315438A8}"/>
    <cellStyle name="40% - Accent1 4 2 2 2 6" xfId="52979" xr:uid="{A27A603D-48CA-4EF7-A418-7F8524C040C2}"/>
    <cellStyle name="40% - Accent1 4 2 2 2 7" xfId="6839" xr:uid="{68E9BCB9-83F6-4830-8EFD-9F8BCC5DB3A9}"/>
    <cellStyle name="40% - Accent1 4 2 2 3" xfId="10634" xr:uid="{60E6CE48-4471-4094-8CF1-7D66D2A9CFEF}"/>
    <cellStyle name="40% - Accent1 4 2 2 3 2" xfId="29488" xr:uid="{80B5C499-8084-464B-82EE-67DAD509FCBB}"/>
    <cellStyle name="40% - Accent1 4 2 2 3 2 2" xfId="48250" xr:uid="{59C6B37E-179E-40AE-905F-9B7587FD5410}"/>
    <cellStyle name="40% - Accent1 4 2 2 3 3" xfId="20097" xr:uid="{E4911333-BBAD-495E-B08E-37A3D179A25F}"/>
    <cellStyle name="40% - Accent1 4 2 2 3 4" xfId="38869" xr:uid="{D8212611-7DE4-44C4-80E8-6A6315F5E5D2}"/>
    <cellStyle name="40% - Accent1 4 2 2 3 5" xfId="52980" xr:uid="{55D12128-281A-44EB-A34E-1565EF9C4D33}"/>
    <cellStyle name="40% - Accent1 4 2 2 3 6" xfId="60948" xr:uid="{581A7007-567B-454E-8267-002CC517A431}"/>
    <cellStyle name="40% - Accent1 4 2 2 4" xfId="8574" xr:uid="{5C6ED680-0D95-48D6-9AD0-6B8AF6BF886B}"/>
    <cellStyle name="40% - Accent1 4 2 2 4 2" xfId="27430" xr:uid="{5B6B1372-8531-490D-9D8B-58FA9218FB5A}"/>
    <cellStyle name="40% - Accent1 4 2 2 4 2 2" xfId="46192" xr:uid="{AEA647B1-0CE3-47BF-A4D1-B27BEFECCBF5}"/>
    <cellStyle name="40% - Accent1 4 2 2 4 3" xfId="18039" xr:uid="{B075EA1F-FC54-4787-9A9C-087D24062C29}"/>
    <cellStyle name="40% - Accent1 4 2 2 4 4" xfId="36811" xr:uid="{4D255BF3-39AA-4A7E-A123-5F74F46C2817}"/>
    <cellStyle name="40% - Accent1 4 2 2 5" xfId="24148" xr:uid="{9275126F-0A9A-49D8-B926-145310345AD0}"/>
    <cellStyle name="40% - Accent1 4 2 2 5 2" xfId="42911" xr:uid="{557F6781-002D-470A-BEB6-50F1B805742A}"/>
    <cellStyle name="40% - Accent1 4 2 2 6" xfId="14757" xr:uid="{D16F4D9F-693D-4ABC-831E-7D6485248847}"/>
    <cellStyle name="40% - Accent1 4 2 2 7" xfId="33530" xr:uid="{35563963-941F-4650-B528-B091656963F0}"/>
    <cellStyle name="40% - Accent1 4 2 2 8" xfId="50922" xr:uid="{BB712B91-5C99-4C88-ABB7-C800BA6A50BE}"/>
    <cellStyle name="40% - Accent1 4 2 2 9" xfId="5101" xr:uid="{E2660173-8C0C-4886-8100-30479B95316E}"/>
    <cellStyle name="40% - Accent1 4 2 3" xfId="1856" xr:uid="{06C58485-97C3-4ACD-9B90-9944B989C836}"/>
    <cellStyle name="40% - Accent1 4 2 3 2" xfId="10635" xr:uid="{95401430-71B4-4997-A7B1-0F9AC9A2557D}"/>
    <cellStyle name="40% - Accent1 4 2 3 2 2" xfId="29489" xr:uid="{2E534A79-7DCE-4C51-820E-1E93450F8D3E}"/>
    <cellStyle name="40% - Accent1 4 2 3 2 2 2" xfId="48251" xr:uid="{39715113-AECC-414C-B5C5-875D25F73901}"/>
    <cellStyle name="40% - Accent1 4 2 3 2 3" xfId="20098" xr:uid="{E5A726C4-97DA-490B-B5D8-B035A6330FD0}"/>
    <cellStyle name="40% - Accent1 4 2 3 2 4" xfId="38870" xr:uid="{92A75A45-EDCC-4A92-AE5B-6CE0B32B1BA5}"/>
    <cellStyle name="40% - Accent1 4 2 3 3" xfId="24924" xr:uid="{9C8C2ED4-A0CB-4BF9-A582-DE2BEEF5C1BB}"/>
    <cellStyle name="40% - Accent1 4 2 3 3 2" xfId="43686" xr:uid="{8B7F0D85-AB6F-4738-8A5E-BC4D5F9EF272}"/>
    <cellStyle name="40% - Accent1 4 2 3 4" xfId="15533" xr:uid="{C3D6BD68-3E53-4576-BBCE-1046DAD0C9AE}"/>
    <cellStyle name="40% - Accent1 4 2 3 5" xfId="34305" xr:uid="{79C16A29-3908-419B-8D68-03BD6B1111A0}"/>
    <cellStyle name="40% - Accent1 4 2 3 6" xfId="52981" xr:uid="{E9E042AB-15D3-4AFE-A8C9-5E8BF29291E1}"/>
    <cellStyle name="40% - Accent1 4 2 3 7" xfId="5877" xr:uid="{63143A49-28F5-43AF-AB00-9C16DBEB5E77}"/>
    <cellStyle name="40% - Accent1 4 2 4" xfId="1650" xr:uid="{C30C3D35-F930-4757-8FDC-C42B052BF353}"/>
    <cellStyle name="40% - Accent1 4 2 4 2" xfId="10636" xr:uid="{E0DFF611-1207-4EBC-BAB5-3262C9D93752}"/>
    <cellStyle name="40% - Accent1 4 2 4 2 2" xfId="29490" xr:uid="{BCE50ACB-CA44-4DAA-A9B4-906F42CDB60C}"/>
    <cellStyle name="40% - Accent1 4 2 4 2 2 2" xfId="48252" xr:uid="{E38468BE-53B0-4794-860E-EADE3303DF4C}"/>
    <cellStyle name="40% - Accent1 4 2 4 2 3" xfId="20099" xr:uid="{8CAD4D3A-166C-48A9-AD0E-4656E168FEFA}"/>
    <cellStyle name="40% - Accent1 4 2 4 2 4" xfId="38871" xr:uid="{3C730CA9-DA92-4A66-8BC4-C62CFA84B7FA}"/>
    <cellStyle name="40% - Accent1 4 2 4 3" xfId="23373" xr:uid="{21694D22-C4C5-4CDD-A809-DAD21EF0AB53}"/>
    <cellStyle name="40% - Accent1 4 2 4 3 2" xfId="42136" xr:uid="{416E599C-52F3-458D-AC4D-4A4876C3A43B}"/>
    <cellStyle name="40% - Accent1 4 2 4 4" xfId="13982" xr:uid="{901D4406-F562-4246-9CFF-4680CB0F3135}"/>
    <cellStyle name="40% - Accent1 4 2 4 5" xfId="32755" xr:uid="{87AF5F8D-C142-423A-8628-0921DE13E734}"/>
    <cellStyle name="40% - Accent1 4 2 4 6" xfId="52982" xr:uid="{65F398B0-299B-45A0-9A01-F1AD64396140}"/>
    <cellStyle name="40% - Accent1 4 2 4 7" xfId="4326" xr:uid="{51C47BCB-058F-4943-9AD8-58AFAD4E182D}"/>
    <cellStyle name="40% - Accent1 4 2 5" xfId="6838" xr:uid="{BB0A2D40-58BA-479D-B863-B28D09B1D742}"/>
    <cellStyle name="40% - Accent1 4 2 5 2" xfId="25878" xr:uid="{E02C37EB-8375-4779-ACF1-FEF701A1CBD8}"/>
    <cellStyle name="40% - Accent1 4 2 5 2 2" xfId="44640" xr:uid="{ABABA444-5DC8-4B3D-8109-4596C30A2B42}"/>
    <cellStyle name="40% - Accent1 4 2 5 3" xfId="16487" xr:uid="{102116D7-B7B9-4AC2-91A9-63DB3743CBEF}"/>
    <cellStyle name="40% - Accent1 4 2 5 4" xfId="35259" xr:uid="{BE9B0F52-22A2-423F-9327-6CA520EA00C9}"/>
    <cellStyle name="40% - Accent1 4 2 6" xfId="8573" xr:uid="{937A57CA-E1C3-4568-9238-94471043BD4F}"/>
    <cellStyle name="40% - Accent1 4 2 6 2" xfId="27429" xr:uid="{840F0D55-F6CD-4ED5-AE70-E57F21BB2E7C}"/>
    <cellStyle name="40% - Accent1 4 2 6 2 2" xfId="46191" xr:uid="{EE4327F1-D354-4659-A326-4A1DE5F44E3E}"/>
    <cellStyle name="40% - Accent1 4 2 6 3" xfId="18038" xr:uid="{1BE52FE5-10D4-473B-A9B3-7B65F03A0789}"/>
    <cellStyle name="40% - Accent1 4 2 6 4" xfId="36810" xr:uid="{0CF5039E-81F4-4929-A396-C7CA614832B7}"/>
    <cellStyle name="40% - Accent1 4 2 7" xfId="22528" xr:uid="{CD335A25-963F-449F-9C1B-4965105377D1}"/>
    <cellStyle name="40% - Accent1 4 2 7 2" xfId="41300" xr:uid="{F0E9141E-B5CC-4AFF-BD6B-45C1B3653FF4}"/>
    <cellStyle name="40% - Accent1 4 2 8" xfId="13137" xr:uid="{AD7156E9-D5A1-4260-A143-365A08BD7BE2}"/>
    <cellStyle name="40% - Accent1 4 2 9" xfId="31919" xr:uid="{A2DA9A4F-70AA-42BE-9358-6EDE8BD972C7}"/>
    <cellStyle name="40% - Accent1 4 3" xfId="1321" xr:uid="{CD449820-A0DB-492A-805D-775CCAB2E932}"/>
    <cellStyle name="40% - Accent1 4 3 10" xfId="50923" xr:uid="{401CAC4D-1443-437C-90B0-B4EEBB5A05D7}"/>
    <cellStyle name="40% - Accent1 4 3 11" xfId="3475" xr:uid="{65C77DE9-FD56-472C-87B0-30C37871D517}"/>
    <cellStyle name="40% - Accent1 4 3 12" xfId="55679" xr:uid="{35C37384-DA31-4E2F-A977-B79007B05A5C}"/>
    <cellStyle name="40% - Accent1 4 3 2" xfId="1979" xr:uid="{FCF67B5B-65F8-44C2-AF69-62315735B022}"/>
    <cellStyle name="40% - Accent1 4 3 2 10" xfId="59131" xr:uid="{8A2B2794-7DD8-4CCD-8F76-FE8B66327094}"/>
    <cellStyle name="40% - Accent1 4 3 2 2" xfId="6841" xr:uid="{56A4F9FD-2FC2-4865-82AC-8256A92360D1}"/>
    <cellStyle name="40% - Accent1 4 3 2 2 2" xfId="10637" xr:uid="{F4F15C5D-21E4-4418-BE8D-E1EA70F9545E}"/>
    <cellStyle name="40% - Accent1 4 3 2 2 2 2" xfId="29491" xr:uid="{852AF79A-B4D3-4895-944A-693373174192}"/>
    <cellStyle name="40% - Accent1 4 3 2 2 2 2 2" xfId="48253" xr:uid="{5F28E151-CF9E-4E99-9D6A-AA56FCB5FFE2}"/>
    <cellStyle name="40% - Accent1 4 3 2 2 2 3" xfId="20100" xr:uid="{2B2585E4-F511-4FD3-AABB-9B2A560CD856}"/>
    <cellStyle name="40% - Accent1 4 3 2 2 2 4" xfId="38872" xr:uid="{09C4A81E-B7B7-428B-9830-4505673200C6}"/>
    <cellStyle name="40% - Accent1 4 3 2 2 3" xfId="25881" xr:uid="{FFE01672-505C-4EBD-966A-1E801EAB8A65}"/>
    <cellStyle name="40% - Accent1 4 3 2 2 3 2" xfId="44643" xr:uid="{D036A12E-F1E1-4A96-84F5-CCEE2A4169E6}"/>
    <cellStyle name="40% - Accent1 4 3 2 2 4" xfId="16490" xr:uid="{E6074EC8-F3B5-4B6A-808C-B050DDB25D87}"/>
    <cellStyle name="40% - Accent1 4 3 2 2 5" xfId="35262" xr:uid="{F1B165AE-4267-4CDF-8D2C-5463E18A7F70}"/>
    <cellStyle name="40% - Accent1 4 3 2 2 6" xfId="52983" xr:uid="{965D2E19-097E-476B-AE73-1EE9C0682C54}"/>
    <cellStyle name="40% - Accent1 4 3 2 2 7" xfId="60949" xr:uid="{450CD4CE-D88B-4498-860A-09628262F241}"/>
    <cellStyle name="40% - Accent1 4 3 2 3" xfId="10638" xr:uid="{557251C9-EDC9-4136-BB47-51E899B56340}"/>
    <cellStyle name="40% - Accent1 4 3 2 3 2" xfId="29492" xr:uid="{017F7E72-72D4-4C53-8F40-D0504CBEA679}"/>
    <cellStyle name="40% - Accent1 4 3 2 3 2 2" xfId="48254" xr:uid="{13CFBC8E-D390-405A-9033-3132EC27AC1A}"/>
    <cellStyle name="40% - Accent1 4 3 2 3 3" xfId="20101" xr:uid="{384E1802-084A-4AD0-94D7-CB4149AEF476}"/>
    <cellStyle name="40% - Accent1 4 3 2 3 4" xfId="38873" xr:uid="{8B56674F-9175-4397-A8F7-FE5806D724BF}"/>
    <cellStyle name="40% - Accent1 4 3 2 3 5" xfId="52984" xr:uid="{F05124FE-8F60-4F81-B93A-EE587B15B0B2}"/>
    <cellStyle name="40% - Accent1 4 3 2 3 6" xfId="60950" xr:uid="{A370CE8B-F01C-4D7B-9CA8-28CAA7DEB5A2}"/>
    <cellStyle name="40% - Accent1 4 3 2 4" xfId="8576" xr:uid="{861ADB05-3173-4E18-9E32-C99858C2D595}"/>
    <cellStyle name="40% - Accent1 4 3 2 4 2" xfId="27432" xr:uid="{15092524-912A-4C3A-896F-3FDFB47C05F8}"/>
    <cellStyle name="40% - Accent1 4 3 2 4 2 2" xfId="46194" xr:uid="{EA8E9B27-CF9F-4D26-BF03-B617BD57699E}"/>
    <cellStyle name="40% - Accent1 4 3 2 4 3" xfId="18041" xr:uid="{85504284-1622-4CE1-9BC3-06F07E3F53F6}"/>
    <cellStyle name="40% - Accent1 4 3 2 4 4" xfId="36813" xr:uid="{7F7063DE-26F8-4F60-954A-71FF4DFDB9C1}"/>
    <cellStyle name="40% - Accent1 4 3 2 5" xfId="24366" xr:uid="{EDF71F38-B9D7-4741-90A1-8A3A9F43EE0A}"/>
    <cellStyle name="40% - Accent1 4 3 2 5 2" xfId="43129" xr:uid="{785283B8-9038-45B3-A364-ED82F3D301FB}"/>
    <cellStyle name="40% - Accent1 4 3 2 6" xfId="14975" xr:uid="{D6CBACDD-5F25-45D3-99DA-F9468A260ABA}"/>
    <cellStyle name="40% - Accent1 4 3 2 7" xfId="33748" xr:uid="{CFF6D6FE-498B-4DDD-8DCD-F77CD455ACFE}"/>
    <cellStyle name="40% - Accent1 4 3 2 8" xfId="50924" xr:uid="{777C4DB6-5600-4119-A4E8-D6D3D6B49BCD}"/>
    <cellStyle name="40% - Accent1 4 3 2 9" xfId="5319" xr:uid="{1570DF49-5F40-49D0-B57C-AAD5D897AC59}"/>
    <cellStyle name="40% - Accent1 4 3 3" xfId="6095" xr:uid="{94476AD0-B28C-497A-8472-91EB35008AD3}"/>
    <cellStyle name="40% - Accent1 4 3 3 2" xfId="10639" xr:uid="{FDEA6569-704E-4AE9-91AB-ED139AE1000F}"/>
    <cellStyle name="40% - Accent1 4 3 3 2 2" xfId="29493" xr:uid="{EE31E9D4-03BA-428C-9C8F-3DF7CA698568}"/>
    <cellStyle name="40% - Accent1 4 3 3 2 2 2" xfId="48255" xr:uid="{423DB358-B589-4B4D-9E9B-0F30F580BA7A}"/>
    <cellStyle name="40% - Accent1 4 3 3 2 3" xfId="20102" xr:uid="{5B2E2560-0304-4B44-B2D6-650C7AF14ADE}"/>
    <cellStyle name="40% - Accent1 4 3 3 2 4" xfId="38874" xr:uid="{A1CCE6E2-8FF4-47C5-860F-C7334E2AAAB0}"/>
    <cellStyle name="40% - Accent1 4 3 3 3" xfId="25142" xr:uid="{E5C14A32-AD6C-464C-895E-35779E8B2176}"/>
    <cellStyle name="40% - Accent1 4 3 3 3 2" xfId="43904" xr:uid="{B0CDE008-8E9C-4E83-8432-9AE77545BA07}"/>
    <cellStyle name="40% - Accent1 4 3 3 4" xfId="15751" xr:uid="{A9E5FC0C-AFD9-4064-AB88-1E29705FDDE2}"/>
    <cellStyle name="40% - Accent1 4 3 3 5" xfId="34523" xr:uid="{F9567D36-2019-4352-88CF-FF7DDE4E3073}"/>
    <cellStyle name="40% - Accent1 4 3 3 6" xfId="52985" xr:uid="{BE1D1B41-605D-4F30-8955-339F94C5EC4C}"/>
    <cellStyle name="40% - Accent1 4 3 3 7" xfId="60951" xr:uid="{C7ADA8C0-FE41-47EE-BA03-1B2F1D3229FD}"/>
    <cellStyle name="40% - Accent1 4 3 4" xfId="4544" xr:uid="{4CF70CD3-7C26-4F90-B00B-6F900B969A76}"/>
    <cellStyle name="40% - Accent1 4 3 4 2" xfId="10640" xr:uid="{83FBFBBA-6B39-47FD-8356-38DA10AA364A}"/>
    <cellStyle name="40% - Accent1 4 3 4 2 2" xfId="29494" xr:uid="{9E648DC7-E0BA-4F9D-A110-64D81E699218}"/>
    <cellStyle name="40% - Accent1 4 3 4 2 2 2" xfId="48256" xr:uid="{4F3AE516-93FE-4C0C-ADD5-A5BF794F8BFA}"/>
    <cellStyle name="40% - Accent1 4 3 4 2 3" xfId="20103" xr:uid="{EAA6DE64-5698-4253-99AE-7934D968795E}"/>
    <cellStyle name="40% - Accent1 4 3 4 2 4" xfId="38875" xr:uid="{DBB5429D-5DAC-4EEE-AF19-015BBF2C9830}"/>
    <cellStyle name="40% - Accent1 4 3 4 3" xfId="23591" xr:uid="{4679BF10-A27B-406F-8089-709A6B38D8ED}"/>
    <cellStyle name="40% - Accent1 4 3 4 3 2" xfId="42354" xr:uid="{59CC744C-8EEA-4152-B1FC-A7435B8A0A6F}"/>
    <cellStyle name="40% - Accent1 4 3 4 4" xfId="14200" xr:uid="{D4FCE792-77DC-4C72-8D97-F3BDDB3B2428}"/>
    <cellStyle name="40% - Accent1 4 3 4 5" xfId="32973" xr:uid="{263D361D-7928-4B6C-85F1-471A014A4ED2}"/>
    <cellStyle name="40% - Accent1 4 3 4 6" xfId="52986" xr:uid="{EF72D2A3-0B3C-4BE1-93BC-D8E9C40B9944}"/>
    <cellStyle name="40% - Accent1 4 3 4 7" xfId="60952" xr:uid="{FFD5A7E8-4D14-43B8-9211-8A75F8AEF557}"/>
    <cellStyle name="40% - Accent1 4 3 5" xfId="6840" xr:uid="{F11B0497-B631-4074-9ED2-FF6A1C4555CA}"/>
    <cellStyle name="40% - Accent1 4 3 5 2" xfId="25880" xr:uid="{3429542F-6599-479A-BA4D-737218323532}"/>
    <cellStyle name="40% - Accent1 4 3 5 2 2" xfId="44642" xr:uid="{DD08F28C-49E7-4FBD-96E8-77D4E4C0CC51}"/>
    <cellStyle name="40% - Accent1 4 3 5 3" xfId="16489" xr:uid="{47B8F013-B16F-49DB-AB40-E4DFF7267416}"/>
    <cellStyle name="40% - Accent1 4 3 5 4" xfId="35261" xr:uid="{4ADC3B63-CB1F-4104-BDF5-935B1A3B4B27}"/>
    <cellStyle name="40% - Accent1 4 3 6" xfId="8575" xr:uid="{B9AD46D3-1BAB-4029-8B80-039186460A99}"/>
    <cellStyle name="40% - Accent1 4 3 6 2" xfId="27431" xr:uid="{1AB91A94-18A2-48F0-BE1F-BB281D7C97D2}"/>
    <cellStyle name="40% - Accent1 4 3 6 2 2" xfId="46193" xr:uid="{F6AFA144-1916-4353-AC34-F27A77298129}"/>
    <cellStyle name="40% - Accent1 4 3 6 3" xfId="18040" xr:uid="{F0A14C39-393C-4B75-8571-EFC459EB3E33}"/>
    <cellStyle name="40% - Accent1 4 3 6 4" xfId="36812" xr:uid="{02649EB6-C452-4312-9986-EBA24818FBDE}"/>
    <cellStyle name="40% - Accent1 4 3 7" xfId="22529" xr:uid="{C7E8DECA-EB0A-46AA-B809-CC11294B11BD}"/>
    <cellStyle name="40% - Accent1 4 3 7 2" xfId="41301" xr:uid="{8C81CDF6-8797-4EFB-8BFF-A51610954B0A}"/>
    <cellStyle name="40% - Accent1 4 3 8" xfId="13138" xr:uid="{A35F5EE6-F639-46B9-B66F-FA2FF9532E1B}"/>
    <cellStyle name="40% - Accent1 4 3 9" xfId="31920" xr:uid="{E32FDF9F-A840-4786-B863-1BD20C3554A1}"/>
    <cellStyle name="40% - Accent1 4 4" xfId="1773" xr:uid="{082CA481-8FFB-48E9-B7DB-64D1A5F0B261}"/>
    <cellStyle name="40% - Accent1 4 4 10" xfId="55680" xr:uid="{F4E34FF4-D193-4040-8AD7-5A50A53D247A}"/>
    <cellStyle name="40% - Accent1 4 4 2" xfId="6842" xr:uid="{BD067083-E553-4F7A-9F2C-023304619038}"/>
    <cellStyle name="40% - Accent1 4 4 2 2" xfId="10641" xr:uid="{C460BA5C-92F0-43BF-B733-F88CF81CEDD3}"/>
    <cellStyle name="40% - Accent1 4 4 2 2 2" xfId="29495" xr:uid="{9CE3BC29-BEED-48F4-ACCE-A1D4E99596CE}"/>
    <cellStyle name="40% - Accent1 4 4 2 2 2 2" xfId="48257" xr:uid="{F8D30A21-981C-4F9C-A9FF-2610FAD2009E}"/>
    <cellStyle name="40% - Accent1 4 4 2 2 3" xfId="20104" xr:uid="{D5555D1A-1020-42FF-98FC-8E22EACFB46E}"/>
    <cellStyle name="40% - Accent1 4 4 2 2 4" xfId="38876" xr:uid="{EA5FFA78-2138-4600-9902-F456D0893585}"/>
    <cellStyle name="40% - Accent1 4 4 2 3" xfId="25882" xr:uid="{3913C7D0-45C8-4A73-A8F8-6CC3B5C0C0F0}"/>
    <cellStyle name="40% - Accent1 4 4 2 3 2" xfId="44644" xr:uid="{85ED9281-8F02-49A1-A4B6-2354B5D05C0D}"/>
    <cellStyle name="40% - Accent1 4 4 2 4" xfId="16491" xr:uid="{2FCCE380-C9E8-44B3-9FC1-7295864A8972}"/>
    <cellStyle name="40% - Accent1 4 4 2 5" xfId="35263" xr:uid="{08D10905-D2B5-487C-94EF-01AD21367B71}"/>
    <cellStyle name="40% - Accent1 4 4 2 6" xfId="52987" xr:uid="{B705CAD1-9803-4883-9AD2-86558649B595}"/>
    <cellStyle name="40% - Accent1 4 4 2 7" xfId="60953" xr:uid="{6D5CCCF2-0FA5-4B0B-81F9-A30FB50AB66C}"/>
    <cellStyle name="40% - Accent1 4 4 3" xfId="10642" xr:uid="{BA0945DC-08A4-4C94-852F-66E39EAFC77B}"/>
    <cellStyle name="40% - Accent1 4 4 3 2" xfId="29496" xr:uid="{5CDAB6A9-DFBA-404B-85B5-1859B448F375}"/>
    <cellStyle name="40% - Accent1 4 4 3 2 2" xfId="48258" xr:uid="{3D83368C-1A77-49A0-86B2-635B5D9C15AA}"/>
    <cellStyle name="40% - Accent1 4 4 3 3" xfId="20105" xr:uid="{2B62CC49-7A72-4F17-95AA-BECB93ED3A79}"/>
    <cellStyle name="40% - Accent1 4 4 3 4" xfId="38877" xr:uid="{C9012D8A-F7AA-4844-B2A2-624002C9684D}"/>
    <cellStyle name="40% - Accent1 4 4 3 5" xfId="52988" xr:uid="{4E763001-992E-4974-9095-332BD4FE56D2}"/>
    <cellStyle name="40% - Accent1 4 4 3 6" xfId="60954" xr:uid="{31487EAD-8A3F-48F7-B8B2-5F2D9BAD64DA}"/>
    <cellStyle name="40% - Accent1 4 4 4" xfId="8577" xr:uid="{18C0999C-7567-4D33-8F74-227E2556CBE7}"/>
    <cellStyle name="40% - Accent1 4 4 4 2" xfId="27433" xr:uid="{F05C53B9-26B1-4FCF-8F99-F66F96E8F169}"/>
    <cellStyle name="40% - Accent1 4 4 4 2 2" xfId="46195" xr:uid="{AAD9BC14-2455-45F6-B896-E40BDD190F67}"/>
    <cellStyle name="40% - Accent1 4 4 4 3" xfId="18042" xr:uid="{6906B09D-7291-4600-A5EB-10D97CDEDAA7}"/>
    <cellStyle name="40% - Accent1 4 4 4 4" xfId="36814" xr:uid="{BD2FE8D1-F0DF-45E2-B200-52D63A072590}"/>
    <cellStyle name="40% - Accent1 4 4 5" xfId="23933" xr:uid="{BB165C5D-730E-42E4-A587-954FA16384E0}"/>
    <cellStyle name="40% - Accent1 4 4 5 2" xfId="42696" xr:uid="{C5666AEF-2031-431B-BCA9-CED2AD4AE761}"/>
    <cellStyle name="40% - Accent1 4 4 6" xfId="14542" xr:uid="{51F86DA8-8E2C-449E-9FF5-4446B720B328}"/>
    <cellStyle name="40% - Accent1 4 4 7" xfId="33315" xr:uid="{F911FBA2-216E-450C-8376-CDF819446FCE}"/>
    <cellStyle name="40% - Accent1 4 4 8" xfId="50925" xr:uid="{2EB2E303-DA62-4210-BBDB-B580F34F1BE6}"/>
    <cellStyle name="40% - Accent1 4 4 9" xfId="4886" xr:uid="{5F2941DF-F845-4237-B611-0D33E2ECE312}"/>
    <cellStyle name="40% - Accent1 4 5" xfId="1567" xr:uid="{285578AD-821D-4360-A9B0-5DE7C3B883E2}"/>
    <cellStyle name="40% - Accent1 4 5 10" xfId="55681" xr:uid="{48C8B52A-1C44-4000-8E69-1FAA2CBBE2AB}"/>
    <cellStyle name="40% - Accent1 4 5 2" xfId="10644" xr:uid="{050665AC-E998-431F-BD5B-6F994199B559}"/>
    <cellStyle name="40% - Accent1 4 5 2 2" xfId="29498" xr:uid="{D841BB61-9EE2-4981-9334-34012EC4347C}"/>
    <cellStyle name="40% - Accent1 4 5 2 2 2" xfId="48260" xr:uid="{66BE9143-4465-4C20-84A4-4873DA219F94}"/>
    <cellStyle name="40% - Accent1 4 5 2 3" xfId="20107" xr:uid="{1040B10C-1DDE-400A-8F09-AB03A723D884}"/>
    <cellStyle name="40% - Accent1 4 5 2 4" xfId="38879" xr:uid="{6C4D0FEE-1B91-4F4F-96A8-AD87B4573201}"/>
    <cellStyle name="40% - Accent1 4 5 2 5" xfId="52990" xr:uid="{11BDFF98-567D-426E-83A8-7E878980507E}"/>
    <cellStyle name="40% - Accent1 4 5 2 6" xfId="60955" xr:uid="{2B106DB7-4508-4377-991A-F8DDDC460582}"/>
    <cellStyle name="40% - Accent1 4 5 3" xfId="10645" xr:uid="{04280820-F211-4E28-AB03-A85151CF0E06}"/>
    <cellStyle name="40% - Accent1 4 5 3 2" xfId="29499" xr:uid="{D536F425-636B-46DF-B9B6-9B01C22B0EFA}"/>
    <cellStyle name="40% - Accent1 4 5 3 2 2" xfId="48261" xr:uid="{BFCCDFF5-9570-4CBA-A845-FF4C62A9D0DF}"/>
    <cellStyle name="40% - Accent1 4 5 3 3" xfId="20108" xr:uid="{C4BDB4C1-2190-4BD1-AC09-3364DB2FDE7B}"/>
    <cellStyle name="40% - Accent1 4 5 3 4" xfId="38880" xr:uid="{875B5849-C042-440B-9498-607DD253FC16}"/>
    <cellStyle name="40% - Accent1 4 5 3 5" xfId="52991" xr:uid="{FEC59EA7-0436-4211-80BB-C04994600F37}"/>
    <cellStyle name="40% - Accent1 4 5 3 6" xfId="60956" xr:uid="{57930CF2-D3AA-4B7B-8693-0E38DD397853}"/>
    <cellStyle name="40% - Accent1 4 5 4" xfId="10643" xr:uid="{C3430306-0972-40B6-BC85-0AE77492EB22}"/>
    <cellStyle name="40% - Accent1 4 5 4 2" xfId="29497" xr:uid="{D6185FB6-3C7F-45A0-893F-F3A64636136E}"/>
    <cellStyle name="40% - Accent1 4 5 4 2 2" xfId="48259" xr:uid="{9F269AAA-5F7E-41B6-8F2D-E966C747CE7B}"/>
    <cellStyle name="40% - Accent1 4 5 4 3" xfId="20106" xr:uid="{770B15BC-526C-4BA4-8E05-B8DD3DDF3D00}"/>
    <cellStyle name="40% - Accent1 4 5 4 4" xfId="38878" xr:uid="{9736BBF1-8DD5-4527-A0DB-88CB2D99DE15}"/>
    <cellStyle name="40% - Accent1 4 5 5" xfId="24709" xr:uid="{3227137D-0A36-4875-A2B2-3700F3FBAF71}"/>
    <cellStyle name="40% - Accent1 4 5 5 2" xfId="43471" xr:uid="{D36A7788-1E9E-4B86-99B7-C0DBDFAA6E62}"/>
    <cellStyle name="40% - Accent1 4 5 6" xfId="15318" xr:uid="{5B28554E-9E98-4E00-AB0B-D9FFE7CCE303}"/>
    <cellStyle name="40% - Accent1 4 5 7" xfId="34090" xr:uid="{F8E2F78D-6D44-4A17-B9F3-0C63A826624D}"/>
    <cellStyle name="40% - Accent1 4 5 8" xfId="52989" xr:uid="{495D5CED-AA28-4A6C-9494-788FDEB7509E}"/>
    <cellStyle name="40% - Accent1 4 5 9" xfId="5662" xr:uid="{9714FD30-2C96-44F3-9F1C-399B58C5954F}"/>
    <cellStyle name="40% - Accent1 4 6" xfId="4111" xr:uid="{5942F893-1D73-40B8-BBE5-4113A828E34A}"/>
    <cellStyle name="40% - Accent1 4 6 2" xfId="23158" xr:uid="{7D77570C-C80D-4D94-B2E8-C852807F3A96}"/>
    <cellStyle name="40% - Accent1 4 6 2 2" xfId="41921" xr:uid="{B034E767-E2DD-44B9-8C59-C79E00962CA8}"/>
    <cellStyle name="40% - Accent1 4 6 3" xfId="13767" xr:uid="{0A008ACB-93EB-4FED-8471-DA9E55F8DA3A}"/>
    <cellStyle name="40% - Accent1 4 6 4" xfId="32540" xr:uid="{F927C219-CEC9-43B5-BF9D-1CA473460B65}"/>
    <cellStyle name="40% - Accent1 4 6 5" xfId="55682" xr:uid="{481B98E9-0BBD-4A01-9068-097F478B1C84}"/>
    <cellStyle name="40% - Accent1 4 7" xfId="6837" xr:uid="{B94A0393-799F-4534-84F5-EBB42587AD25}"/>
    <cellStyle name="40% - Accent1 4 7 2" xfId="25877" xr:uid="{B2C04254-EEF2-459B-A1C6-70EA03049808}"/>
    <cellStyle name="40% - Accent1 4 7 2 2" xfId="44639" xr:uid="{E38C2E46-8D55-44D7-9C38-3AB8CF7A3534}"/>
    <cellStyle name="40% - Accent1 4 7 3" xfId="16486" xr:uid="{14C6AAC2-E866-491E-929B-380BB684FC61}"/>
    <cellStyle name="40% - Accent1 4 7 4" xfId="35258" xr:uid="{84745793-0869-44C4-97C5-37531240C68D}"/>
    <cellStyle name="40% - Accent1 4 7 5" xfId="55683" xr:uid="{B7602EC3-1448-4C37-AD70-873AE8ED4060}"/>
    <cellStyle name="40% - Accent1 4 8" xfId="7949" xr:uid="{EB5EAACC-780D-41A2-A0AC-4C8205D6B56E}"/>
    <cellStyle name="40% - Accent1 4 8 2" xfId="55684" xr:uid="{F395D34A-6758-48B6-A35A-C873B3AAEF17}"/>
    <cellStyle name="40% - Accent1 4 9" xfId="8572" xr:uid="{D3B43D60-1481-4FF8-84F8-86F7DF76CC34}"/>
    <cellStyle name="40% - Accent1 4 9 2" xfId="27428" xr:uid="{DBED806F-B793-485E-B24C-5C521005459C}"/>
    <cellStyle name="40% - Accent1 4 9 2 2" xfId="46190" xr:uid="{D3F36F79-5B8C-491F-A029-4FF9E5E334D4}"/>
    <cellStyle name="40% - Accent1 4 9 3" xfId="18037" xr:uid="{EF3E2ECD-9AD6-4205-B4EC-CA7F4808679D}"/>
    <cellStyle name="40% - Accent1 4 9 4" xfId="36809" xr:uid="{936043F2-EB51-46EA-B006-3F35A29B144B}"/>
    <cellStyle name="40% - Accent1 4 9 5" xfId="55685" xr:uid="{4DA10D43-69DF-4FF9-9FD3-78F1FE654D9A}"/>
    <cellStyle name="40% - Accent1 5" xfId="1123" xr:uid="{B883BD59-E4AC-4E51-9406-0359C0502A50}"/>
    <cellStyle name="40% - Accent1 5 10" xfId="22530" xr:uid="{75F8A808-B88E-48E1-972B-B2B642EA4BE4}"/>
    <cellStyle name="40% - Accent1 5 10 2" xfId="41302" xr:uid="{AB5A4D42-6101-4EEF-9CE9-52049156D9F8}"/>
    <cellStyle name="40% - Accent1 5 10 3" xfId="55687" xr:uid="{410422FA-41EB-49D5-A883-B3AA12E9740A}"/>
    <cellStyle name="40% - Accent1 5 11" xfId="13139" xr:uid="{0AC7AABD-471B-48AB-9DC0-8DB00032010C}"/>
    <cellStyle name="40% - Accent1 5 11 2" xfId="55688" xr:uid="{11422385-50DB-4394-B8ED-9F207B769746}"/>
    <cellStyle name="40% - Accent1 5 12" xfId="31921" xr:uid="{43960BD3-98A4-4822-850C-3195C35772D3}"/>
    <cellStyle name="40% - Accent1 5 12 2" xfId="55689" xr:uid="{92B84527-E3D4-4954-A433-7D71FE1FEB54}"/>
    <cellStyle name="40% - Accent1 5 13" xfId="50926" xr:uid="{014541F2-ED5A-49CD-8927-542C7C9F1590}"/>
    <cellStyle name="40% - Accent1 5 13 2" xfId="55690" xr:uid="{06B29422-41D5-4D45-8E48-4311409A66CE}"/>
    <cellStyle name="40% - Accent1 5 14" xfId="3476" xr:uid="{3813FF08-F728-46E5-B32D-2216EB765327}"/>
    <cellStyle name="40% - Accent1 5 15" xfId="55686" xr:uid="{A9EDD83C-BE18-4469-98AB-4CB06BD0DCFF}"/>
    <cellStyle name="40% - Accent1 5 2" xfId="1341" xr:uid="{FD4CEED7-EDD0-4A1C-81F1-53501665C7D5}"/>
    <cellStyle name="40% - Accent1 5 2 10" xfId="50927" xr:uid="{49FBD9B9-5E32-4D10-B52F-E5FB1FE3B58B}"/>
    <cellStyle name="40% - Accent1 5 2 11" xfId="3477" xr:uid="{DF25C10E-F620-4F69-B0F3-2AB35BF6FB7F}"/>
    <cellStyle name="40% - Accent1 5 2 12" xfId="55691" xr:uid="{E1F5AEB7-0446-45D2-A512-9BEEA200C76E}"/>
    <cellStyle name="40% - Accent1 5 2 2" xfId="1999" xr:uid="{A4395D67-82FB-4E6B-8E72-7567C462ACD7}"/>
    <cellStyle name="40% - Accent1 5 2 2 10" xfId="59132" xr:uid="{FD9E02FD-DC81-4D36-BF69-F429C16D2891}"/>
    <cellStyle name="40% - Accent1 5 2 2 2" xfId="6845" xr:uid="{725C21F2-C16A-4199-BAA9-9F62F46BFD2A}"/>
    <cellStyle name="40% - Accent1 5 2 2 2 2" xfId="10646" xr:uid="{49FD08B1-54B2-45A6-AEEB-1149900992FE}"/>
    <cellStyle name="40% - Accent1 5 2 2 2 2 2" xfId="29500" xr:uid="{AF716C34-26A8-4CB2-824D-9E515325829D}"/>
    <cellStyle name="40% - Accent1 5 2 2 2 2 2 2" xfId="48262" xr:uid="{7B4C408A-81DB-411B-B803-DA0320644BC8}"/>
    <cellStyle name="40% - Accent1 5 2 2 2 2 3" xfId="20109" xr:uid="{05441112-E8B9-4D21-ADB7-3CDD7497C3B9}"/>
    <cellStyle name="40% - Accent1 5 2 2 2 2 4" xfId="38881" xr:uid="{8F466161-076E-480C-BC09-0C18223F09E5}"/>
    <cellStyle name="40% - Accent1 5 2 2 2 3" xfId="25885" xr:uid="{22A94C9C-2397-441F-9070-8352CDAB51B2}"/>
    <cellStyle name="40% - Accent1 5 2 2 2 3 2" xfId="44647" xr:uid="{01D6B672-6E50-4B6E-905C-2D62153B83CA}"/>
    <cellStyle name="40% - Accent1 5 2 2 2 4" xfId="16494" xr:uid="{772B3133-9298-4234-ADA0-6C9C288979C0}"/>
    <cellStyle name="40% - Accent1 5 2 2 2 5" xfId="35266" xr:uid="{BC7CEA49-A16A-4FAA-AEE6-F57766491A73}"/>
    <cellStyle name="40% - Accent1 5 2 2 2 6" xfId="52992" xr:uid="{63EE2493-3E1F-4001-B65D-2FDE6152F8D3}"/>
    <cellStyle name="40% - Accent1 5 2 2 2 7" xfId="60957" xr:uid="{7BF91B4B-8146-4FDF-9CF8-353CF9931EA3}"/>
    <cellStyle name="40% - Accent1 5 2 2 3" xfId="10647" xr:uid="{12BA5AD6-24F7-4E61-88AF-EF75011DC306}"/>
    <cellStyle name="40% - Accent1 5 2 2 3 2" xfId="29501" xr:uid="{FD5D2C89-EBC6-4D53-9329-85CFC888EDCB}"/>
    <cellStyle name="40% - Accent1 5 2 2 3 2 2" xfId="48263" xr:uid="{BDFD5036-708B-4C3C-8912-A94EB8A95E68}"/>
    <cellStyle name="40% - Accent1 5 2 2 3 3" xfId="20110" xr:uid="{04F551B1-D97E-4FE4-94C2-2FE824C05E10}"/>
    <cellStyle name="40% - Accent1 5 2 2 3 4" xfId="38882" xr:uid="{A8E53B2C-1993-4AB6-8FB4-B919CAAC8544}"/>
    <cellStyle name="40% - Accent1 5 2 2 3 5" xfId="52993" xr:uid="{7C59A9E0-71A6-4D73-86A1-271004297FB7}"/>
    <cellStyle name="40% - Accent1 5 2 2 3 6" xfId="60958" xr:uid="{A9193168-0989-47E5-946D-AB61F7D2790E}"/>
    <cellStyle name="40% - Accent1 5 2 2 4" xfId="8580" xr:uid="{A9350AD3-890B-454E-BA5A-9B06E2716643}"/>
    <cellStyle name="40% - Accent1 5 2 2 4 2" xfId="27436" xr:uid="{A3F4424A-97A7-4FD5-A2CF-6287EAE37761}"/>
    <cellStyle name="40% - Accent1 5 2 2 4 2 2" xfId="46198" xr:uid="{A272A15D-519C-4410-8B67-F433B10713AD}"/>
    <cellStyle name="40% - Accent1 5 2 2 4 3" xfId="18045" xr:uid="{5A397552-D37E-483D-AEDD-B15B1F2C2194}"/>
    <cellStyle name="40% - Accent1 5 2 2 4 4" xfId="36817" xr:uid="{6FE4A620-0C52-49E3-8459-474AEE4AAD73}"/>
    <cellStyle name="40% - Accent1 5 2 2 5" xfId="24191" xr:uid="{F1EB08BB-59DE-4231-80FF-94DD4D977C5A}"/>
    <cellStyle name="40% - Accent1 5 2 2 5 2" xfId="42954" xr:uid="{CD622C2F-6AF6-4832-8111-F916CA49FD4F}"/>
    <cellStyle name="40% - Accent1 5 2 2 6" xfId="14800" xr:uid="{4DAAAC52-373C-487F-8B4A-7DC138F1E8DF}"/>
    <cellStyle name="40% - Accent1 5 2 2 7" xfId="33573" xr:uid="{2CAE18E5-9064-41F9-8834-F97BC4B6C73A}"/>
    <cellStyle name="40% - Accent1 5 2 2 8" xfId="50928" xr:uid="{1C1824C7-3037-4761-AC7C-55A01076AE52}"/>
    <cellStyle name="40% - Accent1 5 2 2 9" xfId="5144" xr:uid="{E528753E-78C0-4B87-B68E-1447AC047251}"/>
    <cellStyle name="40% - Accent1 5 2 3" xfId="5920" xr:uid="{EDA1EEEF-36DF-47E3-A556-C38A080E800E}"/>
    <cellStyle name="40% - Accent1 5 2 3 2" xfId="10648" xr:uid="{1B47B7BA-E0C8-4A73-974F-2BFC5A220A97}"/>
    <cellStyle name="40% - Accent1 5 2 3 2 2" xfId="29502" xr:uid="{E489C651-B112-422F-8F26-5702C21F19CF}"/>
    <cellStyle name="40% - Accent1 5 2 3 2 2 2" xfId="48264" xr:uid="{87965137-8374-417B-88E3-B56B15FECC64}"/>
    <cellStyle name="40% - Accent1 5 2 3 2 3" xfId="20111" xr:uid="{3D13B101-0607-44C4-9535-650AAE4C166B}"/>
    <cellStyle name="40% - Accent1 5 2 3 2 4" xfId="38883" xr:uid="{0EA4012B-7E08-49A2-B683-E8025561B74E}"/>
    <cellStyle name="40% - Accent1 5 2 3 3" xfId="24967" xr:uid="{42A84EED-8572-4806-AED5-B9936A737714}"/>
    <cellStyle name="40% - Accent1 5 2 3 3 2" xfId="43729" xr:uid="{529B8E51-600B-4CDC-A2E4-26D61563C477}"/>
    <cellStyle name="40% - Accent1 5 2 3 4" xfId="15576" xr:uid="{072FBA92-7B22-4C55-A40C-68E8C3E555CC}"/>
    <cellStyle name="40% - Accent1 5 2 3 5" xfId="34348" xr:uid="{9BD9FE83-0540-4E75-8175-CF874BFF2490}"/>
    <cellStyle name="40% - Accent1 5 2 3 6" xfId="52994" xr:uid="{3AAFD207-5C42-49B2-991E-529E82D6AF50}"/>
    <cellStyle name="40% - Accent1 5 2 3 7" xfId="60959" xr:uid="{38CB0881-9A0B-47A0-A8A4-D6002B321AFA}"/>
    <cellStyle name="40% - Accent1 5 2 4" xfId="4369" xr:uid="{BB234A3E-2771-44BC-8CEF-EBB01130F5EE}"/>
    <cellStyle name="40% - Accent1 5 2 4 2" xfId="10649" xr:uid="{D563EE9D-C362-4220-973B-EA3EA96E301D}"/>
    <cellStyle name="40% - Accent1 5 2 4 2 2" xfId="29503" xr:uid="{9BAD3EE3-0D53-4410-BCED-5B8790730D1C}"/>
    <cellStyle name="40% - Accent1 5 2 4 2 2 2" xfId="48265" xr:uid="{F5C46EFF-79F0-4139-AC00-F694D551EDA9}"/>
    <cellStyle name="40% - Accent1 5 2 4 2 3" xfId="20112" xr:uid="{55106254-B0DD-4F7D-865E-D65395416116}"/>
    <cellStyle name="40% - Accent1 5 2 4 2 4" xfId="38884" xr:uid="{80319491-E753-45A9-A077-9B32477C3F13}"/>
    <cellStyle name="40% - Accent1 5 2 4 3" xfId="23416" xr:uid="{BA632983-A94E-43E3-BB00-FA23CDBD0A04}"/>
    <cellStyle name="40% - Accent1 5 2 4 3 2" xfId="42179" xr:uid="{EDD32714-7C2A-45B1-B8AD-602D91A01C0C}"/>
    <cellStyle name="40% - Accent1 5 2 4 4" xfId="14025" xr:uid="{D2D92319-6665-4E6D-AE61-692E2BB5D405}"/>
    <cellStyle name="40% - Accent1 5 2 4 5" xfId="32798" xr:uid="{125E8062-BF18-487E-AADE-9F0FAEFAD473}"/>
    <cellStyle name="40% - Accent1 5 2 4 6" xfId="52995" xr:uid="{9FA33D0B-448D-48DC-B99A-BD6EF693874A}"/>
    <cellStyle name="40% - Accent1 5 2 4 7" xfId="60960" xr:uid="{E3CDE4F4-7888-41FC-B691-F99C1C572196}"/>
    <cellStyle name="40% - Accent1 5 2 5" xfId="6844" xr:uid="{CF1EE520-8CE9-4CC3-B8B9-75E81BA9AE83}"/>
    <cellStyle name="40% - Accent1 5 2 5 2" xfId="25884" xr:uid="{C9D6304E-7EC8-48F6-B92C-C759F8499594}"/>
    <cellStyle name="40% - Accent1 5 2 5 2 2" xfId="44646" xr:uid="{E6E3F843-5EA0-4C0C-AF98-6A6295AE2E95}"/>
    <cellStyle name="40% - Accent1 5 2 5 3" xfId="16493" xr:uid="{350CCFAB-2417-4599-8CC5-0D757975CBE9}"/>
    <cellStyle name="40% - Accent1 5 2 5 4" xfId="35265" xr:uid="{E00F4D07-4DFE-4A69-97E5-3BD2FA803ED1}"/>
    <cellStyle name="40% - Accent1 5 2 6" xfId="8579" xr:uid="{4E9700C2-0A53-4693-BE84-86FA5215A6A1}"/>
    <cellStyle name="40% - Accent1 5 2 6 2" xfId="27435" xr:uid="{D79B174C-728D-4D80-8F46-77A5CAE8839A}"/>
    <cellStyle name="40% - Accent1 5 2 6 2 2" xfId="46197" xr:uid="{4176BEB6-F51E-4302-800C-C4B7E83390C9}"/>
    <cellStyle name="40% - Accent1 5 2 6 3" xfId="18044" xr:uid="{2A805E42-EFBA-400D-BE2F-AB5544E834A0}"/>
    <cellStyle name="40% - Accent1 5 2 6 4" xfId="36816" xr:uid="{CC4E68A7-C94E-4376-809E-A10844354B8F}"/>
    <cellStyle name="40% - Accent1 5 2 7" xfId="22531" xr:uid="{ED6D42DD-41A5-44A9-ACE4-711827E4F3EA}"/>
    <cellStyle name="40% - Accent1 5 2 7 2" xfId="41303" xr:uid="{8E17C013-7296-4FA9-84BC-70973D9B2008}"/>
    <cellStyle name="40% - Accent1 5 2 8" xfId="13140" xr:uid="{7F18B27C-5BEA-40B9-BEDB-42B5758C9D28}"/>
    <cellStyle name="40% - Accent1 5 2 9" xfId="31922" xr:uid="{F5381908-C73F-40A1-8098-DDB8C35DDA9D}"/>
    <cellStyle name="40% - Accent1 5 3" xfId="1793" xr:uid="{2EF9064C-0DED-4555-B0AF-ECA880CA50B9}"/>
    <cellStyle name="40% - Accent1 5 3 10" xfId="50929" xr:uid="{A447FBF5-CF82-4356-A1E2-1941A064020F}"/>
    <cellStyle name="40% - Accent1 5 3 11" xfId="3478" xr:uid="{E3F67283-F66D-43E7-B700-79D2AE61FB35}"/>
    <cellStyle name="40% - Accent1 5 3 12" xfId="55692" xr:uid="{E29B3189-9733-4003-AB68-066972FF34B9}"/>
    <cellStyle name="40% - Accent1 5 3 2" xfId="2415" xr:uid="{14BD6A9A-2459-4090-BCE6-47824A5DE17B}"/>
    <cellStyle name="40% - Accent1 5 3 2 10" xfId="59133" xr:uid="{1F5B487D-F389-4D5C-9593-87D008DF0BC2}"/>
    <cellStyle name="40% - Accent1 5 3 2 2" xfId="6847" xr:uid="{FBC03FE4-9727-47A7-9347-6113EEF11483}"/>
    <cellStyle name="40% - Accent1 5 3 2 2 2" xfId="10650" xr:uid="{7F7B7A32-6874-48E5-A910-510C0CC8EAE8}"/>
    <cellStyle name="40% - Accent1 5 3 2 2 2 2" xfId="29504" xr:uid="{A6F9E210-85E3-4A1C-9106-CFF5D503DDED}"/>
    <cellStyle name="40% - Accent1 5 3 2 2 2 2 2" xfId="48266" xr:uid="{6509E96F-D658-451D-A48E-0C21A282B3A2}"/>
    <cellStyle name="40% - Accent1 5 3 2 2 2 3" xfId="20113" xr:uid="{F38A521B-A21E-4971-81C3-2339F59EC98E}"/>
    <cellStyle name="40% - Accent1 5 3 2 2 2 4" xfId="38885" xr:uid="{598ADEF2-0960-4325-8498-15580779D206}"/>
    <cellStyle name="40% - Accent1 5 3 2 2 3" xfId="25887" xr:uid="{9BEF7F25-BAD0-47DA-B0CE-EBC153E0CF82}"/>
    <cellStyle name="40% - Accent1 5 3 2 2 3 2" xfId="44649" xr:uid="{885ED4F8-58B3-4866-A564-D37D2165D317}"/>
    <cellStyle name="40% - Accent1 5 3 2 2 4" xfId="16496" xr:uid="{47EC92CB-327A-40E4-A982-9AD11D9C7AFA}"/>
    <cellStyle name="40% - Accent1 5 3 2 2 5" xfId="35268" xr:uid="{9248E58E-0A14-42CC-A78C-8BDBFCE6CA97}"/>
    <cellStyle name="40% - Accent1 5 3 2 2 6" xfId="52996" xr:uid="{75D41350-C294-46D4-A35F-F349FA2598AE}"/>
    <cellStyle name="40% - Accent1 5 3 2 2 7" xfId="60961" xr:uid="{13242BA0-ED38-4A25-B4B8-82A615DCC498}"/>
    <cellStyle name="40% - Accent1 5 3 2 3" xfId="10651" xr:uid="{70FCB91D-5EB9-4F9C-8114-BB342D70853E}"/>
    <cellStyle name="40% - Accent1 5 3 2 3 2" xfId="29505" xr:uid="{F059C668-4A24-4BF3-A155-B1C2980073D6}"/>
    <cellStyle name="40% - Accent1 5 3 2 3 2 2" xfId="48267" xr:uid="{D3322C46-DCC6-4644-80F6-454969B2B405}"/>
    <cellStyle name="40% - Accent1 5 3 2 3 3" xfId="20114" xr:uid="{8C5E11B8-3765-4C3A-9E02-F2ACA29BB8DF}"/>
    <cellStyle name="40% - Accent1 5 3 2 3 4" xfId="38886" xr:uid="{423CD462-84E4-475C-982B-E45958072A99}"/>
    <cellStyle name="40% - Accent1 5 3 2 3 5" xfId="52997" xr:uid="{A81BD98D-AD69-4969-9FFB-694D530EBFF5}"/>
    <cellStyle name="40% - Accent1 5 3 2 3 6" xfId="60962" xr:uid="{C88B3ACE-BCFF-489A-BB39-81CE0C3AE624}"/>
    <cellStyle name="40% - Accent1 5 3 2 4" xfId="8582" xr:uid="{CF9C28A5-9590-44A9-802F-9430B55135E3}"/>
    <cellStyle name="40% - Accent1 5 3 2 4 2" xfId="27438" xr:uid="{5D385D8B-9207-4AE7-AA37-3ACF3B34723D}"/>
    <cellStyle name="40% - Accent1 5 3 2 4 2 2" xfId="46200" xr:uid="{9B88A16A-D5A7-4AFF-9BCA-769A8673040E}"/>
    <cellStyle name="40% - Accent1 5 3 2 4 3" xfId="18047" xr:uid="{B7B4541B-CB72-4428-AEA9-2682E5CD4BED}"/>
    <cellStyle name="40% - Accent1 5 3 2 4 4" xfId="36819" xr:uid="{C9EF1107-0E77-4C1E-A147-15C37AF5F99E}"/>
    <cellStyle name="40% - Accent1 5 3 2 5" xfId="24409" xr:uid="{5676CA32-5FA5-4CAE-997C-16DB108BD550}"/>
    <cellStyle name="40% - Accent1 5 3 2 5 2" xfId="43172" xr:uid="{6ED9CE29-8C18-4483-A691-49CD8551A8DC}"/>
    <cellStyle name="40% - Accent1 5 3 2 6" xfId="15018" xr:uid="{E2FCE95E-552F-47AA-9F84-945F64D53095}"/>
    <cellStyle name="40% - Accent1 5 3 2 7" xfId="33791" xr:uid="{25CB92E8-2434-475B-8D71-ED85DCD4C850}"/>
    <cellStyle name="40% - Accent1 5 3 2 8" xfId="50930" xr:uid="{AF341D11-3788-450B-897D-C3D6963A91AE}"/>
    <cellStyle name="40% - Accent1 5 3 2 9" xfId="5362" xr:uid="{045AC589-79A0-4887-BC07-E141C550DD6C}"/>
    <cellStyle name="40% - Accent1 5 3 3" xfId="6138" xr:uid="{B9CFF72C-1DA1-46B6-9EC8-71BA3797584F}"/>
    <cellStyle name="40% - Accent1 5 3 3 2" xfId="10652" xr:uid="{0E8A3491-62A4-446B-BDBA-88D6F154D3B9}"/>
    <cellStyle name="40% - Accent1 5 3 3 2 2" xfId="29506" xr:uid="{774590BA-2545-4AEC-B202-5918B5DC8B52}"/>
    <cellStyle name="40% - Accent1 5 3 3 2 2 2" xfId="48268" xr:uid="{6ECD27DA-E7DE-49A5-82FB-14875093558B}"/>
    <cellStyle name="40% - Accent1 5 3 3 2 3" xfId="20115" xr:uid="{42BB045F-0BA8-4A4A-B44C-0E62AA8D9A73}"/>
    <cellStyle name="40% - Accent1 5 3 3 2 4" xfId="38887" xr:uid="{B561E26F-8610-4D0E-B3E4-5EF61AF252CB}"/>
    <cellStyle name="40% - Accent1 5 3 3 3" xfId="25185" xr:uid="{48BD55F6-7889-439C-B308-2A3BEE0A5E21}"/>
    <cellStyle name="40% - Accent1 5 3 3 3 2" xfId="43947" xr:uid="{9FB286B6-CA43-4214-A408-3D2EE85E64B9}"/>
    <cellStyle name="40% - Accent1 5 3 3 4" xfId="15794" xr:uid="{E2C5107F-AB00-4A6B-A6C5-51385C3675B3}"/>
    <cellStyle name="40% - Accent1 5 3 3 5" xfId="34566" xr:uid="{E817688B-C60F-484B-8266-C1DE79D99134}"/>
    <cellStyle name="40% - Accent1 5 3 3 6" xfId="52998" xr:uid="{CC98B826-0F9D-41F0-9640-F9D105428900}"/>
    <cellStyle name="40% - Accent1 5 3 3 7" xfId="60963" xr:uid="{99AD2DED-F472-4D66-9596-81FB29E885D3}"/>
    <cellStyle name="40% - Accent1 5 3 4" xfId="4587" xr:uid="{6A5244FB-7233-4594-BF7B-A5F19EC02EAF}"/>
    <cellStyle name="40% - Accent1 5 3 4 2" xfId="10653" xr:uid="{F5E4B27E-B6C3-4F39-AEE6-ADDCFCF28A23}"/>
    <cellStyle name="40% - Accent1 5 3 4 2 2" xfId="29507" xr:uid="{0A97B1B2-6CBC-444E-8346-46AC521BDC45}"/>
    <cellStyle name="40% - Accent1 5 3 4 2 2 2" xfId="48269" xr:uid="{B61CF21F-5783-4AE4-A9CE-9A88B20B2694}"/>
    <cellStyle name="40% - Accent1 5 3 4 2 3" xfId="20116" xr:uid="{64B56130-1F97-493A-8A2F-E36C1E207103}"/>
    <cellStyle name="40% - Accent1 5 3 4 2 4" xfId="38888" xr:uid="{2FF51CDA-3195-438F-B7DA-69E3809FED9D}"/>
    <cellStyle name="40% - Accent1 5 3 4 3" xfId="23634" xr:uid="{17AF9BB5-0BA5-49F0-A24E-3A006255298A}"/>
    <cellStyle name="40% - Accent1 5 3 4 3 2" xfId="42397" xr:uid="{DCC4EF65-90E2-4DE2-9186-E14684E9BE88}"/>
    <cellStyle name="40% - Accent1 5 3 4 4" xfId="14243" xr:uid="{A52E1C4F-E616-41C9-9C45-DB532E49FCC4}"/>
    <cellStyle name="40% - Accent1 5 3 4 5" xfId="33016" xr:uid="{C1C713FA-1F81-44D7-8005-E5320E0E91CA}"/>
    <cellStyle name="40% - Accent1 5 3 4 6" xfId="52999" xr:uid="{C2881D0F-4589-44BF-914C-F791A52574A1}"/>
    <cellStyle name="40% - Accent1 5 3 4 7" xfId="60964" xr:uid="{C8FEC0C0-AAF8-45C9-98FA-6773F4C1CED0}"/>
    <cellStyle name="40% - Accent1 5 3 5" xfId="6846" xr:uid="{0491204A-3979-4B1E-BAE2-42A2D88B6686}"/>
    <cellStyle name="40% - Accent1 5 3 5 2" xfId="25886" xr:uid="{AB73E6C1-3FE5-48B3-A27D-47F9A30DFCCE}"/>
    <cellStyle name="40% - Accent1 5 3 5 2 2" xfId="44648" xr:uid="{6664EBFF-B694-44D0-85FD-EE4163A81278}"/>
    <cellStyle name="40% - Accent1 5 3 5 3" xfId="16495" xr:uid="{62306963-E5F4-4679-9669-73DF109CD8F5}"/>
    <cellStyle name="40% - Accent1 5 3 5 4" xfId="35267" xr:uid="{9DE41986-5B2D-4B1B-8507-A3D00BDE228A}"/>
    <cellStyle name="40% - Accent1 5 3 6" xfId="8581" xr:uid="{6977FB11-EE99-478B-B117-477F0BCD39C0}"/>
    <cellStyle name="40% - Accent1 5 3 6 2" xfId="27437" xr:uid="{F871848C-DD81-4744-9903-8B00538C5E73}"/>
    <cellStyle name="40% - Accent1 5 3 6 2 2" xfId="46199" xr:uid="{A0F39D89-5C93-461B-BF3E-72EF01B66BDD}"/>
    <cellStyle name="40% - Accent1 5 3 6 3" xfId="18046" xr:uid="{BF73606A-4994-4C80-A2E8-327F7ABEFCA2}"/>
    <cellStyle name="40% - Accent1 5 3 6 4" xfId="36818" xr:uid="{2CEDE2E9-D87C-449B-93EC-7D353A269519}"/>
    <cellStyle name="40% - Accent1 5 3 7" xfId="22532" xr:uid="{2A977CE7-E884-4DBE-B8F6-9EA5D8126EC8}"/>
    <cellStyle name="40% - Accent1 5 3 7 2" xfId="41304" xr:uid="{93B19BA5-7A23-4BE6-9E36-6C83BE043235}"/>
    <cellStyle name="40% - Accent1 5 3 8" xfId="13141" xr:uid="{C6285C50-B891-4460-971D-522A6C0C2DCE}"/>
    <cellStyle name="40% - Accent1 5 3 9" xfId="31923" xr:uid="{D21EC8DA-4F9A-4C79-A1DA-06081BDD3308}"/>
    <cellStyle name="40% - Accent1 5 4" xfId="1587" xr:uid="{25BE4151-0692-4CD5-AABD-9B667AFD5614}"/>
    <cellStyle name="40% - Accent1 5 4 10" xfId="55693" xr:uid="{AE0A4CD9-AFBC-4123-A936-26EAE88BA604}"/>
    <cellStyle name="40% - Accent1 5 4 2" xfId="6848" xr:uid="{67EA595C-2FB6-46D0-81FC-AB75E24CC910}"/>
    <cellStyle name="40% - Accent1 5 4 2 2" xfId="10654" xr:uid="{5A925461-D000-4102-9189-DEAE90633B8B}"/>
    <cellStyle name="40% - Accent1 5 4 2 2 2" xfId="29508" xr:uid="{ECBE8C81-1A34-4B0C-AEDF-BF695625699A}"/>
    <cellStyle name="40% - Accent1 5 4 2 2 2 2" xfId="48270" xr:uid="{CFA67C23-4ABC-413F-8B5C-9852136A020E}"/>
    <cellStyle name="40% - Accent1 5 4 2 2 3" xfId="20117" xr:uid="{434E9B77-BDBA-42C1-A7EE-31F350346617}"/>
    <cellStyle name="40% - Accent1 5 4 2 2 4" xfId="38889" xr:uid="{DF8DA573-3398-4521-B614-E5A2A68ED19D}"/>
    <cellStyle name="40% - Accent1 5 4 2 3" xfId="25888" xr:uid="{03D057E7-B2AF-4E3F-98FD-EB68F4FDDCEC}"/>
    <cellStyle name="40% - Accent1 5 4 2 3 2" xfId="44650" xr:uid="{2D17FADD-EB22-43E5-970B-297F8A57A7A3}"/>
    <cellStyle name="40% - Accent1 5 4 2 4" xfId="16497" xr:uid="{3CF2E0EE-C648-4902-9468-A00F47578931}"/>
    <cellStyle name="40% - Accent1 5 4 2 5" xfId="35269" xr:uid="{ABBEB132-E167-4493-AFD3-56979A82250B}"/>
    <cellStyle name="40% - Accent1 5 4 2 6" xfId="53000" xr:uid="{3911FA6E-117E-4F67-915A-37AD932F6DD2}"/>
    <cellStyle name="40% - Accent1 5 4 2 7" xfId="60965" xr:uid="{0D57F2D5-CC26-43B9-BBDB-6282D8E471DD}"/>
    <cellStyle name="40% - Accent1 5 4 3" xfId="10655" xr:uid="{B7F172A8-DF84-47A8-AFED-DF113433E740}"/>
    <cellStyle name="40% - Accent1 5 4 3 2" xfId="29509" xr:uid="{AC55463B-A9B0-4BAD-9435-5E52C05B52E3}"/>
    <cellStyle name="40% - Accent1 5 4 3 2 2" xfId="48271" xr:uid="{30804B1B-5218-494A-826A-F2C8CA24597C}"/>
    <cellStyle name="40% - Accent1 5 4 3 3" xfId="20118" xr:uid="{E9190BF5-2889-45E1-BA3A-D038B99C1B25}"/>
    <cellStyle name="40% - Accent1 5 4 3 4" xfId="38890" xr:uid="{B4B56D83-DE17-4B19-8CBF-13FE2E02AB03}"/>
    <cellStyle name="40% - Accent1 5 4 3 5" xfId="53001" xr:uid="{9CBE9DC7-82FC-473C-907E-C084D843B6F7}"/>
    <cellStyle name="40% - Accent1 5 4 3 6" xfId="60966" xr:uid="{5A7D3C76-2E59-4E32-9107-90069D66F570}"/>
    <cellStyle name="40% - Accent1 5 4 4" xfId="8583" xr:uid="{B6B4785D-368D-4210-B949-D084FC283707}"/>
    <cellStyle name="40% - Accent1 5 4 4 2" xfId="27439" xr:uid="{3EA54F99-79B6-4515-95B5-C7EBA3537C53}"/>
    <cellStyle name="40% - Accent1 5 4 4 2 2" xfId="46201" xr:uid="{6186EBC9-D68D-4569-94D3-FD397F7E2E29}"/>
    <cellStyle name="40% - Accent1 5 4 4 3" xfId="18048" xr:uid="{B4C5DE17-5041-4984-96E9-79D7AF673C9B}"/>
    <cellStyle name="40% - Accent1 5 4 4 4" xfId="36820" xr:uid="{A9B9D26C-0AF9-4557-BE6D-8E0FB47DADF1}"/>
    <cellStyle name="40% - Accent1 5 4 5" xfId="23976" xr:uid="{982434F5-951A-4AFF-B141-258F84D88B8F}"/>
    <cellStyle name="40% - Accent1 5 4 5 2" xfId="42739" xr:uid="{E35F024B-C9C1-4201-AA07-AAB180D459EE}"/>
    <cellStyle name="40% - Accent1 5 4 6" xfId="14585" xr:uid="{49B1265C-34B2-4C03-9D83-ED44D45B3EE2}"/>
    <cellStyle name="40% - Accent1 5 4 7" xfId="33358" xr:uid="{5B1EA324-A7F1-4012-A824-C0BF45E0113F}"/>
    <cellStyle name="40% - Accent1 5 4 8" xfId="50931" xr:uid="{ED1F64BE-C351-411C-9730-293A14AB615D}"/>
    <cellStyle name="40% - Accent1 5 4 9" xfId="4929" xr:uid="{0C053219-5F01-44FE-8C8B-E230DC048AEC}"/>
    <cellStyle name="40% - Accent1 5 5" xfId="2416" xr:uid="{00B20CF2-C466-4F5E-9942-D49856A19F25}"/>
    <cellStyle name="40% - Accent1 5 5 10" xfId="55694" xr:uid="{BCA3D53A-5085-479E-87C5-545182711EE4}"/>
    <cellStyle name="40% - Accent1 5 5 2" xfId="10657" xr:uid="{4630C361-DB97-4249-90AF-1F189FB9CC5C}"/>
    <cellStyle name="40% - Accent1 5 5 2 2" xfId="29511" xr:uid="{57C2A289-068B-4324-A7B0-883240494550}"/>
    <cellStyle name="40% - Accent1 5 5 2 2 2" xfId="48273" xr:uid="{DA0527F9-E076-499C-8B16-F78E7F3A46A1}"/>
    <cellStyle name="40% - Accent1 5 5 2 3" xfId="20120" xr:uid="{D5C0AD60-2A91-49E4-A756-95C43BF93402}"/>
    <cellStyle name="40% - Accent1 5 5 2 4" xfId="38892" xr:uid="{BD62B1EF-0AAC-42F6-B56C-20BC602595A7}"/>
    <cellStyle name="40% - Accent1 5 5 2 5" xfId="53003" xr:uid="{586C41DC-D057-4871-B8C5-756C20FC94EA}"/>
    <cellStyle name="40% - Accent1 5 5 2 6" xfId="60967" xr:uid="{AB013179-A563-48DD-A24D-E3E374031ABE}"/>
    <cellStyle name="40% - Accent1 5 5 3" xfId="10658" xr:uid="{8C61C7B6-53BB-4D7B-84AD-7B8A0437BF04}"/>
    <cellStyle name="40% - Accent1 5 5 3 2" xfId="29512" xr:uid="{FF93902C-F56F-4619-B8E6-2E8469A6B152}"/>
    <cellStyle name="40% - Accent1 5 5 3 2 2" xfId="48274" xr:uid="{D334E726-6AE9-40D8-8E9B-F7F37A251333}"/>
    <cellStyle name="40% - Accent1 5 5 3 3" xfId="20121" xr:uid="{6BA9CD9D-D8A0-429A-AA75-5AF47FB9CBA6}"/>
    <cellStyle name="40% - Accent1 5 5 3 4" xfId="38893" xr:uid="{E2E6174B-18D2-4F98-A105-FB7438BC9CFB}"/>
    <cellStyle name="40% - Accent1 5 5 3 5" xfId="53004" xr:uid="{8ED3BF22-6E86-4D89-91FE-A2BA15FCFC61}"/>
    <cellStyle name="40% - Accent1 5 5 3 6" xfId="60968" xr:uid="{4BE37848-7AA4-4CFF-986F-D5F3E7753C3B}"/>
    <cellStyle name="40% - Accent1 5 5 4" xfId="10656" xr:uid="{8AEBC533-8731-497C-A409-8564814C80CE}"/>
    <cellStyle name="40% - Accent1 5 5 4 2" xfId="29510" xr:uid="{4B8498F3-5049-45F6-BB5E-52859D44A36E}"/>
    <cellStyle name="40% - Accent1 5 5 4 2 2" xfId="48272" xr:uid="{CC324625-D6D2-4FD4-A558-6C9BF9371EE2}"/>
    <cellStyle name="40% - Accent1 5 5 4 3" xfId="20119" xr:uid="{EF531035-98D9-4599-86A2-98F42435EAF7}"/>
    <cellStyle name="40% - Accent1 5 5 4 4" xfId="38891" xr:uid="{2778183E-6F69-4F30-B5A1-C8EB50342187}"/>
    <cellStyle name="40% - Accent1 5 5 5" xfId="24752" xr:uid="{E8FFD157-409F-468D-8F53-F8B7CE37A98B}"/>
    <cellStyle name="40% - Accent1 5 5 5 2" xfId="43514" xr:uid="{293A8B98-F4B8-4425-9ACA-579E634FB83C}"/>
    <cellStyle name="40% - Accent1 5 5 6" xfId="15361" xr:uid="{9EEE8A44-7473-44C8-B546-421ACD13C61F}"/>
    <cellStyle name="40% - Accent1 5 5 7" xfId="34133" xr:uid="{5C731C81-0302-456E-AD39-7D3F9A9D6223}"/>
    <cellStyle name="40% - Accent1 5 5 8" xfId="53002" xr:uid="{035790DD-5377-4362-A3D4-858E8E661AA3}"/>
    <cellStyle name="40% - Accent1 5 5 9" xfId="5705" xr:uid="{85917A0F-BB27-448D-ABE2-34A6C7718454}"/>
    <cellStyle name="40% - Accent1 5 6" xfId="4154" xr:uid="{EA005897-D924-46F7-A7F8-F789FBFFB7D2}"/>
    <cellStyle name="40% - Accent1 5 6 2" xfId="23201" xr:uid="{6175EF0F-65BD-4604-9CF5-2CD5278640E2}"/>
    <cellStyle name="40% - Accent1 5 6 2 2" xfId="41964" xr:uid="{5F7A5E44-6C17-4267-8858-1FD5AD25F3AA}"/>
    <cellStyle name="40% - Accent1 5 6 3" xfId="13810" xr:uid="{BEE3734E-2193-46AD-AE00-297B1D3D18F6}"/>
    <cellStyle name="40% - Accent1 5 6 4" xfId="32583" xr:uid="{D77FE02F-E3BD-4F6B-A213-B696210279AD}"/>
    <cellStyle name="40% - Accent1 5 6 5" xfId="55695" xr:uid="{4D9D6FD8-F3DC-4DB0-A1AD-6A8222CAB869}"/>
    <cellStyle name="40% - Accent1 5 7" xfId="6843" xr:uid="{5404D3DA-C75D-4968-A176-4B601247229C}"/>
    <cellStyle name="40% - Accent1 5 7 2" xfId="25883" xr:uid="{025227FB-5A6F-427B-84BE-0322A3D02722}"/>
    <cellStyle name="40% - Accent1 5 7 2 2" xfId="44645" xr:uid="{CBDA2B00-B84B-4849-8266-541A8209C880}"/>
    <cellStyle name="40% - Accent1 5 7 3" xfId="16492" xr:uid="{465A2C1F-E0CD-44E5-B5BB-76BEE74584E6}"/>
    <cellStyle name="40% - Accent1 5 7 4" xfId="35264" xr:uid="{58516F94-5C63-46CC-A2E9-7D43542CA112}"/>
    <cellStyle name="40% - Accent1 5 7 5" xfId="55696" xr:uid="{0BCD1CF6-9CC5-49D1-A310-0F8DA2C6A7D0}"/>
    <cellStyle name="40% - Accent1 5 8" xfId="7950" xr:uid="{C75D6B80-4E0A-4684-9B32-F4EE9388E48D}"/>
    <cellStyle name="40% - Accent1 5 8 2" xfId="55697" xr:uid="{503A5E4A-44D5-4EBA-A35D-56F3D1E78EF3}"/>
    <cellStyle name="40% - Accent1 5 9" xfId="8578" xr:uid="{B0863B8F-558F-4D69-93C3-D6CA4FF19ED5}"/>
    <cellStyle name="40% - Accent1 5 9 2" xfId="27434" xr:uid="{F556336D-204E-4EBD-B3D3-502F8370EDAE}"/>
    <cellStyle name="40% - Accent1 5 9 2 2" xfId="46196" xr:uid="{92EF1B67-93FF-4D4D-9F91-A757460A9EB0}"/>
    <cellStyle name="40% - Accent1 5 9 3" xfId="18043" xr:uid="{CD214CBB-F6CF-44A8-B1B7-C536974C074A}"/>
    <cellStyle name="40% - Accent1 5 9 4" xfId="36815" xr:uid="{746B2DD4-E253-47C8-8435-2452CA5E4676}"/>
    <cellStyle name="40% - Accent1 5 9 5" xfId="55698" xr:uid="{BB3E122D-A6B7-4895-8629-6B5A92B5ED6F}"/>
    <cellStyle name="40% - Accent1 6" xfId="1218" xr:uid="{5E61C01F-CFC6-424B-9D76-F5CCDAEC902C}"/>
    <cellStyle name="40% - Accent1 6 10" xfId="22533" xr:uid="{F7A293B9-57CD-4445-8FC6-4C12C372A2B4}"/>
    <cellStyle name="40% - Accent1 6 10 2" xfId="41305" xr:uid="{DA4579FD-15A5-4484-AE76-897518521A6B}"/>
    <cellStyle name="40% - Accent1 6 11" xfId="13142" xr:uid="{A93D9002-4531-43D5-B5A9-DAC90BCD9EF5}"/>
    <cellStyle name="40% - Accent1 6 12" xfId="31924" xr:uid="{3B669C7F-0DCD-4FB4-9451-4CAC34D4A535}"/>
    <cellStyle name="40% - Accent1 6 13" xfId="50932" xr:uid="{3B73D3BC-2CD6-44D9-9359-DDCA093BBBD9}"/>
    <cellStyle name="40% - Accent1 6 14" xfId="3479" xr:uid="{3997C248-C134-4F89-A8EF-210B425E3434}"/>
    <cellStyle name="40% - Accent1 6 15" xfId="55699" xr:uid="{D6CDCF34-7C27-4C50-AAF2-6AE4201AF7CB}"/>
    <cellStyle name="40% - Accent1 6 2" xfId="1424" xr:uid="{24C76D9F-E67C-4B6E-B1F8-28559DC659DD}"/>
    <cellStyle name="40% - Accent1 6 2 10" xfId="50933" xr:uid="{66861221-FBE9-4CEC-87CA-A0439F49285C}"/>
    <cellStyle name="40% - Accent1 6 2 11" xfId="3480" xr:uid="{6B286AB9-046B-4A8E-B6E7-8A046922AC2F}"/>
    <cellStyle name="40% - Accent1 6 2 12" xfId="55700" xr:uid="{F8497B89-E224-4014-9DD3-65C2122127E6}"/>
    <cellStyle name="40% - Accent1 6 2 2" xfId="2082" xr:uid="{27101C64-B4E0-4497-96EA-B105B2FAC8E7}"/>
    <cellStyle name="40% - Accent1 6 2 2 10" xfId="59134" xr:uid="{8BC0972E-AEA2-420C-90A7-6A0560A98FA3}"/>
    <cellStyle name="40% - Accent1 6 2 2 2" xfId="6851" xr:uid="{73D6E2F9-2249-4971-AC15-A0E74CF148F4}"/>
    <cellStyle name="40% - Accent1 6 2 2 2 2" xfId="10659" xr:uid="{C4C12100-F6CF-4962-96FC-3292B599ADA7}"/>
    <cellStyle name="40% - Accent1 6 2 2 2 2 2" xfId="29513" xr:uid="{FB4E337E-ADCA-49B3-AACF-BA178EB84C4C}"/>
    <cellStyle name="40% - Accent1 6 2 2 2 2 2 2" xfId="48275" xr:uid="{27285469-6706-4959-AF1E-B034B9A88F97}"/>
    <cellStyle name="40% - Accent1 6 2 2 2 2 3" xfId="20122" xr:uid="{DEB45E34-2956-4355-A1DB-60C15034DAB7}"/>
    <cellStyle name="40% - Accent1 6 2 2 2 2 4" xfId="38894" xr:uid="{54C21E10-223F-4C24-A01D-2C245B9C81CA}"/>
    <cellStyle name="40% - Accent1 6 2 2 2 3" xfId="25891" xr:uid="{9DC8DD5E-934F-42B1-8B6C-A681C2241C02}"/>
    <cellStyle name="40% - Accent1 6 2 2 2 3 2" xfId="44653" xr:uid="{B1CC9053-E639-43D3-B161-3ECCC32865EE}"/>
    <cellStyle name="40% - Accent1 6 2 2 2 4" xfId="16500" xr:uid="{8843274F-18F1-45F7-B8A6-6475B9EA5157}"/>
    <cellStyle name="40% - Accent1 6 2 2 2 5" xfId="35272" xr:uid="{737EBAAC-5B45-48C9-B264-6F861D8C7B44}"/>
    <cellStyle name="40% - Accent1 6 2 2 2 6" xfId="53005" xr:uid="{438B53F4-8424-48D2-895D-9221EF7E4EDD}"/>
    <cellStyle name="40% - Accent1 6 2 2 2 7" xfId="60969" xr:uid="{ACBDF786-D30C-42FD-8D6C-F80319367A0C}"/>
    <cellStyle name="40% - Accent1 6 2 2 3" xfId="10660" xr:uid="{338C9647-61C2-4876-A1CB-57F2C9C0E8D7}"/>
    <cellStyle name="40% - Accent1 6 2 2 3 2" xfId="29514" xr:uid="{AD65BFA8-85C6-45A4-90D7-F4B1587F7601}"/>
    <cellStyle name="40% - Accent1 6 2 2 3 2 2" xfId="48276" xr:uid="{79282548-91EC-4C8D-AF03-5747163C573B}"/>
    <cellStyle name="40% - Accent1 6 2 2 3 3" xfId="20123" xr:uid="{84E4ACD9-2C25-435A-99D7-2008D9296B24}"/>
    <cellStyle name="40% - Accent1 6 2 2 3 4" xfId="38895" xr:uid="{153F4BD9-C935-4A8F-8166-4C67A0D9F7B9}"/>
    <cellStyle name="40% - Accent1 6 2 2 3 5" xfId="53006" xr:uid="{BF583A9D-F39A-49AB-8811-3F2AC501872C}"/>
    <cellStyle name="40% - Accent1 6 2 2 3 6" xfId="60970" xr:uid="{28E0E05F-1342-4270-B765-0BC0E22F06AF}"/>
    <cellStyle name="40% - Accent1 6 2 2 4" xfId="8586" xr:uid="{8AFBB8E0-92EC-4BE4-A2C6-CE5A2A602C12}"/>
    <cellStyle name="40% - Accent1 6 2 2 4 2" xfId="27442" xr:uid="{1A7A4CE3-5991-4098-8561-DA8D73589EE9}"/>
    <cellStyle name="40% - Accent1 6 2 2 4 2 2" xfId="46204" xr:uid="{FE850E76-0016-49D8-B4AE-5BA2C17354DF}"/>
    <cellStyle name="40% - Accent1 6 2 2 4 3" xfId="18051" xr:uid="{C10AB5E5-CEA7-4705-9AC1-6D73AF8A3823}"/>
    <cellStyle name="40% - Accent1 6 2 2 4 4" xfId="36823" xr:uid="{3880EC4E-18F5-4196-85DF-1E0B05B241F8}"/>
    <cellStyle name="40% - Accent1 6 2 2 5" xfId="24234" xr:uid="{47854502-5EEC-44C4-B774-F786B543FB9D}"/>
    <cellStyle name="40% - Accent1 6 2 2 5 2" xfId="42997" xr:uid="{183F492E-F251-4C75-8BF0-9F31F2C91CD9}"/>
    <cellStyle name="40% - Accent1 6 2 2 6" xfId="14843" xr:uid="{C93BFE99-8CD6-45F4-AD08-828EC9B7E25E}"/>
    <cellStyle name="40% - Accent1 6 2 2 7" xfId="33616" xr:uid="{03F9C872-BE48-4358-8BDE-2D4E5EC90DA7}"/>
    <cellStyle name="40% - Accent1 6 2 2 8" xfId="50934" xr:uid="{8CDAFA98-CDC6-4DBD-97C7-F1B24A46899A}"/>
    <cellStyle name="40% - Accent1 6 2 2 9" xfId="5187" xr:uid="{1E7380F8-638A-4FCF-9D2E-DA7A0895F85F}"/>
    <cellStyle name="40% - Accent1 6 2 3" xfId="5963" xr:uid="{3E51BF20-E017-48AC-8A7A-C5968F39F018}"/>
    <cellStyle name="40% - Accent1 6 2 3 2" xfId="10661" xr:uid="{AA844FF3-EC4C-4EAF-A41F-24F6FAB9BB88}"/>
    <cellStyle name="40% - Accent1 6 2 3 2 2" xfId="29515" xr:uid="{084775CD-ACA1-4425-B8A5-93CC19D45149}"/>
    <cellStyle name="40% - Accent1 6 2 3 2 2 2" xfId="48277" xr:uid="{F51AC1A8-4DD5-4E17-A46C-2C060C0CC4EC}"/>
    <cellStyle name="40% - Accent1 6 2 3 2 3" xfId="20124" xr:uid="{EE50AC12-45C8-4827-888C-B4D6324A405A}"/>
    <cellStyle name="40% - Accent1 6 2 3 2 4" xfId="38896" xr:uid="{9A1DC747-2365-44C2-B91D-3E812A6D9922}"/>
    <cellStyle name="40% - Accent1 6 2 3 3" xfId="25010" xr:uid="{418C35DB-4CCF-4246-919E-572A7227A8E2}"/>
    <cellStyle name="40% - Accent1 6 2 3 3 2" xfId="43772" xr:uid="{A994EEBE-80B5-409D-A1C9-A3977E8DA950}"/>
    <cellStyle name="40% - Accent1 6 2 3 4" xfId="15619" xr:uid="{FC81BC5C-DDA5-4D97-A25D-4CC6FEE1FF6F}"/>
    <cellStyle name="40% - Accent1 6 2 3 5" xfId="34391" xr:uid="{FE556B1C-A8B4-4C3B-956E-4421EB7F3CE8}"/>
    <cellStyle name="40% - Accent1 6 2 3 6" xfId="53007" xr:uid="{4C799DCA-CD1A-4408-AF31-50EBF195B2AB}"/>
    <cellStyle name="40% - Accent1 6 2 3 7" xfId="60971" xr:uid="{27D51AC5-B069-44BE-B47D-2AFD809E2D7B}"/>
    <cellStyle name="40% - Accent1 6 2 4" xfId="4412" xr:uid="{B5D5808A-0587-452D-B13C-63BEC7C4B46F}"/>
    <cellStyle name="40% - Accent1 6 2 4 2" xfId="10662" xr:uid="{A0B1B709-AB15-42F3-BCF3-7F29EECD788D}"/>
    <cellStyle name="40% - Accent1 6 2 4 2 2" xfId="29516" xr:uid="{E9F059CC-4064-4561-ABE9-06A95EA13A8F}"/>
    <cellStyle name="40% - Accent1 6 2 4 2 2 2" xfId="48278" xr:uid="{BBA08B58-1AFE-4474-8D0C-9B5D3900926A}"/>
    <cellStyle name="40% - Accent1 6 2 4 2 3" xfId="20125" xr:uid="{D2611666-E3FE-40C2-BEC1-8AA2A2DD0A7E}"/>
    <cellStyle name="40% - Accent1 6 2 4 2 4" xfId="38897" xr:uid="{5FB2E714-0DAB-4EDE-87A4-CFB25D92879F}"/>
    <cellStyle name="40% - Accent1 6 2 4 3" xfId="23459" xr:uid="{7D8FB609-508F-4DE9-848A-283D6BE93A6D}"/>
    <cellStyle name="40% - Accent1 6 2 4 3 2" xfId="42222" xr:uid="{7695CBE1-ADD8-404A-BA77-9974344D88C7}"/>
    <cellStyle name="40% - Accent1 6 2 4 4" xfId="14068" xr:uid="{C675D993-AAA2-4AF6-91E9-E69CEA6F2328}"/>
    <cellStyle name="40% - Accent1 6 2 4 5" xfId="32841" xr:uid="{E912DB75-D5B0-4F3D-915F-4BA2FF21B82D}"/>
    <cellStyle name="40% - Accent1 6 2 4 6" xfId="53008" xr:uid="{926675BF-DB05-4B56-8144-8C150BF1C91E}"/>
    <cellStyle name="40% - Accent1 6 2 4 7" xfId="60972" xr:uid="{C800067E-F278-44ED-8F28-FA252C674F6B}"/>
    <cellStyle name="40% - Accent1 6 2 5" xfId="6850" xr:uid="{D152D6D4-2B8F-474F-A690-6F5AD924F4E1}"/>
    <cellStyle name="40% - Accent1 6 2 5 2" xfId="25890" xr:uid="{92F6325E-0A85-41F8-BB56-3F392BB9B8A8}"/>
    <cellStyle name="40% - Accent1 6 2 5 2 2" xfId="44652" xr:uid="{68EEDD01-DE80-4809-8E3F-2E8B30C2E3B9}"/>
    <cellStyle name="40% - Accent1 6 2 5 3" xfId="16499" xr:uid="{3111E221-7F87-49F2-BE7F-D9C7286F30FF}"/>
    <cellStyle name="40% - Accent1 6 2 5 4" xfId="35271" xr:uid="{888C0005-1856-4045-89AA-631ABB8079FC}"/>
    <cellStyle name="40% - Accent1 6 2 6" xfId="8585" xr:uid="{178A03B9-01AD-4FE4-AB2F-AE2C34E2C8FD}"/>
    <cellStyle name="40% - Accent1 6 2 6 2" xfId="27441" xr:uid="{6B9960D1-113B-4E95-BC16-32ADB55B5589}"/>
    <cellStyle name="40% - Accent1 6 2 6 2 2" xfId="46203" xr:uid="{DECBABC7-B665-4513-8706-B6033AF69A68}"/>
    <cellStyle name="40% - Accent1 6 2 6 3" xfId="18050" xr:uid="{9C7792C2-ED20-488B-A881-5C6D33A4BBD5}"/>
    <cellStyle name="40% - Accent1 6 2 6 4" xfId="36822" xr:uid="{51B7D886-B072-4C94-872C-7FAF2B870423}"/>
    <cellStyle name="40% - Accent1 6 2 7" xfId="22534" xr:uid="{69099486-20D3-455A-9A4F-9D9E08FCE945}"/>
    <cellStyle name="40% - Accent1 6 2 7 2" xfId="41306" xr:uid="{6F97C433-460C-45DC-BDBC-2F9E01226C6E}"/>
    <cellStyle name="40% - Accent1 6 2 8" xfId="13143" xr:uid="{4423DE79-2B59-4CD9-89A5-7D19EE23FB92}"/>
    <cellStyle name="40% - Accent1 6 2 9" xfId="31925" xr:uid="{DB7980BF-7588-4920-933B-DD6A530F9B2B}"/>
    <cellStyle name="40% - Accent1 6 3" xfId="1876" xr:uid="{14134724-2A48-4C45-9DD3-B679052AB08C}"/>
    <cellStyle name="40% - Accent1 6 3 10" xfId="50935" xr:uid="{E0D334C2-3EB7-465E-AD30-FD038DDAB8BB}"/>
    <cellStyle name="40% - Accent1 6 3 11" xfId="3481" xr:uid="{B22AF29C-D226-4A33-BD1B-75635C3F7CA6}"/>
    <cellStyle name="40% - Accent1 6 3 12" xfId="55701" xr:uid="{B1B46641-CC6E-48A2-861B-9F4590DE38D6}"/>
    <cellStyle name="40% - Accent1 6 3 2" xfId="2417" xr:uid="{DB05912D-C1D8-4992-9ECE-EB5ABC6DCE10}"/>
    <cellStyle name="40% - Accent1 6 3 2 10" xfId="59135" xr:uid="{513DD48B-64DA-4201-8751-A9C551F46886}"/>
    <cellStyle name="40% - Accent1 6 3 2 2" xfId="6853" xr:uid="{29D395C7-DC31-4AE4-BE94-D947353AC3D4}"/>
    <cellStyle name="40% - Accent1 6 3 2 2 2" xfId="10663" xr:uid="{B3489F56-D7D4-461B-BFBB-0C211C3DEE2B}"/>
    <cellStyle name="40% - Accent1 6 3 2 2 2 2" xfId="29517" xr:uid="{2EC77B50-4D8A-40EF-BA32-FEE20590D960}"/>
    <cellStyle name="40% - Accent1 6 3 2 2 2 2 2" xfId="48279" xr:uid="{3486D38F-50D7-4FE0-BB9A-1AF2E2A7F3D6}"/>
    <cellStyle name="40% - Accent1 6 3 2 2 2 3" xfId="20126" xr:uid="{4DE23206-40C9-4CB6-AF3B-FBA9BE0E2D43}"/>
    <cellStyle name="40% - Accent1 6 3 2 2 2 4" xfId="38898" xr:uid="{5474DF0D-58F1-4319-B2C2-527FAA41068F}"/>
    <cellStyle name="40% - Accent1 6 3 2 2 3" xfId="25893" xr:uid="{93EB811A-0AF3-40AF-B713-288239BBC7EA}"/>
    <cellStyle name="40% - Accent1 6 3 2 2 3 2" xfId="44655" xr:uid="{9E51D027-363E-4731-BB66-2B2EBEC2932E}"/>
    <cellStyle name="40% - Accent1 6 3 2 2 4" xfId="16502" xr:uid="{8DA8C5E6-7C34-4DA5-91E4-1FBD91E5BD76}"/>
    <cellStyle name="40% - Accent1 6 3 2 2 5" xfId="35274" xr:uid="{1536E55F-694D-445E-8E79-24E3D1083742}"/>
    <cellStyle name="40% - Accent1 6 3 2 2 6" xfId="53009" xr:uid="{6CE2BC2E-A7FB-4CD0-8998-0742616C1DF3}"/>
    <cellStyle name="40% - Accent1 6 3 2 2 7" xfId="60973" xr:uid="{650C1F3D-B3A0-4C23-9E1E-2DBE57C8AF6A}"/>
    <cellStyle name="40% - Accent1 6 3 2 3" xfId="10664" xr:uid="{C1AA6D41-BEEC-4FCA-8A48-FB4EFA268108}"/>
    <cellStyle name="40% - Accent1 6 3 2 3 2" xfId="29518" xr:uid="{27317175-B40D-4233-88DF-90C489340DFD}"/>
    <cellStyle name="40% - Accent1 6 3 2 3 2 2" xfId="48280" xr:uid="{1830333E-AFE6-48ED-87E1-97C4713A90E3}"/>
    <cellStyle name="40% - Accent1 6 3 2 3 3" xfId="20127" xr:uid="{DF4FE221-D110-4F83-B6FD-626FF18D9790}"/>
    <cellStyle name="40% - Accent1 6 3 2 3 4" xfId="38899" xr:uid="{6FB604FF-3ED6-483D-BDCB-157982F341B0}"/>
    <cellStyle name="40% - Accent1 6 3 2 3 5" xfId="53010" xr:uid="{DA5A973F-AF41-4AC5-A519-F62F4DB5B35C}"/>
    <cellStyle name="40% - Accent1 6 3 2 3 6" xfId="60974" xr:uid="{189422FB-CE8F-4A89-BEA0-845EE251C26A}"/>
    <cellStyle name="40% - Accent1 6 3 2 4" xfId="8588" xr:uid="{9C8065CE-940A-4C5C-B7EF-B6D282AEE1F3}"/>
    <cellStyle name="40% - Accent1 6 3 2 4 2" xfId="27444" xr:uid="{843659CC-8246-4DB8-BC49-C7E9F87EB2AD}"/>
    <cellStyle name="40% - Accent1 6 3 2 4 2 2" xfId="46206" xr:uid="{89DD9719-7748-4A87-A237-BAF77E3918DB}"/>
    <cellStyle name="40% - Accent1 6 3 2 4 3" xfId="18053" xr:uid="{EF70BA6E-C099-4776-96E5-833511AADF35}"/>
    <cellStyle name="40% - Accent1 6 3 2 4 4" xfId="36825" xr:uid="{ACBE7B8F-BC49-499E-9ADB-820ADA02DE69}"/>
    <cellStyle name="40% - Accent1 6 3 2 5" xfId="24452" xr:uid="{33CC1A10-901D-4FB0-AA35-5D42DD1B5D1C}"/>
    <cellStyle name="40% - Accent1 6 3 2 5 2" xfId="43215" xr:uid="{4B1D9D38-D9CB-4DD6-954D-35B0F47D9929}"/>
    <cellStyle name="40% - Accent1 6 3 2 6" xfId="15061" xr:uid="{6E1B6CE3-4319-4BA2-93D1-EE618F0C4D0C}"/>
    <cellStyle name="40% - Accent1 6 3 2 7" xfId="33834" xr:uid="{3F24F6DB-BBEF-4437-A7E7-C8D52AC5697C}"/>
    <cellStyle name="40% - Accent1 6 3 2 8" xfId="50936" xr:uid="{7C1021F8-9969-4A94-A887-C953110766C4}"/>
    <cellStyle name="40% - Accent1 6 3 2 9" xfId="5405" xr:uid="{7D9B322A-5E32-47BE-8EB8-31018701ED4C}"/>
    <cellStyle name="40% - Accent1 6 3 3" xfId="6181" xr:uid="{E814DFC1-04D2-4DFF-B188-5BC6177AB1AA}"/>
    <cellStyle name="40% - Accent1 6 3 3 2" xfId="10665" xr:uid="{1840F60F-C45C-4DA6-B701-5B1ACAF58AA7}"/>
    <cellStyle name="40% - Accent1 6 3 3 2 2" xfId="29519" xr:uid="{B2354B45-2A18-4476-AB23-6717CBA8B1CA}"/>
    <cellStyle name="40% - Accent1 6 3 3 2 2 2" xfId="48281" xr:uid="{71609004-EF58-4791-8B5A-B1CBB76CDB1B}"/>
    <cellStyle name="40% - Accent1 6 3 3 2 3" xfId="20128" xr:uid="{E9B5CF8D-1A28-49E2-9728-C8BBA4A38118}"/>
    <cellStyle name="40% - Accent1 6 3 3 2 4" xfId="38900" xr:uid="{70358175-9D8A-404E-B0FC-465DC45FE261}"/>
    <cellStyle name="40% - Accent1 6 3 3 3" xfId="25228" xr:uid="{356E6DD3-81FD-4E32-B91E-103DC5C8B617}"/>
    <cellStyle name="40% - Accent1 6 3 3 3 2" xfId="43990" xr:uid="{F6F9BBB9-F2EB-42C1-A656-9BECD62A5136}"/>
    <cellStyle name="40% - Accent1 6 3 3 4" xfId="15837" xr:uid="{B4BC1E3D-E666-48FF-A78C-D580E30A19E0}"/>
    <cellStyle name="40% - Accent1 6 3 3 5" xfId="34609" xr:uid="{1F2B3EDF-82F6-4E29-8AD7-A6C486EAE5F2}"/>
    <cellStyle name="40% - Accent1 6 3 3 6" xfId="53011" xr:uid="{8DB60BF3-5F6C-4B78-B61C-3F65A1A15ADA}"/>
    <cellStyle name="40% - Accent1 6 3 3 7" xfId="60975" xr:uid="{3BF91FB0-13EE-4F35-A70F-14EE1C825525}"/>
    <cellStyle name="40% - Accent1 6 3 4" xfId="4630" xr:uid="{577926E3-462B-4B84-A8F7-A629F51BE636}"/>
    <cellStyle name="40% - Accent1 6 3 4 2" xfId="10666" xr:uid="{ED3B6BA9-6EA1-4839-9A7A-3A0387DEA216}"/>
    <cellStyle name="40% - Accent1 6 3 4 2 2" xfId="29520" xr:uid="{866BB3FB-4B2A-4631-802B-BD145E7F82D1}"/>
    <cellStyle name="40% - Accent1 6 3 4 2 2 2" xfId="48282" xr:uid="{6FFAF718-E849-4644-9CA6-291F35279059}"/>
    <cellStyle name="40% - Accent1 6 3 4 2 3" xfId="20129" xr:uid="{D421BD61-36D0-49F0-91EF-D6C92FF10063}"/>
    <cellStyle name="40% - Accent1 6 3 4 2 4" xfId="38901" xr:uid="{F158420F-2BCA-4841-A72D-348D04A3A3E2}"/>
    <cellStyle name="40% - Accent1 6 3 4 3" xfId="23677" xr:uid="{B3787AE9-53D0-4A04-89AA-F0F5BC2BAB2B}"/>
    <cellStyle name="40% - Accent1 6 3 4 3 2" xfId="42440" xr:uid="{8988BFD4-33DF-4092-B175-F203FCFBECA6}"/>
    <cellStyle name="40% - Accent1 6 3 4 4" xfId="14286" xr:uid="{E336DBFD-8204-44F2-B6EA-D693D1FE6AA7}"/>
    <cellStyle name="40% - Accent1 6 3 4 5" xfId="33059" xr:uid="{ED6284C3-CD95-427E-88E9-BCAE5F813FDB}"/>
    <cellStyle name="40% - Accent1 6 3 4 6" xfId="53012" xr:uid="{276082F2-1308-4BF1-A99C-A5B7963E5EFF}"/>
    <cellStyle name="40% - Accent1 6 3 4 7" xfId="60976" xr:uid="{3D00E9EF-1F6D-4887-8520-BE92E9E50A76}"/>
    <cellStyle name="40% - Accent1 6 3 5" xfId="6852" xr:uid="{FFD7AA68-57F4-4891-AF04-D3346F7B5584}"/>
    <cellStyle name="40% - Accent1 6 3 5 2" xfId="25892" xr:uid="{EAF6033B-A0DB-4194-9F56-DD739EA7444C}"/>
    <cellStyle name="40% - Accent1 6 3 5 2 2" xfId="44654" xr:uid="{C69DC457-1212-4AD9-BAF7-6D7CAD0AC434}"/>
    <cellStyle name="40% - Accent1 6 3 5 3" xfId="16501" xr:uid="{EAFB07C2-DC17-4CFD-9E40-1AFCCFE89CF2}"/>
    <cellStyle name="40% - Accent1 6 3 5 4" xfId="35273" xr:uid="{8308FB09-1DDD-4143-ADD9-79010194B684}"/>
    <cellStyle name="40% - Accent1 6 3 6" xfId="8587" xr:uid="{3490579B-44B8-46A7-9589-C2AD70AAF594}"/>
    <cellStyle name="40% - Accent1 6 3 6 2" xfId="27443" xr:uid="{FD437ABB-F9C1-4AF2-8AD5-1ED95A9C9B8E}"/>
    <cellStyle name="40% - Accent1 6 3 6 2 2" xfId="46205" xr:uid="{0CA927CC-CD03-4D32-A886-215D209EB775}"/>
    <cellStyle name="40% - Accent1 6 3 6 3" xfId="18052" xr:uid="{3725AC23-4ABD-40E3-A4D5-CCDA891EB783}"/>
    <cellStyle name="40% - Accent1 6 3 6 4" xfId="36824" xr:uid="{20337761-C473-4CA6-A13E-73A0EC63B043}"/>
    <cellStyle name="40% - Accent1 6 3 7" xfId="22535" xr:uid="{C8AA4EF4-1BBC-40FB-A25F-D481FEB4C31E}"/>
    <cellStyle name="40% - Accent1 6 3 7 2" xfId="41307" xr:uid="{00037FA7-2F26-4CE3-B820-C06F53422D0E}"/>
    <cellStyle name="40% - Accent1 6 3 8" xfId="13144" xr:uid="{1DC9A693-152F-4387-9355-31D0FDAE59EB}"/>
    <cellStyle name="40% - Accent1 6 3 9" xfId="31926" xr:uid="{70489A0C-6B1C-48C3-9300-7B11592D3ED0}"/>
    <cellStyle name="40% - Accent1 6 4" xfId="1670" xr:uid="{28A2C9B9-343B-42BA-8879-D6A032F74A54}"/>
    <cellStyle name="40% - Accent1 6 4 10" xfId="55702" xr:uid="{597FCAE5-81AC-45BE-8982-D4DD3E4BC038}"/>
    <cellStyle name="40% - Accent1 6 4 2" xfId="6854" xr:uid="{ACFB0995-D24D-429A-B18A-6EA6D537A4C5}"/>
    <cellStyle name="40% - Accent1 6 4 2 2" xfId="10667" xr:uid="{CC26BBAC-3822-4665-86E4-7F3C1703FDA1}"/>
    <cellStyle name="40% - Accent1 6 4 2 2 2" xfId="29521" xr:uid="{404A4A30-1D4B-4B83-A845-3060C533330D}"/>
    <cellStyle name="40% - Accent1 6 4 2 2 2 2" xfId="48283" xr:uid="{D0149178-7C4B-4588-809A-9080C13E80CD}"/>
    <cellStyle name="40% - Accent1 6 4 2 2 3" xfId="20130" xr:uid="{F678BBB2-8E39-4C5C-BE43-7ECFD609AC21}"/>
    <cellStyle name="40% - Accent1 6 4 2 2 4" xfId="38902" xr:uid="{1033615B-5705-4923-80B1-7CAB0C2F8945}"/>
    <cellStyle name="40% - Accent1 6 4 2 3" xfId="25894" xr:uid="{40358D60-5C4A-4ABB-9678-7CF0364151EC}"/>
    <cellStyle name="40% - Accent1 6 4 2 3 2" xfId="44656" xr:uid="{9EF764CE-BA61-4A5E-B264-11E1746668FC}"/>
    <cellStyle name="40% - Accent1 6 4 2 4" xfId="16503" xr:uid="{C44DFEDA-A4F5-469D-9F63-A204387C9021}"/>
    <cellStyle name="40% - Accent1 6 4 2 5" xfId="35275" xr:uid="{77CDF347-7B07-45F3-947B-DA899618F406}"/>
    <cellStyle name="40% - Accent1 6 4 2 6" xfId="53013" xr:uid="{D4FF95D5-7855-4CE8-8206-04A045573628}"/>
    <cellStyle name="40% - Accent1 6 4 2 7" xfId="60977" xr:uid="{AF192180-7769-4C4A-B79D-FBD8308D3495}"/>
    <cellStyle name="40% - Accent1 6 4 3" xfId="10668" xr:uid="{BD8E838D-178B-4B2E-AC8A-B1D74A99B70B}"/>
    <cellStyle name="40% - Accent1 6 4 3 2" xfId="29522" xr:uid="{B12A00D8-D8A5-4CE5-9655-DB2084C45BCF}"/>
    <cellStyle name="40% - Accent1 6 4 3 2 2" xfId="48284" xr:uid="{1CADA915-9D65-43DB-AE3B-C579D6F921AB}"/>
    <cellStyle name="40% - Accent1 6 4 3 3" xfId="20131" xr:uid="{BF3F8608-9CBF-4C54-A821-B2D6C2BC64B8}"/>
    <cellStyle name="40% - Accent1 6 4 3 4" xfId="38903" xr:uid="{6088A5EB-27C3-47E2-AA4B-B6D9539C519E}"/>
    <cellStyle name="40% - Accent1 6 4 3 5" xfId="53014" xr:uid="{A55EAE2B-0F43-4969-8A67-CF7B278AC393}"/>
    <cellStyle name="40% - Accent1 6 4 3 6" xfId="60978" xr:uid="{D910FAB2-5B75-4352-B945-023138CE5624}"/>
    <cellStyle name="40% - Accent1 6 4 4" xfId="8589" xr:uid="{F851B34B-E2F5-4DDB-A48F-93E6F2D694C3}"/>
    <cellStyle name="40% - Accent1 6 4 4 2" xfId="27445" xr:uid="{8C68CF04-E94B-47D1-9479-3BDEDAE1799E}"/>
    <cellStyle name="40% - Accent1 6 4 4 2 2" xfId="46207" xr:uid="{59E5F35D-6BF6-4F39-BA40-87FD17B634A9}"/>
    <cellStyle name="40% - Accent1 6 4 4 3" xfId="18054" xr:uid="{5820DE7A-4B64-45F0-BF6F-7FAA68EE8EFA}"/>
    <cellStyle name="40% - Accent1 6 4 4 4" xfId="36826" xr:uid="{8B63107D-4D75-4ABE-94DE-CD3DAE50FA71}"/>
    <cellStyle name="40% - Accent1 6 4 5" xfId="24019" xr:uid="{D2104C94-0BF0-488C-B6CB-D2FFD97BA3A8}"/>
    <cellStyle name="40% - Accent1 6 4 5 2" xfId="42782" xr:uid="{7B7C9E37-29D1-4A2B-848B-733DDCD7D243}"/>
    <cellStyle name="40% - Accent1 6 4 6" xfId="14628" xr:uid="{70CDB786-E3D3-4C22-97EF-35CB27FCD6F1}"/>
    <cellStyle name="40% - Accent1 6 4 7" xfId="33401" xr:uid="{C8F1A0C8-2C1D-4E46-9CFA-F1B036FFFCFF}"/>
    <cellStyle name="40% - Accent1 6 4 8" xfId="50937" xr:uid="{50A0A62D-9A24-4E5F-8352-7646D0491CF6}"/>
    <cellStyle name="40% - Accent1 6 4 9" xfId="4972" xr:uid="{E13A7327-7669-4AEF-9DF2-DBFC10F1694D}"/>
    <cellStyle name="40% - Accent1 6 5" xfId="5748" xr:uid="{DACD4ACF-5B1A-423B-A8E8-254FE5FAEC2F}"/>
    <cellStyle name="40% - Accent1 6 5 2" xfId="10669" xr:uid="{B84D10D2-271D-45AA-96D4-F599BF6357CE}"/>
    <cellStyle name="40% - Accent1 6 5 2 2" xfId="29523" xr:uid="{6436F615-C854-49F3-8B5D-6DE6D817F6DD}"/>
    <cellStyle name="40% - Accent1 6 5 2 2 2" xfId="48285" xr:uid="{6A31CF05-0802-4D8F-A422-36F49021BD0A}"/>
    <cellStyle name="40% - Accent1 6 5 2 3" xfId="20132" xr:uid="{7EE46DA3-59B9-40C6-8F86-1D53C8CEA658}"/>
    <cellStyle name="40% - Accent1 6 5 2 4" xfId="38904" xr:uid="{F76F0F3A-7A76-467E-92A0-64DF57F693E4}"/>
    <cellStyle name="40% - Accent1 6 5 3" xfId="24795" xr:uid="{8EC68C29-2348-4AF1-B7CE-6F609A1C1A16}"/>
    <cellStyle name="40% - Accent1 6 5 3 2" xfId="43557" xr:uid="{A33FD547-8B1F-41BD-B360-650A94255F4A}"/>
    <cellStyle name="40% - Accent1 6 5 4" xfId="15404" xr:uid="{3CFE329F-A27E-4185-93B1-B1C653732E0D}"/>
    <cellStyle name="40% - Accent1 6 5 5" xfId="34176" xr:uid="{BBBE228A-C8CC-4B5E-BBF1-871AFC253778}"/>
    <cellStyle name="40% - Accent1 6 5 6" xfId="53015" xr:uid="{D9CA8064-A5A8-4DAD-A216-4746995E252E}"/>
    <cellStyle name="40% - Accent1 6 5 7" xfId="55703" xr:uid="{679E591D-1257-4444-94A4-92565E7CA24A}"/>
    <cellStyle name="40% - Accent1 6 6" xfId="4197" xr:uid="{BC18034C-2B4E-45F8-92A4-1960A7D1B4B3}"/>
    <cellStyle name="40% - Accent1 6 6 2" xfId="10670" xr:uid="{EE96CD33-6702-40D7-B6FE-4996B791391A}"/>
    <cellStyle name="40% - Accent1 6 6 2 2" xfId="29524" xr:uid="{E4F83777-04D4-47D6-A1ED-604D9EC97F48}"/>
    <cellStyle name="40% - Accent1 6 6 2 2 2" xfId="48286" xr:uid="{C9F49955-FB6D-41D9-B889-CD02551A5A3A}"/>
    <cellStyle name="40% - Accent1 6 6 2 3" xfId="20133" xr:uid="{1BB1C8BA-5A87-4AA1-94E9-805AC04C5FE6}"/>
    <cellStyle name="40% - Accent1 6 6 2 4" xfId="38905" xr:uid="{5E56A0F5-9F67-478C-BEAB-981926EE8285}"/>
    <cellStyle name="40% - Accent1 6 6 3" xfId="23244" xr:uid="{75852AE8-6BBE-4781-B983-333BC5158DF2}"/>
    <cellStyle name="40% - Accent1 6 6 3 2" xfId="42007" xr:uid="{D802F8D6-A770-4AD1-A101-F2A7A95CF472}"/>
    <cellStyle name="40% - Accent1 6 6 4" xfId="13853" xr:uid="{13D426AC-EFA2-4929-89EE-A5B1AD1E8DEC}"/>
    <cellStyle name="40% - Accent1 6 6 5" xfId="32626" xr:uid="{AC6FF427-17C1-4A87-8CD2-7DC4A8B6508D}"/>
    <cellStyle name="40% - Accent1 6 6 6" xfId="53016" xr:uid="{7A0BC64F-60E1-4FAE-8083-E5BB2CF31AC4}"/>
    <cellStyle name="40% - Accent1 6 6 7" xfId="55704" xr:uid="{88467380-2E9E-4A60-8289-0899E93DF423}"/>
    <cellStyle name="40% - Accent1 6 7" xfId="6849" xr:uid="{B5DB8F0D-C16E-4C84-A668-F0185E2C3850}"/>
    <cellStyle name="40% - Accent1 6 7 2" xfId="25889" xr:uid="{4F28B5F1-093A-40CB-B486-F34C814AE7A3}"/>
    <cellStyle name="40% - Accent1 6 7 2 2" xfId="44651" xr:uid="{1363F4D5-ED34-46D4-A020-91D5CD58A18E}"/>
    <cellStyle name="40% - Accent1 6 7 3" xfId="16498" xr:uid="{B338A5DE-1A3E-4861-AA5F-7110FA19C1A0}"/>
    <cellStyle name="40% - Accent1 6 7 4" xfId="35270" xr:uid="{7DC6E567-9713-420F-B953-D457979E0416}"/>
    <cellStyle name="40% - Accent1 6 7 5" xfId="55705" xr:uid="{EBD0F26C-2D50-427B-B902-4233ABDE63D8}"/>
    <cellStyle name="40% - Accent1 6 8" xfId="7951" xr:uid="{22AB9086-F9E8-4002-82DC-3704C9816480}"/>
    <cellStyle name="40% - Accent1 6 8 2" xfId="55706" xr:uid="{46F8013B-6815-4C2B-B7A9-E8601AD57173}"/>
    <cellStyle name="40% - Accent1 6 9" xfId="8584" xr:uid="{9D667AFD-DE78-4246-BA60-89D29C072415}"/>
    <cellStyle name="40% - Accent1 6 9 2" xfId="27440" xr:uid="{190586BF-FAE1-4E14-B1F1-877300F5A23E}"/>
    <cellStyle name="40% - Accent1 6 9 2 2" xfId="46202" xr:uid="{0342DB82-FDBA-4803-81F7-79CCFF422948}"/>
    <cellStyle name="40% - Accent1 6 9 3" xfId="18049" xr:uid="{337E7FE6-B6F3-447C-8189-3B766306ED0A}"/>
    <cellStyle name="40% - Accent1 6 9 4" xfId="36821" xr:uid="{BAE3B705-704C-4DC7-965F-683936920495}"/>
    <cellStyle name="40% - Accent1 6 9 5" xfId="55707" xr:uid="{FBF5BDB4-67A9-4145-9880-8D98D3220C87}"/>
    <cellStyle name="40% - Accent1 7" xfId="1258" xr:uid="{CC0AD632-3116-433E-997A-3B70ADE8EA5A}"/>
    <cellStyle name="40% - Accent1 7 10" xfId="31927" xr:uid="{058844B1-0431-4176-94B6-6038FD1EB7BB}"/>
    <cellStyle name="40% - Accent1 7 11" xfId="50938" xr:uid="{6CF8F524-3067-4FFF-A1B1-E91777FFF072}"/>
    <cellStyle name="40% - Accent1 7 12" xfId="3482" xr:uid="{9959FCC4-CB3B-447F-85C5-918E455BB267}"/>
    <cellStyle name="40% - Accent1 7 13" xfId="55708" xr:uid="{6B2D1143-5EBB-4352-ADC6-CF1CB575F5FD}"/>
    <cellStyle name="40% - Accent1 7 2" xfId="1916" xr:uid="{A620DE47-CFCC-47EF-83C1-83F35C258BB6}"/>
    <cellStyle name="40% - Accent1 7 2 10" xfId="50939" xr:uid="{400553B4-2381-4E94-971F-02CCDC9B4A88}"/>
    <cellStyle name="40% - Accent1 7 2 11" xfId="3483" xr:uid="{9856E464-FC6F-4353-822F-E863BE4837A1}"/>
    <cellStyle name="40% - Accent1 7 2 12" xfId="55709" xr:uid="{8CE9AF85-F35C-46EA-9C13-BDBEA64F7012}"/>
    <cellStyle name="40% - Accent1 7 2 2" xfId="2418" xr:uid="{BD50E675-FDB2-4332-B845-B472AC9ACD1F}"/>
    <cellStyle name="40% - Accent1 7 2 2 10" xfId="59136" xr:uid="{CCA04EC4-7F1C-4389-87E7-D5E0B256A8D2}"/>
    <cellStyle name="40% - Accent1 7 2 2 2" xfId="6857" xr:uid="{62C51A35-30BC-44DC-B1C7-ADC8EAA7FFAF}"/>
    <cellStyle name="40% - Accent1 7 2 2 2 2" xfId="10671" xr:uid="{BF29E45A-E559-4313-A303-6AA08FE842EB}"/>
    <cellStyle name="40% - Accent1 7 2 2 2 2 2" xfId="29525" xr:uid="{33AFD286-56D6-4DCC-9228-980EFF266F99}"/>
    <cellStyle name="40% - Accent1 7 2 2 2 2 2 2" xfId="48287" xr:uid="{D524953F-85B7-4904-8B15-3270BF5D6382}"/>
    <cellStyle name="40% - Accent1 7 2 2 2 2 3" xfId="20134" xr:uid="{F3479DEE-E0DE-4117-8523-20DCC0D32D07}"/>
    <cellStyle name="40% - Accent1 7 2 2 2 2 4" xfId="38906" xr:uid="{90F43485-68E3-427B-8AEA-4836747CDB6E}"/>
    <cellStyle name="40% - Accent1 7 2 2 2 3" xfId="25897" xr:uid="{19982355-8621-4A87-8DF3-E72AB34E060D}"/>
    <cellStyle name="40% - Accent1 7 2 2 2 3 2" xfId="44659" xr:uid="{E2C65841-AB57-4DE7-9424-B1F5DEAAED07}"/>
    <cellStyle name="40% - Accent1 7 2 2 2 4" xfId="16506" xr:uid="{08DAB95B-753D-4444-A310-A65D1965AF9E}"/>
    <cellStyle name="40% - Accent1 7 2 2 2 5" xfId="35278" xr:uid="{A60F54EA-C2CA-4387-9F74-1B16CE55096E}"/>
    <cellStyle name="40% - Accent1 7 2 2 2 6" xfId="53017" xr:uid="{B5BE21C2-99E5-440E-8326-D4CA86281BEC}"/>
    <cellStyle name="40% - Accent1 7 2 2 2 7" xfId="60979" xr:uid="{1956F6BE-6BA7-4021-91CA-2ECA2A951DCE}"/>
    <cellStyle name="40% - Accent1 7 2 2 3" xfId="10672" xr:uid="{BE473198-63A4-4C19-AAD7-477AF936DACB}"/>
    <cellStyle name="40% - Accent1 7 2 2 3 2" xfId="29526" xr:uid="{D36B0FED-9D45-46C8-80C9-0011762D1FB5}"/>
    <cellStyle name="40% - Accent1 7 2 2 3 2 2" xfId="48288" xr:uid="{4E5A7DDD-870D-4EB3-8395-B49E22C739DC}"/>
    <cellStyle name="40% - Accent1 7 2 2 3 3" xfId="20135" xr:uid="{E490D96D-A3AB-40F7-9A78-0BB340971416}"/>
    <cellStyle name="40% - Accent1 7 2 2 3 4" xfId="38907" xr:uid="{A9DB7A13-BC5A-4E9E-AAE0-E8160957AECE}"/>
    <cellStyle name="40% - Accent1 7 2 2 3 5" xfId="53018" xr:uid="{1EA4C001-79A4-4CB7-BD46-C7C6030DBE46}"/>
    <cellStyle name="40% - Accent1 7 2 2 3 6" xfId="60980" xr:uid="{D7F8B390-4D7A-4FB6-9FA2-7A466B90D5DB}"/>
    <cellStyle name="40% - Accent1 7 2 2 4" xfId="8592" xr:uid="{2F370261-7A14-4F53-A612-97B316AF859A}"/>
    <cellStyle name="40% - Accent1 7 2 2 4 2" xfId="27448" xr:uid="{00A7D12F-FAF6-4EED-B936-E80EBD27D12B}"/>
    <cellStyle name="40% - Accent1 7 2 2 4 2 2" xfId="46210" xr:uid="{84CF0C3E-BD17-4E62-A339-431011312512}"/>
    <cellStyle name="40% - Accent1 7 2 2 4 3" xfId="18057" xr:uid="{0C4BFEFE-C287-4801-BD80-EAB0BFBB7B57}"/>
    <cellStyle name="40% - Accent1 7 2 2 4 4" xfId="36829" xr:uid="{9BF421F3-C926-4AB8-AA9E-A9F23FD4886B}"/>
    <cellStyle name="40% - Accent1 7 2 2 5" xfId="24495" xr:uid="{3541BC2C-57F9-4C47-AAF6-E3E84C813F22}"/>
    <cellStyle name="40% - Accent1 7 2 2 5 2" xfId="43258" xr:uid="{9AA6C3DD-687F-470D-B87F-8F7580AB5598}"/>
    <cellStyle name="40% - Accent1 7 2 2 6" xfId="15104" xr:uid="{1936231A-854C-461A-A6F0-09D9BC06C213}"/>
    <cellStyle name="40% - Accent1 7 2 2 7" xfId="33877" xr:uid="{8B9719B4-C138-4988-A550-EDC4AA1F7234}"/>
    <cellStyle name="40% - Accent1 7 2 2 8" xfId="50940" xr:uid="{61AAEFDB-8C0E-4AD2-9EAD-DC540C555219}"/>
    <cellStyle name="40% - Accent1 7 2 2 9" xfId="5448" xr:uid="{19BD3372-E470-44DA-BF69-5C53BE3BC434}"/>
    <cellStyle name="40% - Accent1 7 2 3" xfId="6224" xr:uid="{807FC9C8-62EC-489B-87C6-D202CFD669FD}"/>
    <cellStyle name="40% - Accent1 7 2 3 2" xfId="10673" xr:uid="{B1E4EE5B-E5F4-4D71-907A-A67904CAD00C}"/>
    <cellStyle name="40% - Accent1 7 2 3 2 2" xfId="29527" xr:uid="{1B7F0288-EBCB-4089-8740-848A42A83944}"/>
    <cellStyle name="40% - Accent1 7 2 3 2 2 2" xfId="48289" xr:uid="{B5826AD5-71E8-402E-A75A-169F887ACC05}"/>
    <cellStyle name="40% - Accent1 7 2 3 2 3" xfId="20136" xr:uid="{A0A79280-D43A-4780-917A-500404748605}"/>
    <cellStyle name="40% - Accent1 7 2 3 2 4" xfId="38908" xr:uid="{08D7EBF2-2A95-4BD7-BEC4-6651DEE79E91}"/>
    <cellStyle name="40% - Accent1 7 2 3 3" xfId="25271" xr:uid="{A621F3EE-BDE2-4976-A9B6-CB4442303E9E}"/>
    <cellStyle name="40% - Accent1 7 2 3 3 2" xfId="44033" xr:uid="{EE6C7B83-4F54-4FF5-B994-F794B74484B4}"/>
    <cellStyle name="40% - Accent1 7 2 3 4" xfId="15880" xr:uid="{33218BF3-AF05-4864-82B2-D2E7619DD119}"/>
    <cellStyle name="40% - Accent1 7 2 3 5" xfId="34652" xr:uid="{8750521A-1782-4A8D-A7DF-244F18D931A9}"/>
    <cellStyle name="40% - Accent1 7 2 3 6" xfId="53019" xr:uid="{5DB762C6-4D49-4731-A0E7-714E57167135}"/>
    <cellStyle name="40% - Accent1 7 2 3 7" xfId="60981" xr:uid="{4B316C44-1729-4C3A-BD27-46BFB714B36F}"/>
    <cellStyle name="40% - Accent1 7 2 4" xfId="4673" xr:uid="{8630DE91-05AC-4526-96F1-62C02057810F}"/>
    <cellStyle name="40% - Accent1 7 2 4 2" xfId="10674" xr:uid="{69F1609C-8855-4117-B87E-F74E6A1F408E}"/>
    <cellStyle name="40% - Accent1 7 2 4 2 2" xfId="29528" xr:uid="{FF423F94-F3FD-4633-B453-06A141D6F6BA}"/>
    <cellStyle name="40% - Accent1 7 2 4 2 2 2" xfId="48290" xr:uid="{D9D32007-43CF-489B-9428-BC3F36FCE0A4}"/>
    <cellStyle name="40% - Accent1 7 2 4 2 3" xfId="20137" xr:uid="{5FB3A5F0-635F-447A-9CF2-155CE2085DFD}"/>
    <cellStyle name="40% - Accent1 7 2 4 2 4" xfId="38909" xr:uid="{4E9E26DF-22A0-4C6B-A6F4-6CFF82A1A10F}"/>
    <cellStyle name="40% - Accent1 7 2 4 3" xfId="23720" xr:uid="{781B320E-3FC2-45B6-A167-A9AFE1BDE7DC}"/>
    <cellStyle name="40% - Accent1 7 2 4 3 2" xfId="42483" xr:uid="{810C392E-3C69-4958-8EA6-CDB41DADAE9A}"/>
    <cellStyle name="40% - Accent1 7 2 4 4" xfId="14329" xr:uid="{CDE4DBE2-7D28-4773-82C0-47A1CA119ACD}"/>
    <cellStyle name="40% - Accent1 7 2 4 5" xfId="33102" xr:uid="{A61B3741-FCCE-4BA0-A71B-95DCBC60001D}"/>
    <cellStyle name="40% - Accent1 7 2 4 6" xfId="53020" xr:uid="{1FAFAC7D-8BC1-48A9-BF10-CA2699D5AEA4}"/>
    <cellStyle name="40% - Accent1 7 2 4 7" xfId="60982" xr:uid="{F25771B6-6FE2-4E59-BA6C-92D51D81DBC7}"/>
    <cellStyle name="40% - Accent1 7 2 5" xfId="6856" xr:uid="{D88F24B8-3D05-40F8-8E65-20245D3003E5}"/>
    <cellStyle name="40% - Accent1 7 2 5 2" xfId="25896" xr:uid="{3565EBBF-1AA2-413D-9650-7D0B6073EA9E}"/>
    <cellStyle name="40% - Accent1 7 2 5 2 2" xfId="44658" xr:uid="{8974E467-81AD-4CF6-9A05-F5E972286FFB}"/>
    <cellStyle name="40% - Accent1 7 2 5 3" xfId="16505" xr:uid="{AF1EFF60-431B-4AC6-BD43-5F2D0052E957}"/>
    <cellStyle name="40% - Accent1 7 2 5 4" xfId="35277" xr:uid="{5FF6F0F3-8CC5-457D-9F74-5048A82C1F86}"/>
    <cellStyle name="40% - Accent1 7 2 6" xfId="8591" xr:uid="{E76DBDEA-0AD6-40C8-B648-EF15F5BDFC4D}"/>
    <cellStyle name="40% - Accent1 7 2 6 2" xfId="27447" xr:uid="{8B0466DE-7D48-48A0-889E-1C7F6F6787F5}"/>
    <cellStyle name="40% - Accent1 7 2 6 2 2" xfId="46209" xr:uid="{2ECE3CCB-E05A-474E-89C6-3E7966C50DB2}"/>
    <cellStyle name="40% - Accent1 7 2 6 3" xfId="18056" xr:uid="{A8DF824D-59B0-48E7-BFC8-7CD5A77BD18E}"/>
    <cellStyle name="40% - Accent1 7 2 6 4" xfId="36828" xr:uid="{0F87C3AA-C12E-4C5D-A534-EF0B16EE6370}"/>
    <cellStyle name="40% - Accent1 7 2 7" xfId="22537" xr:uid="{E988E6AD-4110-47EF-A598-CF53BB0BE459}"/>
    <cellStyle name="40% - Accent1 7 2 7 2" xfId="41309" xr:uid="{8B6BD22A-4484-4A28-AA40-A1B82F5AB89D}"/>
    <cellStyle name="40% - Accent1 7 2 8" xfId="13146" xr:uid="{AC86D3E4-9DA7-488C-A67F-4018A31BB20D}"/>
    <cellStyle name="40% - Accent1 7 2 9" xfId="31928" xr:uid="{3A0B2991-9A9A-4DD8-8624-96AF750E5319}"/>
    <cellStyle name="40% - Accent1 7 3" xfId="1504" xr:uid="{58AEF47D-5289-464D-9586-01036FA68BEF}"/>
    <cellStyle name="40% - Accent1 7 3 10" xfId="55710" xr:uid="{B0C1A54F-3F95-4088-B508-6957D23770A0}"/>
    <cellStyle name="40% - Accent1 7 3 2" xfId="6858" xr:uid="{4AEA05D9-A8C2-463E-9E6F-15DD2262A997}"/>
    <cellStyle name="40% - Accent1 7 3 2 2" xfId="10675" xr:uid="{15FC7775-9279-4781-B11C-8FA470405E59}"/>
    <cellStyle name="40% - Accent1 7 3 2 2 2" xfId="29529" xr:uid="{0FD8882D-6B11-4CBD-8A15-EBB3D40377F6}"/>
    <cellStyle name="40% - Accent1 7 3 2 2 2 2" xfId="48291" xr:uid="{06F34104-0579-4090-ADB2-33E9A1698BBE}"/>
    <cellStyle name="40% - Accent1 7 3 2 2 3" xfId="20138" xr:uid="{CD2A6C9B-84A4-4A34-9995-F2A3EFFDC31D}"/>
    <cellStyle name="40% - Accent1 7 3 2 2 4" xfId="38910" xr:uid="{D458F054-467B-4E2E-A9B2-2B15FD435805}"/>
    <cellStyle name="40% - Accent1 7 3 2 3" xfId="25898" xr:uid="{94DE5A01-0966-4112-96F7-39AD932361F4}"/>
    <cellStyle name="40% - Accent1 7 3 2 3 2" xfId="44660" xr:uid="{116F6542-8F90-4392-A1E6-9623F50EB752}"/>
    <cellStyle name="40% - Accent1 7 3 2 4" xfId="16507" xr:uid="{2C3E8962-1110-43A0-8061-322DE5695F90}"/>
    <cellStyle name="40% - Accent1 7 3 2 5" xfId="35279" xr:uid="{A577A433-EB1B-4477-9C92-9FB1101F2892}"/>
    <cellStyle name="40% - Accent1 7 3 2 6" xfId="53021" xr:uid="{9A0338C0-E514-479F-A7E9-C7479A204383}"/>
    <cellStyle name="40% - Accent1 7 3 2 7" xfId="60983" xr:uid="{3B336BAC-75A6-499F-BC7F-62094C58F701}"/>
    <cellStyle name="40% - Accent1 7 3 3" xfId="10676" xr:uid="{782948BD-ECB1-4A8E-96C3-5D65861277BE}"/>
    <cellStyle name="40% - Accent1 7 3 3 2" xfId="29530" xr:uid="{D1B2F152-FC3A-44E6-BC99-5DFE95D2BB13}"/>
    <cellStyle name="40% - Accent1 7 3 3 2 2" xfId="48292" xr:uid="{8773791B-6D61-4682-AB12-A999BC276A98}"/>
    <cellStyle name="40% - Accent1 7 3 3 3" xfId="20139" xr:uid="{030ED21E-2E33-4AD6-B68E-EC5AE1AB0999}"/>
    <cellStyle name="40% - Accent1 7 3 3 4" xfId="38911" xr:uid="{FAD7A184-3EEF-4484-B247-45EFA5716CAA}"/>
    <cellStyle name="40% - Accent1 7 3 3 5" xfId="53022" xr:uid="{C1DC0EC1-B4F4-4AE3-ACC2-C9615D725553}"/>
    <cellStyle name="40% - Accent1 7 3 3 6" xfId="60984" xr:uid="{7340076F-8700-4E77-8B5F-C644A16CFFD7}"/>
    <cellStyle name="40% - Accent1 7 3 4" xfId="8593" xr:uid="{65C18FDD-66BF-4155-8CA3-D15FD12570A2}"/>
    <cellStyle name="40% - Accent1 7 3 4 2" xfId="27449" xr:uid="{D2B5F126-5F96-4254-93DE-64AC30C8FD06}"/>
    <cellStyle name="40% - Accent1 7 3 4 2 2" xfId="46211" xr:uid="{AFE2A5C8-DFB4-49A6-AAD0-F9103C527292}"/>
    <cellStyle name="40% - Accent1 7 3 4 3" xfId="18058" xr:uid="{8B50E3D5-F013-4AF4-883F-CE75874C3160}"/>
    <cellStyle name="40% - Accent1 7 3 4 4" xfId="36830" xr:uid="{2320F06F-2E04-44E6-B8DC-24CAA7D8E814}"/>
    <cellStyle name="40% - Accent1 7 3 5" xfId="24062" xr:uid="{74FE5F3E-93B5-4C18-85AD-5D1564059CBC}"/>
    <cellStyle name="40% - Accent1 7 3 5 2" xfId="42825" xr:uid="{1AB2A31A-1C12-4CF2-A7A7-9355BB82F29C}"/>
    <cellStyle name="40% - Accent1 7 3 6" xfId="14671" xr:uid="{74E87792-8D6C-4BDB-B77F-3854F42CCCA9}"/>
    <cellStyle name="40% - Accent1 7 3 7" xfId="33444" xr:uid="{7CE4F6CF-DF2B-4966-A86D-997AC354055B}"/>
    <cellStyle name="40% - Accent1 7 3 8" xfId="50941" xr:uid="{5EE5AC58-25EC-420E-8915-6753C0A513E1}"/>
    <cellStyle name="40% - Accent1 7 3 9" xfId="5015" xr:uid="{C36CC266-C27F-47C6-9C07-22D908BB0F64}"/>
    <cellStyle name="40% - Accent1 7 4" xfId="5791" xr:uid="{3F5DF154-E57F-4392-B9D9-A41DEF0F9BE2}"/>
    <cellStyle name="40% - Accent1 7 4 2" xfId="10677" xr:uid="{373A2F54-DFD3-48E9-9005-C08266FEDCC5}"/>
    <cellStyle name="40% - Accent1 7 4 2 2" xfId="29531" xr:uid="{99CB5415-9386-44BA-AA3B-BE437C1D6809}"/>
    <cellStyle name="40% - Accent1 7 4 2 2 2" xfId="48293" xr:uid="{FAC775DA-6F37-4BE5-9FAF-79860E6D31BB}"/>
    <cellStyle name="40% - Accent1 7 4 2 3" xfId="20140" xr:uid="{B2E24FF2-39C6-4CC6-8AD6-95A74FDCC747}"/>
    <cellStyle name="40% - Accent1 7 4 2 4" xfId="38912" xr:uid="{B17A2874-7923-4637-8B37-68D7BC882380}"/>
    <cellStyle name="40% - Accent1 7 4 3" xfId="24838" xr:uid="{C1C7DCCA-3F14-4E4F-A63B-F1FAE5D7E7DB}"/>
    <cellStyle name="40% - Accent1 7 4 3 2" xfId="43600" xr:uid="{99957467-5F75-446D-97DA-AE168AB12B3B}"/>
    <cellStyle name="40% - Accent1 7 4 4" xfId="15447" xr:uid="{E44568E9-F99A-4C84-9C4D-D1CBB1EBCEA4}"/>
    <cellStyle name="40% - Accent1 7 4 5" xfId="34219" xr:uid="{4E75A7A6-5FD8-4278-B0C5-E5F838382B46}"/>
    <cellStyle name="40% - Accent1 7 4 6" xfId="53023" xr:uid="{BD01F26A-83F1-463D-AEF2-5609EF38B017}"/>
    <cellStyle name="40% - Accent1 7 4 7" xfId="55711" xr:uid="{C750DB76-15FC-4F8C-8470-6FC42D08D91C}"/>
    <cellStyle name="40% - Accent1 7 5" xfId="4240" xr:uid="{7B475B16-9815-4191-9908-002B4744D637}"/>
    <cellStyle name="40% - Accent1 7 5 2" xfId="10678" xr:uid="{11C330AF-FCE9-4EE2-AFB8-35A297A4B331}"/>
    <cellStyle name="40% - Accent1 7 5 2 2" xfId="29532" xr:uid="{9C4E30E0-BB4E-42C4-AAE3-F9546C3EDE85}"/>
    <cellStyle name="40% - Accent1 7 5 2 2 2" xfId="48294" xr:uid="{2C46EE83-9D1C-4327-A91B-6B1C8A727995}"/>
    <cellStyle name="40% - Accent1 7 5 2 3" xfId="20141" xr:uid="{A470A2E6-917A-4AC7-90B6-DCE7341C93BE}"/>
    <cellStyle name="40% - Accent1 7 5 2 4" xfId="38913" xr:uid="{CA301E0B-1411-419A-B0E0-DC5E4BDADA31}"/>
    <cellStyle name="40% - Accent1 7 5 3" xfId="23287" xr:uid="{E0427757-0F07-4014-9C73-E4B12A4952DA}"/>
    <cellStyle name="40% - Accent1 7 5 3 2" xfId="42050" xr:uid="{CFB28A30-481C-49B0-AAFA-06B248D68EE7}"/>
    <cellStyle name="40% - Accent1 7 5 4" xfId="13896" xr:uid="{F3C0B9C1-5D8D-41D9-BECC-C9A37B2B6B16}"/>
    <cellStyle name="40% - Accent1 7 5 5" xfId="32669" xr:uid="{556F7296-5903-45CD-BE9B-6687BDAD770B}"/>
    <cellStyle name="40% - Accent1 7 5 6" xfId="53024" xr:uid="{7133E0D0-D66B-4F79-A83C-95CDB46CF29B}"/>
    <cellStyle name="40% - Accent1 7 5 7" xfId="55712" xr:uid="{9CF1B668-9D47-492A-B525-13F984678CAA}"/>
    <cellStyle name="40% - Accent1 7 6" xfId="6855" xr:uid="{1F49D6F7-CBA4-4138-96D4-F8F748C257AD}"/>
    <cellStyle name="40% - Accent1 7 6 2" xfId="25895" xr:uid="{00FABE2F-1AD1-4021-AF93-AE4C376C36ED}"/>
    <cellStyle name="40% - Accent1 7 6 2 2" xfId="44657" xr:uid="{1B9242A6-1055-4EE2-B2EE-CF46D33243B6}"/>
    <cellStyle name="40% - Accent1 7 6 3" xfId="16504" xr:uid="{96F0512F-139D-47EC-A82D-4E69F97412E3}"/>
    <cellStyle name="40% - Accent1 7 6 4" xfId="35276" xr:uid="{1A15D4BE-5199-44D3-8E0C-0BDB604BFD11}"/>
    <cellStyle name="40% - Accent1 7 6 5" xfId="55713" xr:uid="{AFF30E26-A10C-4329-ABEF-C0F69B5E1369}"/>
    <cellStyle name="40% - Accent1 7 7" xfId="8590" xr:uid="{6D7E5DB1-00E4-4763-81D6-9B845111CA85}"/>
    <cellStyle name="40% - Accent1 7 7 2" xfId="27446" xr:uid="{46FE95AA-2685-459C-B640-FAE632F98619}"/>
    <cellStyle name="40% - Accent1 7 7 2 2" xfId="46208" xr:uid="{AA7AE709-758A-4559-BFC7-2DBD3F463D10}"/>
    <cellStyle name="40% - Accent1 7 7 3" xfId="18055" xr:uid="{74160E78-B87F-4E74-AEAA-3D7AFB8ED98E}"/>
    <cellStyle name="40% - Accent1 7 7 4" xfId="36827" xr:uid="{D7A8B353-1852-4140-A44B-99AD83F0EE2A}"/>
    <cellStyle name="40% - Accent1 7 7 5" xfId="55714" xr:uid="{C7F9CD7A-4FE9-4B43-90B7-15F790E2DFCE}"/>
    <cellStyle name="40% - Accent1 7 8" xfId="22536" xr:uid="{E0145803-45CA-4EFD-BEE5-9F93E666E267}"/>
    <cellStyle name="40% - Accent1 7 8 2" xfId="41308" xr:uid="{3E402C3E-82B6-40D7-8EBA-9FDAC6CE4674}"/>
    <cellStyle name="40% - Accent1 7 8 3" xfId="55715" xr:uid="{135DE5E7-FE62-4EA8-8825-DF8B81F2C12C}"/>
    <cellStyle name="40% - Accent1 7 9" xfId="13145" xr:uid="{ACC3C46B-1E77-4862-A1DA-9521D46470CB}"/>
    <cellStyle name="40% - Accent1 7 9 2" xfId="55716" xr:uid="{2E32DAEA-44EB-4919-A5A8-B243DAB61DDB}"/>
    <cellStyle name="40% - Accent1 8" xfId="1710" xr:uid="{A9261D8F-37C3-4B1E-B0D9-CF03751A88C5}"/>
    <cellStyle name="40% - Accent1 8 10" xfId="50942" xr:uid="{0AB7BD7D-61DE-46FF-A7FD-6B05DDE33732}"/>
    <cellStyle name="40% - Accent1 8 11" xfId="3484" xr:uid="{88F320EC-C3E0-4A78-97A5-83F2B6654845}"/>
    <cellStyle name="40% - Accent1 8 12" xfId="55717" xr:uid="{476247BA-3F72-40D0-9D6A-F58150471884}"/>
    <cellStyle name="40% - Accent1 8 2" xfId="2419" xr:uid="{B82B16A6-9EDF-41DE-85CB-C63F713D263D}"/>
    <cellStyle name="40% - Accent1 8 2 10" xfId="55718" xr:uid="{641A9BC5-8DA3-4D5F-B31F-9ADF4C54D364}"/>
    <cellStyle name="40% - Accent1 8 2 2" xfId="6860" xr:uid="{5015E707-DAA1-4551-A7CA-1A197EBA69CD}"/>
    <cellStyle name="40% - Accent1 8 2 2 2" xfId="10679" xr:uid="{46F5B9B0-F912-45BC-9442-2D3E8E070BF7}"/>
    <cellStyle name="40% - Accent1 8 2 2 2 2" xfId="29533" xr:uid="{F0A58871-4310-4BED-8461-0014D14AF752}"/>
    <cellStyle name="40% - Accent1 8 2 2 2 2 2" xfId="48295" xr:uid="{5375D6A8-5AF5-4B2D-B14C-C78945D95550}"/>
    <cellStyle name="40% - Accent1 8 2 2 2 3" xfId="20142" xr:uid="{8A3F03D6-A36B-4A97-898D-84E2044A6EE3}"/>
    <cellStyle name="40% - Accent1 8 2 2 2 4" xfId="38914" xr:uid="{A550378B-AF0B-440F-BA28-0859AE6B606F}"/>
    <cellStyle name="40% - Accent1 8 2 2 3" xfId="25900" xr:uid="{50377239-72FB-4195-9E16-030633F0256F}"/>
    <cellStyle name="40% - Accent1 8 2 2 3 2" xfId="44662" xr:uid="{1F15E570-58CD-49E7-A676-CCF161DC5930}"/>
    <cellStyle name="40% - Accent1 8 2 2 4" xfId="16509" xr:uid="{446DE0A1-FE24-41B2-9BFE-825399E4CE66}"/>
    <cellStyle name="40% - Accent1 8 2 2 5" xfId="35281" xr:uid="{A6435370-3809-4DFD-BE9A-DBC6775B97AE}"/>
    <cellStyle name="40% - Accent1 8 2 2 6" xfId="53025" xr:uid="{F2905315-A169-4395-9184-188E30D8A412}"/>
    <cellStyle name="40% - Accent1 8 2 2 7" xfId="60985" xr:uid="{3B66B216-63A2-4A2D-9863-5EAFED984910}"/>
    <cellStyle name="40% - Accent1 8 2 3" xfId="10680" xr:uid="{2562080D-0BFC-480C-9409-A672EE1794E6}"/>
    <cellStyle name="40% - Accent1 8 2 3 2" xfId="29534" xr:uid="{A4E2B262-754B-4711-BF11-C1DE467892CA}"/>
    <cellStyle name="40% - Accent1 8 2 3 2 2" xfId="48296" xr:uid="{AC243C36-E2FF-4174-9004-F03C2E6F3FDC}"/>
    <cellStyle name="40% - Accent1 8 2 3 3" xfId="20143" xr:uid="{694DFE61-30C7-471B-BB12-E8D124EF0613}"/>
    <cellStyle name="40% - Accent1 8 2 3 4" xfId="38915" xr:uid="{0E32216E-14CA-4122-94FA-205D47C81F6A}"/>
    <cellStyle name="40% - Accent1 8 2 3 5" xfId="53026" xr:uid="{C020BE54-D613-40D9-B498-7ED62D6C9FAE}"/>
    <cellStyle name="40% - Accent1 8 2 3 6" xfId="60986" xr:uid="{65BBF133-84C8-4256-A0AD-90CF883FA04B}"/>
    <cellStyle name="40% - Accent1 8 2 4" xfId="8595" xr:uid="{8A1006DE-5643-4D65-AD06-BC003DA54437}"/>
    <cellStyle name="40% - Accent1 8 2 4 2" xfId="27451" xr:uid="{95B9F628-1249-4036-AD65-720CC94BDA6E}"/>
    <cellStyle name="40% - Accent1 8 2 4 2 2" xfId="46213" xr:uid="{DD91D315-71C7-4464-9DCF-E7F62FAC6EF8}"/>
    <cellStyle name="40% - Accent1 8 2 4 3" xfId="18060" xr:uid="{01854336-7CC0-4934-A7D0-99672884CCE0}"/>
    <cellStyle name="40% - Accent1 8 2 4 4" xfId="36832" xr:uid="{A2B89980-BC1D-4A4E-B11D-0F27AC97E123}"/>
    <cellStyle name="40% - Accent1 8 2 5" xfId="24280" xr:uid="{ECA252BD-FE93-4AD5-9E1D-9769E5845122}"/>
    <cellStyle name="40% - Accent1 8 2 5 2" xfId="43043" xr:uid="{E50185F4-B4BC-4604-A19E-C5704F7C146F}"/>
    <cellStyle name="40% - Accent1 8 2 6" xfId="14889" xr:uid="{1AEA6DEF-8CE4-46E5-A390-8337A99FC998}"/>
    <cellStyle name="40% - Accent1 8 2 7" xfId="33662" xr:uid="{286B4842-A757-4B4F-8DEA-05A19E3716EF}"/>
    <cellStyle name="40% - Accent1 8 2 8" xfId="50943" xr:uid="{02A91EB6-54C9-4DDA-ABEB-7123B411304C}"/>
    <cellStyle name="40% - Accent1 8 2 9" xfId="5233" xr:uid="{045FB787-72A8-4EAB-8E07-58F3C815AB2E}"/>
    <cellStyle name="40% - Accent1 8 3" xfId="6009" xr:uid="{DEFBEDC0-7D9A-4FD7-A96B-7728EE55FC74}"/>
    <cellStyle name="40% - Accent1 8 3 2" xfId="10681" xr:uid="{53FB694C-E5D8-4DAA-B796-DFDFC1E285E9}"/>
    <cellStyle name="40% - Accent1 8 3 2 2" xfId="29535" xr:uid="{7D70D09F-FF1B-4A4F-A34A-6F4B0AC672F6}"/>
    <cellStyle name="40% - Accent1 8 3 2 2 2" xfId="48297" xr:uid="{BFCA2F34-6CB7-4C13-8FA1-88CB9C98BB63}"/>
    <cellStyle name="40% - Accent1 8 3 2 3" xfId="20144" xr:uid="{9E2B37F2-257D-441E-AD6A-2F02E08B61D7}"/>
    <cellStyle name="40% - Accent1 8 3 2 4" xfId="38916" xr:uid="{0C52601C-3761-420E-8961-1DD32F00DB9B}"/>
    <cellStyle name="40% - Accent1 8 3 3" xfId="25056" xr:uid="{48F2930B-445A-4277-B465-0E8DCD466291}"/>
    <cellStyle name="40% - Accent1 8 3 3 2" xfId="43818" xr:uid="{C315DDEE-7A23-494D-84BB-9FD68B532DE9}"/>
    <cellStyle name="40% - Accent1 8 3 4" xfId="15665" xr:uid="{614BEAE0-8521-4E7A-AE6C-DD95EF24B42F}"/>
    <cellStyle name="40% - Accent1 8 3 5" xfId="34437" xr:uid="{E2E2270B-DEA5-422E-8A0C-215A3FD4ED96}"/>
    <cellStyle name="40% - Accent1 8 3 6" xfId="53027" xr:uid="{A2A65CD6-3DF3-48C5-A1BE-7C75CC35490D}"/>
    <cellStyle name="40% - Accent1 8 3 7" xfId="55719" xr:uid="{9BBB1EA3-7982-43AB-A61B-2C7A77D5D559}"/>
    <cellStyle name="40% - Accent1 8 4" xfId="4458" xr:uid="{EEE2CFA5-202D-48E1-9C3A-28FE85067A87}"/>
    <cellStyle name="40% - Accent1 8 4 2" xfId="10682" xr:uid="{59BAFD50-356C-410E-B8D8-D9F516F510A0}"/>
    <cellStyle name="40% - Accent1 8 4 2 2" xfId="29536" xr:uid="{8F7D2361-7891-43A8-B3F0-256A13B1613C}"/>
    <cellStyle name="40% - Accent1 8 4 2 2 2" xfId="48298" xr:uid="{690F5321-AC95-4A7D-8FCD-9094C2CAEDE9}"/>
    <cellStyle name="40% - Accent1 8 4 2 3" xfId="20145" xr:uid="{72F992D4-5425-4B0C-95CC-14EE6027F290}"/>
    <cellStyle name="40% - Accent1 8 4 2 4" xfId="38917" xr:uid="{AB68C4BF-2301-4995-B0F8-9FB1D3FABC63}"/>
    <cellStyle name="40% - Accent1 8 4 3" xfId="23505" xr:uid="{3CDB218B-0EDB-4293-ABEC-A1DF567B5783}"/>
    <cellStyle name="40% - Accent1 8 4 3 2" xfId="42268" xr:uid="{7A3DFA21-7261-482E-A367-9421F5201FDB}"/>
    <cellStyle name="40% - Accent1 8 4 4" xfId="14114" xr:uid="{234A25B7-7D97-4F20-A9E8-882922465B45}"/>
    <cellStyle name="40% - Accent1 8 4 5" xfId="32887" xr:uid="{886D2A26-3550-4515-A8AC-27B616C67FC9}"/>
    <cellStyle name="40% - Accent1 8 4 6" xfId="53028" xr:uid="{98D88AB8-5D04-43D7-9813-C0A2DD58648C}"/>
    <cellStyle name="40% - Accent1 8 4 7" xfId="55720" xr:uid="{A777758F-53A3-4506-88B9-5824B80DD907}"/>
    <cellStyle name="40% - Accent1 8 5" xfId="6859" xr:uid="{3C5D4CD8-3913-49B2-83F5-AB977A8E416F}"/>
    <cellStyle name="40% - Accent1 8 5 2" xfId="25899" xr:uid="{D91C44B1-A826-437E-BB9B-ABDA28005DED}"/>
    <cellStyle name="40% - Accent1 8 5 2 2" xfId="44661" xr:uid="{849FDFE3-90DA-4E88-925C-CA528F00DF86}"/>
    <cellStyle name="40% - Accent1 8 5 3" xfId="16508" xr:uid="{115BF4F6-0D69-4850-9F6F-5546BFAD5E9E}"/>
    <cellStyle name="40% - Accent1 8 5 4" xfId="35280" xr:uid="{A8A1BD3A-D7E2-4FD3-994A-0ADD058C439F}"/>
    <cellStyle name="40% - Accent1 8 5 5" xfId="55721" xr:uid="{3315C32D-540E-49AA-BE21-408329E9259D}"/>
    <cellStyle name="40% - Accent1 8 6" xfId="8594" xr:uid="{377AC48E-8CBB-4345-9B55-F16273742D13}"/>
    <cellStyle name="40% - Accent1 8 6 2" xfId="27450" xr:uid="{F4A9B2EB-C5FD-4475-8AC8-4E6C0215163C}"/>
    <cellStyle name="40% - Accent1 8 6 2 2" xfId="46212" xr:uid="{7B9F15E2-FBF7-49C7-8A19-440D6FCF3B2A}"/>
    <cellStyle name="40% - Accent1 8 6 3" xfId="18059" xr:uid="{82AC6830-3E58-4F19-A114-3248F9157C95}"/>
    <cellStyle name="40% - Accent1 8 6 4" xfId="36831" xr:uid="{D16A9AD1-7427-403E-8BD4-E7744DA7BB94}"/>
    <cellStyle name="40% - Accent1 8 6 5" xfId="55722" xr:uid="{C2C1E050-64AE-4E41-90A7-D999BC250A22}"/>
    <cellStyle name="40% - Accent1 8 7" xfId="22538" xr:uid="{DE8007CD-E887-4CD0-9BCC-F9C8B52654D8}"/>
    <cellStyle name="40% - Accent1 8 7 2" xfId="41310" xr:uid="{72A3413D-9C19-4375-AF62-CD51B8C20ECF}"/>
    <cellStyle name="40% - Accent1 8 7 3" xfId="55723" xr:uid="{EE9CC6ED-D6B5-47B2-8B2B-5540AB0C3171}"/>
    <cellStyle name="40% - Accent1 8 8" xfId="13147" xr:uid="{B5557630-0D4D-4B10-B631-D4E250340251}"/>
    <cellStyle name="40% - Accent1 8 8 2" xfId="55724" xr:uid="{3E4E9332-1ED8-4394-B083-020F7B9F1FED}"/>
    <cellStyle name="40% - Accent1 8 9" xfId="31929" xr:uid="{4CFCA626-95D3-40FF-8268-3CDE182A88DA}"/>
    <cellStyle name="40% - Accent1 8 9 2" xfId="55725" xr:uid="{45AC5BE4-958E-4F17-A685-5DA7294390DE}"/>
    <cellStyle name="40% - Accent1 9" xfId="1464" xr:uid="{CCB4CB4D-B0A5-4E21-A142-DF8703A89F25}"/>
    <cellStyle name="40% - Accent1 9 10" xfId="50944" xr:uid="{AEAB5539-A1EA-4094-A157-6E85F26C1ECD}"/>
    <cellStyle name="40% - Accent1 9 11" xfId="3485" xr:uid="{A0C3022C-1699-43C5-A482-B72FB9DBEE48}"/>
    <cellStyle name="40% - Accent1 9 12" xfId="55726" xr:uid="{3C09A386-501D-45B2-8A1C-60C603BBCB72}"/>
    <cellStyle name="40% - Accent1 9 2" xfId="2420" xr:uid="{4F83A810-EA9F-41F4-ACAE-F38B1ACABEB5}"/>
    <cellStyle name="40% - Accent1 9 2 10" xfId="55727" xr:uid="{7C1BC341-6C9A-466F-BDDD-755DB8C0C436}"/>
    <cellStyle name="40% - Accent1 9 2 2" xfId="6862" xr:uid="{01A76193-E110-44A9-91E7-F2548B7BFF58}"/>
    <cellStyle name="40% - Accent1 9 2 2 2" xfId="10683" xr:uid="{773FF707-F8CB-4C9C-9F3E-F5BDE68F6AB1}"/>
    <cellStyle name="40% - Accent1 9 2 2 2 2" xfId="29537" xr:uid="{25168D92-CBEA-4C21-A3F6-6BFE698234B6}"/>
    <cellStyle name="40% - Accent1 9 2 2 2 2 2" xfId="48299" xr:uid="{B7285407-B99B-42A3-93BD-BC77599DB562}"/>
    <cellStyle name="40% - Accent1 9 2 2 2 3" xfId="20146" xr:uid="{E018786C-CF87-4662-8873-57042C50BC65}"/>
    <cellStyle name="40% - Accent1 9 2 2 2 4" xfId="38918" xr:uid="{16554DDA-6938-4053-92E6-4BCE464D9A95}"/>
    <cellStyle name="40% - Accent1 9 2 2 3" xfId="25902" xr:uid="{32DC5F03-FEEC-4579-AFAF-4BF20AEA153A}"/>
    <cellStyle name="40% - Accent1 9 2 2 3 2" xfId="44664" xr:uid="{23DF8814-278B-4316-96F3-E769AED32967}"/>
    <cellStyle name="40% - Accent1 9 2 2 4" xfId="16511" xr:uid="{B3B50108-C4D0-46BA-BA84-0E97A500B539}"/>
    <cellStyle name="40% - Accent1 9 2 2 5" xfId="35283" xr:uid="{775CE034-14B8-468C-897E-49B668C75F6A}"/>
    <cellStyle name="40% - Accent1 9 2 2 6" xfId="53029" xr:uid="{68042381-A4CE-4AA0-BB66-D93811B61A5F}"/>
    <cellStyle name="40% - Accent1 9 2 2 7" xfId="60987" xr:uid="{54FEA099-DDA9-47C5-96F0-A08796D6C80F}"/>
    <cellStyle name="40% - Accent1 9 2 3" xfId="10684" xr:uid="{48C523FC-99FF-4301-A61C-29C5EDE76B9A}"/>
    <cellStyle name="40% - Accent1 9 2 3 2" xfId="29538" xr:uid="{F7C25922-0D8A-4204-BDD9-5EC664B4F1D9}"/>
    <cellStyle name="40% - Accent1 9 2 3 2 2" xfId="48300" xr:uid="{7C91B2F0-2AF7-43AD-AEAE-2A7A588D0262}"/>
    <cellStyle name="40% - Accent1 9 2 3 3" xfId="20147" xr:uid="{554C7C62-8740-4623-BC1B-DFACFD978048}"/>
    <cellStyle name="40% - Accent1 9 2 3 4" xfId="38919" xr:uid="{948C83B6-C660-416C-A1A6-9623206A4823}"/>
    <cellStyle name="40% - Accent1 9 2 3 5" xfId="53030" xr:uid="{9AB91C90-BC69-44A5-B882-3D9C108EB03E}"/>
    <cellStyle name="40% - Accent1 9 2 3 6" xfId="60988" xr:uid="{B72DC229-2A20-4364-B664-25BD78F54261}"/>
    <cellStyle name="40% - Accent1 9 2 4" xfId="8597" xr:uid="{19340D87-448F-46B6-A7F8-AB67A89B33F5}"/>
    <cellStyle name="40% - Accent1 9 2 4 2" xfId="27453" xr:uid="{4CD2E594-8052-464D-8A8D-056D24927B47}"/>
    <cellStyle name="40% - Accent1 9 2 4 2 2" xfId="46215" xr:uid="{8B4E005F-E413-48C6-9F8E-67AABDE7446B}"/>
    <cellStyle name="40% - Accent1 9 2 4 3" xfId="18062" xr:uid="{5BD011AD-B5B6-4D8E-953A-286D6EE42859}"/>
    <cellStyle name="40% - Accent1 9 2 4 4" xfId="36834" xr:uid="{B92B8D0F-8B1E-43E4-B4DF-AF12D8DBF19C}"/>
    <cellStyle name="40% - Accent1 9 2 5" xfId="24550" xr:uid="{72DAE24E-0552-452D-910D-7E96DEF52453}"/>
    <cellStyle name="40% - Accent1 9 2 5 2" xfId="43312" xr:uid="{4DB67EFA-6A05-4964-821E-03808A136E9E}"/>
    <cellStyle name="40% - Accent1 9 2 6" xfId="15159" xr:uid="{4EC047EC-6F08-4F2A-9FC0-3AC232A392AE}"/>
    <cellStyle name="40% - Accent1 9 2 7" xfId="33931" xr:uid="{3388BA06-BE39-4478-A19B-64ADC95D77E0}"/>
    <cellStyle name="40% - Accent1 9 2 8" xfId="50945" xr:uid="{A2C488EA-C905-4898-9BA8-C35212436648}"/>
    <cellStyle name="40% - Accent1 9 2 9" xfId="5503" xr:uid="{B5261314-4704-44FD-BC55-04136B08ECAC}"/>
    <cellStyle name="40% - Accent1 9 3" xfId="6278" xr:uid="{1F5D5C84-4CBF-4AD1-9E4B-44BE66BD4EFA}"/>
    <cellStyle name="40% - Accent1 9 3 2" xfId="10685" xr:uid="{F9D19C16-2463-4EA7-BA30-C81F67617BFC}"/>
    <cellStyle name="40% - Accent1 9 3 2 2" xfId="29539" xr:uid="{57624CDD-75A9-4707-8787-BD298CA0295D}"/>
    <cellStyle name="40% - Accent1 9 3 2 2 2" xfId="48301" xr:uid="{37C25530-44DF-4493-8832-408C6256F434}"/>
    <cellStyle name="40% - Accent1 9 3 2 3" xfId="20148" xr:uid="{7E5E6034-34E0-4756-A7B1-7A0AE4911621}"/>
    <cellStyle name="40% - Accent1 9 3 2 4" xfId="38920" xr:uid="{702948E7-5E01-46D5-A2BD-E3A128AA90D1}"/>
    <cellStyle name="40% - Accent1 9 3 3" xfId="25325" xr:uid="{87D8C2ED-35F2-49EE-A62D-08A5B1368BF9}"/>
    <cellStyle name="40% - Accent1 9 3 3 2" xfId="44087" xr:uid="{172C1D12-94F3-43DB-9228-8B1F81A54C4E}"/>
    <cellStyle name="40% - Accent1 9 3 4" xfId="15934" xr:uid="{E51C480D-B979-4196-86D9-7E53C3D603BA}"/>
    <cellStyle name="40% - Accent1 9 3 5" xfId="34706" xr:uid="{4E9F2FC0-4E16-4CB5-AED8-90FC2601F83F}"/>
    <cellStyle name="40% - Accent1 9 3 6" xfId="53031" xr:uid="{53695A8E-B26F-45DC-90B5-B694A63C9E60}"/>
    <cellStyle name="40% - Accent1 9 3 7" xfId="55728" xr:uid="{ACF1D340-4F97-4226-A6C7-5AC8E3DB9544}"/>
    <cellStyle name="40% - Accent1 9 4" xfId="4727" xr:uid="{FFB437BB-37BE-4F4B-ADB1-2D747568DF30}"/>
    <cellStyle name="40% - Accent1 9 4 2" xfId="10686" xr:uid="{BF9351CB-0B37-4D9A-B3BF-57DBB24DC225}"/>
    <cellStyle name="40% - Accent1 9 4 2 2" xfId="29540" xr:uid="{078369E9-6D05-4BC2-9096-C03E1772F7A5}"/>
    <cellStyle name="40% - Accent1 9 4 2 2 2" xfId="48302" xr:uid="{3E3FF20B-23AB-4F4E-9D2F-8723B048F475}"/>
    <cellStyle name="40% - Accent1 9 4 2 3" xfId="20149" xr:uid="{33FB4023-833C-4444-AF7C-69F47416371F}"/>
    <cellStyle name="40% - Accent1 9 4 2 4" xfId="38921" xr:uid="{16CDB1F6-62E2-4DE2-A77F-43C5AFD3DD49}"/>
    <cellStyle name="40% - Accent1 9 4 3" xfId="23774" xr:uid="{B2935AB2-04FD-4DB7-97B7-EB451821E1B6}"/>
    <cellStyle name="40% - Accent1 9 4 3 2" xfId="42537" xr:uid="{972795C7-1C14-4A33-AFC9-4EA91F361889}"/>
    <cellStyle name="40% - Accent1 9 4 4" xfId="14383" xr:uid="{3285F3AE-6587-453A-B5B5-4B1B800CAD24}"/>
    <cellStyle name="40% - Accent1 9 4 5" xfId="33156" xr:uid="{EDA03B1B-A31A-4847-9710-E68AFF4E85B4}"/>
    <cellStyle name="40% - Accent1 9 4 6" xfId="53032" xr:uid="{90E95201-14FE-49AE-B6BD-3FCF7F03E3FA}"/>
    <cellStyle name="40% - Accent1 9 4 7" xfId="55729" xr:uid="{DDCE49EB-97E2-4855-BBB9-24501E3FD11E}"/>
    <cellStyle name="40% - Accent1 9 5" xfId="6861" xr:uid="{D49210AB-4263-41DF-94F7-E5770C349E93}"/>
    <cellStyle name="40% - Accent1 9 5 2" xfId="25901" xr:uid="{DBFF207F-2760-43F8-8193-C146AA2F0834}"/>
    <cellStyle name="40% - Accent1 9 5 2 2" xfId="44663" xr:uid="{47EB694F-641A-4013-8254-0C0814D1B7C9}"/>
    <cellStyle name="40% - Accent1 9 5 3" xfId="16510" xr:uid="{8211A6A3-ACBB-46A8-B720-2663217C7F13}"/>
    <cellStyle name="40% - Accent1 9 5 4" xfId="35282" xr:uid="{4E53A3C8-0756-4C15-BE68-B5DEFE7C58EB}"/>
    <cellStyle name="40% - Accent1 9 5 5" xfId="55730" xr:uid="{C8896ADA-AA5B-4A98-B6A0-AD8399C00D48}"/>
    <cellStyle name="40% - Accent1 9 6" xfId="8596" xr:uid="{3FEB4BA7-C3B1-4DD2-B3A1-583282632D7A}"/>
    <cellStyle name="40% - Accent1 9 6 2" xfId="27452" xr:uid="{25894D82-E659-4E29-9266-C300531842A0}"/>
    <cellStyle name="40% - Accent1 9 6 2 2" xfId="46214" xr:uid="{BE93AE6C-7887-4ABF-94E1-0D7DC55FCC74}"/>
    <cellStyle name="40% - Accent1 9 6 3" xfId="18061" xr:uid="{96345EE5-5C6D-40BC-BAE3-888F5AFBF5FA}"/>
    <cellStyle name="40% - Accent1 9 6 4" xfId="36833" xr:uid="{3A690170-393C-4447-897A-18C0708C45E1}"/>
    <cellStyle name="40% - Accent1 9 6 5" xfId="55731" xr:uid="{5DC520C3-D5FD-46D2-98C7-F9450EC5B09C}"/>
    <cellStyle name="40% - Accent1 9 7" xfId="22539" xr:uid="{7B3AEAE7-9A25-4CF3-8089-213A69814AF0}"/>
    <cellStyle name="40% - Accent1 9 7 2" xfId="41311" xr:uid="{7855BDA6-C4CF-49BE-88EE-D5284F1A396B}"/>
    <cellStyle name="40% - Accent1 9 7 3" xfId="55732" xr:uid="{6FD03C71-C596-434A-8D38-0E4A991EEEA5}"/>
    <cellStyle name="40% - Accent1 9 8" xfId="13148" xr:uid="{086C4FC7-7993-433C-9BF2-E93C0C3A8504}"/>
    <cellStyle name="40% - Accent1 9 8 2" xfId="55733" xr:uid="{39863445-62B7-4187-99EF-1AB456CD3FCE}"/>
    <cellStyle name="40% - Accent1 9 9" xfId="31930" xr:uid="{39A37DFC-1090-442B-936E-CD69C9A8E121}"/>
    <cellStyle name="40% - Accent2 10" xfId="845" xr:uid="{A16655F8-E3C3-4464-BC24-96F77106B2F2}"/>
    <cellStyle name="40% - Accent2 10 10" xfId="50946" xr:uid="{2D7EFD7F-0437-4E93-B63A-485BF990BF36}"/>
    <cellStyle name="40% - Accent2 10 11" xfId="3486" xr:uid="{412E3C63-119A-44E5-A63B-A755A883C9B9}"/>
    <cellStyle name="40% - Accent2 10 12" xfId="55734" xr:uid="{2D727C80-94D7-463F-B0FA-AF0B0161E783}"/>
    <cellStyle name="40% - Accent2 10 2" xfId="2421" xr:uid="{F80EFA20-25A9-4FC6-874D-F75121402746}"/>
    <cellStyle name="40% - Accent2 10 2 10" xfId="55735" xr:uid="{A4DB0DC8-0BBF-485E-8541-91FEF7778DCB}"/>
    <cellStyle name="40% - Accent2 10 2 2" xfId="6864" xr:uid="{FD91CF28-2226-4FD3-BE6B-773CEFEBFCAC}"/>
    <cellStyle name="40% - Accent2 10 2 2 2" xfId="10687" xr:uid="{85E3B357-21F7-4879-9580-A2C7808F36EA}"/>
    <cellStyle name="40% - Accent2 10 2 2 2 2" xfId="29541" xr:uid="{E1A7CC21-D59C-4861-8BC3-1DA47FAF17CF}"/>
    <cellStyle name="40% - Accent2 10 2 2 2 2 2" xfId="48303" xr:uid="{A21FD7C2-FB88-49C5-9A61-667D76BF6BA6}"/>
    <cellStyle name="40% - Accent2 10 2 2 2 3" xfId="20150" xr:uid="{D5B48243-5C58-4181-A3EC-4BAFA5AC8272}"/>
    <cellStyle name="40% - Accent2 10 2 2 2 4" xfId="38922" xr:uid="{9B05A3F8-8235-4142-8BB7-987998B97A0F}"/>
    <cellStyle name="40% - Accent2 10 2 2 3" xfId="25904" xr:uid="{4D7F9883-3EBA-46B2-A56C-FECECDE97B8B}"/>
    <cellStyle name="40% - Accent2 10 2 2 3 2" xfId="44666" xr:uid="{3C6A8E69-CCC4-4FC9-838A-60926DFB8248}"/>
    <cellStyle name="40% - Accent2 10 2 2 4" xfId="16513" xr:uid="{EB2E6426-ACAF-41C5-8E9A-57C8992602D2}"/>
    <cellStyle name="40% - Accent2 10 2 2 5" xfId="35285" xr:uid="{4C0E82EE-BDA9-40E9-8F6D-A092D3B79A41}"/>
    <cellStyle name="40% - Accent2 10 2 2 6" xfId="53033" xr:uid="{52D82B4F-FBE7-4B27-97F8-16A867A39A1D}"/>
    <cellStyle name="40% - Accent2 10 2 2 7" xfId="60989" xr:uid="{97344D06-5E07-4AA6-A65F-D1ADD33EDFF3}"/>
    <cellStyle name="40% - Accent2 10 2 3" xfId="10688" xr:uid="{0D31D95C-89A8-44DF-85B4-C2550E89511A}"/>
    <cellStyle name="40% - Accent2 10 2 3 2" xfId="29542" xr:uid="{F8207290-FED4-4343-A41B-9E209C1A46C6}"/>
    <cellStyle name="40% - Accent2 10 2 3 2 2" xfId="48304" xr:uid="{5AD1F5C5-8096-4361-AC81-00AF678924CC}"/>
    <cellStyle name="40% - Accent2 10 2 3 3" xfId="20151" xr:uid="{60596FF8-B138-400E-A506-972D00EC5F64}"/>
    <cellStyle name="40% - Accent2 10 2 3 4" xfId="38923" xr:uid="{8CA30C4D-CCAE-4D4F-A6D4-2A4DEE3AF3E0}"/>
    <cellStyle name="40% - Accent2 10 2 3 5" xfId="53034" xr:uid="{51406586-C90A-4C6D-A4EE-3F5D4902C335}"/>
    <cellStyle name="40% - Accent2 10 2 3 6" xfId="60990" xr:uid="{55FA29D5-AE6E-4FC5-9091-1735306C58AD}"/>
    <cellStyle name="40% - Accent2 10 2 4" xfId="8599" xr:uid="{DB38BB5A-71C0-41F9-B5FE-533DE4BE1FF4}"/>
    <cellStyle name="40% - Accent2 10 2 4 2" xfId="27455" xr:uid="{212BAEC3-676E-4999-BD40-04AB6BDC4CCC}"/>
    <cellStyle name="40% - Accent2 10 2 4 2 2" xfId="46217" xr:uid="{382E52F9-9A30-43EF-A416-825F47BC2DAE}"/>
    <cellStyle name="40% - Accent2 10 2 4 3" xfId="18064" xr:uid="{6857B988-E4AF-46B5-99E3-96F1C324DAE2}"/>
    <cellStyle name="40% - Accent2 10 2 4 4" xfId="36836" xr:uid="{1FECD3A7-3C65-40ED-8AFE-62731E962B47}"/>
    <cellStyle name="40% - Accent2 10 2 5" xfId="24584" xr:uid="{630E4390-367F-486E-A743-538561C2475B}"/>
    <cellStyle name="40% - Accent2 10 2 5 2" xfId="43346" xr:uid="{14096B11-6C23-4F05-8B92-A50540EA118C}"/>
    <cellStyle name="40% - Accent2 10 2 6" xfId="15193" xr:uid="{23D0B54E-C5AC-4D96-B495-5006C53E377B}"/>
    <cellStyle name="40% - Accent2 10 2 7" xfId="33965" xr:uid="{4E17D165-E291-4FE7-8181-4FBBCEC02F44}"/>
    <cellStyle name="40% - Accent2 10 2 8" xfId="50947" xr:uid="{991DC3B2-2102-4D58-A4AB-3411A8B2839B}"/>
    <cellStyle name="40% - Accent2 10 2 9" xfId="5537" xr:uid="{A4ADAA53-C1E1-46CF-9F2F-8B12C2343D2F}"/>
    <cellStyle name="40% - Accent2 10 3" xfId="6312" xr:uid="{E365A1E7-2FC9-4EF2-AE4E-FDB29793D0CD}"/>
    <cellStyle name="40% - Accent2 10 3 2" xfId="10689" xr:uid="{7CF24F98-A924-4089-8002-31588773AA51}"/>
    <cellStyle name="40% - Accent2 10 3 2 2" xfId="29543" xr:uid="{08CDEC85-F989-4AF2-BE15-2E91E169EB03}"/>
    <cellStyle name="40% - Accent2 10 3 2 2 2" xfId="48305" xr:uid="{83494F15-9DEE-4942-A8B7-46A79389E10C}"/>
    <cellStyle name="40% - Accent2 10 3 2 3" xfId="20152" xr:uid="{7064CE84-CDC9-4950-8095-152F748F9919}"/>
    <cellStyle name="40% - Accent2 10 3 2 4" xfId="38924" xr:uid="{E68BD714-DA79-45F7-80B4-990609585025}"/>
    <cellStyle name="40% - Accent2 10 3 3" xfId="25359" xr:uid="{1403642A-8A72-40DA-80F7-60822E8A5745}"/>
    <cellStyle name="40% - Accent2 10 3 3 2" xfId="44121" xr:uid="{3454D9E7-0274-447C-9CC0-65A5798CE43A}"/>
    <cellStyle name="40% - Accent2 10 3 4" xfId="15968" xr:uid="{1E1E3ED7-353A-463F-B0B3-B4DC4238097E}"/>
    <cellStyle name="40% - Accent2 10 3 5" xfId="34740" xr:uid="{607CDEAF-C81D-4BC9-8083-908A946C45CC}"/>
    <cellStyle name="40% - Accent2 10 3 6" xfId="53035" xr:uid="{A196912B-85C1-4743-AE85-6A81F4F73D71}"/>
    <cellStyle name="40% - Accent2 10 3 7" xfId="55736" xr:uid="{DCD7EE6E-143A-4819-8AE2-B977F5CEDDA2}"/>
    <cellStyle name="40% - Accent2 10 4" xfId="4761" xr:uid="{D5A6A452-4782-439F-90F1-2D5255B780BE}"/>
    <cellStyle name="40% - Accent2 10 4 2" xfId="10690" xr:uid="{4A42C4A8-AB45-489A-B8FE-8C8AD64C78F9}"/>
    <cellStyle name="40% - Accent2 10 4 2 2" xfId="29544" xr:uid="{86676E5C-343D-4EE2-9A40-F7FF8B8A3924}"/>
    <cellStyle name="40% - Accent2 10 4 2 2 2" xfId="48306" xr:uid="{86EB47C0-C7C5-4D04-8642-FDA4BBCDB4D2}"/>
    <cellStyle name="40% - Accent2 10 4 2 3" xfId="20153" xr:uid="{82905697-F653-42FD-A827-9881DFB2B0ED}"/>
    <cellStyle name="40% - Accent2 10 4 2 4" xfId="38925" xr:uid="{742ABEE2-B0A3-4C72-A60C-9185166B2528}"/>
    <cellStyle name="40% - Accent2 10 4 3" xfId="23808" xr:uid="{BB2ABD87-4F6C-4142-9926-9C49C32775F2}"/>
    <cellStyle name="40% - Accent2 10 4 3 2" xfId="42571" xr:uid="{02D832AF-9461-4BB8-A6FB-07E7D26E0117}"/>
    <cellStyle name="40% - Accent2 10 4 4" xfId="14417" xr:uid="{4B9B1F08-03DD-4C4D-AC9E-975E4D9708C0}"/>
    <cellStyle name="40% - Accent2 10 4 5" xfId="33190" xr:uid="{B15E7110-4FA7-4523-914C-BA8D208A9139}"/>
    <cellStyle name="40% - Accent2 10 4 6" xfId="53036" xr:uid="{E149758A-F544-46C5-BADC-48D781E49B72}"/>
    <cellStyle name="40% - Accent2 10 4 7" xfId="55737" xr:uid="{0060B6C9-B3DB-4F0E-AC5C-E50A93B56F16}"/>
    <cellStyle name="40% - Accent2 10 5" xfId="6863" xr:uid="{2EE4D008-4205-4246-BACC-6F83436C6017}"/>
    <cellStyle name="40% - Accent2 10 5 2" xfId="25903" xr:uid="{80B3A3C2-6984-4595-8A3A-089D468F1F0E}"/>
    <cellStyle name="40% - Accent2 10 5 2 2" xfId="44665" xr:uid="{24283FE5-D4FF-4E00-A2CF-0D2212B0412F}"/>
    <cellStyle name="40% - Accent2 10 5 3" xfId="16512" xr:uid="{1059B47B-2720-4DC1-A40D-6E5458B7893F}"/>
    <cellStyle name="40% - Accent2 10 5 4" xfId="35284" xr:uid="{319F229E-5869-4B97-B7E3-70AC3BF258A6}"/>
    <cellStyle name="40% - Accent2 10 5 5" xfId="55738" xr:uid="{EA2E427C-D60E-4D17-A3A6-7684BBCD92A9}"/>
    <cellStyle name="40% - Accent2 10 6" xfId="8598" xr:uid="{A83F58D8-95FC-4F68-A71F-37AA0F009549}"/>
    <cellStyle name="40% - Accent2 10 6 2" xfId="27454" xr:uid="{8A733384-B890-4C28-A4C3-5F44C1B087E0}"/>
    <cellStyle name="40% - Accent2 10 6 2 2" xfId="46216" xr:uid="{288B3A3E-6F2E-4CF7-9D89-1160EA4F30C3}"/>
    <cellStyle name="40% - Accent2 10 6 3" xfId="18063" xr:uid="{7702C6B5-A571-4B00-8F9B-F86651FFF120}"/>
    <cellStyle name="40% - Accent2 10 6 4" xfId="36835" xr:uid="{3D746A29-0664-45E5-8E4E-DDDDBE602681}"/>
    <cellStyle name="40% - Accent2 10 7" xfId="22540" xr:uid="{773DEA05-CDF6-4E03-BBE0-B4E27E55A8FE}"/>
    <cellStyle name="40% - Accent2 10 7 2" xfId="41312" xr:uid="{9AD05E2F-794B-488E-AAF8-5D0178D481B4}"/>
    <cellStyle name="40% - Accent2 10 8" xfId="13149" xr:uid="{760895EB-5D43-4E30-9647-8C9C41C16B0E}"/>
    <cellStyle name="40% - Accent2 10 9" xfId="31931" xr:uid="{950B39C3-720A-436F-89DE-0B53418A1546}"/>
    <cellStyle name="40% - Accent2 11" xfId="2422" xr:uid="{F71C81A6-79CF-4642-BBCD-FDEB56766A7B}"/>
    <cellStyle name="40% - Accent2 11 10" xfId="55739" xr:uid="{0C5B818F-0348-4748-8104-FCB23603A53A}"/>
    <cellStyle name="40% - Accent2 11 2" xfId="4802" xr:uid="{06DD47D7-8352-43D7-A8E7-FB7E3A92E02E}"/>
    <cellStyle name="40% - Accent2 11 2 2" xfId="10691" xr:uid="{54DE7133-F10D-4C64-A313-D4E08D3964D8}"/>
    <cellStyle name="40% - Accent2 11 2 2 2" xfId="29545" xr:uid="{63C0D57D-6D52-4625-B131-3C6D51D53E38}"/>
    <cellStyle name="40% - Accent2 11 2 2 2 2" xfId="48307" xr:uid="{ABBAC8A0-BCD0-449E-9C72-8E5AB1D45829}"/>
    <cellStyle name="40% - Accent2 11 2 2 3" xfId="20154" xr:uid="{4C62ADC5-72C0-4452-8251-969F52EC6910}"/>
    <cellStyle name="40% - Accent2 11 2 2 4" xfId="38926" xr:uid="{235E4CC5-F29B-4E26-BA99-D2E0A8557ECB}"/>
    <cellStyle name="40% - Accent2 11 2 3" xfId="23849" xr:uid="{7DFD47A8-57D1-4DC3-97CE-07269DD82209}"/>
    <cellStyle name="40% - Accent2 11 2 3 2" xfId="42612" xr:uid="{56906EBB-D0F7-4F7A-93BB-FD3BCDED0274}"/>
    <cellStyle name="40% - Accent2 11 2 4" xfId="14458" xr:uid="{A45EF6BC-FCC0-4C9B-8DF9-549770303AB7}"/>
    <cellStyle name="40% - Accent2 11 2 5" xfId="33231" xr:uid="{1DACA1AC-30FC-453D-9886-89C2C5387E4F}"/>
    <cellStyle name="40% - Accent2 11 2 6" xfId="53037" xr:uid="{449AF641-9034-47BF-B4C7-A305CC76A444}"/>
    <cellStyle name="40% - Accent2 11 2 7" xfId="55740" xr:uid="{D6B65BB4-AD0C-4AA1-8C67-8AE512A26758}"/>
    <cellStyle name="40% - Accent2 11 3" xfId="6865" xr:uid="{9375046E-61CA-40F3-943E-E5F54F0AB398}"/>
    <cellStyle name="40% - Accent2 11 3 2" xfId="10692" xr:uid="{986FDC57-A017-44FE-91BF-5B407F7DEA84}"/>
    <cellStyle name="40% - Accent2 11 3 2 2" xfId="29546" xr:uid="{28916984-3AF7-422F-8548-AAF3752DB199}"/>
    <cellStyle name="40% - Accent2 11 3 2 2 2" xfId="48308" xr:uid="{DC3309E8-519D-4B91-B81C-BDBF42AC5663}"/>
    <cellStyle name="40% - Accent2 11 3 2 3" xfId="20155" xr:uid="{72C9CB17-D3E8-4F57-969E-14FC7910E0A4}"/>
    <cellStyle name="40% - Accent2 11 3 2 4" xfId="38927" xr:uid="{71A395FD-5513-46E2-9280-17C26D3C8D7E}"/>
    <cellStyle name="40% - Accent2 11 3 3" xfId="25905" xr:uid="{3EFF6BD9-5687-4D17-B7F5-5035986A0D6B}"/>
    <cellStyle name="40% - Accent2 11 3 3 2" xfId="44667" xr:uid="{572D413A-DAA3-473F-A6F4-66FCA73947B4}"/>
    <cellStyle name="40% - Accent2 11 3 4" xfId="16514" xr:uid="{FB69AFDA-FEE2-4C06-88E3-7101FBDEC8E3}"/>
    <cellStyle name="40% - Accent2 11 3 5" xfId="35286" xr:uid="{B78D1A02-D276-4A4F-94BE-610F3B8A2F5E}"/>
    <cellStyle name="40% - Accent2 11 3 6" xfId="53038" xr:uid="{E45EC5A0-B525-441E-BBB2-C8A75A149E39}"/>
    <cellStyle name="40% - Accent2 11 3 7" xfId="55741" xr:uid="{9CB7AEE8-1EEE-4C6F-8C43-E5A41F91BAFD}"/>
    <cellStyle name="40% - Accent2 11 4" xfId="8600" xr:uid="{3252D357-FDC3-4532-8D67-70C47E6197FB}"/>
    <cellStyle name="40% - Accent2 11 4 2" xfId="27456" xr:uid="{EDA4FB36-28DB-47B0-9FC5-3636C47A0C6B}"/>
    <cellStyle name="40% - Accent2 11 4 2 2" xfId="46218" xr:uid="{BC4B0921-73B9-42B0-99A2-F9ECD7107586}"/>
    <cellStyle name="40% - Accent2 11 4 3" xfId="18065" xr:uid="{144C6EB8-C522-4BF0-8DAB-F60222B522B4}"/>
    <cellStyle name="40% - Accent2 11 4 4" xfId="36837" xr:uid="{B099FF97-1A18-4C08-B91C-AF921A0C517E}"/>
    <cellStyle name="40% - Accent2 11 4 5" xfId="55742" xr:uid="{A5B682DF-7418-43AF-BA50-2E4552E956A4}"/>
    <cellStyle name="40% - Accent2 11 5" xfId="22541" xr:uid="{8C25D0B5-8B59-4BE6-A140-FC07F79CFDE9}"/>
    <cellStyle name="40% - Accent2 11 5 2" xfId="41313" xr:uid="{E1DC2BA5-D8AD-4007-9794-5CD60B182377}"/>
    <cellStyle name="40% - Accent2 11 5 3" xfId="55743" xr:uid="{4093CFBB-E358-4D79-B5B6-9CE7575261B8}"/>
    <cellStyle name="40% - Accent2 11 6" xfId="13150" xr:uid="{6916EDD3-2DC6-45AB-BEF3-AECE52C7B675}"/>
    <cellStyle name="40% - Accent2 11 7" xfId="31932" xr:uid="{8D84D5E5-52CE-46C5-A9B4-C0FEA71AC84D}"/>
    <cellStyle name="40% - Accent2 11 8" xfId="50948" xr:uid="{239CCC52-F2E8-4963-B588-F4E0762E701B}"/>
    <cellStyle name="40% - Accent2 11 9" xfId="3487" xr:uid="{8AF2559E-B7BD-4E02-86DC-4A4BD11A1B32}"/>
    <cellStyle name="40% - Accent2 12" xfId="2423" xr:uid="{9A279B83-316A-4E16-9B59-3B5EB7FBEBA8}"/>
    <cellStyle name="40% - Accent2 12 10" xfId="55744" xr:uid="{1AD6979F-A959-4B39-A11E-E44E7FB1ECC8}"/>
    <cellStyle name="40% - Accent2 12 2" xfId="6866" xr:uid="{A74EDA7B-C480-4F5C-BA39-9BBC0D2D2886}"/>
    <cellStyle name="40% - Accent2 12 2 2" xfId="10693" xr:uid="{9FC33BC0-6AF0-479A-8EB7-544C949D9649}"/>
    <cellStyle name="40% - Accent2 12 2 2 2" xfId="29547" xr:uid="{F5DC9178-AFBF-43ED-A9F0-A861DDD5C01A}"/>
    <cellStyle name="40% - Accent2 12 2 2 2 2" xfId="48309" xr:uid="{88EDD1D8-09FA-4FC9-85B9-D368473E4CBC}"/>
    <cellStyle name="40% - Accent2 12 2 2 3" xfId="20156" xr:uid="{BC03A94C-E1B2-44DA-B4D1-768228D10F6B}"/>
    <cellStyle name="40% - Accent2 12 2 2 4" xfId="38928" xr:uid="{6332DE37-F0CC-49D6-9A12-5152945C3869}"/>
    <cellStyle name="40% - Accent2 12 2 3" xfId="25906" xr:uid="{D31D2233-BEFB-4C40-AE22-98FB800837BF}"/>
    <cellStyle name="40% - Accent2 12 2 3 2" xfId="44668" xr:uid="{FFA008D7-D68F-41BA-89A2-F24312EE9D8E}"/>
    <cellStyle name="40% - Accent2 12 2 4" xfId="16515" xr:uid="{2D668C4D-7729-4454-8D27-1C075FD81E0D}"/>
    <cellStyle name="40% - Accent2 12 2 5" xfId="35287" xr:uid="{E97BD421-0789-4498-8801-91502DA666AB}"/>
    <cellStyle name="40% - Accent2 12 2 6" xfId="53039" xr:uid="{9DD9DB10-328D-4B37-8183-C05B760FFCD2}"/>
    <cellStyle name="40% - Accent2 12 2 7" xfId="55745" xr:uid="{ABCE46A8-24C9-49B7-83DE-8ACB01D8979C}"/>
    <cellStyle name="40% - Accent2 12 3" xfId="10694" xr:uid="{D9183542-89EE-4EFB-9F7A-4EF95F35222D}"/>
    <cellStyle name="40% - Accent2 12 3 2" xfId="29548" xr:uid="{D2492FBC-6CE0-4709-A497-0B0E1EBAF18F}"/>
    <cellStyle name="40% - Accent2 12 3 2 2" xfId="48310" xr:uid="{6B0D68D6-CC16-4CD7-BD11-6A154B7C5CB1}"/>
    <cellStyle name="40% - Accent2 12 3 3" xfId="20157" xr:uid="{83D7B669-EF8E-42AB-B239-F1D9D6C2F9A7}"/>
    <cellStyle name="40% - Accent2 12 3 4" xfId="38929" xr:uid="{29FC165F-2E65-4B82-AD17-BA16117CEAF3}"/>
    <cellStyle name="40% - Accent2 12 3 5" xfId="53040" xr:uid="{E8275403-2771-4615-B30F-8BBCD44E52D5}"/>
    <cellStyle name="40% - Accent2 12 3 6" xfId="60991" xr:uid="{8BFA14C6-83FB-4D92-A8DC-4B2F5E72FE97}"/>
    <cellStyle name="40% - Accent2 12 4" xfId="8601" xr:uid="{85B66C94-1D42-4747-B947-729557A756CE}"/>
    <cellStyle name="40% - Accent2 12 4 2" xfId="27457" xr:uid="{BFA49F47-EDED-4CE6-997E-DB5FE7CE7DF5}"/>
    <cellStyle name="40% - Accent2 12 4 2 2" xfId="46219" xr:uid="{6E10ED8A-223A-420E-A90B-C3C0CA46176F}"/>
    <cellStyle name="40% - Accent2 12 4 3" xfId="18066" xr:uid="{488A52F3-36A4-4F49-AA2B-D3C7F8551C64}"/>
    <cellStyle name="40% - Accent2 12 4 4" xfId="36838" xr:uid="{477E2A60-6138-4272-BC78-1812AE553C76}"/>
    <cellStyle name="40% - Accent2 12 5" xfId="24625" xr:uid="{68AFDC90-900E-4A24-8094-2CC52BF12796}"/>
    <cellStyle name="40% - Accent2 12 5 2" xfId="43387" xr:uid="{9AFE36F6-A421-4FA2-9CB0-B03E50EB649E}"/>
    <cellStyle name="40% - Accent2 12 6" xfId="15234" xr:uid="{6E363D3D-DE90-4D9E-BA75-D5B0930F6C5A}"/>
    <cellStyle name="40% - Accent2 12 7" xfId="34006" xr:uid="{1D35DE28-DB9A-47D2-8DFE-B46778240094}"/>
    <cellStyle name="40% - Accent2 12 8" xfId="50949" xr:uid="{391B916B-150C-4B90-807B-A2F113046609}"/>
    <cellStyle name="40% - Accent2 12 9" xfId="5578" xr:uid="{1FEA39C0-7BB5-437B-9E8C-5D884D449B43}"/>
    <cellStyle name="40% - Accent2 13" xfId="23074" xr:uid="{2E13D23D-9D94-4775-9E51-C23EE70C68C6}"/>
    <cellStyle name="40% - Accent2 13 2" xfId="41837" xr:uid="{688AC858-B2E5-4388-9544-AC72D08BB3F4}"/>
    <cellStyle name="40% - Accent2 13 2 2" xfId="55747" xr:uid="{83A26AE2-67EF-48D3-83C2-B1DCB982B62F}"/>
    <cellStyle name="40% - Accent2 13 3" xfId="55746" xr:uid="{46508434-7040-4954-B703-1CF6E46F7E61}"/>
    <cellStyle name="40% - Accent2 14" xfId="13683" xr:uid="{870CB672-A69E-43F6-9CC5-385700FD25ED}"/>
    <cellStyle name="40% - Accent2 14 2" xfId="55749" xr:uid="{7B2CE3C2-A6DC-43D5-B1CE-DF02740A0672}"/>
    <cellStyle name="40% - Accent2 14 3" xfId="55748" xr:uid="{B23F1FF0-8A02-4FED-8121-9D7D1BE88099}"/>
    <cellStyle name="40% - Accent2 15" xfId="32456" xr:uid="{5CEC4E02-A363-4E9D-A35C-CC7588E0032A}"/>
    <cellStyle name="40% - Accent2 15 2" xfId="55750" xr:uid="{237B73AB-3711-45EC-9966-4E5E364C216F}"/>
    <cellStyle name="40% - Accent2 16" xfId="4027" xr:uid="{34A70B0C-8628-4DA6-BEA9-58BAB23891D2}"/>
    <cellStyle name="40% - Accent2 17" xfId="700" xr:uid="{B9C6FB70-DB72-44AD-B569-BDA92A1DDB9C}"/>
    <cellStyle name="40% - Accent2 2" xfId="744" xr:uid="{DBAD7D4D-C61A-47ED-B029-F30F96BD2E7D}"/>
    <cellStyle name="40% - Accent2 2 2" xfId="1157" xr:uid="{C90E8F38-6585-4512-B1CE-94F8FA1F4F14}"/>
    <cellStyle name="40% - Accent2 2 2 10" xfId="2424" xr:uid="{BFE75F85-1615-4918-A844-D1B06D371B17}"/>
    <cellStyle name="40% - Accent2 2 2 10 10" xfId="59137" xr:uid="{46542E18-3E3F-495E-8DFD-9428AF06B668}"/>
    <cellStyle name="40% - Accent2 2 2 10 2" xfId="6868" xr:uid="{BD52741B-0FDD-4160-BBAA-C47F7CC10B27}"/>
    <cellStyle name="40% - Accent2 2 2 10 2 2" xfId="10695" xr:uid="{FFBBCBE4-B51F-4D90-AC61-B8CC79AD1499}"/>
    <cellStyle name="40% - Accent2 2 2 10 2 2 2" xfId="29549" xr:uid="{0B43353A-85DB-43FD-8862-C6320B9A7749}"/>
    <cellStyle name="40% - Accent2 2 2 10 2 2 2 2" xfId="48311" xr:uid="{87CF6F7E-81FF-4D73-8B07-61B4615B110E}"/>
    <cellStyle name="40% - Accent2 2 2 10 2 2 3" xfId="20158" xr:uid="{454C0105-8D9A-44B2-8D1C-1DE6E8D51635}"/>
    <cellStyle name="40% - Accent2 2 2 10 2 2 4" xfId="38930" xr:uid="{DC810CDB-7006-42EA-B84E-AEC970D2DDAD}"/>
    <cellStyle name="40% - Accent2 2 2 10 2 3" xfId="25908" xr:uid="{A907D887-4A92-4E30-98C9-B62566196D2C}"/>
    <cellStyle name="40% - Accent2 2 2 10 2 3 2" xfId="44670" xr:uid="{2A5BAC36-E6A4-4447-8E8A-A97251B0CCE4}"/>
    <cellStyle name="40% - Accent2 2 2 10 2 4" xfId="16517" xr:uid="{C32BEF4E-0D41-49DE-A3A5-07C36900DD96}"/>
    <cellStyle name="40% - Accent2 2 2 10 2 5" xfId="35289" xr:uid="{67C13259-A81A-40EB-8A63-2D229F88E4A9}"/>
    <cellStyle name="40% - Accent2 2 2 10 2 6" xfId="53041" xr:uid="{B683115A-926F-496A-AD68-0F4277F79B8E}"/>
    <cellStyle name="40% - Accent2 2 2 10 2 7" xfId="60992" xr:uid="{D0DBF486-8820-41D5-9529-4FE8C117BF94}"/>
    <cellStyle name="40% - Accent2 2 2 10 3" xfId="10696" xr:uid="{9D4F8073-002C-4E79-9DA3-84EEDC8EAD65}"/>
    <cellStyle name="40% - Accent2 2 2 10 3 2" xfId="29550" xr:uid="{D1DC42E9-8B63-493A-B82D-1216BBBCC8FB}"/>
    <cellStyle name="40% - Accent2 2 2 10 3 2 2" xfId="48312" xr:uid="{9796D406-9AD5-4FD7-87D8-211D1F187AFE}"/>
    <cellStyle name="40% - Accent2 2 2 10 3 3" xfId="20159" xr:uid="{DE66C122-16DB-44E0-A148-F46CFEFF4465}"/>
    <cellStyle name="40% - Accent2 2 2 10 3 4" xfId="38931" xr:uid="{BDBE9124-A04B-450D-BBAC-0C9701AA5108}"/>
    <cellStyle name="40% - Accent2 2 2 10 3 5" xfId="53042" xr:uid="{99B2A43D-92DB-4FCD-9545-5BCD57EBD5AC}"/>
    <cellStyle name="40% - Accent2 2 2 10 3 6" xfId="60993" xr:uid="{B4B7B5D5-B898-4737-A59E-B50E7A5936E6}"/>
    <cellStyle name="40% - Accent2 2 2 10 4" xfId="8603" xr:uid="{ADC4A502-5D96-4801-B5CC-5B8A89A744A9}"/>
    <cellStyle name="40% - Accent2 2 2 10 4 2" xfId="27459" xr:uid="{7099B76A-FADD-4A95-9F06-BCF15A56412E}"/>
    <cellStyle name="40% - Accent2 2 2 10 4 2 2" xfId="46221" xr:uid="{A0A96007-A362-45BB-8D72-58264BD6A1A0}"/>
    <cellStyle name="40% - Accent2 2 2 10 4 3" xfId="18068" xr:uid="{401D3BE1-9187-420D-A183-EC84676D59A2}"/>
    <cellStyle name="40% - Accent2 2 2 10 4 4" xfId="36840" xr:uid="{3BC96726-04AE-4B77-9B57-6FAFE72ADADB}"/>
    <cellStyle name="40% - Accent2 2 2 10 5" xfId="23874" xr:uid="{697C9F04-E018-4396-BC80-C59374EE5339}"/>
    <cellStyle name="40% - Accent2 2 2 10 5 2" xfId="42637" xr:uid="{FF8E4433-F237-482B-A75B-936614BE7257}"/>
    <cellStyle name="40% - Accent2 2 2 10 6" xfId="14483" xr:uid="{73E8D305-AFAB-429A-A27A-EF38B978B0EC}"/>
    <cellStyle name="40% - Accent2 2 2 10 7" xfId="33256" xr:uid="{76F5FBFC-7325-497A-A064-7D3D81606249}"/>
    <cellStyle name="40% - Accent2 2 2 10 8" xfId="50951" xr:uid="{457CA6D9-03DF-4FE2-B809-DDA6F63C60F4}"/>
    <cellStyle name="40% - Accent2 2 2 10 9" xfId="4827" xr:uid="{A76C54C0-DE61-4F98-9ECD-115633B00C74}"/>
    <cellStyle name="40% - Accent2 2 2 11" xfId="2425" xr:uid="{4039DBD9-F919-43C7-BC45-E9279ADE0867}"/>
    <cellStyle name="40% - Accent2 2 2 11 10" xfId="59138" xr:uid="{9BCD9A66-8006-4077-995B-8C202E584C98}"/>
    <cellStyle name="40% - Accent2 2 2 11 2" xfId="10698" xr:uid="{372CB0B7-A5BE-4FF9-9B3B-7F968D6C4530}"/>
    <cellStyle name="40% - Accent2 2 2 11 2 2" xfId="29552" xr:uid="{959C76AA-3B0F-4CE4-BB30-EC133EBEC740}"/>
    <cellStyle name="40% - Accent2 2 2 11 2 2 2" xfId="48314" xr:uid="{07947190-D2C0-4349-8383-8A0E6AE727C6}"/>
    <cellStyle name="40% - Accent2 2 2 11 2 3" xfId="20161" xr:uid="{BCBC75CD-461F-4526-BDB9-0E111F0D64C1}"/>
    <cellStyle name="40% - Accent2 2 2 11 2 4" xfId="38933" xr:uid="{973B6972-D443-40BA-A024-D2A8FD256F68}"/>
    <cellStyle name="40% - Accent2 2 2 11 2 5" xfId="53044" xr:uid="{F368C95E-ADEF-4466-A1DB-87F08FAFA49D}"/>
    <cellStyle name="40% - Accent2 2 2 11 2 6" xfId="60994" xr:uid="{471CC399-8A69-43F1-946A-459619FDD400}"/>
    <cellStyle name="40% - Accent2 2 2 11 3" xfId="10699" xr:uid="{448351C7-A7FE-400D-91BE-CFE965CFB059}"/>
    <cellStyle name="40% - Accent2 2 2 11 3 2" xfId="29553" xr:uid="{9EC313C9-925D-4324-9064-B1813B2BE8E4}"/>
    <cellStyle name="40% - Accent2 2 2 11 3 2 2" xfId="48315" xr:uid="{0A16D295-90DF-48B6-982F-45F46448A82D}"/>
    <cellStyle name="40% - Accent2 2 2 11 3 3" xfId="20162" xr:uid="{05C57A02-2C41-4822-8E2B-52C3C7B3B48B}"/>
    <cellStyle name="40% - Accent2 2 2 11 3 4" xfId="38934" xr:uid="{7EA29F0C-A797-4C6A-A0D8-A796FA65F8DB}"/>
    <cellStyle name="40% - Accent2 2 2 11 3 5" xfId="53045" xr:uid="{ECC8A7B7-138E-42E1-8589-20064B15F4EB}"/>
    <cellStyle name="40% - Accent2 2 2 11 3 6" xfId="60995" xr:uid="{583F777D-6B02-4431-981D-3D960BFD523A}"/>
    <cellStyle name="40% - Accent2 2 2 11 4" xfId="10697" xr:uid="{94E5681B-48E8-4F5F-9E25-6A5303792061}"/>
    <cellStyle name="40% - Accent2 2 2 11 4 2" xfId="29551" xr:uid="{FED8687E-B454-43C0-9AB3-D4628AD038E5}"/>
    <cellStyle name="40% - Accent2 2 2 11 4 2 2" xfId="48313" xr:uid="{1E7DA382-A0BF-4176-8CF8-F25674051946}"/>
    <cellStyle name="40% - Accent2 2 2 11 4 3" xfId="20160" xr:uid="{78DB7546-8D18-4041-8E14-E38E48916F2C}"/>
    <cellStyle name="40% - Accent2 2 2 11 4 4" xfId="38932" xr:uid="{FFD565DE-E42F-4D76-99D7-0FF26E5821E0}"/>
    <cellStyle name="40% - Accent2 2 2 11 5" xfId="24650" xr:uid="{77D87C00-5E6A-4C15-81E2-5DC6D6764B1E}"/>
    <cellStyle name="40% - Accent2 2 2 11 5 2" xfId="43412" xr:uid="{86C0A185-566F-4B38-BA34-C352AAD4B454}"/>
    <cellStyle name="40% - Accent2 2 2 11 6" xfId="15259" xr:uid="{C574CA44-E499-4BAB-821E-FD3035AAE374}"/>
    <cellStyle name="40% - Accent2 2 2 11 7" xfId="34031" xr:uid="{517CA831-9CC8-428C-85E5-AAC97BAEEB8D}"/>
    <cellStyle name="40% - Accent2 2 2 11 8" xfId="53043" xr:uid="{F93A7D6D-142C-41AF-B72A-D581FFF9A05B}"/>
    <cellStyle name="40% - Accent2 2 2 11 9" xfId="5603" xr:uid="{11771350-B7C0-44C2-82B2-4BE4CD2BC14E}"/>
    <cellStyle name="40% - Accent2 2 2 12" xfId="4052" xr:uid="{0EA41546-9522-4008-B4E0-D194267CAD83}"/>
    <cellStyle name="40% - Accent2 2 2 12 2" xfId="23099" xr:uid="{481C019C-56AB-448F-8158-E9F960F6EDFB}"/>
    <cellStyle name="40% - Accent2 2 2 12 2 2" xfId="41862" xr:uid="{2A7E123D-6579-4E0A-9145-E6717DBCFBE9}"/>
    <cellStyle name="40% - Accent2 2 2 12 3" xfId="13708" xr:uid="{49426DEA-CD55-457E-99B6-E515A95F308A}"/>
    <cellStyle name="40% - Accent2 2 2 12 4" xfId="32481" xr:uid="{09D65677-78CD-46B7-91ED-80C50A2DBB95}"/>
    <cellStyle name="40% - Accent2 2 2 13" xfId="6867" xr:uid="{D607BDF2-7DC3-4D4E-BA26-D40DCE63B1A5}"/>
    <cellStyle name="40% - Accent2 2 2 13 2" xfId="25907" xr:uid="{5213CFCB-B590-4EFD-A8D8-097A0CEAAA94}"/>
    <cellStyle name="40% - Accent2 2 2 13 2 2" xfId="44669" xr:uid="{C3B218ED-720F-4ED3-9723-A2B779FFAD19}"/>
    <cellStyle name="40% - Accent2 2 2 13 3" xfId="16516" xr:uid="{D6C8A0C0-E51A-465E-9C4C-F0817F3FA22A}"/>
    <cellStyle name="40% - Accent2 2 2 13 4" xfId="35288" xr:uid="{16F50E54-72F4-40BE-BF7B-D6C23B9D8C4E}"/>
    <cellStyle name="40% - Accent2 2 2 14" xfId="7952" xr:uid="{A1DA86ED-040A-49ED-8B05-9B20EA9CBA49}"/>
    <cellStyle name="40% - Accent2 2 2 15" xfId="8602" xr:uid="{4A966AE7-D5B3-4A43-8AC9-2FF685C6A143}"/>
    <cellStyle name="40% - Accent2 2 2 15 2" xfId="27458" xr:uid="{2DFA1158-BED6-47CD-BF84-42E0CBBE32A5}"/>
    <cellStyle name="40% - Accent2 2 2 15 2 2" xfId="46220" xr:uid="{D92F3E6E-7F78-460A-9300-5BF50F3E419A}"/>
    <cellStyle name="40% - Accent2 2 2 15 3" xfId="18067" xr:uid="{FC58DA82-7724-40AA-ACE9-EC0F6F078102}"/>
    <cellStyle name="40% - Accent2 2 2 15 4" xfId="36839" xr:uid="{09A54101-D347-4D94-811D-FD3717DE04FE}"/>
    <cellStyle name="40% - Accent2 2 2 16" xfId="22542" xr:uid="{35FCA6A6-465C-4612-9D07-66968279CB68}"/>
    <cellStyle name="40% - Accent2 2 2 16 2" xfId="41314" xr:uid="{7309D72E-26CB-49AE-A91C-F733404A496C}"/>
    <cellStyle name="40% - Accent2 2 2 17" xfId="13151" xr:uid="{7B6CB3D3-E7BA-4B24-9D52-463F8E1E1398}"/>
    <cellStyle name="40% - Accent2 2 2 18" xfId="31933" xr:uid="{8820CAD2-0729-49AF-9F15-D82355000813}"/>
    <cellStyle name="40% - Accent2 2 2 19" xfId="50950" xr:uid="{F8A96D62-D831-4D69-A441-6C9B79DF36D3}"/>
    <cellStyle name="40% - Accent2 2 2 2" xfId="1363" xr:uid="{B6791AB7-05AB-4C4B-92ED-2613D4452B9E}"/>
    <cellStyle name="40% - Accent2 2 2 2 10" xfId="13152" xr:uid="{49368481-6590-47F8-BD9E-1CB40110F75E}"/>
    <cellStyle name="40% - Accent2 2 2 2 11" xfId="31934" xr:uid="{BFA2551C-48C6-421B-AF23-8173A5A6B28A}"/>
    <cellStyle name="40% - Accent2 2 2 2 12" xfId="50952" xr:uid="{AC618BAA-27FD-4C15-9449-86743A3F2BD0}"/>
    <cellStyle name="40% - Accent2 2 2 2 13" xfId="3489" xr:uid="{7C39FCC6-62D3-489C-8538-C4A95CE70C65}"/>
    <cellStyle name="40% - Accent2 2 2 2 14" xfId="59139" xr:uid="{B7E55549-A6E5-40D2-9CDD-BB4503280AA2}"/>
    <cellStyle name="40% - Accent2 2 2 2 2" xfId="2021" xr:uid="{42D5B3CA-AA6F-400C-A2E1-F2BD40412872}"/>
    <cellStyle name="40% - Accent2 2 2 2 2 10" xfId="50953" xr:uid="{FA7536D7-278A-4696-A7AE-F200BB5F663B}"/>
    <cellStyle name="40% - Accent2 2 2 2 2 11" xfId="3490" xr:uid="{6E29CA9E-8369-40BE-9033-CAA60316CE6E}"/>
    <cellStyle name="40% - Accent2 2 2 2 2 12" xfId="59140" xr:uid="{42695199-8FF7-4D4E-8D82-B3212179932A}"/>
    <cellStyle name="40% - Accent2 2 2 2 2 2" xfId="2426" xr:uid="{0C9ACFD6-C6B0-4692-9788-4BC398072F44}"/>
    <cellStyle name="40% - Accent2 2 2 2 2 2 10" xfId="59141" xr:uid="{9C0AE843-75D9-460B-9547-2E7EFBD2FA4E}"/>
    <cellStyle name="40% - Accent2 2 2 2 2 2 2" xfId="6871" xr:uid="{EAB39265-F038-4613-9EAD-8B35A8382DBC}"/>
    <cellStyle name="40% - Accent2 2 2 2 2 2 2 2" xfId="10700" xr:uid="{A69DE8A2-6EE2-401E-9504-5AEE0C2F59C0}"/>
    <cellStyle name="40% - Accent2 2 2 2 2 2 2 2 2" xfId="29554" xr:uid="{2D4747B5-E1FD-4D0F-AA4F-A666CD80D1C4}"/>
    <cellStyle name="40% - Accent2 2 2 2 2 2 2 2 2 2" xfId="48316" xr:uid="{DFC8B1D8-98C3-4984-8995-4DAF27C3FFBF}"/>
    <cellStyle name="40% - Accent2 2 2 2 2 2 2 2 3" xfId="20163" xr:uid="{430E43F3-11FE-4965-90C9-30F2A4AC5945}"/>
    <cellStyle name="40% - Accent2 2 2 2 2 2 2 2 4" xfId="38935" xr:uid="{6144A656-D10A-49BC-9E82-BE2C4C2D469C}"/>
    <cellStyle name="40% - Accent2 2 2 2 2 2 2 3" xfId="25911" xr:uid="{1925A720-B6C4-4631-9E57-CE11AE223117}"/>
    <cellStyle name="40% - Accent2 2 2 2 2 2 2 3 2" xfId="44673" xr:uid="{3CA725E9-B69F-400B-84FC-9528AEF8F198}"/>
    <cellStyle name="40% - Accent2 2 2 2 2 2 2 4" xfId="16520" xr:uid="{FFB025BA-C12F-42F4-BBA8-6050B7422344}"/>
    <cellStyle name="40% - Accent2 2 2 2 2 2 2 5" xfId="35292" xr:uid="{CDA3F761-8923-4227-97CF-E9ED7D83DCC8}"/>
    <cellStyle name="40% - Accent2 2 2 2 2 2 2 6" xfId="53046" xr:uid="{61556B0E-371F-4475-A967-29BEDD9FBF6D}"/>
    <cellStyle name="40% - Accent2 2 2 2 2 2 2 7" xfId="60996" xr:uid="{8DD8F536-6386-4CE6-987A-C843EF237B3F}"/>
    <cellStyle name="40% - Accent2 2 2 2 2 2 3" xfId="10701" xr:uid="{A6236BCD-A327-4EEA-B923-EE5EC7E9B54D}"/>
    <cellStyle name="40% - Accent2 2 2 2 2 2 3 2" xfId="29555" xr:uid="{C5A9FFB7-1901-4D5E-B25A-C35E453241C5}"/>
    <cellStyle name="40% - Accent2 2 2 2 2 2 3 2 2" xfId="48317" xr:uid="{F1179227-EA44-4623-B6AE-2AB147BE1ABA}"/>
    <cellStyle name="40% - Accent2 2 2 2 2 2 3 3" xfId="20164" xr:uid="{87F98EA7-38E0-4388-975C-7BFDB8CA300B}"/>
    <cellStyle name="40% - Accent2 2 2 2 2 2 3 4" xfId="38936" xr:uid="{40621C99-8558-45C8-ABBC-EAE1F9114F4D}"/>
    <cellStyle name="40% - Accent2 2 2 2 2 2 3 5" xfId="53047" xr:uid="{62DCB899-7F33-4E11-8A7B-157623E27FD7}"/>
    <cellStyle name="40% - Accent2 2 2 2 2 2 3 6" xfId="60997" xr:uid="{A2BB7F7F-AC7E-4CF5-AAAF-3AB50A8F4F6C}"/>
    <cellStyle name="40% - Accent2 2 2 2 2 2 4" xfId="8606" xr:uid="{76042E91-D9B8-4211-AC14-BA8473732F1C}"/>
    <cellStyle name="40% - Accent2 2 2 2 2 2 4 2" xfId="27462" xr:uid="{B13F1470-2565-4905-960F-AADE967DCD22}"/>
    <cellStyle name="40% - Accent2 2 2 2 2 2 4 2 2" xfId="46224" xr:uid="{B80B1D1D-3E01-4B02-B06C-C432AAD73E5D}"/>
    <cellStyle name="40% - Accent2 2 2 2 2 2 4 3" xfId="18071" xr:uid="{04288AEB-03E0-4F5C-B484-F245DADD91C0}"/>
    <cellStyle name="40% - Accent2 2 2 2 2 2 4 4" xfId="36843" xr:uid="{569FA29A-2FD9-44BE-A4A6-14AF0C3D10CB}"/>
    <cellStyle name="40% - Accent2 2 2 2 2 2 5" xfId="24132" xr:uid="{79DBD9BE-2296-4128-9745-1EAEB892036A}"/>
    <cellStyle name="40% - Accent2 2 2 2 2 2 5 2" xfId="42895" xr:uid="{040E7D24-CD84-4D6C-AC6B-BE93807342B0}"/>
    <cellStyle name="40% - Accent2 2 2 2 2 2 6" xfId="14741" xr:uid="{B4F52686-36DE-4CDB-B671-72FE8F1C6F77}"/>
    <cellStyle name="40% - Accent2 2 2 2 2 2 7" xfId="33514" xr:uid="{5FE9036B-8F43-48AA-8A23-C2301F66DDA5}"/>
    <cellStyle name="40% - Accent2 2 2 2 2 2 8" xfId="50954" xr:uid="{72489A31-BB64-41F3-91DC-2760ABDCA53B}"/>
    <cellStyle name="40% - Accent2 2 2 2 2 2 9" xfId="5085" xr:uid="{6115E454-9EF2-4FF0-B9BA-1F70BF6D4071}"/>
    <cellStyle name="40% - Accent2 2 2 2 2 3" xfId="5861" xr:uid="{026A42E6-C24C-49DE-B584-74DE3778B7A7}"/>
    <cellStyle name="40% - Accent2 2 2 2 2 3 2" xfId="10702" xr:uid="{DF998F06-13CB-4B5F-A590-DA4C7E4FABA7}"/>
    <cellStyle name="40% - Accent2 2 2 2 2 3 2 2" xfId="29556" xr:uid="{2D5952C0-3BBB-441C-B461-58DFFCE9AC8A}"/>
    <cellStyle name="40% - Accent2 2 2 2 2 3 2 2 2" xfId="48318" xr:uid="{AC3B40A4-3E90-4022-8E47-1009B5B9740B}"/>
    <cellStyle name="40% - Accent2 2 2 2 2 3 2 3" xfId="20165" xr:uid="{60BD11B9-6EB6-42B2-9ADA-6E7DDE3009F8}"/>
    <cellStyle name="40% - Accent2 2 2 2 2 3 2 4" xfId="38937" xr:uid="{15459F42-A479-4F37-A109-AFF7BB800D49}"/>
    <cellStyle name="40% - Accent2 2 2 2 2 3 3" xfId="24908" xr:uid="{84881CDC-FD44-4067-A960-13985D65CCA9}"/>
    <cellStyle name="40% - Accent2 2 2 2 2 3 3 2" xfId="43670" xr:uid="{004CC1AC-5467-40BE-B4EE-3EE7134D09CA}"/>
    <cellStyle name="40% - Accent2 2 2 2 2 3 4" xfId="15517" xr:uid="{C4933A88-D96B-47B8-A5A3-1C8B6DC3E1F7}"/>
    <cellStyle name="40% - Accent2 2 2 2 2 3 5" xfId="34289" xr:uid="{DBC37F45-48F8-44A0-BA54-64CF05ACA9A5}"/>
    <cellStyle name="40% - Accent2 2 2 2 2 3 6" xfId="53048" xr:uid="{BB7460D5-ED06-4B19-A157-5F5C263DB134}"/>
    <cellStyle name="40% - Accent2 2 2 2 2 3 7" xfId="60998" xr:uid="{D9AC719C-724C-4F7E-B150-AAD220A0FF8B}"/>
    <cellStyle name="40% - Accent2 2 2 2 2 4" xfId="4310" xr:uid="{37FD90BC-F9C6-4F80-9F4B-7CE2BAD8B66F}"/>
    <cellStyle name="40% - Accent2 2 2 2 2 4 2" xfId="10703" xr:uid="{83FD6ABC-C6D8-446D-8CF3-BA68E2FBA50A}"/>
    <cellStyle name="40% - Accent2 2 2 2 2 4 2 2" xfId="29557" xr:uid="{5E2CA994-4FFC-443C-A9FB-F124E98E948B}"/>
    <cellStyle name="40% - Accent2 2 2 2 2 4 2 2 2" xfId="48319" xr:uid="{3CBF5A79-AE80-46E4-95FD-DC7628EF8D49}"/>
    <cellStyle name="40% - Accent2 2 2 2 2 4 2 3" xfId="20166" xr:uid="{48BF91C9-08FD-41F1-90B4-5237B250010C}"/>
    <cellStyle name="40% - Accent2 2 2 2 2 4 2 4" xfId="38938" xr:uid="{3179D008-9B49-4691-A2E9-E550573980E1}"/>
    <cellStyle name="40% - Accent2 2 2 2 2 4 3" xfId="23357" xr:uid="{A7BD1AA4-E19B-4EF8-AAE5-2C282F53B27D}"/>
    <cellStyle name="40% - Accent2 2 2 2 2 4 3 2" xfId="42120" xr:uid="{2942D326-4AD9-41D3-883E-DB5B26AD484E}"/>
    <cellStyle name="40% - Accent2 2 2 2 2 4 4" xfId="13966" xr:uid="{6D2FEECA-6949-496D-87E8-6925CA7BCD08}"/>
    <cellStyle name="40% - Accent2 2 2 2 2 4 5" xfId="32739" xr:uid="{17E93BD5-D9FF-4EA7-B05E-BFD554DFD3F6}"/>
    <cellStyle name="40% - Accent2 2 2 2 2 4 6" xfId="53049" xr:uid="{8CCC7FCA-3FA7-4720-A886-3D8ECA893B2B}"/>
    <cellStyle name="40% - Accent2 2 2 2 2 4 7" xfId="60999" xr:uid="{498D3050-0941-433D-BF59-86DB43317236}"/>
    <cellStyle name="40% - Accent2 2 2 2 2 5" xfId="6870" xr:uid="{97304D87-DAA7-4FA6-8662-43A35A62DB39}"/>
    <cellStyle name="40% - Accent2 2 2 2 2 5 2" xfId="25910" xr:uid="{509C49A8-3FC7-426B-A162-8C6AA79DDEB0}"/>
    <cellStyle name="40% - Accent2 2 2 2 2 5 2 2" xfId="44672" xr:uid="{9D4E0E25-3720-4CD3-9308-AC3A2ECE987B}"/>
    <cellStyle name="40% - Accent2 2 2 2 2 5 3" xfId="16519" xr:uid="{24575A02-D6EF-46DC-B210-9BD81559C40C}"/>
    <cellStyle name="40% - Accent2 2 2 2 2 5 4" xfId="35291" xr:uid="{9B10450D-43DB-40F6-9649-852A8D1C3FC5}"/>
    <cellStyle name="40% - Accent2 2 2 2 2 6" xfId="8605" xr:uid="{FB35A4C9-7F47-4A56-AE80-6327D2BD5A6A}"/>
    <cellStyle name="40% - Accent2 2 2 2 2 6 2" xfId="27461" xr:uid="{0127A476-510C-489E-B357-43B8804F4C6C}"/>
    <cellStyle name="40% - Accent2 2 2 2 2 6 2 2" xfId="46223" xr:uid="{755F5DEA-8FBE-4D48-B6D2-E48FCBBAFA62}"/>
    <cellStyle name="40% - Accent2 2 2 2 2 6 3" xfId="18070" xr:uid="{1428DCAB-8ED5-4B32-90D5-079CC4EF6264}"/>
    <cellStyle name="40% - Accent2 2 2 2 2 6 4" xfId="36842" xr:uid="{2E6BED8C-58F1-4393-B6E1-E7E0E792D315}"/>
    <cellStyle name="40% - Accent2 2 2 2 2 7" xfId="22544" xr:uid="{6BD633DC-AD2E-4F11-A1A3-A3F0C7E9746C}"/>
    <cellStyle name="40% - Accent2 2 2 2 2 7 2" xfId="41316" xr:uid="{01A0F71A-4E83-4319-A120-181E91C3401D}"/>
    <cellStyle name="40% - Accent2 2 2 2 2 8" xfId="13153" xr:uid="{FF6189C0-9BF2-4F60-92E6-23CD17DFF85F}"/>
    <cellStyle name="40% - Accent2 2 2 2 2 9" xfId="31935" xr:uid="{A6122F49-9AC3-45C6-A6B4-2A23DFF19E4A}"/>
    <cellStyle name="40% - Accent2 2 2 2 3" xfId="2427" xr:uid="{519F7025-579F-4625-9EE4-1CFEDF0E1D06}"/>
    <cellStyle name="40% - Accent2 2 2 2 3 10" xfId="50955" xr:uid="{2E2C0D80-8A3E-4C92-8582-AA731F9E6C9E}"/>
    <cellStyle name="40% - Accent2 2 2 2 3 11" xfId="3491" xr:uid="{2B0AE86D-C1AB-4468-8FA5-D20D8A48A10F}"/>
    <cellStyle name="40% - Accent2 2 2 2 3 12" xfId="59142" xr:uid="{0CFE2BC1-8EF7-4ED2-9088-F26FCD908BB6}"/>
    <cellStyle name="40% - Accent2 2 2 2 3 2" xfId="2428" xr:uid="{FBA0D2D7-8360-4B8F-A9DB-FCD416FF5564}"/>
    <cellStyle name="40% - Accent2 2 2 2 3 2 10" xfId="59143" xr:uid="{4A6B70CB-E57E-4B4C-8B9B-0E57529767EF}"/>
    <cellStyle name="40% - Accent2 2 2 2 3 2 2" xfId="6873" xr:uid="{E6F8E20F-C3C7-41CD-8702-0E44EA80594B}"/>
    <cellStyle name="40% - Accent2 2 2 2 3 2 2 2" xfId="10704" xr:uid="{F62F5F99-CFAB-4136-AEDB-B93F124FFA9A}"/>
    <cellStyle name="40% - Accent2 2 2 2 3 2 2 2 2" xfId="29558" xr:uid="{5B4BE9A7-11CA-4314-82A1-13D9A922EB0C}"/>
    <cellStyle name="40% - Accent2 2 2 2 3 2 2 2 2 2" xfId="48320" xr:uid="{8996C71C-0F88-4909-AAAA-755347744322}"/>
    <cellStyle name="40% - Accent2 2 2 2 3 2 2 2 3" xfId="20167" xr:uid="{28273680-28D5-493F-A203-6CE41D1D1664}"/>
    <cellStyle name="40% - Accent2 2 2 2 3 2 2 2 4" xfId="38939" xr:uid="{A4FB78D3-A3EF-405F-8BB3-7FA616FA7479}"/>
    <cellStyle name="40% - Accent2 2 2 2 3 2 2 3" xfId="25913" xr:uid="{BFD94D68-A378-49D5-8A18-18802310EAF9}"/>
    <cellStyle name="40% - Accent2 2 2 2 3 2 2 3 2" xfId="44675" xr:uid="{742904E5-EA2F-4637-80BF-8B3EDC6E82A0}"/>
    <cellStyle name="40% - Accent2 2 2 2 3 2 2 4" xfId="16522" xr:uid="{2DB5512C-5C24-4ACC-9E75-65D0C7F1A47F}"/>
    <cellStyle name="40% - Accent2 2 2 2 3 2 2 5" xfId="35294" xr:uid="{27261EFE-853F-4564-8A4B-E6BDB8BADC64}"/>
    <cellStyle name="40% - Accent2 2 2 2 3 2 2 6" xfId="53050" xr:uid="{C779EA95-321F-434D-B49F-FD0050A8B849}"/>
    <cellStyle name="40% - Accent2 2 2 2 3 2 2 7" xfId="61000" xr:uid="{86A0D123-B926-44F0-BFC2-5EDE6D7022DE}"/>
    <cellStyle name="40% - Accent2 2 2 2 3 2 3" xfId="10705" xr:uid="{33E8BE86-B893-4721-BDF9-56B65FF348B2}"/>
    <cellStyle name="40% - Accent2 2 2 2 3 2 3 2" xfId="29559" xr:uid="{824418AF-AFF8-45E4-A87D-07E033DBE0CF}"/>
    <cellStyle name="40% - Accent2 2 2 2 3 2 3 2 2" xfId="48321" xr:uid="{A2AC84FB-91E4-4702-969B-FE81C6ED7E60}"/>
    <cellStyle name="40% - Accent2 2 2 2 3 2 3 3" xfId="20168" xr:uid="{31B16B5F-B21A-41EC-A823-0CCF4B297BAE}"/>
    <cellStyle name="40% - Accent2 2 2 2 3 2 3 4" xfId="38940" xr:uid="{2D95992C-7419-4B55-AFF6-00696D811929}"/>
    <cellStyle name="40% - Accent2 2 2 2 3 2 3 5" xfId="53051" xr:uid="{33A879C8-270D-4F07-B2EB-2340FD439CE0}"/>
    <cellStyle name="40% - Accent2 2 2 2 3 2 3 6" xfId="61001" xr:uid="{89E1AAF7-1AAE-4E46-AF61-E21D7EE8B0D2}"/>
    <cellStyle name="40% - Accent2 2 2 2 3 2 4" xfId="8608" xr:uid="{4CB25374-CD7F-4056-8F28-C3101E91E4D8}"/>
    <cellStyle name="40% - Accent2 2 2 2 3 2 4 2" xfId="27464" xr:uid="{E2CF2E33-92E3-4F7F-868B-15E12E703521}"/>
    <cellStyle name="40% - Accent2 2 2 2 3 2 4 2 2" xfId="46226" xr:uid="{DF5C7A0E-D4A7-4099-802E-2D1D5E94FCAA}"/>
    <cellStyle name="40% - Accent2 2 2 2 3 2 4 3" xfId="18073" xr:uid="{3C0E7DA6-1F81-44F2-BEDD-E38333FBFDE9}"/>
    <cellStyle name="40% - Accent2 2 2 2 3 2 4 4" xfId="36845" xr:uid="{3174BD62-28F2-40AF-93EC-7E3B4D9DF98A}"/>
    <cellStyle name="40% - Accent2 2 2 2 3 2 5" xfId="24350" xr:uid="{1D3EB8B1-7F21-416E-ABAD-C768E1C869E1}"/>
    <cellStyle name="40% - Accent2 2 2 2 3 2 5 2" xfId="43113" xr:uid="{FEC69561-1ADE-4F52-96D5-48A2BF9B1BA6}"/>
    <cellStyle name="40% - Accent2 2 2 2 3 2 6" xfId="14959" xr:uid="{83B5E931-68C1-4290-80A3-A075244BFBFA}"/>
    <cellStyle name="40% - Accent2 2 2 2 3 2 7" xfId="33732" xr:uid="{558AEE25-418B-49FA-8365-44F96924DF56}"/>
    <cellStyle name="40% - Accent2 2 2 2 3 2 8" xfId="50956" xr:uid="{6976AC5F-EAE6-4114-BCB3-BD59787AEA02}"/>
    <cellStyle name="40% - Accent2 2 2 2 3 2 9" xfId="5303" xr:uid="{E26C5F89-9AF7-423B-8A28-1132BAC11404}"/>
    <cellStyle name="40% - Accent2 2 2 2 3 3" xfId="6079" xr:uid="{AF64ABC4-FBB0-42D8-A131-4F54BD2BFA13}"/>
    <cellStyle name="40% - Accent2 2 2 2 3 3 2" xfId="10706" xr:uid="{ABDB2FDA-BC76-4762-984C-57C1EEAFB486}"/>
    <cellStyle name="40% - Accent2 2 2 2 3 3 2 2" xfId="29560" xr:uid="{F1EAC71A-6C21-49AE-8B82-C9CC6A97D981}"/>
    <cellStyle name="40% - Accent2 2 2 2 3 3 2 2 2" xfId="48322" xr:uid="{35CC2188-B98A-4994-840B-E3516ACE6A73}"/>
    <cellStyle name="40% - Accent2 2 2 2 3 3 2 3" xfId="20169" xr:uid="{D2512ABC-05FE-4E23-A88E-166655EEEA92}"/>
    <cellStyle name="40% - Accent2 2 2 2 3 3 2 4" xfId="38941" xr:uid="{7280AF23-619D-4A65-BDE2-958ACC649284}"/>
    <cellStyle name="40% - Accent2 2 2 2 3 3 3" xfId="25126" xr:uid="{7CC49E67-B1D8-4212-BDB7-5D57A0019B90}"/>
    <cellStyle name="40% - Accent2 2 2 2 3 3 3 2" xfId="43888" xr:uid="{19CC4155-9077-4670-B13B-51C87C06CB85}"/>
    <cellStyle name="40% - Accent2 2 2 2 3 3 4" xfId="15735" xr:uid="{1F0C74F0-1FB6-4CB7-84B9-150B3B1ADC47}"/>
    <cellStyle name="40% - Accent2 2 2 2 3 3 5" xfId="34507" xr:uid="{DB6DCECA-8CFC-4403-A6A9-13D12ACDF3BA}"/>
    <cellStyle name="40% - Accent2 2 2 2 3 3 6" xfId="53052" xr:uid="{2C0EF208-7865-4DD3-9CA2-0C96DF15B906}"/>
    <cellStyle name="40% - Accent2 2 2 2 3 3 7" xfId="61002" xr:uid="{A31AFE37-3B2B-4581-97F7-A53D0303E793}"/>
    <cellStyle name="40% - Accent2 2 2 2 3 4" xfId="4528" xr:uid="{A8331481-7A41-419F-8A9E-61AFE6AC2717}"/>
    <cellStyle name="40% - Accent2 2 2 2 3 4 2" xfId="10707" xr:uid="{4D299D7C-A6C3-43EB-AD45-864774F8CEFD}"/>
    <cellStyle name="40% - Accent2 2 2 2 3 4 2 2" xfId="29561" xr:uid="{2BF0196D-22A4-4BAA-9BB1-2E4B4CCF6789}"/>
    <cellStyle name="40% - Accent2 2 2 2 3 4 2 2 2" xfId="48323" xr:uid="{474CD270-B14A-4986-BD25-1B903EEEB390}"/>
    <cellStyle name="40% - Accent2 2 2 2 3 4 2 3" xfId="20170" xr:uid="{E00C7580-2513-4AA2-9FD4-473BF334F993}"/>
    <cellStyle name="40% - Accent2 2 2 2 3 4 2 4" xfId="38942" xr:uid="{F92F0852-4255-408E-981A-0CFD7650C089}"/>
    <cellStyle name="40% - Accent2 2 2 2 3 4 3" xfId="23575" xr:uid="{87C28511-03A2-4A2A-86E3-D8A2A20EAA70}"/>
    <cellStyle name="40% - Accent2 2 2 2 3 4 3 2" xfId="42338" xr:uid="{C95E0B62-9FBF-4CB2-A096-B6FCCB879BC3}"/>
    <cellStyle name="40% - Accent2 2 2 2 3 4 4" xfId="14184" xr:uid="{0060BC5C-97EB-4D04-8FCA-B64069EDEF60}"/>
    <cellStyle name="40% - Accent2 2 2 2 3 4 5" xfId="32957" xr:uid="{0D17B331-D614-463E-B006-C0E23F9277BF}"/>
    <cellStyle name="40% - Accent2 2 2 2 3 4 6" xfId="53053" xr:uid="{893DF434-563E-4F0E-99E5-06A90193D1EF}"/>
    <cellStyle name="40% - Accent2 2 2 2 3 4 7" xfId="61003" xr:uid="{7D3EFEAA-9832-44A3-BC19-347597F58004}"/>
    <cellStyle name="40% - Accent2 2 2 2 3 5" xfId="6872" xr:uid="{A8B3CFAF-16F3-4F47-AB4B-F39EF6884FD1}"/>
    <cellStyle name="40% - Accent2 2 2 2 3 5 2" xfId="25912" xr:uid="{E6F1D563-0070-4ABD-A388-5D354AEC4B22}"/>
    <cellStyle name="40% - Accent2 2 2 2 3 5 2 2" xfId="44674" xr:uid="{DEB5466E-FD09-4225-89A6-F3EA162F0854}"/>
    <cellStyle name="40% - Accent2 2 2 2 3 5 3" xfId="16521" xr:uid="{A07B45BA-72D8-4D92-8811-B4ECCD3E1C70}"/>
    <cellStyle name="40% - Accent2 2 2 2 3 5 4" xfId="35293" xr:uid="{64821130-E78E-4ACF-AF31-997C63B55F75}"/>
    <cellStyle name="40% - Accent2 2 2 2 3 6" xfId="8607" xr:uid="{7F1F0217-D567-4D24-AF55-636A5977626C}"/>
    <cellStyle name="40% - Accent2 2 2 2 3 6 2" xfId="27463" xr:uid="{22996BD5-52AC-4358-B345-6EBC9B43C7B6}"/>
    <cellStyle name="40% - Accent2 2 2 2 3 6 2 2" xfId="46225" xr:uid="{1E70689C-D6E3-4F05-84A7-0971E6D66243}"/>
    <cellStyle name="40% - Accent2 2 2 2 3 6 3" xfId="18072" xr:uid="{9A6C0630-2450-470B-8F73-48A13F1ABE1B}"/>
    <cellStyle name="40% - Accent2 2 2 2 3 6 4" xfId="36844" xr:uid="{DBAD6761-8857-4F7E-B642-CAC482DB68FF}"/>
    <cellStyle name="40% - Accent2 2 2 2 3 7" xfId="22545" xr:uid="{C60877B0-6038-4B71-BFDB-0DBA89839EAC}"/>
    <cellStyle name="40% - Accent2 2 2 2 3 7 2" xfId="41317" xr:uid="{B31E6A46-C811-41FA-867D-33D954D2696F}"/>
    <cellStyle name="40% - Accent2 2 2 2 3 8" xfId="13154" xr:uid="{5C923AE8-8DB2-49A6-84FD-ED125C77386A}"/>
    <cellStyle name="40% - Accent2 2 2 2 3 9" xfId="31936" xr:uid="{7D76D307-B7B7-4811-BB14-232552A66B61}"/>
    <cellStyle name="40% - Accent2 2 2 2 4" xfId="2429" xr:uid="{6931DF5C-CF59-4D46-9183-894008109219}"/>
    <cellStyle name="40% - Accent2 2 2 2 4 10" xfId="59144" xr:uid="{F170CBEF-6A15-40B2-ACD7-AAF9704E0089}"/>
    <cellStyle name="40% - Accent2 2 2 2 4 2" xfId="6874" xr:uid="{7A4E1522-E4B2-49BF-AEB1-E701869B443B}"/>
    <cellStyle name="40% - Accent2 2 2 2 4 2 2" xfId="10708" xr:uid="{1F41C61A-5722-4CF6-9F6E-7F5B15F66C3B}"/>
    <cellStyle name="40% - Accent2 2 2 2 4 2 2 2" xfId="29562" xr:uid="{3001CD37-D22C-4B4F-862F-2327E1DAE5E2}"/>
    <cellStyle name="40% - Accent2 2 2 2 4 2 2 2 2" xfId="48324" xr:uid="{92BDF4B4-9F1B-4080-A0CF-E3E48B660BA0}"/>
    <cellStyle name="40% - Accent2 2 2 2 4 2 2 3" xfId="20171" xr:uid="{E9018C69-121E-47FB-83A0-F3B109F63236}"/>
    <cellStyle name="40% - Accent2 2 2 2 4 2 2 4" xfId="38943" xr:uid="{3B2AAEC5-6B84-4E3B-8A0A-37861D58EBCC}"/>
    <cellStyle name="40% - Accent2 2 2 2 4 2 3" xfId="25914" xr:uid="{F79CB9B1-7777-4AB5-823A-AA108ADC4F5D}"/>
    <cellStyle name="40% - Accent2 2 2 2 4 2 3 2" xfId="44676" xr:uid="{FF3A0210-FE90-4687-8EBF-DA06E9DD8B3E}"/>
    <cellStyle name="40% - Accent2 2 2 2 4 2 4" xfId="16523" xr:uid="{60375D5F-A695-4F2C-BD65-D9E7A844E94F}"/>
    <cellStyle name="40% - Accent2 2 2 2 4 2 5" xfId="35295" xr:uid="{C81FD19A-5D5C-458C-9414-7D3823C382E0}"/>
    <cellStyle name="40% - Accent2 2 2 2 4 2 6" xfId="53054" xr:uid="{F5DA3086-CF23-4822-82BE-1CE8767109F6}"/>
    <cellStyle name="40% - Accent2 2 2 2 4 2 7" xfId="61004" xr:uid="{3BD14001-023B-4633-8D0E-46238F19439A}"/>
    <cellStyle name="40% - Accent2 2 2 2 4 3" xfId="10709" xr:uid="{4163A518-4828-4957-90DB-CE1871538892}"/>
    <cellStyle name="40% - Accent2 2 2 2 4 3 2" xfId="29563" xr:uid="{B0DCAC70-DC1C-468D-86B1-B0C3E9ACFC38}"/>
    <cellStyle name="40% - Accent2 2 2 2 4 3 2 2" xfId="48325" xr:uid="{0FB2649E-695A-4D1C-ABAC-31CBDCF4F2DC}"/>
    <cellStyle name="40% - Accent2 2 2 2 4 3 3" xfId="20172" xr:uid="{BE528153-9ED9-4D4D-ABC0-2698BE5675EE}"/>
    <cellStyle name="40% - Accent2 2 2 2 4 3 4" xfId="38944" xr:uid="{3AA82196-115E-4EF4-BD63-8E4FC5E6D491}"/>
    <cellStyle name="40% - Accent2 2 2 2 4 3 5" xfId="53055" xr:uid="{530944FF-151F-41EB-BEBB-115B8E657CEB}"/>
    <cellStyle name="40% - Accent2 2 2 2 4 3 6" xfId="61005" xr:uid="{BB9F1B61-87B1-4556-B49C-8508B2A1E4D0}"/>
    <cellStyle name="40% - Accent2 2 2 2 4 4" xfId="8609" xr:uid="{6C97EBE6-315F-4B6C-911E-FF19C10DA936}"/>
    <cellStyle name="40% - Accent2 2 2 2 4 4 2" xfId="27465" xr:uid="{9E115534-1AE2-4CA1-B2C1-8F41865F827F}"/>
    <cellStyle name="40% - Accent2 2 2 2 4 4 2 2" xfId="46227" xr:uid="{C1DCD9E4-AA36-4F31-9CA8-2E1A614D649D}"/>
    <cellStyle name="40% - Accent2 2 2 2 4 4 3" xfId="18074" xr:uid="{F233D26C-00A1-4DC9-9073-EED2765C3376}"/>
    <cellStyle name="40% - Accent2 2 2 2 4 4 4" xfId="36846" xr:uid="{04F1ECB7-42FB-456E-ACF0-E794B5935964}"/>
    <cellStyle name="40% - Accent2 2 2 2 4 5" xfId="23917" xr:uid="{76A69778-B528-4509-A9A5-D5CB0D1E67B9}"/>
    <cellStyle name="40% - Accent2 2 2 2 4 5 2" xfId="42680" xr:uid="{300A6CBF-055E-46DD-93CF-0909E814228A}"/>
    <cellStyle name="40% - Accent2 2 2 2 4 6" xfId="14526" xr:uid="{A35695A5-212B-4629-8728-DA78EEE38488}"/>
    <cellStyle name="40% - Accent2 2 2 2 4 7" xfId="33299" xr:uid="{6CC1861D-9DD5-4FDC-B924-D159B2EA8A5A}"/>
    <cellStyle name="40% - Accent2 2 2 2 4 8" xfId="50957" xr:uid="{BBF0D023-ECB5-4771-85EF-523D0C75B82B}"/>
    <cellStyle name="40% - Accent2 2 2 2 4 9" xfId="4870" xr:uid="{1C9F7ED3-26CF-432A-81F5-56DA874CC5BB}"/>
    <cellStyle name="40% - Accent2 2 2 2 5" xfId="5646" xr:uid="{E0ADB0F3-8058-432B-A7DC-F8D0B03ABF11}"/>
    <cellStyle name="40% - Accent2 2 2 2 5 2" xfId="10710" xr:uid="{AB5556D1-2B90-4CC1-88FB-5E7E1377A179}"/>
    <cellStyle name="40% - Accent2 2 2 2 5 2 2" xfId="29564" xr:uid="{D03306FC-2DDC-4B19-9AB2-9145B5288428}"/>
    <cellStyle name="40% - Accent2 2 2 2 5 2 2 2" xfId="48326" xr:uid="{0B99ECC9-F64F-4BAB-9D94-438504EDAB82}"/>
    <cellStyle name="40% - Accent2 2 2 2 5 2 3" xfId="20173" xr:uid="{2F718CAF-2989-49EF-B570-038CAAA4B913}"/>
    <cellStyle name="40% - Accent2 2 2 2 5 2 4" xfId="38945" xr:uid="{F7849DFD-90BC-4AF4-B3EF-38642FD59EB1}"/>
    <cellStyle name="40% - Accent2 2 2 2 5 3" xfId="24693" xr:uid="{EB0DEE2A-6F96-4350-B3C5-1D4DA619C0ED}"/>
    <cellStyle name="40% - Accent2 2 2 2 5 3 2" xfId="43455" xr:uid="{56300696-EC6F-426C-AC5B-7D3B967E8224}"/>
    <cellStyle name="40% - Accent2 2 2 2 5 4" xfId="15302" xr:uid="{1F56C3CA-555A-4F0E-B63F-E818532CDCBE}"/>
    <cellStyle name="40% - Accent2 2 2 2 5 5" xfId="34074" xr:uid="{45663FF8-8260-4CA7-B007-CAE577A80334}"/>
    <cellStyle name="40% - Accent2 2 2 2 5 6" xfId="53056" xr:uid="{DCC0C93A-2657-4523-B02F-E3F4301418EF}"/>
    <cellStyle name="40% - Accent2 2 2 2 5 7" xfId="61006" xr:uid="{ABE02F5C-472E-4562-AE64-C0F26D709C8D}"/>
    <cellStyle name="40% - Accent2 2 2 2 6" xfId="4095" xr:uid="{112FA586-B3B2-4330-8608-67A127C381A2}"/>
    <cellStyle name="40% - Accent2 2 2 2 6 2" xfId="10711" xr:uid="{AD05100F-EF62-433B-8B9F-AE176B15F08C}"/>
    <cellStyle name="40% - Accent2 2 2 2 6 2 2" xfId="29565" xr:uid="{E49D4024-F54C-42E5-B40B-E49F93C2D4E2}"/>
    <cellStyle name="40% - Accent2 2 2 2 6 2 2 2" xfId="48327" xr:uid="{A6DB1D12-CB87-4733-8E29-9E6AD2EF4028}"/>
    <cellStyle name="40% - Accent2 2 2 2 6 2 3" xfId="20174" xr:uid="{0CD7251A-F468-4D6A-8BFD-8F24D179C8FA}"/>
    <cellStyle name="40% - Accent2 2 2 2 6 2 4" xfId="38946" xr:uid="{1F58041C-7F84-43A7-8E65-520F4BC81EC3}"/>
    <cellStyle name="40% - Accent2 2 2 2 6 3" xfId="23142" xr:uid="{F3671E7D-C709-4267-B0BD-2095DC3639F8}"/>
    <cellStyle name="40% - Accent2 2 2 2 6 3 2" xfId="41905" xr:uid="{A3E78047-0667-4A24-95FB-A06C4E37254E}"/>
    <cellStyle name="40% - Accent2 2 2 2 6 4" xfId="13751" xr:uid="{85A9019A-701D-49FC-B8B4-C63B4FC74640}"/>
    <cellStyle name="40% - Accent2 2 2 2 6 5" xfId="32524" xr:uid="{E69DB836-0C6D-4782-A74F-44F7FBFA1763}"/>
    <cellStyle name="40% - Accent2 2 2 2 6 6" xfId="53057" xr:uid="{72AE3FAB-21C4-4DC2-AE63-6C22516C4637}"/>
    <cellStyle name="40% - Accent2 2 2 2 6 7" xfId="61007" xr:uid="{988E06F4-D053-43F9-8859-0AB7CC3413AB}"/>
    <cellStyle name="40% - Accent2 2 2 2 7" xfId="6869" xr:uid="{37466548-A4C8-4E67-8103-C9DD7EE8D432}"/>
    <cellStyle name="40% - Accent2 2 2 2 7 2" xfId="25909" xr:uid="{A3B6F898-0126-45AB-885B-6FCF4DDFC0F9}"/>
    <cellStyle name="40% - Accent2 2 2 2 7 2 2" xfId="44671" xr:uid="{A1664A8C-04FC-41D0-879D-6067CB217CA6}"/>
    <cellStyle name="40% - Accent2 2 2 2 7 3" xfId="16518" xr:uid="{D376890B-5D36-4322-80D5-4AA66709E13E}"/>
    <cellStyle name="40% - Accent2 2 2 2 7 4" xfId="35290" xr:uid="{71E2B0B0-A564-41DD-A3BE-F0DE5800485C}"/>
    <cellStyle name="40% - Accent2 2 2 2 8" xfId="8604" xr:uid="{25C50640-85E6-4B64-9F64-EF1BABBDC19E}"/>
    <cellStyle name="40% - Accent2 2 2 2 8 2" xfId="27460" xr:uid="{6D68CE2C-ED7E-4FB9-8751-48197A145917}"/>
    <cellStyle name="40% - Accent2 2 2 2 8 2 2" xfId="46222" xr:uid="{4A4F4AE9-96B7-48EE-8C6A-12F97B892744}"/>
    <cellStyle name="40% - Accent2 2 2 2 8 3" xfId="18069" xr:uid="{21DEEE10-27A2-4C3E-AFD6-3C9546A4E651}"/>
    <cellStyle name="40% - Accent2 2 2 2 8 4" xfId="36841" xr:uid="{D9E2C9C0-2C59-472C-992A-64486E494897}"/>
    <cellStyle name="40% - Accent2 2 2 2 9" xfId="22543" xr:uid="{3BFD90F1-9E63-4B7E-B0C3-69A77ABAA4F3}"/>
    <cellStyle name="40% - Accent2 2 2 2 9 2" xfId="41315" xr:uid="{B4E4928F-8234-4802-81C9-5A5C5C7C1CC1}"/>
    <cellStyle name="40% - Accent2 2 2 20" xfId="3488" xr:uid="{AB54277A-497F-404C-ADA2-EDE793ACB5A6}"/>
    <cellStyle name="40% - Accent2 2 2 3" xfId="1815" xr:uid="{15EA72F7-5647-45FD-8FFD-33A53105FD60}"/>
    <cellStyle name="40% - Accent2 2 2 3 10" xfId="13155" xr:uid="{CDF8322F-5E7A-48A9-BE42-56804336BE3B}"/>
    <cellStyle name="40% - Accent2 2 2 3 11" xfId="31937" xr:uid="{7F0C5197-9C3A-4338-8A17-1E5BF7B7C556}"/>
    <cellStyle name="40% - Accent2 2 2 3 12" xfId="50958" xr:uid="{24CD13CF-6E87-4D5F-B51A-BF0E5696B4DE}"/>
    <cellStyle name="40% - Accent2 2 2 3 13" xfId="3492" xr:uid="{DA4A42FB-EE0E-4C5D-B332-B86645910AA8}"/>
    <cellStyle name="40% - Accent2 2 2 3 14" xfId="59145" xr:uid="{9FF12DBC-DCD5-4CF0-965B-9917FB2781A1}"/>
    <cellStyle name="40% - Accent2 2 2 3 2" xfId="2430" xr:uid="{E34721F8-FFBB-4331-AF6F-6C77F94F0B50}"/>
    <cellStyle name="40% - Accent2 2 2 3 2 10" xfId="50959" xr:uid="{204B3A43-5B7F-4F06-A58D-52C3F279C400}"/>
    <cellStyle name="40% - Accent2 2 2 3 2 11" xfId="3493" xr:uid="{F1FC3E0F-411C-49E6-B291-739B091C4CFF}"/>
    <cellStyle name="40% - Accent2 2 2 3 2 12" xfId="59146" xr:uid="{A92A0494-C2E6-42FE-9D6A-34A53A326AB7}"/>
    <cellStyle name="40% - Accent2 2 2 3 2 2" xfId="2431" xr:uid="{77F78E0A-276F-4767-85C2-236988582EFB}"/>
    <cellStyle name="40% - Accent2 2 2 3 2 2 10" xfId="59147" xr:uid="{99724D9A-FA56-42A0-BE4E-B3D9F7768C03}"/>
    <cellStyle name="40% - Accent2 2 2 3 2 2 2" xfId="6877" xr:uid="{E9107FAE-B2D5-4F5E-90CF-10FC225EBD39}"/>
    <cellStyle name="40% - Accent2 2 2 3 2 2 2 2" xfId="10712" xr:uid="{4C2235F6-AB57-48EF-8461-BC0F10588BE6}"/>
    <cellStyle name="40% - Accent2 2 2 3 2 2 2 2 2" xfId="29566" xr:uid="{538BE085-D2E8-4F7E-A5CA-1ABE158BC793}"/>
    <cellStyle name="40% - Accent2 2 2 3 2 2 2 2 2 2" xfId="48328" xr:uid="{7892A690-1B52-4570-BC7D-C50E9AD75A2F}"/>
    <cellStyle name="40% - Accent2 2 2 3 2 2 2 2 3" xfId="20175" xr:uid="{4C35D6CE-0684-4CCE-BD8B-A3441DDFEBAE}"/>
    <cellStyle name="40% - Accent2 2 2 3 2 2 2 2 4" xfId="38947" xr:uid="{8DE9BDC7-0110-4467-9757-3301DAB8BF84}"/>
    <cellStyle name="40% - Accent2 2 2 3 2 2 2 3" xfId="25917" xr:uid="{94BB873E-7D83-4082-AC95-7B6BD038710B}"/>
    <cellStyle name="40% - Accent2 2 2 3 2 2 2 3 2" xfId="44679" xr:uid="{E9942F89-9870-43FA-840B-C6868AF893E5}"/>
    <cellStyle name="40% - Accent2 2 2 3 2 2 2 4" xfId="16526" xr:uid="{F8E9DE8B-3DCC-4B64-95BA-66D49B5DB0EE}"/>
    <cellStyle name="40% - Accent2 2 2 3 2 2 2 5" xfId="35298" xr:uid="{52E91847-2A2A-47D6-B197-67A8FB6D5A42}"/>
    <cellStyle name="40% - Accent2 2 2 3 2 2 2 6" xfId="53058" xr:uid="{3DACF665-E628-4496-8A3C-73A2246E29D4}"/>
    <cellStyle name="40% - Accent2 2 2 3 2 2 2 7" xfId="61008" xr:uid="{0CEBBF73-F63C-4752-8A87-9FEAEA4A0B71}"/>
    <cellStyle name="40% - Accent2 2 2 3 2 2 3" xfId="10713" xr:uid="{5EEA3593-DD26-469F-ACC0-E4B7AB310B85}"/>
    <cellStyle name="40% - Accent2 2 2 3 2 2 3 2" xfId="29567" xr:uid="{E70B05EC-F33B-415B-AA9C-1AD418864FB0}"/>
    <cellStyle name="40% - Accent2 2 2 3 2 2 3 2 2" xfId="48329" xr:uid="{CC8D0D58-4792-4B33-AC94-03B852223BFB}"/>
    <cellStyle name="40% - Accent2 2 2 3 2 2 3 3" xfId="20176" xr:uid="{333F4339-1C1C-48BE-BB98-035E4B5C1742}"/>
    <cellStyle name="40% - Accent2 2 2 3 2 2 3 4" xfId="38948" xr:uid="{7EF3E0ED-9CBD-4447-B152-6C763B41EE83}"/>
    <cellStyle name="40% - Accent2 2 2 3 2 2 3 5" xfId="53059" xr:uid="{D2337802-1E93-448D-9A6F-A1578A940768}"/>
    <cellStyle name="40% - Accent2 2 2 3 2 2 3 6" xfId="61009" xr:uid="{E11C6A9B-4CA7-457B-BDF1-C45682A2930A}"/>
    <cellStyle name="40% - Accent2 2 2 3 2 2 4" xfId="8612" xr:uid="{DD1660DF-E1FD-4FEA-9986-1D01C4A380CD}"/>
    <cellStyle name="40% - Accent2 2 2 3 2 2 4 2" xfId="27468" xr:uid="{3E1DE1C6-72FA-4C4E-A277-5DACA38C0802}"/>
    <cellStyle name="40% - Accent2 2 2 3 2 2 4 2 2" xfId="46230" xr:uid="{1A425052-FF38-4F7E-A03F-0A911FD28D4A}"/>
    <cellStyle name="40% - Accent2 2 2 3 2 2 4 3" xfId="18077" xr:uid="{D7F46DD2-D522-4C36-8C4E-790B89E81BC1}"/>
    <cellStyle name="40% - Accent2 2 2 3 2 2 4 4" xfId="36849" xr:uid="{5C92404E-25F9-4B1E-9870-0DFFF1AA362E}"/>
    <cellStyle name="40% - Accent2 2 2 3 2 2 5" xfId="24175" xr:uid="{3DD7C312-22D3-4568-92D9-5F05CF9BD2C2}"/>
    <cellStyle name="40% - Accent2 2 2 3 2 2 5 2" xfId="42938" xr:uid="{1CDAC589-E544-4C48-A4B9-18A0CF4534EC}"/>
    <cellStyle name="40% - Accent2 2 2 3 2 2 6" xfId="14784" xr:uid="{4477823D-8877-47EF-A8B7-7B70BE1598EE}"/>
    <cellStyle name="40% - Accent2 2 2 3 2 2 7" xfId="33557" xr:uid="{0C1373B1-74C6-4AE2-9746-BCCE95C8AEED}"/>
    <cellStyle name="40% - Accent2 2 2 3 2 2 8" xfId="50960" xr:uid="{74ED2757-1B28-4ABD-BD82-89B100525C07}"/>
    <cellStyle name="40% - Accent2 2 2 3 2 2 9" xfId="5128" xr:uid="{400DFBB5-C9CF-4142-AE5E-E3FB4A924CF1}"/>
    <cellStyle name="40% - Accent2 2 2 3 2 3" xfId="5904" xr:uid="{19166FBA-48B1-4215-8481-933C41AED4BE}"/>
    <cellStyle name="40% - Accent2 2 2 3 2 3 2" xfId="10714" xr:uid="{974386A6-C836-4772-8EE3-E4C2E763497B}"/>
    <cellStyle name="40% - Accent2 2 2 3 2 3 2 2" xfId="29568" xr:uid="{88EEFEBD-24E4-40D6-93E6-7914102B7E2B}"/>
    <cellStyle name="40% - Accent2 2 2 3 2 3 2 2 2" xfId="48330" xr:uid="{FE39B150-0927-4EEA-ABE6-C6EA8A641892}"/>
    <cellStyle name="40% - Accent2 2 2 3 2 3 2 3" xfId="20177" xr:uid="{2D340759-1285-4B6D-8096-34F6A46E0EF4}"/>
    <cellStyle name="40% - Accent2 2 2 3 2 3 2 4" xfId="38949" xr:uid="{37AD32BB-AFB8-4CB8-AD9B-C8E61B1EF0D9}"/>
    <cellStyle name="40% - Accent2 2 2 3 2 3 3" xfId="24951" xr:uid="{D82D0B30-336C-46F2-9136-C382C7A16916}"/>
    <cellStyle name="40% - Accent2 2 2 3 2 3 3 2" xfId="43713" xr:uid="{05F33AE1-B567-42D5-8DF6-2842BE032971}"/>
    <cellStyle name="40% - Accent2 2 2 3 2 3 4" xfId="15560" xr:uid="{D6AC4C4C-1356-406B-97A8-23C0468BE6F2}"/>
    <cellStyle name="40% - Accent2 2 2 3 2 3 5" xfId="34332" xr:uid="{31B4CA20-2805-4B2C-A652-1D9CD2A32A68}"/>
    <cellStyle name="40% - Accent2 2 2 3 2 3 6" xfId="53060" xr:uid="{9754C163-377B-4034-B09A-FD62FCA0719F}"/>
    <cellStyle name="40% - Accent2 2 2 3 2 3 7" xfId="61010" xr:uid="{BEC6773C-A2C2-469C-9B33-855D8969DD96}"/>
    <cellStyle name="40% - Accent2 2 2 3 2 4" xfId="4353" xr:uid="{134DD6E2-C347-4BCA-BEEF-4D255D89489A}"/>
    <cellStyle name="40% - Accent2 2 2 3 2 4 2" xfId="10715" xr:uid="{CBFC6E17-D004-4482-954E-55B732FE5FDF}"/>
    <cellStyle name="40% - Accent2 2 2 3 2 4 2 2" xfId="29569" xr:uid="{DFDCF86A-B537-42E9-A354-827AEC28F8E5}"/>
    <cellStyle name="40% - Accent2 2 2 3 2 4 2 2 2" xfId="48331" xr:uid="{06827FAC-5285-4D8A-B5A7-724EB340CE88}"/>
    <cellStyle name="40% - Accent2 2 2 3 2 4 2 3" xfId="20178" xr:uid="{BFAD364C-9704-4162-8188-85855F928114}"/>
    <cellStyle name="40% - Accent2 2 2 3 2 4 2 4" xfId="38950" xr:uid="{DB96D4D7-EA54-4498-B3FB-9CA04650DB6B}"/>
    <cellStyle name="40% - Accent2 2 2 3 2 4 3" xfId="23400" xr:uid="{06A85084-BFF8-4CBF-BF28-D4AF402DD247}"/>
    <cellStyle name="40% - Accent2 2 2 3 2 4 3 2" xfId="42163" xr:uid="{8FC687D8-133C-4A27-9A30-7A6D2F69F9A2}"/>
    <cellStyle name="40% - Accent2 2 2 3 2 4 4" xfId="14009" xr:uid="{3553763E-C485-42F1-B6EE-077D2EF9BDCB}"/>
    <cellStyle name="40% - Accent2 2 2 3 2 4 5" xfId="32782" xr:uid="{A4426F27-4EBA-4E77-A0D6-EA9907CC2838}"/>
    <cellStyle name="40% - Accent2 2 2 3 2 4 6" xfId="53061" xr:uid="{77B54A4D-9F34-415C-9344-FA22E7E1C1E5}"/>
    <cellStyle name="40% - Accent2 2 2 3 2 4 7" xfId="61011" xr:uid="{5AA0DB3C-7DA2-4509-AAD3-D6530CC65D3C}"/>
    <cellStyle name="40% - Accent2 2 2 3 2 5" xfId="6876" xr:uid="{5AF617CE-BFC3-4A29-B7A3-CC8C74B994D6}"/>
    <cellStyle name="40% - Accent2 2 2 3 2 5 2" xfId="25916" xr:uid="{1DE66869-97F7-40D6-8C32-B03C5BBA3878}"/>
    <cellStyle name="40% - Accent2 2 2 3 2 5 2 2" xfId="44678" xr:uid="{C9725381-6467-4A82-A66B-A937C6D3F06A}"/>
    <cellStyle name="40% - Accent2 2 2 3 2 5 3" xfId="16525" xr:uid="{B87D3B04-36BF-41C9-B938-8B43D4B5E57F}"/>
    <cellStyle name="40% - Accent2 2 2 3 2 5 4" xfId="35297" xr:uid="{25C80AFC-94D7-4B4D-9A93-0180E0106140}"/>
    <cellStyle name="40% - Accent2 2 2 3 2 6" xfId="8611" xr:uid="{8B169CB3-8CF7-4CEF-8D15-4CBE0E9D709D}"/>
    <cellStyle name="40% - Accent2 2 2 3 2 6 2" xfId="27467" xr:uid="{AEB765CF-CC56-4DA7-9425-D6BA07894641}"/>
    <cellStyle name="40% - Accent2 2 2 3 2 6 2 2" xfId="46229" xr:uid="{ED163711-8D1E-43F6-A21A-55E3ADDE0AAD}"/>
    <cellStyle name="40% - Accent2 2 2 3 2 6 3" xfId="18076" xr:uid="{FEAD41D7-1C1C-4E8A-B24A-13E75A0ADDA8}"/>
    <cellStyle name="40% - Accent2 2 2 3 2 6 4" xfId="36848" xr:uid="{C98D4413-3DD4-4DF5-9E5C-EBD5F277C1F7}"/>
    <cellStyle name="40% - Accent2 2 2 3 2 7" xfId="22547" xr:uid="{767E729F-3CFD-4E1B-AB74-70B609EFBAA4}"/>
    <cellStyle name="40% - Accent2 2 2 3 2 7 2" xfId="41319" xr:uid="{C89CA743-CD42-442B-AA48-D112E180C1B8}"/>
    <cellStyle name="40% - Accent2 2 2 3 2 8" xfId="13156" xr:uid="{11BC3591-01E5-4782-AFCF-BEEC3D2E3D00}"/>
    <cellStyle name="40% - Accent2 2 2 3 2 9" xfId="31938" xr:uid="{A2D5B604-08A1-4A31-8B03-30CA4BA93D9E}"/>
    <cellStyle name="40% - Accent2 2 2 3 3" xfId="2432" xr:uid="{80E9DFB7-8C17-4601-B996-B3390665E745}"/>
    <cellStyle name="40% - Accent2 2 2 3 3 10" xfId="50961" xr:uid="{C870EA0B-C80B-4C0A-8D52-F57D58720BBD}"/>
    <cellStyle name="40% - Accent2 2 2 3 3 11" xfId="3494" xr:uid="{A5E4FE94-8FCC-4F3B-A489-2DD1E9E29C6B}"/>
    <cellStyle name="40% - Accent2 2 2 3 3 12" xfId="59148" xr:uid="{5C0239B0-E395-4A82-AE76-8EB3CEBDFD89}"/>
    <cellStyle name="40% - Accent2 2 2 3 3 2" xfId="2433" xr:uid="{8CCCC074-21C8-4AFA-B0FB-F324B4A55656}"/>
    <cellStyle name="40% - Accent2 2 2 3 3 2 10" xfId="59149" xr:uid="{B547AABA-B031-43D7-A359-350AC9BAF0C5}"/>
    <cellStyle name="40% - Accent2 2 2 3 3 2 2" xfId="6879" xr:uid="{FBF527B7-ABD4-4006-BDC5-94BC7CBFBA81}"/>
    <cellStyle name="40% - Accent2 2 2 3 3 2 2 2" xfId="10716" xr:uid="{35B7179A-3A42-46B3-AB05-FDFB22C1828E}"/>
    <cellStyle name="40% - Accent2 2 2 3 3 2 2 2 2" xfId="29570" xr:uid="{04E10F32-E56A-4746-9B22-3F05169357BD}"/>
    <cellStyle name="40% - Accent2 2 2 3 3 2 2 2 2 2" xfId="48332" xr:uid="{957B4C0E-68C1-404D-BB02-1BA04072895F}"/>
    <cellStyle name="40% - Accent2 2 2 3 3 2 2 2 3" xfId="20179" xr:uid="{C26BB848-835E-4FE9-A873-0CEE0E0770AC}"/>
    <cellStyle name="40% - Accent2 2 2 3 3 2 2 2 4" xfId="38951" xr:uid="{95ADE190-35A8-4509-978C-7CE686664787}"/>
    <cellStyle name="40% - Accent2 2 2 3 3 2 2 3" xfId="25919" xr:uid="{58587720-32E2-463A-99E4-35785313E59E}"/>
    <cellStyle name="40% - Accent2 2 2 3 3 2 2 3 2" xfId="44681" xr:uid="{3ABAAD06-A876-4300-A757-D633E33F26FD}"/>
    <cellStyle name="40% - Accent2 2 2 3 3 2 2 4" xfId="16528" xr:uid="{A0B07F4A-7167-45EA-BC24-00957653F6F4}"/>
    <cellStyle name="40% - Accent2 2 2 3 3 2 2 5" xfId="35300" xr:uid="{215B178A-F715-47DA-9552-60117890C564}"/>
    <cellStyle name="40% - Accent2 2 2 3 3 2 2 6" xfId="53062" xr:uid="{504DEC5C-739E-4F55-B3D1-0859F2C529ED}"/>
    <cellStyle name="40% - Accent2 2 2 3 3 2 2 7" xfId="61012" xr:uid="{CC408E45-8FF3-48C5-AA81-0DFAEC21A8B1}"/>
    <cellStyle name="40% - Accent2 2 2 3 3 2 3" xfId="10717" xr:uid="{799CAC5D-CAB3-4F03-BF2A-BF43AB652800}"/>
    <cellStyle name="40% - Accent2 2 2 3 3 2 3 2" xfId="29571" xr:uid="{D69FB3E1-08BB-44BB-B30C-A78E923C322E}"/>
    <cellStyle name="40% - Accent2 2 2 3 3 2 3 2 2" xfId="48333" xr:uid="{07DCC887-35B0-4B26-88F4-FC66266FD722}"/>
    <cellStyle name="40% - Accent2 2 2 3 3 2 3 3" xfId="20180" xr:uid="{42F5F981-7C4B-4531-B4E0-B0F0EE4CBD1C}"/>
    <cellStyle name="40% - Accent2 2 2 3 3 2 3 4" xfId="38952" xr:uid="{3424774C-7DD0-455C-820D-32667EC42C03}"/>
    <cellStyle name="40% - Accent2 2 2 3 3 2 3 5" xfId="53063" xr:uid="{8DE1B466-8FA3-4877-874D-5B1E32DAB298}"/>
    <cellStyle name="40% - Accent2 2 2 3 3 2 3 6" xfId="61013" xr:uid="{25A35169-3FD1-4717-AED1-AA7B52253DEC}"/>
    <cellStyle name="40% - Accent2 2 2 3 3 2 4" xfId="8614" xr:uid="{176F0C26-35F2-463C-9B9C-AC3D341F2B08}"/>
    <cellStyle name="40% - Accent2 2 2 3 3 2 4 2" xfId="27470" xr:uid="{CD37EB61-2404-4882-A9E5-E5B9A12A98EB}"/>
    <cellStyle name="40% - Accent2 2 2 3 3 2 4 2 2" xfId="46232" xr:uid="{C6D2D6F2-8701-47B0-B08E-58D0AA6E468B}"/>
    <cellStyle name="40% - Accent2 2 2 3 3 2 4 3" xfId="18079" xr:uid="{17A49AB5-6D66-4795-A95E-30DD35EFFB57}"/>
    <cellStyle name="40% - Accent2 2 2 3 3 2 4 4" xfId="36851" xr:uid="{1C0BD808-3D0D-4628-A265-EAD00E8E25E2}"/>
    <cellStyle name="40% - Accent2 2 2 3 3 2 5" xfId="24393" xr:uid="{DF041F46-D439-497B-9A11-36175717FB71}"/>
    <cellStyle name="40% - Accent2 2 2 3 3 2 5 2" xfId="43156" xr:uid="{426E210F-CEF1-4B27-A5F2-5D421C97ED03}"/>
    <cellStyle name="40% - Accent2 2 2 3 3 2 6" xfId="15002" xr:uid="{92645768-B969-4288-9372-79E88AC567AD}"/>
    <cellStyle name="40% - Accent2 2 2 3 3 2 7" xfId="33775" xr:uid="{A598A9E9-7A83-4632-8C50-498FF27CB2F6}"/>
    <cellStyle name="40% - Accent2 2 2 3 3 2 8" xfId="50962" xr:uid="{941F7D2A-3E47-46D0-B50F-FE0F9DF9294E}"/>
    <cellStyle name="40% - Accent2 2 2 3 3 2 9" xfId="5346" xr:uid="{587FCCFC-F4D2-4343-B4B1-740E4BCB1C6C}"/>
    <cellStyle name="40% - Accent2 2 2 3 3 3" xfId="6122" xr:uid="{44A578CF-EC24-4240-8304-1D28401C0086}"/>
    <cellStyle name="40% - Accent2 2 2 3 3 3 2" xfId="10718" xr:uid="{D1412A28-D84F-4600-ACFF-84D4F9579329}"/>
    <cellStyle name="40% - Accent2 2 2 3 3 3 2 2" xfId="29572" xr:uid="{B454E57D-6395-4835-AB80-A75447589E91}"/>
    <cellStyle name="40% - Accent2 2 2 3 3 3 2 2 2" xfId="48334" xr:uid="{B2A73471-C713-483D-8E9E-36F4FED3F1E3}"/>
    <cellStyle name="40% - Accent2 2 2 3 3 3 2 3" xfId="20181" xr:uid="{74494832-151C-4201-9266-23DBD78084DE}"/>
    <cellStyle name="40% - Accent2 2 2 3 3 3 2 4" xfId="38953" xr:uid="{FE95497D-E918-40C5-9E2B-E5E6813B213C}"/>
    <cellStyle name="40% - Accent2 2 2 3 3 3 3" xfId="25169" xr:uid="{F5973B5B-032F-45B0-BB3D-FB1863FC7943}"/>
    <cellStyle name="40% - Accent2 2 2 3 3 3 3 2" xfId="43931" xr:uid="{6B39A07B-ABF6-4A18-8835-F48C0BA4D9D7}"/>
    <cellStyle name="40% - Accent2 2 2 3 3 3 4" xfId="15778" xr:uid="{8C485967-F2CD-4743-A22D-4D580EAB120F}"/>
    <cellStyle name="40% - Accent2 2 2 3 3 3 5" xfId="34550" xr:uid="{536175E9-27F7-4055-987C-030B9669E434}"/>
    <cellStyle name="40% - Accent2 2 2 3 3 3 6" xfId="53064" xr:uid="{BE2FC70E-1D6B-43BE-AF5B-5AAC25DE556E}"/>
    <cellStyle name="40% - Accent2 2 2 3 3 3 7" xfId="61014" xr:uid="{E12BAE46-6BC8-4330-ACB9-ABEF3B00A259}"/>
    <cellStyle name="40% - Accent2 2 2 3 3 4" xfId="4571" xr:uid="{9DAFE7F2-2C35-468A-A8B8-D498A02FF1DB}"/>
    <cellStyle name="40% - Accent2 2 2 3 3 4 2" xfId="10719" xr:uid="{3D2BAC6A-D5BC-4C50-8151-94FCAA8241C9}"/>
    <cellStyle name="40% - Accent2 2 2 3 3 4 2 2" xfId="29573" xr:uid="{22A7F39C-CD46-434C-9438-237241A1F819}"/>
    <cellStyle name="40% - Accent2 2 2 3 3 4 2 2 2" xfId="48335" xr:uid="{3E1B950B-3C1A-4D3B-99F4-ABF54A96F125}"/>
    <cellStyle name="40% - Accent2 2 2 3 3 4 2 3" xfId="20182" xr:uid="{0CF9B543-21DF-493B-8F62-8255B61E980F}"/>
    <cellStyle name="40% - Accent2 2 2 3 3 4 2 4" xfId="38954" xr:uid="{BF7B50EC-8B53-41B2-83D0-C3CF904F51AB}"/>
    <cellStyle name="40% - Accent2 2 2 3 3 4 3" xfId="23618" xr:uid="{DEF24489-B433-4478-8A5E-608D83B92EA4}"/>
    <cellStyle name="40% - Accent2 2 2 3 3 4 3 2" xfId="42381" xr:uid="{BD3D03E6-D84F-4571-80C8-20F007320506}"/>
    <cellStyle name="40% - Accent2 2 2 3 3 4 4" xfId="14227" xr:uid="{0FC4BABE-09B9-4066-8EEB-261E1C030DAC}"/>
    <cellStyle name="40% - Accent2 2 2 3 3 4 5" xfId="33000" xr:uid="{A4304C92-F381-425A-930E-3F6B42219E92}"/>
    <cellStyle name="40% - Accent2 2 2 3 3 4 6" xfId="53065" xr:uid="{58061CBD-BDBA-45DD-9042-19703EFCA5CE}"/>
    <cellStyle name="40% - Accent2 2 2 3 3 4 7" xfId="61015" xr:uid="{974DD89D-103E-49F1-B68F-8147DB1F417F}"/>
    <cellStyle name="40% - Accent2 2 2 3 3 5" xfId="6878" xr:uid="{B0DE8785-A073-4370-8CE5-59D9D7BECB87}"/>
    <cellStyle name="40% - Accent2 2 2 3 3 5 2" xfId="25918" xr:uid="{C884B3A8-3383-42A0-8232-FA11ED083926}"/>
    <cellStyle name="40% - Accent2 2 2 3 3 5 2 2" xfId="44680" xr:uid="{D98A04E3-15AC-41F5-9313-98C999284BCE}"/>
    <cellStyle name="40% - Accent2 2 2 3 3 5 3" xfId="16527" xr:uid="{62A01A55-A248-4698-9A42-BE3E20458F7F}"/>
    <cellStyle name="40% - Accent2 2 2 3 3 5 4" xfId="35299" xr:uid="{F68B3223-74A5-435C-B2F5-124337C7063F}"/>
    <cellStyle name="40% - Accent2 2 2 3 3 6" xfId="8613" xr:uid="{AE7962B0-F601-4D7D-9145-A4D512ADCDE6}"/>
    <cellStyle name="40% - Accent2 2 2 3 3 6 2" xfId="27469" xr:uid="{AE01096A-0EA4-4DB7-A339-5E593BDF413C}"/>
    <cellStyle name="40% - Accent2 2 2 3 3 6 2 2" xfId="46231" xr:uid="{1A5A0B9D-8B26-4240-86EC-B3E102756771}"/>
    <cellStyle name="40% - Accent2 2 2 3 3 6 3" xfId="18078" xr:uid="{73F28183-95B6-45F6-9823-384C0A7D38ED}"/>
    <cellStyle name="40% - Accent2 2 2 3 3 6 4" xfId="36850" xr:uid="{98C371DA-C397-43D0-AF85-C4701B13FE9D}"/>
    <cellStyle name="40% - Accent2 2 2 3 3 7" xfId="22548" xr:uid="{B7EDC152-4CCE-4622-92B1-4C048BBC742F}"/>
    <cellStyle name="40% - Accent2 2 2 3 3 7 2" xfId="41320" xr:uid="{CF3F1029-163D-405D-A441-1E5F6BE2CE65}"/>
    <cellStyle name="40% - Accent2 2 2 3 3 8" xfId="13157" xr:uid="{2A891BEA-816E-476C-AB25-A72E29402D87}"/>
    <cellStyle name="40% - Accent2 2 2 3 3 9" xfId="31939" xr:uid="{4A3DCF5D-8EAC-4857-B487-3985B5A9E94E}"/>
    <cellStyle name="40% - Accent2 2 2 3 4" xfId="2434" xr:uid="{C50704C4-E4C3-4A4B-A89A-6E6FAFAC09E5}"/>
    <cellStyle name="40% - Accent2 2 2 3 4 10" xfId="59150" xr:uid="{C41EB9A7-BB70-4E91-9A93-68CEF04019A3}"/>
    <cellStyle name="40% - Accent2 2 2 3 4 2" xfId="6880" xr:uid="{F0E8C2ED-E76A-463C-91CB-A84D3CF6BB38}"/>
    <cellStyle name="40% - Accent2 2 2 3 4 2 2" xfId="10720" xr:uid="{A167F6DE-AA74-4389-965D-04B4D4FFDDD3}"/>
    <cellStyle name="40% - Accent2 2 2 3 4 2 2 2" xfId="29574" xr:uid="{C4C6C478-4DBD-4656-85DE-3B72C9CD5BC7}"/>
    <cellStyle name="40% - Accent2 2 2 3 4 2 2 2 2" xfId="48336" xr:uid="{82F81290-985B-491E-9198-97DBD6A3B1AE}"/>
    <cellStyle name="40% - Accent2 2 2 3 4 2 2 3" xfId="20183" xr:uid="{9BC7F116-94AF-4A2F-A05C-4AA006E5A80F}"/>
    <cellStyle name="40% - Accent2 2 2 3 4 2 2 4" xfId="38955" xr:uid="{E6801F7B-E15E-4472-ABCF-2E538FA97F55}"/>
    <cellStyle name="40% - Accent2 2 2 3 4 2 3" xfId="25920" xr:uid="{902205B3-AE17-4332-A033-D9F299B2213A}"/>
    <cellStyle name="40% - Accent2 2 2 3 4 2 3 2" xfId="44682" xr:uid="{437AA5FA-D470-4854-B235-B59D6F141B89}"/>
    <cellStyle name="40% - Accent2 2 2 3 4 2 4" xfId="16529" xr:uid="{90B7C168-2613-479C-A41C-3DACDDC063BE}"/>
    <cellStyle name="40% - Accent2 2 2 3 4 2 5" xfId="35301" xr:uid="{DAB67CCB-5F86-4D61-8433-AA4A5B3089CD}"/>
    <cellStyle name="40% - Accent2 2 2 3 4 2 6" xfId="53066" xr:uid="{8A50885D-464B-49DE-A123-774DA55E56A0}"/>
    <cellStyle name="40% - Accent2 2 2 3 4 2 7" xfId="61016" xr:uid="{5DD029EF-4A0C-4C1B-A19B-2FE7ADB4E65F}"/>
    <cellStyle name="40% - Accent2 2 2 3 4 3" xfId="10721" xr:uid="{82ECFA50-BC13-4F13-BB8A-27C72EF9AD40}"/>
    <cellStyle name="40% - Accent2 2 2 3 4 3 2" xfId="29575" xr:uid="{D3279BC2-3A9B-438E-89A3-B696B07CC000}"/>
    <cellStyle name="40% - Accent2 2 2 3 4 3 2 2" xfId="48337" xr:uid="{D83F4BEC-8E5C-4DCC-A5F8-17524A55A501}"/>
    <cellStyle name="40% - Accent2 2 2 3 4 3 3" xfId="20184" xr:uid="{0C21CC43-F1EA-4509-88FE-B45ABEBA550D}"/>
    <cellStyle name="40% - Accent2 2 2 3 4 3 4" xfId="38956" xr:uid="{95E7911A-91BA-4C71-8070-B887BC75598A}"/>
    <cellStyle name="40% - Accent2 2 2 3 4 3 5" xfId="53067" xr:uid="{FCDFCF97-2215-4EC5-8C03-2378C1E5E3F2}"/>
    <cellStyle name="40% - Accent2 2 2 3 4 3 6" xfId="61017" xr:uid="{8CAC0FFE-3620-4C2C-9B3E-0F85144490E8}"/>
    <cellStyle name="40% - Accent2 2 2 3 4 4" xfId="8615" xr:uid="{AFF54B80-B202-4402-B55E-CF698E3A5246}"/>
    <cellStyle name="40% - Accent2 2 2 3 4 4 2" xfId="27471" xr:uid="{B3BBE0F0-3794-45E2-B0A1-B9EC6C7E83B7}"/>
    <cellStyle name="40% - Accent2 2 2 3 4 4 2 2" xfId="46233" xr:uid="{3F545867-B655-4846-938F-5124EBAD4ED7}"/>
    <cellStyle name="40% - Accent2 2 2 3 4 4 3" xfId="18080" xr:uid="{0DEC5990-94DE-4049-BC1C-7D729A45715E}"/>
    <cellStyle name="40% - Accent2 2 2 3 4 4 4" xfId="36852" xr:uid="{CEA3CE2C-7B8A-4AE8-A225-4FA9F463AB37}"/>
    <cellStyle name="40% - Accent2 2 2 3 4 5" xfId="23960" xr:uid="{D1B97E90-3E8A-45C2-ACDF-702F018A8C1D}"/>
    <cellStyle name="40% - Accent2 2 2 3 4 5 2" xfId="42723" xr:uid="{63ACC8FF-CA7D-4AF6-9535-F0652BC34C30}"/>
    <cellStyle name="40% - Accent2 2 2 3 4 6" xfId="14569" xr:uid="{C1C6044B-568C-4FB3-A7EB-ED8643CE1E11}"/>
    <cellStyle name="40% - Accent2 2 2 3 4 7" xfId="33342" xr:uid="{258B11B7-FC29-487D-9314-A0B0AE55F7BC}"/>
    <cellStyle name="40% - Accent2 2 2 3 4 8" xfId="50963" xr:uid="{0E85CE66-723F-4473-A908-6E6C0E92CFBB}"/>
    <cellStyle name="40% - Accent2 2 2 3 4 9" xfId="4913" xr:uid="{532B0EC0-C770-40C1-9EA4-BDF21EA36E48}"/>
    <cellStyle name="40% - Accent2 2 2 3 5" xfId="5689" xr:uid="{6E4BB38C-E902-4519-B861-425A3619BA34}"/>
    <cellStyle name="40% - Accent2 2 2 3 5 2" xfId="10722" xr:uid="{9843D793-81D6-417D-BD7F-7142C62AECAD}"/>
    <cellStyle name="40% - Accent2 2 2 3 5 2 2" xfId="29576" xr:uid="{D8AE38A6-164C-4F80-BC75-E5A2DF773EC0}"/>
    <cellStyle name="40% - Accent2 2 2 3 5 2 2 2" xfId="48338" xr:uid="{0171A0B8-CE8C-4BB6-86C7-4D75477A84D8}"/>
    <cellStyle name="40% - Accent2 2 2 3 5 2 3" xfId="20185" xr:uid="{F22B70BE-2F45-47E4-B56C-DA0F8A9356AC}"/>
    <cellStyle name="40% - Accent2 2 2 3 5 2 4" xfId="38957" xr:uid="{CBA50E81-63B3-4F77-AA15-FD0B803A8A5D}"/>
    <cellStyle name="40% - Accent2 2 2 3 5 3" xfId="24736" xr:uid="{7A9B97A5-1D5D-4D93-90FD-DAB0749D0505}"/>
    <cellStyle name="40% - Accent2 2 2 3 5 3 2" xfId="43498" xr:uid="{9E810188-A0AD-4094-83A4-BBFF943CFC12}"/>
    <cellStyle name="40% - Accent2 2 2 3 5 4" xfId="15345" xr:uid="{8A037A91-B8A9-461A-AD2D-A9C49FFFE2E5}"/>
    <cellStyle name="40% - Accent2 2 2 3 5 5" xfId="34117" xr:uid="{689355BD-BFA7-4CF7-812A-3B12A5E12F18}"/>
    <cellStyle name="40% - Accent2 2 2 3 5 6" xfId="53068" xr:uid="{6030E264-61B9-455A-A2E6-7A029CDEBDF1}"/>
    <cellStyle name="40% - Accent2 2 2 3 5 7" xfId="61018" xr:uid="{DA2EB8E6-BD15-4544-92EB-CCEF06A53285}"/>
    <cellStyle name="40% - Accent2 2 2 3 6" xfId="4138" xr:uid="{C897C3B8-BBE7-4485-83EA-7259123ED357}"/>
    <cellStyle name="40% - Accent2 2 2 3 6 2" xfId="10723" xr:uid="{AAF0C322-2229-46D1-B0FA-9D750B42CF70}"/>
    <cellStyle name="40% - Accent2 2 2 3 6 2 2" xfId="29577" xr:uid="{00E3C856-2504-4CC2-AA22-496C3491A2C8}"/>
    <cellStyle name="40% - Accent2 2 2 3 6 2 2 2" xfId="48339" xr:uid="{80D11ACA-7531-4F50-827D-A0336A7B90B8}"/>
    <cellStyle name="40% - Accent2 2 2 3 6 2 3" xfId="20186" xr:uid="{A8B720A5-83A7-449A-8D08-AADA9E92FF8F}"/>
    <cellStyle name="40% - Accent2 2 2 3 6 2 4" xfId="38958" xr:uid="{6AEB4149-D0C9-4B80-BBCB-83AFF843BA99}"/>
    <cellStyle name="40% - Accent2 2 2 3 6 3" xfId="23185" xr:uid="{2E8319FB-2BBB-48A2-B3C0-1DE31D624777}"/>
    <cellStyle name="40% - Accent2 2 2 3 6 3 2" xfId="41948" xr:uid="{53706872-88F9-44F9-B0BD-8BF915F5CE92}"/>
    <cellStyle name="40% - Accent2 2 2 3 6 4" xfId="13794" xr:uid="{DDA0BC21-83BD-4B03-96D8-677FBB2A6E70}"/>
    <cellStyle name="40% - Accent2 2 2 3 6 5" xfId="32567" xr:uid="{E4B2E4BA-3546-4DE4-8037-EF64FF1ED8E1}"/>
    <cellStyle name="40% - Accent2 2 2 3 6 6" xfId="53069" xr:uid="{400D4F88-10EE-49A1-BAD3-A86AC40C3DC3}"/>
    <cellStyle name="40% - Accent2 2 2 3 6 7" xfId="61019" xr:uid="{B283A205-967F-43CE-AA37-18AA8F468D96}"/>
    <cellStyle name="40% - Accent2 2 2 3 7" xfId="6875" xr:uid="{E4C84DAB-7BF3-4ECA-9403-C6BB55535BE0}"/>
    <cellStyle name="40% - Accent2 2 2 3 7 2" xfId="25915" xr:uid="{8C9CF48F-6F7F-4482-8548-716C3E61D8B3}"/>
    <cellStyle name="40% - Accent2 2 2 3 7 2 2" xfId="44677" xr:uid="{FB9EC638-7D24-4CF2-A344-6B7912A91E6C}"/>
    <cellStyle name="40% - Accent2 2 2 3 7 3" xfId="16524" xr:uid="{8092B891-ED4B-40A9-803A-4C81A3BAFA38}"/>
    <cellStyle name="40% - Accent2 2 2 3 7 4" xfId="35296" xr:uid="{8FDEB189-4D1C-4AF3-8037-7B9D76F58FA6}"/>
    <cellStyle name="40% - Accent2 2 2 3 8" xfId="8610" xr:uid="{4317F263-0805-4BD7-8272-B6D7F7B1F321}"/>
    <cellStyle name="40% - Accent2 2 2 3 8 2" xfId="27466" xr:uid="{03B98B55-7965-4B78-B480-A24B3EF1DA07}"/>
    <cellStyle name="40% - Accent2 2 2 3 8 2 2" xfId="46228" xr:uid="{C8224BE1-A05A-4011-81F3-39C66BC8B426}"/>
    <cellStyle name="40% - Accent2 2 2 3 8 3" xfId="18075" xr:uid="{AA77FB15-65F8-40C4-AFDF-743B3B6E29A4}"/>
    <cellStyle name="40% - Accent2 2 2 3 8 4" xfId="36847" xr:uid="{F3C63F7C-CB40-41DA-BE70-2C4674EA5B97}"/>
    <cellStyle name="40% - Accent2 2 2 3 9" xfId="22546" xr:uid="{0C5930F9-75C8-4038-A018-8C14A7512117}"/>
    <cellStyle name="40% - Accent2 2 2 3 9 2" xfId="41318" xr:uid="{C5B89C08-65E6-4150-B675-210FD0759E9F}"/>
    <cellStyle name="40% - Accent2 2 2 4" xfId="1609" xr:uid="{4A6CEE6B-5CB6-49B4-9E77-391919812AFC}"/>
    <cellStyle name="40% - Accent2 2 2 4 10" xfId="13158" xr:uid="{C0851F17-B556-4AC4-AFD4-9E3AE14EA24B}"/>
    <cellStyle name="40% - Accent2 2 2 4 11" xfId="31940" xr:uid="{84480B79-732D-4AA0-BBEF-B4D4C7160796}"/>
    <cellStyle name="40% - Accent2 2 2 4 12" xfId="50964" xr:uid="{EDE0E1B9-2B7C-44E2-BBF6-60F7DCD51046}"/>
    <cellStyle name="40% - Accent2 2 2 4 13" xfId="3495" xr:uid="{FA6EAB08-B07C-4FE6-8663-CB2EA5F57747}"/>
    <cellStyle name="40% - Accent2 2 2 4 14" xfId="59151" xr:uid="{9D1EDB2E-94F8-4F48-BDC7-1F6D7E74A09D}"/>
    <cellStyle name="40% - Accent2 2 2 4 2" xfId="2435" xr:uid="{E73A4B45-73DE-4066-AB6E-72ACFB31D5CC}"/>
    <cellStyle name="40% - Accent2 2 2 4 2 10" xfId="50965" xr:uid="{E612E619-E170-42EE-91EF-CFC6CD7D6C06}"/>
    <cellStyle name="40% - Accent2 2 2 4 2 11" xfId="3496" xr:uid="{EBA3D834-7B0A-446F-8B42-823AF280723A}"/>
    <cellStyle name="40% - Accent2 2 2 4 2 12" xfId="59152" xr:uid="{97C6390B-27D7-4CF7-9AB4-C6983A5E2A45}"/>
    <cellStyle name="40% - Accent2 2 2 4 2 2" xfId="2436" xr:uid="{8051B105-858B-4740-A4AE-695E2A60978C}"/>
    <cellStyle name="40% - Accent2 2 2 4 2 2 10" xfId="59153" xr:uid="{044FCF85-A958-47C3-846C-427A58A51812}"/>
    <cellStyle name="40% - Accent2 2 2 4 2 2 2" xfId="6883" xr:uid="{AED9C3F8-B894-46C5-93D2-2560083A4332}"/>
    <cellStyle name="40% - Accent2 2 2 4 2 2 2 2" xfId="10724" xr:uid="{357579D7-F03A-4081-9981-8A9CC3404C2E}"/>
    <cellStyle name="40% - Accent2 2 2 4 2 2 2 2 2" xfId="29578" xr:uid="{77CF9CB7-F4C4-45E8-89F4-DA0626AEBC69}"/>
    <cellStyle name="40% - Accent2 2 2 4 2 2 2 2 2 2" xfId="48340" xr:uid="{EC411062-290A-49FA-8055-95227D11BBD2}"/>
    <cellStyle name="40% - Accent2 2 2 4 2 2 2 2 3" xfId="20187" xr:uid="{112C7AFD-2960-4A5D-9E8F-0750DAC32020}"/>
    <cellStyle name="40% - Accent2 2 2 4 2 2 2 2 4" xfId="38959" xr:uid="{1AF4712F-5484-4DD0-9003-4559F95FF4E7}"/>
    <cellStyle name="40% - Accent2 2 2 4 2 2 2 3" xfId="25923" xr:uid="{9DCC9419-340F-4F68-BADE-7ACD6F658166}"/>
    <cellStyle name="40% - Accent2 2 2 4 2 2 2 3 2" xfId="44685" xr:uid="{6384D5C7-E701-43CC-9E5A-7FDDC0A3C190}"/>
    <cellStyle name="40% - Accent2 2 2 4 2 2 2 4" xfId="16532" xr:uid="{F6005F20-B350-409F-81BB-A1AF7A0DD9F1}"/>
    <cellStyle name="40% - Accent2 2 2 4 2 2 2 5" xfId="35304" xr:uid="{C83E2881-D347-49BF-AF58-7BEB38E17585}"/>
    <cellStyle name="40% - Accent2 2 2 4 2 2 2 6" xfId="53070" xr:uid="{AE24B345-76CC-49B1-AF5A-AAD8E61C450D}"/>
    <cellStyle name="40% - Accent2 2 2 4 2 2 2 7" xfId="61020" xr:uid="{0BE921EE-D6BB-4776-869A-2727CDA8A6DB}"/>
    <cellStyle name="40% - Accent2 2 2 4 2 2 3" xfId="10725" xr:uid="{4F43E8C1-AA62-4AE1-9E9E-0B923F013831}"/>
    <cellStyle name="40% - Accent2 2 2 4 2 2 3 2" xfId="29579" xr:uid="{E1BB28A2-9FEF-43EF-A2B8-C718338A1667}"/>
    <cellStyle name="40% - Accent2 2 2 4 2 2 3 2 2" xfId="48341" xr:uid="{FF0E7B6D-6233-4AC4-B1F5-2F5231860E54}"/>
    <cellStyle name="40% - Accent2 2 2 4 2 2 3 3" xfId="20188" xr:uid="{F5F43F05-0735-42BA-A958-2FEB64688AB2}"/>
    <cellStyle name="40% - Accent2 2 2 4 2 2 3 4" xfId="38960" xr:uid="{18AB867D-5CD6-49B7-8D1B-A7311E1BCBBA}"/>
    <cellStyle name="40% - Accent2 2 2 4 2 2 3 5" xfId="53071" xr:uid="{AFF03A42-47A5-4F4D-9872-F15660BAF841}"/>
    <cellStyle name="40% - Accent2 2 2 4 2 2 3 6" xfId="61021" xr:uid="{BC5199A4-889F-45B7-9D6F-10000597DD45}"/>
    <cellStyle name="40% - Accent2 2 2 4 2 2 4" xfId="8618" xr:uid="{9E3ECDBC-0F97-44F1-BCB7-9D6C5F55B604}"/>
    <cellStyle name="40% - Accent2 2 2 4 2 2 4 2" xfId="27474" xr:uid="{AD6AF87D-9C4E-4678-8CBC-033AE5A49FB7}"/>
    <cellStyle name="40% - Accent2 2 2 4 2 2 4 2 2" xfId="46236" xr:uid="{208416F4-8017-46F8-B907-6873B21BB359}"/>
    <cellStyle name="40% - Accent2 2 2 4 2 2 4 3" xfId="18083" xr:uid="{8C3F8FC8-6B5E-4037-B4AC-EC6AD161ECA8}"/>
    <cellStyle name="40% - Accent2 2 2 4 2 2 4 4" xfId="36855" xr:uid="{909BAFAF-3853-4CC3-8B4B-6F8D7FEB9D6B}"/>
    <cellStyle name="40% - Accent2 2 2 4 2 2 5" xfId="24218" xr:uid="{2AD280A1-A105-40AA-9457-0403E4A8213A}"/>
    <cellStyle name="40% - Accent2 2 2 4 2 2 5 2" xfId="42981" xr:uid="{DA6368AD-BD85-4F7B-911C-13BC170820E7}"/>
    <cellStyle name="40% - Accent2 2 2 4 2 2 6" xfId="14827" xr:uid="{409047B3-A1D1-4EC3-B8EF-D1D506B410E8}"/>
    <cellStyle name="40% - Accent2 2 2 4 2 2 7" xfId="33600" xr:uid="{4CFA6D5D-789A-47C6-83DA-1E1C3795A62F}"/>
    <cellStyle name="40% - Accent2 2 2 4 2 2 8" xfId="50966" xr:uid="{E9472D14-A364-4154-A4CA-EC25C9EC4859}"/>
    <cellStyle name="40% - Accent2 2 2 4 2 2 9" xfId="5171" xr:uid="{8146DDEA-8FF7-4F6F-8077-A0093C6CB183}"/>
    <cellStyle name="40% - Accent2 2 2 4 2 3" xfId="5947" xr:uid="{9D7EB92A-DCA2-4A8F-8051-24D4B1929194}"/>
    <cellStyle name="40% - Accent2 2 2 4 2 3 2" xfId="10726" xr:uid="{BB634518-35CF-429F-BDF0-8230E5A1D624}"/>
    <cellStyle name="40% - Accent2 2 2 4 2 3 2 2" xfId="29580" xr:uid="{F7FDB24D-675C-4D03-BDF3-7A4D215C1B44}"/>
    <cellStyle name="40% - Accent2 2 2 4 2 3 2 2 2" xfId="48342" xr:uid="{6A54B79F-B65C-4E4A-9D0F-4062D71CD848}"/>
    <cellStyle name="40% - Accent2 2 2 4 2 3 2 3" xfId="20189" xr:uid="{63E568F0-23E9-4721-AA09-DCEDC2328F4B}"/>
    <cellStyle name="40% - Accent2 2 2 4 2 3 2 4" xfId="38961" xr:uid="{0F078CD1-95DE-43F4-9653-79E0091EAEF2}"/>
    <cellStyle name="40% - Accent2 2 2 4 2 3 3" xfId="24994" xr:uid="{53D13634-BA15-4D98-A27A-A6982392050F}"/>
    <cellStyle name="40% - Accent2 2 2 4 2 3 3 2" xfId="43756" xr:uid="{56FC9944-BE65-4411-93F6-2F8394940D08}"/>
    <cellStyle name="40% - Accent2 2 2 4 2 3 4" xfId="15603" xr:uid="{55D121BB-9C1B-4D61-9E6C-120475CB1CED}"/>
    <cellStyle name="40% - Accent2 2 2 4 2 3 5" xfId="34375" xr:uid="{B4165709-BBE4-4EDF-B6DD-FC40432310F7}"/>
    <cellStyle name="40% - Accent2 2 2 4 2 3 6" xfId="53072" xr:uid="{3BC40186-CCC1-4460-8476-B0DC069FFD25}"/>
    <cellStyle name="40% - Accent2 2 2 4 2 3 7" xfId="61022" xr:uid="{9325303C-22ED-4740-B181-E28EB7884B2E}"/>
    <cellStyle name="40% - Accent2 2 2 4 2 4" xfId="4396" xr:uid="{B81B6C62-A236-46E2-A237-C7945BC4EFBA}"/>
    <cellStyle name="40% - Accent2 2 2 4 2 4 2" xfId="10727" xr:uid="{0DD738BE-F487-433F-A5F6-E27CB7012943}"/>
    <cellStyle name="40% - Accent2 2 2 4 2 4 2 2" xfId="29581" xr:uid="{C583AAB0-8F86-4734-9DD5-450E372388FB}"/>
    <cellStyle name="40% - Accent2 2 2 4 2 4 2 2 2" xfId="48343" xr:uid="{714EB015-4D7F-4562-BEE3-0FAF4CC79121}"/>
    <cellStyle name="40% - Accent2 2 2 4 2 4 2 3" xfId="20190" xr:uid="{AEC5F19A-5A00-450F-BDAF-469525172B43}"/>
    <cellStyle name="40% - Accent2 2 2 4 2 4 2 4" xfId="38962" xr:uid="{CEB8729E-B580-4189-B70B-0356D0365C41}"/>
    <cellStyle name="40% - Accent2 2 2 4 2 4 3" xfId="23443" xr:uid="{3BBE1725-4062-4FEC-88AD-5858B0273173}"/>
    <cellStyle name="40% - Accent2 2 2 4 2 4 3 2" xfId="42206" xr:uid="{807159CB-9B6C-4644-BC9A-16C1DA160476}"/>
    <cellStyle name="40% - Accent2 2 2 4 2 4 4" xfId="14052" xr:uid="{EBC85B3D-CE42-421C-BEED-A03F8D74B9EC}"/>
    <cellStyle name="40% - Accent2 2 2 4 2 4 5" xfId="32825" xr:uid="{EFE99B5C-1508-46F9-8EE3-AEA7846B2445}"/>
    <cellStyle name="40% - Accent2 2 2 4 2 4 6" xfId="53073" xr:uid="{70989F1F-CF67-41D3-89C2-A107C3D0ADC2}"/>
    <cellStyle name="40% - Accent2 2 2 4 2 4 7" xfId="61023" xr:uid="{32406D82-9C32-4609-BB95-F68CA595F082}"/>
    <cellStyle name="40% - Accent2 2 2 4 2 5" xfId="6882" xr:uid="{BD02E4E3-9D63-41CC-BDDB-4A72FC9E52D6}"/>
    <cellStyle name="40% - Accent2 2 2 4 2 5 2" xfId="25922" xr:uid="{71DCC233-ECA9-4274-BB04-F94685191992}"/>
    <cellStyle name="40% - Accent2 2 2 4 2 5 2 2" xfId="44684" xr:uid="{25C140C9-0569-4F03-9C5C-D89A83F01ADB}"/>
    <cellStyle name="40% - Accent2 2 2 4 2 5 3" xfId="16531" xr:uid="{091EDBE7-7B54-4BCD-A91B-74D79566A42C}"/>
    <cellStyle name="40% - Accent2 2 2 4 2 5 4" xfId="35303" xr:uid="{AF751F7D-5C9B-423A-A651-0CDC0DEFC0F6}"/>
    <cellStyle name="40% - Accent2 2 2 4 2 6" xfId="8617" xr:uid="{06B7938A-EFFE-42EE-9C07-5F590CE1DC36}"/>
    <cellStyle name="40% - Accent2 2 2 4 2 6 2" xfId="27473" xr:uid="{F708F2D7-8FDC-49AB-8288-1C9DD45EDD0C}"/>
    <cellStyle name="40% - Accent2 2 2 4 2 6 2 2" xfId="46235" xr:uid="{246A4CE4-9B3C-4717-90D8-5F59D422249A}"/>
    <cellStyle name="40% - Accent2 2 2 4 2 6 3" xfId="18082" xr:uid="{60B40D05-E635-4285-B0E4-976FB7298A41}"/>
    <cellStyle name="40% - Accent2 2 2 4 2 6 4" xfId="36854" xr:uid="{F9CB4C60-F2F9-48D0-871F-F0EE4535FB96}"/>
    <cellStyle name="40% - Accent2 2 2 4 2 7" xfId="22550" xr:uid="{AC793F7F-8F3C-4A93-95BB-6524B95BFFCB}"/>
    <cellStyle name="40% - Accent2 2 2 4 2 7 2" xfId="41322" xr:uid="{742A1F8C-566C-42FF-A4E4-45DFB1B950ED}"/>
    <cellStyle name="40% - Accent2 2 2 4 2 8" xfId="13159" xr:uid="{3CFD9F59-E884-4399-A678-2E706955F587}"/>
    <cellStyle name="40% - Accent2 2 2 4 2 9" xfId="31941" xr:uid="{FB4D262E-5D3C-4DEB-B869-D36F826B8124}"/>
    <cellStyle name="40% - Accent2 2 2 4 3" xfId="2437" xr:uid="{954961B8-7B72-47F4-A7ED-9B28DB37C58A}"/>
    <cellStyle name="40% - Accent2 2 2 4 3 10" xfId="50967" xr:uid="{27874C70-88A9-4441-A426-E015A4444B91}"/>
    <cellStyle name="40% - Accent2 2 2 4 3 11" xfId="3497" xr:uid="{922F1082-154E-4220-9316-4CD56BC1738A}"/>
    <cellStyle name="40% - Accent2 2 2 4 3 12" xfId="59154" xr:uid="{E386EACA-66A0-4DBB-A7F4-6A1E3D2008DD}"/>
    <cellStyle name="40% - Accent2 2 2 4 3 2" xfId="2438" xr:uid="{5F5A8E6B-B823-40DD-B856-93F5AC783753}"/>
    <cellStyle name="40% - Accent2 2 2 4 3 2 10" xfId="59155" xr:uid="{7C7D55F8-9DAE-480A-851E-030126312B75}"/>
    <cellStyle name="40% - Accent2 2 2 4 3 2 2" xfId="6885" xr:uid="{0EA5F5AE-88F9-446B-9A90-50E41BAA1F79}"/>
    <cellStyle name="40% - Accent2 2 2 4 3 2 2 2" xfId="10728" xr:uid="{53378078-D2E1-411D-8ED1-A2D6599CE808}"/>
    <cellStyle name="40% - Accent2 2 2 4 3 2 2 2 2" xfId="29582" xr:uid="{55642655-90CD-4607-BE02-054FD576B714}"/>
    <cellStyle name="40% - Accent2 2 2 4 3 2 2 2 2 2" xfId="48344" xr:uid="{97DA6DD0-E1AB-4236-9252-BDF7C1A03C27}"/>
    <cellStyle name="40% - Accent2 2 2 4 3 2 2 2 3" xfId="20191" xr:uid="{DE95C046-1A43-4B5B-8F8C-937BA4CF7CD4}"/>
    <cellStyle name="40% - Accent2 2 2 4 3 2 2 2 4" xfId="38963" xr:uid="{EB054372-3122-4466-9E25-75DAA27E4530}"/>
    <cellStyle name="40% - Accent2 2 2 4 3 2 2 3" xfId="25925" xr:uid="{D355F8D9-24CF-44CA-98BB-8C446EB6C841}"/>
    <cellStyle name="40% - Accent2 2 2 4 3 2 2 3 2" xfId="44687" xr:uid="{B20B4771-973A-4A58-8418-0B6EE540C53F}"/>
    <cellStyle name="40% - Accent2 2 2 4 3 2 2 4" xfId="16534" xr:uid="{4D32CC67-5E3F-4F1B-9677-3E96846ECA16}"/>
    <cellStyle name="40% - Accent2 2 2 4 3 2 2 5" xfId="35306" xr:uid="{4917DB51-2DAF-42A2-B2FC-678D3DF30A3D}"/>
    <cellStyle name="40% - Accent2 2 2 4 3 2 2 6" xfId="53074" xr:uid="{292F6366-C1A7-4617-809A-049701CFBDD2}"/>
    <cellStyle name="40% - Accent2 2 2 4 3 2 2 7" xfId="61024" xr:uid="{D620DE1C-D827-4601-AF88-FDBB4E1081A5}"/>
    <cellStyle name="40% - Accent2 2 2 4 3 2 3" xfId="10729" xr:uid="{72D5EA66-3E4D-445B-BCC6-3A133D88CA9C}"/>
    <cellStyle name="40% - Accent2 2 2 4 3 2 3 2" xfId="29583" xr:uid="{11CD12A0-E39D-4C01-968D-A564AD2B46CE}"/>
    <cellStyle name="40% - Accent2 2 2 4 3 2 3 2 2" xfId="48345" xr:uid="{57C9619B-5F2D-4875-A985-F54FD36E55B7}"/>
    <cellStyle name="40% - Accent2 2 2 4 3 2 3 3" xfId="20192" xr:uid="{00FED7E3-7D54-4EF5-B307-E44239A32A8C}"/>
    <cellStyle name="40% - Accent2 2 2 4 3 2 3 4" xfId="38964" xr:uid="{C144FD57-189C-4A61-BE32-3DD976049804}"/>
    <cellStyle name="40% - Accent2 2 2 4 3 2 3 5" xfId="53075" xr:uid="{DB9E5DB3-3CC6-46B1-B506-27DF151466E6}"/>
    <cellStyle name="40% - Accent2 2 2 4 3 2 3 6" xfId="61025" xr:uid="{46886DC6-5D8B-4916-B16C-D8CE5E622C12}"/>
    <cellStyle name="40% - Accent2 2 2 4 3 2 4" xfId="8620" xr:uid="{4E7D7121-E6BE-42F3-A0B8-9ABF87674C56}"/>
    <cellStyle name="40% - Accent2 2 2 4 3 2 4 2" xfId="27476" xr:uid="{529E1012-C442-4EC8-9E30-5B4D133B81C6}"/>
    <cellStyle name="40% - Accent2 2 2 4 3 2 4 2 2" xfId="46238" xr:uid="{82E7F119-ADB5-42DE-879B-75E0C0A0E64E}"/>
    <cellStyle name="40% - Accent2 2 2 4 3 2 4 3" xfId="18085" xr:uid="{85CFA338-6A97-44ED-9BE1-F76B8CB44BF1}"/>
    <cellStyle name="40% - Accent2 2 2 4 3 2 4 4" xfId="36857" xr:uid="{45F95263-3A3A-47E6-8049-C664E5B51775}"/>
    <cellStyle name="40% - Accent2 2 2 4 3 2 5" xfId="24436" xr:uid="{34881434-4A42-49C7-9E33-CB56182AD40E}"/>
    <cellStyle name="40% - Accent2 2 2 4 3 2 5 2" xfId="43199" xr:uid="{0521CC52-5F18-498D-AAFB-89E36AA02150}"/>
    <cellStyle name="40% - Accent2 2 2 4 3 2 6" xfId="15045" xr:uid="{3EB31227-AD98-40E0-8CBE-7C7EE733F56A}"/>
    <cellStyle name="40% - Accent2 2 2 4 3 2 7" xfId="33818" xr:uid="{CE066C5E-4DC5-40BE-B398-B77A61304A2D}"/>
    <cellStyle name="40% - Accent2 2 2 4 3 2 8" xfId="50968" xr:uid="{6FBD151C-DF4F-4FD4-9A40-54DECB72F895}"/>
    <cellStyle name="40% - Accent2 2 2 4 3 2 9" xfId="5389" xr:uid="{50E61A08-6F99-4ABB-B3BB-D5FCF9FB5E79}"/>
    <cellStyle name="40% - Accent2 2 2 4 3 3" xfId="6165" xr:uid="{4B0300AE-3504-470B-9143-8DC108782EA1}"/>
    <cellStyle name="40% - Accent2 2 2 4 3 3 2" xfId="10730" xr:uid="{5513E04E-9A4F-4CF4-AA29-4B8D855EE4D6}"/>
    <cellStyle name="40% - Accent2 2 2 4 3 3 2 2" xfId="29584" xr:uid="{A76743D2-6656-4EF9-80C6-0FA87D4D2469}"/>
    <cellStyle name="40% - Accent2 2 2 4 3 3 2 2 2" xfId="48346" xr:uid="{CA4EE4DE-54B2-4EBA-9D15-4B309EAF6389}"/>
    <cellStyle name="40% - Accent2 2 2 4 3 3 2 3" xfId="20193" xr:uid="{EA676E28-FAF9-4E68-AA7E-B9BC3A83D1A5}"/>
    <cellStyle name="40% - Accent2 2 2 4 3 3 2 4" xfId="38965" xr:uid="{4DF33AC1-D7A8-4BBE-923F-FDAE2C8FD249}"/>
    <cellStyle name="40% - Accent2 2 2 4 3 3 3" xfId="25212" xr:uid="{EE98C3DB-73C7-4638-BD8C-9B303E24E751}"/>
    <cellStyle name="40% - Accent2 2 2 4 3 3 3 2" xfId="43974" xr:uid="{8EB50028-CE7B-4A9F-A4E8-9BF63707609F}"/>
    <cellStyle name="40% - Accent2 2 2 4 3 3 4" xfId="15821" xr:uid="{D4CD7E56-03AD-4805-B91E-91CC3CCB8CE2}"/>
    <cellStyle name="40% - Accent2 2 2 4 3 3 5" xfId="34593" xr:uid="{DF72ACCD-042E-45F3-8102-4FBFBA3BE17C}"/>
    <cellStyle name="40% - Accent2 2 2 4 3 3 6" xfId="53076" xr:uid="{6EC5E7E7-D59C-4498-8BD4-640EB71A7086}"/>
    <cellStyle name="40% - Accent2 2 2 4 3 3 7" xfId="61026" xr:uid="{989FAE1A-4DB6-4ABE-8544-67372E67A102}"/>
    <cellStyle name="40% - Accent2 2 2 4 3 4" xfId="4614" xr:uid="{C4FDC82B-594C-4170-8CB1-7B5F60788D0D}"/>
    <cellStyle name="40% - Accent2 2 2 4 3 4 2" xfId="10731" xr:uid="{0B70A2AA-561F-4027-9A64-887A184E87E5}"/>
    <cellStyle name="40% - Accent2 2 2 4 3 4 2 2" xfId="29585" xr:uid="{78404895-567B-49C4-8D96-B134080E905A}"/>
    <cellStyle name="40% - Accent2 2 2 4 3 4 2 2 2" xfId="48347" xr:uid="{417D9475-F560-4059-B7E1-9498155B621E}"/>
    <cellStyle name="40% - Accent2 2 2 4 3 4 2 3" xfId="20194" xr:uid="{3E311569-DD45-4B33-9FCE-8274A494B3EF}"/>
    <cellStyle name="40% - Accent2 2 2 4 3 4 2 4" xfId="38966" xr:uid="{4B6025EA-A85A-4221-883D-C3FDE7844AC7}"/>
    <cellStyle name="40% - Accent2 2 2 4 3 4 3" xfId="23661" xr:uid="{5F7114E2-1A77-41C6-B159-2C6416993AAE}"/>
    <cellStyle name="40% - Accent2 2 2 4 3 4 3 2" xfId="42424" xr:uid="{7EFB0287-C234-4925-B2FC-2971344649B3}"/>
    <cellStyle name="40% - Accent2 2 2 4 3 4 4" xfId="14270" xr:uid="{DF627882-D501-4010-B263-5E611119683E}"/>
    <cellStyle name="40% - Accent2 2 2 4 3 4 5" xfId="33043" xr:uid="{636279EA-6E9C-4610-A5FE-986585D55A8F}"/>
    <cellStyle name="40% - Accent2 2 2 4 3 4 6" xfId="53077" xr:uid="{2AC3206C-B115-40F0-A351-EE6C8F67E5AB}"/>
    <cellStyle name="40% - Accent2 2 2 4 3 4 7" xfId="61027" xr:uid="{44683FF0-75DA-449A-AD5C-8C644D75D3F2}"/>
    <cellStyle name="40% - Accent2 2 2 4 3 5" xfId="6884" xr:uid="{DA4022C9-6502-4C3D-98B6-5468A0B3B35D}"/>
    <cellStyle name="40% - Accent2 2 2 4 3 5 2" xfId="25924" xr:uid="{38D96413-A616-492C-B826-9AB688B89D20}"/>
    <cellStyle name="40% - Accent2 2 2 4 3 5 2 2" xfId="44686" xr:uid="{3A8F2107-86B3-446E-AD15-B5C15992D11D}"/>
    <cellStyle name="40% - Accent2 2 2 4 3 5 3" xfId="16533" xr:uid="{9E5CB581-30CF-4030-8145-058BC827B81C}"/>
    <cellStyle name="40% - Accent2 2 2 4 3 5 4" xfId="35305" xr:uid="{E4D33D91-7D46-410A-860E-69A677D22E48}"/>
    <cellStyle name="40% - Accent2 2 2 4 3 6" xfId="8619" xr:uid="{C0766EEA-D664-48B4-B082-E48C6A1A3551}"/>
    <cellStyle name="40% - Accent2 2 2 4 3 6 2" xfId="27475" xr:uid="{2B5BBC9D-E7B9-4B37-9764-9B5D8468B44B}"/>
    <cellStyle name="40% - Accent2 2 2 4 3 6 2 2" xfId="46237" xr:uid="{E0AB6E65-8ECB-45E8-8419-F13818CFCB33}"/>
    <cellStyle name="40% - Accent2 2 2 4 3 6 3" xfId="18084" xr:uid="{F738B4EA-A386-471C-8B5B-52732EED4B9F}"/>
    <cellStyle name="40% - Accent2 2 2 4 3 6 4" xfId="36856" xr:uid="{FCE56DB7-EA67-4A25-9BD4-A0E99EFA39E0}"/>
    <cellStyle name="40% - Accent2 2 2 4 3 7" xfId="22551" xr:uid="{EC60D765-5163-4043-AFC7-AD15E15E95F4}"/>
    <cellStyle name="40% - Accent2 2 2 4 3 7 2" xfId="41323" xr:uid="{70052A6E-2F92-4646-8435-EFF4EF747A85}"/>
    <cellStyle name="40% - Accent2 2 2 4 3 8" xfId="13160" xr:uid="{2EFBB690-8919-475C-8113-A0539531793B}"/>
    <cellStyle name="40% - Accent2 2 2 4 3 9" xfId="31942" xr:uid="{E0A47BD1-3B8E-475A-8860-1B3622C0D236}"/>
    <cellStyle name="40% - Accent2 2 2 4 4" xfId="2439" xr:uid="{9454D773-5400-4923-BE53-5DD8D45E4C8D}"/>
    <cellStyle name="40% - Accent2 2 2 4 4 10" xfId="59156" xr:uid="{650E5725-AF50-4093-B689-7E683B4633A8}"/>
    <cellStyle name="40% - Accent2 2 2 4 4 2" xfId="6886" xr:uid="{79F22D1E-BFC7-457A-9D55-C67A969F66A0}"/>
    <cellStyle name="40% - Accent2 2 2 4 4 2 2" xfId="10732" xr:uid="{AB76F660-1E98-4A66-8E69-2CC408A3262C}"/>
    <cellStyle name="40% - Accent2 2 2 4 4 2 2 2" xfId="29586" xr:uid="{F93D9E68-0DAF-451C-8FBA-A85BD0DDFD74}"/>
    <cellStyle name="40% - Accent2 2 2 4 4 2 2 2 2" xfId="48348" xr:uid="{0D259453-1DB3-4FB1-95DC-DC8E25C4CB46}"/>
    <cellStyle name="40% - Accent2 2 2 4 4 2 2 3" xfId="20195" xr:uid="{F6458CD6-C57C-463F-A3AD-30A704A018C5}"/>
    <cellStyle name="40% - Accent2 2 2 4 4 2 2 4" xfId="38967" xr:uid="{8AF58EC9-65D4-474F-8C3B-AB47ED0B017E}"/>
    <cellStyle name="40% - Accent2 2 2 4 4 2 3" xfId="25926" xr:uid="{C045F074-25A9-47AA-A8F9-6F22BC3846D4}"/>
    <cellStyle name="40% - Accent2 2 2 4 4 2 3 2" xfId="44688" xr:uid="{E3CE9C8F-6137-4FAA-983E-2EAB2C394D23}"/>
    <cellStyle name="40% - Accent2 2 2 4 4 2 4" xfId="16535" xr:uid="{DA22F606-C147-4C7A-B3ED-5F3E3D3DA63E}"/>
    <cellStyle name="40% - Accent2 2 2 4 4 2 5" xfId="35307" xr:uid="{79365435-773E-4490-B510-386AAF84A5AB}"/>
    <cellStyle name="40% - Accent2 2 2 4 4 2 6" xfId="53078" xr:uid="{7077BF69-9C49-4C68-A3D3-69A0E0ED83F8}"/>
    <cellStyle name="40% - Accent2 2 2 4 4 2 7" xfId="61028" xr:uid="{A8B6DCE2-984D-4A4A-BCC8-D89FABD33BA3}"/>
    <cellStyle name="40% - Accent2 2 2 4 4 3" xfId="10733" xr:uid="{55AF7B23-9E4C-4C5D-9BCD-9F856F9245E8}"/>
    <cellStyle name="40% - Accent2 2 2 4 4 3 2" xfId="29587" xr:uid="{0AC34BB4-95D3-4D85-8850-42F19C39BCF3}"/>
    <cellStyle name="40% - Accent2 2 2 4 4 3 2 2" xfId="48349" xr:uid="{43BE3938-2505-416F-A968-AF9174814B9D}"/>
    <cellStyle name="40% - Accent2 2 2 4 4 3 3" xfId="20196" xr:uid="{D6F2A638-E874-4689-B8C1-EC74F9CB7D59}"/>
    <cellStyle name="40% - Accent2 2 2 4 4 3 4" xfId="38968" xr:uid="{31B76EA7-DA00-4663-BD65-00416E531FE9}"/>
    <cellStyle name="40% - Accent2 2 2 4 4 3 5" xfId="53079" xr:uid="{3AF86B72-1914-4ABB-BE1C-963660CBFD0C}"/>
    <cellStyle name="40% - Accent2 2 2 4 4 3 6" xfId="61029" xr:uid="{576BE97F-00A8-4701-8D3C-590F3CCFFB05}"/>
    <cellStyle name="40% - Accent2 2 2 4 4 4" xfId="8621" xr:uid="{140E94FB-C1F6-42E5-BEDD-B1FD21D28F09}"/>
    <cellStyle name="40% - Accent2 2 2 4 4 4 2" xfId="27477" xr:uid="{CEB7CE8A-6125-4F8D-807C-E97B09DC3122}"/>
    <cellStyle name="40% - Accent2 2 2 4 4 4 2 2" xfId="46239" xr:uid="{5FC0C0BC-0F25-4E50-A9DD-96F7B8B37362}"/>
    <cellStyle name="40% - Accent2 2 2 4 4 4 3" xfId="18086" xr:uid="{39CEB6D8-9177-4B6A-83FA-C0EA900B47A2}"/>
    <cellStyle name="40% - Accent2 2 2 4 4 4 4" xfId="36858" xr:uid="{B4C8131C-9561-47C8-B8C2-8F8DA9B40AB7}"/>
    <cellStyle name="40% - Accent2 2 2 4 4 5" xfId="24003" xr:uid="{59DF914A-97F3-4697-A2DC-DAFC96B87B5E}"/>
    <cellStyle name="40% - Accent2 2 2 4 4 5 2" xfId="42766" xr:uid="{4FEFD80D-9A89-43C4-9C31-66B1168F59FC}"/>
    <cellStyle name="40% - Accent2 2 2 4 4 6" xfId="14612" xr:uid="{0A283377-7D45-4DC3-865D-5EBAF87B22D2}"/>
    <cellStyle name="40% - Accent2 2 2 4 4 7" xfId="33385" xr:uid="{D4A9186A-99B5-4444-8961-E54C901DDE6C}"/>
    <cellStyle name="40% - Accent2 2 2 4 4 8" xfId="50969" xr:uid="{8C12426D-AA0E-4D56-A001-A3E7A9E06592}"/>
    <cellStyle name="40% - Accent2 2 2 4 4 9" xfId="4956" xr:uid="{1B7EAB73-955A-4A60-AE7B-A78DAC775568}"/>
    <cellStyle name="40% - Accent2 2 2 4 5" xfId="5732" xr:uid="{B7A86133-9A26-4C06-A5C7-A73138AA7883}"/>
    <cellStyle name="40% - Accent2 2 2 4 5 2" xfId="10734" xr:uid="{FCA85424-567F-4247-93F6-7EA20BE71621}"/>
    <cellStyle name="40% - Accent2 2 2 4 5 2 2" xfId="29588" xr:uid="{1E10CE61-4D8B-4146-884D-D5A2758C8DC6}"/>
    <cellStyle name="40% - Accent2 2 2 4 5 2 2 2" xfId="48350" xr:uid="{9E803AF0-0B4C-4DE6-96C9-E46FA0B5A1FA}"/>
    <cellStyle name="40% - Accent2 2 2 4 5 2 3" xfId="20197" xr:uid="{C8C1841F-20BA-4A12-9638-7204BB9D462A}"/>
    <cellStyle name="40% - Accent2 2 2 4 5 2 4" xfId="38969" xr:uid="{517BB4E1-2007-4427-9379-5A8A3F0C806F}"/>
    <cellStyle name="40% - Accent2 2 2 4 5 3" xfId="24779" xr:uid="{72AD18E2-2EC3-46BF-8D7B-F5AD2783EFC8}"/>
    <cellStyle name="40% - Accent2 2 2 4 5 3 2" xfId="43541" xr:uid="{DFE145FC-3FF7-4EC5-86C9-6B86931A6EE4}"/>
    <cellStyle name="40% - Accent2 2 2 4 5 4" xfId="15388" xr:uid="{7DB090D3-4655-4A84-AE70-6CADD0416979}"/>
    <cellStyle name="40% - Accent2 2 2 4 5 5" xfId="34160" xr:uid="{C830C211-5361-4577-8A2E-3D38B471E29B}"/>
    <cellStyle name="40% - Accent2 2 2 4 5 6" xfId="53080" xr:uid="{8997DD70-DE75-4030-9768-70A8AA407957}"/>
    <cellStyle name="40% - Accent2 2 2 4 5 7" xfId="61030" xr:uid="{702E1168-AB0C-4F9F-8E41-3AAC4AC9835D}"/>
    <cellStyle name="40% - Accent2 2 2 4 6" xfId="4181" xr:uid="{7B4A45C6-CAEA-46E2-A78E-62F60A984481}"/>
    <cellStyle name="40% - Accent2 2 2 4 6 2" xfId="10735" xr:uid="{8F01C58B-5EAA-4F8C-B906-A4C8561A4C91}"/>
    <cellStyle name="40% - Accent2 2 2 4 6 2 2" xfId="29589" xr:uid="{B6C43DA0-8000-40B9-83C1-5FA01A97116A}"/>
    <cellStyle name="40% - Accent2 2 2 4 6 2 2 2" xfId="48351" xr:uid="{EE6A239E-02E4-4A86-AE68-FB2BF874C52C}"/>
    <cellStyle name="40% - Accent2 2 2 4 6 2 3" xfId="20198" xr:uid="{FF3A9116-B294-4C95-BEF0-F92A5BEAB6CA}"/>
    <cellStyle name="40% - Accent2 2 2 4 6 2 4" xfId="38970" xr:uid="{C766A17B-70A2-4B0F-A1D9-8590672A5DE6}"/>
    <cellStyle name="40% - Accent2 2 2 4 6 3" xfId="23228" xr:uid="{A2AC88E0-78ED-4C49-A5E2-E89EAA1380CD}"/>
    <cellStyle name="40% - Accent2 2 2 4 6 3 2" xfId="41991" xr:uid="{0AFD3C00-DCCC-42E6-AD1C-1F36F5840242}"/>
    <cellStyle name="40% - Accent2 2 2 4 6 4" xfId="13837" xr:uid="{2FA188FF-3FA6-4D8B-BFA3-6A4ED76EB9BD}"/>
    <cellStyle name="40% - Accent2 2 2 4 6 5" xfId="32610" xr:uid="{FF0B7E43-0FCA-4B43-BB26-5E35DC146AA1}"/>
    <cellStyle name="40% - Accent2 2 2 4 6 6" xfId="53081" xr:uid="{CBBACD95-A0E9-47B7-A482-7C091571D932}"/>
    <cellStyle name="40% - Accent2 2 2 4 6 7" xfId="61031" xr:uid="{6FBD7D82-27AD-48F3-A224-BD17EE71B8EA}"/>
    <cellStyle name="40% - Accent2 2 2 4 7" xfId="6881" xr:uid="{C612F117-548D-4AA2-9A18-CB721DB496F2}"/>
    <cellStyle name="40% - Accent2 2 2 4 7 2" xfId="25921" xr:uid="{499FD5CC-A852-4D2C-A600-CC594509819B}"/>
    <cellStyle name="40% - Accent2 2 2 4 7 2 2" xfId="44683" xr:uid="{96E34412-B243-4F83-BEFD-33A487E4A7EA}"/>
    <cellStyle name="40% - Accent2 2 2 4 7 3" xfId="16530" xr:uid="{B9F6FA27-7D43-4E2D-9EF7-25043BD5523D}"/>
    <cellStyle name="40% - Accent2 2 2 4 7 4" xfId="35302" xr:uid="{3056E705-F290-48C3-B8F3-1E9E807CD641}"/>
    <cellStyle name="40% - Accent2 2 2 4 8" xfId="8616" xr:uid="{A567AEE4-4A0A-41C3-8D92-0A46929834EA}"/>
    <cellStyle name="40% - Accent2 2 2 4 8 2" xfId="27472" xr:uid="{8552490D-8FA9-49E1-A093-9095F1FA78DD}"/>
    <cellStyle name="40% - Accent2 2 2 4 8 2 2" xfId="46234" xr:uid="{B6B5CFA5-7DEE-4010-890F-0E21CA47C6C1}"/>
    <cellStyle name="40% - Accent2 2 2 4 8 3" xfId="18081" xr:uid="{55DCE59A-CA2C-477E-B823-75B8701E479F}"/>
    <cellStyle name="40% - Accent2 2 2 4 8 4" xfId="36853" xr:uid="{F4391946-6346-4EAE-81B6-1DC1FAD681A3}"/>
    <cellStyle name="40% - Accent2 2 2 4 9" xfId="22549" xr:uid="{8866F863-B539-41EB-860E-9431EB387E5D}"/>
    <cellStyle name="40% - Accent2 2 2 4 9 2" xfId="41321" xr:uid="{7CF28A76-3FC7-4552-96F5-986C0AF38C25}"/>
    <cellStyle name="40% - Accent2 2 2 5" xfId="2440" xr:uid="{C5A9DF18-6891-498C-92AD-A5A7DFC01ECF}"/>
    <cellStyle name="40% - Accent2 2 2 5 10" xfId="13161" xr:uid="{35FE7207-FC48-43FB-BAA4-33574DE7ABDE}"/>
    <cellStyle name="40% - Accent2 2 2 5 11" xfId="31943" xr:uid="{6960E9F4-4018-4570-93BE-7B77427094B5}"/>
    <cellStyle name="40% - Accent2 2 2 5 12" xfId="50970" xr:uid="{294C9362-C5A1-4A4F-BB1E-1AB0E225BB40}"/>
    <cellStyle name="40% - Accent2 2 2 5 13" xfId="3498" xr:uid="{C9F73AE8-9EF7-40E2-BDBB-8E4B84BFB732}"/>
    <cellStyle name="40% - Accent2 2 2 5 14" xfId="59157" xr:uid="{E56A9CDF-826E-44B9-B12F-D1D667663C51}"/>
    <cellStyle name="40% - Accent2 2 2 5 2" xfId="2441" xr:uid="{0C5296FE-78D6-4CD3-8EAC-5B43A221CC25}"/>
    <cellStyle name="40% - Accent2 2 2 5 2 10" xfId="50971" xr:uid="{05969355-51AE-4CF0-8DD7-662B8A67738D}"/>
    <cellStyle name="40% - Accent2 2 2 5 2 11" xfId="3499" xr:uid="{D72B44A6-AB88-4251-9F7D-4AD37B04266A}"/>
    <cellStyle name="40% - Accent2 2 2 5 2 12" xfId="59158" xr:uid="{64ECE3DC-A9FD-4F98-B08D-1CE7D672982F}"/>
    <cellStyle name="40% - Accent2 2 2 5 2 2" xfId="2442" xr:uid="{CCDF4396-E069-4259-9359-C18BF18AD15B}"/>
    <cellStyle name="40% - Accent2 2 2 5 2 2 10" xfId="59159" xr:uid="{B835F8C7-A3D2-4C3F-B366-85C512C76CA2}"/>
    <cellStyle name="40% - Accent2 2 2 5 2 2 2" xfId="6889" xr:uid="{DE6EED1C-208A-42FB-9939-4A6A74DD5BD6}"/>
    <cellStyle name="40% - Accent2 2 2 5 2 2 2 2" xfId="10736" xr:uid="{816DEF44-AEEB-4B00-852F-173969E21880}"/>
    <cellStyle name="40% - Accent2 2 2 5 2 2 2 2 2" xfId="29590" xr:uid="{ECAA6B14-0230-4593-9F74-98B1DD28ACEF}"/>
    <cellStyle name="40% - Accent2 2 2 5 2 2 2 2 2 2" xfId="48352" xr:uid="{5DFE628D-FE41-4D4F-AE20-8EC223700BC2}"/>
    <cellStyle name="40% - Accent2 2 2 5 2 2 2 2 3" xfId="20199" xr:uid="{874F27C2-6CF5-4F20-973B-B030825B9FBC}"/>
    <cellStyle name="40% - Accent2 2 2 5 2 2 2 2 4" xfId="38971" xr:uid="{71D0521D-4813-4544-A80C-01CACED17FEC}"/>
    <cellStyle name="40% - Accent2 2 2 5 2 2 2 3" xfId="25929" xr:uid="{CA39861F-FEED-457C-B87E-FFBEF8908BCD}"/>
    <cellStyle name="40% - Accent2 2 2 5 2 2 2 3 2" xfId="44691" xr:uid="{1C513AA5-AD3D-4987-882D-0277EFE79D1D}"/>
    <cellStyle name="40% - Accent2 2 2 5 2 2 2 4" xfId="16538" xr:uid="{DF0A5A5C-4717-4E1A-B967-5B0BE9F1A067}"/>
    <cellStyle name="40% - Accent2 2 2 5 2 2 2 5" xfId="35310" xr:uid="{2868EEDA-50E7-41DC-A533-69220A63EA1E}"/>
    <cellStyle name="40% - Accent2 2 2 5 2 2 2 6" xfId="53082" xr:uid="{14E46134-C867-4AAA-9804-366A1D7BF17F}"/>
    <cellStyle name="40% - Accent2 2 2 5 2 2 2 7" xfId="61032" xr:uid="{0CE518D8-7B42-4A33-BCE6-BCE66F22F52D}"/>
    <cellStyle name="40% - Accent2 2 2 5 2 2 3" xfId="10737" xr:uid="{8204D4EC-8B33-4CC7-955D-6767308A9E38}"/>
    <cellStyle name="40% - Accent2 2 2 5 2 2 3 2" xfId="29591" xr:uid="{AFA36145-CD06-43D5-B3CF-8EC8051A3C5F}"/>
    <cellStyle name="40% - Accent2 2 2 5 2 2 3 2 2" xfId="48353" xr:uid="{E7F9FE65-9685-41B8-AF93-7C0B8DC53488}"/>
    <cellStyle name="40% - Accent2 2 2 5 2 2 3 3" xfId="20200" xr:uid="{DB6F8128-D99C-414D-9A3E-FC99D1FAAF9F}"/>
    <cellStyle name="40% - Accent2 2 2 5 2 2 3 4" xfId="38972" xr:uid="{82FCFF29-0BE5-409D-81E7-B217C0C23E76}"/>
    <cellStyle name="40% - Accent2 2 2 5 2 2 3 5" xfId="53083" xr:uid="{AC6B291D-E6B1-4ED8-B087-D220AD384614}"/>
    <cellStyle name="40% - Accent2 2 2 5 2 2 3 6" xfId="61033" xr:uid="{51F96B6D-9A33-49C1-A671-374B029C6D89}"/>
    <cellStyle name="40% - Accent2 2 2 5 2 2 4" xfId="8624" xr:uid="{15918875-BA2A-4709-945E-BBD062F44929}"/>
    <cellStyle name="40% - Accent2 2 2 5 2 2 4 2" xfId="27480" xr:uid="{D5D5EDDB-EB60-4375-B0FA-41DBE195E7E4}"/>
    <cellStyle name="40% - Accent2 2 2 5 2 2 4 2 2" xfId="46242" xr:uid="{AE12D397-1C0B-4E25-A8DF-C451A0CD7F4D}"/>
    <cellStyle name="40% - Accent2 2 2 5 2 2 4 3" xfId="18089" xr:uid="{3B110402-3DB5-41CC-BC95-60BC93FA146F}"/>
    <cellStyle name="40% - Accent2 2 2 5 2 2 4 4" xfId="36861" xr:uid="{12AA8717-B35C-406C-A8EE-060A5C42E9DA}"/>
    <cellStyle name="40% - Accent2 2 2 5 2 2 5" xfId="24261" xr:uid="{55EABD1D-0A97-4A4A-B254-5FD1377ECD80}"/>
    <cellStyle name="40% - Accent2 2 2 5 2 2 5 2" xfId="43024" xr:uid="{F1B06C48-E214-44CE-A399-4D8FBF5EEBDD}"/>
    <cellStyle name="40% - Accent2 2 2 5 2 2 6" xfId="14870" xr:uid="{0B0C3724-EFAE-4A18-9547-C6C7079235EF}"/>
    <cellStyle name="40% - Accent2 2 2 5 2 2 7" xfId="33643" xr:uid="{D34AEBB1-9540-42DA-8053-47C94317B400}"/>
    <cellStyle name="40% - Accent2 2 2 5 2 2 8" xfId="50972" xr:uid="{FDDB505B-69B8-40E0-A37A-9065927FC087}"/>
    <cellStyle name="40% - Accent2 2 2 5 2 2 9" xfId="5214" xr:uid="{A8CD08F0-31E8-4330-8D11-08A227578649}"/>
    <cellStyle name="40% - Accent2 2 2 5 2 3" xfId="5990" xr:uid="{8AB7DEA5-EDEA-4B67-B310-9A5A1CE4EDBE}"/>
    <cellStyle name="40% - Accent2 2 2 5 2 3 2" xfId="10738" xr:uid="{0189AD72-0D3B-47DA-BBF2-71E9F53F275B}"/>
    <cellStyle name="40% - Accent2 2 2 5 2 3 2 2" xfId="29592" xr:uid="{E9E2C3B0-AF67-430E-9640-FE5330E651F2}"/>
    <cellStyle name="40% - Accent2 2 2 5 2 3 2 2 2" xfId="48354" xr:uid="{7BB775CA-1857-40A5-8CC8-A05C77AA5EF2}"/>
    <cellStyle name="40% - Accent2 2 2 5 2 3 2 3" xfId="20201" xr:uid="{EE6E3DED-FDE7-4E41-8C11-1B868431E8F6}"/>
    <cellStyle name="40% - Accent2 2 2 5 2 3 2 4" xfId="38973" xr:uid="{8FBE4F41-0D9F-4132-9F5E-7981414210EA}"/>
    <cellStyle name="40% - Accent2 2 2 5 2 3 3" xfId="25037" xr:uid="{414C0032-64AB-4CE6-A33D-167EC203EE28}"/>
    <cellStyle name="40% - Accent2 2 2 5 2 3 3 2" xfId="43799" xr:uid="{96F0BF08-0C82-4F6C-8DDF-5A3DDA4DF140}"/>
    <cellStyle name="40% - Accent2 2 2 5 2 3 4" xfId="15646" xr:uid="{8ADBA085-0EEF-486D-BB75-9ECE360FF66B}"/>
    <cellStyle name="40% - Accent2 2 2 5 2 3 5" xfId="34418" xr:uid="{DB940EF2-3BD7-4976-A982-A29D881D182F}"/>
    <cellStyle name="40% - Accent2 2 2 5 2 3 6" xfId="53084" xr:uid="{136176B7-EB9F-48C5-815A-6C532DB8FCB0}"/>
    <cellStyle name="40% - Accent2 2 2 5 2 3 7" xfId="61034" xr:uid="{8A02F20D-EA1E-43A0-9C29-66F51E45F7DF}"/>
    <cellStyle name="40% - Accent2 2 2 5 2 4" xfId="4439" xr:uid="{BEEFDCB5-9BF4-44F1-A1AC-08739045492A}"/>
    <cellStyle name="40% - Accent2 2 2 5 2 4 2" xfId="10739" xr:uid="{DB754095-0536-4976-8D7A-465526B870F4}"/>
    <cellStyle name="40% - Accent2 2 2 5 2 4 2 2" xfId="29593" xr:uid="{9294024C-650B-46AA-857B-3D90016AA2CB}"/>
    <cellStyle name="40% - Accent2 2 2 5 2 4 2 2 2" xfId="48355" xr:uid="{E406088F-B61D-4680-953B-7AE66E69D54A}"/>
    <cellStyle name="40% - Accent2 2 2 5 2 4 2 3" xfId="20202" xr:uid="{DE2105BF-A538-4753-B395-75CC13FA235E}"/>
    <cellStyle name="40% - Accent2 2 2 5 2 4 2 4" xfId="38974" xr:uid="{BEF58983-CEC6-4AC5-9F99-8EC8290010C1}"/>
    <cellStyle name="40% - Accent2 2 2 5 2 4 3" xfId="23486" xr:uid="{FF5E96DF-9AB0-4DC9-9C7E-6B3B588621F2}"/>
    <cellStyle name="40% - Accent2 2 2 5 2 4 3 2" xfId="42249" xr:uid="{C268614F-855B-4EBD-B7AA-492334DC4441}"/>
    <cellStyle name="40% - Accent2 2 2 5 2 4 4" xfId="14095" xr:uid="{674A74ED-7ECB-4622-BA56-E4BBA7744875}"/>
    <cellStyle name="40% - Accent2 2 2 5 2 4 5" xfId="32868" xr:uid="{6E4B54A0-3588-40C2-9FD1-1A87DFA7804A}"/>
    <cellStyle name="40% - Accent2 2 2 5 2 4 6" xfId="53085" xr:uid="{8A4D7A9D-7B65-4427-A8D7-A8145242EC40}"/>
    <cellStyle name="40% - Accent2 2 2 5 2 4 7" xfId="61035" xr:uid="{16C36EEA-C600-4B3E-9374-2F808A9513F3}"/>
    <cellStyle name="40% - Accent2 2 2 5 2 5" xfId="6888" xr:uid="{F52F9DB1-6F34-4ADD-98A7-2676213349F5}"/>
    <cellStyle name="40% - Accent2 2 2 5 2 5 2" xfId="25928" xr:uid="{F3C651F8-B9F2-425B-BA10-409E83C4A36F}"/>
    <cellStyle name="40% - Accent2 2 2 5 2 5 2 2" xfId="44690" xr:uid="{A8025199-2E17-4830-B420-C21955CF12F9}"/>
    <cellStyle name="40% - Accent2 2 2 5 2 5 3" xfId="16537" xr:uid="{7C60C60A-5072-453C-84DB-877EE570A182}"/>
    <cellStyle name="40% - Accent2 2 2 5 2 5 4" xfId="35309" xr:uid="{D5F027E7-505C-4174-B6E2-581D88FE6A33}"/>
    <cellStyle name="40% - Accent2 2 2 5 2 6" xfId="8623" xr:uid="{CBA486EE-DCE9-4B39-BC53-E1CBC418F87D}"/>
    <cellStyle name="40% - Accent2 2 2 5 2 6 2" xfId="27479" xr:uid="{CFDD2041-522E-40BF-AFBA-64BE4554D7A7}"/>
    <cellStyle name="40% - Accent2 2 2 5 2 6 2 2" xfId="46241" xr:uid="{CF0DA3D7-322E-422D-B547-2ECB709480B9}"/>
    <cellStyle name="40% - Accent2 2 2 5 2 6 3" xfId="18088" xr:uid="{172F22CA-FDC2-4597-B919-31E02EFF2B98}"/>
    <cellStyle name="40% - Accent2 2 2 5 2 6 4" xfId="36860" xr:uid="{3EC167E3-399F-42A9-B934-F5013E1EBAC4}"/>
    <cellStyle name="40% - Accent2 2 2 5 2 7" xfId="22553" xr:uid="{E09056E9-6BF0-42A6-8D3F-C149869D507F}"/>
    <cellStyle name="40% - Accent2 2 2 5 2 7 2" xfId="41325" xr:uid="{C0E93DB8-D277-41F3-883D-43318BC66CA7}"/>
    <cellStyle name="40% - Accent2 2 2 5 2 8" xfId="13162" xr:uid="{18657C85-1ACB-447A-86BB-E9679BB799FD}"/>
    <cellStyle name="40% - Accent2 2 2 5 2 9" xfId="31944" xr:uid="{DAE1FFBB-C375-4133-A255-B66EFA2E9E47}"/>
    <cellStyle name="40% - Accent2 2 2 5 3" xfId="2443" xr:uid="{5D7CD89E-665E-4502-AD42-ADB719FD3561}"/>
    <cellStyle name="40% - Accent2 2 2 5 3 10" xfId="50973" xr:uid="{656544EF-273C-48C4-85C8-95F93B7A15CA}"/>
    <cellStyle name="40% - Accent2 2 2 5 3 11" xfId="3500" xr:uid="{2EFDD2DE-66DA-4CBB-A5E3-1640C1E79EC1}"/>
    <cellStyle name="40% - Accent2 2 2 5 3 12" xfId="59160" xr:uid="{0E6FF90C-AB03-47D4-A71E-8EB9D7C7CFC4}"/>
    <cellStyle name="40% - Accent2 2 2 5 3 2" xfId="2444" xr:uid="{8110C48E-E64F-44FD-8ED6-9CCBAED5BADF}"/>
    <cellStyle name="40% - Accent2 2 2 5 3 2 10" xfId="59161" xr:uid="{0A493153-BA81-4172-A230-875E8D21ED75}"/>
    <cellStyle name="40% - Accent2 2 2 5 3 2 2" xfId="6891" xr:uid="{5BE969CF-03AF-4970-B760-15335371C72E}"/>
    <cellStyle name="40% - Accent2 2 2 5 3 2 2 2" xfId="10740" xr:uid="{DEA9AF08-90AC-4EFF-9D2D-B8031CFC2CFD}"/>
    <cellStyle name="40% - Accent2 2 2 5 3 2 2 2 2" xfId="29594" xr:uid="{652AB73C-BC6C-4ED0-9AE0-C17576A23F4B}"/>
    <cellStyle name="40% - Accent2 2 2 5 3 2 2 2 2 2" xfId="48356" xr:uid="{65009186-E824-4096-BC6B-731AE673BFEE}"/>
    <cellStyle name="40% - Accent2 2 2 5 3 2 2 2 3" xfId="20203" xr:uid="{9860C269-2A61-4A8F-896B-4AC0210B6321}"/>
    <cellStyle name="40% - Accent2 2 2 5 3 2 2 2 4" xfId="38975" xr:uid="{0A16B982-43B6-4B2C-8C35-42792871E0DA}"/>
    <cellStyle name="40% - Accent2 2 2 5 3 2 2 3" xfId="25931" xr:uid="{20754B71-FE6B-41CB-8818-C1D1A5BBFD4C}"/>
    <cellStyle name="40% - Accent2 2 2 5 3 2 2 3 2" xfId="44693" xr:uid="{16F5CEEC-25AD-42AF-8CE9-3E158527BE8E}"/>
    <cellStyle name="40% - Accent2 2 2 5 3 2 2 4" xfId="16540" xr:uid="{3FB2C460-02E8-4973-BFED-8904F09FBC5D}"/>
    <cellStyle name="40% - Accent2 2 2 5 3 2 2 5" xfId="35312" xr:uid="{702F8EA0-6934-439A-8341-5D653E7D89B1}"/>
    <cellStyle name="40% - Accent2 2 2 5 3 2 2 6" xfId="53086" xr:uid="{F9F32AF8-B1BB-4BA7-B353-2485CFC95071}"/>
    <cellStyle name="40% - Accent2 2 2 5 3 2 2 7" xfId="61036" xr:uid="{5A13E86D-C5E0-450B-B07C-CB8696173A15}"/>
    <cellStyle name="40% - Accent2 2 2 5 3 2 3" xfId="10741" xr:uid="{6EFCE72D-65EF-4839-A5FD-3B2F1B2833B2}"/>
    <cellStyle name="40% - Accent2 2 2 5 3 2 3 2" xfId="29595" xr:uid="{FB3EE543-0364-4152-8F73-69222970687C}"/>
    <cellStyle name="40% - Accent2 2 2 5 3 2 3 2 2" xfId="48357" xr:uid="{94228887-924E-4C1D-B681-9E75B1A9BD47}"/>
    <cellStyle name="40% - Accent2 2 2 5 3 2 3 3" xfId="20204" xr:uid="{47FBCB50-5B05-4C12-B268-851C607EC3A5}"/>
    <cellStyle name="40% - Accent2 2 2 5 3 2 3 4" xfId="38976" xr:uid="{4AAFB096-52FF-4F09-8850-617D74FFE7CB}"/>
    <cellStyle name="40% - Accent2 2 2 5 3 2 3 5" xfId="53087" xr:uid="{CCF35A04-D952-4C24-BE88-F05FB53CDC24}"/>
    <cellStyle name="40% - Accent2 2 2 5 3 2 3 6" xfId="61037" xr:uid="{AC4515C2-5006-4B5C-A3D3-E82B625BE365}"/>
    <cellStyle name="40% - Accent2 2 2 5 3 2 4" xfId="8626" xr:uid="{33C92655-5272-41E3-ADA4-D729A3E36683}"/>
    <cellStyle name="40% - Accent2 2 2 5 3 2 4 2" xfId="27482" xr:uid="{D6D81E20-8312-406F-94B4-2DC4CC7A7AEE}"/>
    <cellStyle name="40% - Accent2 2 2 5 3 2 4 2 2" xfId="46244" xr:uid="{CF062CEE-5467-4B61-B6BB-60BE16372E49}"/>
    <cellStyle name="40% - Accent2 2 2 5 3 2 4 3" xfId="18091" xr:uid="{70B9395A-1445-4399-BB86-8A78DA020321}"/>
    <cellStyle name="40% - Accent2 2 2 5 3 2 4 4" xfId="36863" xr:uid="{BCAA101B-D011-46FD-A4FE-B6BA30CDF921}"/>
    <cellStyle name="40% - Accent2 2 2 5 3 2 5" xfId="24479" xr:uid="{B7D186E3-72B2-4095-BF1B-55FDE5749FCF}"/>
    <cellStyle name="40% - Accent2 2 2 5 3 2 5 2" xfId="43242" xr:uid="{F04BF714-4B21-47B2-AFAF-47BC59825850}"/>
    <cellStyle name="40% - Accent2 2 2 5 3 2 6" xfId="15088" xr:uid="{736FCBFB-0691-4164-A4FE-9A6AB48DB4E5}"/>
    <cellStyle name="40% - Accent2 2 2 5 3 2 7" xfId="33861" xr:uid="{0E5C30EE-3847-42A4-B0DF-104D964AFDF4}"/>
    <cellStyle name="40% - Accent2 2 2 5 3 2 8" xfId="50974" xr:uid="{C7BB70CF-F401-4F93-8ED0-14F55FF70E82}"/>
    <cellStyle name="40% - Accent2 2 2 5 3 2 9" xfId="5432" xr:uid="{F0C20E01-21FF-48E6-B0AF-1E2B1D4D7F7B}"/>
    <cellStyle name="40% - Accent2 2 2 5 3 3" xfId="6208" xr:uid="{620B380E-27CB-4E6E-85D9-173C230C3BD3}"/>
    <cellStyle name="40% - Accent2 2 2 5 3 3 2" xfId="10742" xr:uid="{9B900187-828D-49B3-9CCE-71EEED6BC96E}"/>
    <cellStyle name="40% - Accent2 2 2 5 3 3 2 2" xfId="29596" xr:uid="{BF0A3B8F-9A33-4F6F-B58F-8C10CF3806CD}"/>
    <cellStyle name="40% - Accent2 2 2 5 3 3 2 2 2" xfId="48358" xr:uid="{9E5B2397-0B73-4E40-92BC-8B88105CE295}"/>
    <cellStyle name="40% - Accent2 2 2 5 3 3 2 3" xfId="20205" xr:uid="{D6C64918-97B7-4B14-B799-ECFB43B40345}"/>
    <cellStyle name="40% - Accent2 2 2 5 3 3 2 4" xfId="38977" xr:uid="{0CDF6BB1-1056-42D0-AC52-37C37EB7E02B}"/>
    <cellStyle name="40% - Accent2 2 2 5 3 3 3" xfId="25255" xr:uid="{A4399AE8-5D0E-4D44-B99C-16459590B3AA}"/>
    <cellStyle name="40% - Accent2 2 2 5 3 3 3 2" xfId="44017" xr:uid="{AC1BD882-DB0F-4B98-A9C9-13FD963DAE81}"/>
    <cellStyle name="40% - Accent2 2 2 5 3 3 4" xfId="15864" xr:uid="{E9E85E8C-CB52-43EA-834F-CE438631DF24}"/>
    <cellStyle name="40% - Accent2 2 2 5 3 3 5" xfId="34636" xr:uid="{622EAFDA-F585-4A0F-8B58-0960D45DBD8F}"/>
    <cellStyle name="40% - Accent2 2 2 5 3 3 6" xfId="53088" xr:uid="{9FDC58AA-3BD6-410A-97D7-49BE64EF9C4C}"/>
    <cellStyle name="40% - Accent2 2 2 5 3 3 7" xfId="61038" xr:uid="{C44D0CF3-F4C6-48F6-98E5-CE7A9C701CA0}"/>
    <cellStyle name="40% - Accent2 2 2 5 3 4" xfId="4657" xr:uid="{4FCB2D93-F5DA-4089-99DA-C8E84A50F81F}"/>
    <cellStyle name="40% - Accent2 2 2 5 3 4 2" xfId="10743" xr:uid="{19EDC0D7-609A-4695-8A69-68DB22B49A6E}"/>
    <cellStyle name="40% - Accent2 2 2 5 3 4 2 2" xfId="29597" xr:uid="{BE60D8A5-E2EF-4B14-8D5E-D3EFFB0B748E}"/>
    <cellStyle name="40% - Accent2 2 2 5 3 4 2 2 2" xfId="48359" xr:uid="{6240AD96-4347-4D65-88BC-1298C9530D67}"/>
    <cellStyle name="40% - Accent2 2 2 5 3 4 2 3" xfId="20206" xr:uid="{59293CED-B4CB-4C6C-A5E8-4FC71EA13748}"/>
    <cellStyle name="40% - Accent2 2 2 5 3 4 2 4" xfId="38978" xr:uid="{021766D5-BDC6-4CC5-A818-4677E88708F2}"/>
    <cellStyle name="40% - Accent2 2 2 5 3 4 3" xfId="23704" xr:uid="{9EDBA74A-8DBA-425E-B284-F49A8B641BDF}"/>
    <cellStyle name="40% - Accent2 2 2 5 3 4 3 2" xfId="42467" xr:uid="{00A1896C-DD4A-4DE5-8F9A-587DEE897587}"/>
    <cellStyle name="40% - Accent2 2 2 5 3 4 4" xfId="14313" xr:uid="{AAE5BDDB-EB49-4796-97D3-A0E6616E50B9}"/>
    <cellStyle name="40% - Accent2 2 2 5 3 4 5" xfId="33086" xr:uid="{1C647A1D-323D-42F6-92B8-7B58B603E296}"/>
    <cellStyle name="40% - Accent2 2 2 5 3 4 6" xfId="53089" xr:uid="{003A5764-D2A8-4764-928D-DCA10F2D6EA9}"/>
    <cellStyle name="40% - Accent2 2 2 5 3 4 7" xfId="61039" xr:uid="{C0FA92B1-7FAF-4683-A757-6BE5BA4EA125}"/>
    <cellStyle name="40% - Accent2 2 2 5 3 5" xfId="6890" xr:uid="{CC077904-8CF8-4248-8DFA-172D679DF733}"/>
    <cellStyle name="40% - Accent2 2 2 5 3 5 2" xfId="25930" xr:uid="{944F93FF-0FB7-4016-89EB-F0FF0155DA5E}"/>
    <cellStyle name="40% - Accent2 2 2 5 3 5 2 2" xfId="44692" xr:uid="{10B38F42-AB9D-4BE5-8D30-7C26F3C94F63}"/>
    <cellStyle name="40% - Accent2 2 2 5 3 5 3" xfId="16539" xr:uid="{F91E6B6E-F1F1-41AB-A1AA-D95B5836A658}"/>
    <cellStyle name="40% - Accent2 2 2 5 3 5 4" xfId="35311" xr:uid="{83BECD0E-B207-4300-BEA8-06FD03B32C8D}"/>
    <cellStyle name="40% - Accent2 2 2 5 3 6" xfId="8625" xr:uid="{CF895B73-E725-4002-88A7-9A3C5CF6DF04}"/>
    <cellStyle name="40% - Accent2 2 2 5 3 6 2" xfId="27481" xr:uid="{493C4B0A-23C0-440E-A2F8-1685F6DEC0F8}"/>
    <cellStyle name="40% - Accent2 2 2 5 3 6 2 2" xfId="46243" xr:uid="{01534D24-491E-440A-BEC9-0403740ABBB0}"/>
    <cellStyle name="40% - Accent2 2 2 5 3 6 3" xfId="18090" xr:uid="{6A3204A5-39EE-42D1-B8D5-9024159A2E97}"/>
    <cellStyle name="40% - Accent2 2 2 5 3 6 4" xfId="36862" xr:uid="{D7C8B04E-7EB3-4B18-85C1-71CAB70B3F8D}"/>
    <cellStyle name="40% - Accent2 2 2 5 3 7" xfId="22554" xr:uid="{24F4631E-C634-4796-9028-AA4E94B59E9F}"/>
    <cellStyle name="40% - Accent2 2 2 5 3 7 2" xfId="41326" xr:uid="{91D87A38-555D-416F-A15E-9E8895344986}"/>
    <cellStyle name="40% - Accent2 2 2 5 3 8" xfId="13163" xr:uid="{4C72F947-ABFC-4253-BFB8-EC4787BA43E3}"/>
    <cellStyle name="40% - Accent2 2 2 5 3 9" xfId="31945" xr:uid="{1CE780C3-BD7E-4723-971E-0E234273CECA}"/>
    <cellStyle name="40% - Accent2 2 2 5 4" xfId="2445" xr:uid="{DE4A2B9B-0C01-4C65-BA3F-BE20AB53FFB5}"/>
    <cellStyle name="40% - Accent2 2 2 5 4 10" xfId="59162" xr:uid="{44DC1D57-444B-45C4-83D2-133BC787A3F2}"/>
    <cellStyle name="40% - Accent2 2 2 5 4 2" xfId="6892" xr:uid="{C950EB07-C7F3-4DE8-874E-50D87A41AFA4}"/>
    <cellStyle name="40% - Accent2 2 2 5 4 2 2" xfId="10744" xr:uid="{069D0322-A3FF-4094-85D5-DFDB0DBBEA85}"/>
    <cellStyle name="40% - Accent2 2 2 5 4 2 2 2" xfId="29598" xr:uid="{A7DF81DA-8D8C-4212-9928-9DE6F20EC4B6}"/>
    <cellStyle name="40% - Accent2 2 2 5 4 2 2 2 2" xfId="48360" xr:uid="{5EF3F0EC-750D-4BD9-86BA-1287E883D611}"/>
    <cellStyle name="40% - Accent2 2 2 5 4 2 2 3" xfId="20207" xr:uid="{2A45C2CB-7AD6-4B7F-BCD2-CFAA30FB0E6C}"/>
    <cellStyle name="40% - Accent2 2 2 5 4 2 2 4" xfId="38979" xr:uid="{FC671AC5-ED77-487B-A091-0C3C0668BB3C}"/>
    <cellStyle name="40% - Accent2 2 2 5 4 2 3" xfId="25932" xr:uid="{BBEFE3F4-A166-4F79-831E-46C4C5A74C8D}"/>
    <cellStyle name="40% - Accent2 2 2 5 4 2 3 2" xfId="44694" xr:uid="{AADEE801-3BB0-4681-873C-094091CF8677}"/>
    <cellStyle name="40% - Accent2 2 2 5 4 2 4" xfId="16541" xr:uid="{F601B570-A948-4F02-B0FE-1A89851C2ACA}"/>
    <cellStyle name="40% - Accent2 2 2 5 4 2 5" xfId="35313" xr:uid="{FB21AB23-0711-4E2C-A3CA-AAC2D717FDB2}"/>
    <cellStyle name="40% - Accent2 2 2 5 4 2 6" xfId="53090" xr:uid="{C02047AE-EB75-4F9D-832C-C77599C49F38}"/>
    <cellStyle name="40% - Accent2 2 2 5 4 2 7" xfId="61040" xr:uid="{2BDAD110-2585-4901-9A7D-9947E5F4ED51}"/>
    <cellStyle name="40% - Accent2 2 2 5 4 3" xfId="10745" xr:uid="{2BC78FBB-2C01-42C4-B1F1-DBE2F4B858EE}"/>
    <cellStyle name="40% - Accent2 2 2 5 4 3 2" xfId="29599" xr:uid="{F0233F18-F873-4D31-BEEC-5C927A5E4911}"/>
    <cellStyle name="40% - Accent2 2 2 5 4 3 2 2" xfId="48361" xr:uid="{74EA8A9D-F2CC-49D8-BECE-27E1610AAF10}"/>
    <cellStyle name="40% - Accent2 2 2 5 4 3 3" xfId="20208" xr:uid="{A6F08809-B750-481F-A073-B6164C400E13}"/>
    <cellStyle name="40% - Accent2 2 2 5 4 3 4" xfId="38980" xr:uid="{EF6A574C-2EB5-43B6-8F14-10D1EC028045}"/>
    <cellStyle name="40% - Accent2 2 2 5 4 3 5" xfId="53091" xr:uid="{51B1DA7A-E366-4C6B-A052-25FB8945A533}"/>
    <cellStyle name="40% - Accent2 2 2 5 4 3 6" xfId="61041" xr:uid="{9C75E960-5CF3-4331-A8CD-6F6E985277A8}"/>
    <cellStyle name="40% - Accent2 2 2 5 4 4" xfId="8627" xr:uid="{05CEBFC5-4566-4C70-9F43-D095447F99B5}"/>
    <cellStyle name="40% - Accent2 2 2 5 4 4 2" xfId="27483" xr:uid="{F883982A-1A98-4F3E-9BA4-F241793D6597}"/>
    <cellStyle name="40% - Accent2 2 2 5 4 4 2 2" xfId="46245" xr:uid="{C2D465EF-B216-4337-8DBF-0EC1531FECF1}"/>
    <cellStyle name="40% - Accent2 2 2 5 4 4 3" xfId="18092" xr:uid="{F9FDE608-ECCC-4EF8-883B-65704C2C39C5}"/>
    <cellStyle name="40% - Accent2 2 2 5 4 4 4" xfId="36864" xr:uid="{45533E9E-DFDD-4095-9213-E21BE2EA921B}"/>
    <cellStyle name="40% - Accent2 2 2 5 4 5" xfId="24046" xr:uid="{80425BAE-03A0-4F1D-AA54-DB1050979DD4}"/>
    <cellStyle name="40% - Accent2 2 2 5 4 5 2" xfId="42809" xr:uid="{C7E3B3DE-781F-4D73-8066-9BA79373E58E}"/>
    <cellStyle name="40% - Accent2 2 2 5 4 6" xfId="14655" xr:uid="{F03028D9-7883-47EA-BE0C-052867498DE8}"/>
    <cellStyle name="40% - Accent2 2 2 5 4 7" xfId="33428" xr:uid="{8DC2A15E-63D0-40E2-81FB-79E9C367D56D}"/>
    <cellStyle name="40% - Accent2 2 2 5 4 8" xfId="50975" xr:uid="{262F5C92-DA05-4E05-A315-DF6A8B35BAA3}"/>
    <cellStyle name="40% - Accent2 2 2 5 4 9" xfId="4999" xr:uid="{F6FEEE64-187E-414C-A1E7-9347256B346A}"/>
    <cellStyle name="40% - Accent2 2 2 5 5" xfId="5775" xr:uid="{042DDB9B-2DE4-492E-BD43-1D4EF1A63FF1}"/>
    <cellStyle name="40% - Accent2 2 2 5 5 2" xfId="10746" xr:uid="{2439D098-4BBC-4244-AB93-AED671A601F0}"/>
    <cellStyle name="40% - Accent2 2 2 5 5 2 2" xfId="29600" xr:uid="{8BDE66F0-14D8-4967-906B-335796AF2665}"/>
    <cellStyle name="40% - Accent2 2 2 5 5 2 2 2" xfId="48362" xr:uid="{E9EDE3B0-D208-47A0-AADC-FF7EC04CC536}"/>
    <cellStyle name="40% - Accent2 2 2 5 5 2 3" xfId="20209" xr:uid="{56DB6A33-A8B5-4E34-9E25-141B410EAA1F}"/>
    <cellStyle name="40% - Accent2 2 2 5 5 2 4" xfId="38981" xr:uid="{2E79EEF6-AA8F-4683-8165-4BA104C55657}"/>
    <cellStyle name="40% - Accent2 2 2 5 5 3" xfId="24822" xr:uid="{AF4106F1-E7F0-4E9E-B438-15E627276A25}"/>
    <cellStyle name="40% - Accent2 2 2 5 5 3 2" xfId="43584" xr:uid="{6FC9AA84-3035-4FA5-B91F-F45C9D8EE12A}"/>
    <cellStyle name="40% - Accent2 2 2 5 5 4" xfId="15431" xr:uid="{43CA72A7-12C5-4D4F-8A0E-77E106DC66D4}"/>
    <cellStyle name="40% - Accent2 2 2 5 5 5" xfId="34203" xr:uid="{08B029D8-956E-46AF-B17A-15FBE759684C}"/>
    <cellStyle name="40% - Accent2 2 2 5 5 6" xfId="53092" xr:uid="{110908C8-AD67-4137-9D49-6B449845880F}"/>
    <cellStyle name="40% - Accent2 2 2 5 5 7" xfId="61042" xr:uid="{83A9D32B-6B88-48BA-A3FF-69D5AAD1DBFB}"/>
    <cellStyle name="40% - Accent2 2 2 5 6" xfId="4224" xr:uid="{D9B0CDD5-137F-4F7F-94AF-B255FFAF0D9C}"/>
    <cellStyle name="40% - Accent2 2 2 5 6 2" xfId="10747" xr:uid="{F96F4229-5828-4551-8329-B8C53D11F5AE}"/>
    <cellStyle name="40% - Accent2 2 2 5 6 2 2" xfId="29601" xr:uid="{DA3C3825-9419-487E-89A5-F81E96E10FF7}"/>
    <cellStyle name="40% - Accent2 2 2 5 6 2 2 2" xfId="48363" xr:uid="{037C21DC-F40D-426B-8603-7755AB5D6C7E}"/>
    <cellStyle name="40% - Accent2 2 2 5 6 2 3" xfId="20210" xr:uid="{D1117E27-AB41-46B1-8D41-F18E96A9C1AF}"/>
    <cellStyle name="40% - Accent2 2 2 5 6 2 4" xfId="38982" xr:uid="{46D785CD-2CD3-4F7C-A22E-C4AB7DA3B00F}"/>
    <cellStyle name="40% - Accent2 2 2 5 6 3" xfId="23271" xr:uid="{620ED808-7832-465C-BFB3-C6EE0ED8312E}"/>
    <cellStyle name="40% - Accent2 2 2 5 6 3 2" xfId="42034" xr:uid="{86E3F2F0-2C09-42AE-AAB8-101D6C8503AB}"/>
    <cellStyle name="40% - Accent2 2 2 5 6 4" xfId="13880" xr:uid="{3F7F5F71-DED7-450C-B399-A9B1CE339228}"/>
    <cellStyle name="40% - Accent2 2 2 5 6 5" xfId="32653" xr:uid="{D22E1264-3F99-4A9B-B507-32CE24C43B90}"/>
    <cellStyle name="40% - Accent2 2 2 5 6 6" xfId="53093" xr:uid="{273C62A7-08FD-4C9C-8B7A-EAEE6CEB2EF8}"/>
    <cellStyle name="40% - Accent2 2 2 5 6 7" xfId="61043" xr:uid="{FE2E2E77-1C4C-474A-8A81-077317083595}"/>
    <cellStyle name="40% - Accent2 2 2 5 7" xfId="6887" xr:uid="{DD1AF9E4-EC22-480B-A9B3-912E7078779D}"/>
    <cellStyle name="40% - Accent2 2 2 5 7 2" xfId="25927" xr:uid="{E422140D-8217-4A80-81BE-256CE2816CC0}"/>
    <cellStyle name="40% - Accent2 2 2 5 7 2 2" xfId="44689" xr:uid="{2025A146-2A69-4E31-9581-46E79F1B1CAD}"/>
    <cellStyle name="40% - Accent2 2 2 5 7 3" xfId="16536" xr:uid="{29A89A2A-EC2C-49FF-9FF9-BDDAC25F6339}"/>
    <cellStyle name="40% - Accent2 2 2 5 7 4" xfId="35308" xr:uid="{6167F9DA-2A6D-4850-8B6B-5DCECC4503BE}"/>
    <cellStyle name="40% - Accent2 2 2 5 8" xfId="8622" xr:uid="{A1087B9F-BE2E-4B10-A276-6F8E65B2E75B}"/>
    <cellStyle name="40% - Accent2 2 2 5 8 2" xfId="27478" xr:uid="{151049BC-5B0B-4B17-B548-F79A2B0851DC}"/>
    <cellStyle name="40% - Accent2 2 2 5 8 2 2" xfId="46240" xr:uid="{02226004-B1F9-4546-AD47-5CD6004F7330}"/>
    <cellStyle name="40% - Accent2 2 2 5 8 3" xfId="18087" xr:uid="{FFF073DB-71EE-489D-8D55-B3649E5CC291}"/>
    <cellStyle name="40% - Accent2 2 2 5 8 4" xfId="36859" xr:uid="{4E5D2B11-A2F0-4D30-98C6-91B28F7D72D6}"/>
    <cellStyle name="40% - Accent2 2 2 5 9" xfId="22552" xr:uid="{746514F0-8C54-4B3D-9DB8-DF7841E0206E}"/>
    <cellStyle name="40% - Accent2 2 2 5 9 2" xfId="41324" xr:uid="{FB8877E0-3311-4331-97D0-C09562CF388B}"/>
    <cellStyle name="40% - Accent2 2 2 6" xfId="2446" xr:uid="{F3A506FA-3085-4F84-BD90-0F5E6C8894C1}"/>
    <cellStyle name="40% - Accent2 2 2 6 10" xfId="31946" xr:uid="{89EC2388-A5EF-4ABA-A4F9-C39E498CB8AC}"/>
    <cellStyle name="40% - Accent2 2 2 6 11" xfId="50976" xr:uid="{827B4736-6637-4C43-9E75-F8CDCBBDDA22}"/>
    <cellStyle name="40% - Accent2 2 2 6 12" xfId="3501" xr:uid="{BE03BE14-C48C-45FE-9466-567AF4A9DB62}"/>
    <cellStyle name="40% - Accent2 2 2 6 13" xfId="59163" xr:uid="{B2061D88-F62A-41FF-B7DC-30F92A256442}"/>
    <cellStyle name="40% - Accent2 2 2 6 2" xfId="2447" xr:uid="{3B043BF3-5DF9-4585-997C-E4FB94F44209}"/>
    <cellStyle name="40% - Accent2 2 2 6 2 10" xfId="50977" xr:uid="{9AB98925-F01A-4602-9A86-09BF68439E6D}"/>
    <cellStyle name="40% - Accent2 2 2 6 2 11" xfId="3502" xr:uid="{6E4FB3BB-EB56-40E8-A4CC-31FEC3A1A186}"/>
    <cellStyle name="40% - Accent2 2 2 6 2 12" xfId="59164" xr:uid="{492A6E11-CE84-489E-AAA7-F3AC6E2323F8}"/>
    <cellStyle name="40% - Accent2 2 2 6 2 2" xfId="2448" xr:uid="{7771AE29-FA6B-4CCF-8F26-8379C37282AA}"/>
    <cellStyle name="40% - Accent2 2 2 6 2 2 10" xfId="59165" xr:uid="{A5735522-2E32-47E8-A91A-C751D17901AD}"/>
    <cellStyle name="40% - Accent2 2 2 6 2 2 2" xfId="6895" xr:uid="{921EAC41-8E0B-4F5F-994F-83F94C6D4D37}"/>
    <cellStyle name="40% - Accent2 2 2 6 2 2 2 2" xfId="10748" xr:uid="{2E27A8E4-43A8-4ABF-A52C-F98137F15A10}"/>
    <cellStyle name="40% - Accent2 2 2 6 2 2 2 2 2" xfId="29602" xr:uid="{3D17A8A2-E4F6-4E68-BBB7-E37F578A38F9}"/>
    <cellStyle name="40% - Accent2 2 2 6 2 2 2 2 2 2" xfId="48364" xr:uid="{3D684C08-AE30-4B6C-8276-CFA248AB9326}"/>
    <cellStyle name="40% - Accent2 2 2 6 2 2 2 2 3" xfId="20211" xr:uid="{EC445CF2-A668-496B-80B4-0531BC506ACD}"/>
    <cellStyle name="40% - Accent2 2 2 6 2 2 2 2 4" xfId="38983" xr:uid="{581CA002-2958-42DD-A0B6-39E7F71F22B7}"/>
    <cellStyle name="40% - Accent2 2 2 6 2 2 2 3" xfId="25935" xr:uid="{F7F98D30-728F-4176-A058-1407A8635F08}"/>
    <cellStyle name="40% - Accent2 2 2 6 2 2 2 3 2" xfId="44697" xr:uid="{0D64CD35-B9D7-4D69-A32D-951373354378}"/>
    <cellStyle name="40% - Accent2 2 2 6 2 2 2 4" xfId="16544" xr:uid="{6131E206-6B37-4876-BCB7-320A9DEC442B}"/>
    <cellStyle name="40% - Accent2 2 2 6 2 2 2 5" xfId="35316" xr:uid="{EBC73DAB-763C-48E1-B79E-A73D2AF2806A}"/>
    <cellStyle name="40% - Accent2 2 2 6 2 2 2 6" xfId="53094" xr:uid="{537E749A-BDBA-4C40-B470-A48B0DE0B797}"/>
    <cellStyle name="40% - Accent2 2 2 6 2 2 2 7" xfId="61044" xr:uid="{3BD42D23-4F2D-4BB6-9C15-A0C584A79DFF}"/>
    <cellStyle name="40% - Accent2 2 2 6 2 2 3" xfId="10749" xr:uid="{CF978836-D19B-4AF9-9418-82C860C3C032}"/>
    <cellStyle name="40% - Accent2 2 2 6 2 2 3 2" xfId="29603" xr:uid="{B127F485-B977-479D-BFA2-DAD9A118E5FD}"/>
    <cellStyle name="40% - Accent2 2 2 6 2 2 3 2 2" xfId="48365" xr:uid="{A46900A5-1380-44EF-B986-37100793627F}"/>
    <cellStyle name="40% - Accent2 2 2 6 2 2 3 3" xfId="20212" xr:uid="{4BE923BF-3735-4DF3-BB1F-FCB87BC98C9A}"/>
    <cellStyle name="40% - Accent2 2 2 6 2 2 3 4" xfId="38984" xr:uid="{9954C02D-D844-4BB3-A855-A363A9C932DF}"/>
    <cellStyle name="40% - Accent2 2 2 6 2 2 3 5" xfId="53095" xr:uid="{179B4311-2D67-487C-8A0D-31892AFB5335}"/>
    <cellStyle name="40% - Accent2 2 2 6 2 2 3 6" xfId="61045" xr:uid="{7CFE4B02-C9F9-4C53-8F69-4FD1574BDC87}"/>
    <cellStyle name="40% - Accent2 2 2 6 2 2 4" xfId="8630" xr:uid="{89A06117-3B9C-4D04-9EB8-E9DAA0652CEB}"/>
    <cellStyle name="40% - Accent2 2 2 6 2 2 4 2" xfId="27486" xr:uid="{E90D4B7C-F9B5-4B93-84ED-747EF6EE5181}"/>
    <cellStyle name="40% - Accent2 2 2 6 2 2 4 2 2" xfId="46248" xr:uid="{61B3E2F7-BFB4-4CAC-B334-F2C6D70DBC9C}"/>
    <cellStyle name="40% - Accent2 2 2 6 2 2 4 3" xfId="18095" xr:uid="{A0578E80-5658-4AF7-AD77-3C6574C7FF1A}"/>
    <cellStyle name="40% - Accent2 2 2 6 2 2 4 4" xfId="36867" xr:uid="{B65D1226-1363-4423-A07A-2885CDDE1A0F}"/>
    <cellStyle name="40% - Accent2 2 2 6 2 2 5" xfId="24522" xr:uid="{2CFAB289-B4F1-4C8F-8375-B6FCC84B608C}"/>
    <cellStyle name="40% - Accent2 2 2 6 2 2 5 2" xfId="43285" xr:uid="{28BA1B8B-16D4-4312-A1D7-C6191ACEB91B}"/>
    <cellStyle name="40% - Accent2 2 2 6 2 2 6" xfId="15131" xr:uid="{8EFBC9A4-E2B7-4AC5-84A9-E44BD0790960}"/>
    <cellStyle name="40% - Accent2 2 2 6 2 2 7" xfId="33904" xr:uid="{742BD7ED-AAA9-4972-AACE-08DD432B1FEF}"/>
    <cellStyle name="40% - Accent2 2 2 6 2 2 8" xfId="50978" xr:uid="{A5953FCF-A95A-4636-A00B-6521EFFCAC0F}"/>
    <cellStyle name="40% - Accent2 2 2 6 2 2 9" xfId="5475" xr:uid="{7638C3E9-33A9-41D2-9D0B-83318F1FE609}"/>
    <cellStyle name="40% - Accent2 2 2 6 2 3" xfId="6251" xr:uid="{73486D18-E82C-46AC-A234-C2C349FA19B2}"/>
    <cellStyle name="40% - Accent2 2 2 6 2 3 2" xfId="10750" xr:uid="{CCB681B7-052B-4327-9E43-3A7CF0077F29}"/>
    <cellStyle name="40% - Accent2 2 2 6 2 3 2 2" xfId="29604" xr:uid="{2A9C1535-2A8E-4F21-869C-DF37FD473C8C}"/>
    <cellStyle name="40% - Accent2 2 2 6 2 3 2 2 2" xfId="48366" xr:uid="{3BAAF098-3CEF-484F-8B2F-5EECF9EAA3C6}"/>
    <cellStyle name="40% - Accent2 2 2 6 2 3 2 3" xfId="20213" xr:uid="{FFE8E8AC-D8D0-4EF1-A05D-490326DF9CC1}"/>
    <cellStyle name="40% - Accent2 2 2 6 2 3 2 4" xfId="38985" xr:uid="{4A1BAC1C-4581-412C-AB81-6C7B039C3375}"/>
    <cellStyle name="40% - Accent2 2 2 6 2 3 3" xfId="25298" xr:uid="{9DE20ACE-F270-4988-AA43-BAD318ED40BA}"/>
    <cellStyle name="40% - Accent2 2 2 6 2 3 3 2" xfId="44060" xr:uid="{4CE8475E-5323-43F2-B1CD-1EC737FA283A}"/>
    <cellStyle name="40% - Accent2 2 2 6 2 3 4" xfId="15907" xr:uid="{6525F65D-1105-4D92-AC1F-1ADACF48F45D}"/>
    <cellStyle name="40% - Accent2 2 2 6 2 3 5" xfId="34679" xr:uid="{6497709C-84F1-423D-B432-BF12256C824A}"/>
    <cellStyle name="40% - Accent2 2 2 6 2 3 6" xfId="53096" xr:uid="{2FD60826-FEF7-40C9-AA4A-6EEBCF0E9DD8}"/>
    <cellStyle name="40% - Accent2 2 2 6 2 3 7" xfId="61046" xr:uid="{A8547438-5244-4AAB-A2AD-46696DF737CE}"/>
    <cellStyle name="40% - Accent2 2 2 6 2 4" xfId="4700" xr:uid="{A9693445-BAB5-4CE3-9508-E2ADFD609B23}"/>
    <cellStyle name="40% - Accent2 2 2 6 2 4 2" xfId="10751" xr:uid="{5509B11D-C720-49C8-87EE-2FF40D838256}"/>
    <cellStyle name="40% - Accent2 2 2 6 2 4 2 2" xfId="29605" xr:uid="{9E2DC1E4-186B-4BFD-8A07-5EF95609ED3C}"/>
    <cellStyle name="40% - Accent2 2 2 6 2 4 2 2 2" xfId="48367" xr:uid="{41D603DF-A920-43B1-942A-60199A6C910A}"/>
    <cellStyle name="40% - Accent2 2 2 6 2 4 2 3" xfId="20214" xr:uid="{68444E1B-2889-42EB-977B-D62AEC0FE72C}"/>
    <cellStyle name="40% - Accent2 2 2 6 2 4 2 4" xfId="38986" xr:uid="{C736FB7B-F24C-45E7-BFCB-D7856D622181}"/>
    <cellStyle name="40% - Accent2 2 2 6 2 4 3" xfId="23747" xr:uid="{8F722843-9AD0-4953-999A-EC3F7AE38585}"/>
    <cellStyle name="40% - Accent2 2 2 6 2 4 3 2" xfId="42510" xr:uid="{8503F6EB-690E-4B03-8BEE-00EA03D8A5F0}"/>
    <cellStyle name="40% - Accent2 2 2 6 2 4 4" xfId="14356" xr:uid="{EF60D78F-5FE3-4AD1-8918-2D1A90E7E874}"/>
    <cellStyle name="40% - Accent2 2 2 6 2 4 5" xfId="33129" xr:uid="{79B579A3-4FE7-4945-A935-130040F65E73}"/>
    <cellStyle name="40% - Accent2 2 2 6 2 4 6" xfId="53097" xr:uid="{40C48CFC-8EE7-44EE-A426-98AF2E34D2CC}"/>
    <cellStyle name="40% - Accent2 2 2 6 2 4 7" xfId="61047" xr:uid="{F7C91A4C-C8EC-4F39-88BB-702D35B11BC1}"/>
    <cellStyle name="40% - Accent2 2 2 6 2 5" xfId="6894" xr:uid="{02E302AB-3D21-4A24-B955-5C193C8FA68B}"/>
    <cellStyle name="40% - Accent2 2 2 6 2 5 2" xfId="25934" xr:uid="{81B1A1B0-8E1B-44D9-B924-380A63B9EE88}"/>
    <cellStyle name="40% - Accent2 2 2 6 2 5 2 2" xfId="44696" xr:uid="{736F1333-6547-420F-B134-24E61088AEE2}"/>
    <cellStyle name="40% - Accent2 2 2 6 2 5 3" xfId="16543" xr:uid="{F0A02503-4824-448B-A113-259E3CD9CADE}"/>
    <cellStyle name="40% - Accent2 2 2 6 2 5 4" xfId="35315" xr:uid="{84171E37-EDEA-4068-A33F-2BF78F966083}"/>
    <cellStyle name="40% - Accent2 2 2 6 2 6" xfId="8629" xr:uid="{FA5FBA66-612C-4A9B-A7DC-27B193A32D26}"/>
    <cellStyle name="40% - Accent2 2 2 6 2 6 2" xfId="27485" xr:uid="{5D13C6FC-6DBC-4169-9914-AC2272798225}"/>
    <cellStyle name="40% - Accent2 2 2 6 2 6 2 2" xfId="46247" xr:uid="{271A1EED-3FE8-410B-B504-5B85C2D494E1}"/>
    <cellStyle name="40% - Accent2 2 2 6 2 6 3" xfId="18094" xr:uid="{69C3B73F-9A8E-4F6F-BA05-F2BF22A0AB9F}"/>
    <cellStyle name="40% - Accent2 2 2 6 2 6 4" xfId="36866" xr:uid="{9FCB4113-7C12-4FE2-A893-F87C82B7C3FC}"/>
    <cellStyle name="40% - Accent2 2 2 6 2 7" xfId="22556" xr:uid="{A013D9CC-6A73-4B59-B4A6-E26A89739725}"/>
    <cellStyle name="40% - Accent2 2 2 6 2 7 2" xfId="41328" xr:uid="{6AB32AB3-7073-46B7-9D63-148DDD57D43B}"/>
    <cellStyle name="40% - Accent2 2 2 6 2 8" xfId="13165" xr:uid="{90C48AC8-F827-4EA9-B966-201EC57FB3DE}"/>
    <cellStyle name="40% - Accent2 2 2 6 2 9" xfId="31947" xr:uid="{4DACAA19-F015-480E-B088-40DCD6A35512}"/>
    <cellStyle name="40% - Accent2 2 2 6 3" xfId="2449" xr:uid="{A7DE3823-C3F5-4891-874C-ADFE6E8AADB8}"/>
    <cellStyle name="40% - Accent2 2 2 6 3 10" xfId="59166" xr:uid="{D2336B8D-9CF5-40E7-B63A-1913BAE6822B}"/>
    <cellStyle name="40% - Accent2 2 2 6 3 2" xfId="6896" xr:uid="{4AC80243-C196-43E9-95A8-33315E29139E}"/>
    <cellStyle name="40% - Accent2 2 2 6 3 2 2" xfId="10752" xr:uid="{ED4DF93B-53C6-432D-8D53-B79365622325}"/>
    <cellStyle name="40% - Accent2 2 2 6 3 2 2 2" xfId="29606" xr:uid="{25110344-3D3C-4C77-9F6C-6E5D7EF10B8D}"/>
    <cellStyle name="40% - Accent2 2 2 6 3 2 2 2 2" xfId="48368" xr:uid="{C098FEDC-F9F2-4D93-9EF5-2F1E487FA698}"/>
    <cellStyle name="40% - Accent2 2 2 6 3 2 2 3" xfId="20215" xr:uid="{2E94F750-DC52-463C-8E01-620D233BFB71}"/>
    <cellStyle name="40% - Accent2 2 2 6 3 2 2 4" xfId="38987" xr:uid="{253CCEE2-2824-4522-BA02-A7AA074BFF95}"/>
    <cellStyle name="40% - Accent2 2 2 6 3 2 3" xfId="25936" xr:uid="{68AE3EF5-3260-4DD3-944B-3366C2847A8E}"/>
    <cellStyle name="40% - Accent2 2 2 6 3 2 3 2" xfId="44698" xr:uid="{81C977AF-E306-4712-A3D7-EE1EDDF99879}"/>
    <cellStyle name="40% - Accent2 2 2 6 3 2 4" xfId="16545" xr:uid="{A4781D27-464E-4BF7-AA87-0778B030A737}"/>
    <cellStyle name="40% - Accent2 2 2 6 3 2 5" xfId="35317" xr:uid="{7175A7C8-549C-4256-9CF6-64DEB05CA9AB}"/>
    <cellStyle name="40% - Accent2 2 2 6 3 2 6" xfId="53098" xr:uid="{07E4331E-FE43-44B3-BA57-F4021642FD4F}"/>
    <cellStyle name="40% - Accent2 2 2 6 3 2 7" xfId="61048" xr:uid="{F4BC31FF-8891-4054-AC24-499F01276B1B}"/>
    <cellStyle name="40% - Accent2 2 2 6 3 3" xfId="10753" xr:uid="{7439F103-EAB9-40F5-8F08-734CC3DD8780}"/>
    <cellStyle name="40% - Accent2 2 2 6 3 3 2" xfId="29607" xr:uid="{297FFF1E-6AF8-4977-9910-7A602AB5DB2F}"/>
    <cellStyle name="40% - Accent2 2 2 6 3 3 2 2" xfId="48369" xr:uid="{C858FB36-3CCD-4705-BE44-E9D94D31CE14}"/>
    <cellStyle name="40% - Accent2 2 2 6 3 3 3" xfId="20216" xr:uid="{94559B33-E421-42C7-84F2-4B2D8433559F}"/>
    <cellStyle name="40% - Accent2 2 2 6 3 3 4" xfId="38988" xr:uid="{371DE6ED-E0A0-443C-839A-1AB420C8FB71}"/>
    <cellStyle name="40% - Accent2 2 2 6 3 3 5" xfId="53099" xr:uid="{C18689DB-1E09-48D7-98F1-104D20C02FCB}"/>
    <cellStyle name="40% - Accent2 2 2 6 3 3 6" xfId="61049" xr:uid="{9D782429-3E34-4AD6-BC82-5C5B5929E3C9}"/>
    <cellStyle name="40% - Accent2 2 2 6 3 4" xfId="8631" xr:uid="{9B2587F5-2CB2-4A35-84D7-C180AA74E9D1}"/>
    <cellStyle name="40% - Accent2 2 2 6 3 4 2" xfId="27487" xr:uid="{F68BE292-3694-46F9-8A98-B3AFC860BD54}"/>
    <cellStyle name="40% - Accent2 2 2 6 3 4 2 2" xfId="46249" xr:uid="{63C4D87E-5629-4BEA-AACA-86002EC727D8}"/>
    <cellStyle name="40% - Accent2 2 2 6 3 4 3" xfId="18096" xr:uid="{4E5B8A93-6403-45A4-8FF8-EC1AD7AADCCB}"/>
    <cellStyle name="40% - Accent2 2 2 6 3 4 4" xfId="36868" xr:uid="{361B16A9-56BF-40A7-95A6-8A41395DCAB2}"/>
    <cellStyle name="40% - Accent2 2 2 6 3 5" xfId="24089" xr:uid="{8DF7E851-4590-4B24-96EA-A901762F0E43}"/>
    <cellStyle name="40% - Accent2 2 2 6 3 5 2" xfId="42852" xr:uid="{0FDABAB1-554C-4B5B-89F4-EE0D2C08064E}"/>
    <cellStyle name="40% - Accent2 2 2 6 3 6" xfId="14698" xr:uid="{FA845FE3-0CFA-4C85-89E9-A44D9131356A}"/>
    <cellStyle name="40% - Accent2 2 2 6 3 7" xfId="33471" xr:uid="{38719720-11DA-4E74-ACF2-928CFB5CC1FF}"/>
    <cellStyle name="40% - Accent2 2 2 6 3 8" xfId="50979" xr:uid="{AE1C4AEB-5819-49BF-9A48-E4D46E541893}"/>
    <cellStyle name="40% - Accent2 2 2 6 3 9" xfId="5042" xr:uid="{4737B5C7-BED6-43CC-A5FB-90B302AD0E4E}"/>
    <cellStyle name="40% - Accent2 2 2 6 4" xfId="5818" xr:uid="{52213A32-D35F-4EBF-B3CF-63817D664574}"/>
    <cellStyle name="40% - Accent2 2 2 6 4 2" xfId="10754" xr:uid="{B4F00561-476D-43AE-8B9A-3C94D6BD224D}"/>
    <cellStyle name="40% - Accent2 2 2 6 4 2 2" xfId="29608" xr:uid="{40ED060C-95C7-44E4-BC5D-D5A2040AF118}"/>
    <cellStyle name="40% - Accent2 2 2 6 4 2 2 2" xfId="48370" xr:uid="{E188D245-B92D-4AAC-B1FB-ECB16C7CFA1D}"/>
    <cellStyle name="40% - Accent2 2 2 6 4 2 3" xfId="20217" xr:uid="{DC995B1C-5A0C-4F4D-AF3C-834BF5CD159F}"/>
    <cellStyle name="40% - Accent2 2 2 6 4 2 4" xfId="38989" xr:uid="{DB9186BC-1B89-492C-86FE-5ED38453DF30}"/>
    <cellStyle name="40% - Accent2 2 2 6 4 3" xfId="24865" xr:uid="{EA824BFB-0800-42FC-8625-9CBA81CAB623}"/>
    <cellStyle name="40% - Accent2 2 2 6 4 3 2" xfId="43627" xr:uid="{E16FD1E7-1E04-4169-9AD8-A50D5E35533A}"/>
    <cellStyle name="40% - Accent2 2 2 6 4 4" xfId="15474" xr:uid="{4C2A2FC8-6AEC-47CF-A701-FA9E72B9F57D}"/>
    <cellStyle name="40% - Accent2 2 2 6 4 5" xfId="34246" xr:uid="{57423605-BCE5-47A8-A576-8D9435E3BC76}"/>
    <cellStyle name="40% - Accent2 2 2 6 4 6" xfId="53100" xr:uid="{F41C0963-E1F4-4245-BB14-064E72EBC939}"/>
    <cellStyle name="40% - Accent2 2 2 6 4 7" xfId="61050" xr:uid="{3A2D58BC-5E9B-404D-84CE-FEE9C129C00B}"/>
    <cellStyle name="40% - Accent2 2 2 6 5" xfId="4267" xr:uid="{3D99532B-7A0F-4895-9A54-CB53575F0A3F}"/>
    <cellStyle name="40% - Accent2 2 2 6 5 2" xfId="10755" xr:uid="{E68F58CD-C830-4163-943B-FB65A6F774DA}"/>
    <cellStyle name="40% - Accent2 2 2 6 5 2 2" xfId="29609" xr:uid="{A0F477B0-BC17-4C35-9F29-D54BC297A54E}"/>
    <cellStyle name="40% - Accent2 2 2 6 5 2 2 2" xfId="48371" xr:uid="{E0D32D19-1AC9-491F-9C0F-EA51AA165968}"/>
    <cellStyle name="40% - Accent2 2 2 6 5 2 3" xfId="20218" xr:uid="{878951DA-2EFB-4E2C-ACAE-AFFA137618C9}"/>
    <cellStyle name="40% - Accent2 2 2 6 5 2 4" xfId="38990" xr:uid="{CA5E1750-9BD8-4E98-90EA-48813811211D}"/>
    <cellStyle name="40% - Accent2 2 2 6 5 3" xfId="23314" xr:uid="{4072C812-83C9-4F08-BFBD-D51D1D6CDD63}"/>
    <cellStyle name="40% - Accent2 2 2 6 5 3 2" xfId="42077" xr:uid="{9F5AD4B1-6C35-4453-AE1F-1E9FF86A612F}"/>
    <cellStyle name="40% - Accent2 2 2 6 5 4" xfId="13923" xr:uid="{58313E23-19B6-4023-BCF0-826AF496324F}"/>
    <cellStyle name="40% - Accent2 2 2 6 5 5" xfId="32696" xr:uid="{3F3A84CC-7BA1-488B-B4C1-88402828A1CB}"/>
    <cellStyle name="40% - Accent2 2 2 6 5 6" xfId="53101" xr:uid="{CE1AE9DC-0C00-48C0-8394-7C20ED5F6FEE}"/>
    <cellStyle name="40% - Accent2 2 2 6 5 7" xfId="61051" xr:uid="{DD9BF6B1-FFC8-4974-85B6-54309A30146F}"/>
    <cellStyle name="40% - Accent2 2 2 6 6" xfId="6893" xr:uid="{3125D428-45B8-4FDC-B0A1-E661C7CB3F91}"/>
    <cellStyle name="40% - Accent2 2 2 6 6 2" xfId="25933" xr:uid="{FEECF928-6A9C-402A-8148-EA1D94574081}"/>
    <cellStyle name="40% - Accent2 2 2 6 6 2 2" xfId="44695" xr:uid="{C90123E1-0481-4CAE-B876-E4D7E32038C4}"/>
    <cellStyle name="40% - Accent2 2 2 6 6 3" xfId="16542" xr:uid="{1B4D7083-6F30-4C58-868E-7B43CAF597C1}"/>
    <cellStyle name="40% - Accent2 2 2 6 6 4" xfId="35314" xr:uid="{6D4B58A8-726F-4D64-BEB1-796C936D67A2}"/>
    <cellStyle name="40% - Accent2 2 2 6 7" xfId="8628" xr:uid="{E588FB5F-5A21-4C5E-9335-1CF0B74A14E6}"/>
    <cellStyle name="40% - Accent2 2 2 6 7 2" xfId="27484" xr:uid="{500D916F-CFF8-42FD-9AB5-7F5F2A645870}"/>
    <cellStyle name="40% - Accent2 2 2 6 7 2 2" xfId="46246" xr:uid="{D620E29F-E034-4B4A-8348-0F10BCCF5772}"/>
    <cellStyle name="40% - Accent2 2 2 6 7 3" xfId="18093" xr:uid="{168E20C7-1641-4E3F-BAAB-BB8B14B872F6}"/>
    <cellStyle name="40% - Accent2 2 2 6 7 4" xfId="36865" xr:uid="{1CEE9F8E-40C3-4B37-99D8-46CB22F7FFEE}"/>
    <cellStyle name="40% - Accent2 2 2 6 8" xfId="22555" xr:uid="{2057842B-5813-4909-BD72-8B82240FE3FC}"/>
    <cellStyle name="40% - Accent2 2 2 6 8 2" xfId="41327" xr:uid="{08ED71AC-8160-4C56-AC45-B2077130715C}"/>
    <cellStyle name="40% - Accent2 2 2 6 9" xfId="13164" xr:uid="{AF6ACA33-A758-41E5-A682-1DD63C03F659}"/>
    <cellStyle name="40% - Accent2 2 2 7" xfId="2450" xr:uid="{A8188968-B407-48C4-93B0-E8EFDBD2B475}"/>
    <cellStyle name="40% - Accent2 2 2 7 10" xfId="50980" xr:uid="{A57D5028-EEBF-4280-A8FA-29685ABCE42A}"/>
    <cellStyle name="40% - Accent2 2 2 7 11" xfId="3503" xr:uid="{EDC93FA8-65A2-4870-AAE5-66F289235CF4}"/>
    <cellStyle name="40% - Accent2 2 2 7 12" xfId="59167" xr:uid="{F58FC7B1-03C9-4464-BC9F-0A762961CE3F}"/>
    <cellStyle name="40% - Accent2 2 2 7 2" xfId="2451" xr:uid="{08416C2D-A6A9-4A07-B67B-7E7545502946}"/>
    <cellStyle name="40% - Accent2 2 2 7 2 10" xfId="59168" xr:uid="{3D294F5D-B450-4236-AEE5-4DEC6AFA6534}"/>
    <cellStyle name="40% - Accent2 2 2 7 2 2" xfId="6898" xr:uid="{4BEADEC1-4FC9-4E58-870E-FB270A5BB0D7}"/>
    <cellStyle name="40% - Accent2 2 2 7 2 2 2" xfId="10756" xr:uid="{D85114EE-03DB-42A9-93DE-4BC8C29EDD24}"/>
    <cellStyle name="40% - Accent2 2 2 7 2 2 2 2" xfId="29610" xr:uid="{F9B83ECD-EF29-45CC-9C77-5477E2656ED1}"/>
    <cellStyle name="40% - Accent2 2 2 7 2 2 2 2 2" xfId="48372" xr:uid="{6D347D27-36EF-4C56-AC69-0F6B39416643}"/>
    <cellStyle name="40% - Accent2 2 2 7 2 2 2 3" xfId="20219" xr:uid="{624C6241-2F6A-49B7-9E99-ACA9C7815469}"/>
    <cellStyle name="40% - Accent2 2 2 7 2 2 2 4" xfId="38991" xr:uid="{75A5B3A7-28B3-4380-84EA-9C74D84482C9}"/>
    <cellStyle name="40% - Accent2 2 2 7 2 2 3" xfId="25938" xr:uid="{74BA8EDC-848B-4AB5-B064-D14693E93467}"/>
    <cellStyle name="40% - Accent2 2 2 7 2 2 3 2" xfId="44700" xr:uid="{7D6E4280-F39A-4E2B-84DB-0A413E08E9FA}"/>
    <cellStyle name="40% - Accent2 2 2 7 2 2 4" xfId="16547" xr:uid="{451AD191-9321-417F-9240-EB1034D81CDD}"/>
    <cellStyle name="40% - Accent2 2 2 7 2 2 5" xfId="35319" xr:uid="{3696C738-FE39-4A07-A1D2-B5B7A8996A29}"/>
    <cellStyle name="40% - Accent2 2 2 7 2 2 6" xfId="53102" xr:uid="{C0CCF0B0-0BAE-4EAD-A709-39FF2EFE976F}"/>
    <cellStyle name="40% - Accent2 2 2 7 2 2 7" xfId="61052" xr:uid="{ED36C7F2-B6EB-4DB0-9EFC-7C859CB798A5}"/>
    <cellStyle name="40% - Accent2 2 2 7 2 3" xfId="10757" xr:uid="{A078435D-AA8F-461D-9715-CE6DB0C72C30}"/>
    <cellStyle name="40% - Accent2 2 2 7 2 3 2" xfId="29611" xr:uid="{FBBA46DF-DD2A-4F24-8AEA-9A51A11DB2BF}"/>
    <cellStyle name="40% - Accent2 2 2 7 2 3 2 2" xfId="48373" xr:uid="{AD583A13-3ECC-41BB-8CC2-DE30B2812BD1}"/>
    <cellStyle name="40% - Accent2 2 2 7 2 3 3" xfId="20220" xr:uid="{5D7DDD8C-E4AC-412E-8DC8-D1FD808F73BD}"/>
    <cellStyle name="40% - Accent2 2 2 7 2 3 4" xfId="38992" xr:uid="{22F9EB89-9653-4618-A658-0A71DD67E46B}"/>
    <cellStyle name="40% - Accent2 2 2 7 2 3 5" xfId="53103" xr:uid="{81FABE6A-CE40-4686-A0DE-1DA7C0101B44}"/>
    <cellStyle name="40% - Accent2 2 2 7 2 3 6" xfId="61053" xr:uid="{29A77ABB-5119-4280-8954-C50D6FC079EC}"/>
    <cellStyle name="40% - Accent2 2 2 7 2 4" xfId="8633" xr:uid="{DC00DD12-8CA3-4ACD-AE88-07142C5528BD}"/>
    <cellStyle name="40% - Accent2 2 2 7 2 4 2" xfId="27489" xr:uid="{DEB66382-2853-4FB5-9697-98622A579BE1}"/>
    <cellStyle name="40% - Accent2 2 2 7 2 4 2 2" xfId="46251" xr:uid="{FD0CC3D0-DDE7-495A-A1BA-97760C668B01}"/>
    <cellStyle name="40% - Accent2 2 2 7 2 4 3" xfId="18098" xr:uid="{2B563E3A-A9C7-4AFB-A490-6841B0FECEBB}"/>
    <cellStyle name="40% - Accent2 2 2 7 2 4 4" xfId="36870" xr:uid="{C9190187-B453-4BD5-82E4-0A800B1BC719}"/>
    <cellStyle name="40% - Accent2 2 2 7 2 5" xfId="24307" xr:uid="{C79951F8-8BF0-4F29-9456-83148BB30341}"/>
    <cellStyle name="40% - Accent2 2 2 7 2 5 2" xfId="43070" xr:uid="{8870394F-4CD0-4559-B38B-5F5FAB4E6003}"/>
    <cellStyle name="40% - Accent2 2 2 7 2 6" xfId="14916" xr:uid="{CE9A7A57-F82E-4310-BEBF-5AF21AE0678C}"/>
    <cellStyle name="40% - Accent2 2 2 7 2 7" xfId="33689" xr:uid="{7E793B8B-9BDF-44E0-8369-641DD715D4BB}"/>
    <cellStyle name="40% - Accent2 2 2 7 2 8" xfId="50981" xr:uid="{6E18AF64-31A5-42F4-BA21-8C831953EFD2}"/>
    <cellStyle name="40% - Accent2 2 2 7 2 9" xfId="5260" xr:uid="{D6A27097-641A-49D3-AC9B-2E45C2E8BB44}"/>
    <cellStyle name="40% - Accent2 2 2 7 3" xfId="6036" xr:uid="{AEC347FB-76FB-4AF9-B9A2-67D1A53C894B}"/>
    <cellStyle name="40% - Accent2 2 2 7 3 2" xfId="10758" xr:uid="{8D2DDFF6-3D94-448D-92C6-535535E48616}"/>
    <cellStyle name="40% - Accent2 2 2 7 3 2 2" xfId="29612" xr:uid="{DCC31C00-7203-4612-9215-FFD0C25A9ED9}"/>
    <cellStyle name="40% - Accent2 2 2 7 3 2 2 2" xfId="48374" xr:uid="{9C052D27-B095-4200-A2A6-264BB9BFCF7C}"/>
    <cellStyle name="40% - Accent2 2 2 7 3 2 3" xfId="20221" xr:uid="{7F759D52-6910-40C2-B1F4-234FAB19D117}"/>
    <cellStyle name="40% - Accent2 2 2 7 3 2 4" xfId="38993" xr:uid="{23689AD5-AE90-4919-8768-D1B1583BDDCF}"/>
    <cellStyle name="40% - Accent2 2 2 7 3 3" xfId="25083" xr:uid="{9A17C2B5-F8E3-4E28-94B8-FFCE40F7B70D}"/>
    <cellStyle name="40% - Accent2 2 2 7 3 3 2" xfId="43845" xr:uid="{4F4B11E3-92E9-40AC-88A4-1588B10AD524}"/>
    <cellStyle name="40% - Accent2 2 2 7 3 4" xfId="15692" xr:uid="{57AB430B-9272-43C8-9479-9E8A207CF848}"/>
    <cellStyle name="40% - Accent2 2 2 7 3 5" xfId="34464" xr:uid="{A94E698C-02CA-4AC4-BA52-E6CE61D5388A}"/>
    <cellStyle name="40% - Accent2 2 2 7 3 6" xfId="53104" xr:uid="{4F93C3B3-C856-4576-AE81-185123A48FB1}"/>
    <cellStyle name="40% - Accent2 2 2 7 3 7" xfId="61054" xr:uid="{B91CD95F-7F3A-4987-B230-D04B61B85ECD}"/>
    <cellStyle name="40% - Accent2 2 2 7 4" xfId="4485" xr:uid="{93F442FA-FFA3-4AF6-B8CE-54CC93D59826}"/>
    <cellStyle name="40% - Accent2 2 2 7 4 2" xfId="10759" xr:uid="{E689534A-1C8B-49A6-94C1-2C8A6D332033}"/>
    <cellStyle name="40% - Accent2 2 2 7 4 2 2" xfId="29613" xr:uid="{AC206A8A-875A-4CF3-B1EE-EA1617FA38A6}"/>
    <cellStyle name="40% - Accent2 2 2 7 4 2 2 2" xfId="48375" xr:uid="{5CEB57EF-B18A-466C-855B-64EC867B94B9}"/>
    <cellStyle name="40% - Accent2 2 2 7 4 2 3" xfId="20222" xr:uid="{67946D15-DCF8-4346-B10B-4E00FACFCFA1}"/>
    <cellStyle name="40% - Accent2 2 2 7 4 2 4" xfId="38994" xr:uid="{BA2B224B-876D-41DF-B40D-86BE266A6C41}"/>
    <cellStyle name="40% - Accent2 2 2 7 4 3" xfId="23532" xr:uid="{4C083DF4-C950-4D73-9D60-300009DB922B}"/>
    <cellStyle name="40% - Accent2 2 2 7 4 3 2" xfId="42295" xr:uid="{81E71A1F-6FB9-413A-97FF-D4E537B43C49}"/>
    <cellStyle name="40% - Accent2 2 2 7 4 4" xfId="14141" xr:uid="{DE17CD8C-CB3B-4FD7-83F5-04E375F51B61}"/>
    <cellStyle name="40% - Accent2 2 2 7 4 5" xfId="32914" xr:uid="{1943F486-7AF2-42DC-A9F9-864EBCDB21C4}"/>
    <cellStyle name="40% - Accent2 2 2 7 4 6" xfId="53105" xr:uid="{1464531B-8C7C-4B54-96BE-A3E2EBB9F498}"/>
    <cellStyle name="40% - Accent2 2 2 7 4 7" xfId="61055" xr:uid="{80D4A337-C037-465B-B838-4238080832C8}"/>
    <cellStyle name="40% - Accent2 2 2 7 5" xfId="6897" xr:uid="{73249919-D80D-4F8A-B776-29523FBFA593}"/>
    <cellStyle name="40% - Accent2 2 2 7 5 2" xfId="25937" xr:uid="{D72CCE7B-C3DD-4C36-94DA-C81AD1C92DA1}"/>
    <cellStyle name="40% - Accent2 2 2 7 5 2 2" xfId="44699" xr:uid="{BBA43740-0C18-4079-B0AF-C08824D04D80}"/>
    <cellStyle name="40% - Accent2 2 2 7 5 3" xfId="16546" xr:uid="{91424140-7C32-461C-8D7C-480A0D86242F}"/>
    <cellStyle name="40% - Accent2 2 2 7 5 4" xfId="35318" xr:uid="{42BC3C75-0797-41F7-B786-A5D89B820954}"/>
    <cellStyle name="40% - Accent2 2 2 7 6" xfId="8632" xr:uid="{6C48675F-B4D1-4798-BC3F-C048E16C8D35}"/>
    <cellStyle name="40% - Accent2 2 2 7 6 2" xfId="27488" xr:uid="{C5DA478C-E7D2-4B8E-9E44-421963A8CEA7}"/>
    <cellStyle name="40% - Accent2 2 2 7 6 2 2" xfId="46250" xr:uid="{EDF45BD2-0F74-4FF7-BF64-7D2F8FDA7001}"/>
    <cellStyle name="40% - Accent2 2 2 7 6 3" xfId="18097" xr:uid="{6F54F9BD-261A-49FB-B948-ACF0C29C4FD7}"/>
    <cellStyle name="40% - Accent2 2 2 7 6 4" xfId="36869" xr:uid="{4D860EE4-E58D-4CD2-B36D-0DFE41595DFB}"/>
    <cellStyle name="40% - Accent2 2 2 7 7" xfId="22557" xr:uid="{676CA0F3-A27C-461B-9A7F-A80668C51B76}"/>
    <cellStyle name="40% - Accent2 2 2 7 7 2" xfId="41329" xr:uid="{F7BF82CB-E5AC-4392-9B09-39C44DE2F9AD}"/>
    <cellStyle name="40% - Accent2 2 2 7 8" xfId="13166" xr:uid="{84BD40ED-B8B4-4D94-96FE-72BEA681BB0E}"/>
    <cellStyle name="40% - Accent2 2 2 7 9" xfId="31948" xr:uid="{81F97C53-A9ED-4CA7-AD08-C8BDA7740F70}"/>
    <cellStyle name="40% - Accent2 2 2 8" xfId="2452" xr:uid="{3B0071FF-9FB3-45C1-894F-C039D691CF17}"/>
    <cellStyle name="40% - Accent2 2 2 8 10" xfId="50982" xr:uid="{7D06AB77-724A-4499-BDEC-11E40F94F808}"/>
    <cellStyle name="40% - Accent2 2 2 8 11" xfId="3504" xr:uid="{27C3B9CA-CD3C-4F1E-865C-94704A9A9CBF}"/>
    <cellStyle name="40% - Accent2 2 2 8 12" xfId="59169" xr:uid="{2B3738E3-9DD2-402A-AEE8-CF922321364A}"/>
    <cellStyle name="40% - Accent2 2 2 8 2" xfId="2453" xr:uid="{2160E748-DBAA-4F76-A32C-A7815E59AAE5}"/>
    <cellStyle name="40% - Accent2 2 2 8 2 10" xfId="59170" xr:uid="{28DE7C70-0967-4C4F-BEAD-372F5207F87A}"/>
    <cellStyle name="40% - Accent2 2 2 8 2 2" xfId="6900" xr:uid="{CBAD261E-C72F-4790-B050-7C5EB34398B6}"/>
    <cellStyle name="40% - Accent2 2 2 8 2 2 2" xfId="10760" xr:uid="{E559B00D-7B33-467C-AE00-61AFEF6E618E}"/>
    <cellStyle name="40% - Accent2 2 2 8 2 2 2 2" xfId="29614" xr:uid="{E5B29301-371F-4966-B4B5-8B7AE46E4EA2}"/>
    <cellStyle name="40% - Accent2 2 2 8 2 2 2 2 2" xfId="48376" xr:uid="{DAC6BD68-64E1-4252-82B2-3F0B9506F7DB}"/>
    <cellStyle name="40% - Accent2 2 2 8 2 2 2 3" xfId="20223" xr:uid="{7C08C235-8B2E-4698-B187-40BBEA2BFE47}"/>
    <cellStyle name="40% - Accent2 2 2 8 2 2 2 4" xfId="38995" xr:uid="{BD687BD0-6C33-4F74-B810-8E4435827764}"/>
    <cellStyle name="40% - Accent2 2 2 8 2 2 3" xfId="25940" xr:uid="{7A297484-2C37-4AE0-8CAC-7FDA2F37D12D}"/>
    <cellStyle name="40% - Accent2 2 2 8 2 2 3 2" xfId="44702" xr:uid="{9DE1E3EC-6FA4-48D3-9610-1B9CB5E28CC5}"/>
    <cellStyle name="40% - Accent2 2 2 8 2 2 4" xfId="16549" xr:uid="{51099F8B-7392-479E-BE05-8364C7B5F5AD}"/>
    <cellStyle name="40% - Accent2 2 2 8 2 2 5" xfId="35321" xr:uid="{C1F23D6B-50A1-44ED-B479-10AD7B8E98ED}"/>
    <cellStyle name="40% - Accent2 2 2 8 2 2 6" xfId="53106" xr:uid="{AB877941-622D-43FA-8931-2017D7F8EB07}"/>
    <cellStyle name="40% - Accent2 2 2 8 2 2 7" xfId="61056" xr:uid="{702B1E33-6F5B-4EA8-BCC6-971138A37E35}"/>
    <cellStyle name="40% - Accent2 2 2 8 2 3" xfId="10761" xr:uid="{E6ED911F-6F46-4A4E-84C9-9E704C7CC102}"/>
    <cellStyle name="40% - Accent2 2 2 8 2 3 2" xfId="29615" xr:uid="{FB49B071-6CBE-4818-BA5A-77816E374ABF}"/>
    <cellStyle name="40% - Accent2 2 2 8 2 3 2 2" xfId="48377" xr:uid="{586B53FC-40AC-42D9-A814-0D3F20664EA3}"/>
    <cellStyle name="40% - Accent2 2 2 8 2 3 3" xfId="20224" xr:uid="{483AC95F-08C5-4E18-B096-A507DFE36DF6}"/>
    <cellStyle name="40% - Accent2 2 2 8 2 3 4" xfId="38996" xr:uid="{A396CCA6-77FE-4BCF-9C21-4D8593D08B9F}"/>
    <cellStyle name="40% - Accent2 2 2 8 2 3 5" xfId="53107" xr:uid="{2165EEDA-9973-4606-9E28-8EA92B721E67}"/>
    <cellStyle name="40% - Accent2 2 2 8 2 3 6" xfId="61057" xr:uid="{80C2C0CF-0131-42B5-AB15-A2636623AFE4}"/>
    <cellStyle name="40% - Accent2 2 2 8 2 4" xfId="8635" xr:uid="{C4CA8C32-947D-4215-8F6A-BE7797A529A5}"/>
    <cellStyle name="40% - Accent2 2 2 8 2 4 2" xfId="27491" xr:uid="{34689020-F055-4D48-A325-E8EF299335EC}"/>
    <cellStyle name="40% - Accent2 2 2 8 2 4 2 2" xfId="46253" xr:uid="{353CC9E3-7194-4A93-91F9-560BE38AE3B2}"/>
    <cellStyle name="40% - Accent2 2 2 8 2 4 3" xfId="18100" xr:uid="{630513B6-7EB2-4016-8043-E4F490B64835}"/>
    <cellStyle name="40% - Accent2 2 2 8 2 4 4" xfId="36872" xr:uid="{3768A131-B073-4EFD-9871-91C472998165}"/>
    <cellStyle name="40% - Accent2 2 2 8 2 5" xfId="24551" xr:uid="{F65C0234-010A-4022-AFD8-2EF54C608F4C}"/>
    <cellStyle name="40% - Accent2 2 2 8 2 5 2" xfId="43313" xr:uid="{EA35F89A-980E-4851-A90B-FCB856838179}"/>
    <cellStyle name="40% - Accent2 2 2 8 2 6" xfId="15160" xr:uid="{31853602-E9AE-415B-A521-48D26FEDECD2}"/>
    <cellStyle name="40% - Accent2 2 2 8 2 7" xfId="33932" xr:uid="{85CA540B-B0F0-49F7-83BF-DA51858119B0}"/>
    <cellStyle name="40% - Accent2 2 2 8 2 8" xfId="50983" xr:uid="{A306D42B-EDDE-4863-B39E-CC88B9D77F6A}"/>
    <cellStyle name="40% - Accent2 2 2 8 2 9" xfId="5504" xr:uid="{9A0DB6FF-D273-4CA0-83AD-E0CC0DB7765C}"/>
    <cellStyle name="40% - Accent2 2 2 8 3" xfId="6279" xr:uid="{8E2DEA0C-5115-4C5A-B0FB-66EC3FDF3956}"/>
    <cellStyle name="40% - Accent2 2 2 8 3 2" xfId="10762" xr:uid="{B6AD2162-7A9A-4778-B9EB-D988747174DF}"/>
    <cellStyle name="40% - Accent2 2 2 8 3 2 2" xfId="29616" xr:uid="{F6B8B905-2955-4578-9253-02B58416C56F}"/>
    <cellStyle name="40% - Accent2 2 2 8 3 2 2 2" xfId="48378" xr:uid="{370E8ABE-1A11-4BD3-9C64-D7B9383BA5B1}"/>
    <cellStyle name="40% - Accent2 2 2 8 3 2 3" xfId="20225" xr:uid="{5271C5CB-3128-4124-AEFA-FE058D7DF89C}"/>
    <cellStyle name="40% - Accent2 2 2 8 3 2 4" xfId="38997" xr:uid="{0B4CE081-772F-4A72-B5F1-2ACA1E65A68F}"/>
    <cellStyle name="40% - Accent2 2 2 8 3 3" xfId="25326" xr:uid="{15C5FF4F-BB58-404B-A5C6-C6F8477A33C6}"/>
    <cellStyle name="40% - Accent2 2 2 8 3 3 2" xfId="44088" xr:uid="{4AB3AB6E-7FA6-4E4F-9780-9F89D02666CB}"/>
    <cellStyle name="40% - Accent2 2 2 8 3 4" xfId="15935" xr:uid="{468CD1D1-DFC9-40BF-8494-5A93F2755949}"/>
    <cellStyle name="40% - Accent2 2 2 8 3 5" xfId="34707" xr:uid="{2527C0C0-35FE-40C6-A218-E3521DF3B808}"/>
    <cellStyle name="40% - Accent2 2 2 8 3 6" xfId="53108" xr:uid="{DBB07655-700F-4E90-89A0-688172B62529}"/>
    <cellStyle name="40% - Accent2 2 2 8 3 7" xfId="61058" xr:uid="{3A21E3D2-D2FD-405F-85D3-BD833308BB03}"/>
    <cellStyle name="40% - Accent2 2 2 8 4" xfId="4728" xr:uid="{F7FCF113-2516-4CD4-8456-F98B9B460A3B}"/>
    <cellStyle name="40% - Accent2 2 2 8 4 2" xfId="10763" xr:uid="{C99FDCC7-5291-4DC6-B8D8-36653D13CE74}"/>
    <cellStyle name="40% - Accent2 2 2 8 4 2 2" xfId="29617" xr:uid="{DCF87FD6-C176-4646-8D56-B22375A073A6}"/>
    <cellStyle name="40% - Accent2 2 2 8 4 2 2 2" xfId="48379" xr:uid="{08F06DB1-3839-4192-AC2B-8BE88891DA57}"/>
    <cellStyle name="40% - Accent2 2 2 8 4 2 3" xfId="20226" xr:uid="{CDC8B030-B435-4CB6-A113-A402E3620D4A}"/>
    <cellStyle name="40% - Accent2 2 2 8 4 2 4" xfId="38998" xr:uid="{AB7DD253-C9EE-4083-BE91-52C60771909D}"/>
    <cellStyle name="40% - Accent2 2 2 8 4 3" xfId="23775" xr:uid="{4A4E9FD8-CBFC-4C34-9A90-FBBCB9134888}"/>
    <cellStyle name="40% - Accent2 2 2 8 4 3 2" xfId="42538" xr:uid="{457180A1-0EC2-46C8-9B7C-8AA425D05DA7}"/>
    <cellStyle name="40% - Accent2 2 2 8 4 4" xfId="14384" xr:uid="{E8F8CC9D-62EB-477B-BBFF-A33620174091}"/>
    <cellStyle name="40% - Accent2 2 2 8 4 5" xfId="33157" xr:uid="{32E158DD-ABF7-4A91-ADA2-9C73E276DC81}"/>
    <cellStyle name="40% - Accent2 2 2 8 4 6" xfId="53109" xr:uid="{FF5B0FD2-0322-43D1-964E-5041CA467B9D}"/>
    <cellStyle name="40% - Accent2 2 2 8 4 7" xfId="61059" xr:uid="{DCD66668-4A16-4FDA-BCE6-613E3A8FB432}"/>
    <cellStyle name="40% - Accent2 2 2 8 5" xfId="6899" xr:uid="{26063460-5D8D-40F3-86A0-36217AA46B37}"/>
    <cellStyle name="40% - Accent2 2 2 8 5 2" xfId="25939" xr:uid="{56571F14-B42E-4F0D-929C-9ED20761A12E}"/>
    <cellStyle name="40% - Accent2 2 2 8 5 2 2" xfId="44701" xr:uid="{87B64C10-D652-4455-8827-8DE2B83FF093}"/>
    <cellStyle name="40% - Accent2 2 2 8 5 3" xfId="16548" xr:uid="{5D78C458-BA1D-4B7E-9FFB-4BFB58344AC9}"/>
    <cellStyle name="40% - Accent2 2 2 8 5 4" xfId="35320" xr:uid="{AFDD6E48-FFFE-4D92-BE52-BF31762C741A}"/>
    <cellStyle name="40% - Accent2 2 2 8 6" xfId="8634" xr:uid="{C34B4232-EE08-4C94-947E-F829D387BFA7}"/>
    <cellStyle name="40% - Accent2 2 2 8 6 2" xfId="27490" xr:uid="{AA1CE4F0-F487-4FB6-908F-1FBAA55A8CA7}"/>
    <cellStyle name="40% - Accent2 2 2 8 6 2 2" xfId="46252" xr:uid="{6EC15434-BFA0-4220-AEB2-71351A279B3E}"/>
    <cellStyle name="40% - Accent2 2 2 8 6 3" xfId="18099" xr:uid="{55EDA5E4-F0B2-439F-A80D-3206554B6ECA}"/>
    <cellStyle name="40% - Accent2 2 2 8 6 4" xfId="36871" xr:uid="{0DF863C1-48E5-4E2F-A661-BB1663446ECB}"/>
    <cellStyle name="40% - Accent2 2 2 8 7" xfId="22558" xr:uid="{63FF4FF6-B458-426D-B3AE-2F0B689FC7AA}"/>
    <cellStyle name="40% - Accent2 2 2 8 7 2" xfId="41330" xr:uid="{EAA1B4AF-E474-487A-A700-160D037393A3}"/>
    <cellStyle name="40% - Accent2 2 2 8 8" xfId="13167" xr:uid="{37D58C85-E129-4090-AA29-47AEA2D6A087}"/>
    <cellStyle name="40% - Accent2 2 2 8 9" xfId="31949" xr:uid="{2807E951-3AF3-4A4E-B931-1D540F15F3E0}"/>
    <cellStyle name="40% - Accent2 2 2 9" xfId="2454" xr:uid="{1786EC06-54CE-4817-8DC0-DB87073E9EFA}"/>
    <cellStyle name="40% - Accent2 2 2 9 10" xfId="50984" xr:uid="{5726DCFC-9C2A-47EC-8DB3-180E89D7BC93}"/>
    <cellStyle name="40% - Accent2 2 2 9 11" xfId="3505" xr:uid="{9C4B22B5-4101-4E68-A2CD-E6C177024D92}"/>
    <cellStyle name="40% - Accent2 2 2 9 12" xfId="59171" xr:uid="{90B6A6B3-09F0-414B-934C-E6E8DEA74F41}"/>
    <cellStyle name="40% - Accent2 2 2 9 2" xfId="2455" xr:uid="{9784FEA6-5A74-4833-92C4-1744BE2D7B06}"/>
    <cellStyle name="40% - Accent2 2 2 9 2 10" xfId="59172" xr:uid="{849A164A-34EB-46B2-8695-EC59C0D71DDC}"/>
    <cellStyle name="40% - Accent2 2 2 9 2 2" xfId="6902" xr:uid="{9F9E18CF-FE22-47D3-B60E-D7C08363CB2B}"/>
    <cellStyle name="40% - Accent2 2 2 9 2 2 2" xfId="10764" xr:uid="{D062A33C-A9DC-4E91-9235-EF2DEDDB204F}"/>
    <cellStyle name="40% - Accent2 2 2 9 2 2 2 2" xfId="29618" xr:uid="{C0BF33BA-B1A0-4EB4-B3D2-F0274518D864}"/>
    <cellStyle name="40% - Accent2 2 2 9 2 2 2 2 2" xfId="48380" xr:uid="{A8BD0CEA-1C9C-497E-8A96-C9EABD2D3BAA}"/>
    <cellStyle name="40% - Accent2 2 2 9 2 2 2 3" xfId="20227" xr:uid="{EC5DBDC5-C748-4030-8B15-563F1FA476DA}"/>
    <cellStyle name="40% - Accent2 2 2 9 2 2 2 4" xfId="38999" xr:uid="{248B06D3-1098-4CB0-B67E-B52365FD8332}"/>
    <cellStyle name="40% - Accent2 2 2 9 2 2 3" xfId="25942" xr:uid="{D2295F01-2892-4B4F-AA4C-CD81A67C4CBE}"/>
    <cellStyle name="40% - Accent2 2 2 9 2 2 3 2" xfId="44704" xr:uid="{79B0A061-60CC-46CC-9628-9A0230AB5D1F}"/>
    <cellStyle name="40% - Accent2 2 2 9 2 2 4" xfId="16551" xr:uid="{1B150B9D-9585-49A6-9AA8-686D1DBD664A}"/>
    <cellStyle name="40% - Accent2 2 2 9 2 2 5" xfId="35323" xr:uid="{E2E244AF-5905-47F6-8CC8-3FECA05C0185}"/>
    <cellStyle name="40% - Accent2 2 2 9 2 2 6" xfId="53110" xr:uid="{99A0551E-EF36-44D6-A83D-DF3882270D56}"/>
    <cellStyle name="40% - Accent2 2 2 9 2 2 7" xfId="61060" xr:uid="{378668B0-163C-459A-8DF0-1756F52AC665}"/>
    <cellStyle name="40% - Accent2 2 2 9 2 3" xfId="10765" xr:uid="{F445AACD-6BCF-419A-898B-C49C85EC95F4}"/>
    <cellStyle name="40% - Accent2 2 2 9 2 3 2" xfId="29619" xr:uid="{01B9BD69-0002-430B-BB0E-28D5E8AEED42}"/>
    <cellStyle name="40% - Accent2 2 2 9 2 3 2 2" xfId="48381" xr:uid="{C90925EC-4A2B-4680-815B-284AE03459BD}"/>
    <cellStyle name="40% - Accent2 2 2 9 2 3 3" xfId="20228" xr:uid="{8A1C524E-8B6F-4143-8426-733DF3FEB7DD}"/>
    <cellStyle name="40% - Accent2 2 2 9 2 3 4" xfId="39000" xr:uid="{25528833-D8B2-4D6E-B865-2054A3C506A3}"/>
    <cellStyle name="40% - Accent2 2 2 9 2 3 5" xfId="53111" xr:uid="{C0E48E58-1AFA-474D-B00A-DC7CF8DF906C}"/>
    <cellStyle name="40% - Accent2 2 2 9 2 3 6" xfId="61061" xr:uid="{F0176485-1EAA-463B-B7FD-42747B6D9F8A}"/>
    <cellStyle name="40% - Accent2 2 2 9 2 4" xfId="8637" xr:uid="{52808AFE-E3DB-4A6F-B571-1518634E18F6}"/>
    <cellStyle name="40% - Accent2 2 2 9 2 4 2" xfId="27493" xr:uid="{966E82EC-B936-44E2-B1D5-46EEBE36D46F}"/>
    <cellStyle name="40% - Accent2 2 2 9 2 4 2 2" xfId="46255" xr:uid="{9D6B4B02-7BF9-43DC-86F8-AC0597CF1710}"/>
    <cellStyle name="40% - Accent2 2 2 9 2 4 3" xfId="18102" xr:uid="{E731C4BC-8BA0-4382-9A5D-E7EEA6A08886}"/>
    <cellStyle name="40% - Accent2 2 2 9 2 4 4" xfId="36874" xr:uid="{D33940E1-6146-46F4-8A29-F3B13A5DF8FC}"/>
    <cellStyle name="40% - Accent2 2 2 9 2 5" xfId="24609" xr:uid="{BA90E41A-E3AE-48B1-A87B-D53C023609AC}"/>
    <cellStyle name="40% - Accent2 2 2 9 2 5 2" xfId="43371" xr:uid="{32806AEC-2C39-4E52-B1DD-2C6299595EAD}"/>
    <cellStyle name="40% - Accent2 2 2 9 2 6" xfId="15218" xr:uid="{73AABED5-D6D4-4EE2-A576-08FE87EF715C}"/>
    <cellStyle name="40% - Accent2 2 2 9 2 7" xfId="33990" xr:uid="{52061FCC-091A-42E1-A888-92598FF613C9}"/>
    <cellStyle name="40% - Accent2 2 2 9 2 8" xfId="50985" xr:uid="{51E91813-C79B-44A1-8C75-A79D8AE28E17}"/>
    <cellStyle name="40% - Accent2 2 2 9 2 9" xfId="5562" xr:uid="{C6C2112A-BE68-4B88-8E23-BB8A816D63D2}"/>
    <cellStyle name="40% - Accent2 2 2 9 3" xfId="6337" xr:uid="{2A1C4472-6683-43C6-B5EB-589EA0C3CAE0}"/>
    <cellStyle name="40% - Accent2 2 2 9 3 2" xfId="10766" xr:uid="{5C0290F5-19C5-4A42-9677-DF5C7C4F872D}"/>
    <cellStyle name="40% - Accent2 2 2 9 3 2 2" xfId="29620" xr:uid="{0C1E14D2-6444-4109-90F8-A3D8D13780EE}"/>
    <cellStyle name="40% - Accent2 2 2 9 3 2 2 2" xfId="48382" xr:uid="{1C2CBA8B-893F-45A4-AD83-8499F15FF2F2}"/>
    <cellStyle name="40% - Accent2 2 2 9 3 2 3" xfId="20229" xr:uid="{B16F2650-84B5-4035-89E2-1D05E0032434}"/>
    <cellStyle name="40% - Accent2 2 2 9 3 2 4" xfId="39001" xr:uid="{EB200C9E-E4B6-43BE-8720-95887330B676}"/>
    <cellStyle name="40% - Accent2 2 2 9 3 3" xfId="25384" xr:uid="{319F27A4-BC34-410A-87B8-EBA49DD92D2C}"/>
    <cellStyle name="40% - Accent2 2 2 9 3 3 2" xfId="44146" xr:uid="{FFF549F9-4116-40C3-AF3C-B28D6129758C}"/>
    <cellStyle name="40% - Accent2 2 2 9 3 4" xfId="15993" xr:uid="{F7B9DAC5-6680-4AE8-8B56-2F48B9548B22}"/>
    <cellStyle name="40% - Accent2 2 2 9 3 5" xfId="34765" xr:uid="{C1FA5756-1DA0-471A-8B4B-D52F7CE962B3}"/>
    <cellStyle name="40% - Accent2 2 2 9 3 6" xfId="53112" xr:uid="{5FC17F0D-0E35-4832-A92D-0D9FCFAF9ED6}"/>
    <cellStyle name="40% - Accent2 2 2 9 3 7" xfId="61062" xr:uid="{03E74A9F-5A8A-4379-86F3-DA07F8B637F2}"/>
    <cellStyle name="40% - Accent2 2 2 9 4" xfId="4786" xr:uid="{D821D35A-3263-4E9C-BAAA-A2DD29A949C7}"/>
    <cellStyle name="40% - Accent2 2 2 9 4 2" xfId="10767" xr:uid="{86E5271E-740E-41C0-910D-F30F0EA0A8CC}"/>
    <cellStyle name="40% - Accent2 2 2 9 4 2 2" xfId="29621" xr:uid="{31EC1D31-34C2-4220-988C-0EE85128B80A}"/>
    <cellStyle name="40% - Accent2 2 2 9 4 2 2 2" xfId="48383" xr:uid="{D001FE87-7482-48A2-8A68-28FF4BD6B2DE}"/>
    <cellStyle name="40% - Accent2 2 2 9 4 2 3" xfId="20230" xr:uid="{7CDA3C0E-3FEB-41F0-A7C3-6C1327B482F3}"/>
    <cellStyle name="40% - Accent2 2 2 9 4 2 4" xfId="39002" xr:uid="{7666B919-E2C6-4870-9BB1-708518A22AA1}"/>
    <cellStyle name="40% - Accent2 2 2 9 4 3" xfId="23833" xr:uid="{7D1D52F3-4ADD-4E52-98D5-70C9DF09CB95}"/>
    <cellStyle name="40% - Accent2 2 2 9 4 3 2" xfId="42596" xr:uid="{F69606C7-D4B4-4376-A69A-43384E097869}"/>
    <cellStyle name="40% - Accent2 2 2 9 4 4" xfId="14442" xr:uid="{D8FD8958-FC2F-40A1-A16D-C8653EEDC202}"/>
    <cellStyle name="40% - Accent2 2 2 9 4 5" xfId="33215" xr:uid="{FD9960B4-AF06-4C7E-816B-F0143C4748D2}"/>
    <cellStyle name="40% - Accent2 2 2 9 4 6" xfId="53113" xr:uid="{76E91F3B-B25C-435F-947F-3E9FBFAE7F29}"/>
    <cellStyle name="40% - Accent2 2 2 9 4 7" xfId="61063" xr:uid="{322F8042-3114-4A4B-AE99-186B8C986FDB}"/>
    <cellStyle name="40% - Accent2 2 2 9 5" xfId="6901" xr:uid="{47AA2001-8150-4D49-82CC-884C60A23879}"/>
    <cellStyle name="40% - Accent2 2 2 9 5 2" xfId="25941" xr:uid="{E5437DE8-B528-45DE-85F9-D1A0730C89AF}"/>
    <cellStyle name="40% - Accent2 2 2 9 5 2 2" xfId="44703" xr:uid="{75D5D362-2718-44DF-8B76-C737874DE68E}"/>
    <cellStyle name="40% - Accent2 2 2 9 5 3" xfId="16550" xr:uid="{C9425D4F-3760-405C-A419-00A7DA3375C5}"/>
    <cellStyle name="40% - Accent2 2 2 9 5 4" xfId="35322" xr:uid="{6FE56A89-1430-40A5-9122-DF5F715A3CB8}"/>
    <cellStyle name="40% - Accent2 2 2 9 6" xfId="8636" xr:uid="{635E58AB-D9AF-4775-9955-61F6C277B990}"/>
    <cellStyle name="40% - Accent2 2 2 9 6 2" xfId="27492" xr:uid="{C236C2FE-9AC8-4B75-9F30-4F43C3EF91F2}"/>
    <cellStyle name="40% - Accent2 2 2 9 6 2 2" xfId="46254" xr:uid="{ED379F88-005C-4111-A5F9-A41D5D71B4F6}"/>
    <cellStyle name="40% - Accent2 2 2 9 6 3" xfId="18101" xr:uid="{26040950-1CC0-4A4B-AD25-5C49B05180BF}"/>
    <cellStyle name="40% - Accent2 2 2 9 6 4" xfId="36873" xr:uid="{7299A7B5-2378-4BCA-A813-3D4E3512EF52}"/>
    <cellStyle name="40% - Accent2 2 2 9 7" xfId="22559" xr:uid="{0ACA88AD-250F-4C20-88FF-060882465F55}"/>
    <cellStyle name="40% - Accent2 2 2 9 7 2" xfId="41331" xr:uid="{75B75A71-129F-485A-AA09-A4266733508A}"/>
    <cellStyle name="40% - Accent2 2 2 9 8" xfId="13168" xr:uid="{53358621-A351-474D-8737-C0C7E6B372C3}"/>
    <cellStyle name="40% - Accent2 2 2 9 9" xfId="31950" xr:uid="{862D4B3A-BC68-4B44-BAF1-39C3CA290688}"/>
    <cellStyle name="40% - Accent2 2 3" xfId="1239" xr:uid="{B19E0A58-EDB2-435A-82AD-01D92BB4B754}"/>
    <cellStyle name="40% - Accent2 2 3 2" xfId="1445" xr:uid="{6F4693A6-C016-4278-97F3-B39A0F3D802B}"/>
    <cellStyle name="40% - Accent2 2 3 2 2" xfId="2103" xr:uid="{620D0AF7-1D07-4D6B-A43F-555CCBD3CFCF}"/>
    <cellStyle name="40% - Accent2 2 3 3" xfId="1897" xr:uid="{9D1E2378-60BF-45F9-8317-94C8DDB334B0}"/>
    <cellStyle name="40% - Accent2 2 3 4" xfId="1691" xr:uid="{63C02A29-2F7C-4A63-8B32-9241DA664FE3}"/>
    <cellStyle name="40% - Accent2 2 3 5" xfId="60013" xr:uid="{9C15D9F1-C669-4B8B-B5E5-A25B98A8ED8A}"/>
    <cellStyle name="40% - Accent2 2 4" xfId="1280" xr:uid="{F58CCD3E-062D-4CFB-98CB-6356B1C38EC7}"/>
    <cellStyle name="40% - Accent2 2 4 2" xfId="1938" xr:uid="{F744D49C-6164-4A18-85E6-FC0DC8FF9AD3}"/>
    <cellStyle name="40% - Accent2 2 4 3" xfId="1526" xr:uid="{405C8E5D-9959-4D49-AB77-9D14883D406F}"/>
    <cellStyle name="40% - Accent2 2 5" xfId="1732" xr:uid="{41408F2E-E269-43AD-959D-62E0F5B4683C}"/>
    <cellStyle name="40% - Accent2 2 6" xfId="1485" xr:uid="{90CE613A-B9E0-400D-8E39-5F7ACEDFDF22}"/>
    <cellStyle name="40% - Accent2 2 7" xfId="970" xr:uid="{D6C32D1A-5C06-42D5-8284-AA6304DECB3E}"/>
    <cellStyle name="40% - Accent2 2 8" xfId="55751" xr:uid="{65C3BE64-AD35-4F1B-A430-8E7D6A86A98D}"/>
    <cellStyle name="40% - Accent2 3" xfId="994" xr:uid="{735ACD56-9A8A-495A-95A6-D3390F47CE85}"/>
    <cellStyle name="40% - Accent2 3 10" xfId="22560" xr:uid="{06F59AAE-F1F0-4B79-82F8-C26F0AF2F894}"/>
    <cellStyle name="40% - Accent2 3 10 2" xfId="41332" xr:uid="{05EBE361-1976-4FEC-8F6B-48892941C8A4}"/>
    <cellStyle name="40% - Accent2 3 11" xfId="13169" xr:uid="{1BB5C935-95A9-4EDD-9A82-E1BD5BA9D9AC}"/>
    <cellStyle name="40% - Accent2 3 12" xfId="31951" xr:uid="{9251EADF-D9E1-4B8A-8157-78595370CF63}"/>
    <cellStyle name="40% - Accent2 3 13" xfId="50986" xr:uid="{86D0590D-8745-46A0-888E-D6911BC54D49}"/>
    <cellStyle name="40% - Accent2 3 14" xfId="3506" xr:uid="{6CC2DC18-56E8-43EF-A4B4-EAA4ED46884B}"/>
    <cellStyle name="40% - Accent2 3 15" xfId="55752" xr:uid="{62E07BC0-1A03-46E9-86EF-BC25D0A0FC45}"/>
    <cellStyle name="40% - Accent2 3 2" xfId="1179" xr:uid="{5081CACE-322C-43BF-9330-DAC46A058DF8}"/>
    <cellStyle name="40% - Accent2 3 2 10" xfId="31952" xr:uid="{A59F5C76-2AD3-4EC3-BA32-FD561A5F4414}"/>
    <cellStyle name="40% - Accent2 3 2 11" xfId="50987" xr:uid="{E0117222-0C48-4D5D-9728-111811665DCF}"/>
    <cellStyle name="40% - Accent2 3 2 12" xfId="3507" xr:uid="{745FBF6F-8419-4DB9-8AFE-21716501655D}"/>
    <cellStyle name="40% - Accent2 3 2 2" xfId="1385" xr:uid="{07ACFF8F-9A5A-4EE8-8C36-E48424D800BE}"/>
    <cellStyle name="40% - Accent2 3 2 2 10" xfId="59173" xr:uid="{2FD9FAAC-563C-4470-87A9-4742691E4B97}"/>
    <cellStyle name="40% - Accent2 3 2 2 2" xfId="2043" xr:uid="{95CCFE95-F3E4-4EAF-82D2-811566E326AA}"/>
    <cellStyle name="40% - Accent2 3 2 2 2 2" xfId="10768" xr:uid="{0D6CB111-8806-4A25-A586-05F81C8E68EA}"/>
    <cellStyle name="40% - Accent2 3 2 2 2 2 2" xfId="29622" xr:uid="{218F3D6B-C03B-4416-BF77-09B05CA824B7}"/>
    <cellStyle name="40% - Accent2 3 2 2 2 2 2 2" xfId="48384" xr:uid="{6FE8DEDA-9EF7-42C5-8171-F3BD45028D71}"/>
    <cellStyle name="40% - Accent2 3 2 2 2 2 3" xfId="20231" xr:uid="{1C390817-F0DF-406D-B0C0-3FD29BCD8688}"/>
    <cellStyle name="40% - Accent2 3 2 2 2 2 4" xfId="39003" xr:uid="{58DF6326-EB00-4DBF-9CC5-D327C266015C}"/>
    <cellStyle name="40% - Accent2 3 2 2 2 3" xfId="25945" xr:uid="{215B6127-EC26-439B-B0AE-080E341DC82A}"/>
    <cellStyle name="40% - Accent2 3 2 2 2 3 2" xfId="44707" xr:uid="{4DC3A66B-F4A3-435E-A7A8-6C086447B99D}"/>
    <cellStyle name="40% - Accent2 3 2 2 2 4" xfId="16554" xr:uid="{FE857D98-7660-4012-9AB2-61DE6480975E}"/>
    <cellStyle name="40% - Accent2 3 2 2 2 5" xfId="35326" xr:uid="{2CF1CE22-49AE-4C5A-8E6A-2FC3C25AB7DC}"/>
    <cellStyle name="40% - Accent2 3 2 2 2 6" xfId="53114" xr:uid="{52FE91B5-C62C-433C-9CAA-54CB805A8CCD}"/>
    <cellStyle name="40% - Accent2 3 2 2 2 7" xfId="6905" xr:uid="{AE9EB3DA-AE32-49D8-83C1-B2E1B54BDA68}"/>
    <cellStyle name="40% - Accent2 3 2 2 3" xfId="10769" xr:uid="{A5C0C1F7-C50F-450A-99FB-12C92816A62D}"/>
    <cellStyle name="40% - Accent2 3 2 2 3 2" xfId="29623" xr:uid="{2CEA391D-D182-4AA5-8FAC-71E652031A09}"/>
    <cellStyle name="40% - Accent2 3 2 2 3 2 2" xfId="48385" xr:uid="{891C8078-23A0-48B9-8DCB-2C2E64441B57}"/>
    <cellStyle name="40% - Accent2 3 2 2 3 3" xfId="20232" xr:uid="{D127FAD9-EE93-4E7A-84CA-B6014F5E18A3}"/>
    <cellStyle name="40% - Accent2 3 2 2 3 4" xfId="39004" xr:uid="{6B504EAF-226E-42A5-9B20-23C8CFE006FE}"/>
    <cellStyle name="40% - Accent2 3 2 2 3 5" xfId="53115" xr:uid="{AA3F30DF-0625-4ACA-AB4F-D966FB9331B9}"/>
    <cellStyle name="40% - Accent2 3 2 2 3 6" xfId="61064" xr:uid="{9DFB7A63-9B29-4D57-ABB4-7907B1435B9B}"/>
    <cellStyle name="40% - Accent2 3 2 2 4" xfId="8640" xr:uid="{985B5D46-3277-41E2-9556-2246C2E38395}"/>
    <cellStyle name="40% - Accent2 3 2 2 4 2" xfId="27496" xr:uid="{A77F8B7B-165F-4157-B50B-91BC0590EA77}"/>
    <cellStyle name="40% - Accent2 3 2 2 4 2 2" xfId="46258" xr:uid="{4C8624E1-B06B-4021-9C19-EECCE5D230CA}"/>
    <cellStyle name="40% - Accent2 3 2 2 4 3" xfId="18105" xr:uid="{D39F2654-9E69-4FA1-956F-F0F749EC8E90}"/>
    <cellStyle name="40% - Accent2 3 2 2 4 4" xfId="36877" xr:uid="{CFD9DC8B-CBF1-4BDA-9CE6-2ADB50289AC7}"/>
    <cellStyle name="40% - Accent2 3 2 2 5" xfId="24107" xr:uid="{D191382B-BFD1-4356-BC74-65E2CA4B4218}"/>
    <cellStyle name="40% - Accent2 3 2 2 5 2" xfId="42870" xr:uid="{D7DABCB9-F78D-42E5-84F4-F0D46BE02163}"/>
    <cellStyle name="40% - Accent2 3 2 2 6" xfId="14716" xr:uid="{FD30A5B9-0F1F-4313-AC49-032BA7586B0C}"/>
    <cellStyle name="40% - Accent2 3 2 2 7" xfId="33489" xr:uid="{7F3E0BCC-2907-45D9-9E12-3743D3DFFBB9}"/>
    <cellStyle name="40% - Accent2 3 2 2 8" xfId="50988" xr:uid="{F9C826CB-6490-4040-8A0A-0A20E28F61B6}"/>
    <cellStyle name="40% - Accent2 3 2 2 9" xfId="5060" xr:uid="{CB09F2FB-6795-4C9B-B011-CAF401DBFC25}"/>
    <cellStyle name="40% - Accent2 3 2 3" xfId="1837" xr:uid="{D2253996-00D2-4ABE-95A9-3FDDB1387784}"/>
    <cellStyle name="40% - Accent2 3 2 3 10" xfId="59174" xr:uid="{6F4E4E41-34DB-4A46-B532-C75E4A62998C}"/>
    <cellStyle name="40% - Accent2 3 2 3 2" xfId="10771" xr:uid="{42EF3B44-C21A-429C-9BCA-5DF6B4CC76BE}"/>
    <cellStyle name="40% - Accent2 3 2 3 2 2" xfId="29625" xr:uid="{2AE63A62-3239-4694-89E8-5E3821C2AE8F}"/>
    <cellStyle name="40% - Accent2 3 2 3 2 2 2" xfId="48387" xr:uid="{12CE39B7-43EF-4A4B-A8B7-01ACB3F05FCA}"/>
    <cellStyle name="40% - Accent2 3 2 3 2 3" xfId="20234" xr:uid="{A3DCB66B-5218-48F2-83C6-C8C2FA47F7FF}"/>
    <cellStyle name="40% - Accent2 3 2 3 2 4" xfId="39006" xr:uid="{ECC0620A-91F8-47AE-861C-85C06D87DBC7}"/>
    <cellStyle name="40% - Accent2 3 2 3 2 5" xfId="53117" xr:uid="{935713D8-198F-4AF0-9A30-2F9B29A8D07A}"/>
    <cellStyle name="40% - Accent2 3 2 3 2 6" xfId="61065" xr:uid="{5A0CF598-4ABA-477B-BC56-7C0D07134478}"/>
    <cellStyle name="40% - Accent2 3 2 3 3" xfId="10772" xr:uid="{0B36F2A0-DB81-4D66-9914-3A6D53C96E8D}"/>
    <cellStyle name="40% - Accent2 3 2 3 3 2" xfId="29626" xr:uid="{2D942829-B4F3-4A78-93D6-44C377BDA63C}"/>
    <cellStyle name="40% - Accent2 3 2 3 3 2 2" xfId="48388" xr:uid="{C9D06109-0332-48D0-AA31-C8896A1B03DA}"/>
    <cellStyle name="40% - Accent2 3 2 3 3 3" xfId="20235" xr:uid="{4D01ADF7-F359-4D8C-8E65-281D3995B582}"/>
    <cellStyle name="40% - Accent2 3 2 3 3 4" xfId="39007" xr:uid="{40DC75B9-52C9-464B-89E8-8C4F6FA7B47C}"/>
    <cellStyle name="40% - Accent2 3 2 3 3 5" xfId="53118" xr:uid="{8039C36A-F7D9-49AE-8DD3-F7751AF8A52B}"/>
    <cellStyle name="40% - Accent2 3 2 3 3 6" xfId="61066" xr:uid="{6E2159DA-246A-4869-AF7D-23767E4AAF10}"/>
    <cellStyle name="40% - Accent2 3 2 3 4" xfId="10770" xr:uid="{9FAEE464-F9A1-4C32-BD5D-E34006F10F4C}"/>
    <cellStyle name="40% - Accent2 3 2 3 4 2" xfId="29624" xr:uid="{8E00D123-4352-4AAF-948A-69FAEC1001D4}"/>
    <cellStyle name="40% - Accent2 3 2 3 4 2 2" xfId="48386" xr:uid="{76D9A68B-CC0F-4E48-B166-28E699415CC8}"/>
    <cellStyle name="40% - Accent2 3 2 3 4 3" xfId="20233" xr:uid="{9F49C5CD-E5FC-4189-BDEA-A748B2B4CD49}"/>
    <cellStyle name="40% - Accent2 3 2 3 4 4" xfId="39005" xr:uid="{D438D5B6-6CDB-4CAB-A507-E7990FD428F5}"/>
    <cellStyle name="40% - Accent2 3 2 3 5" xfId="24883" xr:uid="{2BEFCB6A-EC34-427A-8336-25E6DB92821C}"/>
    <cellStyle name="40% - Accent2 3 2 3 5 2" xfId="43645" xr:uid="{4B6B4547-A622-4899-AA03-3755C29E94C6}"/>
    <cellStyle name="40% - Accent2 3 2 3 6" xfId="15492" xr:uid="{4BD44056-A67D-4F21-B58D-A08841B8C7BD}"/>
    <cellStyle name="40% - Accent2 3 2 3 7" xfId="34264" xr:uid="{CB479FFD-4AB2-4936-8A56-86FC4F7466BE}"/>
    <cellStyle name="40% - Accent2 3 2 3 8" xfId="53116" xr:uid="{E1055964-DE37-464B-A2D7-6042AAC7CDBB}"/>
    <cellStyle name="40% - Accent2 3 2 3 9" xfId="5836" xr:uid="{133A7C29-2D6F-4573-82F6-61BCD2A6C215}"/>
    <cellStyle name="40% - Accent2 3 2 4" xfId="1631" xr:uid="{7E394281-7F2B-4EE6-895A-12F1EAEEAE11}"/>
    <cellStyle name="40% - Accent2 3 2 4 2" xfId="23332" xr:uid="{847D33CB-B89E-4090-8783-47F47E61173E}"/>
    <cellStyle name="40% - Accent2 3 2 4 2 2" xfId="42095" xr:uid="{083B1464-C661-47FF-94A1-B970DDE29AB4}"/>
    <cellStyle name="40% - Accent2 3 2 4 3" xfId="13941" xr:uid="{8241D129-5392-4964-8BF7-D2414DFD5C97}"/>
    <cellStyle name="40% - Accent2 3 2 4 4" xfId="32714" xr:uid="{9B83E87E-3871-44A3-B4AD-9E3E56F890C4}"/>
    <cellStyle name="40% - Accent2 3 2 4 5" xfId="4285" xr:uid="{6FDC5B82-89E4-4939-B0C5-EC71DFB3763C}"/>
    <cellStyle name="40% - Accent2 3 2 5" xfId="6904" xr:uid="{96BC42C3-D135-4A24-9C12-E2F148C9FD81}"/>
    <cellStyle name="40% - Accent2 3 2 5 2" xfId="25944" xr:uid="{B14E7D31-5B7A-4250-87B4-E19E68AD5B57}"/>
    <cellStyle name="40% - Accent2 3 2 5 2 2" xfId="44706" xr:uid="{4222AE4E-6935-4A35-AE92-5A4AB0E5F482}"/>
    <cellStyle name="40% - Accent2 3 2 5 3" xfId="16553" xr:uid="{BCB2971B-21F4-467B-8121-70B38D8A45E4}"/>
    <cellStyle name="40% - Accent2 3 2 5 4" xfId="35325" xr:uid="{801E94E6-2322-47FF-93BC-C626A090DDDE}"/>
    <cellStyle name="40% - Accent2 3 2 6" xfId="7954" xr:uid="{9A77E3EA-76D4-44E0-90EA-86DDF704FDCD}"/>
    <cellStyle name="40% - Accent2 3 2 7" xfId="8639" xr:uid="{D6B67E9C-3BB7-4AE9-B508-446820EF08F7}"/>
    <cellStyle name="40% - Accent2 3 2 7 2" xfId="27495" xr:uid="{0CB4ADA6-E7BD-4FD0-962E-51846ABDFE43}"/>
    <cellStyle name="40% - Accent2 3 2 7 2 2" xfId="46257" xr:uid="{B23139BF-0B9D-4825-A621-0311F090FC44}"/>
    <cellStyle name="40% - Accent2 3 2 7 3" xfId="18104" xr:uid="{AA6853BC-3479-4A5F-BA80-96EE99CC64E5}"/>
    <cellStyle name="40% - Accent2 3 2 7 4" xfId="36876" xr:uid="{5D1D6B84-666A-4A3D-BF12-F8A55FFC4F10}"/>
    <cellStyle name="40% - Accent2 3 2 8" xfId="22561" xr:uid="{A38245E1-9371-45F1-9B4A-C0D5BC8DFFBA}"/>
    <cellStyle name="40% - Accent2 3 2 8 2" xfId="41333" xr:uid="{903B1280-D073-438A-9602-70E6B79B8185}"/>
    <cellStyle name="40% - Accent2 3 2 9" xfId="13170" xr:uid="{B66AA4A2-2421-4854-8EAF-D97898251625}"/>
    <cellStyle name="40% - Accent2 3 3" xfId="1302" xr:uid="{4C72107C-D1B1-4016-AF13-AF6929906479}"/>
    <cellStyle name="40% - Accent2 3 3 10" xfId="50989" xr:uid="{8BEF9E81-397B-4633-BD07-8DF8154E54B5}"/>
    <cellStyle name="40% - Accent2 3 3 11" xfId="3508" xr:uid="{2AA95EF0-4CAC-4BB8-88E4-649A604AE00D}"/>
    <cellStyle name="40% - Accent2 3 3 12" xfId="59175" xr:uid="{C39B9107-BA05-4C2C-9C16-37AFBD9ACA15}"/>
    <cellStyle name="40% - Accent2 3 3 2" xfId="1960" xr:uid="{D6143F9A-1A23-464C-B9F9-AA559182A491}"/>
    <cellStyle name="40% - Accent2 3 3 2 10" xfId="59176" xr:uid="{3AF28C5C-99B4-4737-A25A-B0E5974586B7}"/>
    <cellStyle name="40% - Accent2 3 3 2 2" xfId="6907" xr:uid="{4FC8787F-6D93-45EE-A005-F2D1A6D8161C}"/>
    <cellStyle name="40% - Accent2 3 3 2 2 2" xfId="10773" xr:uid="{6F9854A5-FD40-4667-8E7B-C408CDBC4443}"/>
    <cellStyle name="40% - Accent2 3 3 2 2 2 2" xfId="29627" xr:uid="{6F1F79E3-28E4-473F-9D36-7984F481D932}"/>
    <cellStyle name="40% - Accent2 3 3 2 2 2 2 2" xfId="48389" xr:uid="{3A43852A-5BF4-4A88-90C1-76CB94F7CAC3}"/>
    <cellStyle name="40% - Accent2 3 3 2 2 2 3" xfId="20236" xr:uid="{400DDEA8-00D8-4FA3-AAF6-D5F98AF91EA5}"/>
    <cellStyle name="40% - Accent2 3 3 2 2 2 4" xfId="39008" xr:uid="{BE1441DF-A41F-4CBC-8D24-F5F541CB803A}"/>
    <cellStyle name="40% - Accent2 3 3 2 2 3" xfId="25947" xr:uid="{03782CE7-F753-4416-A315-B7F1575359A8}"/>
    <cellStyle name="40% - Accent2 3 3 2 2 3 2" xfId="44709" xr:uid="{2508AFFA-85ED-4860-B5DD-C8132F633650}"/>
    <cellStyle name="40% - Accent2 3 3 2 2 4" xfId="16556" xr:uid="{92F4C6D8-EEC3-44E2-8A3E-863BBBF1B9C3}"/>
    <cellStyle name="40% - Accent2 3 3 2 2 5" xfId="35328" xr:uid="{7A196E31-E22D-4388-88C3-493918E32E28}"/>
    <cellStyle name="40% - Accent2 3 3 2 2 6" xfId="53119" xr:uid="{911EB05E-50DA-4266-A993-C14C7E3E2CF4}"/>
    <cellStyle name="40% - Accent2 3 3 2 2 7" xfId="61067" xr:uid="{1B97E457-8A69-45DE-868C-0C449ECEDB8B}"/>
    <cellStyle name="40% - Accent2 3 3 2 3" xfId="10774" xr:uid="{1B423FFA-73D6-447E-AFE4-6877E0AA3090}"/>
    <cellStyle name="40% - Accent2 3 3 2 3 2" xfId="29628" xr:uid="{9A2B137B-2673-4FF6-A84F-A0548CC32496}"/>
    <cellStyle name="40% - Accent2 3 3 2 3 2 2" xfId="48390" xr:uid="{CBD7B387-C467-443D-8892-BF9A973B9E27}"/>
    <cellStyle name="40% - Accent2 3 3 2 3 3" xfId="20237" xr:uid="{CC756D28-DB00-47A1-8DFD-FCE6A042B8B2}"/>
    <cellStyle name="40% - Accent2 3 3 2 3 4" xfId="39009" xr:uid="{1E8AA129-BDB9-44D5-AA1B-13EE2505DB36}"/>
    <cellStyle name="40% - Accent2 3 3 2 3 5" xfId="53120" xr:uid="{D9065FF0-1702-4B27-A645-7843DED3A714}"/>
    <cellStyle name="40% - Accent2 3 3 2 3 6" xfId="61068" xr:uid="{EF001887-72C2-484D-8B34-1EAE0E445103}"/>
    <cellStyle name="40% - Accent2 3 3 2 4" xfId="8642" xr:uid="{DBCDF028-A346-48F2-8F0E-8BBC7E321331}"/>
    <cellStyle name="40% - Accent2 3 3 2 4 2" xfId="27498" xr:uid="{A13BBE0E-3AFD-43E1-93E6-B9089577C72C}"/>
    <cellStyle name="40% - Accent2 3 3 2 4 2 2" xfId="46260" xr:uid="{E8D84EF1-CD89-4E6D-B759-10952BDACE3A}"/>
    <cellStyle name="40% - Accent2 3 3 2 4 3" xfId="18107" xr:uid="{B02B9747-2785-4FCC-815E-736DD3D4DDA4}"/>
    <cellStyle name="40% - Accent2 3 3 2 4 4" xfId="36879" xr:uid="{354CBCD8-923B-485D-9D7B-67A3C8D6B4C3}"/>
    <cellStyle name="40% - Accent2 3 3 2 5" xfId="24325" xr:uid="{5238030A-2101-497D-8C55-CCE79EB264F0}"/>
    <cellStyle name="40% - Accent2 3 3 2 5 2" xfId="43088" xr:uid="{6EB88D4E-7EE2-405C-A4F6-2AE37DF300DD}"/>
    <cellStyle name="40% - Accent2 3 3 2 6" xfId="14934" xr:uid="{B5390B72-A32F-4CE5-B1C5-2CF098944603}"/>
    <cellStyle name="40% - Accent2 3 3 2 7" xfId="33707" xr:uid="{C9C1C367-ED3A-4330-B80E-C593336C9B16}"/>
    <cellStyle name="40% - Accent2 3 3 2 8" xfId="50990" xr:uid="{B7FC23F6-DCA2-4F36-806C-C6E276686134}"/>
    <cellStyle name="40% - Accent2 3 3 2 9" xfId="5278" xr:uid="{7F95F404-F177-44E3-95F8-09A465A4F510}"/>
    <cellStyle name="40% - Accent2 3 3 3" xfId="6054" xr:uid="{040A4677-BF27-4854-A355-363D6E14DE84}"/>
    <cellStyle name="40% - Accent2 3 3 3 2" xfId="10775" xr:uid="{531D88D4-90D6-4FB7-95FB-C258CF4B8BEE}"/>
    <cellStyle name="40% - Accent2 3 3 3 2 2" xfId="29629" xr:uid="{D9375F0E-EC3D-4C9C-8CB0-E90A43E71061}"/>
    <cellStyle name="40% - Accent2 3 3 3 2 2 2" xfId="48391" xr:uid="{F7A5D3FB-B7EF-45EA-BD53-5E0001CC3894}"/>
    <cellStyle name="40% - Accent2 3 3 3 2 3" xfId="20238" xr:uid="{C946C8ED-D1B3-4EDD-BF33-876238374AB4}"/>
    <cellStyle name="40% - Accent2 3 3 3 2 4" xfId="39010" xr:uid="{8DADC6B2-685B-40EC-85AA-12B3533F00E6}"/>
    <cellStyle name="40% - Accent2 3 3 3 3" xfId="25101" xr:uid="{8D5A34C5-4FDE-49F7-872F-3836F4983DC5}"/>
    <cellStyle name="40% - Accent2 3 3 3 3 2" xfId="43863" xr:uid="{AC7B7A36-EFD5-495B-906A-65335A0A084F}"/>
    <cellStyle name="40% - Accent2 3 3 3 4" xfId="15710" xr:uid="{A8B71BC5-E174-4361-A8F4-67CCC5875ED6}"/>
    <cellStyle name="40% - Accent2 3 3 3 5" xfId="34482" xr:uid="{2867F401-7380-4F44-AF38-C61F8F9A4340}"/>
    <cellStyle name="40% - Accent2 3 3 3 6" xfId="53121" xr:uid="{91503FCF-600B-4164-A4FC-0F902B1A865D}"/>
    <cellStyle name="40% - Accent2 3 3 3 7" xfId="61069" xr:uid="{6E980FAA-E680-47BF-B48A-C3E08E424142}"/>
    <cellStyle name="40% - Accent2 3 3 4" xfId="4503" xr:uid="{8D6B12FC-944B-482F-BF19-0DDEC11EB5F6}"/>
    <cellStyle name="40% - Accent2 3 3 4 2" xfId="10776" xr:uid="{BCF422C5-141B-4E28-A97B-DD9EFEC1E2BE}"/>
    <cellStyle name="40% - Accent2 3 3 4 2 2" xfId="29630" xr:uid="{8054E384-F51E-469D-94C2-2D6CB4318221}"/>
    <cellStyle name="40% - Accent2 3 3 4 2 2 2" xfId="48392" xr:uid="{16547468-E4B5-4970-BFC3-17F0770D1E48}"/>
    <cellStyle name="40% - Accent2 3 3 4 2 3" xfId="20239" xr:uid="{ABCC2669-F459-42D6-95B8-1935CCA1D633}"/>
    <cellStyle name="40% - Accent2 3 3 4 2 4" xfId="39011" xr:uid="{75B6B57E-4E54-4EFA-BA30-53CAD9B30653}"/>
    <cellStyle name="40% - Accent2 3 3 4 3" xfId="23550" xr:uid="{E216DCB6-11E9-447B-BEB8-56DA7582131B}"/>
    <cellStyle name="40% - Accent2 3 3 4 3 2" xfId="42313" xr:uid="{2CF64179-88C9-4761-B3B9-D0A3A5D6F4D3}"/>
    <cellStyle name="40% - Accent2 3 3 4 4" xfId="14159" xr:uid="{85AC0E4B-A8B8-49AD-9D51-9230B37167B2}"/>
    <cellStyle name="40% - Accent2 3 3 4 5" xfId="32932" xr:uid="{2887A56E-4A9C-4D1D-8A48-9D886D2E760D}"/>
    <cellStyle name="40% - Accent2 3 3 4 6" xfId="53122" xr:uid="{60968C58-6CD0-45A1-9F22-311CF37A40D0}"/>
    <cellStyle name="40% - Accent2 3 3 4 7" xfId="61070" xr:uid="{346CD56C-C217-4794-A449-ED23CFCBF2D3}"/>
    <cellStyle name="40% - Accent2 3 3 5" xfId="6906" xr:uid="{7D612900-B7EF-4552-8810-79EA34AC2EBD}"/>
    <cellStyle name="40% - Accent2 3 3 5 2" xfId="25946" xr:uid="{072063CE-0BC1-4983-9F4E-988016AB793A}"/>
    <cellStyle name="40% - Accent2 3 3 5 2 2" xfId="44708" xr:uid="{AAC78A55-1501-4C7B-8D00-19D57BB9405A}"/>
    <cellStyle name="40% - Accent2 3 3 5 3" xfId="16555" xr:uid="{B004056A-25B4-4FC2-BDAE-C90E7D5E04C3}"/>
    <cellStyle name="40% - Accent2 3 3 5 4" xfId="35327" xr:uid="{43537383-6C1B-44E8-B0C9-6DA665A9085B}"/>
    <cellStyle name="40% - Accent2 3 3 6" xfId="8641" xr:uid="{94550B22-F7E0-4941-A0A6-8A0F27F97C1C}"/>
    <cellStyle name="40% - Accent2 3 3 6 2" xfId="27497" xr:uid="{E212100A-6D60-4051-8583-FABD5051B301}"/>
    <cellStyle name="40% - Accent2 3 3 6 2 2" xfId="46259" xr:uid="{472D5785-A5B9-4D91-ACF6-AEEF9E40FF61}"/>
    <cellStyle name="40% - Accent2 3 3 6 3" xfId="18106" xr:uid="{42D2707F-B795-416D-9B20-69FC1BB50D7E}"/>
    <cellStyle name="40% - Accent2 3 3 6 4" xfId="36878" xr:uid="{DDF18CCC-0272-430E-BBB9-22163F808FB0}"/>
    <cellStyle name="40% - Accent2 3 3 7" xfId="22562" xr:uid="{31474EA9-AF74-4A82-8C8F-1D8855F0F52C}"/>
    <cellStyle name="40% - Accent2 3 3 7 2" xfId="41334" xr:uid="{E93C7D43-6FBA-43A5-B6EF-9EC5119BFC39}"/>
    <cellStyle name="40% - Accent2 3 3 8" xfId="13171" xr:uid="{429DDBF4-F6CA-4F36-9257-B40ABE3097EF}"/>
    <cellStyle name="40% - Accent2 3 3 9" xfId="31953" xr:uid="{F97F01CB-A82D-4C59-A2B2-25B3B1BFDD5E}"/>
    <cellStyle name="40% - Accent2 3 4" xfId="1754" xr:uid="{39464F57-5195-4C5D-AB00-4DD52AFF814D}"/>
    <cellStyle name="40% - Accent2 3 4 10" xfId="59177" xr:uid="{86F2C4CE-9351-4F15-AEDD-1D8FA1DBEBB8}"/>
    <cellStyle name="40% - Accent2 3 4 2" xfId="6908" xr:uid="{BC8C08B1-B798-4251-A267-0F9E6704DF17}"/>
    <cellStyle name="40% - Accent2 3 4 2 2" xfId="10777" xr:uid="{95CAB6D9-AF21-4602-B76A-DFA1BC925547}"/>
    <cellStyle name="40% - Accent2 3 4 2 2 2" xfId="29631" xr:uid="{878F23BE-DE8F-49FA-B59E-5FBF172A7C12}"/>
    <cellStyle name="40% - Accent2 3 4 2 2 2 2" xfId="48393" xr:uid="{256243D9-DB07-41B7-947D-01641EDE02BD}"/>
    <cellStyle name="40% - Accent2 3 4 2 2 3" xfId="20240" xr:uid="{0E2B3FE9-7548-498F-85BE-E5B051AB66DE}"/>
    <cellStyle name="40% - Accent2 3 4 2 2 4" xfId="39012" xr:uid="{98550501-B3EC-4AA5-865D-B58AB6942FDF}"/>
    <cellStyle name="40% - Accent2 3 4 2 3" xfId="25948" xr:uid="{6A89F642-A8E0-4299-9E73-65FF051FA8F3}"/>
    <cellStyle name="40% - Accent2 3 4 2 3 2" xfId="44710" xr:uid="{AE97D392-E063-480C-B0CB-CEB39B351EF0}"/>
    <cellStyle name="40% - Accent2 3 4 2 4" xfId="16557" xr:uid="{DF3FE246-4664-40EC-8F12-FE6C2052BB62}"/>
    <cellStyle name="40% - Accent2 3 4 2 5" xfId="35329" xr:uid="{3DCD46CC-67D3-40E4-86AA-E033F105CA42}"/>
    <cellStyle name="40% - Accent2 3 4 2 6" xfId="53123" xr:uid="{A4B4130E-3D3A-4953-BF57-B86F88582697}"/>
    <cellStyle name="40% - Accent2 3 4 2 7" xfId="61071" xr:uid="{A899FCA9-88EA-41CE-9B0D-A1C5EC13F942}"/>
    <cellStyle name="40% - Accent2 3 4 3" xfId="10778" xr:uid="{B9777E30-FE96-466E-883D-AD96D69E0954}"/>
    <cellStyle name="40% - Accent2 3 4 3 2" xfId="29632" xr:uid="{504393C1-873C-4C9A-B082-E631562E3DFF}"/>
    <cellStyle name="40% - Accent2 3 4 3 2 2" xfId="48394" xr:uid="{78389742-072F-4A40-AF6C-0A1DE12806F9}"/>
    <cellStyle name="40% - Accent2 3 4 3 3" xfId="20241" xr:uid="{1775E8CE-88AC-443D-9C9F-0EA6314D7159}"/>
    <cellStyle name="40% - Accent2 3 4 3 4" xfId="39013" xr:uid="{886CB79F-7363-4623-8B76-8DEB9AF6F7D3}"/>
    <cellStyle name="40% - Accent2 3 4 3 5" xfId="53124" xr:uid="{E447B2C4-8818-4558-BABB-83416F8D2DB6}"/>
    <cellStyle name="40% - Accent2 3 4 3 6" xfId="61072" xr:uid="{F0ABB55E-C246-4F57-82DB-8A5029CDE145}"/>
    <cellStyle name="40% - Accent2 3 4 4" xfId="8643" xr:uid="{4F4ADEB7-3DDE-4C0B-8D0A-5D0BC43A151A}"/>
    <cellStyle name="40% - Accent2 3 4 4 2" xfId="27499" xr:uid="{13175BF1-22E5-4562-948B-32EEA90103DD}"/>
    <cellStyle name="40% - Accent2 3 4 4 2 2" xfId="46261" xr:uid="{65A6F8E4-AEF5-4BBC-8F00-4BC967A127BB}"/>
    <cellStyle name="40% - Accent2 3 4 4 3" xfId="18108" xr:uid="{E9D4DBD0-3A11-436C-88ED-A978C20DB912}"/>
    <cellStyle name="40% - Accent2 3 4 4 4" xfId="36880" xr:uid="{44B848CA-5CF6-490A-887E-9837415E85DA}"/>
    <cellStyle name="40% - Accent2 3 4 5" xfId="23892" xr:uid="{B822A12D-8E82-4E27-915C-6786151DF00D}"/>
    <cellStyle name="40% - Accent2 3 4 5 2" xfId="42655" xr:uid="{8F6FC722-0965-4D6E-B522-81B41CEDB0C3}"/>
    <cellStyle name="40% - Accent2 3 4 6" xfId="14501" xr:uid="{81FCB153-2AFF-4908-B1E8-9931EBD99546}"/>
    <cellStyle name="40% - Accent2 3 4 7" xfId="33274" xr:uid="{5BDE06DA-81EF-4036-9350-F81AEDDEA3C8}"/>
    <cellStyle name="40% - Accent2 3 4 8" xfId="50991" xr:uid="{BB9C3B75-6066-4BDA-9F90-EF7DC5589D0D}"/>
    <cellStyle name="40% - Accent2 3 4 9" xfId="4845" xr:uid="{25B5878A-E3F7-491B-AFB3-2602C46A0B63}"/>
    <cellStyle name="40% - Accent2 3 5" xfId="1548" xr:uid="{28FE4B3C-4865-4B3D-B910-931D879B1259}"/>
    <cellStyle name="40% - Accent2 3 5 10" xfId="59178" xr:uid="{4A66234C-CD0B-45D6-8058-CA71AAC951BB}"/>
    <cellStyle name="40% - Accent2 3 5 2" xfId="10780" xr:uid="{C20473AD-84F4-4E03-8D88-64C21A49CBF5}"/>
    <cellStyle name="40% - Accent2 3 5 2 2" xfId="29634" xr:uid="{ABF47791-3BF7-4DEF-AFAA-25001363A0AA}"/>
    <cellStyle name="40% - Accent2 3 5 2 2 2" xfId="48396" xr:uid="{DFB57A4F-FABA-4702-89CF-421F78F40968}"/>
    <cellStyle name="40% - Accent2 3 5 2 3" xfId="20243" xr:uid="{6B62A97D-FDDD-4EBB-9740-A41E8F6B41D9}"/>
    <cellStyle name="40% - Accent2 3 5 2 4" xfId="39015" xr:uid="{D3BFD04D-E937-4F35-86D4-D279471527D9}"/>
    <cellStyle name="40% - Accent2 3 5 2 5" xfId="53126" xr:uid="{FC2BD43A-522B-4588-A700-F95515272B41}"/>
    <cellStyle name="40% - Accent2 3 5 2 6" xfId="61073" xr:uid="{0628A540-6A27-4785-85A9-E7F03B25ABD0}"/>
    <cellStyle name="40% - Accent2 3 5 3" xfId="10781" xr:uid="{E00948E5-3B02-499D-B47E-7305EDAF5620}"/>
    <cellStyle name="40% - Accent2 3 5 3 2" xfId="29635" xr:uid="{1965FDC1-5232-479E-8BDF-87FD3F57266E}"/>
    <cellStyle name="40% - Accent2 3 5 3 2 2" xfId="48397" xr:uid="{E6953A6F-0CC5-4628-A3E8-C2E508762FAB}"/>
    <cellStyle name="40% - Accent2 3 5 3 3" xfId="20244" xr:uid="{99C5936A-F1CB-471F-8482-56F6CFB94D66}"/>
    <cellStyle name="40% - Accent2 3 5 3 4" xfId="39016" xr:uid="{8609024B-CC48-4729-9253-71293FA92E6C}"/>
    <cellStyle name="40% - Accent2 3 5 3 5" xfId="53127" xr:uid="{1D9B4C6D-C993-40A5-826F-F2A66A071B23}"/>
    <cellStyle name="40% - Accent2 3 5 3 6" xfId="61074" xr:uid="{43DDE6C0-BF01-46F4-BF70-DF034A8D604D}"/>
    <cellStyle name="40% - Accent2 3 5 4" xfId="10779" xr:uid="{B3CB2A25-8FB1-40FA-89F1-C1B83FBA9138}"/>
    <cellStyle name="40% - Accent2 3 5 4 2" xfId="29633" xr:uid="{4FF6386A-AC17-4E07-BDB2-5DCA4494889A}"/>
    <cellStyle name="40% - Accent2 3 5 4 2 2" xfId="48395" xr:uid="{FF24E4E5-359D-4988-9B65-CD5EECE8497C}"/>
    <cellStyle name="40% - Accent2 3 5 4 3" xfId="20242" xr:uid="{48D96104-515B-4968-BFE5-61CD7FB46EB1}"/>
    <cellStyle name="40% - Accent2 3 5 4 4" xfId="39014" xr:uid="{52D20D53-615C-4D14-893E-D4F29EDE8CAE}"/>
    <cellStyle name="40% - Accent2 3 5 5" xfId="24668" xr:uid="{62A5B083-E5B0-4526-9572-659F6802FBA8}"/>
    <cellStyle name="40% - Accent2 3 5 5 2" xfId="43430" xr:uid="{B68F2F1B-1E35-47EE-8F08-DE760BC87EA5}"/>
    <cellStyle name="40% - Accent2 3 5 6" xfId="15277" xr:uid="{6E2386FD-5111-4B29-871F-50ABEF9AA820}"/>
    <cellStyle name="40% - Accent2 3 5 7" xfId="34049" xr:uid="{17343725-0C48-4E3D-BE40-55100B0C8CEB}"/>
    <cellStyle name="40% - Accent2 3 5 8" xfId="53125" xr:uid="{FE5D804E-7466-4CC5-8205-06B860E4D420}"/>
    <cellStyle name="40% - Accent2 3 5 9" xfId="5621" xr:uid="{F8D7AC11-8E0A-426C-8301-5C517258D31D}"/>
    <cellStyle name="40% - Accent2 3 6" xfId="4070" xr:uid="{2F7A15CF-2998-4484-923A-5E6F10B3D8E7}"/>
    <cellStyle name="40% - Accent2 3 6 2" xfId="23117" xr:uid="{DCF9D0A5-9963-4AFF-9BAB-FEE3F95525F3}"/>
    <cellStyle name="40% - Accent2 3 6 2 2" xfId="41880" xr:uid="{5B8B2BAC-E720-4F74-A4DF-A84CC2209095}"/>
    <cellStyle name="40% - Accent2 3 6 3" xfId="13726" xr:uid="{23B59420-CA9D-4C56-9882-8937C8BDD332}"/>
    <cellStyle name="40% - Accent2 3 6 4" xfId="32499" xr:uid="{33A869F8-7567-4E9D-8048-197E1A57E21D}"/>
    <cellStyle name="40% - Accent2 3 7" xfId="6903" xr:uid="{5793720F-1C29-4180-8CD1-EFE8DF86BE8F}"/>
    <cellStyle name="40% - Accent2 3 7 2" xfId="25943" xr:uid="{C06ED127-FED7-45D4-85D1-182AA2215CEB}"/>
    <cellStyle name="40% - Accent2 3 7 2 2" xfId="44705" xr:uid="{055E9C15-9145-4F71-B109-A9EF7395C3E8}"/>
    <cellStyle name="40% - Accent2 3 7 3" xfId="16552" xr:uid="{FB97DE9E-49EA-4B92-86FF-ECB8BD19131D}"/>
    <cellStyle name="40% - Accent2 3 7 4" xfId="35324" xr:uid="{2FEDF9E5-4951-48E8-92F5-10C7721B576F}"/>
    <cellStyle name="40% - Accent2 3 8" xfId="7953" xr:uid="{7FB0BD65-D78C-4BB0-B59C-1504A80FA241}"/>
    <cellStyle name="40% - Accent2 3 9" xfId="8638" xr:uid="{33862AD2-49AB-429F-AF44-DEA2C37579DD}"/>
    <cellStyle name="40% - Accent2 3 9 2" xfId="27494" xr:uid="{3E3D2710-D969-47AA-BDF4-3519D089F5BB}"/>
    <cellStyle name="40% - Accent2 3 9 2 2" xfId="46256" xr:uid="{3DEA01A7-469F-4782-8159-B06F5B0A5312}"/>
    <cellStyle name="40% - Accent2 3 9 3" xfId="18103" xr:uid="{0B1D8785-E1B3-429A-9B41-77C5F0C1C729}"/>
    <cellStyle name="40% - Accent2 3 9 4" xfId="36875" xr:uid="{A3ACA06F-F445-4EA2-91A8-77527FCD5DC1}"/>
    <cellStyle name="40% - Accent2 4" xfId="1103" xr:uid="{61F92666-4D69-42F7-AB60-BFD44E0D8902}"/>
    <cellStyle name="40% - Accent2 4 10" xfId="22563" xr:uid="{305EC5A8-7889-4848-BD34-813CF8630954}"/>
    <cellStyle name="40% - Accent2 4 10 2" xfId="41335" xr:uid="{4E36F856-08A9-4EF3-A068-13E9E7EC15DD}"/>
    <cellStyle name="40% - Accent2 4 10 3" xfId="55754" xr:uid="{8338F2A0-FB98-4A8B-924F-762E1ACD39CA}"/>
    <cellStyle name="40% - Accent2 4 11" xfId="13172" xr:uid="{7A01AD9F-F673-4516-AD70-D9D5F0E4BAD5}"/>
    <cellStyle name="40% - Accent2 4 11 2" xfId="55755" xr:uid="{0FBF7C23-9527-46C5-91BF-89D485AF4692}"/>
    <cellStyle name="40% - Accent2 4 12" xfId="31954" xr:uid="{6B3F710A-D2A8-461F-83EC-9F3B52E855D9}"/>
    <cellStyle name="40% - Accent2 4 12 2" xfId="55756" xr:uid="{9FE39130-978B-4F9F-9A40-0CB2BBD1C613}"/>
    <cellStyle name="40% - Accent2 4 13" xfId="50992" xr:uid="{82956892-34D9-4798-AEFF-43178F7EA07D}"/>
    <cellStyle name="40% - Accent2 4 13 2" xfId="55757" xr:uid="{75EF369D-4EE7-413D-9898-236B91C973AB}"/>
    <cellStyle name="40% - Accent2 4 14" xfId="3509" xr:uid="{EE3621DE-4471-4890-B556-E5F884110A64}"/>
    <cellStyle name="40% - Accent2 4 15" xfId="55753" xr:uid="{1C24B5E2-A61F-4EF2-ACAE-345CBC367C1F}"/>
    <cellStyle name="40% - Accent2 4 2" xfId="1199" xr:uid="{CE6A7E96-1F07-47D5-852B-BD117EF2679D}"/>
    <cellStyle name="40% - Accent2 4 2 10" xfId="50993" xr:uid="{4252DC7E-7F69-4A48-84A7-4DBE87844376}"/>
    <cellStyle name="40% - Accent2 4 2 11" xfId="3510" xr:uid="{BAF2C3F5-B09F-4955-BF5A-387E3C188ACC}"/>
    <cellStyle name="40% - Accent2 4 2 12" xfId="55758" xr:uid="{8374650E-B11E-4A26-A829-F410B3664BF9}"/>
    <cellStyle name="40% - Accent2 4 2 2" xfId="1405" xr:uid="{7AE28B5A-EBCA-4544-AF31-FD9D342D3B08}"/>
    <cellStyle name="40% - Accent2 4 2 2 10" xfId="59179" xr:uid="{D58BB5E7-AD6F-43C0-8EE3-2FC63DEE0361}"/>
    <cellStyle name="40% - Accent2 4 2 2 2" xfId="2063" xr:uid="{AB7FB9F3-BCF5-44C2-8B2E-61DCCE912B94}"/>
    <cellStyle name="40% - Accent2 4 2 2 2 2" xfId="10782" xr:uid="{08472AAA-E69E-4157-92C5-F9DCC700ECC9}"/>
    <cellStyle name="40% - Accent2 4 2 2 2 2 2" xfId="29636" xr:uid="{DA81B155-8306-4215-9A8F-92EABEA451B1}"/>
    <cellStyle name="40% - Accent2 4 2 2 2 2 2 2" xfId="48398" xr:uid="{019BB0A6-0467-4ACD-A231-7AD636F58F18}"/>
    <cellStyle name="40% - Accent2 4 2 2 2 2 3" xfId="20245" xr:uid="{F61C398B-0F28-4BF8-81E6-42CAAD60B593}"/>
    <cellStyle name="40% - Accent2 4 2 2 2 2 4" xfId="39017" xr:uid="{7A7FFC01-8969-46FD-A6A9-E808E97BDE5C}"/>
    <cellStyle name="40% - Accent2 4 2 2 2 3" xfId="25951" xr:uid="{10E5D514-4059-4666-BAE2-BAE439CB7CE4}"/>
    <cellStyle name="40% - Accent2 4 2 2 2 3 2" xfId="44713" xr:uid="{550DC13D-DFA9-4F05-A3F1-B1184EB18D73}"/>
    <cellStyle name="40% - Accent2 4 2 2 2 4" xfId="16560" xr:uid="{55B570C7-150D-44ED-8EE3-5DE316B8581B}"/>
    <cellStyle name="40% - Accent2 4 2 2 2 5" xfId="35332" xr:uid="{336C88A0-780C-422C-9A39-3FF58F9217C7}"/>
    <cellStyle name="40% - Accent2 4 2 2 2 6" xfId="53128" xr:uid="{386A1BBC-4FCB-405E-A7DC-F842496E9B75}"/>
    <cellStyle name="40% - Accent2 4 2 2 2 7" xfId="6911" xr:uid="{F7A3A931-918B-4B13-819B-0F20B4B756E0}"/>
    <cellStyle name="40% - Accent2 4 2 2 3" xfId="10783" xr:uid="{67716E4C-A616-4571-A834-31E1F8F15841}"/>
    <cellStyle name="40% - Accent2 4 2 2 3 2" xfId="29637" xr:uid="{BCF50425-EAF4-4F62-83E4-FFEC9DB554DE}"/>
    <cellStyle name="40% - Accent2 4 2 2 3 2 2" xfId="48399" xr:uid="{5DFAA7C3-69AC-44C6-831A-18C32F2C737B}"/>
    <cellStyle name="40% - Accent2 4 2 2 3 3" xfId="20246" xr:uid="{586D94EE-6BCA-48C3-A14F-76832EA64F90}"/>
    <cellStyle name="40% - Accent2 4 2 2 3 4" xfId="39018" xr:uid="{19C04EBB-F651-4C9A-8E49-FF487617CEF1}"/>
    <cellStyle name="40% - Accent2 4 2 2 3 5" xfId="53129" xr:uid="{BD6E9A5F-523B-446C-92F1-55B83D4B67C2}"/>
    <cellStyle name="40% - Accent2 4 2 2 3 6" xfId="61075" xr:uid="{EECECEA2-5687-44C3-81C4-E5A4F8A4962F}"/>
    <cellStyle name="40% - Accent2 4 2 2 4" xfId="8646" xr:uid="{FCEF8D79-7FB5-4575-8637-50C2E09C9450}"/>
    <cellStyle name="40% - Accent2 4 2 2 4 2" xfId="27502" xr:uid="{D81B6BB3-14E2-436D-A712-10D28F53F19B}"/>
    <cellStyle name="40% - Accent2 4 2 2 4 2 2" xfId="46264" xr:uid="{7E6ECBF0-A626-4AFF-AB37-056226E9C0C8}"/>
    <cellStyle name="40% - Accent2 4 2 2 4 3" xfId="18111" xr:uid="{8137C12E-FC39-4E22-9D73-4894F4389FAE}"/>
    <cellStyle name="40% - Accent2 4 2 2 4 4" xfId="36883" xr:uid="{E8C91129-AB56-427C-AEC3-A4E2ABF01136}"/>
    <cellStyle name="40% - Accent2 4 2 2 5" xfId="24150" xr:uid="{CA557280-52A1-4E67-A825-F3CC46B70476}"/>
    <cellStyle name="40% - Accent2 4 2 2 5 2" xfId="42913" xr:uid="{A00843F3-85D3-4895-A553-3F1AEB990B70}"/>
    <cellStyle name="40% - Accent2 4 2 2 6" xfId="14759" xr:uid="{959851F2-4E0E-4D87-8F97-E0E0610CF586}"/>
    <cellStyle name="40% - Accent2 4 2 2 7" xfId="33532" xr:uid="{58F7C952-85CF-43C9-8516-11C546C008DD}"/>
    <cellStyle name="40% - Accent2 4 2 2 8" xfId="50994" xr:uid="{6C923A24-DCDD-4CB0-A1D4-C9B58FBE7DD7}"/>
    <cellStyle name="40% - Accent2 4 2 2 9" xfId="5103" xr:uid="{7148152D-5E8E-4F2D-AC50-EDCA21763B42}"/>
    <cellStyle name="40% - Accent2 4 2 3" xfId="1857" xr:uid="{3A8F31C2-4D23-4D0C-9188-08615930E280}"/>
    <cellStyle name="40% - Accent2 4 2 3 2" xfId="10784" xr:uid="{E2315EF2-3A77-44E4-9BB8-D461646A4A37}"/>
    <cellStyle name="40% - Accent2 4 2 3 2 2" xfId="29638" xr:uid="{158D5B75-B21B-491C-B267-A9432B4DDDA6}"/>
    <cellStyle name="40% - Accent2 4 2 3 2 2 2" xfId="48400" xr:uid="{D0DE7E96-4C54-47A1-B895-7879277F9E0B}"/>
    <cellStyle name="40% - Accent2 4 2 3 2 3" xfId="20247" xr:uid="{B41A3D00-7CBA-4370-B76C-E5CAAEE441F5}"/>
    <cellStyle name="40% - Accent2 4 2 3 2 4" xfId="39019" xr:uid="{7A7DD1A8-92D6-48DB-822C-BBCDAD99C4CF}"/>
    <cellStyle name="40% - Accent2 4 2 3 3" xfId="24926" xr:uid="{7EA7915B-D8ED-4237-A26B-6E5512ADFAB2}"/>
    <cellStyle name="40% - Accent2 4 2 3 3 2" xfId="43688" xr:uid="{5B5CC4E6-8654-47C2-AD54-4C082A831C69}"/>
    <cellStyle name="40% - Accent2 4 2 3 4" xfId="15535" xr:uid="{E80EAD00-D494-469A-82DE-CB26B8CA85B3}"/>
    <cellStyle name="40% - Accent2 4 2 3 5" xfId="34307" xr:uid="{501F53B6-67F9-4DCB-908D-1719A77E17FE}"/>
    <cellStyle name="40% - Accent2 4 2 3 6" xfId="53130" xr:uid="{C6B986FD-8EBC-45E5-85C2-FA235A3E406E}"/>
    <cellStyle name="40% - Accent2 4 2 3 7" xfId="5879" xr:uid="{CDF0D8EB-2AD4-43BD-B1E8-57DD368FA35B}"/>
    <cellStyle name="40% - Accent2 4 2 4" xfId="1651" xr:uid="{3775F0E4-21C7-4161-A220-BBF922D9E0F2}"/>
    <cellStyle name="40% - Accent2 4 2 4 2" xfId="10785" xr:uid="{D544E6C5-3E6E-4AB3-9A23-D8CE57C919E4}"/>
    <cellStyle name="40% - Accent2 4 2 4 2 2" xfId="29639" xr:uid="{7131545E-156F-409F-944B-B951F0FC11E2}"/>
    <cellStyle name="40% - Accent2 4 2 4 2 2 2" xfId="48401" xr:uid="{969181D6-B928-49EA-A45D-FB2D1ACBDAF4}"/>
    <cellStyle name="40% - Accent2 4 2 4 2 3" xfId="20248" xr:uid="{5B4EC2BA-8C8B-4579-840C-5B80739E084D}"/>
    <cellStyle name="40% - Accent2 4 2 4 2 4" xfId="39020" xr:uid="{F737CC19-BF5B-4E89-8E7D-D64D79B9241E}"/>
    <cellStyle name="40% - Accent2 4 2 4 3" xfId="23375" xr:uid="{418EC387-86A6-4D7F-8114-F30A6D6C1655}"/>
    <cellStyle name="40% - Accent2 4 2 4 3 2" xfId="42138" xr:uid="{C5FDBF93-0E8F-4E1A-AAD5-074B28814C35}"/>
    <cellStyle name="40% - Accent2 4 2 4 4" xfId="13984" xr:uid="{F4695E49-3D6B-4817-ABAA-6227DD6B5C0B}"/>
    <cellStyle name="40% - Accent2 4 2 4 5" xfId="32757" xr:uid="{906BF471-4975-4F9B-9B2A-3EB6B9CD14B1}"/>
    <cellStyle name="40% - Accent2 4 2 4 6" xfId="53131" xr:uid="{C28EC5A5-1A83-4F4D-A9E3-E00E14A44506}"/>
    <cellStyle name="40% - Accent2 4 2 4 7" xfId="4328" xr:uid="{171F00AE-479B-42F6-BEDF-5B5A76D5E6E3}"/>
    <cellStyle name="40% - Accent2 4 2 5" xfId="6910" xr:uid="{89D9B678-FAF9-47D8-AEAC-40C92C921A42}"/>
    <cellStyle name="40% - Accent2 4 2 5 2" xfId="25950" xr:uid="{52EC0111-A074-4305-97C7-51DC7C50CF8B}"/>
    <cellStyle name="40% - Accent2 4 2 5 2 2" xfId="44712" xr:uid="{15B1D327-B98C-448B-8E94-F13BC3E5861F}"/>
    <cellStyle name="40% - Accent2 4 2 5 3" xfId="16559" xr:uid="{8AE82218-554B-4A3C-846C-D72860264ED7}"/>
    <cellStyle name="40% - Accent2 4 2 5 4" xfId="35331" xr:uid="{33BCAA5B-59C5-489D-8BFA-B3B3C0DA2C6F}"/>
    <cellStyle name="40% - Accent2 4 2 6" xfId="8645" xr:uid="{B1D57CA5-A93A-4016-996B-531D2788160F}"/>
    <cellStyle name="40% - Accent2 4 2 6 2" xfId="27501" xr:uid="{45C180A4-C146-4889-96AA-5D8D8E7CAEED}"/>
    <cellStyle name="40% - Accent2 4 2 6 2 2" xfId="46263" xr:uid="{5335F1D0-CBEB-487F-9867-E954C0944076}"/>
    <cellStyle name="40% - Accent2 4 2 6 3" xfId="18110" xr:uid="{B7D7D433-BDE3-497C-97DA-96C96C600F86}"/>
    <cellStyle name="40% - Accent2 4 2 6 4" xfId="36882" xr:uid="{BE7BE418-EE77-4187-90DA-4B0E33A4BA49}"/>
    <cellStyle name="40% - Accent2 4 2 7" xfId="22564" xr:uid="{FED4B2CB-818A-4771-9E07-C180A9F25105}"/>
    <cellStyle name="40% - Accent2 4 2 7 2" xfId="41336" xr:uid="{942A368C-5228-49FD-A1CC-7C2CC34773E2}"/>
    <cellStyle name="40% - Accent2 4 2 8" xfId="13173" xr:uid="{785A61FD-675E-4893-8602-0E92164CED57}"/>
    <cellStyle name="40% - Accent2 4 2 9" xfId="31955" xr:uid="{CBA1EE09-78DB-40D0-A063-B941B403B1F3}"/>
    <cellStyle name="40% - Accent2 4 3" xfId="1322" xr:uid="{55249E15-9B31-4956-88E6-4A0196DA632B}"/>
    <cellStyle name="40% - Accent2 4 3 10" xfId="50995" xr:uid="{A21DC12E-5AD9-4676-BCE7-8F8DAB27EB45}"/>
    <cellStyle name="40% - Accent2 4 3 11" xfId="3511" xr:uid="{8C9FF4CD-0906-408E-AD4C-291ED6DC9F5C}"/>
    <cellStyle name="40% - Accent2 4 3 12" xfId="55759" xr:uid="{A40CD94B-1527-4259-8F79-CF1DE23BEF76}"/>
    <cellStyle name="40% - Accent2 4 3 2" xfId="1980" xr:uid="{6E6F3C9E-F6CE-4B2D-BCDB-BFA9D8DEF2DA}"/>
    <cellStyle name="40% - Accent2 4 3 2 10" xfId="59180" xr:uid="{8DC41BAA-A7EE-4CB6-9EEE-AA47C62A5E30}"/>
    <cellStyle name="40% - Accent2 4 3 2 2" xfId="6913" xr:uid="{3CE0F4D3-0D87-4281-9D62-7EC614089D5C}"/>
    <cellStyle name="40% - Accent2 4 3 2 2 2" xfId="10786" xr:uid="{1D950B0E-33FB-4CD9-B6EA-62C2EC67C1B9}"/>
    <cellStyle name="40% - Accent2 4 3 2 2 2 2" xfId="29640" xr:uid="{B951720F-EC36-4AF0-B498-ACDA5EBD0A86}"/>
    <cellStyle name="40% - Accent2 4 3 2 2 2 2 2" xfId="48402" xr:uid="{A0B1E390-0D0A-484F-9903-A7C8A3DA9485}"/>
    <cellStyle name="40% - Accent2 4 3 2 2 2 3" xfId="20249" xr:uid="{1E271B2A-03DD-469A-BE0C-B903B719BA0C}"/>
    <cellStyle name="40% - Accent2 4 3 2 2 2 4" xfId="39021" xr:uid="{F2B9529B-02E1-490D-BDD1-7B472E666C2E}"/>
    <cellStyle name="40% - Accent2 4 3 2 2 3" xfId="25953" xr:uid="{B4EE7FDF-01BF-4284-9CE2-8DE60248ABA8}"/>
    <cellStyle name="40% - Accent2 4 3 2 2 3 2" xfId="44715" xr:uid="{870EF86C-5A63-45AD-B58F-C77E23D54EDA}"/>
    <cellStyle name="40% - Accent2 4 3 2 2 4" xfId="16562" xr:uid="{21C5F42A-D813-425B-AF9C-D5523EF31EC1}"/>
    <cellStyle name="40% - Accent2 4 3 2 2 5" xfId="35334" xr:uid="{DA784AA6-C32E-4CA8-9AD6-35808E5CB900}"/>
    <cellStyle name="40% - Accent2 4 3 2 2 6" xfId="53132" xr:uid="{B0BBA9ED-AB6D-49AC-9347-3C7EBE5A8A14}"/>
    <cellStyle name="40% - Accent2 4 3 2 2 7" xfId="61076" xr:uid="{FFEE1A48-B9BF-4829-91A5-6D90681EC972}"/>
    <cellStyle name="40% - Accent2 4 3 2 3" xfId="10787" xr:uid="{EF08BFD5-1D53-4475-A9C1-61F3B6687322}"/>
    <cellStyle name="40% - Accent2 4 3 2 3 2" xfId="29641" xr:uid="{069ED95A-337D-4F7F-97BB-6D142D06BC6B}"/>
    <cellStyle name="40% - Accent2 4 3 2 3 2 2" xfId="48403" xr:uid="{87C2416E-87E8-44D5-A375-CE186E152C84}"/>
    <cellStyle name="40% - Accent2 4 3 2 3 3" xfId="20250" xr:uid="{99F772F9-0750-471E-A7A9-297E323CEE8D}"/>
    <cellStyle name="40% - Accent2 4 3 2 3 4" xfId="39022" xr:uid="{2E4EC36F-4607-42A5-BBD1-B313C8BE5BF7}"/>
    <cellStyle name="40% - Accent2 4 3 2 3 5" xfId="53133" xr:uid="{377C29B2-2FDD-415F-9559-A7D5491FBC27}"/>
    <cellStyle name="40% - Accent2 4 3 2 3 6" xfId="61077" xr:uid="{EF9F189B-BF6A-4A7A-B8AD-8A8FE2944B88}"/>
    <cellStyle name="40% - Accent2 4 3 2 4" xfId="8648" xr:uid="{77557022-F643-46B6-9CCC-87693463574A}"/>
    <cellStyle name="40% - Accent2 4 3 2 4 2" xfId="27504" xr:uid="{7F059D02-DC49-4ECE-9EA6-0BD67ADB0E1C}"/>
    <cellStyle name="40% - Accent2 4 3 2 4 2 2" xfId="46266" xr:uid="{60B67400-07CC-4D42-AB91-D7BE2F1D886E}"/>
    <cellStyle name="40% - Accent2 4 3 2 4 3" xfId="18113" xr:uid="{E6AE5A58-8D7F-472F-A24E-50815E786979}"/>
    <cellStyle name="40% - Accent2 4 3 2 4 4" xfId="36885" xr:uid="{C016ADCA-EC95-403B-AAF4-D39739040201}"/>
    <cellStyle name="40% - Accent2 4 3 2 5" xfId="24368" xr:uid="{7CCCAB39-F0A4-496B-8293-CD477624486C}"/>
    <cellStyle name="40% - Accent2 4 3 2 5 2" xfId="43131" xr:uid="{7A2C502B-3F0C-4A1D-8835-A54456BA287E}"/>
    <cellStyle name="40% - Accent2 4 3 2 6" xfId="14977" xr:uid="{036E279B-21FE-47E5-B8A6-8F8DA539C3F5}"/>
    <cellStyle name="40% - Accent2 4 3 2 7" xfId="33750" xr:uid="{18F9E80D-982A-41CE-AE21-45E568D8EAA2}"/>
    <cellStyle name="40% - Accent2 4 3 2 8" xfId="50996" xr:uid="{67F66ABA-6C17-4BDE-A4D5-70B592FC495B}"/>
    <cellStyle name="40% - Accent2 4 3 2 9" xfId="5321" xr:uid="{1D92F3B3-A83E-429F-9631-E6C41FA86218}"/>
    <cellStyle name="40% - Accent2 4 3 3" xfId="6097" xr:uid="{9DEC2E9D-E15C-4004-8A06-CF1F3C594A18}"/>
    <cellStyle name="40% - Accent2 4 3 3 2" xfId="10788" xr:uid="{4F2D2DB5-45E3-4F71-A024-3E6B176F8A61}"/>
    <cellStyle name="40% - Accent2 4 3 3 2 2" xfId="29642" xr:uid="{EEEF6CC3-4473-4AB5-A552-409746CFC331}"/>
    <cellStyle name="40% - Accent2 4 3 3 2 2 2" xfId="48404" xr:uid="{6BA61C5A-005F-4997-A75B-808499E13C16}"/>
    <cellStyle name="40% - Accent2 4 3 3 2 3" xfId="20251" xr:uid="{4DD5E75D-D86F-43C9-AD95-CC019DB14635}"/>
    <cellStyle name="40% - Accent2 4 3 3 2 4" xfId="39023" xr:uid="{2EE461C0-24F5-4803-95EF-79CD1916F2C3}"/>
    <cellStyle name="40% - Accent2 4 3 3 3" xfId="25144" xr:uid="{74256B64-3B3D-463B-9479-C8EA7B247B6B}"/>
    <cellStyle name="40% - Accent2 4 3 3 3 2" xfId="43906" xr:uid="{7AE8F6B0-5025-47B2-80A3-A509A0F82B94}"/>
    <cellStyle name="40% - Accent2 4 3 3 4" xfId="15753" xr:uid="{E10B5307-7352-466B-9113-4FC0435EEF6C}"/>
    <cellStyle name="40% - Accent2 4 3 3 5" xfId="34525" xr:uid="{D24F4A5A-EB1E-46FE-9470-916558E6DDC2}"/>
    <cellStyle name="40% - Accent2 4 3 3 6" xfId="53134" xr:uid="{AE93BC28-373F-4CBA-8589-338541AC7A2D}"/>
    <cellStyle name="40% - Accent2 4 3 3 7" xfId="61078" xr:uid="{DAE35860-6C3E-4E49-9073-09A8481640E5}"/>
    <cellStyle name="40% - Accent2 4 3 4" xfId="4546" xr:uid="{14693364-C857-4B94-BB18-EEC0EB7D8927}"/>
    <cellStyle name="40% - Accent2 4 3 4 2" xfId="10789" xr:uid="{A2F55451-0B37-4715-8735-A5FF0519EEEA}"/>
    <cellStyle name="40% - Accent2 4 3 4 2 2" xfId="29643" xr:uid="{418FBDAB-6FFF-4D9C-BC53-D3DC215E32B9}"/>
    <cellStyle name="40% - Accent2 4 3 4 2 2 2" xfId="48405" xr:uid="{47B96B1F-3501-4DF0-9496-C4423DF0F02D}"/>
    <cellStyle name="40% - Accent2 4 3 4 2 3" xfId="20252" xr:uid="{70AF3151-762B-49FE-BB1C-C8659067C017}"/>
    <cellStyle name="40% - Accent2 4 3 4 2 4" xfId="39024" xr:uid="{7B4DB3B3-A42C-4EBB-8312-85AA6C049F6C}"/>
    <cellStyle name="40% - Accent2 4 3 4 3" xfId="23593" xr:uid="{681C6BA8-5063-4B65-BFCD-7E287E72AF7E}"/>
    <cellStyle name="40% - Accent2 4 3 4 3 2" xfId="42356" xr:uid="{BF3A630A-776D-4E1D-9DD3-6B59B909106F}"/>
    <cellStyle name="40% - Accent2 4 3 4 4" xfId="14202" xr:uid="{276490AA-DB52-4F89-8FFF-1227537D2614}"/>
    <cellStyle name="40% - Accent2 4 3 4 5" xfId="32975" xr:uid="{2A3AC363-EAEF-4571-AA85-8A6D2BFFD1C5}"/>
    <cellStyle name="40% - Accent2 4 3 4 6" xfId="53135" xr:uid="{5B16D4B6-D97A-4164-8036-0A92DDC2A65D}"/>
    <cellStyle name="40% - Accent2 4 3 4 7" xfId="61079" xr:uid="{719FA51B-BBAF-4C8B-9630-2B21381D942C}"/>
    <cellStyle name="40% - Accent2 4 3 5" xfId="6912" xr:uid="{3C00309F-BE19-43BD-99CF-8E8C0422BAAD}"/>
    <cellStyle name="40% - Accent2 4 3 5 2" xfId="25952" xr:uid="{C8BE2DF3-043E-4EBA-BA5E-EE62D2D95362}"/>
    <cellStyle name="40% - Accent2 4 3 5 2 2" xfId="44714" xr:uid="{EDC6F93C-AA8E-406A-9340-C7D2C50A1C46}"/>
    <cellStyle name="40% - Accent2 4 3 5 3" xfId="16561" xr:uid="{D36B0A0D-BBBF-4DF2-A971-F21F2ECE9465}"/>
    <cellStyle name="40% - Accent2 4 3 5 4" xfId="35333" xr:uid="{28223937-BBE3-4BF1-A6DB-4F5BD83FB9E9}"/>
    <cellStyle name="40% - Accent2 4 3 6" xfId="8647" xr:uid="{203940B4-51D9-47AD-9197-CD8136881E97}"/>
    <cellStyle name="40% - Accent2 4 3 6 2" xfId="27503" xr:uid="{247D3703-CAD2-4830-A342-8773D9683A59}"/>
    <cellStyle name="40% - Accent2 4 3 6 2 2" xfId="46265" xr:uid="{B3C34F0D-4444-436F-AF07-E02DDF524ED1}"/>
    <cellStyle name="40% - Accent2 4 3 6 3" xfId="18112" xr:uid="{EA17A4A8-E2E6-467A-B85F-CA2ACF26F397}"/>
    <cellStyle name="40% - Accent2 4 3 6 4" xfId="36884" xr:uid="{78BFE1D9-D7A7-4282-AFD6-4F6534874B02}"/>
    <cellStyle name="40% - Accent2 4 3 7" xfId="22565" xr:uid="{2BAECE66-AD21-45AC-9C69-50E7E4E4AA4B}"/>
    <cellStyle name="40% - Accent2 4 3 7 2" xfId="41337" xr:uid="{49B63599-4D9B-42E2-82F9-ECC8B8FB3B81}"/>
    <cellStyle name="40% - Accent2 4 3 8" xfId="13174" xr:uid="{B4026F13-E1BE-4A1F-9257-B6C99E76C0B2}"/>
    <cellStyle name="40% - Accent2 4 3 9" xfId="31956" xr:uid="{742DE06A-5623-4667-A11A-69946DE9F45D}"/>
    <cellStyle name="40% - Accent2 4 4" xfId="1774" xr:uid="{DBEAB12F-1C42-4DC9-864A-12B462FD2CE6}"/>
    <cellStyle name="40% - Accent2 4 4 10" xfId="55760" xr:uid="{BB4FD5AE-42E9-4AA4-A1D3-F0EA15EA8734}"/>
    <cellStyle name="40% - Accent2 4 4 2" xfId="6914" xr:uid="{F3A82528-19FA-424E-89A5-5128FA076247}"/>
    <cellStyle name="40% - Accent2 4 4 2 2" xfId="10790" xr:uid="{4C9D2C1D-AFD9-4CEF-B329-123D8003A939}"/>
    <cellStyle name="40% - Accent2 4 4 2 2 2" xfId="29644" xr:uid="{D1A3BD16-5332-47BF-AB03-2FC11701D8D1}"/>
    <cellStyle name="40% - Accent2 4 4 2 2 2 2" xfId="48406" xr:uid="{05AAC42E-24F5-4381-85F5-4945A7EA5272}"/>
    <cellStyle name="40% - Accent2 4 4 2 2 3" xfId="20253" xr:uid="{73955907-E283-469F-8E55-37B3777756E6}"/>
    <cellStyle name="40% - Accent2 4 4 2 2 4" xfId="39025" xr:uid="{447EE16A-233E-471B-A3E3-FC7570CC3116}"/>
    <cellStyle name="40% - Accent2 4 4 2 3" xfId="25954" xr:uid="{83DC73B9-DFC3-4F0B-AD72-8F56516DC72C}"/>
    <cellStyle name="40% - Accent2 4 4 2 3 2" xfId="44716" xr:uid="{BA4073A7-F2E5-444D-9F65-93B25AA8F8D6}"/>
    <cellStyle name="40% - Accent2 4 4 2 4" xfId="16563" xr:uid="{D5AB3F93-38B7-4D9D-9F82-1962CCFB6F7B}"/>
    <cellStyle name="40% - Accent2 4 4 2 5" xfId="35335" xr:uid="{A66CF155-B702-43F7-B7D2-EA7D08F87C07}"/>
    <cellStyle name="40% - Accent2 4 4 2 6" xfId="53136" xr:uid="{DD52CF96-D54C-4C14-88FC-5394E7FC1425}"/>
    <cellStyle name="40% - Accent2 4 4 2 7" xfId="61080" xr:uid="{BD3A7476-886E-4E0B-B63A-9404E67EAD6D}"/>
    <cellStyle name="40% - Accent2 4 4 3" xfId="10791" xr:uid="{EC35F3C8-F850-4458-A8B5-442AC5FF1EA1}"/>
    <cellStyle name="40% - Accent2 4 4 3 2" xfId="29645" xr:uid="{71B89406-AA55-477D-AC5F-6D79B972F5CC}"/>
    <cellStyle name="40% - Accent2 4 4 3 2 2" xfId="48407" xr:uid="{0070352C-DBE5-4A6D-ACD4-87A49B537625}"/>
    <cellStyle name="40% - Accent2 4 4 3 3" xfId="20254" xr:uid="{0608C9F0-23E5-4E3F-BC63-A3EEC792DC76}"/>
    <cellStyle name="40% - Accent2 4 4 3 4" xfId="39026" xr:uid="{8D4D9A5A-9F9F-426A-B6A8-5FE7A80CC53A}"/>
    <cellStyle name="40% - Accent2 4 4 3 5" xfId="53137" xr:uid="{21C7B6E4-5337-4397-9ABD-8AED1482E629}"/>
    <cellStyle name="40% - Accent2 4 4 3 6" xfId="61081" xr:uid="{0BAF3E78-C985-4BCB-BD07-99EB3927824C}"/>
    <cellStyle name="40% - Accent2 4 4 4" xfId="8649" xr:uid="{85535C31-3EB5-4B9A-B5E7-9F529CDF3F38}"/>
    <cellStyle name="40% - Accent2 4 4 4 2" xfId="27505" xr:uid="{C2A8C986-F92E-4690-8CAD-822C52F3FCD9}"/>
    <cellStyle name="40% - Accent2 4 4 4 2 2" xfId="46267" xr:uid="{634173FE-9152-4D41-84E9-0BAE45A7319C}"/>
    <cellStyle name="40% - Accent2 4 4 4 3" xfId="18114" xr:uid="{8138CBD3-67FF-4428-B269-313D958A8591}"/>
    <cellStyle name="40% - Accent2 4 4 4 4" xfId="36886" xr:uid="{9D4AE9F8-CE6C-4B1B-851F-60D3A2CC92D1}"/>
    <cellStyle name="40% - Accent2 4 4 5" xfId="23935" xr:uid="{9E47D00A-3D94-44D3-8FE7-7FDF5BA9C64B}"/>
    <cellStyle name="40% - Accent2 4 4 5 2" xfId="42698" xr:uid="{767D3995-2BD3-4CDE-BB7B-01CA4DF1B463}"/>
    <cellStyle name="40% - Accent2 4 4 6" xfId="14544" xr:uid="{C86B4E19-03F1-4EBD-831F-E754CB1567AA}"/>
    <cellStyle name="40% - Accent2 4 4 7" xfId="33317" xr:uid="{376218BA-CD25-4670-95F3-0C6951D9ADD3}"/>
    <cellStyle name="40% - Accent2 4 4 8" xfId="50997" xr:uid="{F453D63C-7B17-4E2F-BDF9-18A7D8BC0955}"/>
    <cellStyle name="40% - Accent2 4 4 9" xfId="4888" xr:uid="{42A6A663-8DCF-4666-86CF-09656BEA0475}"/>
    <cellStyle name="40% - Accent2 4 5" xfId="1568" xr:uid="{E2AAB445-C1F8-435C-8A18-49DA6635769E}"/>
    <cellStyle name="40% - Accent2 4 5 10" xfId="55761" xr:uid="{BF950655-C62E-4FCF-901D-C53039F19F6B}"/>
    <cellStyle name="40% - Accent2 4 5 2" xfId="10793" xr:uid="{0013F2FB-08F2-4A67-9C3C-B139B0E39684}"/>
    <cellStyle name="40% - Accent2 4 5 2 2" xfId="29647" xr:uid="{6622A70F-8ECB-4E7E-BE11-94B77F804928}"/>
    <cellStyle name="40% - Accent2 4 5 2 2 2" xfId="48409" xr:uid="{DB676C32-CF52-485F-A2BD-4AE5D8F31D83}"/>
    <cellStyle name="40% - Accent2 4 5 2 3" xfId="20256" xr:uid="{C790230C-2928-46D3-8444-8172E31A46B1}"/>
    <cellStyle name="40% - Accent2 4 5 2 4" xfId="39028" xr:uid="{9D83CCFF-0993-4E78-8D40-205B663AADE2}"/>
    <cellStyle name="40% - Accent2 4 5 2 5" xfId="53139" xr:uid="{0365D345-3C45-4D12-9928-BA1B65269A01}"/>
    <cellStyle name="40% - Accent2 4 5 2 6" xfId="61082" xr:uid="{09497641-6C48-4106-B7A9-93B9CAC3366A}"/>
    <cellStyle name="40% - Accent2 4 5 3" xfId="10794" xr:uid="{F4808A58-74A1-4C5A-9A1F-3586BE793606}"/>
    <cellStyle name="40% - Accent2 4 5 3 2" xfId="29648" xr:uid="{29A733C1-5780-439D-A46B-874AE25F0C2C}"/>
    <cellStyle name="40% - Accent2 4 5 3 2 2" xfId="48410" xr:uid="{9D4FCA04-E22D-4BCF-BC7B-7A9F92B4CF40}"/>
    <cellStyle name="40% - Accent2 4 5 3 3" xfId="20257" xr:uid="{2D580D5C-5738-4B1D-96E8-BAEAFA5F42B7}"/>
    <cellStyle name="40% - Accent2 4 5 3 4" xfId="39029" xr:uid="{10143CFB-B0A5-4104-A579-947EEF2C50CC}"/>
    <cellStyle name="40% - Accent2 4 5 3 5" xfId="53140" xr:uid="{D6227604-CD34-453A-AE57-C9F7B34CF3C5}"/>
    <cellStyle name="40% - Accent2 4 5 3 6" xfId="61083" xr:uid="{BC845E52-8186-4D78-9D4F-FA641CD62944}"/>
    <cellStyle name="40% - Accent2 4 5 4" xfId="10792" xr:uid="{A52E6113-805D-4071-8BEF-65CBD9D3C9AF}"/>
    <cellStyle name="40% - Accent2 4 5 4 2" xfId="29646" xr:uid="{C9BFC186-EA7D-402A-95E1-51676201E0D2}"/>
    <cellStyle name="40% - Accent2 4 5 4 2 2" xfId="48408" xr:uid="{DD5D4FF9-1C58-4FD6-9187-F051C283A938}"/>
    <cellStyle name="40% - Accent2 4 5 4 3" xfId="20255" xr:uid="{F1DE14AC-CE0D-4C11-BB09-9000BF2D8839}"/>
    <cellStyle name="40% - Accent2 4 5 4 4" xfId="39027" xr:uid="{541EDB41-C2E2-44A3-A382-A1EACF4403CB}"/>
    <cellStyle name="40% - Accent2 4 5 5" xfId="24711" xr:uid="{7C851052-38AC-4A6A-916C-CA6ED40FE2DF}"/>
    <cellStyle name="40% - Accent2 4 5 5 2" xfId="43473" xr:uid="{5C016FCF-893D-4AC9-8443-73FE8F316CD8}"/>
    <cellStyle name="40% - Accent2 4 5 6" xfId="15320" xr:uid="{098CB113-25EC-4692-B566-DB96C533F245}"/>
    <cellStyle name="40% - Accent2 4 5 7" xfId="34092" xr:uid="{8E4A0C6E-7434-43F4-AAA6-D29E459E75B6}"/>
    <cellStyle name="40% - Accent2 4 5 8" xfId="53138" xr:uid="{2BC7581D-8B14-4960-8D44-4A3223D3D663}"/>
    <cellStyle name="40% - Accent2 4 5 9" xfId="5664" xr:uid="{0AF961CD-3745-48E5-A646-D538D1E612A1}"/>
    <cellStyle name="40% - Accent2 4 6" xfId="4113" xr:uid="{AB4EFC86-6316-4D3D-942B-E8060DA7A114}"/>
    <cellStyle name="40% - Accent2 4 6 2" xfId="23160" xr:uid="{B7AECEA9-BE40-43DE-8E5A-6FE13E78AB05}"/>
    <cellStyle name="40% - Accent2 4 6 2 2" xfId="41923" xr:uid="{BB3EEE66-D6BA-4540-8125-7A670C79D544}"/>
    <cellStyle name="40% - Accent2 4 6 3" xfId="13769" xr:uid="{65A46D31-D11A-4A98-8432-A7B4FD51760D}"/>
    <cellStyle name="40% - Accent2 4 6 4" xfId="32542" xr:uid="{0A5EC3A4-6436-42BE-86AA-3719F12CCFF3}"/>
    <cellStyle name="40% - Accent2 4 6 5" xfId="55762" xr:uid="{3CB63AC6-8054-4062-BCB7-E45E50452876}"/>
    <cellStyle name="40% - Accent2 4 7" xfId="6909" xr:uid="{52DB666B-24F6-4D84-B70F-9EDA84F50E18}"/>
    <cellStyle name="40% - Accent2 4 7 2" xfId="25949" xr:uid="{13FDD50F-0E66-4F8E-A118-9DB2BF22D7FF}"/>
    <cellStyle name="40% - Accent2 4 7 2 2" xfId="44711" xr:uid="{BE6AD2DB-369C-45A1-8D30-12C295B0B8B8}"/>
    <cellStyle name="40% - Accent2 4 7 3" xfId="16558" xr:uid="{A8812BAE-E4DB-4E1E-A01D-E70AF83764C7}"/>
    <cellStyle name="40% - Accent2 4 7 4" xfId="35330" xr:uid="{F5D62F1B-FF52-4E22-90EC-FB44B9FAEFAA}"/>
    <cellStyle name="40% - Accent2 4 7 5" xfId="55763" xr:uid="{9B142C75-4C62-4B6D-8A64-8E2878F94641}"/>
    <cellStyle name="40% - Accent2 4 8" xfId="7955" xr:uid="{70075CB0-5555-4F72-B5E5-AD65A162E682}"/>
    <cellStyle name="40% - Accent2 4 8 2" xfId="55764" xr:uid="{F7CA7AD1-605C-4E00-AC94-FA1C64EE5D79}"/>
    <cellStyle name="40% - Accent2 4 9" xfId="8644" xr:uid="{277DBF91-3C89-4E19-A343-453DD7E7AA85}"/>
    <cellStyle name="40% - Accent2 4 9 2" xfId="27500" xr:uid="{B7C7E3C5-6529-44AB-BCAF-F9F5325E8144}"/>
    <cellStyle name="40% - Accent2 4 9 2 2" xfId="46262" xr:uid="{0D6BD69A-0EFA-4DBB-9632-0F72E4733D63}"/>
    <cellStyle name="40% - Accent2 4 9 3" xfId="18109" xr:uid="{B5F3A588-C515-4E87-84C7-FF71A56FCDD7}"/>
    <cellStyle name="40% - Accent2 4 9 4" xfId="36881" xr:uid="{CC11E9F8-F536-4875-9290-404CB935423E}"/>
    <cellStyle name="40% - Accent2 4 9 5" xfId="55765" xr:uid="{227002E1-DA8E-4135-8FFA-4D1926D5558B}"/>
    <cellStyle name="40% - Accent2 5" xfId="1124" xr:uid="{29E4CEA9-0E90-4B08-9835-E0EDD1DC558D}"/>
    <cellStyle name="40% - Accent2 5 10" xfId="22566" xr:uid="{C58BA489-E975-4FBC-BDE2-B9F49486B5D4}"/>
    <cellStyle name="40% - Accent2 5 10 2" xfId="41338" xr:uid="{CD520B61-7F7F-4EE7-AC0B-8829BC7CF937}"/>
    <cellStyle name="40% - Accent2 5 10 3" xfId="55767" xr:uid="{D0CB86BE-B466-43B4-81D7-848C37AB56A9}"/>
    <cellStyle name="40% - Accent2 5 11" xfId="13175" xr:uid="{29C3CCE1-0BB7-4B2D-94C0-EB3D40512514}"/>
    <cellStyle name="40% - Accent2 5 11 2" xfId="55768" xr:uid="{C59F8DB2-0B8F-4FB5-B4A0-6AA8698DD942}"/>
    <cellStyle name="40% - Accent2 5 12" xfId="31957" xr:uid="{27192B86-C6DA-4715-A2C8-DC75A9F1FFF6}"/>
    <cellStyle name="40% - Accent2 5 12 2" xfId="55769" xr:uid="{CFA8CEDE-C406-4BBE-986F-4FA8B244BE4E}"/>
    <cellStyle name="40% - Accent2 5 13" xfId="50998" xr:uid="{10BB9EEB-39AC-46FF-9193-575A17FFEA40}"/>
    <cellStyle name="40% - Accent2 5 13 2" xfId="55770" xr:uid="{6E1A4CBA-FC44-4C5D-B110-676D1E9A5DC8}"/>
    <cellStyle name="40% - Accent2 5 14" xfId="3512" xr:uid="{33F12511-0871-422D-A677-D4BD37262FA0}"/>
    <cellStyle name="40% - Accent2 5 15" xfId="55766" xr:uid="{062F00BC-1AD4-4A5B-8755-6E3C800075F2}"/>
    <cellStyle name="40% - Accent2 5 2" xfId="1342" xr:uid="{1E346F48-9F51-4864-999F-D4D38E087AE2}"/>
    <cellStyle name="40% - Accent2 5 2 10" xfId="50999" xr:uid="{1D94AD09-1306-46A1-9159-07B0F634B8A5}"/>
    <cellStyle name="40% - Accent2 5 2 11" xfId="3513" xr:uid="{D9BA8575-80AC-4FE6-8FAA-4A5431F48B7D}"/>
    <cellStyle name="40% - Accent2 5 2 12" xfId="55771" xr:uid="{DB204AC1-0F60-48D2-B8D6-247B9B1CE0C5}"/>
    <cellStyle name="40% - Accent2 5 2 2" xfId="2000" xr:uid="{F7C55781-5221-4261-974C-E6FEF1B357ED}"/>
    <cellStyle name="40% - Accent2 5 2 2 10" xfId="59181" xr:uid="{38AF21D9-D37C-4235-81E4-767AA448F1F5}"/>
    <cellStyle name="40% - Accent2 5 2 2 2" xfId="6917" xr:uid="{C9A439B8-88AB-4CF7-B386-8C91288D892B}"/>
    <cellStyle name="40% - Accent2 5 2 2 2 2" xfId="10795" xr:uid="{8B35D247-8743-4610-A495-E12684730415}"/>
    <cellStyle name="40% - Accent2 5 2 2 2 2 2" xfId="29649" xr:uid="{00C4B1CA-84AA-408F-A2A6-4EC12DF19E0F}"/>
    <cellStyle name="40% - Accent2 5 2 2 2 2 2 2" xfId="48411" xr:uid="{607F22D6-7E88-4C0A-8606-DFB8E157D5FC}"/>
    <cellStyle name="40% - Accent2 5 2 2 2 2 3" xfId="20258" xr:uid="{BE2D8402-AFD8-45DD-B427-07E45FE87625}"/>
    <cellStyle name="40% - Accent2 5 2 2 2 2 4" xfId="39030" xr:uid="{FE5CA7CE-064F-4A27-8FCF-2FA796BE13B7}"/>
    <cellStyle name="40% - Accent2 5 2 2 2 3" xfId="25957" xr:uid="{01429541-7A7C-423D-A7A7-191B497D4C0A}"/>
    <cellStyle name="40% - Accent2 5 2 2 2 3 2" xfId="44719" xr:uid="{0D9052D1-D41E-4A3F-9F5A-C3FC6C47441F}"/>
    <cellStyle name="40% - Accent2 5 2 2 2 4" xfId="16566" xr:uid="{A2C8FD73-69FE-4080-B3F2-932CCAE2E3AF}"/>
    <cellStyle name="40% - Accent2 5 2 2 2 5" xfId="35338" xr:uid="{C8E6A415-94E5-4A42-9D4D-03410E85676C}"/>
    <cellStyle name="40% - Accent2 5 2 2 2 6" xfId="53141" xr:uid="{90E6880C-E2E8-4F65-B3AE-DC6891F8943A}"/>
    <cellStyle name="40% - Accent2 5 2 2 2 7" xfId="61084" xr:uid="{E00C32B7-7F8C-4FA4-AD29-02C33EFBD4EE}"/>
    <cellStyle name="40% - Accent2 5 2 2 3" xfId="10796" xr:uid="{09FD6B49-B005-4547-83B6-7CA96FED7B56}"/>
    <cellStyle name="40% - Accent2 5 2 2 3 2" xfId="29650" xr:uid="{B7B32106-F90B-4B59-AFC5-87A1E68E190D}"/>
    <cellStyle name="40% - Accent2 5 2 2 3 2 2" xfId="48412" xr:uid="{2BF17BFB-5AB8-4693-8E81-EBA155F87E1E}"/>
    <cellStyle name="40% - Accent2 5 2 2 3 3" xfId="20259" xr:uid="{0F7F86D8-EE48-4324-9556-4CBF35570376}"/>
    <cellStyle name="40% - Accent2 5 2 2 3 4" xfId="39031" xr:uid="{6170C340-4463-4988-9E8A-3407DEB2BCEB}"/>
    <cellStyle name="40% - Accent2 5 2 2 3 5" xfId="53142" xr:uid="{885A7A04-7563-4E87-BC68-FFBC6EA35603}"/>
    <cellStyle name="40% - Accent2 5 2 2 3 6" xfId="61085" xr:uid="{5EF1BD2C-B697-417D-AB73-311DA0BED6F6}"/>
    <cellStyle name="40% - Accent2 5 2 2 4" xfId="8652" xr:uid="{26AB5A95-3C6E-4902-9315-B6546AB22F19}"/>
    <cellStyle name="40% - Accent2 5 2 2 4 2" xfId="27508" xr:uid="{7F91FDC4-1B7D-4943-9BE1-67EEA2D74EC3}"/>
    <cellStyle name="40% - Accent2 5 2 2 4 2 2" xfId="46270" xr:uid="{6BA5ED37-13E0-45F7-9894-95CFA702BBDA}"/>
    <cellStyle name="40% - Accent2 5 2 2 4 3" xfId="18117" xr:uid="{3A49F525-8B8E-48AA-A607-CA454F612661}"/>
    <cellStyle name="40% - Accent2 5 2 2 4 4" xfId="36889" xr:uid="{F9355DBA-FFCB-4564-ABB1-5A33D7D8F8A0}"/>
    <cellStyle name="40% - Accent2 5 2 2 5" xfId="24193" xr:uid="{0376077F-8A31-45CA-80B0-8A0F645BAAB9}"/>
    <cellStyle name="40% - Accent2 5 2 2 5 2" xfId="42956" xr:uid="{D7565197-D8B3-4A6A-B70D-54538AF603AA}"/>
    <cellStyle name="40% - Accent2 5 2 2 6" xfId="14802" xr:uid="{2A44E3A0-77CD-4FDE-92BA-2B40CFCAACBA}"/>
    <cellStyle name="40% - Accent2 5 2 2 7" xfId="33575" xr:uid="{E682DE76-0ED0-40A1-B2A4-51B340C437D8}"/>
    <cellStyle name="40% - Accent2 5 2 2 8" xfId="51000" xr:uid="{2FCD62B1-1515-4132-B498-2A04A9F706EF}"/>
    <cellStyle name="40% - Accent2 5 2 2 9" xfId="5146" xr:uid="{ED7D1401-96F2-4E12-BD42-6BF750A1ACB2}"/>
    <cellStyle name="40% - Accent2 5 2 3" xfId="5922" xr:uid="{22E32640-EE47-45B6-94B3-8C900A57D182}"/>
    <cellStyle name="40% - Accent2 5 2 3 2" xfId="10797" xr:uid="{EB326729-5319-4B8F-98AD-394557D3D03A}"/>
    <cellStyle name="40% - Accent2 5 2 3 2 2" xfId="29651" xr:uid="{F3388BF5-5018-4CE7-96BF-F5965C7A2F58}"/>
    <cellStyle name="40% - Accent2 5 2 3 2 2 2" xfId="48413" xr:uid="{EB68F2EE-0344-4C56-8E62-D5E9F68C2654}"/>
    <cellStyle name="40% - Accent2 5 2 3 2 3" xfId="20260" xr:uid="{78AB70B1-19C5-44DD-AECF-53F4271082E1}"/>
    <cellStyle name="40% - Accent2 5 2 3 2 4" xfId="39032" xr:uid="{4396ACD1-B75E-47EF-BF48-168EE04CF974}"/>
    <cellStyle name="40% - Accent2 5 2 3 3" xfId="24969" xr:uid="{02DB3177-40BE-41F8-8527-79DEFA42743A}"/>
    <cellStyle name="40% - Accent2 5 2 3 3 2" xfId="43731" xr:uid="{F2AE3C24-E2CA-40B9-9999-ECC3D38FE4CE}"/>
    <cellStyle name="40% - Accent2 5 2 3 4" xfId="15578" xr:uid="{218EB4F4-CC45-418C-BFC9-C4FE3335ECCD}"/>
    <cellStyle name="40% - Accent2 5 2 3 5" xfId="34350" xr:uid="{4857186E-B677-4E42-85A0-A4B4E4E1CF46}"/>
    <cellStyle name="40% - Accent2 5 2 3 6" xfId="53143" xr:uid="{9A9EF507-33E8-4E3B-A964-488748AB7B94}"/>
    <cellStyle name="40% - Accent2 5 2 3 7" xfId="61086" xr:uid="{E5B07C38-81C8-43C8-A8EB-3E7639A01227}"/>
    <cellStyle name="40% - Accent2 5 2 4" xfId="4371" xr:uid="{5F34A8A0-AD99-440E-8EC4-182BB6596E19}"/>
    <cellStyle name="40% - Accent2 5 2 4 2" xfId="10798" xr:uid="{D0CB0623-AD8D-4097-BFFE-22D7647C0A78}"/>
    <cellStyle name="40% - Accent2 5 2 4 2 2" xfId="29652" xr:uid="{3ECC7C21-0F34-4EA0-BDAB-9C95DB669CE0}"/>
    <cellStyle name="40% - Accent2 5 2 4 2 2 2" xfId="48414" xr:uid="{D1A70667-1531-4CDA-97F0-B37269205075}"/>
    <cellStyle name="40% - Accent2 5 2 4 2 3" xfId="20261" xr:uid="{7BBB98F5-889C-4A94-B7A0-E8FF594302D4}"/>
    <cellStyle name="40% - Accent2 5 2 4 2 4" xfId="39033" xr:uid="{3B27B257-9F03-4D0D-A507-4BE685AF2A2E}"/>
    <cellStyle name="40% - Accent2 5 2 4 3" xfId="23418" xr:uid="{3BF737B4-F6CB-4F10-8538-82FCC1B37C8B}"/>
    <cellStyle name="40% - Accent2 5 2 4 3 2" xfId="42181" xr:uid="{5208C27F-32F9-4989-B359-2366CF422A87}"/>
    <cellStyle name="40% - Accent2 5 2 4 4" xfId="14027" xr:uid="{338095C5-80AA-40BE-834F-5B84AFDAA5C1}"/>
    <cellStyle name="40% - Accent2 5 2 4 5" xfId="32800" xr:uid="{5CD87BAE-E0FB-4FCF-B2E0-F1BA7ECF3AF3}"/>
    <cellStyle name="40% - Accent2 5 2 4 6" xfId="53144" xr:uid="{4EC67767-8200-4920-AA68-F9F718BAAEFE}"/>
    <cellStyle name="40% - Accent2 5 2 4 7" xfId="61087" xr:uid="{FBAEED5C-B3F7-443C-825A-640096ACBBA4}"/>
    <cellStyle name="40% - Accent2 5 2 5" xfId="6916" xr:uid="{83569F3C-7408-4AC3-859A-7AD7E867001C}"/>
    <cellStyle name="40% - Accent2 5 2 5 2" xfId="25956" xr:uid="{314C70AB-3BEB-4BAB-8398-9055DFEE933F}"/>
    <cellStyle name="40% - Accent2 5 2 5 2 2" xfId="44718" xr:uid="{B690DFBD-9B02-43F4-9A91-4A55B8E11708}"/>
    <cellStyle name="40% - Accent2 5 2 5 3" xfId="16565" xr:uid="{58A4518D-2E36-46A9-918E-B8E744C8B493}"/>
    <cellStyle name="40% - Accent2 5 2 5 4" xfId="35337" xr:uid="{3F9074B7-940B-4684-984C-8BCAB4EBD104}"/>
    <cellStyle name="40% - Accent2 5 2 6" xfId="8651" xr:uid="{81434089-80FC-4662-86CB-206E3B1B44C7}"/>
    <cellStyle name="40% - Accent2 5 2 6 2" xfId="27507" xr:uid="{F8313410-5DCE-4DC4-8136-49681573B6AE}"/>
    <cellStyle name="40% - Accent2 5 2 6 2 2" xfId="46269" xr:uid="{7DBB5003-BF5F-491E-B257-D39D79EF48BF}"/>
    <cellStyle name="40% - Accent2 5 2 6 3" xfId="18116" xr:uid="{34998C70-CD5A-4620-BC03-DD6A42AD9376}"/>
    <cellStyle name="40% - Accent2 5 2 6 4" xfId="36888" xr:uid="{7E055589-8D9D-457F-B59E-C2F7231844A9}"/>
    <cellStyle name="40% - Accent2 5 2 7" xfId="22567" xr:uid="{E9B95ECC-86EF-4C22-B66B-BE80BAB81C2B}"/>
    <cellStyle name="40% - Accent2 5 2 7 2" xfId="41339" xr:uid="{6EE65362-7FA0-4F64-A0E8-73F0D7F05CC4}"/>
    <cellStyle name="40% - Accent2 5 2 8" xfId="13176" xr:uid="{D87A7FD7-3C4B-4961-9063-9016269EC1EB}"/>
    <cellStyle name="40% - Accent2 5 2 9" xfId="31958" xr:uid="{1CDB09F3-F266-4ED4-AB50-B4C4362B6A58}"/>
    <cellStyle name="40% - Accent2 5 3" xfId="1794" xr:uid="{2177AFDF-59BD-4570-BF0E-AD1A3D097605}"/>
    <cellStyle name="40% - Accent2 5 3 10" xfId="51001" xr:uid="{6A474C0A-822B-4BFA-AF5C-005CF49D5ABA}"/>
    <cellStyle name="40% - Accent2 5 3 11" xfId="3514" xr:uid="{764882CE-E78C-41FC-8FB7-303589FB4D3D}"/>
    <cellStyle name="40% - Accent2 5 3 12" xfId="55772" xr:uid="{B424C9FF-0E20-4964-8652-358610A27DB5}"/>
    <cellStyle name="40% - Accent2 5 3 2" xfId="2456" xr:uid="{6EE74199-D082-4E26-B0F5-E20BA97DCA36}"/>
    <cellStyle name="40% - Accent2 5 3 2 10" xfId="59182" xr:uid="{1FEF9EA7-DBD7-4F0B-B97D-A629F3256561}"/>
    <cellStyle name="40% - Accent2 5 3 2 2" xfId="6919" xr:uid="{64D2D784-8330-48B7-A972-B294152AC823}"/>
    <cellStyle name="40% - Accent2 5 3 2 2 2" xfId="10799" xr:uid="{E1394B29-EF54-4F9F-B130-15157835FC5A}"/>
    <cellStyle name="40% - Accent2 5 3 2 2 2 2" xfId="29653" xr:uid="{63309545-0778-4E6A-9D69-2517BBEA34FE}"/>
    <cellStyle name="40% - Accent2 5 3 2 2 2 2 2" xfId="48415" xr:uid="{8D054B43-9453-4086-BE66-170F6DE4D9E8}"/>
    <cellStyle name="40% - Accent2 5 3 2 2 2 3" xfId="20262" xr:uid="{4D863C6C-CE01-4408-AD4A-33A96236765B}"/>
    <cellStyle name="40% - Accent2 5 3 2 2 2 4" xfId="39034" xr:uid="{1682EB01-F897-427C-A7EC-18923F00625C}"/>
    <cellStyle name="40% - Accent2 5 3 2 2 3" xfId="25959" xr:uid="{76F74269-5875-436C-B55A-56B4A078CC25}"/>
    <cellStyle name="40% - Accent2 5 3 2 2 3 2" xfId="44721" xr:uid="{055D2EC5-51EB-4C29-843F-AB2A0A3C531F}"/>
    <cellStyle name="40% - Accent2 5 3 2 2 4" xfId="16568" xr:uid="{9DE99396-F1EC-4A64-B364-E2026D0B51B8}"/>
    <cellStyle name="40% - Accent2 5 3 2 2 5" xfId="35340" xr:uid="{EA01916D-6D9A-43F4-9F60-FAF80DA03825}"/>
    <cellStyle name="40% - Accent2 5 3 2 2 6" xfId="53145" xr:uid="{5EA7480C-01D9-4554-BD53-3A3212C1FFDB}"/>
    <cellStyle name="40% - Accent2 5 3 2 2 7" xfId="61088" xr:uid="{BCA91948-20C5-4621-9C61-872AE1F07DAE}"/>
    <cellStyle name="40% - Accent2 5 3 2 3" xfId="10800" xr:uid="{F18914EC-E837-4FF6-BFDB-3E4A5C84D70E}"/>
    <cellStyle name="40% - Accent2 5 3 2 3 2" xfId="29654" xr:uid="{B9A2DB28-297A-4589-BBFE-2EA16597DDAB}"/>
    <cellStyle name="40% - Accent2 5 3 2 3 2 2" xfId="48416" xr:uid="{BA5DE086-A2CB-4A94-B9A6-A2DBFEE26FF5}"/>
    <cellStyle name="40% - Accent2 5 3 2 3 3" xfId="20263" xr:uid="{9928B925-8852-45C8-9494-EA89BB90A47F}"/>
    <cellStyle name="40% - Accent2 5 3 2 3 4" xfId="39035" xr:uid="{314A264B-87D3-4F53-8CD7-25FACE62E5DC}"/>
    <cellStyle name="40% - Accent2 5 3 2 3 5" xfId="53146" xr:uid="{CCC20742-6382-4F04-88F4-38C4F1D1F0D4}"/>
    <cellStyle name="40% - Accent2 5 3 2 3 6" xfId="61089" xr:uid="{E716D200-AE08-4503-8050-C249DDAFE678}"/>
    <cellStyle name="40% - Accent2 5 3 2 4" xfId="8654" xr:uid="{A813B8CF-1A65-42BA-A9DF-CC87EB9EE2DA}"/>
    <cellStyle name="40% - Accent2 5 3 2 4 2" xfId="27510" xr:uid="{1EA96D60-D379-4CF2-BDF5-6E3FF98DE0BD}"/>
    <cellStyle name="40% - Accent2 5 3 2 4 2 2" xfId="46272" xr:uid="{E459A39D-EC8F-4B1D-92A4-8A425D6FCE38}"/>
    <cellStyle name="40% - Accent2 5 3 2 4 3" xfId="18119" xr:uid="{1398BEE9-5C39-4E36-8C7C-83F71F44EB0D}"/>
    <cellStyle name="40% - Accent2 5 3 2 4 4" xfId="36891" xr:uid="{79DCB003-3D6E-45A2-90ED-E5A8ECCE02FE}"/>
    <cellStyle name="40% - Accent2 5 3 2 5" xfId="24411" xr:uid="{E3C6390D-5CA6-491C-BAC0-F6FCDBA4028E}"/>
    <cellStyle name="40% - Accent2 5 3 2 5 2" xfId="43174" xr:uid="{359E3280-1281-48D5-ABC7-68BB8831771A}"/>
    <cellStyle name="40% - Accent2 5 3 2 6" xfId="15020" xr:uid="{87C65C5B-E5F2-42A2-9E31-BEF4D8041F31}"/>
    <cellStyle name="40% - Accent2 5 3 2 7" xfId="33793" xr:uid="{7BFA0ADB-864C-413D-9390-405E474135B4}"/>
    <cellStyle name="40% - Accent2 5 3 2 8" xfId="51002" xr:uid="{5B715040-1B73-4E1A-8281-78C1093132E8}"/>
    <cellStyle name="40% - Accent2 5 3 2 9" xfId="5364" xr:uid="{02596A1E-70F9-414E-A168-55EC46AB4C32}"/>
    <cellStyle name="40% - Accent2 5 3 3" xfId="6140" xr:uid="{5EAFAA30-5E41-4DA6-A3AC-2175AB794E25}"/>
    <cellStyle name="40% - Accent2 5 3 3 2" xfId="10801" xr:uid="{71650A5A-8F7B-45F6-95DF-53699B89EC3E}"/>
    <cellStyle name="40% - Accent2 5 3 3 2 2" xfId="29655" xr:uid="{D5477FF5-6B67-4271-AD7E-99C81649A2C6}"/>
    <cellStyle name="40% - Accent2 5 3 3 2 2 2" xfId="48417" xr:uid="{27E653B7-837A-4198-9758-48F3C08FF41B}"/>
    <cellStyle name="40% - Accent2 5 3 3 2 3" xfId="20264" xr:uid="{75DCF473-48BE-443A-8EB0-AAFC19CFB6FA}"/>
    <cellStyle name="40% - Accent2 5 3 3 2 4" xfId="39036" xr:uid="{11B6AF0D-5CCE-45F9-BB9A-03C28FF26709}"/>
    <cellStyle name="40% - Accent2 5 3 3 3" xfId="25187" xr:uid="{B1DF0577-CC9D-4C4A-996A-F7F3A28C8C8A}"/>
    <cellStyle name="40% - Accent2 5 3 3 3 2" xfId="43949" xr:uid="{DE8316B1-89E2-4CA9-84D3-1A04B817999D}"/>
    <cellStyle name="40% - Accent2 5 3 3 4" xfId="15796" xr:uid="{6667A1EC-B28D-459B-BEAC-D2DF0BD0B66B}"/>
    <cellStyle name="40% - Accent2 5 3 3 5" xfId="34568" xr:uid="{15682489-0E64-493F-ACAA-96E243B09CFC}"/>
    <cellStyle name="40% - Accent2 5 3 3 6" xfId="53147" xr:uid="{BAC560A7-B37A-4D3E-B97D-8BC05B0D5EA8}"/>
    <cellStyle name="40% - Accent2 5 3 3 7" xfId="61090" xr:uid="{691976AB-17DF-4BF0-A709-5391A1956712}"/>
    <cellStyle name="40% - Accent2 5 3 4" xfId="4589" xr:uid="{A818A926-339B-41E5-BDC6-5FEF386702AF}"/>
    <cellStyle name="40% - Accent2 5 3 4 2" xfId="10802" xr:uid="{703E0BC0-2FAD-4009-BC88-3C458F6CC8BD}"/>
    <cellStyle name="40% - Accent2 5 3 4 2 2" xfId="29656" xr:uid="{105B5F45-F621-405A-8FA5-572FC531761B}"/>
    <cellStyle name="40% - Accent2 5 3 4 2 2 2" xfId="48418" xr:uid="{A1461FE6-F29A-48E2-A8ED-6EA56673D93B}"/>
    <cellStyle name="40% - Accent2 5 3 4 2 3" xfId="20265" xr:uid="{94F4CAA2-C6AF-4EED-B148-C41D8F7754AB}"/>
    <cellStyle name="40% - Accent2 5 3 4 2 4" xfId="39037" xr:uid="{34776AB4-1448-47D3-B55A-EB83D97F2248}"/>
    <cellStyle name="40% - Accent2 5 3 4 3" xfId="23636" xr:uid="{A5C5C8B6-82A3-41D6-86D9-C146F3BA4881}"/>
    <cellStyle name="40% - Accent2 5 3 4 3 2" xfId="42399" xr:uid="{762D120E-B8CC-4A3A-B398-E9311DA73BDD}"/>
    <cellStyle name="40% - Accent2 5 3 4 4" xfId="14245" xr:uid="{CA0FF74A-93A6-40E5-ACD4-4CE8B96532CD}"/>
    <cellStyle name="40% - Accent2 5 3 4 5" xfId="33018" xr:uid="{01DD8E76-32D3-433D-A6F4-5DCEB31E0E6B}"/>
    <cellStyle name="40% - Accent2 5 3 4 6" xfId="53148" xr:uid="{8BD6D2E9-97B5-443F-AF38-26C0F68253B5}"/>
    <cellStyle name="40% - Accent2 5 3 4 7" xfId="61091" xr:uid="{3279D329-95E0-4F5D-9D90-AF4F943F29C7}"/>
    <cellStyle name="40% - Accent2 5 3 5" xfId="6918" xr:uid="{8BB91ED6-061D-40AD-A47F-E9D151D676C7}"/>
    <cellStyle name="40% - Accent2 5 3 5 2" xfId="25958" xr:uid="{78F700BF-2A54-4887-8F3B-E71C2C7EBE62}"/>
    <cellStyle name="40% - Accent2 5 3 5 2 2" xfId="44720" xr:uid="{37AD21F6-5AC4-4968-BA46-8FCCF0571577}"/>
    <cellStyle name="40% - Accent2 5 3 5 3" xfId="16567" xr:uid="{13B3DFBD-BF69-4693-AD82-EC0ADB88CB3C}"/>
    <cellStyle name="40% - Accent2 5 3 5 4" xfId="35339" xr:uid="{640C7A05-468E-487A-A199-3A17A77B4A5E}"/>
    <cellStyle name="40% - Accent2 5 3 6" xfId="8653" xr:uid="{69A5D13A-14E4-4D32-9D17-C245D9223CAE}"/>
    <cellStyle name="40% - Accent2 5 3 6 2" xfId="27509" xr:uid="{97F5F390-07BE-4D11-8697-7AEC84305C24}"/>
    <cellStyle name="40% - Accent2 5 3 6 2 2" xfId="46271" xr:uid="{64A1A8AA-41B3-43BB-B7A6-1FC52D1C1183}"/>
    <cellStyle name="40% - Accent2 5 3 6 3" xfId="18118" xr:uid="{BB422AAF-50D8-45FA-9CDC-5A5EF757E339}"/>
    <cellStyle name="40% - Accent2 5 3 6 4" xfId="36890" xr:uid="{55C31444-6D57-40B3-9E80-359618AC7D19}"/>
    <cellStyle name="40% - Accent2 5 3 7" xfId="22568" xr:uid="{A54430A8-805B-46DD-BD0E-53CAB2DCC682}"/>
    <cellStyle name="40% - Accent2 5 3 7 2" xfId="41340" xr:uid="{F2132524-BB1C-40E5-B05D-1CB338AAC362}"/>
    <cellStyle name="40% - Accent2 5 3 8" xfId="13177" xr:uid="{2C22A04F-D70A-41FE-A8EF-2A2FFA4628F0}"/>
    <cellStyle name="40% - Accent2 5 3 9" xfId="31959" xr:uid="{FCC9B73F-1583-486A-B8E5-8F8B63EE23EA}"/>
    <cellStyle name="40% - Accent2 5 4" xfId="1588" xr:uid="{4B20BBB7-2B22-4E45-9D36-8139510750F0}"/>
    <cellStyle name="40% - Accent2 5 4 10" xfId="55773" xr:uid="{8A55C370-6AC1-4821-9FA5-2C1C64174187}"/>
    <cellStyle name="40% - Accent2 5 4 2" xfId="6920" xr:uid="{BF13989D-C05B-4940-9512-2D3E2D2C90B2}"/>
    <cellStyle name="40% - Accent2 5 4 2 2" xfId="10803" xr:uid="{D88C7B7C-354C-4B69-9357-595C25109289}"/>
    <cellStyle name="40% - Accent2 5 4 2 2 2" xfId="29657" xr:uid="{EFF4D661-11FD-4250-ABA5-0AFD47B83DC1}"/>
    <cellStyle name="40% - Accent2 5 4 2 2 2 2" xfId="48419" xr:uid="{BE4659BC-E2D7-48FE-AA08-17B627E95552}"/>
    <cellStyle name="40% - Accent2 5 4 2 2 3" xfId="20266" xr:uid="{69913741-1DA5-49E0-8B63-42E7EC71E27F}"/>
    <cellStyle name="40% - Accent2 5 4 2 2 4" xfId="39038" xr:uid="{0092DB26-3CF7-4773-8539-3808D4A5F9AB}"/>
    <cellStyle name="40% - Accent2 5 4 2 3" xfId="25960" xr:uid="{F151C4AD-9877-4564-86C8-7A2D97D9C955}"/>
    <cellStyle name="40% - Accent2 5 4 2 3 2" xfId="44722" xr:uid="{57E175E0-1AD3-42AC-A623-0CF3F67DCA2D}"/>
    <cellStyle name="40% - Accent2 5 4 2 4" xfId="16569" xr:uid="{168CBC64-7558-451A-B350-138BDE5294CD}"/>
    <cellStyle name="40% - Accent2 5 4 2 5" xfId="35341" xr:uid="{7305165E-53DE-4BE3-B86F-754D7550FA9F}"/>
    <cellStyle name="40% - Accent2 5 4 2 6" xfId="53149" xr:uid="{544D326B-8E80-4938-A8F0-9220E07EF864}"/>
    <cellStyle name="40% - Accent2 5 4 2 7" xfId="61092" xr:uid="{55D8805E-141B-49CD-9850-46A520F5E568}"/>
    <cellStyle name="40% - Accent2 5 4 3" xfId="10804" xr:uid="{FEC29D97-1F58-4DCF-9F76-0B084F619022}"/>
    <cellStyle name="40% - Accent2 5 4 3 2" xfId="29658" xr:uid="{088ED50E-58F2-4060-B596-ED5372575934}"/>
    <cellStyle name="40% - Accent2 5 4 3 2 2" xfId="48420" xr:uid="{CD50CA6A-E9D3-4D98-A93A-CA3800958039}"/>
    <cellStyle name="40% - Accent2 5 4 3 3" xfId="20267" xr:uid="{449FC143-CE51-4C9E-8E86-30CB40CD1059}"/>
    <cellStyle name="40% - Accent2 5 4 3 4" xfId="39039" xr:uid="{F1EA92D2-6058-46E4-8DAE-E194F303EEF8}"/>
    <cellStyle name="40% - Accent2 5 4 3 5" xfId="53150" xr:uid="{9587AB22-6DFA-4D00-98C6-ADF6C8731EFC}"/>
    <cellStyle name="40% - Accent2 5 4 3 6" xfId="61093" xr:uid="{C141D8C4-3F59-4C8B-BC16-C673E41FC2EA}"/>
    <cellStyle name="40% - Accent2 5 4 4" xfId="8655" xr:uid="{29783A67-6181-4C8B-B17F-F57A65B5356E}"/>
    <cellStyle name="40% - Accent2 5 4 4 2" xfId="27511" xr:uid="{55EE6E1C-9D47-4A04-AC4C-B5666123802F}"/>
    <cellStyle name="40% - Accent2 5 4 4 2 2" xfId="46273" xr:uid="{6A93BB76-DC71-4F0F-A325-D557B3FD5066}"/>
    <cellStyle name="40% - Accent2 5 4 4 3" xfId="18120" xr:uid="{43063FFE-D23C-4A7F-A8D7-8DBF0C52A8B3}"/>
    <cellStyle name="40% - Accent2 5 4 4 4" xfId="36892" xr:uid="{15FB3230-1A56-48D9-B5F3-5D4846D03395}"/>
    <cellStyle name="40% - Accent2 5 4 5" xfId="23978" xr:uid="{C6D2C3B7-C3A3-45C2-951D-505D31D788B7}"/>
    <cellStyle name="40% - Accent2 5 4 5 2" xfId="42741" xr:uid="{0DE89E1E-21ED-4D43-8084-B6BEE6839813}"/>
    <cellStyle name="40% - Accent2 5 4 6" xfId="14587" xr:uid="{6C0665B7-9240-4C0D-B326-4B15BE05C8A9}"/>
    <cellStyle name="40% - Accent2 5 4 7" xfId="33360" xr:uid="{C9827DA4-55D8-4785-ACA2-D6F420E4C36E}"/>
    <cellStyle name="40% - Accent2 5 4 8" xfId="51003" xr:uid="{0BF9B389-51F6-4292-8FE4-9F869694547F}"/>
    <cellStyle name="40% - Accent2 5 4 9" xfId="4931" xr:uid="{286F9EBD-C971-42D3-8BAB-5E83B9ABD3FF}"/>
    <cellStyle name="40% - Accent2 5 5" xfId="2457" xr:uid="{B9C658CD-FB4E-47E4-97FA-D18789497469}"/>
    <cellStyle name="40% - Accent2 5 5 10" xfId="55774" xr:uid="{3FA83E26-B441-4FC8-ADCF-FAC36369E333}"/>
    <cellStyle name="40% - Accent2 5 5 2" xfId="10806" xr:uid="{5B618F0D-A116-446E-A3AE-35818E2A308C}"/>
    <cellStyle name="40% - Accent2 5 5 2 2" xfId="29660" xr:uid="{3BC6AFEF-04DD-48DF-AC81-2195E10DA7C1}"/>
    <cellStyle name="40% - Accent2 5 5 2 2 2" xfId="48422" xr:uid="{F2A99B84-737B-4828-B9AA-6189AE895397}"/>
    <cellStyle name="40% - Accent2 5 5 2 3" xfId="20269" xr:uid="{48521484-CB5E-4E3B-B578-04A5FC0B1755}"/>
    <cellStyle name="40% - Accent2 5 5 2 4" xfId="39041" xr:uid="{6844A44F-ADC2-4558-8044-FE0B24CE31A8}"/>
    <cellStyle name="40% - Accent2 5 5 2 5" xfId="53152" xr:uid="{6F044B54-BED6-454A-B490-0E93DF77B137}"/>
    <cellStyle name="40% - Accent2 5 5 2 6" xfId="61094" xr:uid="{E48ABAA0-17EE-4EB2-867A-77A651A6B829}"/>
    <cellStyle name="40% - Accent2 5 5 3" xfId="10807" xr:uid="{529C52A5-4706-405D-8844-34D3A51FEBE8}"/>
    <cellStyle name="40% - Accent2 5 5 3 2" xfId="29661" xr:uid="{2AADA1E6-0382-462D-B473-17F76CA32942}"/>
    <cellStyle name="40% - Accent2 5 5 3 2 2" xfId="48423" xr:uid="{477A4CD5-0F6E-40D1-9463-C830349F5DCA}"/>
    <cellStyle name="40% - Accent2 5 5 3 3" xfId="20270" xr:uid="{CC9C56B6-7AA3-4174-B552-9DC7F6F38C92}"/>
    <cellStyle name="40% - Accent2 5 5 3 4" xfId="39042" xr:uid="{3CB13B8D-712C-4D9C-9A85-E9F90570FD91}"/>
    <cellStyle name="40% - Accent2 5 5 3 5" xfId="53153" xr:uid="{AE055F28-5F07-41EC-A336-5BB4E579A115}"/>
    <cellStyle name="40% - Accent2 5 5 3 6" xfId="61095" xr:uid="{F119DEDB-5DB2-4463-942A-7B8208AAC311}"/>
    <cellStyle name="40% - Accent2 5 5 4" xfId="10805" xr:uid="{3A737A6D-3CFC-43AE-93D4-595762F59A9D}"/>
    <cellStyle name="40% - Accent2 5 5 4 2" xfId="29659" xr:uid="{57870C19-ACA5-4297-9778-1AE177956DCA}"/>
    <cellStyle name="40% - Accent2 5 5 4 2 2" xfId="48421" xr:uid="{5AFF9703-07C7-4A34-AE2B-8690735EBAE4}"/>
    <cellStyle name="40% - Accent2 5 5 4 3" xfId="20268" xr:uid="{8B465547-6B48-4334-9C63-4B8F26DBB38B}"/>
    <cellStyle name="40% - Accent2 5 5 4 4" xfId="39040" xr:uid="{E7EDE870-0DA7-450F-A7E2-1E38B60A8A12}"/>
    <cellStyle name="40% - Accent2 5 5 5" xfId="24754" xr:uid="{9AE791D6-4E57-485D-80C7-4EDE798BD65F}"/>
    <cellStyle name="40% - Accent2 5 5 5 2" xfId="43516" xr:uid="{F2555E29-A497-44CF-B8A0-FEAF9D1DE805}"/>
    <cellStyle name="40% - Accent2 5 5 6" xfId="15363" xr:uid="{8191CDD8-6DAE-49A2-8473-78B5D388E396}"/>
    <cellStyle name="40% - Accent2 5 5 7" xfId="34135" xr:uid="{42421963-E15B-42E4-ADCA-5CCB920F61CD}"/>
    <cellStyle name="40% - Accent2 5 5 8" xfId="53151" xr:uid="{3DEC8A42-6EED-49FC-9C40-B1A2C033A14A}"/>
    <cellStyle name="40% - Accent2 5 5 9" xfId="5707" xr:uid="{B0B0AC22-6A6F-49F2-B26B-6A2EC5F6FC1E}"/>
    <cellStyle name="40% - Accent2 5 6" xfId="4156" xr:uid="{69CAEFEB-28C0-4A6F-AE01-6ADD8AC2AB37}"/>
    <cellStyle name="40% - Accent2 5 6 2" xfId="23203" xr:uid="{A764C8FF-7898-4682-9648-B2B46B59B4B4}"/>
    <cellStyle name="40% - Accent2 5 6 2 2" xfId="41966" xr:uid="{0519A0A3-277B-4B58-9913-D0672329BCA1}"/>
    <cellStyle name="40% - Accent2 5 6 3" xfId="13812" xr:uid="{E0AA6298-5246-48A5-8D79-CF28418DB69D}"/>
    <cellStyle name="40% - Accent2 5 6 4" xfId="32585" xr:uid="{68816240-2A48-48B6-8ED6-45B6CB0B00F6}"/>
    <cellStyle name="40% - Accent2 5 6 5" xfId="55775" xr:uid="{5A7C5959-AE00-4CDF-A212-9EF5B81A30AD}"/>
    <cellStyle name="40% - Accent2 5 7" xfId="6915" xr:uid="{7004891B-B278-4456-BB95-D0136C69E4B5}"/>
    <cellStyle name="40% - Accent2 5 7 2" xfId="25955" xr:uid="{5D4493DE-F86F-453F-AA34-1A4FD96F819F}"/>
    <cellStyle name="40% - Accent2 5 7 2 2" xfId="44717" xr:uid="{AEB048D3-F1FE-4B3D-B829-CCB78728B886}"/>
    <cellStyle name="40% - Accent2 5 7 3" xfId="16564" xr:uid="{66FC42D5-2228-4BC8-8649-2A00620D612D}"/>
    <cellStyle name="40% - Accent2 5 7 4" xfId="35336" xr:uid="{5B9AE151-38A4-4ABF-AA46-9E1C9F46920B}"/>
    <cellStyle name="40% - Accent2 5 7 5" xfId="55776" xr:uid="{99AD1727-6983-4D18-8D86-6B5344F93607}"/>
    <cellStyle name="40% - Accent2 5 8" xfId="7956" xr:uid="{D27701D5-A0E0-4805-9547-7402BC6C2E67}"/>
    <cellStyle name="40% - Accent2 5 8 2" xfId="55777" xr:uid="{3E5FADA9-4763-4272-A803-3B98AA1ACF16}"/>
    <cellStyle name="40% - Accent2 5 9" xfId="8650" xr:uid="{68743B3E-3FE9-49D2-9008-7E2299235256}"/>
    <cellStyle name="40% - Accent2 5 9 2" xfId="27506" xr:uid="{10182A03-AE71-4A86-8714-B60839350B33}"/>
    <cellStyle name="40% - Accent2 5 9 2 2" xfId="46268" xr:uid="{A007FF9D-0717-4597-BB7E-3144AA5B179B}"/>
    <cellStyle name="40% - Accent2 5 9 3" xfId="18115" xr:uid="{FE673E8A-87BB-4648-B744-1DC9FD8B38E3}"/>
    <cellStyle name="40% - Accent2 5 9 4" xfId="36887" xr:uid="{E402DDA8-588D-4F3E-B288-4D7C63CBC9AA}"/>
    <cellStyle name="40% - Accent2 5 9 5" xfId="55778" xr:uid="{7A61CF53-EAD8-41A1-B4B8-8FC09B98F519}"/>
    <cellStyle name="40% - Accent2 6" xfId="1219" xr:uid="{2FDCC4B5-8C7E-43EC-8CD2-99F6D562AE4A}"/>
    <cellStyle name="40% - Accent2 6 10" xfId="22569" xr:uid="{32C8B3D2-D8DA-4F35-9616-29D2306C9F10}"/>
    <cellStyle name="40% - Accent2 6 10 2" xfId="41341" xr:uid="{F935872C-4293-4D4C-AC00-8C7522E08C81}"/>
    <cellStyle name="40% - Accent2 6 11" xfId="13178" xr:uid="{6AC4A053-B86D-4A7C-BD83-4EA3AB849824}"/>
    <cellStyle name="40% - Accent2 6 12" xfId="31960" xr:uid="{A850775D-3115-423F-BCA4-B45AA28B5C67}"/>
    <cellStyle name="40% - Accent2 6 13" xfId="51004" xr:uid="{3794BC3A-84FD-487B-B36F-17BE28866A9C}"/>
    <cellStyle name="40% - Accent2 6 14" xfId="3515" xr:uid="{42380911-B7F2-43FB-8F24-C8DD8B701CDE}"/>
    <cellStyle name="40% - Accent2 6 15" xfId="55779" xr:uid="{3276803E-9D13-493A-B9DD-AE645DC984E7}"/>
    <cellStyle name="40% - Accent2 6 2" xfId="1425" xr:uid="{F7676481-204F-4916-B048-D0CEC4B7D8DF}"/>
    <cellStyle name="40% - Accent2 6 2 10" xfId="51005" xr:uid="{4EE63EED-7414-4883-A291-2A4252EF4936}"/>
    <cellStyle name="40% - Accent2 6 2 11" xfId="3516" xr:uid="{C6B92E71-525C-4247-AF18-6C9E9C6964B5}"/>
    <cellStyle name="40% - Accent2 6 2 12" xfId="55780" xr:uid="{73DAE663-2940-4553-BE46-2AE9A4730A3E}"/>
    <cellStyle name="40% - Accent2 6 2 2" xfId="2083" xr:uid="{B8B11586-073A-4F6C-A4DB-A1C785800245}"/>
    <cellStyle name="40% - Accent2 6 2 2 10" xfId="59183" xr:uid="{BCA29D8C-93D7-41F2-8BBC-AAD3433A6A67}"/>
    <cellStyle name="40% - Accent2 6 2 2 2" xfId="6923" xr:uid="{4A7B401B-E910-41BD-95C3-28DE944764C9}"/>
    <cellStyle name="40% - Accent2 6 2 2 2 2" xfId="10808" xr:uid="{9E952D0E-3249-483E-88D1-3B172B35B213}"/>
    <cellStyle name="40% - Accent2 6 2 2 2 2 2" xfId="29662" xr:uid="{A39B60ED-95F0-4804-8571-07570286DC7D}"/>
    <cellStyle name="40% - Accent2 6 2 2 2 2 2 2" xfId="48424" xr:uid="{B961AD51-2F82-4953-AB9E-9116B8825C8E}"/>
    <cellStyle name="40% - Accent2 6 2 2 2 2 3" xfId="20271" xr:uid="{FD31A129-5F8F-4740-B358-F97F2B1EA0F7}"/>
    <cellStyle name="40% - Accent2 6 2 2 2 2 4" xfId="39043" xr:uid="{32D6B266-45C8-4761-BB33-6D85993EFD6D}"/>
    <cellStyle name="40% - Accent2 6 2 2 2 3" xfId="25963" xr:uid="{FF9DFA67-FD9D-472B-8B1F-B0094D89043E}"/>
    <cellStyle name="40% - Accent2 6 2 2 2 3 2" xfId="44725" xr:uid="{CB60A579-7D61-4B2D-B555-DA1A34373BB5}"/>
    <cellStyle name="40% - Accent2 6 2 2 2 4" xfId="16572" xr:uid="{60938922-8082-411E-88E7-364849AC9549}"/>
    <cellStyle name="40% - Accent2 6 2 2 2 5" xfId="35344" xr:uid="{40DA7435-1AE0-4174-8150-4EB3430D77BA}"/>
    <cellStyle name="40% - Accent2 6 2 2 2 6" xfId="53154" xr:uid="{0C10C7C8-56D1-498C-8541-EA240414087B}"/>
    <cellStyle name="40% - Accent2 6 2 2 2 7" xfId="61096" xr:uid="{BAE6A7B2-F56B-4EE1-BD04-EE85145A973D}"/>
    <cellStyle name="40% - Accent2 6 2 2 3" xfId="10809" xr:uid="{65822276-12E0-4205-B8FC-C95339C2A2A7}"/>
    <cellStyle name="40% - Accent2 6 2 2 3 2" xfId="29663" xr:uid="{8047B909-174B-48D7-A23B-F9561994213F}"/>
    <cellStyle name="40% - Accent2 6 2 2 3 2 2" xfId="48425" xr:uid="{D668357A-EA91-407A-8E97-7ED9D2F07CE0}"/>
    <cellStyle name="40% - Accent2 6 2 2 3 3" xfId="20272" xr:uid="{C6ED2373-9811-47AF-88F5-ADC01685A59B}"/>
    <cellStyle name="40% - Accent2 6 2 2 3 4" xfId="39044" xr:uid="{298EBB98-F216-47BA-8A54-18AFC4760689}"/>
    <cellStyle name="40% - Accent2 6 2 2 3 5" xfId="53155" xr:uid="{6B8ECE93-DD98-41B7-BB84-47FE8125F681}"/>
    <cellStyle name="40% - Accent2 6 2 2 3 6" xfId="61097" xr:uid="{C70375C1-2C2D-4BA2-8753-48FEF0C7EBD9}"/>
    <cellStyle name="40% - Accent2 6 2 2 4" xfId="8658" xr:uid="{EB215B40-90D7-458C-8D9D-43B3500FE744}"/>
    <cellStyle name="40% - Accent2 6 2 2 4 2" xfId="27514" xr:uid="{FB65B310-E380-4814-B792-DBFC48599B30}"/>
    <cellStyle name="40% - Accent2 6 2 2 4 2 2" xfId="46276" xr:uid="{76972074-8130-47C9-AE82-AC838EF4D034}"/>
    <cellStyle name="40% - Accent2 6 2 2 4 3" xfId="18123" xr:uid="{7D9CC234-87C6-4DD1-9FFC-91DACA9ADB41}"/>
    <cellStyle name="40% - Accent2 6 2 2 4 4" xfId="36895" xr:uid="{7CD9D856-D99B-415F-8EF3-51D371805C2D}"/>
    <cellStyle name="40% - Accent2 6 2 2 5" xfId="24236" xr:uid="{288222A8-FE85-4853-A260-E6EE7D21A295}"/>
    <cellStyle name="40% - Accent2 6 2 2 5 2" xfId="42999" xr:uid="{6C0FE4A5-73B2-4586-82E5-CECD24C01C33}"/>
    <cellStyle name="40% - Accent2 6 2 2 6" xfId="14845" xr:uid="{F6322F8B-257C-4299-B2DD-6EC9F57FCC90}"/>
    <cellStyle name="40% - Accent2 6 2 2 7" xfId="33618" xr:uid="{CC04B13C-B9B5-4FD5-8A81-113DF1D97938}"/>
    <cellStyle name="40% - Accent2 6 2 2 8" xfId="51006" xr:uid="{D6C6A29A-4657-4EF8-AE42-7AE2958AAE45}"/>
    <cellStyle name="40% - Accent2 6 2 2 9" xfId="5189" xr:uid="{1DFF78D5-EAA4-42BD-9984-714DEF135469}"/>
    <cellStyle name="40% - Accent2 6 2 3" xfId="5965" xr:uid="{AFB487C4-FA94-42A5-95E9-E1B46F062E5C}"/>
    <cellStyle name="40% - Accent2 6 2 3 2" xfId="10810" xr:uid="{2AD58394-FF2A-4884-9061-C48224EA6D29}"/>
    <cellStyle name="40% - Accent2 6 2 3 2 2" xfId="29664" xr:uid="{E9A79C48-B3B8-443B-94F4-B4823C33EFB5}"/>
    <cellStyle name="40% - Accent2 6 2 3 2 2 2" xfId="48426" xr:uid="{7C157D55-3957-4B54-9597-939057D03811}"/>
    <cellStyle name="40% - Accent2 6 2 3 2 3" xfId="20273" xr:uid="{EDE33652-12C9-484F-9022-65BE63DE3479}"/>
    <cellStyle name="40% - Accent2 6 2 3 2 4" xfId="39045" xr:uid="{CE4579AD-DC12-4FE0-95D6-DD3DDD7C0CFB}"/>
    <cellStyle name="40% - Accent2 6 2 3 3" xfId="25012" xr:uid="{2F9AE362-6A06-4C45-846A-C12C98DE1899}"/>
    <cellStyle name="40% - Accent2 6 2 3 3 2" xfId="43774" xr:uid="{C60382F3-9FDE-4298-BCFD-ABAD64065B54}"/>
    <cellStyle name="40% - Accent2 6 2 3 4" xfId="15621" xr:uid="{18E606A6-844F-44D6-9907-2D4E00DDC505}"/>
    <cellStyle name="40% - Accent2 6 2 3 5" xfId="34393" xr:uid="{B9A902C5-83EC-49A6-A8A9-507E09548430}"/>
    <cellStyle name="40% - Accent2 6 2 3 6" xfId="53156" xr:uid="{47401BB1-C3D8-48CE-A975-8534A04BCD56}"/>
    <cellStyle name="40% - Accent2 6 2 3 7" xfId="61098" xr:uid="{3A23B9FD-6D86-40F4-B4C1-8253E1B6109B}"/>
    <cellStyle name="40% - Accent2 6 2 4" xfId="4414" xr:uid="{BEA7C8B3-4BAA-4625-8433-43089B8F7E16}"/>
    <cellStyle name="40% - Accent2 6 2 4 2" xfId="10811" xr:uid="{E646356A-2B23-4FD6-B069-20E3E214E1AF}"/>
    <cellStyle name="40% - Accent2 6 2 4 2 2" xfId="29665" xr:uid="{6F2DBA49-55A3-4C54-8DF3-1B8A865DBFA7}"/>
    <cellStyle name="40% - Accent2 6 2 4 2 2 2" xfId="48427" xr:uid="{EA43E432-A4ED-479B-B288-C4C9FBD86781}"/>
    <cellStyle name="40% - Accent2 6 2 4 2 3" xfId="20274" xr:uid="{6AEB5728-21B5-4B4A-9204-337A91825B25}"/>
    <cellStyle name="40% - Accent2 6 2 4 2 4" xfId="39046" xr:uid="{0B1A6A15-4CD9-4D63-B4A9-38B5FDDF064B}"/>
    <cellStyle name="40% - Accent2 6 2 4 3" xfId="23461" xr:uid="{F881859B-9B4C-4BDE-B3D8-AF48EF2B41FE}"/>
    <cellStyle name="40% - Accent2 6 2 4 3 2" xfId="42224" xr:uid="{922EEF80-5ACD-45E2-B16F-280FB7C08381}"/>
    <cellStyle name="40% - Accent2 6 2 4 4" xfId="14070" xr:uid="{4DB30055-5F60-49FF-BF98-1CFE321D62CA}"/>
    <cellStyle name="40% - Accent2 6 2 4 5" xfId="32843" xr:uid="{2D594DC2-1CF0-4B8B-B6A4-12972DCE12C0}"/>
    <cellStyle name="40% - Accent2 6 2 4 6" xfId="53157" xr:uid="{114D040B-096C-43C2-8CAA-F0E563E98E86}"/>
    <cellStyle name="40% - Accent2 6 2 4 7" xfId="61099" xr:uid="{57AAD3C3-84E3-4CC7-8E76-595070CA2E98}"/>
    <cellStyle name="40% - Accent2 6 2 5" xfId="6922" xr:uid="{C2FF05A2-5278-432E-82A1-7A33E83196E7}"/>
    <cellStyle name="40% - Accent2 6 2 5 2" xfId="25962" xr:uid="{CC04FAF9-1A5B-4397-BC03-6DF85139A9C7}"/>
    <cellStyle name="40% - Accent2 6 2 5 2 2" xfId="44724" xr:uid="{48C825A2-AC9F-4BC5-8F55-77F5D6F21F73}"/>
    <cellStyle name="40% - Accent2 6 2 5 3" xfId="16571" xr:uid="{C8D2C6EB-20E5-479F-BE48-D9C14BC93B64}"/>
    <cellStyle name="40% - Accent2 6 2 5 4" xfId="35343" xr:uid="{B99A6C6F-BA17-4862-9D27-55FE3B8EA4D2}"/>
    <cellStyle name="40% - Accent2 6 2 6" xfId="8657" xr:uid="{6BEDD7F2-5B45-4BEE-B268-A43A127A0F0E}"/>
    <cellStyle name="40% - Accent2 6 2 6 2" xfId="27513" xr:uid="{196064C7-166C-4C92-80A1-882818C5F96F}"/>
    <cellStyle name="40% - Accent2 6 2 6 2 2" xfId="46275" xr:uid="{F93848B0-08D8-48CD-9AD7-2CDA9ECA5362}"/>
    <cellStyle name="40% - Accent2 6 2 6 3" xfId="18122" xr:uid="{F73F434E-38AA-4CEE-A2BB-BF6AFAAE1BF0}"/>
    <cellStyle name="40% - Accent2 6 2 6 4" xfId="36894" xr:uid="{E13BBB1B-2A53-442C-B6B2-07FFF617BE25}"/>
    <cellStyle name="40% - Accent2 6 2 7" xfId="22570" xr:uid="{617E9945-9E50-4438-9B24-F2D72505BB0C}"/>
    <cellStyle name="40% - Accent2 6 2 7 2" xfId="41342" xr:uid="{CDEA296F-3B20-4E6F-B2D0-68F0DD8A4EEB}"/>
    <cellStyle name="40% - Accent2 6 2 8" xfId="13179" xr:uid="{AFEF6E19-4BD9-40D5-BBB4-936202571E54}"/>
    <cellStyle name="40% - Accent2 6 2 9" xfId="31961" xr:uid="{86E754A8-CA6A-4659-A2F7-49B9B04F8A29}"/>
    <cellStyle name="40% - Accent2 6 3" xfId="1877" xr:uid="{E42FE2B7-4958-4A2D-93EF-55CCF6DB33A2}"/>
    <cellStyle name="40% - Accent2 6 3 10" xfId="51007" xr:uid="{7AE3482E-D597-4699-90CE-9EDE28B2B08C}"/>
    <cellStyle name="40% - Accent2 6 3 11" xfId="3517" xr:uid="{38658369-13CF-46E1-AD99-B39EDD50D81A}"/>
    <cellStyle name="40% - Accent2 6 3 12" xfId="55781" xr:uid="{715C9D72-0DA0-40C1-BACF-FF38F6FF1233}"/>
    <cellStyle name="40% - Accent2 6 3 2" xfId="2458" xr:uid="{839A5EF6-0D08-4BCD-8CFB-B4B7BFAA6981}"/>
    <cellStyle name="40% - Accent2 6 3 2 10" xfId="59184" xr:uid="{32D87B82-3FE1-4400-88B1-A9E3595ADA79}"/>
    <cellStyle name="40% - Accent2 6 3 2 2" xfId="6925" xr:uid="{C6A0C03C-4630-4549-9D81-34DF4D142C74}"/>
    <cellStyle name="40% - Accent2 6 3 2 2 2" xfId="10812" xr:uid="{96758B9A-4DC1-44F0-A8A6-1531C44895D5}"/>
    <cellStyle name="40% - Accent2 6 3 2 2 2 2" xfId="29666" xr:uid="{AE9F9721-AE07-41BE-84B7-C6496000AE2A}"/>
    <cellStyle name="40% - Accent2 6 3 2 2 2 2 2" xfId="48428" xr:uid="{4AA6F507-3D87-4617-B37C-4E5815C7C425}"/>
    <cellStyle name="40% - Accent2 6 3 2 2 2 3" xfId="20275" xr:uid="{FE4D550D-DFDD-42A3-9356-9AB11CE4C85B}"/>
    <cellStyle name="40% - Accent2 6 3 2 2 2 4" xfId="39047" xr:uid="{E3848634-21E4-4E0B-9324-6E28F9422769}"/>
    <cellStyle name="40% - Accent2 6 3 2 2 3" xfId="25965" xr:uid="{82C85FE2-8371-40E0-99CB-FD221CB796B7}"/>
    <cellStyle name="40% - Accent2 6 3 2 2 3 2" xfId="44727" xr:uid="{7C21F3A8-0DA6-484E-8CC3-30078CE6A34E}"/>
    <cellStyle name="40% - Accent2 6 3 2 2 4" xfId="16574" xr:uid="{A5961E2E-AF40-4D10-9B58-D9F06DADE93F}"/>
    <cellStyle name="40% - Accent2 6 3 2 2 5" xfId="35346" xr:uid="{ADA4306F-1AF1-441E-B5AD-B4EF987F4BD7}"/>
    <cellStyle name="40% - Accent2 6 3 2 2 6" xfId="53158" xr:uid="{548C47C2-2C0E-4B48-B0B9-132D46B256F4}"/>
    <cellStyle name="40% - Accent2 6 3 2 2 7" xfId="61100" xr:uid="{71E0AE66-9218-4208-BD36-E313EAEA0931}"/>
    <cellStyle name="40% - Accent2 6 3 2 3" xfId="10813" xr:uid="{7FBC9DEF-6C25-438F-A23E-8BE0420808B2}"/>
    <cellStyle name="40% - Accent2 6 3 2 3 2" xfId="29667" xr:uid="{610C446A-F1A5-458A-B497-690E3FA57457}"/>
    <cellStyle name="40% - Accent2 6 3 2 3 2 2" xfId="48429" xr:uid="{4B60DF0D-89DC-47DF-B72C-DC8A26C69DBB}"/>
    <cellStyle name="40% - Accent2 6 3 2 3 3" xfId="20276" xr:uid="{191BF95B-ACFD-4F50-B3BF-4ED50041FD67}"/>
    <cellStyle name="40% - Accent2 6 3 2 3 4" xfId="39048" xr:uid="{E0EA3618-3812-4A78-AFD4-DBAB13BC65CD}"/>
    <cellStyle name="40% - Accent2 6 3 2 3 5" xfId="53159" xr:uid="{50173D52-96A4-475C-BCF6-B0B4A475744B}"/>
    <cellStyle name="40% - Accent2 6 3 2 3 6" xfId="61101" xr:uid="{6DD06BB7-9B6D-4A67-B9FD-E1D95A69F1EC}"/>
    <cellStyle name="40% - Accent2 6 3 2 4" xfId="8660" xr:uid="{FC482490-74DA-4583-B80C-A307E6C9E4FD}"/>
    <cellStyle name="40% - Accent2 6 3 2 4 2" xfId="27516" xr:uid="{4B4BE577-EB17-40AD-A0A5-AC13EEEE4B11}"/>
    <cellStyle name="40% - Accent2 6 3 2 4 2 2" xfId="46278" xr:uid="{9C299F24-5459-4DCA-8614-96A68DF910AF}"/>
    <cellStyle name="40% - Accent2 6 3 2 4 3" xfId="18125" xr:uid="{1BE51794-5475-4D12-93CD-7189B2648D2B}"/>
    <cellStyle name="40% - Accent2 6 3 2 4 4" xfId="36897" xr:uid="{72E8CECB-40A5-4ACE-8A16-63600A9FB55C}"/>
    <cellStyle name="40% - Accent2 6 3 2 5" xfId="24454" xr:uid="{5C739FF0-3D81-425D-A453-2834597B0833}"/>
    <cellStyle name="40% - Accent2 6 3 2 5 2" xfId="43217" xr:uid="{E60855F6-EC03-4E79-9C03-4B99B4279F86}"/>
    <cellStyle name="40% - Accent2 6 3 2 6" xfId="15063" xr:uid="{36496739-4AC4-4ED9-9B5B-E1F4CFD15845}"/>
    <cellStyle name="40% - Accent2 6 3 2 7" xfId="33836" xr:uid="{60FF7B4E-37A1-4ED0-A6E0-981FEB96F345}"/>
    <cellStyle name="40% - Accent2 6 3 2 8" xfId="51008" xr:uid="{0730C8B9-64AD-482F-B703-82E3DA868955}"/>
    <cellStyle name="40% - Accent2 6 3 2 9" xfId="5407" xr:uid="{B361AD98-ADB0-45E8-88B3-1391935FA5A7}"/>
    <cellStyle name="40% - Accent2 6 3 3" xfId="6183" xr:uid="{529916FC-297D-497A-9221-F091A6530DA1}"/>
    <cellStyle name="40% - Accent2 6 3 3 2" xfId="10814" xr:uid="{13B53828-3E9E-49B1-8365-225F01EA62A5}"/>
    <cellStyle name="40% - Accent2 6 3 3 2 2" xfId="29668" xr:uid="{481849CF-D4ED-47A2-AA55-2E4B59610CA8}"/>
    <cellStyle name="40% - Accent2 6 3 3 2 2 2" xfId="48430" xr:uid="{C2F02A8D-92B1-4995-93B1-BF96B3C12651}"/>
    <cellStyle name="40% - Accent2 6 3 3 2 3" xfId="20277" xr:uid="{830D68E0-1D7A-4AA8-9599-21279B231F40}"/>
    <cellStyle name="40% - Accent2 6 3 3 2 4" xfId="39049" xr:uid="{FB2FC499-CF1B-4945-8CB0-5CA4A1EF0E6C}"/>
    <cellStyle name="40% - Accent2 6 3 3 3" xfId="25230" xr:uid="{50EFABF4-D8BA-411B-9136-0E139B25E618}"/>
    <cellStyle name="40% - Accent2 6 3 3 3 2" xfId="43992" xr:uid="{557878E1-FF7C-4F45-9078-DD8FD0F5921D}"/>
    <cellStyle name="40% - Accent2 6 3 3 4" xfId="15839" xr:uid="{40455AF9-C942-4523-BBB8-4C4557D077A2}"/>
    <cellStyle name="40% - Accent2 6 3 3 5" xfId="34611" xr:uid="{41264F51-7F60-4DD5-9792-05DB5BC7AC23}"/>
    <cellStyle name="40% - Accent2 6 3 3 6" xfId="53160" xr:uid="{DF61994E-B79D-4796-9D7C-3ABDE2626C6E}"/>
    <cellStyle name="40% - Accent2 6 3 3 7" xfId="61102" xr:uid="{D1DECC32-77A5-414C-84AA-0486EBC2A82C}"/>
    <cellStyle name="40% - Accent2 6 3 4" xfId="4632" xr:uid="{A3491091-4856-4C0A-9F02-8C0713FE0993}"/>
    <cellStyle name="40% - Accent2 6 3 4 2" xfId="10815" xr:uid="{D1A6938A-671C-4C8C-AA1D-38801119B0AE}"/>
    <cellStyle name="40% - Accent2 6 3 4 2 2" xfId="29669" xr:uid="{A6F8C744-BBD1-47E0-BAD1-2696F6C06A16}"/>
    <cellStyle name="40% - Accent2 6 3 4 2 2 2" xfId="48431" xr:uid="{2E47FD37-DE32-4A2E-9DD4-D46B6BA07F0E}"/>
    <cellStyle name="40% - Accent2 6 3 4 2 3" xfId="20278" xr:uid="{86E09C7B-8A06-4FEF-A992-1D723C067EAE}"/>
    <cellStyle name="40% - Accent2 6 3 4 2 4" xfId="39050" xr:uid="{D41118A7-1742-49B1-AEB1-61F38395767D}"/>
    <cellStyle name="40% - Accent2 6 3 4 3" xfId="23679" xr:uid="{5D8D5E90-4B62-49AE-BC23-AF5175814D9C}"/>
    <cellStyle name="40% - Accent2 6 3 4 3 2" xfId="42442" xr:uid="{EEB1368F-C7A0-4AE5-BF63-2FA7923C615D}"/>
    <cellStyle name="40% - Accent2 6 3 4 4" xfId="14288" xr:uid="{8CF34940-0ECA-4276-9151-1D65F666E241}"/>
    <cellStyle name="40% - Accent2 6 3 4 5" xfId="33061" xr:uid="{30519757-3080-40BB-A5BC-21D660F0C62A}"/>
    <cellStyle name="40% - Accent2 6 3 4 6" xfId="53161" xr:uid="{78CC5979-A55D-43D8-A489-990BA5027073}"/>
    <cellStyle name="40% - Accent2 6 3 4 7" xfId="61103" xr:uid="{6FA90947-C392-43A1-8BA7-FE0716AB4F84}"/>
    <cellStyle name="40% - Accent2 6 3 5" xfId="6924" xr:uid="{195D9E69-E794-4217-87D6-2FA075B8EEDC}"/>
    <cellStyle name="40% - Accent2 6 3 5 2" xfId="25964" xr:uid="{8AD9866D-CF92-455B-BF93-241E0DE04725}"/>
    <cellStyle name="40% - Accent2 6 3 5 2 2" xfId="44726" xr:uid="{E69BCCC5-E559-4C9B-95AF-5DAC995BD913}"/>
    <cellStyle name="40% - Accent2 6 3 5 3" xfId="16573" xr:uid="{53BC9665-34F2-4BF6-93C9-C5319B5DBDA4}"/>
    <cellStyle name="40% - Accent2 6 3 5 4" xfId="35345" xr:uid="{17EEAB75-CCD2-4928-BFDC-C6E648CF6196}"/>
    <cellStyle name="40% - Accent2 6 3 6" xfId="8659" xr:uid="{A3F6E47A-F2A2-456B-876C-3B6C23319B4B}"/>
    <cellStyle name="40% - Accent2 6 3 6 2" xfId="27515" xr:uid="{1999DA2E-E253-460B-B28D-4393FD321D27}"/>
    <cellStyle name="40% - Accent2 6 3 6 2 2" xfId="46277" xr:uid="{20F91048-E3B6-4A69-A36B-97A126452A7D}"/>
    <cellStyle name="40% - Accent2 6 3 6 3" xfId="18124" xr:uid="{5D03C110-57ED-4E48-8618-FD257B790381}"/>
    <cellStyle name="40% - Accent2 6 3 6 4" xfId="36896" xr:uid="{81F912C3-FC0F-4856-8629-626E468B929B}"/>
    <cellStyle name="40% - Accent2 6 3 7" xfId="22571" xr:uid="{D49E361F-9DCB-497F-9D19-2B703C2EEED8}"/>
    <cellStyle name="40% - Accent2 6 3 7 2" xfId="41343" xr:uid="{D7A35441-FB7F-467A-963F-AD560D6040F5}"/>
    <cellStyle name="40% - Accent2 6 3 8" xfId="13180" xr:uid="{B1914A0B-44ED-4577-933A-62E127351031}"/>
    <cellStyle name="40% - Accent2 6 3 9" xfId="31962" xr:uid="{AE0EE02C-09F1-4105-978E-0C777B042538}"/>
    <cellStyle name="40% - Accent2 6 4" xfId="1671" xr:uid="{11D16B01-5FAF-44C6-A4DF-40322643A57E}"/>
    <cellStyle name="40% - Accent2 6 4 10" xfId="55782" xr:uid="{31866EC7-B3EC-4956-9E08-ADFB9113A112}"/>
    <cellStyle name="40% - Accent2 6 4 2" xfId="6926" xr:uid="{5618A32E-A12B-4168-AD1C-B226AFDADF6F}"/>
    <cellStyle name="40% - Accent2 6 4 2 2" xfId="10816" xr:uid="{528203E6-10F7-419F-AD65-89184D3AC781}"/>
    <cellStyle name="40% - Accent2 6 4 2 2 2" xfId="29670" xr:uid="{D8CC31EF-F328-4C89-984B-1F95C2A5DC7F}"/>
    <cellStyle name="40% - Accent2 6 4 2 2 2 2" xfId="48432" xr:uid="{90345909-8042-4C63-86E5-8CF4D45BE76B}"/>
    <cellStyle name="40% - Accent2 6 4 2 2 3" xfId="20279" xr:uid="{2E020528-0DAE-4550-8ED1-47C470587E5A}"/>
    <cellStyle name="40% - Accent2 6 4 2 2 4" xfId="39051" xr:uid="{D2F12009-0E5E-4468-99A3-82F22C73C0DB}"/>
    <cellStyle name="40% - Accent2 6 4 2 3" xfId="25966" xr:uid="{7B999ED6-9937-4E63-B8F0-903B4B3AB772}"/>
    <cellStyle name="40% - Accent2 6 4 2 3 2" xfId="44728" xr:uid="{B57280BF-F6F4-4D8C-89D3-9BD67ACED7D4}"/>
    <cellStyle name="40% - Accent2 6 4 2 4" xfId="16575" xr:uid="{9A0D3BBE-2FC0-4C01-99AC-1837DE69C503}"/>
    <cellStyle name="40% - Accent2 6 4 2 5" xfId="35347" xr:uid="{91964542-B3AA-4C04-81B2-4D87715E5592}"/>
    <cellStyle name="40% - Accent2 6 4 2 6" xfId="53162" xr:uid="{B931EAAB-52A5-4EC2-8B3A-117A0417E7BE}"/>
    <cellStyle name="40% - Accent2 6 4 2 7" xfId="61104" xr:uid="{3D42A72F-0E6A-4E36-B83D-EF9C0D723A7E}"/>
    <cellStyle name="40% - Accent2 6 4 3" xfId="10817" xr:uid="{1A45A7D8-6151-4106-B728-863922219DD2}"/>
    <cellStyle name="40% - Accent2 6 4 3 2" xfId="29671" xr:uid="{994A014C-924A-4F09-AF0D-A72924CDF730}"/>
    <cellStyle name="40% - Accent2 6 4 3 2 2" xfId="48433" xr:uid="{26CF7128-CDA9-4C5F-9FAC-115856F6229B}"/>
    <cellStyle name="40% - Accent2 6 4 3 3" xfId="20280" xr:uid="{A47F2B32-5ECB-4CDA-901A-074E350AC87A}"/>
    <cellStyle name="40% - Accent2 6 4 3 4" xfId="39052" xr:uid="{5A0CBA93-B5DF-4CE0-8BCE-3F5FE1EB6CCA}"/>
    <cellStyle name="40% - Accent2 6 4 3 5" xfId="53163" xr:uid="{526AB4CA-AF3C-4420-8325-7EE313E7986C}"/>
    <cellStyle name="40% - Accent2 6 4 3 6" xfId="61105" xr:uid="{A5773F59-D0CE-4F51-BDDB-255CC541DC31}"/>
    <cellStyle name="40% - Accent2 6 4 4" xfId="8661" xr:uid="{3E9B1EB9-A1AC-4B8A-AB93-BF2E86ACDB5E}"/>
    <cellStyle name="40% - Accent2 6 4 4 2" xfId="27517" xr:uid="{4695C793-E6DA-4E7C-8225-962627DB7D8F}"/>
    <cellStyle name="40% - Accent2 6 4 4 2 2" xfId="46279" xr:uid="{A7E37357-CABD-45BA-90C0-DD05455161F8}"/>
    <cellStyle name="40% - Accent2 6 4 4 3" xfId="18126" xr:uid="{E2D3CC6C-2764-4E48-9C9B-C14B393E04B2}"/>
    <cellStyle name="40% - Accent2 6 4 4 4" xfId="36898" xr:uid="{2B822867-CC0D-448C-9FF8-98A2B42B7A5C}"/>
    <cellStyle name="40% - Accent2 6 4 5" xfId="24021" xr:uid="{C60721D5-734E-4195-87E4-5B0207FA8B2A}"/>
    <cellStyle name="40% - Accent2 6 4 5 2" xfId="42784" xr:uid="{F0A56EC6-868B-4237-979F-7D26AA638005}"/>
    <cellStyle name="40% - Accent2 6 4 6" xfId="14630" xr:uid="{FC744DB1-DE05-4700-B83B-95378DC4613E}"/>
    <cellStyle name="40% - Accent2 6 4 7" xfId="33403" xr:uid="{5B80E6DE-4CE0-4100-91BC-FC84E4EBCE04}"/>
    <cellStyle name="40% - Accent2 6 4 8" xfId="51009" xr:uid="{4A3744CB-0F78-4F8B-B101-442BB01E6978}"/>
    <cellStyle name="40% - Accent2 6 4 9" xfId="4974" xr:uid="{9B0BE38B-3510-46D4-A4D4-C509710DAFA5}"/>
    <cellStyle name="40% - Accent2 6 5" xfId="5750" xr:uid="{B4943B1E-31F9-40E7-A54E-354C5C6F887D}"/>
    <cellStyle name="40% - Accent2 6 5 2" xfId="10818" xr:uid="{A4407761-7ACF-430B-BCE3-DF3C67184CB2}"/>
    <cellStyle name="40% - Accent2 6 5 2 2" xfId="29672" xr:uid="{31301445-0CC7-4978-A079-F2DA22FCBDBD}"/>
    <cellStyle name="40% - Accent2 6 5 2 2 2" xfId="48434" xr:uid="{F7D65A9D-24F1-4DC4-B653-79387CF09CEB}"/>
    <cellStyle name="40% - Accent2 6 5 2 3" xfId="20281" xr:uid="{DFE57BEE-B83F-451A-84F8-40843A413309}"/>
    <cellStyle name="40% - Accent2 6 5 2 4" xfId="39053" xr:uid="{4B8E9027-A850-4DA9-9093-64E4621C5B6E}"/>
    <cellStyle name="40% - Accent2 6 5 3" xfId="24797" xr:uid="{53A62E05-8B50-404C-8884-CDD00703584F}"/>
    <cellStyle name="40% - Accent2 6 5 3 2" xfId="43559" xr:uid="{1A9FE43F-E238-4C48-9C23-C0002C9D984C}"/>
    <cellStyle name="40% - Accent2 6 5 4" xfId="15406" xr:uid="{BBA0C127-5299-4E01-ABB0-AAD03567865D}"/>
    <cellStyle name="40% - Accent2 6 5 5" xfId="34178" xr:uid="{D2A07CBF-1287-4450-A287-CDE8056879FB}"/>
    <cellStyle name="40% - Accent2 6 5 6" xfId="53164" xr:uid="{3C605C5D-01E7-48E4-BA30-1B209C60E767}"/>
    <cellStyle name="40% - Accent2 6 5 7" xfId="55783" xr:uid="{48D714D1-FB38-4F70-9BFE-D85FFA3AF03D}"/>
    <cellStyle name="40% - Accent2 6 6" xfId="4199" xr:uid="{041FB940-F77B-41B8-8461-4F4EAA1B9095}"/>
    <cellStyle name="40% - Accent2 6 6 2" xfId="10819" xr:uid="{5343324F-D62D-4DAE-9D30-F6EF0251392B}"/>
    <cellStyle name="40% - Accent2 6 6 2 2" xfId="29673" xr:uid="{E12FB847-6C12-4296-8C9D-B514DA8C56EF}"/>
    <cellStyle name="40% - Accent2 6 6 2 2 2" xfId="48435" xr:uid="{DADE1E4F-2702-4C1C-8D1F-097A61C7E9CA}"/>
    <cellStyle name="40% - Accent2 6 6 2 3" xfId="20282" xr:uid="{093A661C-5F49-49FC-8A09-DC7A7C596B4A}"/>
    <cellStyle name="40% - Accent2 6 6 2 4" xfId="39054" xr:uid="{6D5669AD-A9BB-46C3-A1D4-502846988D5D}"/>
    <cellStyle name="40% - Accent2 6 6 3" xfId="23246" xr:uid="{3D24F4A3-8C62-461A-A15F-4CD83EA0A09B}"/>
    <cellStyle name="40% - Accent2 6 6 3 2" xfId="42009" xr:uid="{459B8082-7612-45EE-9BAB-31A2DBB3319E}"/>
    <cellStyle name="40% - Accent2 6 6 4" xfId="13855" xr:uid="{983CF639-B12E-4062-8F77-1B7585399539}"/>
    <cellStyle name="40% - Accent2 6 6 5" xfId="32628" xr:uid="{CEC01AF0-F7A8-40F8-9743-D2029FE36F53}"/>
    <cellStyle name="40% - Accent2 6 6 6" xfId="53165" xr:uid="{D0F4DA69-C7EE-4623-BC2E-8D87F88ECF42}"/>
    <cellStyle name="40% - Accent2 6 6 7" xfId="55784" xr:uid="{FC419DA8-18BB-4AE9-8484-231FA3318EED}"/>
    <cellStyle name="40% - Accent2 6 7" xfId="6921" xr:uid="{45E02753-A925-4A04-ABBE-79E3EB5171E2}"/>
    <cellStyle name="40% - Accent2 6 7 2" xfId="25961" xr:uid="{EB126DCA-2D6C-44A5-99FC-0079FC9E9A2C}"/>
    <cellStyle name="40% - Accent2 6 7 2 2" xfId="44723" xr:uid="{0F7DF07C-8719-40CA-BA60-C4F6A1DD7BED}"/>
    <cellStyle name="40% - Accent2 6 7 3" xfId="16570" xr:uid="{B5BE0165-6A48-4223-B3C0-BE4F5A4040AC}"/>
    <cellStyle name="40% - Accent2 6 7 4" xfId="35342" xr:uid="{ED4E9843-ABCE-4CB3-A314-193B977EE3D1}"/>
    <cellStyle name="40% - Accent2 6 7 5" xfId="55785" xr:uid="{D71465A0-08A6-4579-BBFF-BD767B364530}"/>
    <cellStyle name="40% - Accent2 6 8" xfId="7957" xr:uid="{A06F266D-0656-4DF3-B71D-4AD503A6CE6B}"/>
    <cellStyle name="40% - Accent2 6 8 2" xfId="55786" xr:uid="{D42EEBB3-3966-4530-982F-3B6486AF35E9}"/>
    <cellStyle name="40% - Accent2 6 9" xfId="8656" xr:uid="{A426DB39-E77E-4481-858A-424513FE3AAE}"/>
    <cellStyle name="40% - Accent2 6 9 2" xfId="27512" xr:uid="{3A87CF89-B05B-44ED-A982-ABD71E625C4F}"/>
    <cellStyle name="40% - Accent2 6 9 2 2" xfId="46274" xr:uid="{C3650812-72C3-434A-8E59-C90B45AB62DE}"/>
    <cellStyle name="40% - Accent2 6 9 3" xfId="18121" xr:uid="{12FB8922-D9B4-463D-A018-224D5B353E82}"/>
    <cellStyle name="40% - Accent2 6 9 4" xfId="36893" xr:uid="{A37AEB21-DDE4-4887-A330-C21674473927}"/>
    <cellStyle name="40% - Accent2 6 9 5" xfId="55787" xr:uid="{FA5347DF-FD91-41D9-B16A-1235ADAB7D3F}"/>
    <cellStyle name="40% - Accent2 7" xfId="1259" xr:uid="{19BA010E-238C-4416-9E04-60BBF4A8EA59}"/>
    <cellStyle name="40% - Accent2 7 10" xfId="31963" xr:uid="{0B15466D-3F7B-461B-BC43-8CC4E8EC9360}"/>
    <cellStyle name="40% - Accent2 7 11" xfId="51010" xr:uid="{1E179C66-47B6-458F-A494-016A1A482023}"/>
    <cellStyle name="40% - Accent2 7 12" xfId="3518" xr:uid="{6BAE66D4-A414-456D-82F2-F853DFC94F4C}"/>
    <cellStyle name="40% - Accent2 7 13" xfId="55788" xr:uid="{4A8AB1AD-FD27-49EB-AF2E-C0808AD88200}"/>
    <cellStyle name="40% - Accent2 7 2" xfId="1917" xr:uid="{8462E0F5-8F11-44A3-A610-915C910B847C}"/>
    <cellStyle name="40% - Accent2 7 2 10" xfId="51011" xr:uid="{3C72EEDC-AEC2-48A8-B789-448134818330}"/>
    <cellStyle name="40% - Accent2 7 2 11" xfId="3519" xr:uid="{948A0253-FE2D-46F9-8440-8AC17E35357D}"/>
    <cellStyle name="40% - Accent2 7 2 12" xfId="55789" xr:uid="{3085CBCA-DDB1-49A8-9759-3D469CB6BF95}"/>
    <cellStyle name="40% - Accent2 7 2 2" xfId="2459" xr:uid="{91888765-A40F-44C6-BF1C-BE6AF1B3A4D0}"/>
    <cellStyle name="40% - Accent2 7 2 2 10" xfId="59185" xr:uid="{61D4150B-7492-4B04-9C04-0E84FFEC065B}"/>
    <cellStyle name="40% - Accent2 7 2 2 2" xfId="6929" xr:uid="{6F73AC9A-FB7E-40DA-8F2E-D8EE1F1309DF}"/>
    <cellStyle name="40% - Accent2 7 2 2 2 2" xfId="10820" xr:uid="{B1A5F068-8B17-40D1-B6D3-ACCA417EA440}"/>
    <cellStyle name="40% - Accent2 7 2 2 2 2 2" xfId="29674" xr:uid="{B38675C4-533B-454F-BA04-9D195EC6BD10}"/>
    <cellStyle name="40% - Accent2 7 2 2 2 2 2 2" xfId="48436" xr:uid="{93C7E773-4EE6-4B08-8531-B2AB1E6E5CAB}"/>
    <cellStyle name="40% - Accent2 7 2 2 2 2 3" xfId="20283" xr:uid="{BDA3FA23-0D91-4ED2-9E73-8C73CBF53764}"/>
    <cellStyle name="40% - Accent2 7 2 2 2 2 4" xfId="39055" xr:uid="{A5819B91-EEF0-4BF1-912A-F9A8975A9651}"/>
    <cellStyle name="40% - Accent2 7 2 2 2 3" xfId="25969" xr:uid="{69D072AC-CDB5-4A92-957F-D77BEE240ED9}"/>
    <cellStyle name="40% - Accent2 7 2 2 2 3 2" xfId="44731" xr:uid="{B59A3F09-D992-4979-A7B4-8BE1C4B542A4}"/>
    <cellStyle name="40% - Accent2 7 2 2 2 4" xfId="16578" xr:uid="{A02DEB8F-C52A-402D-BB29-CD3584A3D61E}"/>
    <cellStyle name="40% - Accent2 7 2 2 2 5" xfId="35350" xr:uid="{D139413C-FB06-4184-9DFD-BEC75B50AB62}"/>
    <cellStyle name="40% - Accent2 7 2 2 2 6" xfId="53166" xr:uid="{40E511AF-7620-4CCB-92B0-578F0B9A231B}"/>
    <cellStyle name="40% - Accent2 7 2 2 2 7" xfId="61106" xr:uid="{2E8235DC-A8D6-49FE-9F6A-16CA33FEC63C}"/>
    <cellStyle name="40% - Accent2 7 2 2 3" xfId="10821" xr:uid="{F694ACE1-ABD7-422E-8CD1-F191C6CE1166}"/>
    <cellStyle name="40% - Accent2 7 2 2 3 2" xfId="29675" xr:uid="{A52D5FEA-48D9-457B-8CBE-6CC532037785}"/>
    <cellStyle name="40% - Accent2 7 2 2 3 2 2" xfId="48437" xr:uid="{58027015-3887-40F8-9754-71D6FBC37DB2}"/>
    <cellStyle name="40% - Accent2 7 2 2 3 3" xfId="20284" xr:uid="{97C1BEDB-5FBD-4133-9CCE-017A266E08CB}"/>
    <cellStyle name="40% - Accent2 7 2 2 3 4" xfId="39056" xr:uid="{03867566-1016-46E7-A358-68900A75A707}"/>
    <cellStyle name="40% - Accent2 7 2 2 3 5" xfId="53167" xr:uid="{81D4ED01-5186-4269-A4A9-224D1A7FB201}"/>
    <cellStyle name="40% - Accent2 7 2 2 3 6" xfId="61107" xr:uid="{004F6935-3E0B-40A2-8434-0939D8AAB22E}"/>
    <cellStyle name="40% - Accent2 7 2 2 4" xfId="8664" xr:uid="{F2CA97B9-9AC3-4F2D-B98C-11B5FB18292F}"/>
    <cellStyle name="40% - Accent2 7 2 2 4 2" xfId="27520" xr:uid="{7E5DE64A-0B75-4C57-B81E-9672C488EC31}"/>
    <cellStyle name="40% - Accent2 7 2 2 4 2 2" xfId="46282" xr:uid="{F0101CFA-A5E2-4E44-8CF0-18B71ADE7647}"/>
    <cellStyle name="40% - Accent2 7 2 2 4 3" xfId="18129" xr:uid="{902ADB20-EE72-412D-A48B-76D6B4A52F8C}"/>
    <cellStyle name="40% - Accent2 7 2 2 4 4" xfId="36901" xr:uid="{033363A1-124D-4A8E-9798-1A087BE0D526}"/>
    <cellStyle name="40% - Accent2 7 2 2 5" xfId="24497" xr:uid="{44B1713E-5A80-405B-8D7E-3E5D06568387}"/>
    <cellStyle name="40% - Accent2 7 2 2 5 2" xfId="43260" xr:uid="{73EA3463-E7F0-4A3C-9025-29767D52BF16}"/>
    <cellStyle name="40% - Accent2 7 2 2 6" xfId="15106" xr:uid="{CE8240A3-482D-49DE-9263-A44BDB38920A}"/>
    <cellStyle name="40% - Accent2 7 2 2 7" xfId="33879" xr:uid="{C4DD1064-2512-4C2A-8C72-DDCFDEEEDA0A}"/>
    <cellStyle name="40% - Accent2 7 2 2 8" xfId="51012" xr:uid="{B106600A-3757-46CE-A43F-7DAC4BA71921}"/>
    <cellStyle name="40% - Accent2 7 2 2 9" xfId="5450" xr:uid="{B1F7CE48-D930-4EB4-B93A-07925B3E14C8}"/>
    <cellStyle name="40% - Accent2 7 2 3" xfId="6226" xr:uid="{9A162692-D66F-4EC8-A60E-8F5B72CE6A58}"/>
    <cellStyle name="40% - Accent2 7 2 3 2" xfId="10822" xr:uid="{8729946E-90FA-4A44-9F94-EB7C7B9AC9E7}"/>
    <cellStyle name="40% - Accent2 7 2 3 2 2" xfId="29676" xr:uid="{31F9B826-1D95-42BF-87E3-3DC98BDED270}"/>
    <cellStyle name="40% - Accent2 7 2 3 2 2 2" xfId="48438" xr:uid="{5B4A354B-1CBD-46F2-9770-04706CD72EE0}"/>
    <cellStyle name="40% - Accent2 7 2 3 2 3" xfId="20285" xr:uid="{81FB1E2F-18CB-4999-8DAA-836742E6837D}"/>
    <cellStyle name="40% - Accent2 7 2 3 2 4" xfId="39057" xr:uid="{6EAE2AC1-FEAF-410B-8A06-F8D51BD5EFAB}"/>
    <cellStyle name="40% - Accent2 7 2 3 3" xfId="25273" xr:uid="{5007582E-44EC-4605-A624-EC34501ADDBB}"/>
    <cellStyle name="40% - Accent2 7 2 3 3 2" xfId="44035" xr:uid="{A2156C24-18D6-4D9A-BF79-1B8DA7B49EDB}"/>
    <cellStyle name="40% - Accent2 7 2 3 4" xfId="15882" xr:uid="{1D61A295-D2DF-4B52-AC15-091952506B39}"/>
    <cellStyle name="40% - Accent2 7 2 3 5" xfId="34654" xr:uid="{6FEAD557-4E0E-42F7-BB60-D0B77C689266}"/>
    <cellStyle name="40% - Accent2 7 2 3 6" xfId="53168" xr:uid="{C3AD9BD1-E722-464D-903B-7AC63681F2B3}"/>
    <cellStyle name="40% - Accent2 7 2 3 7" xfId="61108" xr:uid="{CE6BFD56-EB20-420A-BA48-8DF0085CEA0F}"/>
    <cellStyle name="40% - Accent2 7 2 4" xfId="4675" xr:uid="{F1845B23-85EB-4EE0-87FE-0DA42FEE8366}"/>
    <cellStyle name="40% - Accent2 7 2 4 2" xfId="10823" xr:uid="{205BE7D8-93FE-413A-B4A6-6DAD3A9BD252}"/>
    <cellStyle name="40% - Accent2 7 2 4 2 2" xfId="29677" xr:uid="{7BF948C3-9C13-4423-BBC6-F3CF0C28F9B6}"/>
    <cellStyle name="40% - Accent2 7 2 4 2 2 2" xfId="48439" xr:uid="{FA92776F-FE5D-4BF1-B2EB-4F59D668EDC1}"/>
    <cellStyle name="40% - Accent2 7 2 4 2 3" xfId="20286" xr:uid="{0545E328-6923-491C-B392-D00683E76F23}"/>
    <cellStyle name="40% - Accent2 7 2 4 2 4" xfId="39058" xr:uid="{F49BE1D7-C66E-41A9-B8CE-312FEA778462}"/>
    <cellStyle name="40% - Accent2 7 2 4 3" xfId="23722" xr:uid="{79D06CB5-E39F-45EC-8453-EA5E9A85A080}"/>
    <cellStyle name="40% - Accent2 7 2 4 3 2" xfId="42485" xr:uid="{41114C94-CA25-40A8-B90C-E05D2975BDD3}"/>
    <cellStyle name="40% - Accent2 7 2 4 4" xfId="14331" xr:uid="{7FE1C524-91CA-4792-9F15-1E2800722507}"/>
    <cellStyle name="40% - Accent2 7 2 4 5" xfId="33104" xr:uid="{99F7DEAA-4C5E-4C31-9E77-091FC9A31B91}"/>
    <cellStyle name="40% - Accent2 7 2 4 6" xfId="53169" xr:uid="{328ECFAE-1666-459A-9686-9147318AF9E5}"/>
    <cellStyle name="40% - Accent2 7 2 4 7" xfId="61109" xr:uid="{6B396370-E3EB-4AB2-B628-58B880B235DB}"/>
    <cellStyle name="40% - Accent2 7 2 5" xfId="6928" xr:uid="{508E9E80-DA49-45C2-810E-5BF24BE3E75C}"/>
    <cellStyle name="40% - Accent2 7 2 5 2" xfId="25968" xr:uid="{B65EF0C2-153A-4F4B-90F5-584CDEE97C82}"/>
    <cellStyle name="40% - Accent2 7 2 5 2 2" xfId="44730" xr:uid="{47A7506A-9100-4503-A165-3E00F64C79CC}"/>
    <cellStyle name="40% - Accent2 7 2 5 3" xfId="16577" xr:uid="{3F0DFEB4-1C81-4A22-9446-4D6768D273A6}"/>
    <cellStyle name="40% - Accent2 7 2 5 4" xfId="35349" xr:uid="{BCD5B8C8-50B3-4F92-B24B-252D75E863C0}"/>
    <cellStyle name="40% - Accent2 7 2 6" xfId="8663" xr:uid="{7D13A420-FEA9-46C9-85B0-B8919D678F15}"/>
    <cellStyle name="40% - Accent2 7 2 6 2" xfId="27519" xr:uid="{8434FF96-25BF-4F28-9E16-78A56E513635}"/>
    <cellStyle name="40% - Accent2 7 2 6 2 2" xfId="46281" xr:uid="{AC22986F-9AC3-407B-B514-514296BEEBA5}"/>
    <cellStyle name="40% - Accent2 7 2 6 3" xfId="18128" xr:uid="{93896E8C-74C3-40C9-A8CB-C97AE7AC8373}"/>
    <cellStyle name="40% - Accent2 7 2 6 4" xfId="36900" xr:uid="{98ABC7A2-B636-4D22-B60D-9E243F81CE32}"/>
    <cellStyle name="40% - Accent2 7 2 7" xfId="22573" xr:uid="{48217F96-8FA3-4CAF-AD02-4CC909B80679}"/>
    <cellStyle name="40% - Accent2 7 2 7 2" xfId="41345" xr:uid="{C8334C30-F744-4F7E-ABAA-14A0FE309811}"/>
    <cellStyle name="40% - Accent2 7 2 8" xfId="13182" xr:uid="{2BD3CD77-1C84-449D-91DB-C258651E55CC}"/>
    <cellStyle name="40% - Accent2 7 2 9" xfId="31964" xr:uid="{7291A491-1D6A-4C52-9384-B522DFBADF5C}"/>
    <cellStyle name="40% - Accent2 7 3" xfId="1505" xr:uid="{18D0BD06-8E5D-4423-859D-A7CE11CDE779}"/>
    <cellStyle name="40% - Accent2 7 3 10" xfId="55790" xr:uid="{F186E755-D1EC-455B-A6C7-995B316869DB}"/>
    <cellStyle name="40% - Accent2 7 3 2" xfId="6930" xr:uid="{3567033C-11AA-4AA8-BE2B-ABCC7615CCE4}"/>
    <cellStyle name="40% - Accent2 7 3 2 2" xfId="10824" xr:uid="{C5E9AEC1-577B-4E9C-BB23-8BCC38089D4B}"/>
    <cellStyle name="40% - Accent2 7 3 2 2 2" xfId="29678" xr:uid="{7D6E92B4-CFD0-4EFD-B302-3BDFCF119D2A}"/>
    <cellStyle name="40% - Accent2 7 3 2 2 2 2" xfId="48440" xr:uid="{BE812BD8-5C4C-45E4-87BC-55FE138CBF86}"/>
    <cellStyle name="40% - Accent2 7 3 2 2 3" xfId="20287" xr:uid="{2EC05DCB-4186-47E6-A464-95B6E1D75BCA}"/>
    <cellStyle name="40% - Accent2 7 3 2 2 4" xfId="39059" xr:uid="{AA8EE105-2514-4612-A2AF-7B546CB11842}"/>
    <cellStyle name="40% - Accent2 7 3 2 3" xfId="25970" xr:uid="{61868E71-5C70-4A5D-A262-04A367DAC546}"/>
    <cellStyle name="40% - Accent2 7 3 2 3 2" xfId="44732" xr:uid="{20B70353-C71A-4A6B-8855-19C76B785452}"/>
    <cellStyle name="40% - Accent2 7 3 2 4" xfId="16579" xr:uid="{B617DC46-0035-468D-9D49-C932E0EAABCE}"/>
    <cellStyle name="40% - Accent2 7 3 2 5" xfId="35351" xr:uid="{A334B34D-6B0F-49A3-A969-735856288C8E}"/>
    <cellStyle name="40% - Accent2 7 3 2 6" xfId="53170" xr:uid="{4A670D0F-777B-4962-9257-E954F8EA18A8}"/>
    <cellStyle name="40% - Accent2 7 3 2 7" xfId="61110" xr:uid="{E047E093-FBEA-4E67-A0C3-7390B859943F}"/>
    <cellStyle name="40% - Accent2 7 3 3" xfId="10825" xr:uid="{F15F5915-BE15-4FB7-A5F5-E8D87F1FBA2D}"/>
    <cellStyle name="40% - Accent2 7 3 3 2" xfId="29679" xr:uid="{8DE16CB5-C84D-478A-BD82-C0062F41E3F7}"/>
    <cellStyle name="40% - Accent2 7 3 3 2 2" xfId="48441" xr:uid="{23EA2214-A527-4E36-A006-19A238A9A196}"/>
    <cellStyle name="40% - Accent2 7 3 3 3" xfId="20288" xr:uid="{A7B7F3E8-D746-4D70-B1CE-78F6E5B179AE}"/>
    <cellStyle name="40% - Accent2 7 3 3 4" xfId="39060" xr:uid="{08AFC93C-70F1-4074-9F0D-91A96C7D6A1D}"/>
    <cellStyle name="40% - Accent2 7 3 3 5" xfId="53171" xr:uid="{4F669D35-CDED-4BE9-AADF-FF5844930CBC}"/>
    <cellStyle name="40% - Accent2 7 3 3 6" xfId="61111" xr:uid="{3F9FDDB4-0596-433F-B2C3-26DB9F399D60}"/>
    <cellStyle name="40% - Accent2 7 3 4" xfId="8665" xr:uid="{DC6A6BFC-BBEB-47CC-B9F4-CEA767D89EB1}"/>
    <cellStyle name="40% - Accent2 7 3 4 2" xfId="27521" xr:uid="{E008AE96-750F-426E-A08E-46C42E0D1D65}"/>
    <cellStyle name="40% - Accent2 7 3 4 2 2" xfId="46283" xr:uid="{6A33DE20-F4AE-4818-AC8E-7C764CF45428}"/>
    <cellStyle name="40% - Accent2 7 3 4 3" xfId="18130" xr:uid="{5F82E0D9-6EC4-43DF-960D-91A6FB3DDCEA}"/>
    <cellStyle name="40% - Accent2 7 3 4 4" xfId="36902" xr:uid="{542B2594-E3D0-402E-8EF7-C5997E61F1FD}"/>
    <cellStyle name="40% - Accent2 7 3 5" xfId="24064" xr:uid="{E4BA41FD-9A9D-4433-A118-1722D262BCEA}"/>
    <cellStyle name="40% - Accent2 7 3 5 2" xfId="42827" xr:uid="{8CD77A1B-FB43-48F8-A51B-270470D85B1F}"/>
    <cellStyle name="40% - Accent2 7 3 6" xfId="14673" xr:uid="{21C9A0AC-943A-444B-8A13-0B3E092145EF}"/>
    <cellStyle name="40% - Accent2 7 3 7" xfId="33446" xr:uid="{7F1ED4AC-6A56-45BF-80ED-DC66CBA97324}"/>
    <cellStyle name="40% - Accent2 7 3 8" xfId="51013" xr:uid="{A474FE27-32BA-4F52-9A8F-210FEFAE1A2A}"/>
    <cellStyle name="40% - Accent2 7 3 9" xfId="5017" xr:uid="{CA15F75F-A111-45FA-97C6-6FCA59CE99F1}"/>
    <cellStyle name="40% - Accent2 7 4" xfId="5793" xr:uid="{860B9376-4329-4ABF-B3CA-3A6AF2937356}"/>
    <cellStyle name="40% - Accent2 7 4 2" xfId="10826" xr:uid="{2FD1BEA9-8B80-4F1F-B533-07235266CD9D}"/>
    <cellStyle name="40% - Accent2 7 4 2 2" xfId="29680" xr:uid="{4579DEFF-3786-44CA-86E9-D9C27E6907D5}"/>
    <cellStyle name="40% - Accent2 7 4 2 2 2" xfId="48442" xr:uid="{B9145F40-3603-4FA4-B4CC-837F44D07BF5}"/>
    <cellStyle name="40% - Accent2 7 4 2 3" xfId="20289" xr:uid="{9838885C-DCE1-4867-9176-30A75E64A183}"/>
    <cellStyle name="40% - Accent2 7 4 2 4" xfId="39061" xr:uid="{AB31DCB8-ABF6-4661-A19D-5BB01ABA5ACC}"/>
    <cellStyle name="40% - Accent2 7 4 3" xfId="24840" xr:uid="{40BBCAC9-55F9-4E17-9243-8098BFEA3AD2}"/>
    <cellStyle name="40% - Accent2 7 4 3 2" xfId="43602" xr:uid="{081D845E-53E9-436E-BDDE-48E81855CB93}"/>
    <cellStyle name="40% - Accent2 7 4 4" xfId="15449" xr:uid="{9B18F7D8-E4A0-4BEC-9167-6E61EACCEDA9}"/>
    <cellStyle name="40% - Accent2 7 4 5" xfId="34221" xr:uid="{0612F9A5-5771-4212-83A8-BF8A67339081}"/>
    <cellStyle name="40% - Accent2 7 4 6" xfId="53172" xr:uid="{D542ED08-6B25-4FCB-93DB-EF63A7F42C37}"/>
    <cellStyle name="40% - Accent2 7 4 7" xfId="55791" xr:uid="{3E1496C8-984D-44F0-BD25-0E9E405A5130}"/>
    <cellStyle name="40% - Accent2 7 5" xfId="4242" xr:uid="{38F4BB97-75BE-4F59-856C-DC81F4D54A1A}"/>
    <cellStyle name="40% - Accent2 7 5 2" xfId="10827" xr:uid="{B010B509-E838-4946-B279-D38D63F4396A}"/>
    <cellStyle name="40% - Accent2 7 5 2 2" xfId="29681" xr:uid="{51DD871F-F79C-4C88-856F-BD1F7657E437}"/>
    <cellStyle name="40% - Accent2 7 5 2 2 2" xfId="48443" xr:uid="{F8D82969-12F5-4874-8C3E-98B579472DC4}"/>
    <cellStyle name="40% - Accent2 7 5 2 3" xfId="20290" xr:uid="{42FC31F9-78F9-4BD0-B1B2-53CE3FE39731}"/>
    <cellStyle name="40% - Accent2 7 5 2 4" xfId="39062" xr:uid="{CD8BBAE8-518C-4DF2-8C3C-EB57D5FF9137}"/>
    <cellStyle name="40% - Accent2 7 5 3" xfId="23289" xr:uid="{8A0A80D2-CE8A-4237-A731-DAAD3EB36638}"/>
    <cellStyle name="40% - Accent2 7 5 3 2" xfId="42052" xr:uid="{99E11805-3409-4DA7-9878-6D9C61252024}"/>
    <cellStyle name="40% - Accent2 7 5 4" xfId="13898" xr:uid="{4B58B376-982C-4CFF-A7AF-E05478C0127C}"/>
    <cellStyle name="40% - Accent2 7 5 5" xfId="32671" xr:uid="{CBB6DD1F-BB68-4031-9873-1F8F27D371D6}"/>
    <cellStyle name="40% - Accent2 7 5 6" xfId="53173" xr:uid="{50410231-CE33-4E63-B56F-07B725C0B8A0}"/>
    <cellStyle name="40% - Accent2 7 5 7" xfId="55792" xr:uid="{B85F26CF-FBD2-4EC1-8A30-88AAE37F6269}"/>
    <cellStyle name="40% - Accent2 7 6" xfId="6927" xr:uid="{3E029C02-DCE7-4313-9343-291BC5ECE62D}"/>
    <cellStyle name="40% - Accent2 7 6 2" xfId="25967" xr:uid="{E4674A96-5F99-44D3-879F-DA9505AD76A7}"/>
    <cellStyle name="40% - Accent2 7 6 2 2" xfId="44729" xr:uid="{CF22F20C-9973-42CD-8329-0276688ABC5E}"/>
    <cellStyle name="40% - Accent2 7 6 3" xfId="16576" xr:uid="{B6FA0F9E-5645-4FF9-B649-7AE31CA16B98}"/>
    <cellStyle name="40% - Accent2 7 6 4" xfId="35348" xr:uid="{8388EFB9-823C-4500-9015-87C87369C19F}"/>
    <cellStyle name="40% - Accent2 7 6 5" xfId="55793" xr:uid="{76319E2F-6CF6-4E02-BCE3-F22D4CCD67B3}"/>
    <cellStyle name="40% - Accent2 7 7" xfId="8662" xr:uid="{7589E31B-D2E4-4941-B6D8-56D401477282}"/>
    <cellStyle name="40% - Accent2 7 7 2" xfId="27518" xr:uid="{9C5BF9BF-DE6C-4986-8A39-6250010E71C1}"/>
    <cellStyle name="40% - Accent2 7 7 2 2" xfId="46280" xr:uid="{625665C8-5BB4-4666-87C2-67A410146465}"/>
    <cellStyle name="40% - Accent2 7 7 3" xfId="18127" xr:uid="{7060C3AF-3598-44C4-AAB7-B726BF5CFDF4}"/>
    <cellStyle name="40% - Accent2 7 7 4" xfId="36899" xr:uid="{298C1937-DE29-4778-A265-4CC5403FF5DC}"/>
    <cellStyle name="40% - Accent2 7 7 5" xfId="55794" xr:uid="{1BEDA457-69D8-49AF-996D-8C572B2927CE}"/>
    <cellStyle name="40% - Accent2 7 8" xfId="22572" xr:uid="{5CEFD864-B437-4F5B-A01B-064C8E200907}"/>
    <cellStyle name="40% - Accent2 7 8 2" xfId="41344" xr:uid="{B23ED908-1D3C-467D-8E74-32EB7B84616B}"/>
    <cellStyle name="40% - Accent2 7 8 3" xfId="55795" xr:uid="{EDB9D096-DF81-4BA5-8A12-4E35A1E99D8E}"/>
    <cellStyle name="40% - Accent2 7 9" xfId="13181" xr:uid="{8F382A4B-A9EF-4277-8ED0-9EA68921D89C}"/>
    <cellStyle name="40% - Accent2 7 9 2" xfId="55796" xr:uid="{1F9553C5-8B02-4635-9E70-B853055EC524}"/>
    <cellStyle name="40% - Accent2 8" xfId="1711" xr:uid="{F4300B21-0763-4281-8EA6-33FE56709710}"/>
    <cellStyle name="40% - Accent2 8 10" xfId="51014" xr:uid="{7A493A59-9BEA-487D-AADD-E7B5B7C78CC1}"/>
    <cellStyle name="40% - Accent2 8 11" xfId="3520" xr:uid="{EBCEC708-FDE8-430C-BBB9-4EC17E33C930}"/>
    <cellStyle name="40% - Accent2 8 12" xfId="55797" xr:uid="{8E6DDC0E-F879-4389-82AD-79D99508403F}"/>
    <cellStyle name="40% - Accent2 8 2" xfId="2460" xr:uid="{1247AB6A-B773-4434-84D3-DEA814AFBF8F}"/>
    <cellStyle name="40% - Accent2 8 2 10" xfId="55798" xr:uid="{D33D5807-6C52-4AD5-9A39-FB4E077C4FC8}"/>
    <cellStyle name="40% - Accent2 8 2 2" xfId="6932" xr:uid="{79599038-88DD-4B42-938C-CAD0BF6E4E24}"/>
    <cellStyle name="40% - Accent2 8 2 2 2" xfId="10828" xr:uid="{21D70C4B-9F78-4AE9-9779-5D4230277CB5}"/>
    <cellStyle name="40% - Accent2 8 2 2 2 2" xfId="29682" xr:uid="{D2226F50-21C5-4491-8F1D-540332B2E92C}"/>
    <cellStyle name="40% - Accent2 8 2 2 2 2 2" xfId="48444" xr:uid="{6A4592C0-E54F-47A8-90C2-416F2BA48A2B}"/>
    <cellStyle name="40% - Accent2 8 2 2 2 3" xfId="20291" xr:uid="{B6AE9073-2792-46B5-B4D7-4EBDBE443231}"/>
    <cellStyle name="40% - Accent2 8 2 2 2 4" xfId="39063" xr:uid="{0F7C3106-68A8-48E8-A4C6-556BB85CA0E3}"/>
    <cellStyle name="40% - Accent2 8 2 2 3" xfId="25972" xr:uid="{98A92923-D371-4594-B44E-EA9C99EF26DD}"/>
    <cellStyle name="40% - Accent2 8 2 2 3 2" xfId="44734" xr:uid="{D87821CF-F80B-4AA1-AF21-E9DC5336490C}"/>
    <cellStyle name="40% - Accent2 8 2 2 4" xfId="16581" xr:uid="{2C1E583E-B9B2-4ECA-90C3-5C98EB179A70}"/>
    <cellStyle name="40% - Accent2 8 2 2 5" xfId="35353" xr:uid="{AC55A89B-C330-4527-9138-FAC38144B108}"/>
    <cellStyle name="40% - Accent2 8 2 2 6" xfId="53174" xr:uid="{FD1EE2DD-78AC-43A1-BE48-5B1FF7ED11F6}"/>
    <cellStyle name="40% - Accent2 8 2 2 7" xfId="61112" xr:uid="{4E636219-B28E-45AF-B9E8-E9ECBB502FB7}"/>
    <cellStyle name="40% - Accent2 8 2 3" xfId="10829" xr:uid="{A3E850D0-FA08-41A6-9451-9895B9798212}"/>
    <cellStyle name="40% - Accent2 8 2 3 2" xfId="29683" xr:uid="{5CD099F3-3FDC-4B34-A1E4-0B679F657A34}"/>
    <cellStyle name="40% - Accent2 8 2 3 2 2" xfId="48445" xr:uid="{28AF131B-A1C8-43F8-8C38-ADD4415EC019}"/>
    <cellStyle name="40% - Accent2 8 2 3 3" xfId="20292" xr:uid="{91F37083-DFF8-4749-9046-5AE5F912F53D}"/>
    <cellStyle name="40% - Accent2 8 2 3 4" xfId="39064" xr:uid="{7672D009-2609-462B-BBBD-83BD75B3E04C}"/>
    <cellStyle name="40% - Accent2 8 2 3 5" xfId="53175" xr:uid="{AFF9E5E8-1BE4-4D9A-B44D-8E692828D436}"/>
    <cellStyle name="40% - Accent2 8 2 3 6" xfId="61113" xr:uid="{A479E72C-07B9-4E3B-9523-BBF196DAE2BE}"/>
    <cellStyle name="40% - Accent2 8 2 4" xfId="8667" xr:uid="{034C5ECA-BB7A-483C-941B-EF38673F5257}"/>
    <cellStyle name="40% - Accent2 8 2 4 2" xfId="27523" xr:uid="{3513C522-E606-46AA-8B2F-9D09002C0AE5}"/>
    <cellStyle name="40% - Accent2 8 2 4 2 2" xfId="46285" xr:uid="{9529BB37-E478-4940-B169-9069910AA6D7}"/>
    <cellStyle name="40% - Accent2 8 2 4 3" xfId="18132" xr:uid="{2EBB91F9-6FE7-49E1-BC22-EC0B90BE7E94}"/>
    <cellStyle name="40% - Accent2 8 2 4 4" xfId="36904" xr:uid="{225A8874-815F-4B9F-996A-F5190E094BD4}"/>
    <cellStyle name="40% - Accent2 8 2 5" xfId="24282" xr:uid="{9CECDA3A-9ADC-4411-B4DB-4B70F9A7B067}"/>
    <cellStyle name="40% - Accent2 8 2 5 2" xfId="43045" xr:uid="{59AC5D64-B7B6-4302-8638-4224EB830E10}"/>
    <cellStyle name="40% - Accent2 8 2 6" xfId="14891" xr:uid="{CE2B2204-19F0-46FE-99ED-E156E93B1FA6}"/>
    <cellStyle name="40% - Accent2 8 2 7" xfId="33664" xr:uid="{4D6EF781-E3B6-4551-B83D-5A6AFD38B480}"/>
    <cellStyle name="40% - Accent2 8 2 8" xfId="51015" xr:uid="{A710656D-79B7-4179-AF83-D99821F549B4}"/>
    <cellStyle name="40% - Accent2 8 2 9" xfId="5235" xr:uid="{510BA640-01A1-4962-83AE-6814B47CADB0}"/>
    <cellStyle name="40% - Accent2 8 3" xfId="6011" xr:uid="{59568B56-31C6-4A2A-AD8D-596B86FAFD71}"/>
    <cellStyle name="40% - Accent2 8 3 2" xfId="10830" xr:uid="{E27A392E-0AD7-41A7-AA49-788D36FF14E2}"/>
    <cellStyle name="40% - Accent2 8 3 2 2" xfId="29684" xr:uid="{04388C51-B2AE-4991-B433-2B75F693410A}"/>
    <cellStyle name="40% - Accent2 8 3 2 2 2" xfId="48446" xr:uid="{EC882A87-72B5-4826-AB3B-B7F593451682}"/>
    <cellStyle name="40% - Accent2 8 3 2 3" xfId="20293" xr:uid="{905230B1-2DE0-4B84-A6DD-7AA79E1D6037}"/>
    <cellStyle name="40% - Accent2 8 3 2 4" xfId="39065" xr:uid="{7CF97506-88F7-46C8-820D-F469300E531A}"/>
    <cellStyle name="40% - Accent2 8 3 3" xfId="25058" xr:uid="{7354A656-5B82-4A68-9A74-BA4714CD50CB}"/>
    <cellStyle name="40% - Accent2 8 3 3 2" xfId="43820" xr:uid="{2C2F39ED-0212-4385-A801-2B7ACF38F0CD}"/>
    <cellStyle name="40% - Accent2 8 3 4" xfId="15667" xr:uid="{845BA0BD-893C-4222-A3B8-991374FB04B2}"/>
    <cellStyle name="40% - Accent2 8 3 5" xfId="34439" xr:uid="{9D4A701B-720F-46E6-9B3E-B0A2877F2454}"/>
    <cellStyle name="40% - Accent2 8 3 6" xfId="53176" xr:uid="{824E7AE9-4217-4862-A16C-72798B3EB78C}"/>
    <cellStyle name="40% - Accent2 8 3 7" xfId="55799" xr:uid="{98FEB637-E069-4143-AEB1-07213B1F5E7F}"/>
    <cellStyle name="40% - Accent2 8 4" xfId="4460" xr:uid="{B1F9B03A-60B8-409D-84E4-EDB79C231285}"/>
    <cellStyle name="40% - Accent2 8 4 2" xfId="10831" xr:uid="{91E211BE-3527-48CC-B1B4-028ABE0552D2}"/>
    <cellStyle name="40% - Accent2 8 4 2 2" xfId="29685" xr:uid="{C610C6D6-F97E-492D-8D41-81EF2E25AECC}"/>
    <cellStyle name="40% - Accent2 8 4 2 2 2" xfId="48447" xr:uid="{0A1F053F-C91B-4501-B5C5-3692614A432A}"/>
    <cellStyle name="40% - Accent2 8 4 2 3" xfId="20294" xr:uid="{0742FA1D-7F7D-4837-86B4-7DDC48B0309E}"/>
    <cellStyle name="40% - Accent2 8 4 2 4" xfId="39066" xr:uid="{5E6D69EA-5107-406F-BEE7-A0D477032450}"/>
    <cellStyle name="40% - Accent2 8 4 3" xfId="23507" xr:uid="{98FC1F34-AF0C-482F-B5DB-8DB8A573AC0C}"/>
    <cellStyle name="40% - Accent2 8 4 3 2" xfId="42270" xr:uid="{2CC2AE22-D38F-447D-8CAF-1160525E7BF5}"/>
    <cellStyle name="40% - Accent2 8 4 4" xfId="14116" xr:uid="{A946E372-FB83-4F44-901D-3109339D83AF}"/>
    <cellStyle name="40% - Accent2 8 4 5" xfId="32889" xr:uid="{A39B384B-F899-479D-B074-5F4E70378667}"/>
    <cellStyle name="40% - Accent2 8 4 6" xfId="53177" xr:uid="{32E92BC5-C7E5-4296-ADA4-A4591FF250EE}"/>
    <cellStyle name="40% - Accent2 8 4 7" xfId="55800" xr:uid="{C5F9285A-C8D3-415C-87BF-E9F2C619CE15}"/>
    <cellStyle name="40% - Accent2 8 5" xfId="6931" xr:uid="{A346B903-94B5-43A6-A82B-87C496AE8D32}"/>
    <cellStyle name="40% - Accent2 8 5 2" xfId="25971" xr:uid="{F0DB2BD7-F5F0-4A79-8925-33AA517AE5D8}"/>
    <cellStyle name="40% - Accent2 8 5 2 2" xfId="44733" xr:uid="{CE96A557-0318-461E-947C-665B49896AB8}"/>
    <cellStyle name="40% - Accent2 8 5 3" xfId="16580" xr:uid="{E5BDD64C-AD47-4A7B-8A26-4CDF0B5DDC65}"/>
    <cellStyle name="40% - Accent2 8 5 4" xfId="35352" xr:uid="{41639618-5E2C-43D2-8517-B61717A39FE5}"/>
    <cellStyle name="40% - Accent2 8 5 5" xfId="55801" xr:uid="{B3E317B0-2BBE-4B5B-BEAC-67028C1748AB}"/>
    <cellStyle name="40% - Accent2 8 6" xfId="8666" xr:uid="{1BEAF641-6D76-4136-A3B6-ABD0A1EE3484}"/>
    <cellStyle name="40% - Accent2 8 6 2" xfId="27522" xr:uid="{6298FC2B-05F8-49BE-99D0-E01B98B0717F}"/>
    <cellStyle name="40% - Accent2 8 6 2 2" xfId="46284" xr:uid="{3A65B251-1102-4B89-9BCC-31A1E64AB51F}"/>
    <cellStyle name="40% - Accent2 8 6 3" xfId="18131" xr:uid="{9E9DDDF8-0A2C-4C09-8AC8-B3FAF840A815}"/>
    <cellStyle name="40% - Accent2 8 6 4" xfId="36903" xr:uid="{5CECDA07-972B-4175-B283-879B7503790D}"/>
    <cellStyle name="40% - Accent2 8 6 5" xfId="55802" xr:uid="{6BEB8EBF-3597-4AF1-B25D-C3E8CEE670DC}"/>
    <cellStyle name="40% - Accent2 8 7" xfId="22574" xr:uid="{29B62BAE-9F78-4F47-B800-3C83C615DC6B}"/>
    <cellStyle name="40% - Accent2 8 7 2" xfId="41346" xr:uid="{5375E933-9FB4-404C-BA14-49396307126B}"/>
    <cellStyle name="40% - Accent2 8 7 3" xfId="55803" xr:uid="{5B24B751-ABBF-4984-915F-193943084F66}"/>
    <cellStyle name="40% - Accent2 8 8" xfId="13183" xr:uid="{66D374D1-B1A5-4771-B259-BA43C4E791AE}"/>
    <cellStyle name="40% - Accent2 8 8 2" xfId="55804" xr:uid="{ADEA5162-A111-4B59-93B4-E0DA2D976770}"/>
    <cellStyle name="40% - Accent2 8 9" xfId="31965" xr:uid="{DD90F0D0-B7C9-4DC6-9B29-B77CD3AF187A}"/>
    <cellStyle name="40% - Accent2 8 9 2" xfId="55805" xr:uid="{4BE6694C-6816-4702-9597-F303E27BEBFA}"/>
    <cellStyle name="40% - Accent2 9" xfId="1465" xr:uid="{71136D94-22BA-4143-8BEF-1A95DFF6C8A5}"/>
    <cellStyle name="40% - Accent2 9 10" xfId="51016" xr:uid="{F7E15A75-0FAA-40FF-8144-D37E4CCCD042}"/>
    <cellStyle name="40% - Accent2 9 11" xfId="3521" xr:uid="{B5C5E733-BC21-4F77-8F4A-44273EE71E34}"/>
    <cellStyle name="40% - Accent2 9 12" xfId="55806" xr:uid="{5CD668D0-E9EE-4A99-AE2D-A0CE7427459E}"/>
    <cellStyle name="40% - Accent2 9 2" xfId="2461" xr:uid="{FB757A5F-9408-455E-958F-A3C3965E31D8}"/>
    <cellStyle name="40% - Accent2 9 2 10" xfId="55807" xr:uid="{08332F05-E264-491F-95E6-0D521D3CDD89}"/>
    <cellStyle name="40% - Accent2 9 2 2" xfId="6934" xr:uid="{97DB5161-D5F5-41BF-901C-E9DAA0209A80}"/>
    <cellStyle name="40% - Accent2 9 2 2 2" xfId="10832" xr:uid="{B9D28538-7ADF-4865-AD94-71E115969ACD}"/>
    <cellStyle name="40% - Accent2 9 2 2 2 2" xfId="29686" xr:uid="{159D8251-F2A7-43AE-984E-6B61393A5459}"/>
    <cellStyle name="40% - Accent2 9 2 2 2 2 2" xfId="48448" xr:uid="{1EDC5595-743A-47DF-827F-32C59D2C6DB7}"/>
    <cellStyle name="40% - Accent2 9 2 2 2 3" xfId="20295" xr:uid="{59E0CE52-6C85-47D1-9674-355A6F3C6F0F}"/>
    <cellStyle name="40% - Accent2 9 2 2 2 4" xfId="39067" xr:uid="{7A04BFA2-F31E-4924-8524-17954D732837}"/>
    <cellStyle name="40% - Accent2 9 2 2 3" xfId="25974" xr:uid="{4DABEE3F-D310-4F2F-BC6C-C5246064DE1F}"/>
    <cellStyle name="40% - Accent2 9 2 2 3 2" xfId="44736" xr:uid="{BCE77286-8182-4DA0-8AD3-37DF977D7AF6}"/>
    <cellStyle name="40% - Accent2 9 2 2 4" xfId="16583" xr:uid="{44A5F160-8BFD-4D50-B470-A5DFB454F4C0}"/>
    <cellStyle name="40% - Accent2 9 2 2 5" xfId="35355" xr:uid="{622A9E1A-C8D8-47C2-A6DA-08C77D1ABA5D}"/>
    <cellStyle name="40% - Accent2 9 2 2 6" xfId="53178" xr:uid="{EAB5EAE8-47C7-423A-8484-E32E783B096D}"/>
    <cellStyle name="40% - Accent2 9 2 2 7" xfId="61114" xr:uid="{AA5F99E1-EAAD-4108-A549-DCFE13266D0A}"/>
    <cellStyle name="40% - Accent2 9 2 3" xfId="10833" xr:uid="{9627C2B6-0E93-486B-9B9D-FDDC49B2CAEC}"/>
    <cellStyle name="40% - Accent2 9 2 3 2" xfId="29687" xr:uid="{50B0F7F7-D83B-45C6-B8FF-629F7FED393A}"/>
    <cellStyle name="40% - Accent2 9 2 3 2 2" xfId="48449" xr:uid="{A0C215E2-53A3-4A34-939A-696FF489D17A}"/>
    <cellStyle name="40% - Accent2 9 2 3 3" xfId="20296" xr:uid="{0C69B199-3DC3-4673-9C38-AF3740190D86}"/>
    <cellStyle name="40% - Accent2 9 2 3 4" xfId="39068" xr:uid="{6C2704F7-B987-4DEB-ACF6-F942B2191086}"/>
    <cellStyle name="40% - Accent2 9 2 3 5" xfId="53179" xr:uid="{D1EFC707-638D-404B-A9EE-EA1B330C6452}"/>
    <cellStyle name="40% - Accent2 9 2 3 6" xfId="61115" xr:uid="{4B9645AE-CAC8-4E9C-BAF3-C3EDA7E0B2A0}"/>
    <cellStyle name="40% - Accent2 9 2 4" xfId="8669" xr:uid="{DB23B03D-CD4C-4AB0-8985-7F28909ACBDF}"/>
    <cellStyle name="40% - Accent2 9 2 4 2" xfId="27525" xr:uid="{FAC0B0CD-F907-4A67-8DB7-0DB5752BB1BA}"/>
    <cellStyle name="40% - Accent2 9 2 4 2 2" xfId="46287" xr:uid="{DB92EA46-B451-4EF9-8819-1C108B4A8B85}"/>
    <cellStyle name="40% - Accent2 9 2 4 3" xfId="18134" xr:uid="{1B40E963-D1FE-4101-97B1-0939594FFF87}"/>
    <cellStyle name="40% - Accent2 9 2 4 4" xfId="36906" xr:uid="{203E4B6F-F8A7-4EDC-BE5C-0FF8D82F1CDA}"/>
    <cellStyle name="40% - Accent2 9 2 5" xfId="24536" xr:uid="{C71C6516-35F3-422B-9F90-BA4A61B86F59}"/>
    <cellStyle name="40% - Accent2 9 2 5 2" xfId="43298" xr:uid="{EE5034A7-CFAA-4930-8061-D110B68BBE18}"/>
    <cellStyle name="40% - Accent2 9 2 6" xfId="15145" xr:uid="{A26ABAEC-4EE3-45C3-841B-6EA27D893C84}"/>
    <cellStyle name="40% - Accent2 9 2 7" xfId="33917" xr:uid="{7AFBD8D0-3629-4BE4-8E0A-7D897C872B04}"/>
    <cellStyle name="40% - Accent2 9 2 8" xfId="51017" xr:uid="{5F6F97CF-D2A5-44D7-8695-6914580A1661}"/>
    <cellStyle name="40% - Accent2 9 2 9" xfId="5489" xr:uid="{B1419B5C-0D2F-4019-BFDA-EBC1941DCF95}"/>
    <cellStyle name="40% - Accent2 9 3" xfId="6264" xr:uid="{4B36C817-5326-4851-B703-C4BB13A4AD7C}"/>
    <cellStyle name="40% - Accent2 9 3 2" xfId="10834" xr:uid="{0AC3C40C-75D3-43C9-B251-ABB1EA20B917}"/>
    <cellStyle name="40% - Accent2 9 3 2 2" xfId="29688" xr:uid="{0E3F29EA-E54B-4223-AF1F-F2C9ED1E48F2}"/>
    <cellStyle name="40% - Accent2 9 3 2 2 2" xfId="48450" xr:uid="{D160F765-44D6-4604-A419-56F4F7D33D56}"/>
    <cellStyle name="40% - Accent2 9 3 2 3" xfId="20297" xr:uid="{41798651-DE42-405B-A27E-E15917D25056}"/>
    <cellStyle name="40% - Accent2 9 3 2 4" xfId="39069" xr:uid="{BBB332BD-E0FF-42E0-97DC-B34FE10D3435}"/>
    <cellStyle name="40% - Accent2 9 3 3" xfId="25311" xr:uid="{E1C148C8-2F75-4FD2-B5A6-C3296F6C08CD}"/>
    <cellStyle name="40% - Accent2 9 3 3 2" xfId="44073" xr:uid="{424D0F92-1DA3-414D-B7D8-B4B778AB8AB6}"/>
    <cellStyle name="40% - Accent2 9 3 4" xfId="15920" xr:uid="{62C8AAB3-30AB-4B05-B536-8BA00CA6E7D6}"/>
    <cellStyle name="40% - Accent2 9 3 5" xfId="34692" xr:uid="{6F53F320-1466-4E32-A3A7-0F6FAA613DBD}"/>
    <cellStyle name="40% - Accent2 9 3 6" xfId="53180" xr:uid="{A6A13610-C104-4219-8B6E-98FB96319E8A}"/>
    <cellStyle name="40% - Accent2 9 3 7" xfId="55808" xr:uid="{A880324C-99C3-4327-8E9D-55D61DB98DAB}"/>
    <cellStyle name="40% - Accent2 9 4" xfId="4713" xr:uid="{4D7E9AE5-E069-4390-9DAD-E2F9DF805B3F}"/>
    <cellStyle name="40% - Accent2 9 4 2" xfId="10835" xr:uid="{4326BCEA-04A9-4CF7-A13A-F3D9BF7502F6}"/>
    <cellStyle name="40% - Accent2 9 4 2 2" xfId="29689" xr:uid="{60ED777B-947C-4773-A29A-3132107A7EB1}"/>
    <cellStyle name="40% - Accent2 9 4 2 2 2" xfId="48451" xr:uid="{C5055CF3-E055-4A24-9169-8C36E3DB35A0}"/>
    <cellStyle name="40% - Accent2 9 4 2 3" xfId="20298" xr:uid="{4F5F137C-4687-405E-B2DC-F94B9CF63D3C}"/>
    <cellStyle name="40% - Accent2 9 4 2 4" xfId="39070" xr:uid="{AFF0E725-C591-4C1E-A465-A3EEAA3AA751}"/>
    <cellStyle name="40% - Accent2 9 4 3" xfId="23760" xr:uid="{4F169A0C-6C53-43E8-8658-E56E1C0B2787}"/>
    <cellStyle name="40% - Accent2 9 4 3 2" xfId="42523" xr:uid="{71EC00A8-609C-4F21-8353-162FB9559636}"/>
    <cellStyle name="40% - Accent2 9 4 4" xfId="14369" xr:uid="{52DBADD3-97B2-4493-B856-B55B15EE3086}"/>
    <cellStyle name="40% - Accent2 9 4 5" xfId="33142" xr:uid="{5D17BC62-E18E-40AD-B717-FB6E016F09C6}"/>
    <cellStyle name="40% - Accent2 9 4 6" xfId="53181" xr:uid="{7DF02E46-DC3B-4999-AE13-18E11E646A7D}"/>
    <cellStyle name="40% - Accent2 9 4 7" xfId="55809" xr:uid="{D251EE03-6071-4A28-846A-E13BC0F1C993}"/>
    <cellStyle name="40% - Accent2 9 5" xfId="6933" xr:uid="{E6D82314-5A59-425A-8561-E390BA8F5661}"/>
    <cellStyle name="40% - Accent2 9 5 2" xfId="25973" xr:uid="{F99D7B65-F9F2-43AF-9212-E50C5953DBA2}"/>
    <cellStyle name="40% - Accent2 9 5 2 2" xfId="44735" xr:uid="{B519AEFF-72BA-4733-82E4-5B9F3A23E4FA}"/>
    <cellStyle name="40% - Accent2 9 5 3" xfId="16582" xr:uid="{ECD3A1D9-5D45-46D7-87C1-F6AC22585992}"/>
    <cellStyle name="40% - Accent2 9 5 4" xfId="35354" xr:uid="{30AD8ED7-5BCF-40B6-B936-60F07F7FA1AC}"/>
    <cellStyle name="40% - Accent2 9 5 5" xfId="55810" xr:uid="{760E052A-6A43-4BF5-8CEE-1083A9E3C9CB}"/>
    <cellStyle name="40% - Accent2 9 6" xfId="8668" xr:uid="{CFAF924C-3EA5-4014-A198-F71477596712}"/>
    <cellStyle name="40% - Accent2 9 6 2" xfId="27524" xr:uid="{2C33F829-F20B-491B-B2E5-5C419A4410C4}"/>
    <cellStyle name="40% - Accent2 9 6 2 2" xfId="46286" xr:uid="{FC67F713-1A91-432D-9D30-A7A38C496720}"/>
    <cellStyle name="40% - Accent2 9 6 3" xfId="18133" xr:uid="{81964A24-4EAB-4B8D-BB8A-7D4A79C032E2}"/>
    <cellStyle name="40% - Accent2 9 6 4" xfId="36905" xr:uid="{A37CF81A-F569-463E-91E8-B5B9467C4FFF}"/>
    <cellStyle name="40% - Accent2 9 6 5" xfId="55811" xr:uid="{9A7C7887-FCB3-4A69-8E3D-B23499FE781A}"/>
    <cellStyle name="40% - Accent2 9 7" xfId="22575" xr:uid="{100B923B-D848-4322-8D68-DA4D779610B4}"/>
    <cellStyle name="40% - Accent2 9 7 2" xfId="41347" xr:uid="{521204DE-61B4-44AE-995B-72ABD5E0F4F2}"/>
    <cellStyle name="40% - Accent2 9 7 3" xfId="55812" xr:uid="{6864143E-D540-46BC-83CD-B83466FA459E}"/>
    <cellStyle name="40% - Accent2 9 8" xfId="13184" xr:uid="{0D59DDFB-8440-452C-BF71-29BA48700AF1}"/>
    <cellStyle name="40% - Accent2 9 8 2" xfId="55813" xr:uid="{FE2554F2-6217-430E-A5FD-D1C7BAD176B7}"/>
    <cellStyle name="40% - Accent2 9 9" xfId="31966" xr:uid="{FF963E47-DF00-4C0D-9612-7D9C179FA401}"/>
    <cellStyle name="40% - Accent3 10" xfId="849" xr:uid="{A311E320-BFCE-45DF-B0FB-733FAA68BED5}"/>
    <cellStyle name="40% - Accent3 10 10" xfId="51018" xr:uid="{EAF8C86F-2CDB-43C0-967C-388011038BBE}"/>
    <cellStyle name="40% - Accent3 10 11" xfId="3522" xr:uid="{9CF03D76-096A-474B-A6FE-41C8828E18AF}"/>
    <cellStyle name="40% - Accent3 10 12" xfId="55814" xr:uid="{378867D3-CA94-4999-B457-CBC26704DC24}"/>
    <cellStyle name="40% - Accent3 10 2" xfId="2462" xr:uid="{6CEB437C-68A6-4656-BEE1-1F7207092612}"/>
    <cellStyle name="40% - Accent3 10 2 10" xfId="55815" xr:uid="{C3A8CDF5-56FD-46A8-9E49-5E543E491926}"/>
    <cellStyle name="40% - Accent3 10 2 2" xfId="6936" xr:uid="{3D449944-6F46-4BDB-97BC-20486484586D}"/>
    <cellStyle name="40% - Accent3 10 2 2 2" xfId="10836" xr:uid="{7085F5FE-B055-4F35-8DCF-19821058AA51}"/>
    <cellStyle name="40% - Accent3 10 2 2 2 2" xfId="29690" xr:uid="{F1630F35-EDE9-45F5-862D-F7F79F31A686}"/>
    <cellStyle name="40% - Accent3 10 2 2 2 2 2" xfId="48452" xr:uid="{FD6965C5-0717-4009-886B-7027E6F898DD}"/>
    <cellStyle name="40% - Accent3 10 2 2 2 3" xfId="20299" xr:uid="{A1D47A49-4900-44A8-AE34-A31DF1C72573}"/>
    <cellStyle name="40% - Accent3 10 2 2 2 4" xfId="39071" xr:uid="{C3879825-D00B-4D94-A860-389A81EDF40F}"/>
    <cellStyle name="40% - Accent3 10 2 2 3" xfId="25976" xr:uid="{EF7BBA7E-004B-4D87-9667-420D2C3AF683}"/>
    <cellStyle name="40% - Accent3 10 2 2 3 2" xfId="44738" xr:uid="{0AC3ADB0-2A95-4AF4-9C36-FD7DD9CA6A9C}"/>
    <cellStyle name="40% - Accent3 10 2 2 4" xfId="16585" xr:uid="{5F628E6F-9CF3-4F13-8768-D8CE1730792C}"/>
    <cellStyle name="40% - Accent3 10 2 2 5" xfId="35357" xr:uid="{CEAEAE88-0BF2-4BB7-9A61-B07A43D11F3D}"/>
    <cellStyle name="40% - Accent3 10 2 2 6" xfId="53182" xr:uid="{40667CA4-1296-4CB1-B467-37640CD0D77F}"/>
    <cellStyle name="40% - Accent3 10 2 2 7" xfId="61116" xr:uid="{BEDB7F01-E936-4786-BECC-483A9697E8C8}"/>
    <cellStyle name="40% - Accent3 10 2 3" xfId="10837" xr:uid="{41D24E7D-8C7C-4D5F-B067-AF3AA562E7D4}"/>
    <cellStyle name="40% - Accent3 10 2 3 2" xfId="29691" xr:uid="{92E152C0-CB69-434C-BED1-6DB0085D0E0C}"/>
    <cellStyle name="40% - Accent3 10 2 3 2 2" xfId="48453" xr:uid="{2328EDC2-DB15-4CCD-9981-CEA3F099A33A}"/>
    <cellStyle name="40% - Accent3 10 2 3 3" xfId="20300" xr:uid="{CC5C2353-B0A4-4883-8157-4AEF7709D1E8}"/>
    <cellStyle name="40% - Accent3 10 2 3 4" xfId="39072" xr:uid="{04294EB0-F11B-44B8-864A-9F6CD130FBD9}"/>
    <cellStyle name="40% - Accent3 10 2 3 5" xfId="53183" xr:uid="{65C356CD-4DDD-4D17-A62F-9F0AB202B80C}"/>
    <cellStyle name="40% - Accent3 10 2 3 6" xfId="61117" xr:uid="{EA56097A-8A20-443B-A7DC-E9CB8E084F18}"/>
    <cellStyle name="40% - Accent3 10 2 4" xfId="8671" xr:uid="{423126EA-0ABF-486E-81CB-24E2AB29A908}"/>
    <cellStyle name="40% - Accent3 10 2 4 2" xfId="27527" xr:uid="{FD5E11F8-0968-4324-AAC8-5A293D2C5D93}"/>
    <cellStyle name="40% - Accent3 10 2 4 2 2" xfId="46289" xr:uid="{49273CC0-0D46-48AC-AE07-B6B996B45F00}"/>
    <cellStyle name="40% - Accent3 10 2 4 3" xfId="18136" xr:uid="{FA88DBCE-78EA-4E8C-9E84-74F5FAA3213B}"/>
    <cellStyle name="40% - Accent3 10 2 4 4" xfId="36908" xr:uid="{DE91A4DC-8A4F-47AF-B7A6-27574641063B}"/>
    <cellStyle name="40% - Accent3 10 2 5" xfId="24586" xr:uid="{FC2E2CD4-B4E9-4A2E-8859-1ED3DA8B593D}"/>
    <cellStyle name="40% - Accent3 10 2 5 2" xfId="43348" xr:uid="{3DE2D4F1-7501-4ED5-933C-0549034D3C2D}"/>
    <cellStyle name="40% - Accent3 10 2 6" xfId="15195" xr:uid="{A764254E-2023-4DD5-BB4C-0BCEDC5C7069}"/>
    <cellStyle name="40% - Accent3 10 2 7" xfId="33967" xr:uid="{C6C5225E-225B-42FB-A35B-D2A734CB9EF5}"/>
    <cellStyle name="40% - Accent3 10 2 8" xfId="51019" xr:uid="{AD296BEC-2F1E-4FFC-87F9-54A2E3D9DAEE}"/>
    <cellStyle name="40% - Accent3 10 2 9" xfId="5539" xr:uid="{ECC1E2E5-2540-4BEC-AEA4-9D097EA0FDFD}"/>
    <cellStyle name="40% - Accent3 10 3" xfId="6314" xr:uid="{45812382-3E30-4F2E-AF89-EE36B25C67A2}"/>
    <cellStyle name="40% - Accent3 10 3 2" xfId="10838" xr:uid="{4DBEC4AF-EEBF-4B14-9426-F7EDB9CD059C}"/>
    <cellStyle name="40% - Accent3 10 3 2 2" xfId="29692" xr:uid="{A5328983-583A-4731-B2BB-3ACC9B4BE646}"/>
    <cellStyle name="40% - Accent3 10 3 2 2 2" xfId="48454" xr:uid="{61178D48-5681-4D1C-AA8F-8FDF756E0D12}"/>
    <cellStyle name="40% - Accent3 10 3 2 3" xfId="20301" xr:uid="{9ED8AD12-9739-4420-BADF-995376C0F357}"/>
    <cellStyle name="40% - Accent3 10 3 2 4" xfId="39073" xr:uid="{1261BDB6-E0E4-4D5E-B784-FE285CE93D7E}"/>
    <cellStyle name="40% - Accent3 10 3 3" xfId="25361" xr:uid="{70132F71-C3EF-4820-BE81-C2A7DBA8CBEB}"/>
    <cellStyle name="40% - Accent3 10 3 3 2" xfId="44123" xr:uid="{8E6EB354-01EF-42A8-83DD-AE50BF390F5E}"/>
    <cellStyle name="40% - Accent3 10 3 4" xfId="15970" xr:uid="{E45E06A4-A996-4CFC-833E-D18ED7CB8B0D}"/>
    <cellStyle name="40% - Accent3 10 3 5" xfId="34742" xr:uid="{0D459597-38C9-4274-A765-DCAABFB74C61}"/>
    <cellStyle name="40% - Accent3 10 3 6" xfId="53184" xr:uid="{1E631D6C-2408-4B0D-B569-71BBF1E2A8C2}"/>
    <cellStyle name="40% - Accent3 10 3 7" xfId="55816" xr:uid="{D255F538-DDDE-4FFF-BDE1-9B4B376EFFB6}"/>
    <cellStyle name="40% - Accent3 10 4" xfId="4763" xr:uid="{A4BA3224-C6C8-40B7-B2FE-9A3E48904CFE}"/>
    <cellStyle name="40% - Accent3 10 4 2" xfId="10839" xr:uid="{8BAD549B-8798-4380-96FD-F9D41E1983A2}"/>
    <cellStyle name="40% - Accent3 10 4 2 2" xfId="29693" xr:uid="{4EA663F7-335F-4AC6-8751-B1CB3E3B876F}"/>
    <cellStyle name="40% - Accent3 10 4 2 2 2" xfId="48455" xr:uid="{FC1CDB55-CB83-463E-97EE-4F8CBA93BB03}"/>
    <cellStyle name="40% - Accent3 10 4 2 3" xfId="20302" xr:uid="{B1B83621-4396-45AC-954F-9855B337E603}"/>
    <cellStyle name="40% - Accent3 10 4 2 4" xfId="39074" xr:uid="{F3788CAF-DD19-4730-A7E7-DE817182BDA7}"/>
    <cellStyle name="40% - Accent3 10 4 3" xfId="23810" xr:uid="{6C2A3753-6BF0-4675-8015-F4ACF7E67976}"/>
    <cellStyle name="40% - Accent3 10 4 3 2" xfId="42573" xr:uid="{B4125416-413C-45B3-9929-3F8655BF1A29}"/>
    <cellStyle name="40% - Accent3 10 4 4" xfId="14419" xr:uid="{110563CF-A0AA-4734-947E-857949DEE645}"/>
    <cellStyle name="40% - Accent3 10 4 5" xfId="33192" xr:uid="{EA644D8F-92ED-42CD-B6F6-B1306EFCA3E5}"/>
    <cellStyle name="40% - Accent3 10 4 6" xfId="53185" xr:uid="{8B72E981-FB40-4E04-AF60-FFBA3F412F47}"/>
    <cellStyle name="40% - Accent3 10 4 7" xfId="55817" xr:uid="{6B93C7BF-111E-49E2-8D3C-A78BBD5C0070}"/>
    <cellStyle name="40% - Accent3 10 5" xfId="6935" xr:uid="{0A918A6F-5848-4125-8881-BFFA9E593937}"/>
    <cellStyle name="40% - Accent3 10 5 2" xfId="25975" xr:uid="{6A58A1B3-8E20-43C4-89A4-0CB734702702}"/>
    <cellStyle name="40% - Accent3 10 5 2 2" xfId="44737" xr:uid="{E148E8A5-BEA5-4F77-873E-E532BBF14E1A}"/>
    <cellStyle name="40% - Accent3 10 5 3" xfId="16584" xr:uid="{1C4DE54A-2C16-4A48-85D6-BC58E3CDE019}"/>
    <cellStyle name="40% - Accent3 10 5 4" xfId="35356" xr:uid="{D1A96EDC-2C79-465F-B57B-8BA6330010B9}"/>
    <cellStyle name="40% - Accent3 10 5 5" xfId="55818" xr:uid="{44E8670C-752A-4D11-95E6-8ADC4A3A2917}"/>
    <cellStyle name="40% - Accent3 10 6" xfId="8670" xr:uid="{E78CDA1B-5AC4-4233-834D-1D48FE049B5C}"/>
    <cellStyle name="40% - Accent3 10 6 2" xfId="27526" xr:uid="{C022F84B-7E09-419B-805D-93BD4A46774C}"/>
    <cellStyle name="40% - Accent3 10 6 2 2" xfId="46288" xr:uid="{AB290603-3361-413F-AF7F-B9CB6CCEA8A4}"/>
    <cellStyle name="40% - Accent3 10 6 3" xfId="18135" xr:uid="{3BC83B8E-E5A3-4AED-9A9C-E9F02AE549BE}"/>
    <cellStyle name="40% - Accent3 10 6 4" xfId="36907" xr:uid="{23E812D1-5EB0-45EF-8FB4-7328AC46B5C2}"/>
    <cellStyle name="40% - Accent3 10 7" xfId="22576" xr:uid="{2E680BE2-E552-401D-A3F1-CBBD93603474}"/>
    <cellStyle name="40% - Accent3 10 7 2" xfId="41348" xr:uid="{066DF4CD-5193-42CE-A699-1BCB33AC7A6C}"/>
    <cellStyle name="40% - Accent3 10 8" xfId="13185" xr:uid="{B95A029B-0681-4A75-B1C7-12ECE71A36DE}"/>
    <cellStyle name="40% - Accent3 10 9" xfId="31967" xr:uid="{559420C2-CCF1-4666-8746-8A7310BEF7A5}"/>
    <cellStyle name="40% - Accent3 11" xfId="2463" xr:uid="{285CF68C-9C95-4809-A5BA-510267403932}"/>
    <cellStyle name="40% - Accent3 11 10" xfId="55819" xr:uid="{97CBC803-9FF7-42B2-B1F6-F144CCD38D7F}"/>
    <cellStyle name="40% - Accent3 11 2" xfId="4804" xr:uid="{F2E79259-7028-404D-A156-6F27C7417E9B}"/>
    <cellStyle name="40% - Accent3 11 2 2" xfId="10840" xr:uid="{AF1F2A14-96E2-4603-8E8D-45D942E8A9DA}"/>
    <cellStyle name="40% - Accent3 11 2 2 2" xfId="29694" xr:uid="{5AE53DC4-FF30-4B1D-A60B-04212AC56CAF}"/>
    <cellStyle name="40% - Accent3 11 2 2 2 2" xfId="48456" xr:uid="{5590FA6C-5C32-42C9-8F79-48E72EFF5914}"/>
    <cellStyle name="40% - Accent3 11 2 2 3" xfId="20303" xr:uid="{9CB0FF09-EC01-473D-B020-216D1195DF96}"/>
    <cellStyle name="40% - Accent3 11 2 2 4" xfId="39075" xr:uid="{971EE2A3-55E2-415C-B68E-E07653844E35}"/>
    <cellStyle name="40% - Accent3 11 2 3" xfId="23851" xr:uid="{C8576C2F-859A-4F14-B207-50C78B34E798}"/>
    <cellStyle name="40% - Accent3 11 2 3 2" xfId="42614" xr:uid="{AC55B37C-22BE-4CBA-B069-4000655C1705}"/>
    <cellStyle name="40% - Accent3 11 2 4" xfId="14460" xr:uid="{7590F1A0-4691-4C07-BC1E-D4E9F5F281B8}"/>
    <cellStyle name="40% - Accent3 11 2 5" xfId="33233" xr:uid="{F6FE9DC3-FEB8-4514-A346-69DC5D521FEF}"/>
    <cellStyle name="40% - Accent3 11 2 6" xfId="53186" xr:uid="{489C0BF1-16D2-4904-9CAF-325214050007}"/>
    <cellStyle name="40% - Accent3 11 2 7" xfId="55820" xr:uid="{9AC4DFB5-0414-441D-A508-BCBBA6FE1CCF}"/>
    <cellStyle name="40% - Accent3 11 3" xfId="6937" xr:uid="{80A61F93-B26A-49A2-8F34-4B1902AD858D}"/>
    <cellStyle name="40% - Accent3 11 3 2" xfId="10841" xr:uid="{5CEDA9B4-D930-47C7-8457-0BB22AC95364}"/>
    <cellStyle name="40% - Accent3 11 3 2 2" xfId="29695" xr:uid="{ADA8F44E-182E-4B85-A1D0-F6DCE50841FE}"/>
    <cellStyle name="40% - Accent3 11 3 2 2 2" xfId="48457" xr:uid="{AC5E09CD-FBE1-43D5-87FA-7563B3963BAA}"/>
    <cellStyle name="40% - Accent3 11 3 2 3" xfId="20304" xr:uid="{6EBF9D96-5FF7-48FB-8E22-EEE196ACC45D}"/>
    <cellStyle name="40% - Accent3 11 3 2 4" xfId="39076" xr:uid="{0BE39A57-4776-4FE3-9A4A-1A905D6F2DD1}"/>
    <cellStyle name="40% - Accent3 11 3 3" xfId="25977" xr:uid="{9B64677C-2EBF-423B-A116-95BB0CBC8FFE}"/>
    <cellStyle name="40% - Accent3 11 3 3 2" xfId="44739" xr:uid="{3A0739BF-FE7C-4481-ACE8-59511D820C9B}"/>
    <cellStyle name="40% - Accent3 11 3 4" xfId="16586" xr:uid="{9B29DC03-0593-42C4-AA29-E272C4787313}"/>
    <cellStyle name="40% - Accent3 11 3 5" xfId="35358" xr:uid="{CFAB91D7-384C-415D-9365-AA190C39D989}"/>
    <cellStyle name="40% - Accent3 11 3 6" xfId="53187" xr:uid="{13710978-E8A6-4956-9EDB-20E1B09B1607}"/>
    <cellStyle name="40% - Accent3 11 3 7" xfId="55821" xr:uid="{F68D234C-F117-4914-AA63-13145C379F0B}"/>
    <cellStyle name="40% - Accent3 11 4" xfId="8672" xr:uid="{CAF83E99-7302-49D8-B219-2D11D2F1FBFA}"/>
    <cellStyle name="40% - Accent3 11 4 2" xfId="27528" xr:uid="{A5207FC7-72FA-4F75-8467-46A9FD5F5820}"/>
    <cellStyle name="40% - Accent3 11 4 2 2" xfId="46290" xr:uid="{F8E60BD5-2F42-4E50-8B55-F956466F01C1}"/>
    <cellStyle name="40% - Accent3 11 4 3" xfId="18137" xr:uid="{A14FE647-4E50-4855-9C6B-6D80F6F16133}"/>
    <cellStyle name="40% - Accent3 11 4 4" xfId="36909" xr:uid="{3DC2FE4B-C988-434B-988E-DEF71D83CB28}"/>
    <cellStyle name="40% - Accent3 11 4 5" xfId="55822" xr:uid="{C185C485-95B4-4CAB-9800-BF5FF62F0A29}"/>
    <cellStyle name="40% - Accent3 11 5" xfId="22577" xr:uid="{E81CFDE8-8E9F-42F1-936C-8D85F4102D1C}"/>
    <cellStyle name="40% - Accent3 11 5 2" xfId="41349" xr:uid="{80EF7CB3-A7A7-4267-905D-4D6CF13234BD}"/>
    <cellStyle name="40% - Accent3 11 5 3" xfId="55823" xr:uid="{F3CBC87B-6AD4-42F8-B16C-D61CCCA2EDF7}"/>
    <cellStyle name="40% - Accent3 11 6" xfId="13186" xr:uid="{34B58A3C-6549-4980-A634-CA8D21F96911}"/>
    <cellStyle name="40% - Accent3 11 7" xfId="31968" xr:uid="{022F974C-2DC7-43B5-8257-4DA3422E0B42}"/>
    <cellStyle name="40% - Accent3 11 8" xfId="51020" xr:uid="{337D0A86-B692-4BCC-ABDD-EEEAFF6F853A}"/>
    <cellStyle name="40% - Accent3 11 9" xfId="3523" xr:uid="{E621CFDE-34E0-4A3E-9DE9-0B8565D3A497}"/>
    <cellStyle name="40% - Accent3 12" xfId="2464" xr:uid="{1365D8DA-4399-47FC-BF00-27DB7F7C5E6F}"/>
    <cellStyle name="40% - Accent3 12 10" xfId="55824" xr:uid="{17C831C5-7129-4077-BF77-4CEC40C45809}"/>
    <cellStyle name="40% - Accent3 12 2" xfId="6938" xr:uid="{65655AC6-AD2B-4AD8-AA44-B967E919C7A8}"/>
    <cellStyle name="40% - Accent3 12 2 2" xfId="10842" xr:uid="{FE6E37D1-4A6C-4ABE-B420-A88AFC25A99E}"/>
    <cellStyle name="40% - Accent3 12 2 2 2" xfId="29696" xr:uid="{828BAFB7-3E20-4501-BA2F-0F6E4B9E8B71}"/>
    <cellStyle name="40% - Accent3 12 2 2 2 2" xfId="48458" xr:uid="{98E70C35-3B21-4CC5-8C2E-780FB1DF59B1}"/>
    <cellStyle name="40% - Accent3 12 2 2 3" xfId="20305" xr:uid="{E663E364-1D92-4A46-8B0D-223B44A7A1E7}"/>
    <cellStyle name="40% - Accent3 12 2 2 4" xfId="39077" xr:uid="{7E589EC8-8DDD-4FB6-AF82-C3392C2C5ADC}"/>
    <cellStyle name="40% - Accent3 12 2 3" xfId="25978" xr:uid="{AADB5C24-8BC1-4DD8-9079-E38CA49E4426}"/>
    <cellStyle name="40% - Accent3 12 2 3 2" xfId="44740" xr:uid="{F4BFE87B-F269-43D5-9598-84F234E692C4}"/>
    <cellStyle name="40% - Accent3 12 2 4" xfId="16587" xr:uid="{780E4D37-74D4-45F2-9B7E-3F728BC0E8FE}"/>
    <cellStyle name="40% - Accent3 12 2 5" xfId="35359" xr:uid="{C49F01EA-D8FF-4E63-BEE4-3ED37BF9FABC}"/>
    <cellStyle name="40% - Accent3 12 2 6" xfId="53188" xr:uid="{36ECC1EF-F876-4A3D-979E-E6664728684B}"/>
    <cellStyle name="40% - Accent3 12 2 7" xfId="55825" xr:uid="{6F57C249-6B8F-4CF9-95BD-D51432DFF27B}"/>
    <cellStyle name="40% - Accent3 12 3" xfId="10843" xr:uid="{703AA2E3-D009-44A1-8686-297AD456500B}"/>
    <cellStyle name="40% - Accent3 12 3 2" xfId="29697" xr:uid="{817E4A96-A9F0-4217-8B63-D50262EA32CC}"/>
    <cellStyle name="40% - Accent3 12 3 2 2" xfId="48459" xr:uid="{704009AF-D368-4834-BC1B-18EEC3A28084}"/>
    <cellStyle name="40% - Accent3 12 3 3" xfId="20306" xr:uid="{D5DCA8A0-06AC-454B-8A2A-06D71AEB0181}"/>
    <cellStyle name="40% - Accent3 12 3 4" xfId="39078" xr:uid="{8FB45524-926A-4103-A942-DC29B722EAD4}"/>
    <cellStyle name="40% - Accent3 12 3 5" xfId="53189" xr:uid="{FD51DE32-5E85-4420-9A35-DCE822A0924E}"/>
    <cellStyle name="40% - Accent3 12 3 6" xfId="61118" xr:uid="{C2D874DC-9055-4CAA-9E69-1FEDE0316495}"/>
    <cellStyle name="40% - Accent3 12 4" xfId="8673" xr:uid="{4220D5B2-24A6-4DC3-89AA-04F62E224BA0}"/>
    <cellStyle name="40% - Accent3 12 4 2" xfId="27529" xr:uid="{F8D577A4-6584-4B7A-ACE6-1E7B13C108D6}"/>
    <cellStyle name="40% - Accent3 12 4 2 2" xfId="46291" xr:uid="{1BA6A00A-F3D9-4816-AB3A-AAA8516BF5BD}"/>
    <cellStyle name="40% - Accent3 12 4 3" xfId="18138" xr:uid="{D48539E6-6489-4C43-8C17-906427247A8F}"/>
    <cellStyle name="40% - Accent3 12 4 4" xfId="36910" xr:uid="{64ED3976-D28A-4A0E-A8C7-255D011B0580}"/>
    <cellStyle name="40% - Accent3 12 5" xfId="24627" xr:uid="{62033CE4-8836-48D9-8CAF-DFCCC6E6D231}"/>
    <cellStyle name="40% - Accent3 12 5 2" xfId="43389" xr:uid="{FB5F21B1-C7F4-4FF2-8C94-9CB5CAB95A97}"/>
    <cellStyle name="40% - Accent3 12 6" xfId="15236" xr:uid="{16FE9CAD-F663-422E-95B4-0371177A984B}"/>
    <cellStyle name="40% - Accent3 12 7" xfId="34008" xr:uid="{FDD22A9D-EBC6-40C6-9721-EA1167DF939F}"/>
    <cellStyle name="40% - Accent3 12 8" xfId="51021" xr:uid="{274FF952-A13A-48F0-A02F-097326273CC6}"/>
    <cellStyle name="40% - Accent3 12 9" xfId="5580" xr:uid="{1B168EE4-05AB-4449-98D4-A061F862E1C6}"/>
    <cellStyle name="40% - Accent3 13" xfId="23076" xr:uid="{104F7335-30F8-4E03-811F-BE9670BB2786}"/>
    <cellStyle name="40% - Accent3 13 2" xfId="41839" xr:uid="{B0F6A5F0-D055-4567-A55E-DFF925BBC288}"/>
    <cellStyle name="40% - Accent3 13 2 2" xfId="55827" xr:uid="{3DA5E8F7-1201-4B1B-90A2-A23C4B0D14C2}"/>
    <cellStyle name="40% - Accent3 13 3" xfId="55826" xr:uid="{196A9460-A07B-4D38-8705-3F2317B74EBE}"/>
    <cellStyle name="40% - Accent3 14" xfId="13685" xr:uid="{5117C302-E044-4C24-862A-C7AEB0370A98}"/>
    <cellStyle name="40% - Accent3 14 2" xfId="55829" xr:uid="{FE775503-C67B-40EE-A057-E120819F4D01}"/>
    <cellStyle name="40% - Accent3 14 3" xfId="55828" xr:uid="{C9B27F83-C893-4999-BB16-4CD953A35317}"/>
    <cellStyle name="40% - Accent3 15" xfId="32458" xr:uid="{B2F8DBC7-1E58-4754-979C-AFE90610E25B}"/>
    <cellStyle name="40% - Accent3 15 2" xfId="55830" xr:uid="{7773DEB8-DF46-41D7-8C65-43CB4A080E9D}"/>
    <cellStyle name="40% - Accent3 16" xfId="4029" xr:uid="{CE5FCA7F-224F-45B6-98E6-4E138647DBC4}"/>
    <cellStyle name="40% - Accent3 17" xfId="701" xr:uid="{0BFB324E-6FA3-4535-B1A4-FDACE8593530}"/>
    <cellStyle name="40% - Accent3 2" xfId="745" xr:uid="{41AE9D43-D43B-4E1C-B8B0-0AB2F8D48FCE}"/>
    <cellStyle name="40% - Accent3 2 2" xfId="1158" xr:uid="{278DBC30-9DB3-4A54-9712-C0A1C194BBB7}"/>
    <cellStyle name="40% - Accent3 2 2 10" xfId="2465" xr:uid="{7407CA9E-5A7D-4FE5-882F-F9128A41D8D0}"/>
    <cellStyle name="40% - Accent3 2 2 10 10" xfId="59186" xr:uid="{DC9C2069-7606-4B48-A52E-050D8CDF9A37}"/>
    <cellStyle name="40% - Accent3 2 2 10 2" xfId="6940" xr:uid="{9A533327-419C-428D-8FAE-05DEE9541DA6}"/>
    <cellStyle name="40% - Accent3 2 2 10 2 2" xfId="10844" xr:uid="{E26E11B4-BAD4-4A69-97CA-130AFA39F02D}"/>
    <cellStyle name="40% - Accent3 2 2 10 2 2 2" xfId="29698" xr:uid="{5B6C3E29-2BA0-483E-AC0A-8A49A830A748}"/>
    <cellStyle name="40% - Accent3 2 2 10 2 2 2 2" xfId="48460" xr:uid="{98DD2604-D020-4B1E-B034-B5C668C306E7}"/>
    <cellStyle name="40% - Accent3 2 2 10 2 2 3" xfId="20307" xr:uid="{5E9FBF61-2202-4340-BEEB-03F308C89CE0}"/>
    <cellStyle name="40% - Accent3 2 2 10 2 2 4" xfId="39079" xr:uid="{A7333934-895F-46A2-B4DA-7DC37C949493}"/>
    <cellStyle name="40% - Accent3 2 2 10 2 3" xfId="25980" xr:uid="{0F36FF32-DACB-4FDA-97FE-FCD9FE011327}"/>
    <cellStyle name="40% - Accent3 2 2 10 2 3 2" xfId="44742" xr:uid="{81D84765-4289-4A59-8687-3C6EC6750AD1}"/>
    <cellStyle name="40% - Accent3 2 2 10 2 4" xfId="16589" xr:uid="{1BBF2E81-59BF-48B8-AAB3-14B4158E9B1E}"/>
    <cellStyle name="40% - Accent3 2 2 10 2 5" xfId="35361" xr:uid="{470B69EB-07A3-4871-8C93-029BF4C69065}"/>
    <cellStyle name="40% - Accent3 2 2 10 2 6" xfId="53190" xr:uid="{4F5ADC30-C048-473B-98DB-45457772120D}"/>
    <cellStyle name="40% - Accent3 2 2 10 2 7" xfId="61119" xr:uid="{46DF196B-C3F1-4EFA-861A-62BDCD1063F7}"/>
    <cellStyle name="40% - Accent3 2 2 10 3" xfId="10845" xr:uid="{571063CF-9166-4869-BE9C-1AC393314B84}"/>
    <cellStyle name="40% - Accent3 2 2 10 3 2" xfId="29699" xr:uid="{4CAF67F2-A060-41BC-95E5-6329A619306A}"/>
    <cellStyle name="40% - Accent3 2 2 10 3 2 2" xfId="48461" xr:uid="{BBAF70DE-A888-42ED-91AB-CDD55FA99FCD}"/>
    <cellStyle name="40% - Accent3 2 2 10 3 3" xfId="20308" xr:uid="{D83FAD53-6036-43E6-8DD5-E5E3A70EE422}"/>
    <cellStyle name="40% - Accent3 2 2 10 3 4" xfId="39080" xr:uid="{30C2D4DB-40C0-4A9D-8011-5341E4474826}"/>
    <cellStyle name="40% - Accent3 2 2 10 3 5" xfId="53191" xr:uid="{E374CF0F-6DA0-4BAA-838A-CC692CF7F794}"/>
    <cellStyle name="40% - Accent3 2 2 10 3 6" xfId="61120" xr:uid="{A290174B-DDE6-4E48-9B15-D7B90796CFEF}"/>
    <cellStyle name="40% - Accent3 2 2 10 4" xfId="8675" xr:uid="{161200C3-1EBE-41CA-A010-4DBA06C89513}"/>
    <cellStyle name="40% - Accent3 2 2 10 4 2" xfId="27531" xr:uid="{5D5F8504-C861-4B31-B57A-78286FDE640E}"/>
    <cellStyle name="40% - Accent3 2 2 10 4 2 2" xfId="46293" xr:uid="{25AD0A1E-E450-4A17-9DAB-49C122DEE740}"/>
    <cellStyle name="40% - Accent3 2 2 10 4 3" xfId="18140" xr:uid="{6A40F65F-43B4-4CCD-B938-1438C08864E4}"/>
    <cellStyle name="40% - Accent3 2 2 10 4 4" xfId="36912" xr:uid="{3E17F1AE-73BA-41D9-9F1E-54C0C3B62350}"/>
    <cellStyle name="40% - Accent3 2 2 10 5" xfId="23875" xr:uid="{19428F31-B7AA-477D-87B0-04F54FDAF3A5}"/>
    <cellStyle name="40% - Accent3 2 2 10 5 2" xfId="42638" xr:uid="{ED9C5CB5-AB6D-46D9-9C45-A8FD83F47946}"/>
    <cellStyle name="40% - Accent3 2 2 10 6" xfId="14484" xr:uid="{1339CD76-1923-48CC-A5C2-B45C7A97A36F}"/>
    <cellStyle name="40% - Accent3 2 2 10 7" xfId="33257" xr:uid="{B8D16443-ADAC-482D-930B-258B57925895}"/>
    <cellStyle name="40% - Accent3 2 2 10 8" xfId="51023" xr:uid="{04E0727F-BBC4-49FF-85D3-D17ADB2A9C8A}"/>
    <cellStyle name="40% - Accent3 2 2 10 9" xfId="4828" xr:uid="{CD2C233C-EF8E-4DB0-BDF6-EF9757CF7F61}"/>
    <cellStyle name="40% - Accent3 2 2 11" xfId="2466" xr:uid="{01E24156-F5F8-4F5E-8401-58FBADFFB7CE}"/>
    <cellStyle name="40% - Accent3 2 2 11 10" xfId="59187" xr:uid="{BA945536-A5E8-4D46-9419-0AF968166AED}"/>
    <cellStyle name="40% - Accent3 2 2 11 2" xfId="10847" xr:uid="{C902E082-B177-4983-B8C7-7E26B3A123E5}"/>
    <cellStyle name="40% - Accent3 2 2 11 2 2" xfId="29701" xr:uid="{B1FFD718-8500-466D-B35B-3CDA91B97699}"/>
    <cellStyle name="40% - Accent3 2 2 11 2 2 2" xfId="48463" xr:uid="{79DB4173-71CB-4F63-B288-AB381F495404}"/>
    <cellStyle name="40% - Accent3 2 2 11 2 3" xfId="20310" xr:uid="{6FAE9549-BC22-4F95-9C25-90FC52289E6E}"/>
    <cellStyle name="40% - Accent3 2 2 11 2 4" xfId="39082" xr:uid="{4E460031-5F51-447B-A505-486BD4E8FD45}"/>
    <cellStyle name="40% - Accent3 2 2 11 2 5" xfId="53193" xr:uid="{ACF29F6E-7902-4F7F-AECA-EE2906112F64}"/>
    <cellStyle name="40% - Accent3 2 2 11 2 6" xfId="61121" xr:uid="{FF632AD4-9D02-46C9-BE12-97117A987C29}"/>
    <cellStyle name="40% - Accent3 2 2 11 3" xfId="10848" xr:uid="{89BF7491-E6DA-490B-B86B-9E9807A13367}"/>
    <cellStyle name="40% - Accent3 2 2 11 3 2" xfId="29702" xr:uid="{8F6BDB68-D4AD-42A1-84AA-95650F98C6EC}"/>
    <cellStyle name="40% - Accent3 2 2 11 3 2 2" xfId="48464" xr:uid="{3F0A3406-CE9F-4A6A-B053-E56596960BF7}"/>
    <cellStyle name="40% - Accent3 2 2 11 3 3" xfId="20311" xr:uid="{61269EC8-F06C-4866-9585-D50661539AF4}"/>
    <cellStyle name="40% - Accent3 2 2 11 3 4" xfId="39083" xr:uid="{D65D1DA8-E464-43B2-8B7C-3EE13848E275}"/>
    <cellStyle name="40% - Accent3 2 2 11 3 5" xfId="53194" xr:uid="{7429454B-B196-4FD1-B9C7-35B0833435E1}"/>
    <cellStyle name="40% - Accent3 2 2 11 3 6" xfId="61122" xr:uid="{D696DABF-672B-4354-8C0A-8F01514EF903}"/>
    <cellStyle name="40% - Accent3 2 2 11 4" xfId="10846" xr:uid="{E58F4A45-F72D-4CDB-A6A8-66BAD483E1A5}"/>
    <cellStyle name="40% - Accent3 2 2 11 4 2" xfId="29700" xr:uid="{DD52C33E-1993-4E19-92CC-8CCB6D64E2FC}"/>
    <cellStyle name="40% - Accent3 2 2 11 4 2 2" xfId="48462" xr:uid="{5BB859E8-2790-4546-ABD3-8C0E84F39351}"/>
    <cellStyle name="40% - Accent3 2 2 11 4 3" xfId="20309" xr:uid="{F4D7F751-DDB7-4EDC-BFB8-700461EB306F}"/>
    <cellStyle name="40% - Accent3 2 2 11 4 4" xfId="39081" xr:uid="{5BE50599-0321-4909-8899-6D776FB8952F}"/>
    <cellStyle name="40% - Accent3 2 2 11 5" xfId="24651" xr:uid="{323B4B29-A5EF-4287-A683-A611984409E1}"/>
    <cellStyle name="40% - Accent3 2 2 11 5 2" xfId="43413" xr:uid="{A040275D-5460-41FF-AF69-979CAD3AD517}"/>
    <cellStyle name="40% - Accent3 2 2 11 6" xfId="15260" xr:uid="{B3AF0F9A-6BA6-4EAB-B96E-8B9B8FC0C8E5}"/>
    <cellStyle name="40% - Accent3 2 2 11 7" xfId="34032" xr:uid="{35D5BF77-C0F3-484C-B0FD-E639509360A7}"/>
    <cellStyle name="40% - Accent3 2 2 11 8" xfId="53192" xr:uid="{337FCD03-7FAC-44B3-9DB8-A7FFE0400D67}"/>
    <cellStyle name="40% - Accent3 2 2 11 9" xfId="5604" xr:uid="{1C86A991-A870-4428-9D19-915A85EC51F3}"/>
    <cellStyle name="40% - Accent3 2 2 12" xfId="4053" xr:uid="{ACD99E5F-55C5-4DDE-BAF7-2D4975E6B7D0}"/>
    <cellStyle name="40% - Accent3 2 2 12 2" xfId="23100" xr:uid="{46A92C9D-9C46-4DAE-821A-0F3FFA8F0997}"/>
    <cellStyle name="40% - Accent3 2 2 12 2 2" xfId="41863" xr:uid="{86890FCC-F7F6-4226-BD1C-8ABA73CB7DF7}"/>
    <cellStyle name="40% - Accent3 2 2 12 3" xfId="13709" xr:uid="{90AFD3EA-7F72-4C31-B6D3-C1190EBBC0A2}"/>
    <cellStyle name="40% - Accent3 2 2 12 4" xfId="32482" xr:uid="{A25EE9CC-07DE-40AD-BF4B-5BB2BC5513C9}"/>
    <cellStyle name="40% - Accent3 2 2 13" xfId="6939" xr:uid="{053E638E-03C0-4C4F-BEC4-B137840A5369}"/>
    <cellStyle name="40% - Accent3 2 2 13 2" xfId="25979" xr:uid="{A1D3AE2C-34E9-4A2F-9C5F-5525AB53AA06}"/>
    <cellStyle name="40% - Accent3 2 2 13 2 2" xfId="44741" xr:uid="{556168C3-8A92-4BFE-B92D-6102D5503C37}"/>
    <cellStyle name="40% - Accent3 2 2 13 3" xfId="16588" xr:uid="{DC3AFDF5-4F99-46CD-B634-85B47667A822}"/>
    <cellStyle name="40% - Accent3 2 2 13 4" xfId="35360" xr:uid="{F31E1C4B-6155-4245-A3E2-C7EF9EA405AD}"/>
    <cellStyle name="40% - Accent3 2 2 14" xfId="7958" xr:uid="{448D08B3-2531-4EEC-A34F-E8F610365886}"/>
    <cellStyle name="40% - Accent3 2 2 15" xfId="8674" xr:uid="{B96E2A8C-A7CE-4999-84FA-B636528DC421}"/>
    <cellStyle name="40% - Accent3 2 2 15 2" xfId="27530" xr:uid="{C0692656-EE52-4657-87FD-CF4DA0C5CD3F}"/>
    <cellStyle name="40% - Accent3 2 2 15 2 2" xfId="46292" xr:uid="{848EFAF1-7937-49DA-8BDE-7480BE9E7E54}"/>
    <cellStyle name="40% - Accent3 2 2 15 3" xfId="18139" xr:uid="{B4F96C15-49AC-431B-A84C-FB0E6F30BB0F}"/>
    <cellStyle name="40% - Accent3 2 2 15 4" xfId="36911" xr:uid="{39BFFAB7-5DFF-42B6-8502-EFAF0D7BEF3B}"/>
    <cellStyle name="40% - Accent3 2 2 16" xfId="22578" xr:uid="{82EE451B-1C1E-4C49-BA5A-A9E3313E8EB0}"/>
    <cellStyle name="40% - Accent3 2 2 16 2" xfId="41350" xr:uid="{BB27871F-AFF3-4D30-A40B-14E91307F3BD}"/>
    <cellStyle name="40% - Accent3 2 2 17" xfId="13187" xr:uid="{502227A0-BA65-4D6F-B93F-16DAB52BCE74}"/>
    <cellStyle name="40% - Accent3 2 2 18" xfId="31969" xr:uid="{FEDBF008-BBFE-4997-91D5-4681C17E38B0}"/>
    <cellStyle name="40% - Accent3 2 2 19" xfId="51022" xr:uid="{6B9D94E8-799A-4AB9-899F-8860DC12880B}"/>
    <cellStyle name="40% - Accent3 2 2 2" xfId="1364" xr:uid="{79071D19-DE61-4A6B-90BD-4D6C18608FB1}"/>
    <cellStyle name="40% - Accent3 2 2 2 10" xfId="13188" xr:uid="{6D28406A-C89E-4D6C-AD92-995E7026C468}"/>
    <cellStyle name="40% - Accent3 2 2 2 11" xfId="31970" xr:uid="{6634686C-C86A-4406-9737-2D0F8C18849D}"/>
    <cellStyle name="40% - Accent3 2 2 2 12" xfId="51024" xr:uid="{ECE9D8F4-E80A-47CC-9C0B-8C2BDA0DCAE3}"/>
    <cellStyle name="40% - Accent3 2 2 2 13" xfId="3525" xr:uid="{E59B86F6-4091-4064-A137-C4CAC7A1B423}"/>
    <cellStyle name="40% - Accent3 2 2 2 14" xfId="59188" xr:uid="{313C2B07-23B3-4318-A6EC-4F86B655D592}"/>
    <cellStyle name="40% - Accent3 2 2 2 2" xfId="2022" xr:uid="{745E14D7-F96C-4296-8928-9C90CB112CD7}"/>
    <cellStyle name="40% - Accent3 2 2 2 2 10" xfId="51025" xr:uid="{9068DD7B-368D-405C-808A-72889A16955D}"/>
    <cellStyle name="40% - Accent3 2 2 2 2 11" xfId="3526" xr:uid="{04CD2F95-0748-4D99-A939-92F67DF8BCB1}"/>
    <cellStyle name="40% - Accent3 2 2 2 2 12" xfId="59189" xr:uid="{9B844EDB-49A8-47FC-B101-1DDFF7B420E4}"/>
    <cellStyle name="40% - Accent3 2 2 2 2 2" xfId="2467" xr:uid="{03E13FE7-B501-4133-B0D5-5B1222EDD95C}"/>
    <cellStyle name="40% - Accent3 2 2 2 2 2 10" xfId="59190" xr:uid="{857C399F-E0BF-4D2A-995F-B30FC2734457}"/>
    <cellStyle name="40% - Accent3 2 2 2 2 2 2" xfId="6943" xr:uid="{EFE81E5F-3D52-41D7-A0EF-EEA6134ED058}"/>
    <cellStyle name="40% - Accent3 2 2 2 2 2 2 2" xfId="10849" xr:uid="{33C64463-D6C1-4615-96D9-CA955DF2C6D6}"/>
    <cellStyle name="40% - Accent3 2 2 2 2 2 2 2 2" xfId="29703" xr:uid="{DB5ABFA9-BC1B-485A-845F-5194340F8B63}"/>
    <cellStyle name="40% - Accent3 2 2 2 2 2 2 2 2 2" xfId="48465" xr:uid="{EE18D03D-A57D-469A-8FBB-F926D7A561F4}"/>
    <cellStyle name="40% - Accent3 2 2 2 2 2 2 2 3" xfId="20312" xr:uid="{B6EE1704-FEBE-49F2-BF73-D6FFDF0D30C6}"/>
    <cellStyle name="40% - Accent3 2 2 2 2 2 2 2 4" xfId="39084" xr:uid="{BD45FF7C-0935-4CDF-A23D-4ECF9EF0D1F8}"/>
    <cellStyle name="40% - Accent3 2 2 2 2 2 2 3" xfId="25983" xr:uid="{D7795389-799C-41D2-8708-AAAD4993DAAC}"/>
    <cellStyle name="40% - Accent3 2 2 2 2 2 2 3 2" xfId="44745" xr:uid="{12488AAC-5517-4631-9C27-7F3586BC7023}"/>
    <cellStyle name="40% - Accent3 2 2 2 2 2 2 4" xfId="16592" xr:uid="{D3167C2E-5316-491B-836E-431F2F37E791}"/>
    <cellStyle name="40% - Accent3 2 2 2 2 2 2 5" xfId="35364" xr:uid="{22F37D59-6956-4831-BA65-3D67E45E0B28}"/>
    <cellStyle name="40% - Accent3 2 2 2 2 2 2 6" xfId="53195" xr:uid="{AD75B485-C435-489F-B8C0-7CC63594DF07}"/>
    <cellStyle name="40% - Accent3 2 2 2 2 2 2 7" xfId="61123" xr:uid="{9D9F24A5-B34B-4F0B-BDA6-C2653782F79D}"/>
    <cellStyle name="40% - Accent3 2 2 2 2 2 3" xfId="10850" xr:uid="{FCF1F17D-1639-4ADA-9595-5577A3E59754}"/>
    <cellStyle name="40% - Accent3 2 2 2 2 2 3 2" xfId="29704" xr:uid="{D411EDAF-49EF-4788-95E4-8D136634C6E6}"/>
    <cellStyle name="40% - Accent3 2 2 2 2 2 3 2 2" xfId="48466" xr:uid="{0257F10D-3F14-4B4F-B63F-19DED7EB2C82}"/>
    <cellStyle name="40% - Accent3 2 2 2 2 2 3 3" xfId="20313" xr:uid="{6A1E0E4E-5095-49E8-A251-49C3A9DE935C}"/>
    <cellStyle name="40% - Accent3 2 2 2 2 2 3 4" xfId="39085" xr:uid="{D4A1C43F-0D66-404F-A292-2F41D48D69CF}"/>
    <cellStyle name="40% - Accent3 2 2 2 2 2 3 5" xfId="53196" xr:uid="{086F698B-7FBE-4DBF-BA22-FD062D777B78}"/>
    <cellStyle name="40% - Accent3 2 2 2 2 2 3 6" xfId="61124" xr:uid="{06E91AE5-A507-40C0-A274-2E9D648EAB9F}"/>
    <cellStyle name="40% - Accent3 2 2 2 2 2 4" xfId="8678" xr:uid="{F7C99ACF-1651-41C8-8F40-8A3160CFDC20}"/>
    <cellStyle name="40% - Accent3 2 2 2 2 2 4 2" xfId="27534" xr:uid="{506E5F2D-035B-4DDC-ADFE-C9F891415181}"/>
    <cellStyle name="40% - Accent3 2 2 2 2 2 4 2 2" xfId="46296" xr:uid="{1BF19C64-EC2D-4991-9FD4-522AF29C1556}"/>
    <cellStyle name="40% - Accent3 2 2 2 2 2 4 3" xfId="18143" xr:uid="{D44BCADA-B492-49CE-9D01-649003943BD8}"/>
    <cellStyle name="40% - Accent3 2 2 2 2 2 4 4" xfId="36915" xr:uid="{87E98AC4-9203-4F74-9BFC-1B95D5FE3B48}"/>
    <cellStyle name="40% - Accent3 2 2 2 2 2 5" xfId="24133" xr:uid="{74D5E1B0-3011-4176-AF1E-1634C0D0B9A6}"/>
    <cellStyle name="40% - Accent3 2 2 2 2 2 5 2" xfId="42896" xr:uid="{EAAA4B49-7EC9-42B8-800B-EC36524FBF08}"/>
    <cellStyle name="40% - Accent3 2 2 2 2 2 6" xfId="14742" xr:uid="{0ACAD9C7-B43F-40E0-BA3C-893F657CE62C}"/>
    <cellStyle name="40% - Accent3 2 2 2 2 2 7" xfId="33515" xr:uid="{BC148632-5525-4BDB-9259-D2F0A945D01D}"/>
    <cellStyle name="40% - Accent3 2 2 2 2 2 8" xfId="51026" xr:uid="{0E17AF37-DC55-4031-9C73-F88500F1EF6E}"/>
    <cellStyle name="40% - Accent3 2 2 2 2 2 9" xfId="5086" xr:uid="{9A1453B2-566F-486E-B467-8B1429A335AE}"/>
    <cellStyle name="40% - Accent3 2 2 2 2 3" xfId="5862" xr:uid="{588CE22B-87DD-403C-AA01-E88AAE16FE63}"/>
    <cellStyle name="40% - Accent3 2 2 2 2 3 2" xfId="10851" xr:uid="{BE0663BB-BD50-4021-ABBB-D0C6F9B9C35B}"/>
    <cellStyle name="40% - Accent3 2 2 2 2 3 2 2" xfId="29705" xr:uid="{BC0B9584-F548-45A7-AE70-E6274930CDCA}"/>
    <cellStyle name="40% - Accent3 2 2 2 2 3 2 2 2" xfId="48467" xr:uid="{AA9B9B84-9D3B-40A6-81C0-E6BEB5EBA356}"/>
    <cellStyle name="40% - Accent3 2 2 2 2 3 2 3" xfId="20314" xr:uid="{7308780F-9C78-4DC9-AE9B-DA23C17E71E8}"/>
    <cellStyle name="40% - Accent3 2 2 2 2 3 2 4" xfId="39086" xr:uid="{2548F275-BF47-4BFF-9FD5-C38301541200}"/>
    <cellStyle name="40% - Accent3 2 2 2 2 3 3" xfId="24909" xr:uid="{EC5BC6C5-13EC-47B3-99DC-9BD40CCFE2F7}"/>
    <cellStyle name="40% - Accent3 2 2 2 2 3 3 2" xfId="43671" xr:uid="{C462645E-1193-4405-B8F8-E50F7B4376BC}"/>
    <cellStyle name="40% - Accent3 2 2 2 2 3 4" xfId="15518" xr:uid="{B0ACF5F3-BC44-4F47-8FA6-57F8B5C9532B}"/>
    <cellStyle name="40% - Accent3 2 2 2 2 3 5" xfId="34290" xr:uid="{AAEE32EE-EE61-40ED-A1F6-F060929C758E}"/>
    <cellStyle name="40% - Accent3 2 2 2 2 3 6" xfId="53197" xr:uid="{88E6D594-126C-496D-BFFC-C0374A63ED1F}"/>
    <cellStyle name="40% - Accent3 2 2 2 2 3 7" xfId="61125" xr:uid="{2579A336-4783-48AF-935A-22CC03AE7F09}"/>
    <cellStyle name="40% - Accent3 2 2 2 2 4" xfId="4311" xr:uid="{997996B2-28C2-472D-9B82-DFD2B3EE0636}"/>
    <cellStyle name="40% - Accent3 2 2 2 2 4 2" xfId="10852" xr:uid="{F272B699-E6A7-4BE2-B0B9-434B69C4C48A}"/>
    <cellStyle name="40% - Accent3 2 2 2 2 4 2 2" xfId="29706" xr:uid="{3CF487E7-562C-48A3-8D71-97A8422C96EE}"/>
    <cellStyle name="40% - Accent3 2 2 2 2 4 2 2 2" xfId="48468" xr:uid="{D7F03B6C-9885-4142-8119-A55598159703}"/>
    <cellStyle name="40% - Accent3 2 2 2 2 4 2 3" xfId="20315" xr:uid="{19FA1F3D-1B70-4E66-B3EB-EEEB52794094}"/>
    <cellStyle name="40% - Accent3 2 2 2 2 4 2 4" xfId="39087" xr:uid="{257A6F3D-E9CE-4112-9018-FB4D6E5C2BAD}"/>
    <cellStyle name="40% - Accent3 2 2 2 2 4 3" xfId="23358" xr:uid="{075071B1-D6CF-4B56-A545-B71CA9B60F72}"/>
    <cellStyle name="40% - Accent3 2 2 2 2 4 3 2" xfId="42121" xr:uid="{5509989D-1A72-49AF-9792-624396BE36D2}"/>
    <cellStyle name="40% - Accent3 2 2 2 2 4 4" xfId="13967" xr:uid="{50F3A368-DCCD-47A3-826C-FF87DBFC6D13}"/>
    <cellStyle name="40% - Accent3 2 2 2 2 4 5" xfId="32740" xr:uid="{2B11457B-A8B4-4F89-91AF-36CBC1770B9D}"/>
    <cellStyle name="40% - Accent3 2 2 2 2 4 6" xfId="53198" xr:uid="{4C170B4E-C48A-4869-AF49-AF0030B1D323}"/>
    <cellStyle name="40% - Accent3 2 2 2 2 4 7" xfId="61126" xr:uid="{EDC6FB29-1D4B-453C-B604-1BDD7C9E8C40}"/>
    <cellStyle name="40% - Accent3 2 2 2 2 5" xfId="6942" xr:uid="{2993E2D6-4469-4E21-BB97-9386D5C461D1}"/>
    <cellStyle name="40% - Accent3 2 2 2 2 5 2" xfId="25982" xr:uid="{DF6189F0-0D57-40B3-A782-F7E9A1A9FDF2}"/>
    <cellStyle name="40% - Accent3 2 2 2 2 5 2 2" xfId="44744" xr:uid="{89F50062-8943-4336-9C6E-21926A8F8771}"/>
    <cellStyle name="40% - Accent3 2 2 2 2 5 3" xfId="16591" xr:uid="{AEAB137A-65FB-4EDC-B847-1BD55CE0AC19}"/>
    <cellStyle name="40% - Accent3 2 2 2 2 5 4" xfId="35363" xr:uid="{96471950-0915-4301-866C-720853FF9309}"/>
    <cellStyle name="40% - Accent3 2 2 2 2 6" xfId="8677" xr:uid="{271392CE-B6FB-420F-A1EA-ACA264046E4F}"/>
    <cellStyle name="40% - Accent3 2 2 2 2 6 2" xfId="27533" xr:uid="{54CCB7E2-EB44-4297-8C75-9DE4E8610752}"/>
    <cellStyle name="40% - Accent3 2 2 2 2 6 2 2" xfId="46295" xr:uid="{D42CD249-53AA-44A1-857C-32032725A570}"/>
    <cellStyle name="40% - Accent3 2 2 2 2 6 3" xfId="18142" xr:uid="{A8324F5D-90A3-4825-BDB9-B327D640A3E5}"/>
    <cellStyle name="40% - Accent3 2 2 2 2 6 4" xfId="36914" xr:uid="{99D67C2B-3495-46EC-9424-68A14BC1EE4E}"/>
    <cellStyle name="40% - Accent3 2 2 2 2 7" xfId="22580" xr:uid="{CFDC32FE-A1FB-43DA-9ABE-42C74DD1D5C5}"/>
    <cellStyle name="40% - Accent3 2 2 2 2 7 2" xfId="41352" xr:uid="{A431024B-AF7A-4BBC-A6A6-35997112FDA0}"/>
    <cellStyle name="40% - Accent3 2 2 2 2 8" xfId="13189" xr:uid="{8E40C441-9C5E-4B95-B93F-ED34C186D3F3}"/>
    <cellStyle name="40% - Accent3 2 2 2 2 9" xfId="31971" xr:uid="{B7C6C8E5-0C48-4E23-AD31-A97A0A115EB9}"/>
    <cellStyle name="40% - Accent3 2 2 2 3" xfId="2468" xr:uid="{259B2E33-FC88-438A-BDB0-72B4665D7618}"/>
    <cellStyle name="40% - Accent3 2 2 2 3 10" xfId="51027" xr:uid="{01BB3C00-6C6E-4BE9-B60D-6604A1F5E79A}"/>
    <cellStyle name="40% - Accent3 2 2 2 3 11" xfId="3527" xr:uid="{CC86E46F-B5E9-44DD-AA8F-D9BB8ADB0470}"/>
    <cellStyle name="40% - Accent3 2 2 2 3 12" xfId="59191" xr:uid="{F997A8AA-6E16-4D69-833A-644EFFEB1B1F}"/>
    <cellStyle name="40% - Accent3 2 2 2 3 2" xfId="2469" xr:uid="{6A51E9FD-FF22-4F9E-B069-2CC265197E18}"/>
    <cellStyle name="40% - Accent3 2 2 2 3 2 10" xfId="59192" xr:uid="{889C815E-A789-4C19-94F2-C627C1238B2E}"/>
    <cellStyle name="40% - Accent3 2 2 2 3 2 2" xfId="6945" xr:uid="{96BCBADB-95C7-4F5C-9B98-8A0706F8F701}"/>
    <cellStyle name="40% - Accent3 2 2 2 3 2 2 2" xfId="10853" xr:uid="{C0CEC81F-6E77-40ED-9D66-1082EEFE5F56}"/>
    <cellStyle name="40% - Accent3 2 2 2 3 2 2 2 2" xfId="29707" xr:uid="{518A457C-A068-4087-9F34-D6CB073D3AF3}"/>
    <cellStyle name="40% - Accent3 2 2 2 3 2 2 2 2 2" xfId="48469" xr:uid="{826EC5C9-57D8-479F-86AC-9A078F389515}"/>
    <cellStyle name="40% - Accent3 2 2 2 3 2 2 2 3" xfId="20316" xr:uid="{02F2A6DF-CC6C-4C39-BE6C-889D31C7CEC1}"/>
    <cellStyle name="40% - Accent3 2 2 2 3 2 2 2 4" xfId="39088" xr:uid="{F2519B2A-1B51-4B4D-BA02-841082C2AAF6}"/>
    <cellStyle name="40% - Accent3 2 2 2 3 2 2 3" xfId="25985" xr:uid="{71E72C89-8F1E-44EE-89F6-7F3D7D6E952F}"/>
    <cellStyle name="40% - Accent3 2 2 2 3 2 2 3 2" xfId="44747" xr:uid="{12181298-7887-48BE-A8B3-79D82AFA8DFF}"/>
    <cellStyle name="40% - Accent3 2 2 2 3 2 2 4" xfId="16594" xr:uid="{E5C4AFC4-F01C-468E-871D-9C16B4C7E326}"/>
    <cellStyle name="40% - Accent3 2 2 2 3 2 2 5" xfId="35366" xr:uid="{50510F14-B12D-469C-9A37-C814A7CCB9A5}"/>
    <cellStyle name="40% - Accent3 2 2 2 3 2 2 6" xfId="53199" xr:uid="{18237692-0759-4D28-861C-164D98A6FF0B}"/>
    <cellStyle name="40% - Accent3 2 2 2 3 2 2 7" xfId="61127" xr:uid="{D9B2325F-D89E-44FA-B17F-D8A03B0CA014}"/>
    <cellStyle name="40% - Accent3 2 2 2 3 2 3" xfId="10854" xr:uid="{EE3A67A7-58A0-4585-8C7A-1F0A7C158B70}"/>
    <cellStyle name="40% - Accent3 2 2 2 3 2 3 2" xfId="29708" xr:uid="{531F6970-8DC6-4B35-8DC8-CDF409011D56}"/>
    <cellStyle name="40% - Accent3 2 2 2 3 2 3 2 2" xfId="48470" xr:uid="{199D90ED-2FA8-49EB-BBE1-44CB2C5A6D68}"/>
    <cellStyle name="40% - Accent3 2 2 2 3 2 3 3" xfId="20317" xr:uid="{59AA78E8-92A7-4FC0-ABAD-A7E46A896410}"/>
    <cellStyle name="40% - Accent3 2 2 2 3 2 3 4" xfId="39089" xr:uid="{E56859D0-FB15-49B4-998E-2993C8DCF866}"/>
    <cellStyle name="40% - Accent3 2 2 2 3 2 3 5" xfId="53200" xr:uid="{4D144F9E-9B67-40F7-948A-DBB35D61BFDB}"/>
    <cellStyle name="40% - Accent3 2 2 2 3 2 3 6" xfId="61128" xr:uid="{E11013EC-C3D2-428C-9C9F-98C65408CECC}"/>
    <cellStyle name="40% - Accent3 2 2 2 3 2 4" xfId="8680" xr:uid="{66A1495A-B685-4358-8AA6-4BCDD1345F18}"/>
    <cellStyle name="40% - Accent3 2 2 2 3 2 4 2" xfId="27536" xr:uid="{EF79A69F-0B42-4149-A7F2-2A582C1754C7}"/>
    <cellStyle name="40% - Accent3 2 2 2 3 2 4 2 2" xfId="46298" xr:uid="{A20B1985-B5E4-4C80-B667-2C02034D3627}"/>
    <cellStyle name="40% - Accent3 2 2 2 3 2 4 3" xfId="18145" xr:uid="{9F21E996-2ED0-42B3-9ABA-6B83DAB96865}"/>
    <cellStyle name="40% - Accent3 2 2 2 3 2 4 4" xfId="36917" xr:uid="{0328E3DD-B105-4C01-B170-90E0476CC3EA}"/>
    <cellStyle name="40% - Accent3 2 2 2 3 2 5" xfId="24351" xr:uid="{29E677AB-382B-4535-A5A3-47B6C7DA627E}"/>
    <cellStyle name="40% - Accent3 2 2 2 3 2 5 2" xfId="43114" xr:uid="{9C1FEB66-3218-42F3-AE91-1FEE8E0EDC0E}"/>
    <cellStyle name="40% - Accent3 2 2 2 3 2 6" xfId="14960" xr:uid="{B146737F-8266-48AA-99F5-4F3B9753D1A7}"/>
    <cellStyle name="40% - Accent3 2 2 2 3 2 7" xfId="33733" xr:uid="{5DAFFAF3-1667-4A06-B157-5696DED1E056}"/>
    <cellStyle name="40% - Accent3 2 2 2 3 2 8" xfId="51028" xr:uid="{2FE5B728-5B1B-4975-82E1-DEB04A8552B6}"/>
    <cellStyle name="40% - Accent3 2 2 2 3 2 9" xfId="5304" xr:uid="{341E045B-19A8-41B1-90A8-61C27F6FDFB5}"/>
    <cellStyle name="40% - Accent3 2 2 2 3 3" xfId="6080" xr:uid="{7E7E99A3-48FE-4F24-9B3D-2B1ED72BB357}"/>
    <cellStyle name="40% - Accent3 2 2 2 3 3 2" xfId="10855" xr:uid="{8501B3FA-8675-4ABD-B92D-A799B2698DB7}"/>
    <cellStyle name="40% - Accent3 2 2 2 3 3 2 2" xfId="29709" xr:uid="{FAD6E4AD-2070-4DD4-BB57-29443A416323}"/>
    <cellStyle name="40% - Accent3 2 2 2 3 3 2 2 2" xfId="48471" xr:uid="{F16C9809-7816-44B1-ADA7-FEE6F8538DDB}"/>
    <cellStyle name="40% - Accent3 2 2 2 3 3 2 3" xfId="20318" xr:uid="{88A69DDB-0BF8-42FC-BCA7-349463E8D7E5}"/>
    <cellStyle name="40% - Accent3 2 2 2 3 3 2 4" xfId="39090" xr:uid="{EFE2F92E-C991-4438-B6AD-CCE98061F034}"/>
    <cellStyle name="40% - Accent3 2 2 2 3 3 3" xfId="25127" xr:uid="{83320AA6-03FF-4766-83BA-F77A2F895C9A}"/>
    <cellStyle name="40% - Accent3 2 2 2 3 3 3 2" xfId="43889" xr:uid="{E247D4D0-ACFD-4E41-9444-4C67CF93A9C6}"/>
    <cellStyle name="40% - Accent3 2 2 2 3 3 4" xfId="15736" xr:uid="{419C3D85-E360-4AB6-97D7-5E51BB38FD0E}"/>
    <cellStyle name="40% - Accent3 2 2 2 3 3 5" xfId="34508" xr:uid="{607A390B-8B46-4BE4-9EDF-17546BDBD7EF}"/>
    <cellStyle name="40% - Accent3 2 2 2 3 3 6" xfId="53201" xr:uid="{8CF53D6C-D150-47F5-B91D-3883459C6960}"/>
    <cellStyle name="40% - Accent3 2 2 2 3 3 7" xfId="61129" xr:uid="{0AB915A0-10BF-495C-A9E0-46E65141DC4D}"/>
    <cellStyle name="40% - Accent3 2 2 2 3 4" xfId="4529" xr:uid="{4DE5B7C1-3615-47FC-8458-EAFD6816F228}"/>
    <cellStyle name="40% - Accent3 2 2 2 3 4 2" xfId="10856" xr:uid="{C7AA4692-5A4D-4CDF-A5CB-FF3295593BBA}"/>
    <cellStyle name="40% - Accent3 2 2 2 3 4 2 2" xfId="29710" xr:uid="{0D176008-B335-433D-8ED1-E0A92B3CE3A9}"/>
    <cellStyle name="40% - Accent3 2 2 2 3 4 2 2 2" xfId="48472" xr:uid="{B811C65A-4467-4593-A4CC-2585F247D4F9}"/>
    <cellStyle name="40% - Accent3 2 2 2 3 4 2 3" xfId="20319" xr:uid="{634B8C36-6262-4776-83BD-065BD4DF1E64}"/>
    <cellStyle name="40% - Accent3 2 2 2 3 4 2 4" xfId="39091" xr:uid="{0AD52EE1-A00D-43F4-8060-0B33CBF8D682}"/>
    <cellStyle name="40% - Accent3 2 2 2 3 4 3" xfId="23576" xr:uid="{E30C5B4F-A4B3-4978-AA23-9A0E0FB24FC5}"/>
    <cellStyle name="40% - Accent3 2 2 2 3 4 3 2" xfId="42339" xr:uid="{C43466F5-DBCE-4710-975D-A66C95706A6B}"/>
    <cellStyle name="40% - Accent3 2 2 2 3 4 4" xfId="14185" xr:uid="{13477B20-796F-4C71-B926-9B5B741C6613}"/>
    <cellStyle name="40% - Accent3 2 2 2 3 4 5" xfId="32958" xr:uid="{32CA55D2-B510-4E03-9FDF-1F90F4BB9CED}"/>
    <cellStyle name="40% - Accent3 2 2 2 3 4 6" xfId="53202" xr:uid="{66839F20-AA2F-4BE6-BFB2-364F536DF8B0}"/>
    <cellStyle name="40% - Accent3 2 2 2 3 4 7" xfId="61130" xr:uid="{803B5031-6AD5-4DD8-8A5D-F3DB61C03DC1}"/>
    <cellStyle name="40% - Accent3 2 2 2 3 5" xfId="6944" xr:uid="{BC632C35-B961-4FC4-B7D7-D182072D8B53}"/>
    <cellStyle name="40% - Accent3 2 2 2 3 5 2" xfId="25984" xr:uid="{CF12AEB4-E83C-4AE6-BD3D-D39E30785E08}"/>
    <cellStyle name="40% - Accent3 2 2 2 3 5 2 2" xfId="44746" xr:uid="{FEEBF84E-EEA5-4F3F-A2CE-A2F4F55ABBC3}"/>
    <cellStyle name="40% - Accent3 2 2 2 3 5 3" xfId="16593" xr:uid="{E2E0C03E-D1C7-4AE1-B17D-5A76831C4F4B}"/>
    <cellStyle name="40% - Accent3 2 2 2 3 5 4" xfId="35365" xr:uid="{5AABA3FD-4011-4E36-8982-37BE0746B7D3}"/>
    <cellStyle name="40% - Accent3 2 2 2 3 6" xfId="8679" xr:uid="{57ACB35E-D1B7-47F1-8C62-9A20693D5A98}"/>
    <cellStyle name="40% - Accent3 2 2 2 3 6 2" xfId="27535" xr:uid="{EA229DB1-4698-48B1-8FC4-35C11C19E3DE}"/>
    <cellStyle name="40% - Accent3 2 2 2 3 6 2 2" xfId="46297" xr:uid="{69E6C4AB-DCA9-4D14-B4CD-24EAE2506751}"/>
    <cellStyle name="40% - Accent3 2 2 2 3 6 3" xfId="18144" xr:uid="{07D07E40-E0B1-47AF-8A59-BB274A5C4B45}"/>
    <cellStyle name="40% - Accent3 2 2 2 3 6 4" xfId="36916" xr:uid="{23B99630-871F-4557-8DAC-2D07D3F6890E}"/>
    <cellStyle name="40% - Accent3 2 2 2 3 7" xfId="22581" xr:uid="{62839F41-0FD3-45E2-B17A-27057A4E2544}"/>
    <cellStyle name="40% - Accent3 2 2 2 3 7 2" xfId="41353" xr:uid="{5DAF4BAA-81C0-4673-8E8D-B751903172B7}"/>
    <cellStyle name="40% - Accent3 2 2 2 3 8" xfId="13190" xr:uid="{39AEC4C4-8A6C-4372-AB12-37CFB695E4A6}"/>
    <cellStyle name="40% - Accent3 2 2 2 3 9" xfId="31972" xr:uid="{2C069889-881C-47F4-A7E0-D46ADCF96834}"/>
    <cellStyle name="40% - Accent3 2 2 2 4" xfId="2470" xr:uid="{454512B1-86FA-40E9-B2AA-68A1218C4278}"/>
    <cellStyle name="40% - Accent3 2 2 2 4 10" xfId="59193" xr:uid="{892E33D0-4462-4AD5-8C81-67A311EF3DF7}"/>
    <cellStyle name="40% - Accent3 2 2 2 4 2" xfId="6946" xr:uid="{F1DDCCE2-576F-4499-9833-51CE44B9804F}"/>
    <cellStyle name="40% - Accent3 2 2 2 4 2 2" xfId="10857" xr:uid="{EB4F96C8-FB35-4BDC-BE11-80BECDEA1446}"/>
    <cellStyle name="40% - Accent3 2 2 2 4 2 2 2" xfId="29711" xr:uid="{1FC515E5-0D00-48CC-A0CA-4BF07076E43A}"/>
    <cellStyle name="40% - Accent3 2 2 2 4 2 2 2 2" xfId="48473" xr:uid="{DD1E3BDB-E112-4CA3-A1C9-3B7DAE13C35D}"/>
    <cellStyle name="40% - Accent3 2 2 2 4 2 2 3" xfId="20320" xr:uid="{BB19D8A0-9A0F-4D0E-B920-673CF59A8BFD}"/>
    <cellStyle name="40% - Accent3 2 2 2 4 2 2 4" xfId="39092" xr:uid="{F402436D-A124-43C4-84BF-F68253C01A75}"/>
    <cellStyle name="40% - Accent3 2 2 2 4 2 3" xfId="25986" xr:uid="{E8F15EB6-9EFA-4E16-9725-10A686D9D83C}"/>
    <cellStyle name="40% - Accent3 2 2 2 4 2 3 2" xfId="44748" xr:uid="{84A4AFC3-1382-4668-8F42-DB82FAA12A51}"/>
    <cellStyle name="40% - Accent3 2 2 2 4 2 4" xfId="16595" xr:uid="{D09096E5-2456-4E80-AC9D-3CCD5A798ADB}"/>
    <cellStyle name="40% - Accent3 2 2 2 4 2 5" xfId="35367" xr:uid="{F118501C-E5F3-4767-B8C7-49916F6AA440}"/>
    <cellStyle name="40% - Accent3 2 2 2 4 2 6" xfId="53203" xr:uid="{6DF25582-6565-45D1-ABA0-0E8F21114B9F}"/>
    <cellStyle name="40% - Accent3 2 2 2 4 2 7" xfId="61131" xr:uid="{72AD378B-34DA-4361-B3AE-D9B33315CB74}"/>
    <cellStyle name="40% - Accent3 2 2 2 4 3" xfId="10858" xr:uid="{AE8BB092-EA34-4311-9088-759386F3B1C9}"/>
    <cellStyle name="40% - Accent3 2 2 2 4 3 2" xfId="29712" xr:uid="{D9BEC56A-88FF-4DBC-9251-E28DB8AD33AC}"/>
    <cellStyle name="40% - Accent3 2 2 2 4 3 2 2" xfId="48474" xr:uid="{108364BA-0083-419E-8A27-AEBCA1280F70}"/>
    <cellStyle name="40% - Accent3 2 2 2 4 3 3" xfId="20321" xr:uid="{03DF71AE-0B7F-45E9-8C95-B4E311264F0F}"/>
    <cellStyle name="40% - Accent3 2 2 2 4 3 4" xfId="39093" xr:uid="{684A75CE-19F0-4FD9-A264-9DDC748A511F}"/>
    <cellStyle name="40% - Accent3 2 2 2 4 3 5" xfId="53204" xr:uid="{B0C280B9-2777-48A5-9037-8DBF4D2C309C}"/>
    <cellStyle name="40% - Accent3 2 2 2 4 3 6" xfId="61132" xr:uid="{45A322C6-747B-4CBE-BDA7-2F4EB889BABA}"/>
    <cellStyle name="40% - Accent3 2 2 2 4 4" xfId="8681" xr:uid="{60EADDB2-2A68-408F-A8E5-C5CD81177685}"/>
    <cellStyle name="40% - Accent3 2 2 2 4 4 2" xfId="27537" xr:uid="{5DB23FD3-2FA4-4748-9B3B-143EEBE403F6}"/>
    <cellStyle name="40% - Accent3 2 2 2 4 4 2 2" xfId="46299" xr:uid="{486C3C6E-3AB7-4FDA-8D64-E05D699EA71D}"/>
    <cellStyle name="40% - Accent3 2 2 2 4 4 3" xfId="18146" xr:uid="{ED002180-DF9B-40C0-B3D8-E4025C37676C}"/>
    <cellStyle name="40% - Accent3 2 2 2 4 4 4" xfId="36918" xr:uid="{16D02FB8-E412-428B-8858-B96D5BBECB13}"/>
    <cellStyle name="40% - Accent3 2 2 2 4 5" xfId="23918" xr:uid="{346CA0A8-C5A7-44EF-A257-5B3A27F7499A}"/>
    <cellStyle name="40% - Accent3 2 2 2 4 5 2" xfId="42681" xr:uid="{9CE7FACB-52AC-4AF5-9936-ED802291F84D}"/>
    <cellStyle name="40% - Accent3 2 2 2 4 6" xfId="14527" xr:uid="{540CEBAD-B0E0-4846-95A0-6600C2BA7A76}"/>
    <cellStyle name="40% - Accent3 2 2 2 4 7" xfId="33300" xr:uid="{7B0125D8-1378-4B23-90D6-2195ABB289F3}"/>
    <cellStyle name="40% - Accent3 2 2 2 4 8" xfId="51029" xr:uid="{6ADA9AB1-7021-4E9A-B4F1-05C9DEC46931}"/>
    <cellStyle name="40% - Accent3 2 2 2 4 9" xfId="4871" xr:uid="{08AECB81-C6C1-4321-9D31-B747B61EAAB8}"/>
    <cellStyle name="40% - Accent3 2 2 2 5" xfId="5647" xr:uid="{049ECB46-3124-472F-ABF4-3D7409C46407}"/>
    <cellStyle name="40% - Accent3 2 2 2 5 2" xfId="10859" xr:uid="{9ADF0BDE-DB76-4BE2-A31B-3F8F722879B6}"/>
    <cellStyle name="40% - Accent3 2 2 2 5 2 2" xfId="29713" xr:uid="{C3E71A30-CED3-42CC-9FF8-D39C2889853F}"/>
    <cellStyle name="40% - Accent3 2 2 2 5 2 2 2" xfId="48475" xr:uid="{793B233C-83A7-4278-8D1B-DAF624009CA8}"/>
    <cellStyle name="40% - Accent3 2 2 2 5 2 3" xfId="20322" xr:uid="{0F119690-BB2F-4AAE-A3C4-A117C2197C4E}"/>
    <cellStyle name="40% - Accent3 2 2 2 5 2 4" xfId="39094" xr:uid="{8978A371-2F3F-490E-87B2-68001D07FEB5}"/>
    <cellStyle name="40% - Accent3 2 2 2 5 3" xfId="24694" xr:uid="{F999282F-E061-4749-901C-3830AA243BC0}"/>
    <cellStyle name="40% - Accent3 2 2 2 5 3 2" xfId="43456" xr:uid="{8C54D75A-77F6-4302-9482-55EC74DD6B03}"/>
    <cellStyle name="40% - Accent3 2 2 2 5 4" xfId="15303" xr:uid="{27AE2B64-DFD5-41B5-8A90-FC800DDB8208}"/>
    <cellStyle name="40% - Accent3 2 2 2 5 5" xfId="34075" xr:uid="{55D182BE-01DE-40F5-8301-2AF28D97F55B}"/>
    <cellStyle name="40% - Accent3 2 2 2 5 6" xfId="53205" xr:uid="{C85BF5C4-1FB0-4FBE-B247-2DC713FDC7F2}"/>
    <cellStyle name="40% - Accent3 2 2 2 5 7" xfId="61133" xr:uid="{ECC5328E-438C-4661-9C7A-B2355C1FE4A5}"/>
    <cellStyle name="40% - Accent3 2 2 2 6" xfId="4096" xr:uid="{29B3A93B-C0BE-4D14-B706-E31843120C87}"/>
    <cellStyle name="40% - Accent3 2 2 2 6 2" xfId="10860" xr:uid="{667E4963-4D23-4D22-962A-B1673109EE93}"/>
    <cellStyle name="40% - Accent3 2 2 2 6 2 2" xfId="29714" xr:uid="{8F3898BF-51AF-4255-9371-85684152929B}"/>
    <cellStyle name="40% - Accent3 2 2 2 6 2 2 2" xfId="48476" xr:uid="{56EDACC2-EA7A-4038-9F6B-7175D86D3C4D}"/>
    <cellStyle name="40% - Accent3 2 2 2 6 2 3" xfId="20323" xr:uid="{56A0D474-03EC-482F-9A9A-1B938086AA2C}"/>
    <cellStyle name="40% - Accent3 2 2 2 6 2 4" xfId="39095" xr:uid="{B46EF56C-A991-42F7-8E1A-6DAD647AA59B}"/>
    <cellStyle name="40% - Accent3 2 2 2 6 3" xfId="23143" xr:uid="{B94BE1B8-653A-43EB-94AC-12159016FF64}"/>
    <cellStyle name="40% - Accent3 2 2 2 6 3 2" xfId="41906" xr:uid="{11E9562F-70AC-4011-BC77-A881BBE29E4E}"/>
    <cellStyle name="40% - Accent3 2 2 2 6 4" xfId="13752" xr:uid="{631FF2FB-092E-489F-8E65-256ED29FEA27}"/>
    <cellStyle name="40% - Accent3 2 2 2 6 5" xfId="32525" xr:uid="{41C9C15C-89C4-4491-AB5B-009B85A55D39}"/>
    <cellStyle name="40% - Accent3 2 2 2 6 6" xfId="53206" xr:uid="{13F65C93-0795-4497-91D8-1ABFE44CD85C}"/>
    <cellStyle name="40% - Accent3 2 2 2 6 7" xfId="61134" xr:uid="{D481287F-8F70-4A37-A8A3-AB4E0B639A62}"/>
    <cellStyle name="40% - Accent3 2 2 2 7" xfId="6941" xr:uid="{3991401F-FAF8-4144-AC05-7CE72F0F5886}"/>
    <cellStyle name="40% - Accent3 2 2 2 7 2" xfId="25981" xr:uid="{03DBB7E1-247C-4016-868E-21EBAA81195A}"/>
    <cellStyle name="40% - Accent3 2 2 2 7 2 2" xfId="44743" xr:uid="{6DD4A761-E841-45E0-8DFB-7A28BF18B9F1}"/>
    <cellStyle name="40% - Accent3 2 2 2 7 3" xfId="16590" xr:uid="{26C5BD0C-988E-41E0-8DBC-84B3471A70D8}"/>
    <cellStyle name="40% - Accent3 2 2 2 7 4" xfId="35362" xr:uid="{D111C8E9-947B-4A32-A5A3-0CF285914523}"/>
    <cellStyle name="40% - Accent3 2 2 2 8" xfId="8676" xr:uid="{4D016E2B-3996-4BD8-8839-7C282FB1AA65}"/>
    <cellStyle name="40% - Accent3 2 2 2 8 2" xfId="27532" xr:uid="{D1467395-FBDA-4A72-B3CA-060CD8DF3181}"/>
    <cellStyle name="40% - Accent3 2 2 2 8 2 2" xfId="46294" xr:uid="{DCF30FA4-3AD0-40FF-AF2C-F8B0289FB8BF}"/>
    <cellStyle name="40% - Accent3 2 2 2 8 3" xfId="18141" xr:uid="{66CBEF89-FF05-4B77-9F82-764D255C8567}"/>
    <cellStyle name="40% - Accent3 2 2 2 8 4" xfId="36913" xr:uid="{1CAD3D01-8E8A-44F5-8620-03AF0AEE55CF}"/>
    <cellStyle name="40% - Accent3 2 2 2 9" xfId="22579" xr:uid="{B63B7F55-BFF0-4FE3-94D1-6C37DE540DD4}"/>
    <cellStyle name="40% - Accent3 2 2 2 9 2" xfId="41351" xr:uid="{EE5488B0-E7EF-4359-AA88-E2C678473EE3}"/>
    <cellStyle name="40% - Accent3 2 2 20" xfId="3524" xr:uid="{EF096C0F-0258-4FEA-B8FA-FFDA44262E47}"/>
    <cellStyle name="40% - Accent3 2 2 3" xfId="1816" xr:uid="{30EB8567-D177-43C6-90D6-4BF2AF67D9AC}"/>
    <cellStyle name="40% - Accent3 2 2 3 10" xfId="13191" xr:uid="{E45E6B43-6708-43E4-9CEC-3565F6102263}"/>
    <cellStyle name="40% - Accent3 2 2 3 11" xfId="31973" xr:uid="{097D1BE6-AFE9-4BE9-B90E-A2108AF68C54}"/>
    <cellStyle name="40% - Accent3 2 2 3 12" xfId="51030" xr:uid="{96F74169-4C25-4D83-B73F-595AFB524F6B}"/>
    <cellStyle name="40% - Accent3 2 2 3 13" xfId="3528" xr:uid="{6F538E79-2071-4C1A-AD1D-A63F380FBBA5}"/>
    <cellStyle name="40% - Accent3 2 2 3 14" xfId="59194" xr:uid="{4E5BF699-A907-4D1A-AD29-CD7FCED6E48C}"/>
    <cellStyle name="40% - Accent3 2 2 3 2" xfId="2471" xr:uid="{D6F56D35-E7A7-4F0E-89E1-FE1E90C8F542}"/>
    <cellStyle name="40% - Accent3 2 2 3 2 10" xfId="51031" xr:uid="{138DD92F-9B5F-4F98-B413-ADAAE87F3C68}"/>
    <cellStyle name="40% - Accent3 2 2 3 2 11" xfId="3529" xr:uid="{D428EA0C-B4B1-4133-B33D-91B337B81FF9}"/>
    <cellStyle name="40% - Accent3 2 2 3 2 12" xfId="59195" xr:uid="{35F42D55-B916-47FE-87AF-3D9A98BBDD05}"/>
    <cellStyle name="40% - Accent3 2 2 3 2 2" xfId="2472" xr:uid="{F25AF063-6074-4A9D-934B-3A86DBE8070B}"/>
    <cellStyle name="40% - Accent3 2 2 3 2 2 10" xfId="59196" xr:uid="{BF3EEBF2-0E4C-48E7-B95E-70DFD169186F}"/>
    <cellStyle name="40% - Accent3 2 2 3 2 2 2" xfId="6949" xr:uid="{3902974E-6A6C-4928-B2D6-A7AD0FDAC9C8}"/>
    <cellStyle name="40% - Accent3 2 2 3 2 2 2 2" xfId="10861" xr:uid="{0F446658-D380-4D45-A4AD-0877E2B70DA7}"/>
    <cellStyle name="40% - Accent3 2 2 3 2 2 2 2 2" xfId="29715" xr:uid="{E181C105-FE30-4321-BA56-4EACF862D88F}"/>
    <cellStyle name="40% - Accent3 2 2 3 2 2 2 2 2 2" xfId="48477" xr:uid="{F8CE5640-07F9-4E47-B284-A2B0ADB46838}"/>
    <cellStyle name="40% - Accent3 2 2 3 2 2 2 2 3" xfId="20324" xr:uid="{35BAA46D-3DEA-42C1-A060-51C82C05699D}"/>
    <cellStyle name="40% - Accent3 2 2 3 2 2 2 2 4" xfId="39096" xr:uid="{9B92EF5F-A82E-468E-A660-C7C580CA01DF}"/>
    <cellStyle name="40% - Accent3 2 2 3 2 2 2 3" xfId="25989" xr:uid="{D992A70F-A58E-41C0-93C3-47C42C11BA73}"/>
    <cellStyle name="40% - Accent3 2 2 3 2 2 2 3 2" xfId="44751" xr:uid="{94617AE5-04BB-476C-9A17-368250E008C8}"/>
    <cellStyle name="40% - Accent3 2 2 3 2 2 2 4" xfId="16598" xr:uid="{0CC9ADE6-CB87-4610-B910-F76A7490CAD7}"/>
    <cellStyle name="40% - Accent3 2 2 3 2 2 2 5" xfId="35370" xr:uid="{731D75D8-14E4-4A37-BC48-E48DCF2B34C5}"/>
    <cellStyle name="40% - Accent3 2 2 3 2 2 2 6" xfId="53207" xr:uid="{AE84173D-35D4-40C9-9016-84CD0B0C891F}"/>
    <cellStyle name="40% - Accent3 2 2 3 2 2 2 7" xfId="61135" xr:uid="{49B88DE9-8897-453D-B6A5-4EA19412D5F2}"/>
    <cellStyle name="40% - Accent3 2 2 3 2 2 3" xfId="10862" xr:uid="{E769DB2A-E53C-4DB8-A96F-7D667334AAD3}"/>
    <cellStyle name="40% - Accent3 2 2 3 2 2 3 2" xfId="29716" xr:uid="{424AAE8E-A423-4E5F-AFB3-46EFF75C4589}"/>
    <cellStyle name="40% - Accent3 2 2 3 2 2 3 2 2" xfId="48478" xr:uid="{50D807F2-4B4A-471D-ACCC-4B9894767FFF}"/>
    <cellStyle name="40% - Accent3 2 2 3 2 2 3 3" xfId="20325" xr:uid="{EE77497A-384F-4C67-B1A3-D41795CB885D}"/>
    <cellStyle name="40% - Accent3 2 2 3 2 2 3 4" xfId="39097" xr:uid="{F4713C2F-444B-4D85-B3F9-9423468390C6}"/>
    <cellStyle name="40% - Accent3 2 2 3 2 2 3 5" xfId="53208" xr:uid="{9A5FA2AF-198D-4836-83B6-680C3E9EFA65}"/>
    <cellStyle name="40% - Accent3 2 2 3 2 2 3 6" xfId="61136" xr:uid="{4B19951B-6632-41BB-960A-5AD692A6D3A9}"/>
    <cellStyle name="40% - Accent3 2 2 3 2 2 4" xfId="8684" xr:uid="{85954A9B-8A27-4324-B9E5-66615FA53958}"/>
    <cellStyle name="40% - Accent3 2 2 3 2 2 4 2" xfId="27540" xr:uid="{601A93DD-D30F-40C3-BBBA-8ED9D9E4F0F3}"/>
    <cellStyle name="40% - Accent3 2 2 3 2 2 4 2 2" xfId="46302" xr:uid="{D0CDFD42-CEBA-4F99-A163-BE5889DB0F5F}"/>
    <cellStyle name="40% - Accent3 2 2 3 2 2 4 3" xfId="18149" xr:uid="{AEF15EF4-74F7-4B88-8CFD-D6AB9D3C1171}"/>
    <cellStyle name="40% - Accent3 2 2 3 2 2 4 4" xfId="36921" xr:uid="{8323C28C-7439-4DDB-B97C-647C7809051A}"/>
    <cellStyle name="40% - Accent3 2 2 3 2 2 5" xfId="24176" xr:uid="{FCBBBDEC-63BC-4F52-89D7-4E71281558FA}"/>
    <cellStyle name="40% - Accent3 2 2 3 2 2 5 2" xfId="42939" xr:uid="{88FEBE8D-87D5-40D1-A8F1-ED169F686159}"/>
    <cellStyle name="40% - Accent3 2 2 3 2 2 6" xfId="14785" xr:uid="{1D2DFCBF-97D8-4AE8-B452-9AA71AAE74A7}"/>
    <cellStyle name="40% - Accent3 2 2 3 2 2 7" xfId="33558" xr:uid="{8AAB9635-AC4C-46D0-A19A-69CE9852881E}"/>
    <cellStyle name="40% - Accent3 2 2 3 2 2 8" xfId="51032" xr:uid="{ECB6F965-EBF3-495F-A239-9B35A144D09C}"/>
    <cellStyle name="40% - Accent3 2 2 3 2 2 9" xfId="5129" xr:uid="{7EB631FC-0002-4EAD-9247-E425EAD7BB8A}"/>
    <cellStyle name="40% - Accent3 2 2 3 2 3" xfId="5905" xr:uid="{5DF63CBA-06A4-4865-A373-17FA5FBA7239}"/>
    <cellStyle name="40% - Accent3 2 2 3 2 3 2" xfId="10863" xr:uid="{05890E71-67E6-4D9F-AAA4-F0574988B487}"/>
    <cellStyle name="40% - Accent3 2 2 3 2 3 2 2" xfId="29717" xr:uid="{01D03460-D11A-453F-A95C-7439FE516498}"/>
    <cellStyle name="40% - Accent3 2 2 3 2 3 2 2 2" xfId="48479" xr:uid="{FDA32C5E-FA8E-4301-A7CB-BB2F836E12DB}"/>
    <cellStyle name="40% - Accent3 2 2 3 2 3 2 3" xfId="20326" xr:uid="{EA5B52B3-1DB7-4E10-9DC7-261B345401DF}"/>
    <cellStyle name="40% - Accent3 2 2 3 2 3 2 4" xfId="39098" xr:uid="{D5B3D231-BB36-4797-B603-5CE9CD17E490}"/>
    <cellStyle name="40% - Accent3 2 2 3 2 3 3" xfId="24952" xr:uid="{073D24C8-A6FA-4C5D-8493-871F4F768D51}"/>
    <cellStyle name="40% - Accent3 2 2 3 2 3 3 2" xfId="43714" xr:uid="{E20FDA42-C296-4078-90C7-6AE9D0760BCB}"/>
    <cellStyle name="40% - Accent3 2 2 3 2 3 4" xfId="15561" xr:uid="{285A77F0-FC81-40A4-8CB1-174581B69FFA}"/>
    <cellStyle name="40% - Accent3 2 2 3 2 3 5" xfId="34333" xr:uid="{4F6C4380-DBD4-416C-B90B-3B6735666452}"/>
    <cellStyle name="40% - Accent3 2 2 3 2 3 6" xfId="53209" xr:uid="{17C96E9D-1AC8-4AC7-B4EA-B23D0FFF35E3}"/>
    <cellStyle name="40% - Accent3 2 2 3 2 3 7" xfId="61137" xr:uid="{1811A5D3-6973-44DC-B3D4-9B237C5559A2}"/>
    <cellStyle name="40% - Accent3 2 2 3 2 4" xfId="4354" xr:uid="{9F0F594A-E086-4013-A7DC-ECC38AF9CFEE}"/>
    <cellStyle name="40% - Accent3 2 2 3 2 4 2" xfId="10864" xr:uid="{808B9F33-992C-4A6D-A758-6F7F2FB0C198}"/>
    <cellStyle name="40% - Accent3 2 2 3 2 4 2 2" xfId="29718" xr:uid="{EEDF1A1E-9078-4424-8757-EEB3D01EFA93}"/>
    <cellStyle name="40% - Accent3 2 2 3 2 4 2 2 2" xfId="48480" xr:uid="{A9737DB3-BE55-4510-BB92-647D395BC2BC}"/>
    <cellStyle name="40% - Accent3 2 2 3 2 4 2 3" xfId="20327" xr:uid="{ED3A1D39-96E7-4058-BA15-4546B7AB760A}"/>
    <cellStyle name="40% - Accent3 2 2 3 2 4 2 4" xfId="39099" xr:uid="{D2B2FDDF-783E-4A4F-BA6B-24C73098F3A2}"/>
    <cellStyle name="40% - Accent3 2 2 3 2 4 3" xfId="23401" xr:uid="{0FCBACE8-F9A1-4AB7-9E9F-C3697C379C63}"/>
    <cellStyle name="40% - Accent3 2 2 3 2 4 3 2" xfId="42164" xr:uid="{0BF26EA9-32A9-411D-8AA5-3EE3B1D591E5}"/>
    <cellStyle name="40% - Accent3 2 2 3 2 4 4" xfId="14010" xr:uid="{5E44FB10-AD2A-4449-B1F4-0622196B016B}"/>
    <cellStyle name="40% - Accent3 2 2 3 2 4 5" xfId="32783" xr:uid="{2AD31200-744E-4F1F-ABCA-7292D582BFE3}"/>
    <cellStyle name="40% - Accent3 2 2 3 2 4 6" xfId="53210" xr:uid="{DA8FDA25-94A2-432B-9661-C8A71A0D3370}"/>
    <cellStyle name="40% - Accent3 2 2 3 2 4 7" xfId="61138" xr:uid="{132637D6-9A52-4D95-90D5-623838F1CB6D}"/>
    <cellStyle name="40% - Accent3 2 2 3 2 5" xfId="6948" xr:uid="{1B38A04D-9182-4671-92BC-A04BE597CE34}"/>
    <cellStyle name="40% - Accent3 2 2 3 2 5 2" xfId="25988" xr:uid="{4EF127C6-3A98-4DDF-A5F9-CB5265684009}"/>
    <cellStyle name="40% - Accent3 2 2 3 2 5 2 2" xfId="44750" xr:uid="{1D4A9644-F9D5-414D-A3F2-41234D20832E}"/>
    <cellStyle name="40% - Accent3 2 2 3 2 5 3" xfId="16597" xr:uid="{FB01E9F2-9F5E-4531-9D3D-1A04BC70853E}"/>
    <cellStyle name="40% - Accent3 2 2 3 2 5 4" xfId="35369" xr:uid="{E60C9D3A-83C1-4D8B-BF2F-9F234CA1662E}"/>
    <cellStyle name="40% - Accent3 2 2 3 2 6" xfId="8683" xr:uid="{BEC59B8C-CF1A-4A25-BEFB-48394321B925}"/>
    <cellStyle name="40% - Accent3 2 2 3 2 6 2" xfId="27539" xr:uid="{7B01B6F0-2589-466E-A10E-B66514BFF633}"/>
    <cellStyle name="40% - Accent3 2 2 3 2 6 2 2" xfId="46301" xr:uid="{957447C6-BFDC-4900-98F7-FADA8D647247}"/>
    <cellStyle name="40% - Accent3 2 2 3 2 6 3" xfId="18148" xr:uid="{EA3D095F-2846-4BD2-8647-B73E13D55F77}"/>
    <cellStyle name="40% - Accent3 2 2 3 2 6 4" xfId="36920" xr:uid="{B1936D78-E489-4DB0-A722-5097FCFE0AC4}"/>
    <cellStyle name="40% - Accent3 2 2 3 2 7" xfId="22583" xr:uid="{B11838C2-C116-4FA1-8403-D13D00E64E78}"/>
    <cellStyle name="40% - Accent3 2 2 3 2 7 2" xfId="41355" xr:uid="{DE713C87-428E-45A2-8D2F-E1FD795FE2B9}"/>
    <cellStyle name="40% - Accent3 2 2 3 2 8" xfId="13192" xr:uid="{B54EBB03-2268-4BAD-805F-E7E7C997E691}"/>
    <cellStyle name="40% - Accent3 2 2 3 2 9" xfId="31974" xr:uid="{CE2E0D33-1FF7-43BC-B77B-42C29144E7A7}"/>
    <cellStyle name="40% - Accent3 2 2 3 3" xfId="2473" xr:uid="{832B2B2D-C56A-404A-A4BC-04FB2E4D0AA0}"/>
    <cellStyle name="40% - Accent3 2 2 3 3 10" xfId="51033" xr:uid="{CC457036-3D44-46D6-9716-09725F3A33CC}"/>
    <cellStyle name="40% - Accent3 2 2 3 3 11" xfId="3530" xr:uid="{72FD46ED-101E-453D-847E-D7E4836B396E}"/>
    <cellStyle name="40% - Accent3 2 2 3 3 12" xfId="59197" xr:uid="{4879C75F-E3A3-4317-8D6F-992FCAAB805F}"/>
    <cellStyle name="40% - Accent3 2 2 3 3 2" xfId="2474" xr:uid="{F91A57F3-D9C6-496E-B1FA-609BA7D834E4}"/>
    <cellStyle name="40% - Accent3 2 2 3 3 2 10" xfId="59198" xr:uid="{BF89026C-0801-439D-8B88-1A92A1EF233C}"/>
    <cellStyle name="40% - Accent3 2 2 3 3 2 2" xfId="6951" xr:uid="{FF490CAE-BE21-4497-BCCE-352CA4F48F80}"/>
    <cellStyle name="40% - Accent3 2 2 3 3 2 2 2" xfId="10865" xr:uid="{D2689C31-C970-4278-9EFD-B3445F468A7A}"/>
    <cellStyle name="40% - Accent3 2 2 3 3 2 2 2 2" xfId="29719" xr:uid="{65454CA6-154A-461D-9BAA-EB04A1C81EE6}"/>
    <cellStyle name="40% - Accent3 2 2 3 3 2 2 2 2 2" xfId="48481" xr:uid="{CF46954C-30DE-4CF1-B42E-FF3808EDCA6F}"/>
    <cellStyle name="40% - Accent3 2 2 3 3 2 2 2 3" xfId="20328" xr:uid="{4FEEB68A-E058-4335-AB69-AD0147E28895}"/>
    <cellStyle name="40% - Accent3 2 2 3 3 2 2 2 4" xfId="39100" xr:uid="{E5B8B065-BB58-44F2-8EF7-9A096377A511}"/>
    <cellStyle name="40% - Accent3 2 2 3 3 2 2 3" xfId="25991" xr:uid="{9EB4C24F-2E4B-4D58-B5A9-BCD42415A521}"/>
    <cellStyle name="40% - Accent3 2 2 3 3 2 2 3 2" xfId="44753" xr:uid="{572B8C05-5235-4E0E-BD06-256E6D244EB8}"/>
    <cellStyle name="40% - Accent3 2 2 3 3 2 2 4" xfId="16600" xr:uid="{4322F76D-101E-4814-952F-75DF76FF11E9}"/>
    <cellStyle name="40% - Accent3 2 2 3 3 2 2 5" xfId="35372" xr:uid="{DFD49156-DCC1-4BBE-BE67-D717E2D4FEE3}"/>
    <cellStyle name="40% - Accent3 2 2 3 3 2 2 6" xfId="53211" xr:uid="{E4200926-27A9-47BC-B270-39424B8A5158}"/>
    <cellStyle name="40% - Accent3 2 2 3 3 2 2 7" xfId="61139" xr:uid="{84FAFF62-5E49-4A99-A5D9-50EA765DE940}"/>
    <cellStyle name="40% - Accent3 2 2 3 3 2 3" xfId="10866" xr:uid="{0480863E-10C5-4A4C-B5B9-DB90226AB750}"/>
    <cellStyle name="40% - Accent3 2 2 3 3 2 3 2" xfId="29720" xr:uid="{28C5E581-1817-4866-88BC-EF7484E34A1A}"/>
    <cellStyle name="40% - Accent3 2 2 3 3 2 3 2 2" xfId="48482" xr:uid="{8B147831-8B41-4B8D-99FF-2DF8591AFFF0}"/>
    <cellStyle name="40% - Accent3 2 2 3 3 2 3 3" xfId="20329" xr:uid="{A99D75C0-8317-42E7-987E-98129AD0B450}"/>
    <cellStyle name="40% - Accent3 2 2 3 3 2 3 4" xfId="39101" xr:uid="{FB83BA4F-8F13-4698-8E9B-F060FF15C71A}"/>
    <cellStyle name="40% - Accent3 2 2 3 3 2 3 5" xfId="53212" xr:uid="{E8416000-C4A6-49D3-B95E-0FC0F58364A2}"/>
    <cellStyle name="40% - Accent3 2 2 3 3 2 3 6" xfId="61140" xr:uid="{5DB598DA-CC48-403D-9F6A-2D802A93D479}"/>
    <cellStyle name="40% - Accent3 2 2 3 3 2 4" xfId="8686" xr:uid="{7404949D-6E3F-4D52-88BB-831A19F81056}"/>
    <cellStyle name="40% - Accent3 2 2 3 3 2 4 2" xfId="27542" xr:uid="{FEC719A8-6D21-4F01-A5BD-A4CAA133702B}"/>
    <cellStyle name="40% - Accent3 2 2 3 3 2 4 2 2" xfId="46304" xr:uid="{449897B7-5803-427E-B721-B40D5B57A330}"/>
    <cellStyle name="40% - Accent3 2 2 3 3 2 4 3" xfId="18151" xr:uid="{F4A6C0ED-2CED-4C7C-9C7E-432166119630}"/>
    <cellStyle name="40% - Accent3 2 2 3 3 2 4 4" xfId="36923" xr:uid="{4C004208-2F52-404E-97B3-F3705A8B7BA2}"/>
    <cellStyle name="40% - Accent3 2 2 3 3 2 5" xfId="24394" xr:uid="{AECF0A1C-51DE-4884-A0AE-B6B5AFFCFFB6}"/>
    <cellStyle name="40% - Accent3 2 2 3 3 2 5 2" xfId="43157" xr:uid="{4886F738-17AA-4B5B-963A-EEA0E7246209}"/>
    <cellStyle name="40% - Accent3 2 2 3 3 2 6" xfId="15003" xr:uid="{2FFC3CFC-8D9D-4F04-B751-7C73E86EA78E}"/>
    <cellStyle name="40% - Accent3 2 2 3 3 2 7" xfId="33776" xr:uid="{A18E14B1-7572-4F5E-B127-ABCC96784CCF}"/>
    <cellStyle name="40% - Accent3 2 2 3 3 2 8" xfId="51034" xr:uid="{F56BA8F2-F190-41AC-8A37-88A53EAB760E}"/>
    <cellStyle name="40% - Accent3 2 2 3 3 2 9" xfId="5347" xr:uid="{1B773191-7CDE-4722-9F69-12302C36E36B}"/>
    <cellStyle name="40% - Accent3 2 2 3 3 3" xfId="6123" xr:uid="{13D35C34-C1AF-46AC-8C1D-542B4AD2CEDB}"/>
    <cellStyle name="40% - Accent3 2 2 3 3 3 2" xfId="10867" xr:uid="{ABAFE8BD-C09D-471A-BD8D-78648B646941}"/>
    <cellStyle name="40% - Accent3 2 2 3 3 3 2 2" xfId="29721" xr:uid="{6D06BE2F-5D92-4B68-AB9F-B8F74F67A598}"/>
    <cellStyle name="40% - Accent3 2 2 3 3 3 2 2 2" xfId="48483" xr:uid="{D709EA05-A65F-4D25-A8EE-AD28EBBF711C}"/>
    <cellStyle name="40% - Accent3 2 2 3 3 3 2 3" xfId="20330" xr:uid="{30FB2BF6-3A3B-47CB-9397-FFBD58305CAE}"/>
    <cellStyle name="40% - Accent3 2 2 3 3 3 2 4" xfId="39102" xr:uid="{3A9A0DA0-9417-400C-B3B3-E56C0D85D626}"/>
    <cellStyle name="40% - Accent3 2 2 3 3 3 3" xfId="25170" xr:uid="{2242790B-2CF6-4ADD-BCA1-27310FBF92C9}"/>
    <cellStyle name="40% - Accent3 2 2 3 3 3 3 2" xfId="43932" xr:uid="{7822F306-F587-4357-888B-A6448D37226F}"/>
    <cellStyle name="40% - Accent3 2 2 3 3 3 4" xfId="15779" xr:uid="{11B83BCB-84E8-4245-9C76-00EA00145A3D}"/>
    <cellStyle name="40% - Accent3 2 2 3 3 3 5" xfId="34551" xr:uid="{7FA63207-2767-4C5B-803E-C109F6BC92CD}"/>
    <cellStyle name="40% - Accent3 2 2 3 3 3 6" xfId="53213" xr:uid="{9CF45C7E-CFA6-430C-80DA-5DE5BB529340}"/>
    <cellStyle name="40% - Accent3 2 2 3 3 3 7" xfId="61141" xr:uid="{6F17E16E-FFD7-4722-BA97-485EA3020499}"/>
    <cellStyle name="40% - Accent3 2 2 3 3 4" xfId="4572" xr:uid="{6FB39B1C-853B-4677-A1A4-80435B12B3A4}"/>
    <cellStyle name="40% - Accent3 2 2 3 3 4 2" xfId="10868" xr:uid="{5D071E72-C0F5-4834-899E-13884475D487}"/>
    <cellStyle name="40% - Accent3 2 2 3 3 4 2 2" xfId="29722" xr:uid="{D850380D-6D25-412A-B039-64ED0596E711}"/>
    <cellStyle name="40% - Accent3 2 2 3 3 4 2 2 2" xfId="48484" xr:uid="{492F8E4D-02BD-47F9-8FB4-FC0A4FFDEF3D}"/>
    <cellStyle name="40% - Accent3 2 2 3 3 4 2 3" xfId="20331" xr:uid="{1F8120D5-0000-486F-A5F5-CD8E780E3019}"/>
    <cellStyle name="40% - Accent3 2 2 3 3 4 2 4" xfId="39103" xr:uid="{622FEF5C-1C1F-4B2E-B4AD-F00C940B84D1}"/>
    <cellStyle name="40% - Accent3 2 2 3 3 4 3" xfId="23619" xr:uid="{60D35B29-6917-4A85-90D4-E5835D5BE7B3}"/>
    <cellStyle name="40% - Accent3 2 2 3 3 4 3 2" xfId="42382" xr:uid="{AA7B167C-92D7-4555-A95C-62886159C8BD}"/>
    <cellStyle name="40% - Accent3 2 2 3 3 4 4" xfId="14228" xr:uid="{3CFA6AA8-2918-479B-B204-BA02FC0E3C30}"/>
    <cellStyle name="40% - Accent3 2 2 3 3 4 5" xfId="33001" xr:uid="{64EC836D-0854-462B-9544-0367FB95652A}"/>
    <cellStyle name="40% - Accent3 2 2 3 3 4 6" xfId="53214" xr:uid="{1B269EE0-BAB5-4C9B-9130-4B4E9DE3C28C}"/>
    <cellStyle name="40% - Accent3 2 2 3 3 4 7" xfId="61142" xr:uid="{35480706-D1B3-494B-894E-DBA3BBDAEEA9}"/>
    <cellStyle name="40% - Accent3 2 2 3 3 5" xfId="6950" xr:uid="{A917B488-CD30-4590-91FA-05A92EDCE63E}"/>
    <cellStyle name="40% - Accent3 2 2 3 3 5 2" xfId="25990" xr:uid="{CD36D624-D128-4A55-925D-57173AF2DBCB}"/>
    <cellStyle name="40% - Accent3 2 2 3 3 5 2 2" xfId="44752" xr:uid="{E2D8DDA8-029B-44AA-9B96-B67B050AE214}"/>
    <cellStyle name="40% - Accent3 2 2 3 3 5 3" xfId="16599" xr:uid="{55D8F9CB-36CE-4DC1-90C5-066851DD7D27}"/>
    <cellStyle name="40% - Accent3 2 2 3 3 5 4" xfId="35371" xr:uid="{A2CEF59A-34A7-4830-9BAC-76879A982CE8}"/>
    <cellStyle name="40% - Accent3 2 2 3 3 6" xfId="8685" xr:uid="{593CE2C8-2DC4-4AF3-9AFD-B0DA7B7BCAC7}"/>
    <cellStyle name="40% - Accent3 2 2 3 3 6 2" xfId="27541" xr:uid="{BCBA41CF-3032-47B1-8BCF-C2FABA6E423F}"/>
    <cellStyle name="40% - Accent3 2 2 3 3 6 2 2" xfId="46303" xr:uid="{D8728844-3BCF-4320-BA1C-769392A34CC8}"/>
    <cellStyle name="40% - Accent3 2 2 3 3 6 3" xfId="18150" xr:uid="{93600BBF-5F02-4666-B49E-5B7BECB29CF4}"/>
    <cellStyle name="40% - Accent3 2 2 3 3 6 4" xfId="36922" xr:uid="{14A7ACF3-E887-4F2C-9CCF-90B7C08A7BFD}"/>
    <cellStyle name="40% - Accent3 2 2 3 3 7" xfId="22584" xr:uid="{C434A1DA-3A05-4EF3-A5BA-B2F1DFF918A4}"/>
    <cellStyle name="40% - Accent3 2 2 3 3 7 2" xfId="41356" xr:uid="{BCD39D7D-5430-4168-8522-166C4A54C652}"/>
    <cellStyle name="40% - Accent3 2 2 3 3 8" xfId="13193" xr:uid="{014D4A28-20CF-43DF-87B7-DB07569B660E}"/>
    <cellStyle name="40% - Accent3 2 2 3 3 9" xfId="31975" xr:uid="{AC1B7F12-2302-41D8-B3A3-D9FBA3D4EC8A}"/>
    <cellStyle name="40% - Accent3 2 2 3 4" xfId="2475" xr:uid="{CF66A841-E721-4D45-BE75-1ACC2E7F683A}"/>
    <cellStyle name="40% - Accent3 2 2 3 4 10" xfId="59199" xr:uid="{C07379BC-6502-4AF0-ACE1-687FDD720311}"/>
    <cellStyle name="40% - Accent3 2 2 3 4 2" xfId="6952" xr:uid="{2137733A-3B26-4344-A4F0-2625BE5915F5}"/>
    <cellStyle name="40% - Accent3 2 2 3 4 2 2" xfId="10869" xr:uid="{B74F7C31-242A-434E-A2BC-2BE06CE4AFFD}"/>
    <cellStyle name="40% - Accent3 2 2 3 4 2 2 2" xfId="29723" xr:uid="{F329010D-4A1C-45CB-B25E-C2CF9E06F71B}"/>
    <cellStyle name="40% - Accent3 2 2 3 4 2 2 2 2" xfId="48485" xr:uid="{D91F4B5C-9855-4991-9611-F18176D2FD01}"/>
    <cellStyle name="40% - Accent3 2 2 3 4 2 2 3" xfId="20332" xr:uid="{801E0EE0-EB74-4C56-9255-88DF6C7C2EB5}"/>
    <cellStyle name="40% - Accent3 2 2 3 4 2 2 4" xfId="39104" xr:uid="{598EDA4F-766D-4654-960C-F94E728909D4}"/>
    <cellStyle name="40% - Accent3 2 2 3 4 2 3" xfId="25992" xr:uid="{50F7EF9E-6399-4EAB-91AC-FA7C35EDDF53}"/>
    <cellStyle name="40% - Accent3 2 2 3 4 2 3 2" xfId="44754" xr:uid="{857CE778-15E1-478D-BC0B-A7495AAE2D6E}"/>
    <cellStyle name="40% - Accent3 2 2 3 4 2 4" xfId="16601" xr:uid="{2EC161E2-4836-4A78-860F-A8E00E6F1C6A}"/>
    <cellStyle name="40% - Accent3 2 2 3 4 2 5" xfId="35373" xr:uid="{8747BDC8-C96A-4B0C-A6AD-3AD019723926}"/>
    <cellStyle name="40% - Accent3 2 2 3 4 2 6" xfId="53215" xr:uid="{4F5D0F80-F46E-48D7-B904-8CE4D8F14595}"/>
    <cellStyle name="40% - Accent3 2 2 3 4 2 7" xfId="61143" xr:uid="{B783F87F-61C3-4EFB-9CB2-62DC7C3CB31A}"/>
    <cellStyle name="40% - Accent3 2 2 3 4 3" xfId="10870" xr:uid="{7CB7AB75-2B5D-417A-9216-B95FFE4DE7EA}"/>
    <cellStyle name="40% - Accent3 2 2 3 4 3 2" xfId="29724" xr:uid="{486F2C47-054B-4B26-9C4A-508CBFC202F6}"/>
    <cellStyle name="40% - Accent3 2 2 3 4 3 2 2" xfId="48486" xr:uid="{DC030747-F6E4-402B-8E15-ABC203608C5E}"/>
    <cellStyle name="40% - Accent3 2 2 3 4 3 3" xfId="20333" xr:uid="{5973BE20-07B6-46F7-BCEB-A4FF67CE4CE1}"/>
    <cellStyle name="40% - Accent3 2 2 3 4 3 4" xfId="39105" xr:uid="{E69ABC68-D9B5-4AB3-B8E9-3042B5AB5B37}"/>
    <cellStyle name="40% - Accent3 2 2 3 4 3 5" xfId="53216" xr:uid="{C5D56740-9335-4F88-AB02-1ACA6A002465}"/>
    <cellStyle name="40% - Accent3 2 2 3 4 3 6" xfId="61144" xr:uid="{7FB010CA-7A5B-4340-AFD2-BD1120E5482C}"/>
    <cellStyle name="40% - Accent3 2 2 3 4 4" xfId="8687" xr:uid="{0EF6CA0F-449F-482F-8D6F-3B0CF42FE594}"/>
    <cellStyle name="40% - Accent3 2 2 3 4 4 2" xfId="27543" xr:uid="{1A786EDD-90C5-4AA6-A34D-1FA31A1FEC95}"/>
    <cellStyle name="40% - Accent3 2 2 3 4 4 2 2" xfId="46305" xr:uid="{FE665A37-16B8-48FB-8546-31BF23E369EE}"/>
    <cellStyle name="40% - Accent3 2 2 3 4 4 3" xfId="18152" xr:uid="{2EF407D1-4DBF-4B9C-A4B9-E38889CA7961}"/>
    <cellStyle name="40% - Accent3 2 2 3 4 4 4" xfId="36924" xr:uid="{72915D69-44F6-4FEB-A755-C372F8E5420F}"/>
    <cellStyle name="40% - Accent3 2 2 3 4 5" xfId="23961" xr:uid="{456D3EAA-3E39-4390-8533-3E75A5BE1D0C}"/>
    <cellStyle name="40% - Accent3 2 2 3 4 5 2" xfId="42724" xr:uid="{FFBD12E0-2302-4748-BCA6-7FCFC7065299}"/>
    <cellStyle name="40% - Accent3 2 2 3 4 6" xfId="14570" xr:uid="{FF0C2E42-8CD2-4C77-B57B-0BD758A685C0}"/>
    <cellStyle name="40% - Accent3 2 2 3 4 7" xfId="33343" xr:uid="{AE3270D3-2697-42B9-BEC7-BF8936EF8A7F}"/>
    <cellStyle name="40% - Accent3 2 2 3 4 8" xfId="51035" xr:uid="{8154A275-26D0-4300-8F9A-285AAF68F0E2}"/>
    <cellStyle name="40% - Accent3 2 2 3 4 9" xfId="4914" xr:uid="{9AB9C939-7BED-4B6E-8A14-6434C6D92172}"/>
    <cellStyle name="40% - Accent3 2 2 3 5" xfId="5690" xr:uid="{0C957B32-8D5A-44C9-839A-EA600182C555}"/>
    <cellStyle name="40% - Accent3 2 2 3 5 2" xfId="10871" xr:uid="{D379F27A-3C6B-4020-B9EA-A700285DE474}"/>
    <cellStyle name="40% - Accent3 2 2 3 5 2 2" xfId="29725" xr:uid="{1BE8103A-77AB-4F1E-9F8D-FC1ACB3EE873}"/>
    <cellStyle name="40% - Accent3 2 2 3 5 2 2 2" xfId="48487" xr:uid="{F473EF1C-F083-4F6E-90D3-679FE39098B5}"/>
    <cellStyle name="40% - Accent3 2 2 3 5 2 3" xfId="20334" xr:uid="{2B5FA7B7-0131-4346-92CF-4180F20861AE}"/>
    <cellStyle name="40% - Accent3 2 2 3 5 2 4" xfId="39106" xr:uid="{2F2A72F2-0B94-4B0B-B3C8-E3CC110063A0}"/>
    <cellStyle name="40% - Accent3 2 2 3 5 3" xfId="24737" xr:uid="{43F93F26-E2AB-451E-A2A2-B1B49D84F285}"/>
    <cellStyle name="40% - Accent3 2 2 3 5 3 2" xfId="43499" xr:uid="{988C850C-45A0-4B1E-9C18-567E295B9B70}"/>
    <cellStyle name="40% - Accent3 2 2 3 5 4" xfId="15346" xr:uid="{482CD25A-F609-4874-B887-8E4DA53CFDEF}"/>
    <cellStyle name="40% - Accent3 2 2 3 5 5" xfId="34118" xr:uid="{D0B30CB8-070C-4E85-825E-E594B4700985}"/>
    <cellStyle name="40% - Accent3 2 2 3 5 6" xfId="53217" xr:uid="{9F01F4DB-9A60-4455-ACD0-7C22BD5EFCD7}"/>
    <cellStyle name="40% - Accent3 2 2 3 5 7" xfId="61145" xr:uid="{3A177DB6-5632-41CC-A6EE-D4BEBF25AF4A}"/>
    <cellStyle name="40% - Accent3 2 2 3 6" xfId="4139" xr:uid="{19222F9E-5A55-429E-9096-1F8EB98E8E0B}"/>
    <cellStyle name="40% - Accent3 2 2 3 6 2" xfId="10872" xr:uid="{6CE3ADD5-3631-493B-9CE0-4D9628BD8C9D}"/>
    <cellStyle name="40% - Accent3 2 2 3 6 2 2" xfId="29726" xr:uid="{54E2C717-D7AE-4BE9-955B-02B1D0DE2EDF}"/>
    <cellStyle name="40% - Accent3 2 2 3 6 2 2 2" xfId="48488" xr:uid="{EE63B4BF-1420-4675-81D8-16C36FC6EC9F}"/>
    <cellStyle name="40% - Accent3 2 2 3 6 2 3" xfId="20335" xr:uid="{CE29C7B4-51BE-4E1C-8A4C-28D0FA2F08E8}"/>
    <cellStyle name="40% - Accent3 2 2 3 6 2 4" xfId="39107" xr:uid="{20F3AF80-9E0D-491D-958D-B1451E25E690}"/>
    <cellStyle name="40% - Accent3 2 2 3 6 3" xfId="23186" xr:uid="{61F6BF9E-1AC5-40A2-BD9B-3AE3A21F965B}"/>
    <cellStyle name="40% - Accent3 2 2 3 6 3 2" xfId="41949" xr:uid="{D2225F6A-A0FC-4379-AE3A-5740EB4CF966}"/>
    <cellStyle name="40% - Accent3 2 2 3 6 4" xfId="13795" xr:uid="{3B6DFF14-BAA9-43C6-894D-695B3CBBCCE0}"/>
    <cellStyle name="40% - Accent3 2 2 3 6 5" xfId="32568" xr:uid="{C2BB1008-BFE2-4B2E-A60D-FF9B5E3176B1}"/>
    <cellStyle name="40% - Accent3 2 2 3 6 6" xfId="53218" xr:uid="{F7342697-28D7-4E71-B4D3-48D9A8BE0360}"/>
    <cellStyle name="40% - Accent3 2 2 3 6 7" xfId="61146" xr:uid="{21CD8EDF-A31D-4D9F-88DA-F0D9AC12A0E4}"/>
    <cellStyle name="40% - Accent3 2 2 3 7" xfId="6947" xr:uid="{BC92B4CD-B60D-4792-9640-48870C613B66}"/>
    <cellStyle name="40% - Accent3 2 2 3 7 2" xfId="25987" xr:uid="{E4C08DA8-C032-4573-96FD-08F6C3E0895C}"/>
    <cellStyle name="40% - Accent3 2 2 3 7 2 2" xfId="44749" xr:uid="{C2672095-67CD-4C45-9832-77A08E3D6744}"/>
    <cellStyle name="40% - Accent3 2 2 3 7 3" xfId="16596" xr:uid="{BABA273C-68A3-41EC-8767-34BD532285E4}"/>
    <cellStyle name="40% - Accent3 2 2 3 7 4" xfId="35368" xr:uid="{D51CE0FC-48DC-40E0-B14F-0502287DF449}"/>
    <cellStyle name="40% - Accent3 2 2 3 8" xfId="8682" xr:uid="{9FB2B7CE-8124-4713-B450-7145E725C955}"/>
    <cellStyle name="40% - Accent3 2 2 3 8 2" xfId="27538" xr:uid="{DBC2FFE5-3D32-4FB0-B949-4F8011982F71}"/>
    <cellStyle name="40% - Accent3 2 2 3 8 2 2" xfId="46300" xr:uid="{C5608ACE-92B9-4E48-8D61-93500DE41A99}"/>
    <cellStyle name="40% - Accent3 2 2 3 8 3" xfId="18147" xr:uid="{33643635-7712-44B5-AE61-8B2210B639C2}"/>
    <cellStyle name="40% - Accent3 2 2 3 8 4" xfId="36919" xr:uid="{7490CCAF-5B11-4148-AFE6-CD31B4FC9F32}"/>
    <cellStyle name="40% - Accent3 2 2 3 9" xfId="22582" xr:uid="{4613D81B-CE86-4F65-A265-3D73A304A868}"/>
    <cellStyle name="40% - Accent3 2 2 3 9 2" xfId="41354" xr:uid="{39D3C4F0-9D04-4189-9BCD-8A5D779B01AE}"/>
    <cellStyle name="40% - Accent3 2 2 4" xfId="1610" xr:uid="{7053E640-A192-427C-BDAC-106E4D609E57}"/>
    <cellStyle name="40% - Accent3 2 2 4 10" xfId="13194" xr:uid="{116ACB7A-1493-40E3-8C46-5939990E2B05}"/>
    <cellStyle name="40% - Accent3 2 2 4 11" xfId="31976" xr:uid="{33C53FDD-0D34-4C31-ABFF-D6FFFF955446}"/>
    <cellStyle name="40% - Accent3 2 2 4 12" xfId="51036" xr:uid="{24C94DB9-61DA-4ECA-9D97-4D9B3F4958F2}"/>
    <cellStyle name="40% - Accent3 2 2 4 13" xfId="3531" xr:uid="{BDDD105D-3A08-4A74-A5DA-548264232DA6}"/>
    <cellStyle name="40% - Accent3 2 2 4 14" xfId="59200" xr:uid="{19E82519-08E6-4E10-B2D1-AF34D6DA6773}"/>
    <cellStyle name="40% - Accent3 2 2 4 2" xfId="2476" xr:uid="{550921E9-C4CD-4267-8EDA-4C844E0B3889}"/>
    <cellStyle name="40% - Accent3 2 2 4 2 10" xfId="51037" xr:uid="{0120D7A5-66DB-49F0-B4AD-F32555048268}"/>
    <cellStyle name="40% - Accent3 2 2 4 2 11" xfId="3532" xr:uid="{FD25B13B-94B8-4E67-8682-37B057CF2068}"/>
    <cellStyle name="40% - Accent3 2 2 4 2 12" xfId="59201" xr:uid="{4C406F78-0EBD-46B7-BE17-B9EC4D58EE04}"/>
    <cellStyle name="40% - Accent3 2 2 4 2 2" xfId="2477" xr:uid="{42FFF779-7129-43E7-A8B1-08C374445730}"/>
    <cellStyle name="40% - Accent3 2 2 4 2 2 10" xfId="59202" xr:uid="{0957F245-459A-4483-A8BB-F247F470BB8A}"/>
    <cellStyle name="40% - Accent3 2 2 4 2 2 2" xfId="6955" xr:uid="{06E1E361-5280-479A-A73C-AE1DF41C2F5F}"/>
    <cellStyle name="40% - Accent3 2 2 4 2 2 2 2" xfId="10873" xr:uid="{AEBB8B40-3EF0-43FA-9BA3-48213E5D8511}"/>
    <cellStyle name="40% - Accent3 2 2 4 2 2 2 2 2" xfId="29727" xr:uid="{232814CC-5E46-4C7A-BA36-85982B76F2DC}"/>
    <cellStyle name="40% - Accent3 2 2 4 2 2 2 2 2 2" xfId="48489" xr:uid="{F418D318-124F-4041-AAB7-396FA71CBBA9}"/>
    <cellStyle name="40% - Accent3 2 2 4 2 2 2 2 3" xfId="20336" xr:uid="{B9CAA907-8DE2-40A7-B4AA-B67A026E3CC9}"/>
    <cellStyle name="40% - Accent3 2 2 4 2 2 2 2 4" xfId="39108" xr:uid="{7F5563B0-921E-4410-BE35-292CC290FB5B}"/>
    <cellStyle name="40% - Accent3 2 2 4 2 2 2 3" xfId="25995" xr:uid="{37411033-5F0C-4F60-AC31-E453B1C2656A}"/>
    <cellStyle name="40% - Accent3 2 2 4 2 2 2 3 2" xfId="44757" xr:uid="{4CA412C7-8534-46D4-A07E-A9FF29F5D1EE}"/>
    <cellStyle name="40% - Accent3 2 2 4 2 2 2 4" xfId="16604" xr:uid="{E3BA705F-D78A-4295-8FC7-E557F40DF1FB}"/>
    <cellStyle name="40% - Accent3 2 2 4 2 2 2 5" xfId="35376" xr:uid="{EA97118D-5286-4894-914D-19924F599767}"/>
    <cellStyle name="40% - Accent3 2 2 4 2 2 2 6" xfId="53219" xr:uid="{A8602BB5-0F01-444B-96B6-092972CC1C6A}"/>
    <cellStyle name="40% - Accent3 2 2 4 2 2 2 7" xfId="61147" xr:uid="{63FFC956-9E04-4F23-9376-2CF2BF21D1DB}"/>
    <cellStyle name="40% - Accent3 2 2 4 2 2 3" xfId="10874" xr:uid="{4A754DCA-B66B-4AFD-9EB1-158D00E6032A}"/>
    <cellStyle name="40% - Accent3 2 2 4 2 2 3 2" xfId="29728" xr:uid="{FFE6EA0B-621F-41F8-BDDF-00E2F80C7C29}"/>
    <cellStyle name="40% - Accent3 2 2 4 2 2 3 2 2" xfId="48490" xr:uid="{24744950-AD55-4679-85AA-C259BEA68ABB}"/>
    <cellStyle name="40% - Accent3 2 2 4 2 2 3 3" xfId="20337" xr:uid="{0DCFAD52-85DB-4E1B-86C3-01AB3371B4EA}"/>
    <cellStyle name="40% - Accent3 2 2 4 2 2 3 4" xfId="39109" xr:uid="{08344F70-F7E2-4876-AA07-5E56E0CBF071}"/>
    <cellStyle name="40% - Accent3 2 2 4 2 2 3 5" xfId="53220" xr:uid="{54B72FCB-C05D-416A-A476-1A3BA71656F5}"/>
    <cellStyle name="40% - Accent3 2 2 4 2 2 3 6" xfId="61148" xr:uid="{0E864488-B8EF-4409-AEB3-39593D027F34}"/>
    <cellStyle name="40% - Accent3 2 2 4 2 2 4" xfId="8690" xr:uid="{53315F38-334A-4692-9408-F216079CA2E7}"/>
    <cellStyle name="40% - Accent3 2 2 4 2 2 4 2" xfId="27546" xr:uid="{8832A108-EFF0-4F8F-A0A5-8AAD37D9078B}"/>
    <cellStyle name="40% - Accent3 2 2 4 2 2 4 2 2" xfId="46308" xr:uid="{A4A49FF4-C146-4181-A79D-7C5A556161E9}"/>
    <cellStyle name="40% - Accent3 2 2 4 2 2 4 3" xfId="18155" xr:uid="{E98FE2C4-3853-4A0E-A1B2-0F59B8707A25}"/>
    <cellStyle name="40% - Accent3 2 2 4 2 2 4 4" xfId="36927" xr:uid="{25135679-EFE3-452F-91D9-8409A8E98A6F}"/>
    <cellStyle name="40% - Accent3 2 2 4 2 2 5" xfId="24219" xr:uid="{876CF04C-E183-440C-B26A-91E5C9BBEAEE}"/>
    <cellStyle name="40% - Accent3 2 2 4 2 2 5 2" xfId="42982" xr:uid="{D37F3ACF-3A73-4895-95AB-EB01B9E57A90}"/>
    <cellStyle name="40% - Accent3 2 2 4 2 2 6" xfId="14828" xr:uid="{2985914C-97E4-414B-B27A-19911EDFCFA0}"/>
    <cellStyle name="40% - Accent3 2 2 4 2 2 7" xfId="33601" xr:uid="{83FA918D-84DF-4698-A557-07AFBB4A0DF5}"/>
    <cellStyle name="40% - Accent3 2 2 4 2 2 8" xfId="51038" xr:uid="{6F9720A5-8982-4506-AC6B-37F0EC902D4A}"/>
    <cellStyle name="40% - Accent3 2 2 4 2 2 9" xfId="5172" xr:uid="{3BBEBAD6-779A-4A57-9905-5E9AF9962BAF}"/>
    <cellStyle name="40% - Accent3 2 2 4 2 3" xfId="5948" xr:uid="{737AAD4F-002C-4CA1-8982-C107A5CD2AEC}"/>
    <cellStyle name="40% - Accent3 2 2 4 2 3 2" xfId="10875" xr:uid="{86B81134-6F84-4DE6-B3C0-A6F0434B87B8}"/>
    <cellStyle name="40% - Accent3 2 2 4 2 3 2 2" xfId="29729" xr:uid="{65BCA465-B907-4909-881C-5B56FE216816}"/>
    <cellStyle name="40% - Accent3 2 2 4 2 3 2 2 2" xfId="48491" xr:uid="{66981D25-C803-4BDD-936E-4188612516FF}"/>
    <cellStyle name="40% - Accent3 2 2 4 2 3 2 3" xfId="20338" xr:uid="{8D14F95A-DFBE-4C39-A04E-26C76675299F}"/>
    <cellStyle name="40% - Accent3 2 2 4 2 3 2 4" xfId="39110" xr:uid="{89B01346-4C36-4CAF-BF67-D3B39FBE4A2E}"/>
    <cellStyle name="40% - Accent3 2 2 4 2 3 3" xfId="24995" xr:uid="{DC5C5D68-36CA-47C7-B3FD-3AEE81EE7C88}"/>
    <cellStyle name="40% - Accent3 2 2 4 2 3 3 2" xfId="43757" xr:uid="{85416816-54B6-4CEA-8212-590DAAC2E420}"/>
    <cellStyle name="40% - Accent3 2 2 4 2 3 4" xfId="15604" xr:uid="{1BDFA638-FB31-40CE-8387-7A0EBA81B9EB}"/>
    <cellStyle name="40% - Accent3 2 2 4 2 3 5" xfId="34376" xr:uid="{F4C56069-15EE-4F7A-9D99-8E76C51C31EC}"/>
    <cellStyle name="40% - Accent3 2 2 4 2 3 6" xfId="53221" xr:uid="{16F01B4E-11C0-404B-B205-5F5262919CCC}"/>
    <cellStyle name="40% - Accent3 2 2 4 2 3 7" xfId="61149" xr:uid="{6842CFC2-1229-4BD5-A37C-44EFD824AD1D}"/>
    <cellStyle name="40% - Accent3 2 2 4 2 4" xfId="4397" xr:uid="{C4285480-D545-4979-AB68-66A17B76EFDA}"/>
    <cellStyle name="40% - Accent3 2 2 4 2 4 2" xfId="10876" xr:uid="{44972FD3-FAB0-4530-B2CF-3CF6B0D941EC}"/>
    <cellStyle name="40% - Accent3 2 2 4 2 4 2 2" xfId="29730" xr:uid="{5558842F-2C3F-4B80-B632-4BFC648F02AA}"/>
    <cellStyle name="40% - Accent3 2 2 4 2 4 2 2 2" xfId="48492" xr:uid="{32010B82-12C3-41DC-AD7B-21497DD4B927}"/>
    <cellStyle name="40% - Accent3 2 2 4 2 4 2 3" xfId="20339" xr:uid="{AF2F5D2D-AA0F-454B-8735-7BFFF7A09689}"/>
    <cellStyle name="40% - Accent3 2 2 4 2 4 2 4" xfId="39111" xr:uid="{25C51B1B-96BA-44FA-99FB-8A3D8716C227}"/>
    <cellStyle name="40% - Accent3 2 2 4 2 4 3" xfId="23444" xr:uid="{1F506D00-B517-4E22-A9D8-FD57FFF517B1}"/>
    <cellStyle name="40% - Accent3 2 2 4 2 4 3 2" xfId="42207" xr:uid="{95F8DA59-ABF9-412B-B5BF-BE25CCC4137E}"/>
    <cellStyle name="40% - Accent3 2 2 4 2 4 4" xfId="14053" xr:uid="{97CC39B2-03BA-4ED7-B7AE-58A553B9CE2A}"/>
    <cellStyle name="40% - Accent3 2 2 4 2 4 5" xfId="32826" xr:uid="{2EE12940-94B0-4A5E-8BA4-94189DBA11DE}"/>
    <cellStyle name="40% - Accent3 2 2 4 2 4 6" xfId="53222" xr:uid="{EE8EBF63-0A18-4639-8C61-E74017E11B26}"/>
    <cellStyle name="40% - Accent3 2 2 4 2 4 7" xfId="61150" xr:uid="{47218A3C-AB8D-422F-AABB-99899441F9F1}"/>
    <cellStyle name="40% - Accent3 2 2 4 2 5" xfId="6954" xr:uid="{8EED0834-A477-4EF8-842A-4B654B3E8C79}"/>
    <cellStyle name="40% - Accent3 2 2 4 2 5 2" xfId="25994" xr:uid="{716E4D06-97AE-47FD-92A1-67CA90A0F2D3}"/>
    <cellStyle name="40% - Accent3 2 2 4 2 5 2 2" xfId="44756" xr:uid="{4982B0C9-3921-4B78-953B-57087394479C}"/>
    <cellStyle name="40% - Accent3 2 2 4 2 5 3" xfId="16603" xr:uid="{C873BA41-7BE4-4EB8-80E2-041B17E8293F}"/>
    <cellStyle name="40% - Accent3 2 2 4 2 5 4" xfId="35375" xr:uid="{68374D2C-8CB9-4E08-A7AE-BB797750026B}"/>
    <cellStyle name="40% - Accent3 2 2 4 2 6" xfId="8689" xr:uid="{46B9B3E0-F5DF-4F5C-8147-C66574310E07}"/>
    <cellStyle name="40% - Accent3 2 2 4 2 6 2" xfId="27545" xr:uid="{9317EEE7-292B-41A5-AFC6-38773BCA7B9D}"/>
    <cellStyle name="40% - Accent3 2 2 4 2 6 2 2" xfId="46307" xr:uid="{9F09DCC5-FD0C-49C9-A2FA-FA420858B340}"/>
    <cellStyle name="40% - Accent3 2 2 4 2 6 3" xfId="18154" xr:uid="{44721C38-1BAE-4A46-99D6-2AAF0A63572F}"/>
    <cellStyle name="40% - Accent3 2 2 4 2 6 4" xfId="36926" xr:uid="{5B1B046A-B90F-48AF-AE81-DB04B2BCC15B}"/>
    <cellStyle name="40% - Accent3 2 2 4 2 7" xfId="22586" xr:uid="{58ACF479-AF32-48AD-A791-1A299CFBDA12}"/>
    <cellStyle name="40% - Accent3 2 2 4 2 7 2" xfId="41358" xr:uid="{00147130-F3BA-4BB3-A990-3078B2492C3F}"/>
    <cellStyle name="40% - Accent3 2 2 4 2 8" xfId="13195" xr:uid="{07927A72-B199-43B4-A87C-FFAD4840B845}"/>
    <cellStyle name="40% - Accent3 2 2 4 2 9" xfId="31977" xr:uid="{B49CBFB0-98FD-4849-A2A8-4DA4FFBDE2A0}"/>
    <cellStyle name="40% - Accent3 2 2 4 3" xfId="2478" xr:uid="{F6211B3D-7993-40BD-9BE1-DD502203A194}"/>
    <cellStyle name="40% - Accent3 2 2 4 3 10" xfId="51039" xr:uid="{4502ED03-2670-450E-B582-7CB605800B95}"/>
    <cellStyle name="40% - Accent3 2 2 4 3 11" xfId="3533" xr:uid="{C0DED819-16DF-47CF-B245-DA6A6BDE34CD}"/>
    <cellStyle name="40% - Accent3 2 2 4 3 12" xfId="59203" xr:uid="{784FAA4E-CB8E-4C29-95B9-F12A9829DBC3}"/>
    <cellStyle name="40% - Accent3 2 2 4 3 2" xfId="2479" xr:uid="{8D1A2591-3820-452C-83A3-7C4202F18E86}"/>
    <cellStyle name="40% - Accent3 2 2 4 3 2 10" xfId="59204" xr:uid="{FDDDD6AB-BDF9-4AEB-A5D3-4E084244EF76}"/>
    <cellStyle name="40% - Accent3 2 2 4 3 2 2" xfId="6957" xr:uid="{50D16227-1148-4317-B70A-54A91A3CE1E4}"/>
    <cellStyle name="40% - Accent3 2 2 4 3 2 2 2" xfId="10877" xr:uid="{582A5908-E463-460A-8E51-AC145F90E7A0}"/>
    <cellStyle name="40% - Accent3 2 2 4 3 2 2 2 2" xfId="29731" xr:uid="{47DC3D2A-58F1-4A41-B4DC-DAB2B7CD9DF3}"/>
    <cellStyle name="40% - Accent3 2 2 4 3 2 2 2 2 2" xfId="48493" xr:uid="{D1B65E55-5B19-4C08-9E3F-B22746A8D748}"/>
    <cellStyle name="40% - Accent3 2 2 4 3 2 2 2 3" xfId="20340" xr:uid="{0FCA4DA9-EE01-4F37-88E3-C7F73203B5B1}"/>
    <cellStyle name="40% - Accent3 2 2 4 3 2 2 2 4" xfId="39112" xr:uid="{2E24B5AA-CA8B-429A-B456-C529CF04234B}"/>
    <cellStyle name="40% - Accent3 2 2 4 3 2 2 3" xfId="25997" xr:uid="{C8C0878F-A831-447A-8AA7-319760156DDE}"/>
    <cellStyle name="40% - Accent3 2 2 4 3 2 2 3 2" xfId="44759" xr:uid="{9762BFE2-5737-47E9-B3D5-3BCB45575AC9}"/>
    <cellStyle name="40% - Accent3 2 2 4 3 2 2 4" xfId="16606" xr:uid="{266EC645-2DD3-45E2-BFFE-1C84DDAFAA71}"/>
    <cellStyle name="40% - Accent3 2 2 4 3 2 2 5" xfId="35378" xr:uid="{5F7DF6F0-E6D6-4EEB-A1D6-30C0273230C9}"/>
    <cellStyle name="40% - Accent3 2 2 4 3 2 2 6" xfId="53223" xr:uid="{8EA52A11-BB42-4591-A72F-E2586BB8D24E}"/>
    <cellStyle name="40% - Accent3 2 2 4 3 2 2 7" xfId="61151" xr:uid="{707BD440-4826-4BA6-9ED3-FC0072134537}"/>
    <cellStyle name="40% - Accent3 2 2 4 3 2 3" xfId="10878" xr:uid="{AA51C326-6519-427F-AA1D-2872A66B5A7C}"/>
    <cellStyle name="40% - Accent3 2 2 4 3 2 3 2" xfId="29732" xr:uid="{98D80274-34AA-4052-87A0-1F4D19CF9CA1}"/>
    <cellStyle name="40% - Accent3 2 2 4 3 2 3 2 2" xfId="48494" xr:uid="{73F198F2-5842-4EA0-973A-5EC8C1421B87}"/>
    <cellStyle name="40% - Accent3 2 2 4 3 2 3 3" xfId="20341" xr:uid="{854E70EB-8C73-468E-A14B-1D2125D54A85}"/>
    <cellStyle name="40% - Accent3 2 2 4 3 2 3 4" xfId="39113" xr:uid="{5424A956-CDDF-4266-BDB3-258B2B6D04B7}"/>
    <cellStyle name="40% - Accent3 2 2 4 3 2 3 5" xfId="53224" xr:uid="{893C10CC-453C-429D-B3A6-1F6021FCA8DC}"/>
    <cellStyle name="40% - Accent3 2 2 4 3 2 3 6" xfId="61152" xr:uid="{B9D36D71-31AF-492F-B0DC-B8510315B16D}"/>
    <cellStyle name="40% - Accent3 2 2 4 3 2 4" xfId="8692" xr:uid="{7C5C855D-98E5-4581-B5E9-7E9F6A9DFF88}"/>
    <cellStyle name="40% - Accent3 2 2 4 3 2 4 2" xfId="27548" xr:uid="{F6165019-B773-4C56-B39C-7D7EA224535A}"/>
    <cellStyle name="40% - Accent3 2 2 4 3 2 4 2 2" xfId="46310" xr:uid="{01B7CC6B-6AB7-4D74-9288-01E4B8BF5E9B}"/>
    <cellStyle name="40% - Accent3 2 2 4 3 2 4 3" xfId="18157" xr:uid="{750E2E0A-9A7D-4BF9-B4ED-DF99E85AA566}"/>
    <cellStyle name="40% - Accent3 2 2 4 3 2 4 4" xfId="36929" xr:uid="{553E2A1E-39BF-4B31-B79B-0B3B874361A1}"/>
    <cellStyle name="40% - Accent3 2 2 4 3 2 5" xfId="24437" xr:uid="{84B173B9-BC21-425C-89D4-3852C5451600}"/>
    <cellStyle name="40% - Accent3 2 2 4 3 2 5 2" xfId="43200" xr:uid="{1AFB5BAB-CB50-4AFF-B5B3-844AC07FE95B}"/>
    <cellStyle name="40% - Accent3 2 2 4 3 2 6" xfId="15046" xr:uid="{96F4F6E8-696D-4F0F-A182-75DAEA5C35D9}"/>
    <cellStyle name="40% - Accent3 2 2 4 3 2 7" xfId="33819" xr:uid="{3F85E651-F15F-46AF-BDFF-EC0162D52C5A}"/>
    <cellStyle name="40% - Accent3 2 2 4 3 2 8" xfId="51040" xr:uid="{A7F7F1AD-93FA-4B2A-A2CE-7F351E2E6D95}"/>
    <cellStyle name="40% - Accent3 2 2 4 3 2 9" xfId="5390" xr:uid="{ED0547F1-87C3-4A37-9A55-5EC844E4C66C}"/>
    <cellStyle name="40% - Accent3 2 2 4 3 3" xfId="6166" xr:uid="{39606571-5EE0-48ED-AF80-4A09649E269D}"/>
    <cellStyle name="40% - Accent3 2 2 4 3 3 2" xfId="10879" xr:uid="{683A4E13-C10C-4C83-BAF2-FEB9F36EC01E}"/>
    <cellStyle name="40% - Accent3 2 2 4 3 3 2 2" xfId="29733" xr:uid="{BF229566-66D1-4728-BE51-0BB268E2A2AF}"/>
    <cellStyle name="40% - Accent3 2 2 4 3 3 2 2 2" xfId="48495" xr:uid="{4D0CCB0D-E967-4CD7-8093-D5024579CF27}"/>
    <cellStyle name="40% - Accent3 2 2 4 3 3 2 3" xfId="20342" xr:uid="{1C480557-77FE-4E3E-8D87-09722B8A1573}"/>
    <cellStyle name="40% - Accent3 2 2 4 3 3 2 4" xfId="39114" xr:uid="{8D40B7B7-C921-4B9E-AB5A-3F30789F73BC}"/>
    <cellStyle name="40% - Accent3 2 2 4 3 3 3" xfId="25213" xr:uid="{D98CD1A8-9917-453D-83BF-5D200FA0AB56}"/>
    <cellStyle name="40% - Accent3 2 2 4 3 3 3 2" xfId="43975" xr:uid="{A7535244-F718-4B93-8962-3BFAA4AFFF84}"/>
    <cellStyle name="40% - Accent3 2 2 4 3 3 4" xfId="15822" xr:uid="{A371DD70-1FF4-4674-82A3-CB2F0193FA09}"/>
    <cellStyle name="40% - Accent3 2 2 4 3 3 5" xfId="34594" xr:uid="{314BA488-F5FC-406D-89F7-093E07FF97E8}"/>
    <cellStyle name="40% - Accent3 2 2 4 3 3 6" xfId="53225" xr:uid="{47172379-88B6-4855-AC29-370A02DA4090}"/>
    <cellStyle name="40% - Accent3 2 2 4 3 3 7" xfId="61153" xr:uid="{2067D911-FAFD-452F-A29E-E2DD1449D588}"/>
    <cellStyle name="40% - Accent3 2 2 4 3 4" xfId="4615" xr:uid="{3DD8904C-FF4D-401E-BBE3-A88A3141A171}"/>
    <cellStyle name="40% - Accent3 2 2 4 3 4 2" xfId="10880" xr:uid="{9C1EB390-44F9-4B45-ACB6-9C10ABF2DF01}"/>
    <cellStyle name="40% - Accent3 2 2 4 3 4 2 2" xfId="29734" xr:uid="{54843457-BB11-4FEF-AA2C-C8CF98C92DEE}"/>
    <cellStyle name="40% - Accent3 2 2 4 3 4 2 2 2" xfId="48496" xr:uid="{DF75028F-71EF-40EF-90FD-0D779DADFD1E}"/>
    <cellStyle name="40% - Accent3 2 2 4 3 4 2 3" xfId="20343" xr:uid="{6FD3003A-4B2F-4F65-AC10-6884003454AE}"/>
    <cellStyle name="40% - Accent3 2 2 4 3 4 2 4" xfId="39115" xr:uid="{1258BF6D-6325-47C7-9907-52A31B315149}"/>
    <cellStyle name="40% - Accent3 2 2 4 3 4 3" xfId="23662" xr:uid="{14652C12-C38E-41DB-9915-466F750AAE87}"/>
    <cellStyle name="40% - Accent3 2 2 4 3 4 3 2" xfId="42425" xr:uid="{CEF1B275-1FEC-4F6A-B332-BF2EC6A25E38}"/>
    <cellStyle name="40% - Accent3 2 2 4 3 4 4" xfId="14271" xr:uid="{2538A69D-3CD6-4F7C-A1D9-57FCA8F82A57}"/>
    <cellStyle name="40% - Accent3 2 2 4 3 4 5" xfId="33044" xr:uid="{C44B6F65-2F64-4FD7-93F1-66ADC56446C1}"/>
    <cellStyle name="40% - Accent3 2 2 4 3 4 6" xfId="53226" xr:uid="{EBB1DC48-7AD8-43BF-A258-4B0CEAF70185}"/>
    <cellStyle name="40% - Accent3 2 2 4 3 4 7" xfId="61154" xr:uid="{9E085103-E690-4F1A-8CEF-41ED3537F969}"/>
    <cellStyle name="40% - Accent3 2 2 4 3 5" xfId="6956" xr:uid="{3278EE9E-6C6B-4DB4-93BD-524F4DE7CD14}"/>
    <cellStyle name="40% - Accent3 2 2 4 3 5 2" xfId="25996" xr:uid="{B976BBBA-AC97-4AA7-9A90-3B48FC971587}"/>
    <cellStyle name="40% - Accent3 2 2 4 3 5 2 2" xfId="44758" xr:uid="{71B5CEE2-393D-488B-81C2-F5C84BED590A}"/>
    <cellStyle name="40% - Accent3 2 2 4 3 5 3" xfId="16605" xr:uid="{B15D5292-3C2A-49DF-BE43-0CBA046D6E43}"/>
    <cellStyle name="40% - Accent3 2 2 4 3 5 4" xfId="35377" xr:uid="{A1F0061E-71A4-457F-AFE4-50B8315091E5}"/>
    <cellStyle name="40% - Accent3 2 2 4 3 6" xfId="8691" xr:uid="{8C5461E0-9420-4EF3-91BB-B4AC3BA2C19D}"/>
    <cellStyle name="40% - Accent3 2 2 4 3 6 2" xfId="27547" xr:uid="{2C1A36E3-4DFB-4BEF-890D-3F7647E8FC83}"/>
    <cellStyle name="40% - Accent3 2 2 4 3 6 2 2" xfId="46309" xr:uid="{E7FE621F-835C-4294-9A9B-B49591124A45}"/>
    <cellStyle name="40% - Accent3 2 2 4 3 6 3" xfId="18156" xr:uid="{18C04239-7EB9-47F2-BAAA-0BA1A5F0DA5A}"/>
    <cellStyle name="40% - Accent3 2 2 4 3 6 4" xfId="36928" xr:uid="{9A3470A0-1C37-41C2-A417-B52814ACD999}"/>
    <cellStyle name="40% - Accent3 2 2 4 3 7" xfId="22587" xr:uid="{985BE339-8763-4936-826C-CBFBD187B131}"/>
    <cellStyle name="40% - Accent3 2 2 4 3 7 2" xfId="41359" xr:uid="{2E0D96E8-6AE8-4857-911C-1CBCAFB0850B}"/>
    <cellStyle name="40% - Accent3 2 2 4 3 8" xfId="13196" xr:uid="{E9DBED98-3475-4EC3-899F-C373FBD8C3AD}"/>
    <cellStyle name="40% - Accent3 2 2 4 3 9" xfId="31978" xr:uid="{273B3389-8412-405E-8AEC-8C416D1E8A58}"/>
    <cellStyle name="40% - Accent3 2 2 4 4" xfId="2480" xr:uid="{447AD3E7-CC94-4ECA-BE2D-D3CFDF53BA81}"/>
    <cellStyle name="40% - Accent3 2 2 4 4 10" xfId="59205" xr:uid="{2993705E-FC0D-4D8F-A8A8-A4D7645E464E}"/>
    <cellStyle name="40% - Accent3 2 2 4 4 2" xfId="6958" xr:uid="{41EB7A1E-5176-4B99-97C3-77410A00A2C4}"/>
    <cellStyle name="40% - Accent3 2 2 4 4 2 2" xfId="10881" xr:uid="{BB15EFFB-7DD8-4A28-A9B1-2FFCB4FD874A}"/>
    <cellStyle name="40% - Accent3 2 2 4 4 2 2 2" xfId="29735" xr:uid="{6DECA1CB-B80A-4666-B1CD-6C4BB364315B}"/>
    <cellStyle name="40% - Accent3 2 2 4 4 2 2 2 2" xfId="48497" xr:uid="{84674396-714D-469E-A968-A429248AE877}"/>
    <cellStyle name="40% - Accent3 2 2 4 4 2 2 3" xfId="20344" xr:uid="{A3AB5A3D-71DF-4CF0-A27F-7AE0FAD64C02}"/>
    <cellStyle name="40% - Accent3 2 2 4 4 2 2 4" xfId="39116" xr:uid="{1229E3EF-5472-4B56-B19E-AC6EA13470DE}"/>
    <cellStyle name="40% - Accent3 2 2 4 4 2 3" xfId="25998" xr:uid="{613DA054-AF0E-4DDB-8833-F6A611B0B3E5}"/>
    <cellStyle name="40% - Accent3 2 2 4 4 2 3 2" xfId="44760" xr:uid="{635C8850-C5B8-457E-8FBF-895C034B31AB}"/>
    <cellStyle name="40% - Accent3 2 2 4 4 2 4" xfId="16607" xr:uid="{06CA45DE-36BF-4483-8651-E2F4E46A6674}"/>
    <cellStyle name="40% - Accent3 2 2 4 4 2 5" xfId="35379" xr:uid="{B7FC4444-C9DF-4697-B96B-598C2B4697B1}"/>
    <cellStyle name="40% - Accent3 2 2 4 4 2 6" xfId="53227" xr:uid="{7FBDE5FC-18F2-42FB-9526-61D32734593C}"/>
    <cellStyle name="40% - Accent3 2 2 4 4 2 7" xfId="61155" xr:uid="{B01E4764-5D42-4D23-9DC0-1F6A4041DF3C}"/>
    <cellStyle name="40% - Accent3 2 2 4 4 3" xfId="10882" xr:uid="{75A7A482-B058-462C-B470-AD534DA2AD80}"/>
    <cellStyle name="40% - Accent3 2 2 4 4 3 2" xfId="29736" xr:uid="{D429EE0C-94E5-4368-851D-0223CD7DBC89}"/>
    <cellStyle name="40% - Accent3 2 2 4 4 3 2 2" xfId="48498" xr:uid="{6D77CC1E-936B-4FAA-85FB-B524EF222D8A}"/>
    <cellStyle name="40% - Accent3 2 2 4 4 3 3" xfId="20345" xr:uid="{A23F47AB-8A8F-45CD-98BE-5CC8FB321503}"/>
    <cellStyle name="40% - Accent3 2 2 4 4 3 4" xfId="39117" xr:uid="{669882D5-8CC8-4570-94EF-32A17C7F7246}"/>
    <cellStyle name="40% - Accent3 2 2 4 4 3 5" xfId="53228" xr:uid="{45559FDD-C61D-43EC-926C-74F183A2E640}"/>
    <cellStyle name="40% - Accent3 2 2 4 4 3 6" xfId="61156" xr:uid="{5327036D-45D8-4549-9724-3CEDB9C0C016}"/>
    <cellStyle name="40% - Accent3 2 2 4 4 4" xfId="8693" xr:uid="{C2020A3A-F021-4EE3-AD23-C1AE2967DAC4}"/>
    <cellStyle name="40% - Accent3 2 2 4 4 4 2" xfId="27549" xr:uid="{9DA8F983-7C28-4C01-9404-84070FA143B4}"/>
    <cellStyle name="40% - Accent3 2 2 4 4 4 2 2" xfId="46311" xr:uid="{09A62FCF-2C07-443F-B7FD-B22CC0C4562A}"/>
    <cellStyle name="40% - Accent3 2 2 4 4 4 3" xfId="18158" xr:uid="{6407CD02-E91A-40DD-ACED-15A67B5E64A3}"/>
    <cellStyle name="40% - Accent3 2 2 4 4 4 4" xfId="36930" xr:uid="{AE7893EB-A741-4CE4-BBF2-6354D91118F2}"/>
    <cellStyle name="40% - Accent3 2 2 4 4 5" xfId="24004" xr:uid="{3DE0C9FA-6072-41B6-B43D-B629ABF30B29}"/>
    <cellStyle name="40% - Accent3 2 2 4 4 5 2" xfId="42767" xr:uid="{6FFAB2A2-89AD-4C32-A78E-FDA21C3FEAA9}"/>
    <cellStyle name="40% - Accent3 2 2 4 4 6" xfId="14613" xr:uid="{F7BAA9BD-360B-4585-88C4-8A50BAB24DDE}"/>
    <cellStyle name="40% - Accent3 2 2 4 4 7" xfId="33386" xr:uid="{E486AEC6-628E-4A34-B34C-3F4EECFE7BA6}"/>
    <cellStyle name="40% - Accent3 2 2 4 4 8" xfId="51041" xr:uid="{51E406C6-1BEC-466C-B385-16AFC42FE0D9}"/>
    <cellStyle name="40% - Accent3 2 2 4 4 9" xfId="4957" xr:uid="{8126E8FC-F06D-4042-93EB-F685F8C542F2}"/>
    <cellStyle name="40% - Accent3 2 2 4 5" xfId="5733" xr:uid="{9B894D82-4774-4832-AC28-72F6403993E6}"/>
    <cellStyle name="40% - Accent3 2 2 4 5 2" xfId="10883" xr:uid="{88812E71-F5A9-47B5-AB5A-839121B87EBA}"/>
    <cellStyle name="40% - Accent3 2 2 4 5 2 2" xfId="29737" xr:uid="{E29F2684-C59F-43C5-8B7A-FC3D0B9686C8}"/>
    <cellStyle name="40% - Accent3 2 2 4 5 2 2 2" xfId="48499" xr:uid="{F8B22032-0B41-4514-9225-150483800452}"/>
    <cellStyle name="40% - Accent3 2 2 4 5 2 3" xfId="20346" xr:uid="{17DDD176-3864-463E-888A-18480B6DBE2F}"/>
    <cellStyle name="40% - Accent3 2 2 4 5 2 4" xfId="39118" xr:uid="{72B14ACF-10E8-4707-B443-979B2A911378}"/>
    <cellStyle name="40% - Accent3 2 2 4 5 3" xfId="24780" xr:uid="{5D65457C-F198-4846-9762-F7150CC57C59}"/>
    <cellStyle name="40% - Accent3 2 2 4 5 3 2" xfId="43542" xr:uid="{25372024-69BC-439C-B5F4-FA39FC5CA96B}"/>
    <cellStyle name="40% - Accent3 2 2 4 5 4" xfId="15389" xr:uid="{7CC3C49B-D927-4CF0-86F8-6478B322A5C5}"/>
    <cellStyle name="40% - Accent3 2 2 4 5 5" xfId="34161" xr:uid="{2369B55A-2A03-4B48-A4AF-8FBAA0BA9FF3}"/>
    <cellStyle name="40% - Accent3 2 2 4 5 6" xfId="53229" xr:uid="{9001AB24-23F8-40F3-8F83-0289DA1217C8}"/>
    <cellStyle name="40% - Accent3 2 2 4 5 7" xfId="61157" xr:uid="{7EAF4C7C-333F-485B-809C-B8DA270AEE3B}"/>
    <cellStyle name="40% - Accent3 2 2 4 6" xfId="4182" xr:uid="{78FA6867-7D40-4D67-87ED-A4065D519885}"/>
    <cellStyle name="40% - Accent3 2 2 4 6 2" xfId="10884" xr:uid="{76323FEF-9B64-4929-8A1E-A02A71521372}"/>
    <cellStyle name="40% - Accent3 2 2 4 6 2 2" xfId="29738" xr:uid="{E3B00D1D-8232-471E-9713-D11CB05B7DF6}"/>
    <cellStyle name="40% - Accent3 2 2 4 6 2 2 2" xfId="48500" xr:uid="{3C75A3FE-8815-434D-B8D9-CAD76BEA34C9}"/>
    <cellStyle name="40% - Accent3 2 2 4 6 2 3" xfId="20347" xr:uid="{1216B1E5-05A2-4A5C-9B54-19A2F35507E7}"/>
    <cellStyle name="40% - Accent3 2 2 4 6 2 4" xfId="39119" xr:uid="{659E7B81-A9C6-4154-929F-76156BABED00}"/>
    <cellStyle name="40% - Accent3 2 2 4 6 3" xfId="23229" xr:uid="{8580E6BC-51FF-49EC-A0C5-0D03A9887AB9}"/>
    <cellStyle name="40% - Accent3 2 2 4 6 3 2" xfId="41992" xr:uid="{1BD062BE-E092-4AA2-A13C-2F2F61EBA259}"/>
    <cellStyle name="40% - Accent3 2 2 4 6 4" xfId="13838" xr:uid="{C70B6C8B-9C9F-45B1-9236-5F3E212B75BA}"/>
    <cellStyle name="40% - Accent3 2 2 4 6 5" xfId="32611" xr:uid="{227B1ED3-A3C7-463F-9B81-A92E43766B98}"/>
    <cellStyle name="40% - Accent3 2 2 4 6 6" xfId="53230" xr:uid="{8778F1B2-0EBD-402C-9E28-12FEE504F94F}"/>
    <cellStyle name="40% - Accent3 2 2 4 6 7" xfId="61158" xr:uid="{67A66E06-619D-4972-9E34-A5E67107DDE2}"/>
    <cellStyle name="40% - Accent3 2 2 4 7" xfId="6953" xr:uid="{227ECE4D-C4F8-4717-BCF9-60AEC5876D2B}"/>
    <cellStyle name="40% - Accent3 2 2 4 7 2" xfId="25993" xr:uid="{FF5F39E6-616B-4AFE-8774-D5093D63EF1A}"/>
    <cellStyle name="40% - Accent3 2 2 4 7 2 2" xfId="44755" xr:uid="{25B4055E-3305-4E6E-98D2-0DDCE9805086}"/>
    <cellStyle name="40% - Accent3 2 2 4 7 3" xfId="16602" xr:uid="{E46A1E30-112F-46DC-94B3-704CB0DBE6C5}"/>
    <cellStyle name="40% - Accent3 2 2 4 7 4" xfId="35374" xr:uid="{5D3470FB-2276-4CE1-9374-894089007EF4}"/>
    <cellStyle name="40% - Accent3 2 2 4 8" xfId="8688" xr:uid="{0AA5F369-9A7E-4EA8-858C-D0CFF9A2D213}"/>
    <cellStyle name="40% - Accent3 2 2 4 8 2" xfId="27544" xr:uid="{CEC55A59-7886-4981-BF42-B25833A8203E}"/>
    <cellStyle name="40% - Accent3 2 2 4 8 2 2" xfId="46306" xr:uid="{DDED2063-7147-4BE0-991C-470EB00DF3F0}"/>
    <cellStyle name="40% - Accent3 2 2 4 8 3" xfId="18153" xr:uid="{8584A980-3A73-45BC-89B1-328C68C072A5}"/>
    <cellStyle name="40% - Accent3 2 2 4 8 4" xfId="36925" xr:uid="{4EA4CBF1-D961-4D34-863B-A3CC370787B1}"/>
    <cellStyle name="40% - Accent3 2 2 4 9" xfId="22585" xr:uid="{F9E97A9B-13CC-4B8E-8D2F-4D5828E67156}"/>
    <cellStyle name="40% - Accent3 2 2 4 9 2" xfId="41357" xr:uid="{2374A4CD-6CA7-4F4B-982B-7B5F3300A2C3}"/>
    <cellStyle name="40% - Accent3 2 2 5" xfId="2481" xr:uid="{8D4ECCEA-B9A7-4090-B30A-CE5EA0895796}"/>
    <cellStyle name="40% - Accent3 2 2 5 10" xfId="13197" xr:uid="{42ABB4F0-B433-4D53-8FC9-0C4593091CE6}"/>
    <cellStyle name="40% - Accent3 2 2 5 11" xfId="31979" xr:uid="{0546BC80-AFD7-40B3-B3F3-F1DE88E18C38}"/>
    <cellStyle name="40% - Accent3 2 2 5 12" xfId="51042" xr:uid="{01280F38-D5E4-4C74-BD3B-D73C6D484D1F}"/>
    <cellStyle name="40% - Accent3 2 2 5 13" xfId="3534" xr:uid="{ABAAC8D6-9B7E-4AF7-BA29-908EB7A40F30}"/>
    <cellStyle name="40% - Accent3 2 2 5 14" xfId="59206" xr:uid="{C0E32896-C5DF-48C4-B9DF-4C04800A07C3}"/>
    <cellStyle name="40% - Accent3 2 2 5 2" xfId="2482" xr:uid="{F429B5E0-2741-4008-B356-CC6F3AC53DCC}"/>
    <cellStyle name="40% - Accent3 2 2 5 2 10" xfId="51043" xr:uid="{6BAF1780-0AA5-4708-998C-CB5E279AD0CE}"/>
    <cellStyle name="40% - Accent3 2 2 5 2 11" xfId="3535" xr:uid="{2C36731E-8DE3-4E3A-9DE2-355AADCBF25F}"/>
    <cellStyle name="40% - Accent3 2 2 5 2 12" xfId="59207" xr:uid="{AB634A3F-A825-4466-8C4A-04ED7C92CF78}"/>
    <cellStyle name="40% - Accent3 2 2 5 2 2" xfId="2483" xr:uid="{6E6BA978-B40B-4315-A9A0-70CEE8F1B041}"/>
    <cellStyle name="40% - Accent3 2 2 5 2 2 10" xfId="59208" xr:uid="{836940AF-4D74-4045-9772-DD4708AC8E53}"/>
    <cellStyle name="40% - Accent3 2 2 5 2 2 2" xfId="6961" xr:uid="{3FF1B5CA-BBAD-4F74-B2A4-3F7841723A23}"/>
    <cellStyle name="40% - Accent3 2 2 5 2 2 2 2" xfId="10885" xr:uid="{6E7D1AC3-EEF3-4FDC-871E-B7D1EDF63C16}"/>
    <cellStyle name="40% - Accent3 2 2 5 2 2 2 2 2" xfId="29739" xr:uid="{E496B852-779D-4EE0-951F-3DFCD6239C4E}"/>
    <cellStyle name="40% - Accent3 2 2 5 2 2 2 2 2 2" xfId="48501" xr:uid="{D2F2D8EC-E7E9-4CD2-97D4-2B11E067D31C}"/>
    <cellStyle name="40% - Accent3 2 2 5 2 2 2 2 3" xfId="20348" xr:uid="{41DB9937-2E3A-4953-8FA3-79BD6BCE13F3}"/>
    <cellStyle name="40% - Accent3 2 2 5 2 2 2 2 4" xfId="39120" xr:uid="{C73D42CF-B716-42E3-A73E-28BCF9A393B3}"/>
    <cellStyle name="40% - Accent3 2 2 5 2 2 2 3" xfId="26001" xr:uid="{C8E6280A-9AEC-4640-A624-5B9DA62915AB}"/>
    <cellStyle name="40% - Accent3 2 2 5 2 2 2 3 2" xfId="44763" xr:uid="{2F47298B-05A1-4E36-9F52-0A353F648C45}"/>
    <cellStyle name="40% - Accent3 2 2 5 2 2 2 4" xfId="16610" xr:uid="{52CFE1EA-F246-4070-A674-03CC1A53F7E1}"/>
    <cellStyle name="40% - Accent3 2 2 5 2 2 2 5" xfId="35382" xr:uid="{98006AC3-88CB-479A-ABD2-E0C0D29B58F7}"/>
    <cellStyle name="40% - Accent3 2 2 5 2 2 2 6" xfId="53231" xr:uid="{FE72599F-4289-465E-B2A6-B18460C079EE}"/>
    <cellStyle name="40% - Accent3 2 2 5 2 2 2 7" xfId="61159" xr:uid="{FA6C824B-59C0-49BF-8037-2EBF09C36407}"/>
    <cellStyle name="40% - Accent3 2 2 5 2 2 3" xfId="10886" xr:uid="{1C0952A3-03DF-4480-963F-1090882F2888}"/>
    <cellStyle name="40% - Accent3 2 2 5 2 2 3 2" xfId="29740" xr:uid="{07F61B44-2E34-4722-9C8D-94E2D5E91204}"/>
    <cellStyle name="40% - Accent3 2 2 5 2 2 3 2 2" xfId="48502" xr:uid="{4B2BD409-F604-43FB-BA0C-27F39A3CF810}"/>
    <cellStyle name="40% - Accent3 2 2 5 2 2 3 3" xfId="20349" xr:uid="{9738BECC-BCF7-45A1-9745-1F480D5F9FBE}"/>
    <cellStyle name="40% - Accent3 2 2 5 2 2 3 4" xfId="39121" xr:uid="{978F8897-7CE6-4D88-A093-69ABC5A70554}"/>
    <cellStyle name="40% - Accent3 2 2 5 2 2 3 5" xfId="53232" xr:uid="{C6A22E66-CDAC-4DC6-AC00-394446FE1B8D}"/>
    <cellStyle name="40% - Accent3 2 2 5 2 2 3 6" xfId="61160" xr:uid="{11806C38-A709-4448-A8B2-99DDC9E0EEA7}"/>
    <cellStyle name="40% - Accent3 2 2 5 2 2 4" xfId="8696" xr:uid="{406724D1-6584-4180-BD6C-90B21BC5FEA8}"/>
    <cellStyle name="40% - Accent3 2 2 5 2 2 4 2" xfId="27552" xr:uid="{EE52A4ED-DAD1-4ACB-804F-FF153DCA93FD}"/>
    <cellStyle name="40% - Accent3 2 2 5 2 2 4 2 2" xfId="46314" xr:uid="{89C9EE07-F8AD-4984-BFE9-7BA5841001D7}"/>
    <cellStyle name="40% - Accent3 2 2 5 2 2 4 3" xfId="18161" xr:uid="{88CF313E-EAAD-4269-8FD7-C099229AE024}"/>
    <cellStyle name="40% - Accent3 2 2 5 2 2 4 4" xfId="36933" xr:uid="{C0DD75EE-805C-460A-821F-0C51464E23A8}"/>
    <cellStyle name="40% - Accent3 2 2 5 2 2 5" xfId="24262" xr:uid="{0A395416-DF8C-49D6-AE69-7AFB5A422813}"/>
    <cellStyle name="40% - Accent3 2 2 5 2 2 5 2" xfId="43025" xr:uid="{56433919-31A8-4A02-BFB0-45979DDEFB90}"/>
    <cellStyle name="40% - Accent3 2 2 5 2 2 6" xfId="14871" xr:uid="{F43E0805-52F2-4ED2-9399-8E5A745463A4}"/>
    <cellStyle name="40% - Accent3 2 2 5 2 2 7" xfId="33644" xr:uid="{F88CFDFB-04FF-4404-A4EE-58B6561FEDB4}"/>
    <cellStyle name="40% - Accent3 2 2 5 2 2 8" xfId="51044" xr:uid="{9F89CB2E-87AE-4F19-A02F-FE3AD7FA7AC0}"/>
    <cellStyle name="40% - Accent3 2 2 5 2 2 9" xfId="5215" xr:uid="{0BA97650-1C0C-43EE-B5C5-4E6127E9B727}"/>
    <cellStyle name="40% - Accent3 2 2 5 2 3" xfId="5991" xr:uid="{BF075066-9EC1-4AC0-B8D5-99D64C66FB0F}"/>
    <cellStyle name="40% - Accent3 2 2 5 2 3 2" xfId="10887" xr:uid="{4D46DB0F-4662-4C64-A834-415BB23D846A}"/>
    <cellStyle name="40% - Accent3 2 2 5 2 3 2 2" xfId="29741" xr:uid="{9DA013F6-1C73-4C90-9648-FB871B878DD5}"/>
    <cellStyle name="40% - Accent3 2 2 5 2 3 2 2 2" xfId="48503" xr:uid="{5B36ED21-3F0B-4406-BA8D-40166A80D748}"/>
    <cellStyle name="40% - Accent3 2 2 5 2 3 2 3" xfId="20350" xr:uid="{A6CC957C-4A8B-4DA3-8730-CAA0252E695B}"/>
    <cellStyle name="40% - Accent3 2 2 5 2 3 2 4" xfId="39122" xr:uid="{5B7CFAE8-CC65-4979-BCF2-0A51B9DD809F}"/>
    <cellStyle name="40% - Accent3 2 2 5 2 3 3" xfId="25038" xr:uid="{47DAF373-04F4-41C6-9A26-AEC50514E437}"/>
    <cellStyle name="40% - Accent3 2 2 5 2 3 3 2" xfId="43800" xr:uid="{1A88D755-C63D-423C-ADE2-2507AC0D4421}"/>
    <cellStyle name="40% - Accent3 2 2 5 2 3 4" xfId="15647" xr:uid="{F78450CB-4C91-433A-8D66-CEA01E01DCAA}"/>
    <cellStyle name="40% - Accent3 2 2 5 2 3 5" xfId="34419" xr:uid="{23ABF7B7-7DD1-40FB-A953-AFE78BCE2287}"/>
    <cellStyle name="40% - Accent3 2 2 5 2 3 6" xfId="53233" xr:uid="{73E48809-9E4F-4749-A364-C2A3C9F3F668}"/>
    <cellStyle name="40% - Accent3 2 2 5 2 3 7" xfId="61161" xr:uid="{4CD6585D-3A54-4D89-BD24-CD9B6FE219D7}"/>
    <cellStyle name="40% - Accent3 2 2 5 2 4" xfId="4440" xr:uid="{879C4431-86B4-4A0A-8D6D-7DDE2C5A1AC3}"/>
    <cellStyle name="40% - Accent3 2 2 5 2 4 2" xfId="10888" xr:uid="{34A08168-4102-420F-9900-DD71149EAE16}"/>
    <cellStyle name="40% - Accent3 2 2 5 2 4 2 2" xfId="29742" xr:uid="{0134EE90-BE02-4356-898A-73B0AD9836C8}"/>
    <cellStyle name="40% - Accent3 2 2 5 2 4 2 2 2" xfId="48504" xr:uid="{2B4D221C-7F8F-4E59-BA5C-8E5EEAC07D24}"/>
    <cellStyle name="40% - Accent3 2 2 5 2 4 2 3" xfId="20351" xr:uid="{F4A580A9-5BCE-4F54-9E46-44BAB22AF792}"/>
    <cellStyle name="40% - Accent3 2 2 5 2 4 2 4" xfId="39123" xr:uid="{294C5772-78E9-440D-98AA-712E1D43B414}"/>
    <cellStyle name="40% - Accent3 2 2 5 2 4 3" xfId="23487" xr:uid="{3B4B3902-8281-4E74-B3E3-EECFA82A3EF4}"/>
    <cellStyle name="40% - Accent3 2 2 5 2 4 3 2" xfId="42250" xr:uid="{C14582B2-A800-4CD0-96CF-79C3890F44B1}"/>
    <cellStyle name="40% - Accent3 2 2 5 2 4 4" xfId="14096" xr:uid="{7A50557E-0C1E-4C2F-BC1A-FE5D67AEA183}"/>
    <cellStyle name="40% - Accent3 2 2 5 2 4 5" xfId="32869" xr:uid="{532C5545-CA6E-4115-A4DA-650BC6A9134F}"/>
    <cellStyle name="40% - Accent3 2 2 5 2 4 6" xfId="53234" xr:uid="{DA1BB40E-2636-4649-83F0-101BDC1DEFA5}"/>
    <cellStyle name="40% - Accent3 2 2 5 2 4 7" xfId="61162" xr:uid="{9511E8D4-4F88-4A83-A560-D1957C6D0BBE}"/>
    <cellStyle name="40% - Accent3 2 2 5 2 5" xfId="6960" xr:uid="{CDC7EE1A-BD0A-4368-8A53-491A0D38E36A}"/>
    <cellStyle name="40% - Accent3 2 2 5 2 5 2" xfId="26000" xr:uid="{00D302D0-F766-4539-BFF4-2F7CF7458FE5}"/>
    <cellStyle name="40% - Accent3 2 2 5 2 5 2 2" xfId="44762" xr:uid="{5814AD17-B4F8-4DED-AC86-9ADCD051DFCE}"/>
    <cellStyle name="40% - Accent3 2 2 5 2 5 3" xfId="16609" xr:uid="{0FAB5940-B9AA-4CE3-8347-421BE9C351B6}"/>
    <cellStyle name="40% - Accent3 2 2 5 2 5 4" xfId="35381" xr:uid="{FA58DB41-FD48-471A-B2B5-185F94EEA993}"/>
    <cellStyle name="40% - Accent3 2 2 5 2 6" xfId="8695" xr:uid="{E493B6BF-51C9-4578-9800-DEA8E7CDEAEE}"/>
    <cellStyle name="40% - Accent3 2 2 5 2 6 2" xfId="27551" xr:uid="{58771432-BC4B-47AA-B92A-74C97E0067F0}"/>
    <cellStyle name="40% - Accent3 2 2 5 2 6 2 2" xfId="46313" xr:uid="{9A1C5887-197C-4685-962B-04BA22E54760}"/>
    <cellStyle name="40% - Accent3 2 2 5 2 6 3" xfId="18160" xr:uid="{10CEBF44-C7AD-4C58-A401-63E2639F77E5}"/>
    <cellStyle name="40% - Accent3 2 2 5 2 6 4" xfId="36932" xr:uid="{622C843A-12FD-48DB-A1C2-0A4C3ECC2DEA}"/>
    <cellStyle name="40% - Accent3 2 2 5 2 7" xfId="22589" xr:uid="{91942580-29F0-484A-970F-91C7AA6E2A82}"/>
    <cellStyle name="40% - Accent3 2 2 5 2 7 2" xfId="41361" xr:uid="{9273A7F3-9CD1-4526-BA54-52DE42442636}"/>
    <cellStyle name="40% - Accent3 2 2 5 2 8" xfId="13198" xr:uid="{1A58E0CA-F2DF-4547-B107-DF9C90C2AA31}"/>
    <cellStyle name="40% - Accent3 2 2 5 2 9" xfId="31980" xr:uid="{9BE30065-28DE-43C3-B687-53D28F07ADD4}"/>
    <cellStyle name="40% - Accent3 2 2 5 3" xfId="2484" xr:uid="{33911C81-367C-40AF-9264-B7BA883364D7}"/>
    <cellStyle name="40% - Accent3 2 2 5 3 10" xfId="51045" xr:uid="{F0CB8F35-6A2B-405C-93BD-B550A698C4D1}"/>
    <cellStyle name="40% - Accent3 2 2 5 3 11" xfId="3536" xr:uid="{D09FF21D-1FE6-4293-A759-3CD34983567E}"/>
    <cellStyle name="40% - Accent3 2 2 5 3 12" xfId="59209" xr:uid="{16B95A72-F66D-40A3-B598-031814E803C5}"/>
    <cellStyle name="40% - Accent3 2 2 5 3 2" xfId="2485" xr:uid="{2EE26A99-BF5C-40E9-89D0-6C69A281A056}"/>
    <cellStyle name="40% - Accent3 2 2 5 3 2 10" xfId="59210" xr:uid="{77F5B0B5-1AF6-4652-B5B9-288ECC2076AA}"/>
    <cellStyle name="40% - Accent3 2 2 5 3 2 2" xfId="6963" xr:uid="{52364559-D7F2-4C1E-9F7A-1DC195CCF742}"/>
    <cellStyle name="40% - Accent3 2 2 5 3 2 2 2" xfId="10889" xr:uid="{B491C1E8-8837-495A-9265-AF53F67AA956}"/>
    <cellStyle name="40% - Accent3 2 2 5 3 2 2 2 2" xfId="29743" xr:uid="{5280EE3F-2B5E-4D92-9254-290D7E67F674}"/>
    <cellStyle name="40% - Accent3 2 2 5 3 2 2 2 2 2" xfId="48505" xr:uid="{F2BF0660-7176-446B-872A-1B0B1F9F453C}"/>
    <cellStyle name="40% - Accent3 2 2 5 3 2 2 2 3" xfId="20352" xr:uid="{67288B47-90B8-48DE-8E18-31D335FFFA9D}"/>
    <cellStyle name="40% - Accent3 2 2 5 3 2 2 2 4" xfId="39124" xr:uid="{083F8F21-F1A4-4464-B58B-3DBDA135A7C8}"/>
    <cellStyle name="40% - Accent3 2 2 5 3 2 2 3" xfId="26003" xr:uid="{6330770D-DCBF-4D44-A8D5-F79E835749CC}"/>
    <cellStyle name="40% - Accent3 2 2 5 3 2 2 3 2" xfId="44765" xr:uid="{4BE7AFB4-9B6F-43D6-B508-A2B370C2397E}"/>
    <cellStyle name="40% - Accent3 2 2 5 3 2 2 4" xfId="16612" xr:uid="{077DCFD1-C760-4B74-A7F9-50C682E17C18}"/>
    <cellStyle name="40% - Accent3 2 2 5 3 2 2 5" xfId="35384" xr:uid="{052FD167-9F46-4E84-AE98-F9DE8B8E9996}"/>
    <cellStyle name="40% - Accent3 2 2 5 3 2 2 6" xfId="53235" xr:uid="{F992A791-3E1B-4561-81B1-481FE09E9AC1}"/>
    <cellStyle name="40% - Accent3 2 2 5 3 2 2 7" xfId="61163" xr:uid="{FCFFA528-1182-4D1C-B215-2A4BD098F319}"/>
    <cellStyle name="40% - Accent3 2 2 5 3 2 3" xfId="10890" xr:uid="{B120CD65-B6BC-48F3-9B8B-610EDB5DAD70}"/>
    <cellStyle name="40% - Accent3 2 2 5 3 2 3 2" xfId="29744" xr:uid="{CC329CDB-20E6-4BC9-AFF8-F134C7AB23A6}"/>
    <cellStyle name="40% - Accent3 2 2 5 3 2 3 2 2" xfId="48506" xr:uid="{448D9871-F412-4491-B8A6-7A361BB0FCF2}"/>
    <cellStyle name="40% - Accent3 2 2 5 3 2 3 3" xfId="20353" xr:uid="{2A26FF1A-8CD9-407F-A468-75C8F94A4AB8}"/>
    <cellStyle name="40% - Accent3 2 2 5 3 2 3 4" xfId="39125" xr:uid="{8F6CFB7E-A0DE-4856-8278-304CDC2A36F7}"/>
    <cellStyle name="40% - Accent3 2 2 5 3 2 3 5" xfId="53236" xr:uid="{6DD1F3A1-2EAA-4BE6-8BAA-59E96D698C18}"/>
    <cellStyle name="40% - Accent3 2 2 5 3 2 3 6" xfId="61164" xr:uid="{D385EAA4-7C2A-4997-8D74-3DF0E761D725}"/>
    <cellStyle name="40% - Accent3 2 2 5 3 2 4" xfId="8698" xr:uid="{1C99B48E-B51C-4E3C-AB9A-92C2282B0E21}"/>
    <cellStyle name="40% - Accent3 2 2 5 3 2 4 2" xfId="27554" xr:uid="{91ABA2EB-110B-42C8-97F3-6A6BF91B705E}"/>
    <cellStyle name="40% - Accent3 2 2 5 3 2 4 2 2" xfId="46316" xr:uid="{33226E6E-BB77-4521-91CB-44ED90B47A89}"/>
    <cellStyle name="40% - Accent3 2 2 5 3 2 4 3" xfId="18163" xr:uid="{0BF6CE60-2191-4DED-BA4D-001E3083F283}"/>
    <cellStyle name="40% - Accent3 2 2 5 3 2 4 4" xfId="36935" xr:uid="{005B5C6C-3B5A-478E-A2FE-49F2D6CB4F1B}"/>
    <cellStyle name="40% - Accent3 2 2 5 3 2 5" xfId="24480" xr:uid="{49BFB945-B293-4D31-9FF2-E4053932DF49}"/>
    <cellStyle name="40% - Accent3 2 2 5 3 2 5 2" xfId="43243" xr:uid="{4F9C5124-7809-49BC-898B-5DBAA400B8E1}"/>
    <cellStyle name="40% - Accent3 2 2 5 3 2 6" xfId="15089" xr:uid="{068EEFC6-0564-4F12-9A2D-9594D2564258}"/>
    <cellStyle name="40% - Accent3 2 2 5 3 2 7" xfId="33862" xr:uid="{E3A9CE2D-DF03-46AE-80B9-C046C1D06D92}"/>
    <cellStyle name="40% - Accent3 2 2 5 3 2 8" xfId="51046" xr:uid="{D7D6C441-F8B4-4EA5-ACA7-EA224E0ACBC3}"/>
    <cellStyle name="40% - Accent3 2 2 5 3 2 9" xfId="5433" xr:uid="{A7211CC6-DD0F-4DD0-B57B-8C91D252ADA0}"/>
    <cellStyle name="40% - Accent3 2 2 5 3 3" xfId="6209" xr:uid="{32EF0C8F-A4D7-405D-8A8A-82A54317BB82}"/>
    <cellStyle name="40% - Accent3 2 2 5 3 3 2" xfId="10891" xr:uid="{91D7D76D-A1F1-4E2F-B86F-C62A850B66AC}"/>
    <cellStyle name="40% - Accent3 2 2 5 3 3 2 2" xfId="29745" xr:uid="{FD8E3280-A798-4443-A3F1-228E69611CB8}"/>
    <cellStyle name="40% - Accent3 2 2 5 3 3 2 2 2" xfId="48507" xr:uid="{03709F2A-8CB3-4562-869A-F76F39DD388E}"/>
    <cellStyle name="40% - Accent3 2 2 5 3 3 2 3" xfId="20354" xr:uid="{CE40D57C-8453-4A64-8DE6-858D5192BC48}"/>
    <cellStyle name="40% - Accent3 2 2 5 3 3 2 4" xfId="39126" xr:uid="{364BEE96-909D-47F1-8D79-1CA196BDC286}"/>
    <cellStyle name="40% - Accent3 2 2 5 3 3 3" xfId="25256" xr:uid="{F03B2E85-F19B-4A59-9EAE-D219AEBCD6FC}"/>
    <cellStyle name="40% - Accent3 2 2 5 3 3 3 2" xfId="44018" xr:uid="{4125D839-AA2D-4B64-83D1-B985A1E3DC9B}"/>
    <cellStyle name="40% - Accent3 2 2 5 3 3 4" xfId="15865" xr:uid="{5B9CB78A-17D1-4FEC-8F17-CD9BF8734BB1}"/>
    <cellStyle name="40% - Accent3 2 2 5 3 3 5" xfId="34637" xr:uid="{1810FBE6-BC2C-41BE-AD39-FE85294F017A}"/>
    <cellStyle name="40% - Accent3 2 2 5 3 3 6" xfId="53237" xr:uid="{F458FB76-7253-4D91-937F-95FCB9D734E7}"/>
    <cellStyle name="40% - Accent3 2 2 5 3 3 7" xfId="61165" xr:uid="{39EA9342-6435-4D28-B405-63D07AB9E98F}"/>
    <cellStyle name="40% - Accent3 2 2 5 3 4" xfId="4658" xr:uid="{E4D14EC3-A332-4C02-8615-77F6359578B3}"/>
    <cellStyle name="40% - Accent3 2 2 5 3 4 2" xfId="10892" xr:uid="{96A62A98-C7F3-4982-B1F9-3CBB52BFAEAD}"/>
    <cellStyle name="40% - Accent3 2 2 5 3 4 2 2" xfId="29746" xr:uid="{8CCA4AB0-07DB-4708-A83E-F4B09E06492F}"/>
    <cellStyle name="40% - Accent3 2 2 5 3 4 2 2 2" xfId="48508" xr:uid="{3DBFC971-4011-44D8-B66C-709B3C48C1DF}"/>
    <cellStyle name="40% - Accent3 2 2 5 3 4 2 3" xfId="20355" xr:uid="{545F023C-FAF9-4C04-9271-DE7AE257A834}"/>
    <cellStyle name="40% - Accent3 2 2 5 3 4 2 4" xfId="39127" xr:uid="{B15647D6-A13E-454E-81BD-2F40F1ADD606}"/>
    <cellStyle name="40% - Accent3 2 2 5 3 4 3" xfId="23705" xr:uid="{5C1EB4B6-8845-4A11-A205-C586A3E44446}"/>
    <cellStyle name="40% - Accent3 2 2 5 3 4 3 2" xfId="42468" xr:uid="{C076BBA6-B77D-4EF9-AF62-EFBAF02BEB61}"/>
    <cellStyle name="40% - Accent3 2 2 5 3 4 4" xfId="14314" xr:uid="{1765743A-7E34-4CC3-88B2-E0CE28A2E8E3}"/>
    <cellStyle name="40% - Accent3 2 2 5 3 4 5" xfId="33087" xr:uid="{255C39D4-4F65-495E-8396-D9178547A34D}"/>
    <cellStyle name="40% - Accent3 2 2 5 3 4 6" xfId="53238" xr:uid="{B15248FA-4CD6-4456-AC79-32008C38FDEF}"/>
    <cellStyle name="40% - Accent3 2 2 5 3 4 7" xfId="61166" xr:uid="{3A9DB9C9-7F87-4653-8BC1-54FA989CDB43}"/>
    <cellStyle name="40% - Accent3 2 2 5 3 5" xfId="6962" xr:uid="{704C83B4-3F31-4EF8-BE0A-D4FDA3C5DF2E}"/>
    <cellStyle name="40% - Accent3 2 2 5 3 5 2" xfId="26002" xr:uid="{481EF98C-58CF-4979-A59E-79E53C27C772}"/>
    <cellStyle name="40% - Accent3 2 2 5 3 5 2 2" xfId="44764" xr:uid="{53B3F3D8-2F56-4F94-B2EB-7669B4973F76}"/>
    <cellStyle name="40% - Accent3 2 2 5 3 5 3" xfId="16611" xr:uid="{E30764A5-F695-4D41-BEE6-BFE4E5308E6F}"/>
    <cellStyle name="40% - Accent3 2 2 5 3 5 4" xfId="35383" xr:uid="{0517650D-96EB-4A09-9C79-BD8D27E740C4}"/>
    <cellStyle name="40% - Accent3 2 2 5 3 6" xfId="8697" xr:uid="{C5B6C014-1C54-4A32-A140-C5FE498F65E1}"/>
    <cellStyle name="40% - Accent3 2 2 5 3 6 2" xfId="27553" xr:uid="{DDBA9A2B-ADE6-4D0B-BD9F-9385FB0CFC00}"/>
    <cellStyle name="40% - Accent3 2 2 5 3 6 2 2" xfId="46315" xr:uid="{98265C89-0185-4224-8439-F452AB6E5C49}"/>
    <cellStyle name="40% - Accent3 2 2 5 3 6 3" xfId="18162" xr:uid="{5B6328C9-69C3-4A7B-B47D-182295AE79F3}"/>
    <cellStyle name="40% - Accent3 2 2 5 3 6 4" xfId="36934" xr:uid="{CD7ABA8F-19F1-433F-8C29-EAEFDF6A1825}"/>
    <cellStyle name="40% - Accent3 2 2 5 3 7" xfId="22590" xr:uid="{4EB06A7E-A2C5-4CF2-86ED-4AE0D5976AF0}"/>
    <cellStyle name="40% - Accent3 2 2 5 3 7 2" xfId="41362" xr:uid="{E9A9C7CA-AAA2-4168-9EA6-C3446278C3B9}"/>
    <cellStyle name="40% - Accent3 2 2 5 3 8" xfId="13199" xr:uid="{40BB4121-CD42-416A-A282-EB710E261F7D}"/>
    <cellStyle name="40% - Accent3 2 2 5 3 9" xfId="31981" xr:uid="{BDFDF89D-2CF2-411B-9EE7-994BA7DE2269}"/>
    <cellStyle name="40% - Accent3 2 2 5 4" xfId="2486" xr:uid="{F892FA84-3799-4301-A4D2-F9BA42034F39}"/>
    <cellStyle name="40% - Accent3 2 2 5 4 10" xfId="59211" xr:uid="{81CCB172-5151-4A5C-9FC3-F1F27D6D2563}"/>
    <cellStyle name="40% - Accent3 2 2 5 4 2" xfId="6964" xr:uid="{1D9216E6-54EE-4F1E-820D-37C8F7A69F49}"/>
    <cellStyle name="40% - Accent3 2 2 5 4 2 2" xfId="10893" xr:uid="{5073BD3F-2B3D-42F1-801C-F837D2A4EBF7}"/>
    <cellStyle name="40% - Accent3 2 2 5 4 2 2 2" xfId="29747" xr:uid="{79FC71D2-0DDF-46CA-A793-64D466522BF4}"/>
    <cellStyle name="40% - Accent3 2 2 5 4 2 2 2 2" xfId="48509" xr:uid="{0CE1968E-E77D-4CC8-A6CB-F926DADD7561}"/>
    <cellStyle name="40% - Accent3 2 2 5 4 2 2 3" xfId="20356" xr:uid="{7A2D3E3D-6418-454F-ADDF-630C97630377}"/>
    <cellStyle name="40% - Accent3 2 2 5 4 2 2 4" xfId="39128" xr:uid="{5C45D593-A18F-47CD-8034-4E720B9BB77D}"/>
    <cellStyle name="40% - Accent3 2 2 5 4 2 3" xfId="26004" xr:uid="{B2AEA884-E2E6-4BF8-AC8D-3288D151D31A}"/>
    <cellStyle name="40% - Accent3 2 2 5 4 2 3 2" xfId="44766" xr:uid="{2CE11BAC-084C-4065-937F-299EC3C00E1E}"/>
    <cellStyle name="40% - Accent3 2 2 5 4 2 4" xfId="16613" xr:uid="{820AD1FD-28C7-484A-8657-538D2FE0116F}"/>
    <cellStyle name="40% - Accent3 2 2 5 4 2 5" xfId="35385" xr:uid="{609176AA-C670-4409-80C2-DE433E9871FD}"/>
    <cellStyle name="40% - Accent3 2 2 5 4 2 6" xfId="53239" xr:uid="{6FBF17E7-810A-427F-9A79-7515FF577F0A}"/>
    <cellStyle name="40% - Accent3 2 2 5 4 2 7" xfId="61167" xr:uid="{68CB11E6-36BE-47AF-AA5C-4B43629A922F}"/>
    <cellStyle name="40% - Accent3 2 2 5 4 3" xfId="10894" xr:uid="{492379D5-8379-46A6-ADE9-E5BD859A47EF}"/>
    <cellStyle name="40% - Accent3 2 2 5 4 3 2" xfId="29748" xr:uid="{7FB67A2B-B66C-4932-8C97-7538FCB77184}"/>
    <cellStyle name="40% - Accent3 2 2 5 4 3 2 2" xfId="48510" xr:uid="{147D3714-A27E-4503-9969-5E8555DD1518}"/>
    <cellStyle name="40% - Accent3 2 2 5 4 3 3" xfId="20357" xr:uid="{E5086D5C-3368-4DAB-9D1B-37BD798FA8E0}"/>
    <cellStyle name="40% - Accent3 2 2 5 4 3 4" xfId="39129" xr:uid="{856A8A0D-35EB-46CC-BA25-F01992279BF0}"/>
    <cellStyle name="40% - Accent3 2 2 5 4 3 5" xfId="53240" xr:uid="{536FF31A-3A32-4024-83BB-744013002177}"/>
    <cellStyle name="40% - Accent3 2 2 5 4 3 6" xfId="61168" xr:uid="{F71E3D88-3E0E-418B-BCEB-9D90670A8326}"/>
    <cellStyle name="40% - Accent3 2 2 5 4 4" xfId="8699" xr:uid="{B74681D7-8AF2-4169-AE72-1913DB421B82}"/>
    <cellStyle name="40% - Accent3 2 2 5 4 4 2" xfId="27555" xr:uid="{5C7255FF-FAE6-4486-B326-5BAF8CA08831}"/>
    <cellStyle name="40% - Accent3 2 2 5 4 4 2 2" xfId="46317" xr:uid="{4D298670-9879-48B1-9731-FAEC73E5685F}"/>
    <cellStyle name="40% - Accent3 2 2 5 4 4 3" xfId="18164" xr:uid="{AE864EA9-B992-4194-BCF4-62246DA29DA7}"/>
    <cellStyle name="40% - Accent3 2 2 5 4 4 4" xfId="36936" xr:uid="{F9834098-4420-4F91-B785-50CEE92A094E}"/>
    <cellStyle name="40% - Accent3 2 2 5 4 5" xfId="24047" xr:uid="{DCDF4A12-BC01-40FB-9601-3FF457614179}"/>
    <cellStyle name="40% - Accent3 2 2 5 4 5 2" xfId="42810" xr:uid="{F29252A2-C9A7-4AEE-80CA-C21FC59341B9}"/>
    <cellStyle name="40% - Accent3 2 2 5 4 6" xfId="14656" xr:uid="{98AAFCC3-A501-461D-BAA1-7261821AEB3C}"/>
    <cellStyle name="40% - Accent3 2 2 5 4 7" xfId="33429" xr:uid="{794AF689-18EE-48B8-B82B-3F06228CEA0F}"/>
    <cellStyle name="40% - Accent3 2 2 5 4 8" xfId="51047" xr:uid="{34FCBD60-6878-4466-92CE-0DAF2C61921B}"/>
    <cellStyle name="40% - Accent3 2 2 5 4 9" xfId="5000" xr:uid="{3E32339A-61A2-4624-B096-6B78BCA44D06}"/>
    <cellStyle name="40% - Accent3 2 2 5 5" xfId="5776" xr:uid="{0A94C977-8BD5-423F-8847-23D8776AD380}"/>
    <cellStyle name="40% - Accent3 2 2 5 5 2" xfId="10895" xr:uid="{F2734BEF-625D-4FB2-8D9A-01654EBB7866}"/>
    <cellStyle name="40% - Accent3 2 2 5 5 2 2" xfId="29749" xr:uid="{6385EE34-4001-421A-983E-8E544BABA785}"/>
    <cellStyle name="40% - Accent3 2 2 5 5 2 2 2" xfId="48511" xr:uid="{A3BD73CF-9CD6-4DAC-B49A-63EF3171F4C2}"/>
    <cellStyle name="40% - Accent3 2 2 5 5 2 3" xfId="20358" xr:uid="{DF54D81C-39DC-402C-B4A3-46E6BCDAE87C}"/>
    <cellStyle name="40% - Accent3 2 2 5 5 2 4" xfId="39130" xr:uid="{F1CFD66E-DBB4-4B76-A4DC-939E3850A0A0}"/>
    <cellStyle name="40% - Accent3 2 2 5 5 3" xfId="24823" xr:uid="{48CD6838-30A7-4EC9-87D2-1DF441D84C10}"/>
    <cellStyle name="40% - Accent3 2 2 5 5 3 2" xfId="43585" xr:uid="{9B27C964-C213-40A8-A56C-CFB90AAB8E54}"/>
    <cellStyle name="40% - Accent3 2 2 5 5 4" xfId="15432" xr:uid="{2205393B-30B5-4FF8-BC0F-A449CF8748BE}"/>
    <cellStyle name="40% - Accent3 2 2 5 5 5" xfId="34204" xr:uid="{DE247B5C-AA3F-4BF5-BADA-6CFC63448C01}"/>
    <cellStyle name="40% - Accent3 2 2 5 5 6" xfId="53241" xr:uid="{F1C5B135-2CE7-4973-94FB-811930EF0993}"/>
    <cellStyle name="40% - Accent3 2 2 5 5 7" xfId="61169" xr:uid="{C5998FEC-F7E0-4DF7-A149-C6392C73C908}"/>
    <cellStyle name="40% - Accent3 2 2 5 6" xfId="4225" xr:uid="{AD383E62-D9CF-48E1-AB48-0FF69336B90D}"/>
    <cellStyle name="40% - Accent3 2 2 5 6 2" xfId="10896" xr:uid="{CB57A26A-450D-48BD-B918-A69F85BD4BC7}"/>
    <cellStyle name="40% - Accent3 2 2 5 6 2 2" xfId="29750" xr:uid="{CD4937BC-685E-4785-A818-F8E964DAB4F3}"/>
    <cellStyle name="40% - Accent3 2 2 5 6 2 2 2" xfId="48512" xr:uid="{1D48BB40-9B49-46B7-A666-00C77AC9FCB0}"/>
    <cellStyle name="40% - Accent3 2 2 5 6 2 3" xfId="20359" xr:uid="{1FA8804B-903D-4784-938A-D585A1F658D9}"/>
    <cellStyle name="40% - Accent3 2 2 5 6 2 4" xfId="39131" xr:uid="{26D0CA71-10B5-4E26-8952-B1BE7867F918}"/>
    <cellStyle name="40% - Accent3 2 2 5 6 3" xfId="23272" xr:uid="{4B7F890E-0F03-4DDF-99A7-5650E738DBD6}"/>
    <cellStyle name="40% - Accent3 2 2 5 6 3 2" xfId="42035" xr:uid="{95B1307D-B702-4C24-9439-B086104F8CD2}"/>
    <cellStyle name="40% - Accent3 2 2 5 6 4" xfId="13881" xr:uid="{7CF7BC8E-1C5C-4825-A152-29D253C00366}"/>
    <cellStyle name="40% - Accent3 2 2 5 6 5" xfId="32654" xr:uid="{32D1B95B-DE55-4A69-9914-091D1919C63D}"/>
    <cellStyle name="40% - Accent3 2 2 5 6 6" xfId="53242" xr:uid="{F8F8E14E-A112-46C5-A366-70FFC230A3BB}"/>
    <cellStyle name="40% - Accent3 2 2 5 6 7" xfId="61170" xr:uid="{A500BF32-FE31-49D3-A097-D4848C67922E}"/>
    <cellStyle name="40% - Accent3 2 2 5 7" xfId="6959" xr:uid="{AF5F22B8-BA08-490A-B71A-476E0AEDDFC1}"/>
    <cellStyle name="40% - Accent3 2 2 5 7 2" xfId="25999" xr:uid="{9B60311B-64E0-4156-8B0E-E63BC80C832C}"/>
    <cellStyle name="40% - Accent3 2 2 5 7 2 2" xfId="44761" xr:uid="{45E97B87-6E1A-46C0-B561-BD90FAB7BA18}"/>
    <cellStyle name="40% - Accent3 2 2 5 7 3" xfId="16608" xr:uid="{AC75B66F-828D-4BED-A725-AC10786FADDA}"/>
    <cellStyle name="40% - Accent3 2 2 5 7 4" xfId="35380" xr:uid="{24FE267B-2F2E-47E1-9E23-0450C42905B1}"/>
    <cellStyle name="40% - Accent3 2 2 5 8" xfId="8694" xr:uid="{7ACA5290-86DB-4CF9-95BB-CAB90F465BF7}"/>
    <cellStyle name="40% - Accent3 2 2 5 8 2" xfId="27550" xr:uid="{DAE63846-1765-476F-B313-0B74377D3628}"/>
    <cellStyle name="40% - Accent3 2 2 5 8 2 2" xfId="46312" xr:uid="{347C9989-80E3-4237-8322-234726D53621}"/>
    <cellStyle name="40% - Accent3 2 2 5 8 3" xfId="18159" xr:uid="{8063B2E9-DB88-4FCC-8884-0BB1AFBA5777}"/>
    <cellStyle name="40% - Accent3 2 2 5 8 4" xfId="36931" xr:uid="{3986B434-7D2E-4544-9134-9FFDFF9B8389}"/>
    <cellStyle name="40% - Accent3 2 2 5 9" xfId="22588" xr:uid="{7C03A8E1-16EF-4797-9AB0-FF398E1F76EF}"/>
    <cellStyle name="40% - Accent3 2 2 5 9 2" xfId="41360" xr:uid="{525F7C3D-1BF1-4021-94A8-8D9763255BCB}"/>
    <cellStyle name="40% - Accent3 2 2 6" xfId="2487" xr:uid="{FAA25781-D45D-4709-98D8-96CEE5104ABC}"/>
    <cellStyle name="40% - Accent3 2 2 6 10" xfId="31982" xr:uid="{9CDDA355-4043-4EEB-AEF1-EA9B637EA33A}"/>
    <cellStyle name="40% - Accent3 2 2 6 11" xfId="51048" xr:uid="{802F0693-51E5-4A57-A0B5-EFB4E6713DFF}"/>
    <cellStyle name="40% - Accent3 2 2 6 12" xfId="3537" xr:uid="{4615B9F6-27EA-45FE-A013-7E779FD8930A}"/>
    <cellStyle name="40% - Accent3 2 2 6 13" xfId="59212" xr:uid="{FFFAD09F-FCEC-498C-A4F5-4DC8EC3FCAAA}"/>
    <cellStyle name="40% - Accent3 2 2 6 2" xfId="2488" xr:uid="{51709904-6B5D-49D3-9F17-D05FFA22352F}"/>
    <cellStyle name="40% - Accent3 2 2 6 2 10" xfId="51049" xr:uid="{3051C60B-EFA8-4BAF-8A82-8FD7259071E6}"/>
    <cellStyle name="40% - Accent3 2 2 6 2 11" xfId="3538" xr:uid="{F2936116-01C4-4731-8522-44FE3E0D581C}"/>
    <cellStyle name="40% - Accent3 2 2 6 2 12" xfId="59213" xr:uid="{8D51E0A0-2A4E-4D54-A5B4-370346F3E82E}"/>
    <cellStyle name="40% - Accent3 2 2 6 2 2" xfId="2489" xr:uid="{272BC0DD-12F7-4BDA-94F9-BC323A0E0B70}"/>
    <cellStyle name="40% - Accent3 2 2 6 2 2 10" xfId="59214" xr:uid="{BF7687C3-1F06-427F-94C7-EA07951F31F9}"/>
    <cellStyle name="40% - Accent3 2 2 6 2 2 2" xfId="6967" xr:uid="{77516B1F-DB69-481D-AF88-6FD9044D8D73}"/>
    <cellStyle name="40% - Accent3 2 2 6 2 2 2 2" xfId="10897" xr:uid="{55621B26-D44F-4065-8ABB-776A2B0E700C}"/>
    <cellStyle name="40% - Accent3 2 2 6 2 2 2 2 2" xfId="29751" xr:uid="{6AD52AFC-F731-4CCE-B0DD-B79C7EC0E536}"/>
    <cellStyle name="40% - Accent3 2 2 6 2 2 2 2 2 2" xfId="48513" xr:uid="{8DA6F15F-1574-4BF9-A466-36F99F30B8C3}"/>
    <cellStyle name="40% - Accent3 2 2 6 2 2 2 2 3" xfId="20360" xr:uid="{9BE387C6-568C-4650-8A47-3015A9B1C037}"/>
    <cellStyle name="40% - Accent3 2 2 6 2 2 2 2 4" xfId="39132" xr:uid="{0ED8AC40-EA15-47FD-981A-78AFD6F8E468}"/>
    <cellStyle name="40% - Accent3 2 2 6 2 2 2 3" xfId="26007" xr:uid="{8E64BBEC-AE09-45B9-AC80-B8BF85D1FC47}"/>
    <cellStyle name="40% - Accent3 2 2 6 2 2 2 3 2" xfId="44769" xr:uid="{3EA0604C-BFC6-435A-9CAC-10172D4ED83C}"/>
    <cellStyle name="40% - Accent3 2 2 6 2 2 2 4" xfId="16616" xr:uid="{C92A13AE-4127-4089-B621-93C33DC63A4E}"/>
    <cellStyle name="40% - Accent3 2 2 6 2 2 2 5" xfId="35388" xr:uid="{4ABB8BDD-BC68-421C-AD43-AF2AEB2F8B8F}"/>
    <cellStyle name="40% - Accent3 2 2 6 2 2 2 6" xfId="53243" xr:uid="{253CBF79-0EF9-46C4-BD9B-1A2910323DAB}"/>
    <cellStyle name="40% - Accent3 2 2 6 2 2 2 7" xfId="61171" xr:uid="{5B0F8950-C770-43BA-9F46-8BFB2E5FC8C8}"/>
    <cellStyle name="40% - Accent3 2 2 6 2 2 3" xfId="10898" xr:uid="{1CBE49FD-9C62-41D9-926E-42149143BC90}"/>
    <cellStyle name="40% - Accent3 2 2 6 2 2 3 2" xfId="29752" xr:uid="{C35D9A99-5683-464F-9DE5-48786B10AFF7}"/>
    <cellStyle name="40% - Accent3 2 2 6 2 2 3 2 2" xfId="48514" xr:uid="{0D382804-58CF-4935-BE47-3BDB246A6402}"/>
    <cellStyle name="40% - Accent3 2 2 6 2 2 3 3" xfId="20361" xr:uid="{B64C4D8D-2F02-4C37-8069-FF68F36662BB}"/>
    <cellStyle name="40% - Accent3 2 2 6 2 2 3 4" xfId="39133" xr:uid="{733F62C0-7D05-4193-952D-700DE2AA0925}"/>
    <cellStyle name="40% - Accent3 2 2 6 2 2 3 5" xfId="53244" xr:uid="{E69CE3D3-61EE-4D16-AE44-2215341561DA}"/>
    <cellStyle name="40% - Accent3 2 2 6 2 2 3 6" xfId="61172" xr:uid="{D0502D0B-35BE-4A71-9F36-1A735D2F2C25}"/>
    <cellStyle name="40% - Accent3 2 2 6 2 2 4" xfId="8702" xr:uid="{D9364FDE-4144-49D2-A2C6-838E0776FB72}"/>
    <cellStyle name="40% - Accent3 2 2 6 2 2 4 2" xfId="27558" xr:uid="{74550837-9542-443F-8EF8-6F7BF688FE36}"/>
    <cellStyle name="40% - Accent3 2 2 6 2 2 4 2 2" xfId="46320" xr:uid="{FEBC139E-BF5A-4263-8D74-4411971DF1D0}"/>
    <cellStyle name="40% - Accent3 2 2 6 2 2 4 3" xfId="18167" xr:uid="{0EB676C7-46F9-45D0-92D7-D8BB0B0D078A}"/>
    <cellStyle name="40% - Accent3 2 2 6 2 2 4 4" xfId="36939" xr:uid="{16F86439-C779-40CA-BB27-FC6C50520C1D}"/>
    <cellStyle name="40% - Accent3 2 2 6 2 2 5" xfId="24523" xr:uid="{598B1F89-A4E7-4D76-BAC7-FAD2D5B7DEA8}"/>
    <cellStyle name="40% - Accent3 2 2 6 2 2 5 2" xfId="43286" xr:uid="{BCE95C29-3D31-4938-8A99-B85B66595436}"/>
    <cellStyle name="40% - Accent3 2 2 6 2 2 6" xfId="15132" xr:uid="{F13616A8-C388-427F-8472-663DCBDB1B7B}"/>
    <cellStyle name="40% - Accent3 2 2 6 2 2 7" xfId="33905" xr:uid="{503140AC-474D-4C11-9C0A-9F661FD194C5}"/>
    <cellStyle name="40% - Accent3 2 2 6 2 2 8" xfId="51050" xr:uid="{C08E72B5-19D4-4F6E-9E9E-A3948BC7FE72}"/>
    <cellStyle name="40% - Accent3 2 2 6 2 2 9" xfId="5476" xr:uid="{740C35C3-9744-49B2-8904-59A2AA1DF3D8}"/>
    <cellStyle name="40% - Accent3 2 2 6 2 3" xfId="6252" xr:uid="{3A7D5D5D-211B-4537-B994-4FA5ED767A12}"/>
    <cellStyle name="40% - Accent3 2 2 6 2 3 2" xfId="10899" xr:uid="{B1C30FB0-116E-43A0-93AA-70E8AB268BD4}"/>
    <cellStyle name="40% - Accent3 2 2 6 2 3 2 2" xfId="29753" xr:uid="{D6CA2DAF-0CEC-407B-8F41-844890C767DB}"/>
    <cellStyle name="40% - Accent3 2 2 6 2 3 2 2 2" xfId="48515" xr:uid="{B440E8A7-E50E-4FD5-A6DA-EB004CFB207B}"/>
    <cellStyle name="40% - Accent3 2 2 6 2 3 2 3" xfId="20362" xr:uid="{0ED33C61-8135-4365-AD35-12CEF706297B}"/>
    <cellStyle name="40% - Accent3 2 2 6 2 3 2 4" xfId="39134" xr:uid="{B13D29FC-9579-446B-A250-B0D3848A48BA}"/>
    <cellStyle name="40% - Accent3 2 2 6 2 3 3" xfId="25299" xr:uid="{51954C63-FDDF-46D8-9E29-BF7B231747B0}"/>
    <cellStyle name="40% - Accent3 2 2 6 2 3 3 2" xfId="44061" xr:uid="{85083823-6384-4757-A98B-614B94BD6BF8}"/>
    <cellStyle name="40% - Accent3 2 2 6 2 3 4" xfId="15908" xr:uid="{26C66A20-3D40-4DB7-A84F-9584714DFE15}"/>
    <cellStyle name="40% - Accent3 2 2 6 2 3 5" xfId="34680" xr:uid="{407C292B-24D0-4323-B053-D81F1A4F00C0}"/>
    <cellStyle name="40% - Accent3 2 2 6 2 3 6" xfId="53245" xr:uid="{F986E4E6-B028-4CCB-8EAC-72B6848108EA}"/>
    <cellStyle name="40% - Accent3 2 2 6 2 3 7" xfId="61173" xr:uid="{DCACAFF6-F80E-42E1-992B-292B105DF1AB}"/>
    <cellStyle name="40% - Accent3 2 2 6 2 4" xfId="4701" xr:uid="{4DF77B19-E453-42E3-A563-2171BA28174A}"/>
    <cellStyle name="40% - Accent3 2 2 6 2 4 2" xfId="10900" xr:uid="{84E12C86-B9FD-4E47-9FDF-4B0E734207F7}"/>
    <cellStyle name="40% - Accent3 2 2 6 2 4 2 2" xfId="29754" xr:uid="{699DFB60-59BB-4DC3-9895-50806DCA3961}"/>
    <cellStyle name="40% - Accent3 2 2 6 2 4 2 2 2" xfId="48516" xr:uid="{63A0E527-B198-4E43-9A9E-1FB4034582A2}"/>
    <cellStyle name="40% - Accent3 2 2 6 2 4 2 3" xfId="20363" xr:uid="{DB06A1C7-7A51-4DDC-ACF7-81BF48BA6101}"/>
    <cellStyle name="40% - Accent3 2 2 6 2 4 2 4" xfId="39135" xr:uid="{64CC6E32-853F-47A8-99F8-844F34605274}"/>
    <cellStyle name="40% - Accent3 2 2 6 2 4 3" xfId="23748" xr:uid="{A72FC560-7EE7-4A2E-A244-A278DE79534F}"/>
    <cellStyle name="40% - Accent3 2 2 6 2 4 3 2" xfId="42511" xr:uid="{7838CC5A-1CD9-4744-9DAB-180EF9535106}"/>
    <cellStyle name="40% - Accent3 2 2 6 2 4 4" xfId="14357" xr:uid="{A81C25EE-1621-48FF-BD58-E842A3E6726A}"/>
    <cellStyle name="40% - Accent3 2 2 6 2 4 5" xfId="33130" xr:uid="{5CF905ED-6BD9-4933-B26B-71953676F375}"/>
    <cellStyle name="40% - Accent3 2 2 6 2 4 6" xfId="53246" xr:uid="{C0B614E2-F735-4500-A126-0016D2C38821}"/>
    <cellStyle name="40% - Accent3 2 2 6 2 4 7" xfId="61174" xr:uid="{63556D7B-1E89-4AD3-A4E8-E904BB6395E0}"/>
    <cellStyle name="40% - Accent3 2 2 6 2 5" xfId="6966" xr:uid="{5B95CE6B-1C56-4A05-9E96-8FADA093ED78}"/>
    <cellStyle name="40% - Accent3 2 2 6 2 5 2" xfId="26006" xr:uid="{761D84B1-68A0-493A-B14E-DA344287B4ED}"/>
    <cellStyle name="40% - Accent3 2 2 6 2 5 2 2" xfId="44768" xr:uid="{7CED3300-4E05-47EC-BEED-1CA6F212239B}"/>
    <cellStyle name="40% - Accent3 2 2 6 2 5 3" xfId="16615" xr:uid="{9B820939-136C-49F8-A898-004DCCBAB611}"/>
    <cellStyle name="40% - Accent3 2 2 6 2 5 4" xfId="35387" xr:uid="{A7C81889-DF37-4076-B794-87A66E6E9571}"/>
    <cellStyle name="40% - Accent3 2 2 6 2 6" xfId="8701" xr:uid="{E8037E2D-9B37-4828-9B35-E49A271FF530}"/>
    <cellStyle name="40% - Accent3 2 2 6 2 6 2" xfId="27557" xr:uid="{F939A4A2-F3E2-4E97-9049-425393103BC4}"/>
    <cellStyle name="40% - Accent3 2 2 6 2 6 2 2" xfId="46319" xr:uid="{EA763878-3785-4CAA-9C07-53F4B7503DE7}"/>
    <cellStyle name="40% - Accent3 2 2 6 2 6 3" xfId="18166" xr:uid="{FEC47648-0107-4B57-8D48-93F1DBEF5965}"/>
    <cellStyle name="40% - Accent3 2 2 6 2 6 4" xfId="36938" xr:uid="{B94C6038-26AC-49A8-B341-FF9060D5E6ED}"/>
    <cellStyle name="40% - Accent3 2 2 6 2 7" xfId="22592" xr:uid="{FCCC0A1A-17BC-4C44-9FBA-D35C0A814784}"/>
    <cellStyle name="40% - Accent3 2 2 6 2 7 2" xfId="41364" xr:uid="{E16CC026-F6CA-4179-B455-06413FE4AB25}"/>
    <cellStyle name="40% - Accent3 2 2 6 2 8" xfId="13201" xr:uid="{48890EC6-DB49-44E1-B4FA-0757038D7067}"/>
    <cellStyle name="40% - Accent3 2 2 6 2 9" xfId="31983" xr:uid="{433238CB-B96F-474A-BB9F-B10E8F288E2A}"/>
    <cellStyle name="40% - Accent3 2 2 6 3" xfId="2490" xr:uid="{CE5DC674-0208-4127-B63F-F230C6769726}"/>
    <cellStyle name="40% - Accent3 2 2 6 3 10" xfId="59215" xr:uid="{FAA3AD11-7436-4A6C-84D1-43EDEDA7F111}"/>
    <cellStyle name="40% - Accent3 2 2 6 3 2" xfId="6968" xr:uid="{6BD76C02-8538-4AC0-8E1B-CE679AAFA5C1}"/>
    <cellStyle name="40% - Accent3 2 2 6 3 2 2" xfId="10901" xr:uid="{32F8A138-41B7-4E23-80C3-5B905B87EA5B}"/>
    <cellStyle name="40% - Accent3 2 2 6 3 2 2 2" xfId="29755" xr:uid="{A5580389-F9CF-420F-B90E-164EB19E8636}"/>
    <cellStyle name="40% - Accent3 2 2 6 3 2 2 2 2" xfId="48517" xr:uid="{E2652B80-9BF5-412F-A2F5-504697E44150}"/>
    <cellStyle name="40% - Accent3 2 2 6 3 2 2 3" xfId="20364" xr:uid="{C78C6C10-03BF-45E3-9500-3D9E232E5DC7}"/>
    <cellStyle name="40% - Accent3 2 2 6 3 2 2 4" xfId="39136" xr:uid="{50715502-D4A3-487C-A749-0E718296E25A}"/>
    <cellStyle name="40% - Accent3 2 2 6 3 2 3" xfId="26008" xr:uid="{BDA190AA-BE91-4F20-8C7B-78DB8BFE9750}"/>
    <cellStyle name="40% - Accent3 2 2 6 3 2 3 2" xfId="44770" xr:uid="{828B57C5-AAD7-4CE5-8649-8DAE848080CA}"/>
    <cellStyle name="40% - Accent3 2 2 6 3 2 4" xfId="16617" xr:uid="{AC60CB28-322A-4691-82BE-A9F2954B350A}"/>
    <cellStyle name="40% - Accent3 2 2 6 3 2 5" xfId="35389" xr:uid="{86E94450-127E-4496-A1CA-6FFBCDC522EF}"/>
    <cellStyle name="40% - Accent3 2 2 6 3 2 6" xfId="53247" xr:uid="{D286FDAF-8029-4AEF-9D40-E16F1B21974E}"/>
    <cellStyle name="40% - Accent3 2 2 6 3 2 7" xfId="61175" xr:uid="{E548F0D9-5890-4EEA-95BE-17E38C918278}"/>
    <cellStyle name="40% - Accent3 2 2 6 3 3" xfId="10902" xr:uid="{6A4C18FF-9ADC-4757-8E86-FBF28A38F285}"/>
    <cellStyle name="40% - Accent3 2 2 6 3 3 2" xfId="29756" xr:uid="{3006BD4B-E080-41D9-9CFF-789A8DB410ED}"/>
    <cellStyle name="40% - Accent3 2 2 6 3 3 2 2" xfId="48518" xr:uid="{EB60BD06-C11B-4D85-B8F1-274DD8E6BBF5}"/>
    <cellStyle name="40% - Accent3 2 2 6 3 3 3" xfId="20365" xr:uid="{E2413449-5188-42B0-9426-FE3303F37DF3}"/>
    <cellStyle name="40% - Accent3 2 2 6 3 3 4" xfId="39137" xr:uid="{610BC564-E03C-4B04-93F7-2C2CBA47EE1D}"/>
    <cellStyle name="40% - Accent3 2 2 6 3 3 5" xfId="53248" xr:uid="{694CBB73-66CC-4B80-99D8-31D4BF87D852}"/>
    <cellStyle name="40% - Accent3 2 2 6 3 3 6" xfId="61176" xr:uid="{21856713-10DE-4595-842A-81A5AF467D18}"/>
    <cellStyle name="40% - Accent3 2 2 6 3 4" xfId="8703" xr:uid="{39199398-64EF-4A23-93FC-CA57930B948F}"/>
    <cellStyle name="40% - Accent3 2 2 6 3 4 2" xfId="27559" xr:uid="{DF8B4A4F-E2C3-42EF-861F-492466A9AE1F}"/>
    <cellStyle name="40% - Accent3 2 2 6 3 4 2 2" xfId="46321" xr:uid="{EBD7A881-1C96-43A3-B82F-5533316D4DD9}"/>
    <cellStyle name="40% - Accent3 2 2 6 3 4 3" xfId="18168" xr:uid="{83BF361D-202A-4C3B-9940-DFCE46BDDED5}"/>
    <cellStyle name="40% - Accent3 2 2 6 3 4 4" xfId="36940" xr:uid="{3A20BBFB-94EA-4E81-86A6-AEA052CDF1AF}"/>
    <cellStyle name="40% - Accent3 2 2 6 3 5" xfId="24090" xr:uid="{111A7477-0305-4F4E-816A-8E79C2A4846B}"/>
    <cellStyle name="40% - Accent3 2 2 6 3 5 2" xfId="42853" xr:uid="{A14B674E-CD96-457E-ADAA-F5933A1D6230}"/>
    <cellStyle name="40% - Accent3 2 2 6 3 6" xfId="14699" xr:uid="{DBEC41E3-8B12-4784-BF0F-A9AC1D27650F}"/>
    <cellStyle name="40% - Accent3 2 2 6 3 7" xfId="33472" xr:uid="{7B6358F5-8FF1-4B66-9C44-BB35C3A4A6B0}"/>
    <cellStyle name="40% - Accent3 2 2 6 3 8" xfId="51051" xr:uid="{FC37F932-112B-4443-9F58-389B59EE120A}"/>
    <cellStyle name="40% - Accent3 2 2 6 3 9" xfId="5043" xr:uid="{4CD3ECDB-993F-4445-90B9-B08C9D5CA6DE}"/>
    <cellStyle name="40% - Accent3 2 2 6 4" xfId="5819" xr:uid="{8ECA539B-62F0-4941-8CBB-A4CED7E0E71F}"/>
    <cellStyle name="40% - Accent3 2 2 6 4 2" xfId="10903" xr:uid="{64AB5AC0-2528-4852-83D6-A06445DCC11E}"/>
    <cellStyle name="40% - Accent3 2 2 6 4 2 2" xfId="29757" xr:uid="{D0C2B3C7-1485-4269-99E5-D8750425FF53}"/>
    <cellStyle name="40% - Accent3 2 2 6 4 2 2 2" xfId="48519" xr:uid="{73A241B7-B2B9-4191-A409-4D45B1FF692D}"/>
    <cellStyle name="40% - Accent3 2 2 6 4 2 3" xfId="20366" xr:uid="{7102B2A8-4358-417F-8C2A-38CE8FDA18D3}"/>
    <cellStyle name="40% - Accent3 2 2 6 4 2 4" xfId="39138" xr:uid="{B02C25AE-F7D5-4418-A0FD-BA998C61A30E}"/>
    <cellStyle name="40% - Accent3 2 2 6 4 3" xfId="24866" xr:uid="{2098BC5B-EAAC-457A-ACAF-2EF7F772F49B}"/>
    <cellStyle name="40% - Accent3 2 2 6 4 3 2" xfId="43628" xr:uid="{59B8D92B-1C6C-4DA0-9737-A88A26323442}"/>
    <cellStyle name="40% - Accent3 2 2 6 4 4" xfId="15475" xr:uid="{7DB7E906-6A24-40DF-86D0-B5770BF8F947}"/>
    <cellStyle name="40% - Accent3 2 2 6 4 5" xfId="34247" xr:uid="{235A78F6-F637-4F36-9DD3-10D8448F1953}"/>
    <cellStyle name="40% - Accent3 2 2 6 4 6" xfId="53249" xr:uid="{5877FE9F-7EF4-4B6B-88C5-4AF33FFD39A8}"/>
    <cellStyle name="40% - Accent3 2 2 6 4 7" xfId="61177" xr:uid="{737DC089-1103-4F80-9342-50D7007EC422}"/>
    <cellStyle name="40% - Accent3 2 2 6 5" xfId="4268" xr:uid="{6F2BF35D-FCF8-42C7-926A-42D58E87D7C8}"/>
    <cellStyle name="40% - Accent3 2 2 6 5 2" xfId="10904" xr:uid="{B98DF043-D2FA-44CF-9BEE-B2790DF6856D}"/>
    <cellStyle name="40% - Accent3 2 2 6 5 2 2" xfId="29758" xr:uid="{E5D877C0-D8A9-4E9E-B709-6D7FAEC1FE73}"/>
    <cellStyle name="40% - Accent3 2 2 6 5 2 2 2" xfId="48520" xr:uid="{ACB4D0EA-EFAA-4818-9708-F2A3348472A6}"/>
    <cellStyle name="40% - Accent3 2 2 6 5 2 3" xfId="20367" xr:uid="{51EBC6B0-7214-4017-98D3-E36E3F80CB0E}"/>
    <cellStyle name="40% - Accent3 2 2 6 5 2 4" xfId="39139" xr:uid="{DDB933C1-3276-4A74-86F4-8046C463306A}"/>
    <cellStyle name="40% - Accent3 2 2 6 5 3" xfId="23315" xr:uid="{77FC0F98-9D52-4C26-8DF3-77A8ED0C68DA}"/>
    <cellStyle name="40% - Accent3 2 2 6 5 3 2" xfId="42078" xr:uid="{453621D4-E320-432B-83CB-89EB35EF7245}"/>
    <cellStyle name="40% - Accent3 2 2 6 5 4" xfId="13924" xr:uid="{CD061DB1-9EE0-4842-A1F6-FF93138A04DB}"/>
    <cellStyle name="40% - Accent3 2 2 6 5 5" xfId="32697" xr:uid="{1A2F5CDC-2C7B-4809-AC22-D1C0404BF761}"/>
    <cellStyle name="40% - Accent3 2 2 6 5 6" xfId="53250" xr:uid="{F291F065-1040-4640-8709-651D0CC476C3}"/>
    <cellStyle name="40% - Accent3 2 2 6 5 7" xfId="61178" xr:uid="{355E7CE4-7E9B-443E-A19A-622B3C9A10B3}"/>
    <cellStyle name="40% - Accent3 2 2 6 6" xfId="6965" xr:uid="{69F576BF-9874-44B8-BEC2-F51AEE16FCC2}"/>
    <cellStyle name="40% - Accent3 2 2 6 6 2" xfId="26005" xr:uid="{403D78DD-14CC-48DD-956F-1AE06B8FACDF}"/>
    <cellStyle name="40% - Accent3 2 2 6 6 2 2" xfId="44767" xr:uid="{2147055B-8626-4ED1-BE00-F1901E590F60}"/>
    <cellStyle name="40% - Accent3 2 2 6 6 3" xfId="16614" xr:uid="{0974BCCE-33E7-4B3F-B0C0-FA57B2EB6A32}"/>
    <cellStyle name="40% - Accent3 2 2 6 6 4" xfId="35386" xr:uid="{219FE02B-F3FC-4359-88FB-1182D1CCF512}"/>
    <cellStyle name="40% - Accent3 2 2 6 7" xfId="8700" xr:uid="{A0F68956-ABA4-40DB-B1F9-66255A4DFB32}"/>
    <cellStyle name="40% - Accent3 2 2 6 7 2" xfId="27556" xr:uid="{F4A9B04A-146B-4B6A-A9AD-B6DA28127A84}"/>
    <cellStyle name="40% - Accent3 2 2 6 7 2 2" xfId="46318" xr:uid="{AC79AC50-B69F-446A-A674-82B9EBC592A3}"/>
    <cellStyle name="40% - Accent3 2 2 6 7 3" xfId="18165" xr:uid="{0B9E7C0A-2A82-4A70-9AFC-C6B6C0AE9A46}"/>
    <cellStyle name="40% - Accent3 2 2 6 7 4" xfId="36937" xr:uid="{265C5B7F-3685-455D-944F-1A429989D5D6}"/>
    <cellStyle name="40% - Accent3 2 2 6 8" xfId="22591" xr:uid="{CA81B105-F11E-4F3C-988C-4C7F59080807}"/>
    <cellStyle name="40% - Accent3 2 2 6 8 2" xfId="41363" xr:uid="{E3C914A8-4B28-4685-8AA8-91D585C765AD}"/>
    <cellStyle name="40% - Accent3 2 2 6 9" xfId="13200" xr:uid="{7E5187B2-115F-4AB5-90F0-72BA800F9883}"/>
    <cellStyle name="40% - Accent3 2 2 7" xfId="2491" xr:uid="{91D18473-90D8-41B6-B092-30F483236264}"/>
    <cellStyle name="40% - Accent3 2 2 7 10" xfId="51052" xr:uid="{581A69AC-88F5-4B19-B20B-450DCEBA9311}"/>
    <cellStyle name="40% - Accent3 2 2 7 11" xfId="3539" xr:uid="{4B2BB9F0-3389-46B5-AF27-CA5DB7D17A2A}"/>
    <cellStyle name="40% - Accent3 2 2 7 12" xfId="59216" xr:uid="{5E8CA8F4-28FF-493A-833A-212E47C63FA4}"/>
    <cellStyle name="40% - Accent3 2 2 7 2" xfId="2492" xr:uid="{734ACFAA-92A8-46DD-817B-359C63DD8960}"/>
    <cellStyle name="40% - Accent3 2 2 7 2 10" xfId="59217" xr:uid="{994252FE-A569-4FB6-86D2-714DCC473C01}"/>
    <cellStyle name="40% - Accent3 2 2 7 2 2" xfId="6970" xr:uid="{B61CEBBB-D5F0-488C-A67C-8C7190E2B081}"/>
    <cellStyle name="40% - Accent3 2 2 7 2 2 2" xfId="10905" xr:uid="{DF941E9F-2C69-4A92-935A-36565CAA426B}"/>
    <cellStyle name="40% - Accent3 2 2 7 2 2 2 2" xfId="29759" xr:uid="{6F80A2D5-A23C-4FD3-AB65-A1675EF7AC6F}"/>
    <cellStyle name="40% - Accent3 2 2 7 2 2 2 2 2" xfId="48521" xr:uid="{6C0EC47D-5E05-4D02-96D4-DB8C6655D72F}"/>
    <cellStyle name="40% - Accent3 2 2 7 2 2 2 3" xfId="20368" xr:uid="{E8618073-085F-4BFF-A754-DFF00A5AFA3D}"/>
    <cellStyle name="40% - Accent3 2 2 7 2 2 2 4" xfId="39140" xr:uid="{4ED801AF-6217-49A4-8F5F-9367DB249132}"/>
    <cellStyle name="40% - Accent3 2 2 7 2 2 3" xfId="26010" xr:uid="{0F041E27-3CFD-421D-8222-5FCA98976359}"/>
    <cellStyle name="40% - Accent3 2 2 7 2 2 3 2" xfId="44772" xr:uid="{275BC543-48A1-45C7-9C76-6DA828F33BEC}"/>
    <cellStyle name="40% - Accent3 2 2 7 2 2 4" xfId="16619" xr:uid="{8D7E5A94-4446-49AB-9373-D61EB75A52ED}"/>
    <cellStyle name="40% - Accent3 2 2 7 2 2 5" xfId="35391" xr:uid="{F02ECEDF-23F0-4B9C-A2D5-AFDEA5A22739}"/>
    <cellStyle name="40% - Accent3 2 2 7 2 2 6" xfId="53251" xr:uid="{8AAE8B15-B6C8-45ED-B19C-874A3BC2BBBC}"/>
    <cellStyle name="40% - Accent3 2 2 7 2 2 7" xfId="61179" xr:uid="{7F70F2F0-43B0-4BD5-AB9D-1BFEAD5F7D4B}"/>
    <cellStyle name="40% - Accent3 2 2 7 2 3" xfId="10906" xr:uid="{7FC11305-4012-4071-85FA-8530573CFEA3}"/>
    <cellStyle name="40% - Accent3 2 2 7 2 3 2" xfId="29760" xr:uid="{8F346C14-7554-43A7-AA4A-3C0EE709866F}"/>
    <cellStyle name="40% - Accent3 2 2 7 2 3 2 2" xfId="48522" xr:uid="{44AC56F2-26C3-4B8E-A463-2F31F94FB745}"/>
    <cellStyle name="40% - Accent3 2 2 7 2 3 3" xfId="20369" xr:uid="{E7644B6F-40C3-4C2D-ACB9-2682518FB88C}"/>
    <cellStyle name="40% - Accent3 2 2 7 2 3 4" xfId="39141" xr:uid="{6F2770F3-D148-4ACD-B5CE-3FF65E9404E6}"/>
    <cellStyle name="40% - Accent3 2 2 7 2 3 5" xfId="53252" xr:uid="{4103E751-5520-414F-81FF-F18349751D1C}"/>
    <cellStyle name="40% - Accent3 2 2 7 2 3 6" xfId="61180" xr:uid="{B1EC7F85-5F98-41D7-8BBE-87274EDF303A}"/>
    <cellStyle name="40% - Accent3 2 2 7 2 4" xfId="8705" xr:uid="{4AB086E9-31EB-4E73-86BD-1AEA796C6A70}"/>
    <cellStyle name="40% - Accent3 2 2 7 2 4 2" xfId="27561" xr:uid="{7BA45DED-D013-4AE8-8484-5F685620FFC0}"/>
    <cellStyle name="40% - Accent3 2 2 7 2 4 2 2" xfId="46323" xr:uid="{CCA87B52-77BF-4C91-9321-1F806CA94DE0}"/>
    <cellStyle name="40% - Accent3 2 2 7 2 4 3" xfId="18170" xr:uid="{32A1437F-8794-4441-B8EA-82CC81821EAD}"/>
    <cellStyle name="40% - Accent3 2 2 7 2 4 4" xfId="36942" xr:uid="{516546EC-33C6-4132-B547-3543845F4F74}"/>
    <cellStyle name="40% - Accent3 2 2 7 2 5" xfId="24308" xr:uid="{E4A3E8C4-2443-4D6F-9012-549197F2C052}"/>
    <cellStyle name="40% - Accent3 2 2 7 2 5 2" xfId="43071" xr:uid="{AFD6F94B-F582-46DB-8DCB-78CD88E6857A}"/>
    <cellStyle name="40% - Accent3 2 2 7 2 6" xfId="14917" xr:uid="{48D3E942-ED9F-46DC-AAC3-63CFB55F88E6}"/>
    <cellStyle name="40% - Accent3 2 2 7 2 7" xfId="33690" xr:uid="{9B99ED1D-7165-4837-9116-4276D73A5618}"/>
    <cellStyle name="40% - Accent3 2 2 7 2 8" xfId="51053" xr:uid="{F6E12789-2575-491A-B500-D1DB0A9BA840}"/>
    <cellStyle name="40% - Accent3 2 2 7 2 9" xfId="5261" xr:uid="{E760AC1A-9BF3-41C8-B072-C695D66660D4}"/>
    <cellStyle name="40% - Accent3 2 2 7 3" xfId="6037" xr:uid="{FF76FDF1-92BD-42B5-9BE3-86E776ADB3F2}"/>
    <cellStyle name="40% - Accent3 2 2 7 3 2" xfId="10907" xr:uid="{3B637A15-B8DF-4B18-B904-B36A15D03014}"/>
    <cellStyle name="40% - Accent3 2 2 7 3 2 2" xfId="29761" xr:uid="{DE71BFC6-5D6B-4050-882E-31BA21F17082}"/>
    <cellStyle name="40% - Accent3 2 2 7 3 2 2 2" xfId="48523" xr:uid="{309C4B32-9B4D-4159-B76E-CE6BEADCF4D3}"/>
    <cellStyle name="40% - Accent3 2 2 7 3 2 3" xfId="20370" xr:uid="{506084BE-F86F-4389-8D1C-201FA8B5AF39}"/>
    <cellStyle name="40% - Accent3 2 2 7 3 2 4" xfId="39142" xr:uid="{17317930-4E55-422A-8254-3D0E423A6E6B}"/>
    <cellStyle name="40% - Accent3 2 2 7 3 3" xfId="25084" xr:uid="{40AD3584-9ED5-4D1E-A4B4-7EEBF547DC57}"/>
    <cellStyle name="40% - Accent3 2 2 7 3 3 2" xfId="43846" xr:uid="{4884E1F9-5780-4009-AA9E-CE40DCA0BB4C}"/>
    <cellStyle name="40% - Accent3 2 2 7 3 4" xfId="15693" xr:uid="{3620DFB5-EB1D-404A-BD21-6E11183C3D21}"/>
    <cellStyle name="40% - Accent3 2 2 7 3 5" xfId="34465" xr:uid="{B02D506D-152A-4775-BE4A-5310D4878D7A}"/>
    <cellStyle name="40% - Accent3 2 2 7 3 6" xfId="53253" xr:uid="{D9B90F83-7F76-4F4B-854E-B1E6B514E98C}"/>
    <cellStyle name="40% - Accent3 2 2 7 3 7" xfId="61181" xr:uid="{F995B3B8-9C8F-49D7-84C4-9F6D99B3AE6F}"/>
    <cellStyle name="40% - Accent3 2 2 7 4" xfId="4486" xr:uid="{3690775B-185C-476F-8C47-3B31C033E491}"/>
    <cellStyle name="40% - Accent3 2 2 7 4 2" xfId="10908" xr:uid="{D9F4264B-5C57-437F-8B82-5083D0E56112}"/>
    <cellStyle name="40% - Accent3 2 2 7 4 2 2" xfId="29762" xr:uid="{D4516D2C-6ACC-4F42-8E09-B15E04BC800A}"/>
    <cellStyle name="40% - Accent3 2 2 7 4 2 2 2" xfId="48524" xr:uid="{F3D0B796-2179-4012-AE8B-8DD69AAA8840}"/>
    <cellStyle name="40% - Accent3 2 2 7 4 2 3" xfId="20371" xr:uid="{1B17BCD0-59D3-460C-853B-CE1539669A9A}"/>
    <cellStyle name="40% - Accent3 2 2 7 4 2 4" xfId="39143" xr:uid="{400E79B0-93F4-4A12-952D-BB72305AA828}"/>
    <cellStyle name="40% - Accent3 2 2 7 4 3" xfId="23533" xr:uid="{C5E7D449-CB05-446A-A068-E119DBD0A4CD}"/>
    <cellStyle name="40% - Accent3 2 2 7 4 3 2" xfId="42296" xr:uid="{DCA024EF-7365-495F-872D-6DBC6FB7471F}"/>
    <cellStyle name="40% - Accent3 2 2 7 4 4" xfId="14142" xr:uid="{B9DC5292-AEDA-4C02-AD1C-C2F310538A93}"/>
    <cellStyle name="40% - Accent3 2 2 7 4 5" xfId="32915" xr:uid="{2F3697AB-A773-482B-BA84-8711B466A21A}"/>
    <cellStyle name="40% - Accent3 2 2 7 4 6" xfId="53254" xr:uid="{8C59E975-B791-492C-ACDC-49D56561EC90}"/>
    <cellStyle name="40% - Accent3 2 2 7 4 7" xfId="61182" xr:uid="{2445E6FB-1DA1-49EC-BB38-DDC833C593D7}"/>
    <cellStyle name="40% - Accent3 2 2 7 5" xfId="6969" xr:uid="{5C9AEAAB-4827-4D73-8C93-4E84B028B451}"/>
    <cellStyle name="40% - Accent3 2 2 7 5 2" xfId="26009" xr:uid="{3A45727A-6BF7-407C-8E19-F7CDDCE9C971}"/>
    <cellStyle name="40% - Accent3 2 2 7 5 2 2" xfId="44771" xr:uid="{39926362-FFBD-4DF3-93AD-48BE07FCD65C}"/>
    <cellStyle name="40% - Accent3 2 2 7 5 3" xfId="16618" xr:uid="{3B32F8EC-5FC6-48BF-BA3C-08ADAE6A611A}"/>
    <cellStyle name="40% - Accent3 2 2 7 5 4" xfId="35390" xr:uid="{1146F6DA-0F7C-49EB-A305-19CCF3FD0C40}"/>
    <cellStyle name="40% - Accent3 2 2 7 6" xfId="8704" xr:uid="{30F381C8-1DF5-46CF-9EFE-0AA340EB989F}"/>
    <cellStyle name="40% - Accent3 2 2 7 6 2" xfId="27560" xr:uid="{9C5BDC6E-DBFA-45B7-8834-CDC077458E7C}"/>
    <cellStyle name="40% - Accent3 2 2 7 6 2 2" xfId="46322" xr:uid="{A803ABA0-9375-4671-84FB-5886D6D0902B}"/>
    <cellStyle name="40% - Accent3 2 2 7 6 3" xfId="18169" xr:uid="{785652AB-EAF4-490D-82D0-71C241767C7D}"/>
    <cellStyle name="40% - Accent3 2 2 7 6 4" xfId="36941" xr:uid="{4B6F727E-0EBC-405B-B2D7-CE6FF9D29A40}"/>
    <cellStyle name="40% - Accent3 2 2 7 7" xfId="22593" xr:uid="{4B9169C3-F325-484A-8868-69E15243ED89}"/>
    <cellStyle name="40% - Accent3 2 2 7 7 2" xfId="41365" xr:uid="{75BCD950-F8F6-4D3E-B175-6B92C447EBC4}"/>
    <cellStyle name="40% - Accent3 2 2 7 8" xfId="13202" xr:uid="{00959B6A-2399-42CE-874D-F54427366895}"/>
    <cellStyle name="40% - Accent3 2 2 7 9" xfId="31984" xr:uid="{9C87E5DB-E67F-4F1E-B749-C3BAA557285E}"/>
    <cellStyle name="40% - Accent3 2 2 8" xfId="2493" xr:uid="{3B217452-B043-4DE5-A7B9-C8A0570DC356}"/>
    <cellStyle name="40% - Accent3 2 2 8 10" xfId="51054" xr:uid="{5A05FF37-E8F7-4ED0-A46F-6D1901DB2F6B}"/>
    <cellStyle name="40% - Accent3 2 2 8 11" xfId="3540" xr:uid="{9E3A98D1-F1E7-49E7-9AB5-0B3F9BACA659}"/>
    <cellStyle name="40% - Accent3 2 2 8 12" xfId="59218" xr:uid="{73236E3F-8115-419F-8458-351952C7C07C}"/>
    <cellStyle name="40% - Accent3 2 2 8 2" xfId="2494" xr:uid="{BB3BCA3C-539C-4618-9B11-86BE55AFD75D}"/>
    <cellStyle name="40% - Accent3 2 2 8 2 10" xfId="59219" xr:uid="{43C14D11-9FDE-4282-A702-914CD22CBFA0}"/>
    <cellStyle name="40% - Accent3 2 2 8 2 2" xfId="6972" xr:uid="{4A880BEC-428E-4C87-9299-3FCC3251AB16}"/>
    <cellStyle name="40% - Accent3 2 2 8 2 2 2" xfId="10909" xr:uid="{16B40349-786E-4B20-BFB0-B5A3A1EEFA0E}"/>
    <cellStyle name="40% - Accent3 2 2 8 2 2 2 2" xfId="29763" xr:uid="{1EF0146C-C8F4-4EF9-B184-4FB53BDA11F3}"/>
    <cellStyle name="40% - Accent3 2 2 8 2 2 2 2 2" xfId="48525" xr:uid="{183059CE-D560-40D6-BF52-F27144C34336}"/>
    <cellStyle name="40% - Accent3 2 2 8 2 2 2 3" xfId="20372" xr:uid="{DEB88D9F-871C-4BCC-AAF6-A983B9883425}"/>
    <cellStyle name="40% - Accent3 2 2 8 2 2 2 4" xfId="39144" xr:uid="{6E467B72-00BC-42EA-ACBA-5EAABDFB5755}"/>
    <cellStyle name="40% - Accent3 2 2 8 2 2 3" xfId="26012" xr:uid="{09CBB10C-6226-4DD8-AFC5-6EA29F1E3F9F}"/>
    <cellStyle name="40% - Accent3 2 2 8 2 2 3 2" xfId="44774" xr:uid="{30A92C4A-5D60-4646-B07F-418BEC3B6318}"/>
    <cellStyle name="40% - Accent3 2 2 8 2 2 4" xfId="16621" xr:uid="{5BE05BBD-3994-4D63-90B8-6C15F3C0F8F4}"/>
    <cellStyle name="40% - Accent3 2 2 8 2 2 5" xfId="35393" xr:uid="{F6BC9593-CE25-4161-BD8C-33E59FF632BE}"/>
    <cellStyle name="40% - Accent3 2 2 8 2 2 6" xfId="53255" xr:uid="{7FBD300D-8554-4F5C-866F-C2252F1C4D6E}"/>
    <cellStyle name="40% - Accent3 2 2 8 2 2 7" xfId="61183" xr:uid="{FF94D024-5745-4827-8C1B-3AE197524D0F}"/>
    <cellStyle name="40% - Accent3 2 2 8 2 3" xfId="10910" xr:uid="{6D989C56-5D5C-4DF4-8CF2-1AB58972C20F}"/>
    <cellStyle name="40% - Accent3 2 2 8 2 3 2" xfId="29764" xr:uid="{F17CF69C-E4E7-4647-9ED1-AAA97526ED95}"/>
    <cellStyle name="40% - Accent3 2 2 8 2 3 2 2" xfId="48526" xr:uid="{77C657CD-9D28-44A3-85D3-6FAFC34ECA12}"/>
    <cellStyle name="40% - Accent3 2 2 8 2 3 3" xfId="20373" xr:uid="{6DE307DF-267E-4B53-B837-F0D40A5DD9FF}"/>
    <cellStyle name="40% - Accent3 2 2 8 2 3 4" xfId="39145" xr:uid="{5EED1F0D-5EDA-4116-B22B-FF5CDD6552C9}"/>
    <cellStyle name="40% - Accent3 2 2 8 2 3 5" xfId="53256" xr:uid="{8D5C787B-39E9-4522-B6BE-2E716BE480A4}"/>
    <cellStyle name="40% - Accent3 2 2 8 2 3 6" xfId="61184" xr:uid="{BAC7B6AA-C25E-4266-B633-3359466EAA13}"/>
    <cellStyle name="40% - Accent3 2 2 8 2 4" xfId="8707" xr:uid="{BEAE3566-703E-492A-81F6-06FCC9D65A7D}"/>
    <cellStyle name="40% - Accent3 2 2 8 2 4 2" xfId="27563" xr:uid="{CD120980-311F-4109-B3BC-1B1E87B72C14}"/>
    <cellStyle name="40% - Accent3 2 2 8 2 4 2 2" xfId="46325" xr:uid="{AFEFC257-EBDE-4C21-93C7-ACCE49C6A9C8}"/>
    <cellStyle name="40% - Accent3 2 2 8 2 4 3" xfId="18172" xr:uid="{C7D0C337-0697-4553-B7E4-CA9C1A953591}"/>
    <cellStyle name="40% - Accent3 2 2 8 2 4 4" xfId="36944" xr:uid="{1C2FFA58-2766-4F1B-8A5D-06EF088399A5}"/>
    <cellStyle name="40% - Accent3 2 2 8 2 5" xfId="24552" xr:uid="{5B44AAC3-2207-4A2A-8736-6E2E06559534}"/>
    <cellStyle name="40% - Accent3 2 2 8 2 5 2" xfId="43314" xr:uid="{FDADE025-5984-4423-AA8B-660C73CC3395}"/>
    <cellStyle name="40% - Accent3 2 2 8 2 6" xfId="15161" xr:uid="{12C0BC11-19E0-4E34-B7F1-453CE777276D}"/>
    <cellStyle name="40% - Accent3 2 2 8 2 7" xfId="33933" xr:uid="{1914BB81-AD76-47E7-89C9-98EB63BC8D00}"/>
    <cellStyle name="40% - Accent3 2 2 8 2 8" xfId="51055" xr:uid="{5504ED1B-B148-4C8A-BDE0-3550CA369491}"/>
    <cellStyle name="40% - Accent3 2 2 8 2 9" xfId="5505" xr:uid="{C30209D4-5A91-482B-BB95-DB262B42CDA7}"/>
    <cellStyle name="40% - Accent3 2 2 8 3" xfId="6280" xr:uid="{6C991ABE-04A9-41EF-8F4A-D260CFC0AD69}"/>
    <cellStyle name="40% - Accent3 2 2 8 3 2" xfId="10911" xr:uid="{329E9F29-1D57-4494-8B18-3093F2BF9E13}"/>
    <cellStyle name="40% - Accent3 2 2 8 3 2 2" xfId="29765" xr:uid="{72F2494A-21F5-4431-B243-9E7AFEFFCFE7}"/>
    <cellStyle name="40% - Accent3 2 2 8 3 2 2 2" xfId="48527" xr:uid="{CFA74E57-33AD-4F93-94CA-BA12BAE472AF}"/>
    <cellStyle name="40% - Accent3 2 2 8 3 2 3" xfId="20374" xr:uid="{A3E8DF1C-ADF6-4A25-8B42-D672808A104C}"/>
    <cellStyle name="40% - Accent3 2 2 8 3 2 4" xfId="39146" xr:uid="{4A1C2044-75AE-4F0F-8415-F51D63669A7E}"/>
    <cellStyle name="40% - Accent3 2 2 8 3 3" xfId="25327" xr:uid="{2C3460AA-AEC5-45D2-950A-8A3B92B70D20}"/>
    <cellStyle name="40% - Accent3 2 2 8 3 3 2" xfId="44089" xr:uid="{7BF527C0-34A9-41E5-B3A7-A1BAB0BE36D6}"/>
    <cellStyle name="40% - Accent3 2 2 8 3 4" xfId="15936" xr:uid="{003DD36B-1463-4A2E-8688-8F5B61151EF8}"/>
    <cellStyle name="40% - Accent3 2 2 8 3 5" xfId="34708" xr:uid="{085B3A25-9F64-4848-BBBC-AB25BACD2ABC}"/>
    <cellStyle name="40% - Accent3 2 2 8 3 6" xfId="53257" xr:uid="{E843F3AD-3D1C-4D88-85AF-E92E735F20DE}"/>
    <cellStyle name="40% - Accent3 2 2 8 3 7" xfId="61185" xr:uid="{08F4EBC1-3DCE-41B6-B5B2-143100F1A6FF}"/>
    <cellStyle name="40% - Accent3 2 2 8 4" xfId="4729" xr:uid="{E058E84A-8D98-432B-9DAD-F296268448EC}"/>
    <cellStyle name="40% - Accent3 2 2 8 4 2" xfId="10912" xr:uid="{1E65A745-B6E8-48FA-AC10-1B8C80101048}"/>
    <cellStyle name="40% - Accent3 2 2 8 4 2 2" xfId="29766" xr:uid="{36D137D1-2622-4A4F-8C48-D5F6DE4C06AE}"/>
    <cellStyle name="40% - Accent3 2 2 8 4 2 2 2" xfId="48528" xr:uid="{2B2A4359-0206-419F-BD4F-FF843A0381BE}"/>
    <cellStyle name="40% - Accent3 2 2 8 4 2 3" xfId="20375" xr:uid="{87695729-72C8-43FD-9560-0C32BC440428}"/>
    <cellStyle name="40% - Accent3 2 2 8 4 2 4" xfId="39147" xr:uid="{B33F4823-2519-452B-8138-0E0A55575D1C}"/>
    <cellStyle name="40% - Accent3 2 2 8 4 3" xfId="23776" xr:uid="{FF6A300C-E2F3-4D9A-911D-F3E6F9525710}"/>
    <cellStyle name="40% - Accent3 2 2 8 4 3 2" xfId="42539" xr:uid="{8C75ED8E-B858-426C-A6BA-5543C298535F}"/>
    <cellStyle name="40% - Accent3 2 2 8 4 4" xfId="14385" xr:uid="{E00BF3D3-9EB7-443D-996F-0C07017C8C9C}"/>
    <cellStyle name="40% - Accent3 2 2 8 4 5" xfId="33158" xr:uid="{79C721A0-CA49-4D2B-8D9F-E5BA55E95EBD}"/>
    <cellStyle name="40% - Accent3 2 2 8 4 6" xfId="53258" xr:uid="{906415B8-9CEA-40ED-9A66-262E3E7BB7E6}"/>
    <cellStyle name="40% - Accent3 2 2 8 4 7" xfId="61186" xr:uid="{4E8264A1-669C-46C4-B8B4-A3476326DBD0}"/>
    <cellStyle name="40% - Accent3 2 2 8 5" xfId="6971" xr:uid="{23587B19-7938-4AB2-9114-19473135E998}"/>
    <cellStyle name="40% - Accent3 2 2 8 5 2" xfId="26011" xr:uid="{2C973864-0385-4933-B1B6-ED00F690D4FF}"/>
    <cellStyle name="40% - Accent3 2 2 8 5 2 2" xfId="44773" xr:uid="{CDC1B108-9F6C-414A-9DE5-AFBDD519D295}"/>
    <cellStyle name="40% - Accent3 2 2 8 5 3" xfId="16620" xr:uid="{A927E1D5-ECC8-4529-9EB1-CDF03F47B89A}"/>
    <cellStyle name="40% - Accent3 2 2 8 5 4" xfId="35392" xr:uid="{8EA2DAF9-063D-42EC-90D3-A74898C919AC}"/>
    <cellStyle name="40% - Accent3 2 2 8 6" xfId="8706" xr:uid="{02B36EDE-5DCC-4429-A2E3-A526591D7A97}"/>
    <cellStyle name="40% - Accent3 2 2 8 6 2" xfId="27562" xr:uid="{6F2C6503-E057-4FE9-86D6-5814896B3678}"/>
    <cellStyle name="40% - Accent3 2 2 8 6 2 2" xfId="46324" xr:uid="{2531C667-91E7-4E34-814B-766BCC259DF7}"/>
    <cellStyle name="40% - Accent3 2 2 8 6 3" xfId="18171" xr:uid="{8C6E14A1-B61B-4A14-B8B1-51EF56C457B4}"/>
    <cellStyle name="40% - Accent3 2 2 8 6 4" xfId="36943" xr:uid="{541D07F8-30B2-4F3D-9637-A9EF4D5A3E58}"/>
    <cellStyle name="40% - Accent3 2 2 8 7" xfId="22594" xr:uid="{36E6A63C-9654-42D2-B7DA-39A7FD9A307C}"/>
    <cellStyle name="40% - Accent3 2 2 8 7 2" xfId="41366" xr:uid="{9C6B631E-F487-418E-8DD5-C4EE4C95536E}"/>
    <cellStyle name="40% - Accent3 2 2 8 8" xfId="13203" xr:uid="{B03E936D-A017-4D18-A60D-7529337C274F}"/>
    <cellStyle name="40% - Accent3 2 2 8 9" xfId="31985" xr:uid="{DF1F7DA5-7B9F-4559-9FEE-6180C86BDF99}"/>
    <cellStyle name="40% - Accent3 2 2 9" xfId="2495" xr:uid="{435AEB2F-D53A-4812-8D82-AB3C9BC7EAA7}"/>
    <cellStyle name="40% - Accent3 2 2 9 10" xfId="51056" xr:uid="{E6FA89DB-E532-4877-9846-70BFEB5F30DA}"/>
    <cellStyle name="40% - Accent3 2 2 9 11" xfId="3541" xr:uid="{9A6A7195-0C9A-4B0A-8B7B-B93702977A8D}"/>
    <cellStyle name="40% - Accent3 2 2 9 12" xfId="59220" xr:uid="{033D748B-B19E-4DBD-8059-6BD8CEBC31BD}"/>
    <cellStyle name="40% - Accent3 2 2 9 2" xfId="2496" xr:uid="{CE66AD0F-4655-4295-9052-3C4602488B52}"/>
    <cellStyle name="40% - Accent3 2 2 9 2 10" xfId="59221" xr:uid="{6459D841-BBB5-4658-AB0F-BED2BC0B6013}"/>
    <cellStyle name="40% - Accent3 2 2 9 2 2" xfId="6974" xr:uid="{4A0177AC-CFD7-49A6-9DDF-8B6320EDE876}"/>
    <cellStyle name="40% - Accent3 2 2 9 2 2 2" xfId="10913" xr:uid="{2039481F-73C8-4A69-889F-01FAADD0098D}"/>
    <cellStyle name="40% - Accent3 2 2 9 2 2 2 2" xfId="29767" xr:uid="{0EFD7000-08C8-459A-9B33-3A45D0A111CC}"/>
    <cellStyle name="40% - Accent3 2 2 9 2 2 2 2 2" xfId="48529" xr:uid="{98269D8B-9C3A-4469-AC50-FC018DBFFC28}"/>
    <cellStyle name="40% - Accent3 2 2 9 2 2 2 3" xfId="20376" xr:uid="{7E22C555-2519-4450-9886-33FF95044C9D}"/>
    <cellStyle name="40% - Accent3 2 2 9 2 2 2 4" xfId="39148" xr:uid="{5120BCE2-3C00-4B03-8193-BAEF14D8DBA8}"/>
    <cellStyle name="40% - Accent3 2 2 9 2 2 3" xfId="26014" xr:uid="{4FA3E122-6588-4AAC-9BB9-B111EE60D676}"/>
    <cellStyle name="40% - Accent3 2 2 9 2 2 3 2" xfId="44776" xr:uid="{3DA111CA-8229-4CEB-99C0-6231A8C2991D}"/>
    <cellStyle name="40% - Accent3 2 2 9 2 2 4" xfId="16623" xr:uid="{BB78F976-7DBA-4E77-BEC6-80DBDA4D2D56}"/>
    <cellStyle name="40% - Accent3 2 2 9 2 2 5" xfId="35395" xr:uid="{01B70175-9A5B-4403-878B-3F8C4AA3DB94}"/>
    <cellStyle name="40% - Accent3 2 2 9 2 2 6" xfId="53259" xr:uid="{C35D18E0-6EB5-4B9F-A524-F402A867E3DE}"/>
    <cellStyle name="40% - Accent3 2 2 9 2 2 7" xfId="61187" xr:uid="{4684C735-D37D-403B-9120-FE40E83192EF}"/>
    <cellStyle name="40% - Accent3 2 2 9 2 3" xfId="10914" xr:uid="{D63928CF-0C03-4A7F-A26C-67BEFB25F82A}"/>
    <cellStyle name="40% - Accent3 2 2 9 2 3 2" xfId="29768" xr:uid="{F2B03CDB-2B68-4BBC-9699-D025FC8FEAFA}"/>
    <cellStyle name="40% - Accent3 2 2 9 2 3 2 2" xfId="48530" xr:uid="{7414BEE1-96D3-4CDF-94E2-E7C3D2E1BBFA}"/>
    <cellStyle name="40% - Accent3 2 2 9 2 3 3" xfId="20377" xr:uid="{C4A289DD-713F-413C-874F-E8DD757A02D9}"/>
    <cellStyle name="40% - Accent3 2 2 9 2 3 4" xfId="39149" xr:uid="{6FDB4681-BC26-46FE-B827-8FE55CEFA8D4}"/>
    <cellStyle name="40% - Accent3 2 2 9 2 3 5" xfId="53260" xr:uid="{A94FDEB1-C885-4B27-B3ED-59A7043DE446}"/>
    <cellStyle name="40% - Accent3 2 2 9 2 3 6" xfId="61188" xr:uid="{0D4480DA-C1E8-4198-A64F-EAB890C99D77}"/>
    <cellStyle name="40% - Accent3 2 2 9 2 4" xfId="8709" xr:uid="{1797650C-89EC-4498-A885-A064456AB3CC}"/>
    <cellStyle name="40% - Accent3 2 2 9 2 4 2" xfId="27565" xr:uid="{C9E56E6F-B65C-4299-9068-E6DD1F20FB0F}"/>
    <cellStyle name="40% - Accent3 2 2 9 2 4 2 2" xfId="46327" xr:uid="{07894236-815D-4D51-AADF-EE17314BE160}"/>
    <cellStyle name="40% - Accent3 2 2 9 2 4 3" xfId="18174" xr:uid="{11C55FF9-463D-4985-BB40-D9C3375F7294}"/>
    <cellStyle name="40% - Accent3 2 2 9 2 4 4" xfId="36946" xr:uid="{3EFE120E-E03B-45C3-96C6-61EA018BB9F6}"/>
    <cellStyle name="40% - Accent3 2 2 9 2 5" xfId="24610" xr:uid="{54214B43-093E-4797-A9D5-9EFB02464F1E}"/>
    <cellStyle name="40% - Accent3 2 2 9 2 5 2" xfId="43372" xr:uid="{286AD924-A7BB-4B02-AEBB-9A011EDA2D50}"/>
    <cellStyle name="40% - Accent3 2 2 9 2 6" xfId="15219" xr:uid="{2B957135-BF0B-44BB-B304-F4DD1431F918}"/>
    <cellStyle name="40% - Accent3 2 2 9 2 7" xfId="33991" xr:uid="{40F8F981-47A5-4D92-A20C-9BA7CE99662A}"/>
    <cellStyle name="40% - Accent3 2 2 9 2 8" xfId="51057" xr:uid="{5473FAA4-D9DC-4CB0-8830-BAF869A91611}"/>
    <cellStyle name="40% - Accent3 2 2 9 2 9" xfId="5563" xr:uid="{FC8F3328-EFB5-4332-B5F8-2BDBA5111264}"/>
    <cellStyle name="40% - Accent3 2 2 9 3" xfId="6338" xr:uid="{6287C6D2-2251-4B37-AAA4-1875F66B379E}"/>
    <cellStyle name="40% - Accent3 2 2 9 3 2" xfId="10915" xr:uid="{F722ED29-5B5E-49AE-BFEB-ADDE66E7F4F8}"/>
    <cellStyle name="40% - Accent3 2 2 9 3 2 2" xfId="29769" xr:uid="{609237B2-1814-4D6E-BDBF-189D8CB5CFB4}"/>
    <cellStyle name="40% - Accent3 2 2 9 3 2 2 2" xfId="48531" xr:uid="{E14528B3-FAC8-4D41-A970-103EC7B342BB}"/>
    <cellStyle name="40% - Accent3 2 2 9 3 2 3" xfId="20378" xr:uid="{D2DA1649-3BDC-4392-ABA5-6BC9B4FBFB8F}"/>
    <cellStyle name="40% - Accent3 2 2 9 3 2 4" xfId="39150" xr:uid="{0969734A-A69B-4EE9-B377-E7758EC3402C}"/>
    <cellStyle name="40% - Accent3 2 2 9 3 3" xfId="25385" xr:uid="{8D6C94AF-08A4-42FB-8BC7-492C38F49A8C}"/>
    <cellStyle name="40% - Accent3 2 2 9 3 3 2" xfId="44147" xr:uid="{38474750-4E9A-4BDD-ACA1-6AE6B6D39A04}"/>
    <cellStyle name="40% - Accent3 2 2 9 3 4" xfId="15994" xr:uid="{DD3FE257-2FF1-4C4A-8202-FEB3EF52382E}"/>
    <cellStyle name="40% - Accent3 2 2 9 3 5" xfId="34766" xr:uid="{5576CA57-BB2F-4C07-BF29-0A661B388CBC}"/>
    <cellStyle name="40% - Accent3 2 2 9 3 6" xfId="53261" xr:uid="{4AF56105-87A1-4BB9-9F39-57D25B4DCE43}"/>
    <cellStyle name="40% - Accent3 2 2 9 3 7" xfId="61189" xr:uid="{D95CD0FE-A7BD-447F-A8BB-E4B9E8DE1302}"/>
    <cellStyle name="40% - Accent3 2 2 9 4" xfId="4787" xr:uid="{6E2506B6-3402-44D0-A82B-18AD94FEC8B2}"/>
    <cellStyle name="40% - Accent3 2 2 9 4 2" xfId="10916" xr:uid="{230A8662-20B0-46D4-8F08-543CC6E72635}"/>
    <cellStyle name="40% - Accent3 2 2 9 4 2 2" xfId="29770" xr:uid="{2F578056-AE8D-43C4-9853-9D5FA58B0A47}"/>
    <cellStyle name="40% - Accent3 2 2 9 4 2 2 2" xfId="48532" xr:uid="{958F44C3-06F9-4F3B-8918-5DE8378C814D}"/>
    <cellStyle name="40% - Accent3 2 2 9 4 2 3" xfId="20379" xr:uid="{AC014AEF-2E57-4B69-84F5-2BF1C637062F}"/>
    <cellStyle name="40% - Accent3 2 2 9 4 2 4" xfId="39151" xr:uid="{68F679D2-DC78-4342-8F90-7FDEE085A011}"/>
    <cellStyle name="40% - Accent3 2 2 9 4 3" xfId="23834" xr:uid="{7D599B99-9A12-4FF9-A138-C305E70C355F}"/>
    <cellStyle name="40% - Accent3 2 2 9 4 3 2" xfId="42597" xr:uid="{18064218-633C-42C2-8340-C38928C3D57C}"/>
    <cellStyle name="40% - Accent3 2 2 9 4 4" xfId="14443" xr:uid="{CC074AF6-4F36-4B88-B2C1-1E0D7BBC247D}"/>
    <cellStyle name="40% - Accent3 2 2 9 4 5" xfId="33216" xr:uid="{9525D940-9630-4491-8D97-B184A7DE2EB5}"/>
    <cellStyle name="40% - Accent3 2 2 9 4 6" xfId="53262" xr:uid="{818B6FE4-0E69-4B10-83B9-E53B7D4F6CA5}"/>
    <cellStyle name="40% - Accent3 2 2 9 4 7" xfId="61190" xr:uid="{761B4C76-7A9E-4D7F-AAE9-6EF4E99BB57D}"/>
    <cellStyle name="40% - Accent3 2 2 9 5" xfId="6973" xr:uid="{93EC4197-473B-4552-B947-3467640301E4}"/>
    <cellStyle name="40% - Accent3 2 2 9 5 2" xfId="26013" xr:uid="{D8F47E2D-21ED-4564-BB04-2B351A066A76}"/>
    <cellStyle name="40% - Accent3 2 2 9 5 2 2" xfId="44775" xr:uid="{2A196F09-F9E0-4398-BE97-E4A8FFDC57DC}"/>
    <cellStyle name="40% - Accent3 2 2 9 5 3" xfId="16622" xr:uid="{4483A0C1-6329-4E6C-B869-5CB86C815B01}"/>
    <cellStyle name="40% - Accent3 2 2 9 5 4" xfId="35394" xr:uid="{504D2CDC-2AEB-43DC-84B4-208025DA95F9}"/>
    <cellStyle name="40% - Accent3 2 2 9 6" xfId="8708" xr:uid="{0C82C9DE-5A09-45B2-B71B-DE870F73EEB6}"/>
    <cellStyle name="40% - Accent3 2 2 9 6 2" xfId="27564" xr:uid="{E0AD8992-9868-4D31-9E4A-FFE302760EBD}"/>
    <cellStyle name="40% - Accent3 2 2 9 6 2 2" xfId="46326" xr:uid="{FC9C1F2E-9A8A-4523-89C4-68AE622AAAD8}"/>
    <cellStyle name="40% - Accent3 2 2 9 6 3" xfId="18173" xr:uid="{6E553936-CEBD-4506-8EDE-175DC5AA24C7}"/>
    <cellStyle name="40% - Accent3 2 2 9 6 4" xfId="36945" xr:uid="{795E4052-D376-4E8A-ADC4-3BA9E6CE2E83}"/>
    <cellStyle name="40% - Accent3 2 2 9 7" xfId="22595" xr:uid="{E4F16460-A61C-4253-A0F8-6DB8D650E649}"/>
    <cellStyle name="40% - Accent3 2 2 9 7 2" xfId="41367" xr:uid="{72210DB1-5361-4B9D-8623-9CD803E2130A}"/>
    <cellStyle name="40% - Accent3 2 2 9 8" xfId="13204" xr:uid="{878ACF8C-E33C-4D8C-88ED-9C344423C02C}"/>
    <cellStyle name="40% - Accent3 2 2 9 9" xfId="31986" xr:uid="{BB87F274-9A52-4FCA-8E13-FBD4A882C17A}"/>
    <cellStyle name="40% - Accent3 2 3" xfId="1240" xr:uid="{D7D8CEE6-83FC-4EC1-82C8-4BF13F2ADBAC}"/>
    <cellStyle name="40% - Accent3 2 3 2" xfId="1446" xr:uid="{7C428499-B8AA-43FC-BB51-5E77E23D9607}"/>
    <cellStyle name="40% - Accent3 2 3 2 2" xfId="2104" xr:uid="{3EB1858A-7E67-4596-80EC-5D83FBB04B2A}"/>
    <cellStyle name="40% - Accent3 2 3 3" xfId="1898" xr:uid="{EB681400-BABE-4ED8-A94A-19AF64A2C416}"/>
    <cellStyle name="40% - Accent3 2 3 4" xfId="1692" xr:uid="{5DCA0679-2A07-40CF-BA71-9B1F4C39CA98}"/>
    <cellStyle name="40% - Accent3 2 3 5" xfId="60014" xr:uid="{32389A74-4B87-4838-AAF7-4407B21A0615}"/>
    <cellStyle name="40% - Accent3 2 4" xfId="1281" xr:uid="{4BBE06EA-71C9-4823-B2E5-45C1A5908DF8}"/>
    <cellStyle name="40% - Accent3 2 4 2" xfId="1939" xr:uid="{A4D79858-47C3-440D-B386-13893D6BC97C}"/>
    <cellStyle name="40% - Accent3 2 4 3" xfId="1527" xr:uid="{0E57D92D-BA39-4752-A477-6995ED6D5020}"/>
    <cellStyle name="40% - Accent3 2 5" xfId="1733" xr:uid="{6874B5F0-CA73-40D0-A818-F9750E661E74}"/>
    <cellStyle name="40% - Accent3 2 6" xfId="1486" xr:uid="{5D792033-B20A-4939-BADD-E9F2620240B0}"/>
    <cellStyle name="40% - Accent3 2 7" xfId="971" xr:uid="{75E392C9-646E-411E-A967-FE3755FDA3F9}"/>
    <cellStyle name="40% - Accent3 2 8" xfId="55831" xr:uid="{58485769-7376-41FE-8104-1A6E99F1174F}"/>
    <cellStyle name="40% - Accent3 3" xfId="995" xr:uid="{F838F782-A84E-45BE-A073-1E94516D3656}"/>
    <cellStyle name="40% - Accent3 3 10" xfId="22596" xr:uid="{E423768F-C30C-48F0-90F2-8428AA067BB4}"/>
    <cellStyle name="40% - Accent3 3 10 2" xfId="41368" xr:uid="{AD042B2D-007C-4EB0-943E-7E7B2360B7B4}"/>
    <cellStyle name="40% - Accent3 3 11" xfId="13205" xr:uid="{D009D353-BE33-4EF5-B7B2-45385B233EED}"/>
    <cellStyle name="40% - Accent3 3 12" xfId="31987" xr:uid="{4C6D6E68-1D15-4D2F-9F4C-D4D3AF94219A}"/>
    <cellStyle name="40% - Accent3 3 13" xfId="51058" xr:uid="{F9E5B479-8629-47A5-A088-8BD7092FAC87}"/>
    <cellStyle name="40% - Accent3 3 14" xfId="3542" xr:uid="{1EFE5E6D-036F-4963-BEB4-A6DF8BB0E2B0}"/>
    <cellStyle name="40% - Accent3 3 15" xfId="55832" xr:uid="{FC95D449-7BE9-43C9-85B2-677C5AD5988E}"/>
    <cellStyle name="40% - Accent3 3 2" xfId="1180" xr:uid="{90208B4F-2530-4E23-9D47-E142C0F471EB}"/>
    <cellStyle name="40% - Accent3 3 2 10" xfId="31988" xr:uid="{56165E11-A1FD-4476-8FBD-C11053213B1E}"/>
    <cellStyle name="40% - Accent3 3 2 11" xfId="51059" xr:uid="{592F6772-4176-4E87-9F0D-A73D8C7942AF}"/>
    <cellStyle name="40% - Accent3 3 2 12" xfId="3543" xr:uid="{B05CD3FA-8318-406C-9024-6A3510434C5D}"/>
    <cellStyle name="40% - Accent3 3 2 2" xfId="1386" xr:uid="{7DD5DDC5-B6C0-47E6-9ADD-285A6128692A}"/>
    <cellStyle name="40% - Accent3 3 2 2 10" xfId="59222" xr:uid="{18BE4A62-79C2-498D-8A0C-07A68A7DFBA1}"/>
    <cellStyle name="40% - Accent3 3 2 2 2" xfId="2044" xr:uid="{CB0E633B-D0B8-426E-A4CA-6503D5742A5C}"/>
    <cellStyle name="40% - Accent3 3 2 2 2 2" xfId="10917" xr:uid="{77E88C2C-8BFC-4F5C-BC5A-A6619CB76F56}"/>
    <cellStyle name="40% - Accent3 3 2 2 2 2 2" xfId="29771" xr:uid="{6963C4FB-41E6-4A07-B196-A966640B3557}"/>
    <cellStyle name="40% - Accent3 3 2 2 2 2 2 2" xfId="48533" xr:uid="{6FDCD061-3E57-4179-8097-35B8FCB1B8A3}"/>
    <cellStyle name="40% - Accent3 3 2 2 2 2 3" xfId="20380" xr:uid="{2A9F0BD0-F01D-41A2-984C-FCBFB55ADEB0}"/>
    <cellStyle name="40% - Accent3 3 2 2 2 2 4" xfId="39152" xr:uid="{10F81C73-8B50-4205-B07C-2C6FF8FF15C8}"/>
    <cellStyle name="40% - Accent3 3 2 2 2 3" xfId="26017" xr:uid="{8CE5737F-125D-4F97-BA69-FAE8D945F7DF}"/>
    <cellStyle name="40% - Accent3 3 2 2 2 3 2" xfId="44779" xr:uid="{2A6ECCC6-D2B3-4F9F-8A48-6F3782DCE23C}"/>
    <cellStyle name="40% - Accent3 3 2 2 2 4" xfId="16626" xr:uid="{F6FAD0F4-3D97-4D11-85F1-60D7FF474114}"/>
    <cellStyle name="40% - Accent3 3 2 2 2 5" xfId="35398" xr:uid="{9A97A17A-76EE-4A31-82BE-B7452C85EE2F}"/>
    <cellStyle name="40% - Accent3 3 2 2 2 6" xfId="53263" xr:uid="{0E071D77-1422-420E-BDBC-E9A3A437AF94}"/>
    <cellStyle name="40% - Accent3 3 2 2 2 7" xfId="6977" xr:uid="{7369CCF5-13B3-47B8-BAB0-8492B8F33DFA}"/>
    <cellStyle name="40% - Accent3 3 2 2 3" xfId="10918" xr:uid="{D8AB3E06-E2F4-4487-9ECB-614CF06B30B5}"/>
    <cellStyle name="40% - Accent3 3 2 2 3 2" xfId="29772" xr:uid="{0664925D-D6F2-4AB6-95A3-D215F3D3376F}"/>
    <cellStyle name="40% - Accent3 3 2 2 3 2 2" xfId="48534" xr:uid="{0F4207FC-B390-4E30-BD4F-C3AD78030F89}"/>
    <cellStyle name="40% - Accent3 3 2 2 3 3" xfId="20381" xr:uid="{EF66FB95-98E5-454A-8286-65AF465267B7}"/>
    <cellStyle name="40% - Accent3 3 2 2 3 4" xfId="39153" xr:uid="{D7E9F0AE-1026-4573-A1B9-8379A1811667}"/>
    <cellStyle name="40% - Accent3 3 2 2 3 5" xfId="53264" xr:uid="{D092B49B-AE6F-4D3E-9F67-49C34B96C967}"/>
    <cellStyle name="40% - Accent3 3 2 2 3 6" xfId="61191" xr:uid="{AD1BAE41-020B-4024-96D5-D973B1DDAF37}"/>
    <cellStyle name="40% - Accent3 3 2 2 4" xfId="8712" xr:uid="{BBDDD7FF-A999-4AF7-AC96-0F0F2B39D7B1}"/>
    <cellStyle name="40% - Accent3 3 2 2 4 2" xfId="27568" xr:uid="{DCD1500A-75D0-4E88-824D-608017063FA8}"/>
    <cellStyle name="40% - Accent3 3 2 2 4 2 2" xfId="46330" xr:uid="{22C6F618-0CCB-40EC-A392-75AA4167405F}"/>
    <cellStyle name="40% - Accent3 3 2 2 4 3" xfId="18177" xr:uid="{70EB4E11-801B-41F4-8548-148ED8B510AE}"/>
    <cellStyle name="40% - Accent3 3 2 2 4 4" xfId="36949" xr:uid="{7ACFA0E5-9D5D-48B2-898C-83E5D39E522D}"/>
    <cellStyle name="40% - Accent3 3 2 2 5" xfId="24109" xr:uid="{8439D1BA-A923-4D07-A570-E1261784F20C}"/>
    <cellStyle name="40% - Accent3 3 2 2 5 2" xfId="42872" xr:uid="{6BE01DE9-9E5D-4A4C-A81C-2C44096F438D}"/>
    <cellStyle name="40% - Accent3 3 2 2 6" xfId="14718" xr:uid="{5001F9B9-A0CC-44CD-8073-9732AC2855DB}"/>
    <cellStyle name="40% - Accent3 3 2 2 7" xfId="33491" xr:uid="{2EBDA692-EA77-4C4E-8D81-F10707FC1173}"/>
    <cellStyle name="40% - Accent3 3 2 2 8" xfId="51060" xr:uid="{81108E84-E44D-4D93-AA44-17AD2FD56CC5}"/>
    <cellStyle name="40% - Accent3 3 2 2 9" xfId="5062" xr:uid="{844D7F6F-DF1B-49C7-8327-C0C8D256846F}"/>
    <cellStyle name="40% - Accent3 3 2 3" xfId="1838" xr:uid="{88FEF0B8-1E11-49CA-BC0D-1E6D002EC0B7}"/>
    <cellStyle name="40% - Accent3 3 2 3 10" xfId="59223" xr:uid="{8CEEAA1F-9C5A-4DF7-9615-51077A9F26D8}"/>
    <cellStyle name="40% - Accent3 3 2 3 2" xfId="10920" xr:uid="{942DD170-B30C-4CD7-B00C-1E5674F5635D}"/>
    <cellStyle name="40% - Accent3 3 2 3 2 2" xfId="29774" xr:uid="{81B4E0E4-E0F7-45E7-A88B-06CDB5D894A9}"/>
    <cellStyle name="40% - Accent3 3 2 3 2 2 2" xfId="48536" xr:uid="{B8530C3C-1CB1-4EFB-95FF-9E2AE3ECBB36}"/>
    <cellStyle name="40% - Accent3 3 2 3 2 3" xfId="20383" xr:uid="{B44CCE86-58A4-43A4-AC08-6D242C1FF9A2}"/>
    <cellStyle name="40% - Accent3 3 2 3 2 4" xfId="39155" xr:uid="{2BCF0AA8-D04B-4F9D-9CB1-73B5D5BFC047}"/>
    <cellStyle name="40% - Accent3 3 2 3 2 5" xfId="53266" xr:uid="{EAC84D62-5AEF-4C2D-BAAF-4D2D62C637BE}"/>
    <cellStyle name="40% - Accent3 3 2 3 2 6" xfId="61192" xr:uid="{6D18E8ED-5163-4E3D-8929-F92FC9D4019D}"/>
    <cellStyle name="40% - Accent3 3 2 3 3" xfId="10921" xr:uid="{D9A6D1AF-B045-4626-9D5D-9ECEA4528770}"/>
    <cellStyle name="40% - Accent3 3 2 3 3 2" xfId="29775" xr:uid="{A5387801-8A0E-4CA8-AF50-C8307D69EAF5}"/>
    <cellStyle name="40% - Accent3 3 2 3 3 2 2" xfId="48537" xr:uid="{3DFE0C6E-7F12-4E20-AD6B-58770B1E16BC}"/>
    <cellStyle name="40% - Accent3 3 2 3 3 3" xfId="20384" xr:uid="{4312D008-EFD5-40C0-9C9B-61427861FE46}"/>
    <cellStyle name="40% - Accent3 3 2 3 3 4" xfId="39156" xr:uid="{67EAE756-7599-434B-9A77-46C6CBD47C80}"/>
    <cellStyle name="40% - Accent3 3 2 3 3 5" xfId="53267" xr:uid="{A7878420-CF67-4131-96ED-30C2DEDE959B}"/>
    <cellStyle name="40% - Accent3 3 2 3 3 6" xfId="61193" xr:uid="{D0EA8163-E4F6-4608-A82F-57F2F26426F6}"/>
    <cellStyle name="40% - Accent3 3 2 3 4" xfId="10919" xr:uid="{918B1A5A-1EF9-4C53-B12A-E13676FD37AF}"/>
    <cellStyle name="40% - Accent3 3 2 3 4 2" xfId="29773" xr:uid="{E9CECB34-C75A-4A55-A16C-1B980B514814}"/>
    <cellStyle name="40% - Accent3 3 2 3 4 2 2" xfId="48535" xr:uid="{82262675-2D42-445D-B62F-EB81A880E67B}"/>
    <cellStyle name="40% - Accent3 3 2 3 4 3" xfId="20382" xr:uid="{97C6C68C-EE39-486D-A845-D0A8A81B5537}"/>
    <cellStyle name="40% - Accent3 3 2 3 4 4" xfId="39154" xr:uid="{568E142D-2B0B-46A4-9433-ABE50580A7C3}"/>
    <cellStyle name="40% - Accent3 3 2 3 5" xfId="24885" xr:uid="{972D2C0B-2504-4753-AAEC-BF9AA0B069EA}"/>
    <cellStyle name="40% - Accent3 3 2 3 5 2" xfId="43647" xr:uid="{8B38A33D-3AB1-4961-9B22-1738F98CB522}"/>
    <cellStyle name="40% - Accent3 3 2 3 6" xfId="15494" xr:uid="{C68548E4-79C2-4375-A507-FB94C0501647}"/>
    <cellStyle name="40% - Accent3 3 2 3 7" xfId="34266" xr:uid="{65441200-9032-41AA-BB24-7B78D39CE822}"/>
    <cellStyle name="40% - Accent3 3 2 3 8" xfId="53265" xr:uid="{DFF81D18-338A-4564-9B60-A56D40AEC4B1}"/>
    <cellStyle name="40% - Accent3 3 2 3 9" xfId="5838" xr:uid="{1918E654-8838-41CA-879B-B89FBAC58762}"/>
    <cellStyle name="40% - Accent3 3 2 4" xfId="1632" xr:uid="{0C2052D7-1148-497B-BC22-19B7C8715D64}"/>
    <cellStyle name="40% - Accent3 3 2 4 2" xfId="23334" xr:uid="{A3BB1C82-9719-4A72-80BE-F01F2620DA66}"/>
    <cellStyle name="40% - Accent3 3 2 4 2 2" xfId="42097" xr:uid="{738090CE-1956-432F-AFA6-747754E16716}"/>
    <cellStyle name="40% - Accent3 3 2 4 3" xfId="13943" xr:uid="{3FCF25FC-F58E-4D7C-85B9-01F9AD99BC55}"/>
    <cellStyle name="40% - Accent3 3 2 4 4" xfId="32716" xr:uid="{CE70A307-96F8-468C-8245-69559B451390}"/>
    <cellStyle name="40% - Accent3 3 2 4 5" xfId="4287" xr:uid="{56045C00-1CA3-4D7E-8553-5F783E75E5D6}"/>
    <cellStyle name="40% - Accent3 3 2 5" xfId="6976" xr:uid="{EB9112FC-B1C6-43DD-88BD-B029DE13D0E3}"/>
    <cellStyle name="40% - Accent3 3 2 5 2" xfId="26016" xr:uid="{A0DA6DF4-A6CB-48AF-A162-7CE8A111D2E4}"/>
    <cellStyle name="40% - Accent3 3 2 5 2 2" xfId="44778" xr:uid="{659AFA24-590D-49C6-A095-E334547BD857}"/>
    <cellStyle name="40% - Accent3 3 2 5 3" xfId="16625" xr:uid="{3D6A9C66-7792-4C10-8456-98D501B23A18}"/>
    <cellStyle name="40% - Accent3 3 2 5 4" xfId="35397" xr:uid="{195EBEF8-A961-49AE-9E8C-17F9D6933EE6}"/>
    <cellStyle name="40% - Accent3 3 2 6" xfId="7960" xr:uid="{26C1E170-A74A-4B10-BA16-B5E588DFA411}"/>
    <cellStyle name="40% - Accent3 3 2 7" xfId="8711" xr:uid="{4635E56E-3776-4C24-9C4D-61C078F14CD7}"/>
    <cellStyle name="40% - Accent3 3 2 7 2" xfId="27567" xr:uid="{3CEC1C80-FCDF-4619-85B2-224141DA4CD7}"/>
    <cellStyle name="40% - Accent3 3 2 7 2 2" xfId="46329" xr:uid="{DECA4666-B99D-4776-BD4F-DC7323F8A92E}"/>
    <cellStyle name="40% - Accent3 3 2 7 3" xfId="18176" xr:uid="{DAA50006-C949-4C43-929F-C978FDFA44A7}"/>
    <cellStyle name="40% - Accent3 3 2 7 4" xfId="36948" xr:uid="{E33B9A32-B0F2-470F-BEF0-FFAF3059489B}"/>
    <cellStyle name="40% - Accent3 3 2 8" xfId="22597" xr:uid="{8929F141-A9EB-4F94-8E6A-F7C9CF95F2BD}"/>
    <cellStyle name="40% - Accent3 3 2 8 2" xfId="41369" xr:uid="{E3BBC138-FF34-4940-B6F1-796388E9E997}"/>
    <cellStyle name="40% - Accent3 3 2 9" xfId="13206" xr:uid="{3B004A18-AFDD-4F60-8B10-78069050F83D}"/>
    <cellStyle name="40% - Accent3 3 3" xfId="1303" xr:uid="{704E4642-67E0-4D71-ABE4-D5781176F88F}"/>
    <cellStyle name="40% - Accent3 3 3 10" xfId="51061" xr:uid="{930419BB-F4D9-42B1-AC5E-A151FD62A4AD}"/>
    <cellStyle name="40% - Accent3 3 3 11" xfId="3544" xr:uid="{AB0FCED2-1040-4EB9-8CA8-352F935F88F5}"/>
    <cellStyle name="40% - Accent3 3 3 12" xfId="59224" xr:uid="{F580B50A-DF96-4B5C-8CEF-0B59E6499FCC}"/>
    <cellStyle name="40% - Accent3 3 3 2" xfId="1961" xr:uid="{1EA49084-FF4B-48F7-8F23-1D3210C4D00C}"/>
    <cellStyle name="40% - Accent3 3 3 2 10" xfId="59225" xr:uid="{D5BAF6C5-3E8B-4EA5-8F01-3B44AB7DF4FD}"/>
    <cellStyle name="40% - Accent3 3 3 2 2" xfId="6979" xr:uid="{0BE40D3A-1856-4493-8879-639383FE512D}"/>
    <cellStyle name="40% - Accent3 3 3 2 2 2" xfId="10922" xr:uid="{40204A05-185F-4943-8311-ACED18088E95}"/>
    <cellStyle name="40% - Accent3 3 3 2 2 2 2" xfId="29776" xr:uid="{7C462570-7BF5-4898-911F-ED2565BCC203}"/>
    <cellStyle name="40% - Accent3 3 3 2 2 2 2 2" xfId="48538" xr:uid="{37A996CE-73A4-426B-BED3-9D12E0286988}"/>
    <cellStyle name="40% - Accent3 3 3 2 2 2 3" xfId="20385" xr:uid="{848DC214-6D23-45EA-B674-06F0691BE22F}"/>
    <cellStyle name="40% - Accent3 3 3 2 2 2 4" xfId="39157" xr:uid="{BE3843E2-F428-4D58-8644-220237C152F9}"/>
    <cellStyle name="40% - Accent3 3 3 2 2 3" xfId="26019" xr:uid="{FADC5B07-0F3A-4344-86C1-0EB4A2AB533C}"/>
    <cellStyle name="40% - Accent3 3 3 2 2 3 2" xfId="44781" xr:uid="{60BE88D1-D9CA-4767-B8F3-2EDC32A44537}"/>
    <cellStyle name="40% - Accent3 3 3 2 2 4" xfId="16628" xr:uid="{75219BDE-60FA-4010-A331-A9E6A52D0799}"/>
    <cellStyle name="40% - Accent3 3 3 2 2 5" xfId="35400" xr:uid="{CF7E55DC-EC08-4511-83FC-AF1CF7259D1A}"/>
    <cellStyle name="40% - Accent3 3 3 2 2 6" xfId="53268" xr:uid="{C76E8D60-8770-41A7-AB03-07C76251FA94}"/>
    <cellStyle name="40% - Accent3 3 3 2 2 7" xfId="61194" xr:uid="{9F8C0977-6DCE-47EE-B855-82CDA62157B8}"/>
    <cellStyle name="40% - Accent3 3 3 2 3" xfId="10923" xr:uid="{48F04558-F605-40E6-B151-867741887515}"/>
    <cellStyle name="40% - Accent3 3 3 2 3 2" xfId="29777" xr:uid="{A7C35F6B-EE19-4D79-8CD5-AA1B3C8464B1}"/>
    <cellStyle name="40% - Accent3 3 3 2 3 2 2" xfId="48539" xr:uid="{95AED22A-B179-453A-B37C-9A53953E9E48}"/>
    <cellStyle name="40% - Accent3 3 3 2 3 3" xfId="20386" xr:uid="{38CB51FA-ADCD-48C3-9655-F736BB9A77D1}"/>
    <cellStyle name="40% - Accent3 3 3 2 3 4" xfId="39158" xr:uid="{908290EE-4EC9-482B-8492-D5EB5321B22D}"/>
    <cellStyle name="40% - Accent3 3 3 2 3 5" xfId="53269" xr:uid="{07267944-CCA4-4FE5-BCC1-1881D0FF11C5}"/>
    <cellStyle name="40% - Accent3 3 3 2 3 6" xfId="61195" xr:uid="{F6BF5C10-0562-4F03-8F60-D8FA29E4FEE3}"/>
    <cellStyle name="40% - Accent3 3 3 2 4" xfId="8714" xr:uid="{D7616629-27BD-4952-9C45-FC85FA270754}"/>
    <cellStyle name="40% - Accent3 3 3 2 4 2" xfId="27570" xr:uid="{3809A06D-23D3-4F67-AEF3-A4BC1715F00B}"/>
    <cellStyle name="40% - Accent3 3 3 2 4 2 2" xfId="46332" xr:uid="{31E3C4B8-3F06-48C4-B69F-426BC3D12B01}"/>
    <cellStyle name="40% - Accent3 3 3 2 4 3" xfId="18179" xr:uid="{555862E9-BDCE-4ACB-A87D-6F53B67CF65C}"/>
    <cellStyle name="40% - Accent3 3 3 2 4 4" xfId="36951" xr:uid="{CE88BEF8-8200-4983-A8F4-08F50271510B}"/>
    <cellStyle name="40% - Accent3 3 3 2 5" xfId="24327" xr:uid="{870BA1A5-5B47-46C4-9EC7-1B4FA0254A60}"/>
    <cellStyle name="40% - Accent3 3 3 2 5 2" xfId="43090" xr:uid="{8F566881-163B-4986-9416-AD0B7B34BECE}"/>
    <cellStyle name="40% - Accent3 3 3 2 6" xfId="14936" xr:uid="{68FA0A09-3FDA-45E5-94C6-5AA9A38BAB8A}"/>
    <cellStyle name="40% - Accent3 3 3 2 7" xfId="33709" xr:uid="{844964BD-BCE5-4E73-8DC8-EAD50E22C34E}"/>
    <cellStyle name="40% - Accent3 3 3 2 8" xfId="51062" xr:uid="{A82346FB-0172-4644-A5D0-927860C1718A}"/>
    <cellStyle name="40% - Accent3 3 3 2 9" xfId="5280" xr:uid="{48D4A51D-261A-4105-A635-F7B61E66B274}"/>
    <cellStyle name="40% - Accent3 3 3 3" xfId="6056" xr:uid="{1E26D3DB-3955-466A-A27C-F39F8DEA9504}"/>
    <cellStyle name="40% - Accent3 3 3 3 2" xfId="10924" xr:uid="{0622E6E5-2B0E-4435-A859-913FE66619DB}"/>
    <cellStyle name="40% - Accent3 3 3 3 2 2" xfId="29778" xr:uid="{192B46B9-6DD4-4EFF-AA0E-D28A8B6E6DC6}"/>
    <cellStyle name="40% - Accent3 3 3 3 2 2 2" xfId="48540" xr:uid="{D1CE8EC5-B32D-4CD6-B1C9-9BA7FEB3DB4E}"/>
    <cellStyle name="40% - Accent3 3 3 3 2 3" xfId="20387" xr:uid="{D341B17F-B57D-4B05-AA09-75E5327C5B5A}"/>
    <cellStyle name="40% - Accent3 3 3 3 2 4" xfId="39159" xr:uid="{6928C2FB-7138-4775-AB31-076C59E80DE8}"/>
    <cellStyle name="40% - Accent3 3 3 3 3" xfId="25103" xr:uid="{4414997A-E58B-46B9-B266-074E60691C98}"/>
    <cellStyle name="40% - Accent3 3 3 3 3 2" xfId="43865" xr:uid="{6497B54A-4DCD-4A14-A746-A7E4D30F246B}"/>
    <cellStyle name="40% - Accent3 3 3 3 4" xfId="15712" xr:uid="{BCB8F090-DA7F-4710-A3DC-722E42F30542}"/>
    <cellStyle name="40% - Accent3 3 3 3 5" xfId="34484" xr:uid="{D976E6CD-67F4-4716-B0A8-A12FF0D7B61E}"/>
    <cellStyle name="40% - Accent3 3 3 3 6" xfId="53270" xr:uid="{44A474BC-961D-4CBA-97B3-DBDCBF7E722B}"/>
    <cellStyle name="40% - Accent3 3 3 3 7" xfId="61196" xr:uid="{9E42981F-D51B-4C29-B296-C8612E20FDB1}"/>
    <cellStyle name="40% - Accent3 3 3 4" xfId="4505" xr:uid="{583FE111-9B2B-4145-A4A6-7ED156EA9001}"/>
    <cellStyle name="40% - Accent3 3 3 4 2" xfId="10925" xr:uid="{F3BBF942-BBDA-46E1-B4C9-97E11AD7975F}"/>
    <cellStyle name="40% - Accent3 3 3 4 2 2" xfId="29779" xr:uid="{7B0C732E-43E8-4E4E-8F21-4E101E2E9D8A}"/>
    <cellStyle name="40% - Accent3 3 3 4 2 2 2" xfId="48541" xr:uid="{BDEAB195-472B-4C05-888D-36693380C83A}"/>
    <cellStyle name="40% - Accent3 3 3 4 2 3" xfId="20388" xr:uid="{20C44059-7846-4EE0-B4F3-3665DF721335}"/>
    <cellStyle name="40% - Accent3 3 3 4 2 4" xfId="39160" xr:uid="{4FCE1C6C-F6A1-4C76-9CE7-DAAA975ADDA4}"/>
    <cellStyle name="40% - Accent3 3 3 4 3" xfId="23552" xr:uid="{01788028-D84B-4D3C-92BC-58D33CA6DAE2}"/>
    <cellStyle name="40% - Accent3 3 3 4 3 2" xfId="42315" xr:uid="{FE8F9CB2-A6DE-4DF2-A112-7E010E6756AE}"/>
    <cellStyle name="40% - Accent3 3 3 4 4" xfId="14161" xr:uid="{1B017AF1-EE9F-4832-A540-5890BF2BCA70}"/>
    <cellStyle name="40% - Accent3 3 3 4 5" xfId="32934" xr:uid="{791343DC-562B-482F-8C7C-26F020056FB9}"/>
    <cellStyle name="40% - Accent3 3 3 4 6" xfId="53271" xr:uid="{771B5286-EFB2-41DA-B7EB-B9E7E183EA33}"/>
    <cellStyle name="40% - Accent3 3 3 4 7" xfId="61197" xr:uid="{6BFC3F5C-294B-4BB7-9BF1-2963B76532A8}"/>
    <cellStyle name="40% - Accent3 3 3 5" xfId="6978" xr:uid="{B46D83A1-4227-4D63-A9AB-7A8A3DD34243}"/>
    <cellStyle name="40% - Accent3 3 3 5 2" xfId="26018" xr:uid="{95016129-C96F-4AE3-95C4-21CC44C54D25}"/>
    <cellStyle name="40% - Accent3 3 3 5 2 2" xfId="44780" xr:uid="{234AB0E7-DCA8-4619-8585-4D7AACDAEBD5}"/>
    <cellStyle name="40% - Accent3 3 3 5 3" xfId="16627" xr:uid="{D67A27F2-025D-4BD7-9E0C-A1CC46DFF211}"/>
    <cellStyle name="40% - Accent3 3 3 5 4" xfId="35399" xr:uid="{C62B00C0-4DA3-43AC-BDD6-395A9D1BA2F8}"/>
    <cellStyle name="40% - Accent3 3 3 6" xfId="8713" xr:uid="{DBEFE332-6122-4CE1-8E82-30D3640CC86F}"/>
    <cellStyle name="40% - Accent3 3 3 6 2" xfId="27569" xr:uid="{C5C6C2B4-F8DC-4E51-A132-85ED326ADA46}"/>
    <cellStyle name="40% - Accent3 3 3 6 2 2" xfId="46331" xr:uid="{465180B3-F4F3-4008-8A26-3800E369E741}"/>
    <cellStyle name="40% - Accent3 3 3 6 3" xfId="18178" xr:uid="{3F62B180-ABF2-40BB-9207-2BE944051AAD}"/>
    <cellStyle name="40% - Accent3 3 3 6 4" xfId="36950" xr:uid="{7FBB6744-B567-4355-99ED-29C199208749}"/>
    <cellStyle name="40% - Accent3 3 3 7" xfId="22598" xr:uid="{24AB27DF-2BBF-4BE1-B984-106B2D0FF912}"/>
    <cellStyle name="40% - Accent3 3 3 7 2" xfId="41370" xr:uid="{29A6305A-9443-46A0-857B-3B2356395469}"/>
    <cellStyle name="40% - Accent3 3 3 8" xfId="13207" xr:uid="{FF1C72DF-72A1-4F38-A5B9-915D8343A1C4}"/>
    <cellStyle name="40% - Accent3 3 3 9" xfId="31989" xr:uid="{A13C5FFC-30EE-484C-B69E-AE197D641BF2}"/>
    <cellStyle name="40% - Accent3 3 4" xfId="1755" xr:uid="{BDA85AFD-7578-4F54-A72F-F0A30D15A741}"/>
    <cellStyle name="40% - Accent3 3 4 10" xfId="59226" xr:uid="{523F1FCE-F100-4E06-90DD-521258FDB6F1}"/>
    <cellStyle name="40% - Accent3 3 4 2" xfId="6980" xr:uid="{50DCF03C-B22D-420D-A264-7D2A08EE78D4}"/>
    <cellStyle name="40% - Accent3 3 4 2 2" xfId="10926" xr:uid="{54D67160-6B30-4321-AC5B-EB370C48C1BD}"/>
    <cellStyle name="40% - Accent3 3 4 2 2 2" xfId="29780" xr:uid="{910AA552-0742-4702-B03B-2ED30B55C244}"/>
    <cellStyle name="40% - Accent3 3 4 2 2 2 2" xfId="48542" xr:uid="{F2E3254C-FA8B-448A-A61F-922A7A7D0017}"/>
    <cellStyle name="40% - Accent3 3 4 2 2 3" xfId="20389" xr:uid="{7E47D000-BB9E-4AC8-B6C9-7CA2F208D928}"/>
    <cellStyle name="40% - Accent3 3 4 2 2 4" xfId="39161" xr:uid="{1AEE05AE-8698-4B99-80BA-D1DEB762A116}"/>
    <cellStyle name="40% - Accent3 3 4 2 3" xfId="26020" xr:uid="{8E9D9A1E-45E9-4770-A875-35C0FFE6B2C9}"/>
    <cellStyle name="40% - Accent3 3 4 2 3 2" xfId="44782" xr:uid="{24E4B39A-84E1-46EE-95C1-BEF32961D45D}"/>
    <cellStyle name="40% - Accent3 3 4 2 4" xfId="16629" xr:uid="{1384BC12-560E-4CC6-AE21-091FDB263BC1}"/>
    <cellStyle name="40% - Accent3 3 4 2 5" xfId="35401" xr:uid="{8F0DEC80-107F-45BD-A580-4124F84300FE}"/>
    <cellStyle name="40% - Accent3 3 4 2 6" xfId="53272" xr:uid="{3146A510-7729-4924-A0DC-3D507C715636}"/>
    <cellStyle name="40% - Accent3 3 4 2 7" xfId="61198" xr:uid="{BB737B6D-8326-40A2-992B-DF2DFFBE0275}"/>
    <cellStyle name="40% - Accent3 3 4 3" xfId="10927" xr:uid="{0AA27776-FBA0-474D-AE25-13BDA0E12FB7}"/>
    <cellStyle name="40% - Accent3 3 4 3 2" xfId="29781" xr:uid="{093051A1-6377-44E2-BC13-19A4D55E583A}"/>
    <cellStyle name="40% - Accent3 3 4 3 2 2" xfId="48543" xr:uid="{955593B2-DEFA-439A-B51B-966B48ECA371}"/>
    <cellStyle name="40% - Accent3 3 4 3 3" xfId="20390" xr:uid="{5578C684-2C78-40C5-8D48-2DF53A480C30}"/>
    <cellStyle name="40% - Accent3 3 4 3 4" xfId="39162" xr:uid="{94A9FE59-82A2-42C7-B3CF-0D6F17DB56FF}"/>
    <cellStyle name="40% - Accent3 3 4 3 5" xfId="53273" xr:uid="{AADE48A8-5468-415F-B814-C5FFCAC7E4A3}"/>
    <cellStyle name="40% - Accent3 3 4 3 6" xfId="61199" xr:uid="{96B54334-66FD-4913-B3E4-6BEBFBAECB1D}"/>
    <cellStyle name="40% - Accent3 3 4 4" xfId="8715" xr:uid="{2E1127A4-36CA-4DEC-BECB-E9ABBBC80EF5}"/>
    <cellStyle name="40% - Accent3 3 4 4 2" xfId="27571" xr:uid="{B946F628-4C11-4726-A68D-880A7512B61A}"/>
    <cellStyle name="40% - Accent3 3 4 4 2 2" xfId="46333" xr:uid="{D104861E-5E1D-46D0-AE1B-A3B9D59061BB}"/>
    <cellStyle name="40% - Accent3 3 4 4 3" xfId="18180" xr:uid="{ECC0F55E-A599-473C-BAFD-80A50A85C5C7}"/>
    <cellStyle name="40% - Accent3 3 4 4 4" xfId="36952" xr:uid="{8295BFF7-36D5-44A1-BE6A-70C663DB7D42}"/>
    <cellStyle name="40% - Accent3 3 4 5" xfId="23894" xr:uid="{9CF210DB-9941-4D7C-8B56-535703FED069}"/>
    <cellStyle name="40% - Accent3 3 4 5 2" xfId="42657" xr:uid="{CF49BE0F-D497-419E-9629-D6A6662C3D15}"/>
    <cellStyle name="40% - Accent3 3 4 6" xfId="14503" xr:uid="{46585DCE-9399-4548-A14D-6F0854FF215A}"/>
    <cellStyle name="40% - Accent3 3 4 7" xfId="33276" xr:uid="{3A53977A-1D5C-4BB6-BEA4-0A23DA07C49A}"/>
    <cellStyle name="40% - Accent3 3 4 8" xfId="51063" xr:uid="{26F6958D-0D2C-44B3-9BD0-233413D663A5}"/>
    <cellStyle name="40% - Accent3 3 4 9" xfId="4847" xr:uid="{03222AE0-6314-4031-8AF5-41FD00181616}"/>
    <cellStyle name="40% - Accent3 3 5" xfId="1549" xr:uid="{E45D6423-4B92-46DD-BF81-040E154C1C7C}"/>
    <cellStyle name="40% - Accent3 3 5 10" xfId="59227" xr:uid="{30C285B5-046F-46A4-B5BB-532BD9B7BF8C}"/>
    <cellStyle name="40% - Accent3 3 5 2" xfId="10929" xr:uid="{E67AAC75-6BD7-4BA0-B55F-7D9BB5CF75DB}"/>
    <cellStyle name="40% - Accent3 3 5 2 2" xfId="29783" xr:uid="{820EEA1A-402C-41B0-90E1-B145C9F7A095}"/>
    <cellStyle name="40% - Accent3 3 5 2 2 2" xfId="48545" xr:uid="{CF283314-55C3-4823-BBCD-E6BF91B8A07D}"/>
    <cellStyle name="40% - Accent3 3 5 2 3" xfId="20392" xr:uid="{050FCBE0-3E1F-42B5-A1EB-843D978682A4}"/>
    <cellStyle name="40% - Accent3 3 5 2 4" xfId="39164" xr:uid="{84D03ABD-B011-4FC3-845C-632C7EDF5BB7}"/>
    <cellStyle name="40% - Accent3 3 5 2 5" xfId="53275" xr:uid="{102D7C0B-52B9-4657-B5AB-01D921256C10}"/>
    <cellStyle name="40% - Accent3 3 5 2 6" xfId="61200" xr:uid="{BA02ED78-FA6C-4DE4-8A1C-8D6008E67109}"/>
    <cellStyle name="40% - Accent3 3 5 3" xfId="10930" xr:uid="{C09E7007-9F89-4056-924A-1079035B062C}"/>
    <cellStyle name="40% - Accent3 3 5 3 2" xfId="29784" xr:uid="{2E8968FA-27EC-4895-87C4-BE394780DE6A}"/>
    <cellStyle name="40% - Accent3 3 5 3 2 2" xfId="48546" xr:uid="{B248571B-D469-4329-9A6F-A2E3AEDF561B}"/>
    <cellStyle name="40% - Accent3 3 5 3 3" xfId="20393" xr:uid="{A9A9D76F-9AE0-41A9-9925-06F9A5E3AD69}"/>
    <cellStyle name="40% - Accent3 3 5 3 4" xfId="39165" xr:uid="{75A6CFFF-9CA0-410F-A998-EFD0FC73E131}"/>
    <cellStyle name="40% - Accent3 3 5 3 5" xfId="53276" xr:uid="{EF698C16-862B-4D79-8018-722EF2DAABCC}"/>
    <cellStyle name="40% - Accent3 3 5 3 6" xfId="61201" xr:uid="{D8AE824B-167A-438A-9A50-11876F6DC9D4}"/>
    <cellStyle name="40% - Accent3 3 5 4" xfId="10928" xr:uid="{A3D2F2A7-402E-40C2-A3D8-6FADB46BA36D}"/>
    <cellStyle name="40% - Accent3 3 5 4 2" xfId="29782" xr:uid="{54BF8251-690B-4FEA-9C3E-7F4DAC890E30}"/>
    <cellStyle name="40% - Accent3 3 5 4 2 2" xfId="48544" xr:uid="{FD7A07DA-FC74-40FC-BED9-6290D612DFE3}"/>
    <cellStyle name="40% - Accent3 3 5 4 3" xfId="20391" xr:uid="{FEBFAD4A-7AFF-4251-A589-66B029527886}"/>
    <cellStyle name="40% - Accent3 3 5 4 4" xfId="39163" xr:uid="{87856E37-63DB-4B95-99B5-A837C97F1104}"/>
    <cellStyle name="40% - Accent3 3 5 5" xfId="24670" xr:uid="{4583AE65-D6E8-4408-8A02-56E26C9CA49C}"/>
    <cellStyle name="40% - Accent3 3 5 5 2" xfId="43432" xr:uid="{3B7A3C92-4D67-4569-937D-27A8772536BA}"/>
    <cellStyle name="40% - Accent3 3 5 6" xfId="15279" xr:uid="{BCEB2D24-47BF-4005-A742-CDD9A9B96A96}"/>
    <cellStyle name="40% - Accent3 3 5 7" xfId="34051" xr:uid="{735476BA-4224-4254-8700-A36FAF672D4B}"/>
    <cellStyle name="40% - Accent3 3 5 8" xfId="53274" xr:uid="{D8568E35-F590-4379-972B-C9FA991BB5F6}"/>
    <cellStyle name="40% - Accent3 3 5 9" xfId="5623" xr:uid="{4939A133-AA11-4FB4-A7A2-B383F45E55B7}"/>
    <cellStyle name="40% - Accent3 3 6" xfId="4072" xr:uid="{8E4658A0-C6C2-418D-A7F2-AF180BB516FB}"/>
    <cellStyle name="40% - Accent3 3 6 2" xfId="23119" xr:uid="{AF7CC9FF-4E92-4306-85AE-3E0222BED6DE}"/>
    <cellStyle name="40% - Accent3 3 6 2 2" xfId="41882" xr:uid="{17905532-C654-412D-8957-C644E8C683C3}"/>
    <cellStyle name="40% - Accent3 3 6 3" xfId="13728" xr:uid="{7803CFA1-1762-4AD4-A63B-C3313DD269B9}"/>
    <cellStyle name="40% - Accent3 3 6 4" xfId="32501" xr:uid="{DF105BB4-0F8D-458E-B072-D15B80698B4A}"/>
    <cellStyle name="40% - Accent3 3 7" xfId="6975" xr:uid="{8CCD4273-5C0E-4AE9-B1BD-898AB6AA49D2}"/>
    <cellStyle name="40% - Accent3 3 7 2" xfId="26015" xr:uid="{A008CDC2-FAAD-4A5E-91EA-C3069104C881}"/>
    <cellStyle name="40% - Accent3 3 7 2 2" xfId="44777" xr:uid="{77E3D6CA-EB6B-4EF9-891D-57E86EAFE9D1}"/>
    <cellStyle name="40% - Accent3 3 7 3" xfId="16624" xr:uid="{E9C9A442-CBAB-4B23-A95D-3977754BD713}"/>
    <cellStyle name="40% - Accent3 3 7 4" xfId="35396" xr:uid="{9FA0AA19-136C-4D56-934E-625AE6DFA2E8}"/>
    <cellStyle name="40% - Accent3 3 8" xfId="7959" xr:uid="{89BE382D-D57E-4D95-95F8-2CB916718003}"/>
    <cellStyle name="40% - Accent3 3 9" xfId="8710" xr:uid="{B1BF269B-2ED7-4342-B7F5-08BC44AB5AF9}"/>
    <cellStyle name="40% - Accent3 3 9 2" xfId="27566" xr:uid="{8697769F-5602-4BAF-BD89-0FEBACFF6047}"/>
    <cellStyle name="40% - Accent3 3 9 2 2" xfId="46328" xr:uid="{D2E5A4B6-F07B-4C0A-B5E6-3808D0D64F4E}"/>
    <cellStyle name="40% - Accent3 3 9 3" xfId="18175" xr:uid="{60DDAC8C-0902-4F80-8CE2-3E69B73238DB}"/>
    <cellStyle name="40% - Accent3 3 9 4" xfId="36947" xr:uid="{108AE064-6F59-476F-8EE4-831B1960E980}"/>
    <cellStyle name="40% - Accent3 4" xfId="1104" xr:uid="{9589CC5F-6EA1-4A37-A29F-4BC8FA72D40D}"/>
    <cellStyle name="40% - Accent3 4 10" xfId="22599" xr:uid="{002BC44D-4107-4F88-AF6F-37EAC34362D0}"/>
    <cellStyle name="40% - Accent3 4 10 2" xfId="41371" xr:uid="{3258C86D-7A93-415A-B392-7E7FA4FB57CC}"/>
    <cellStyle name="40% - Accent3 4 10 3" xfId="55834" xr:uid="{886AE3A7-6AA0-4EE1-B884-CB8EC8B06A37}"/>
    <cellStyle name="40% - Accent3 4 11" xfId="13208" xr:uid="{03013C18-6E35-4105-99D6-E3955E197254}"/>
    <cellStyle name="40% - Accent3 4 11 2" xfId="55835" xr:uid="{0427DA40-ACB4-4683-B025-C0185D35BFCD}"/>
    <cellStyle name="40% - Accent3 4 12" xfId="31990" xr:uid="{1032E1DB-4EA8-477E-B9E1-1A77DD90496F}"/>
    <cellStyle name="40% - Accent3 4 12 2" xfId="55836" xr:uid="{28829541-9A27-421C-84A8-FACDDD19B1B0}"/>
    <cellStyle name="40% - Accent3 4 13" xfId="51064" xr:uid="{FD71CAF4-5B63-4E37-972B-833B888F992B}"/>
    <cellStyle name="40% - Accent3 4 13 2" xfId="55837" xr:uid="{D21FB7DD-3E80-47ED-B0AE-A70158364DBF}"/>
    <cellStyle name="40% - Accent3 4 14" xfId="3545" xr:uid="{F797C09E-F959-42ED-B977-F17E4B78810D}"/>
    <cellStyle name="40% - Accent3 4 15" xfId="55833" xr:uid="{F85607F9-16F6-4A97-AF81-A611804F24F1}"/>
    <cellStyle name="40% - Accent3 4 2" xfId="1200" xr:uid="{AF47C343-E9E0-4C0D-8702-44DDCD942225}"/>
    <cellStyle name="40% - Accent3 4 2 10" xfId="51065" xr:uid="{11540A85-AAC3-460D-BA7F-5AA4A2ED20BF}"/>
    <cellStyle name="40% - Accent3 4 2 11" xfId="3546" xr:uid="{3DCBCEAA-45E6-4B0F-B736-3EC8648C64BA}"/>
    <cellStyle name="40% - Accent3 4 2 12" xfId="55838" xr:uid="{E352CC2F-D0F6-4A17-A66A-E3DA12C468A0}"/>
    <cellStyle name="40% - Accent3 4 2 2" xfId="1406" xr:uid="{8621936B-374C-4C20-84FC-DDF8E8F6F239}"/>
    <cellStyle name="40% - Accent3 4 2 2 10" xfId="59228" xr:uid="{8C44B8C1-F296-4BAF-9784-65B638C0D557}"/>
    <cellStyle name="40% - Accent3 4 2 2 2" xfId="2064" xr:uid="{C5ECBB01-FDD3-4270-AEAD-4EF2C045DDA0}"/>
    <cellStyle name="40% - Accent3 4 2 2 2 2" xfId="10931" xr:uid="{8227EBB2-E290-418E-A4D3-5FA26073DCC4}"/>
    <cellStyle name="40% - Accent3 4 2 2 2 2 2" xfId="29785" xr:uid="{D68E7F55-8CF1-47B5-BF5B-0134BD64B286}"/>
    <cellStyle name="40% - Accent3 4 2 2 2 2 2 2" xfId="48547" xr:uid="{9F5D238F-F8FE-4D6C-9FF2-02494E2234B6}"/>
    <cellStyle name="40% - Accent3 4 2 2 2 2 3" xfId="20394" xr:uid="{C10B3395-07BB-4640-BB96-E6060F0E3F5D}"/>
    <cellStyle name="40% - Accent3 4 2 2 2 2 4" xfId="39166" xr:uid="{6012DF9D-47D2-4321-A3E9-053DD741256D}"/>
    <cellStyle name="40% - Accent3 4 2 2 2 3" xfId="26023" xr:uid="{A52BB251-FFF5-4D22-96EA-0E7A4A910B33}"/>
    <cellStyle name="40% - Accent3 4 2 2 2 3 2" xfId="44785" xr:uid="{8C6BF586-8A88-401C-A043-24A1B9C5E7AD}"/>
    <cellStyle name="40% - Accent3 4 2 2 2 4" xfId="16632" xr:uid="{8139551C-B4FC-4CB0-A79C-38729985B37D}"/>
    <cellStyle name="40% - Accent3 4 2 2 2 5" xfId="35404" xr:uid="{97058759-19FC-466E-975E-BFB4CAE879C1}"/>
    <cellStyle name="40% - Accent3 4 2 2 2 6" xfId="53277" xr:uid="{3A0AAA7D-EA50-4CA1-9796-CEF6E1A81AB6}"/>
    <cellStyle name="40% - Accent3 4 2 2 2 7" xfId="6983" xr:uid="{7F4ABF0F-25CC-466C-80E7-6CFC99D1497E}"/>
    <cellStyle name="40% - Accent3 4 2 2 3" xfId="10932" xr:uid="{33797BE5-711F-41A2-AEA8-352845F73525}"/>
    <cellStyle name="40% - Accent3 4 2 2 3 2" xfId="29786" xr:uid="{BD3F6354-F071-4D1E-B29D-E49AE53565A5}"/>
    <cellStyle name="40% - Accent3 4 2 2 3 2 2" xfId="48548" xr:uid="{771D2827-E0B2-482F-BA5F-6F74442CE6B6}"/>
    <cellStyle name="40% - Accent3 4 2 2 3 3" xfId="20395" xr:uid="{7B02CE9C-711B-4F64-BB64-DA92C1ED69B0}"/>
    <cellStyle name="40% - Accent3 4 2 2 3 4" xfId="39167" xr:uid="{24AF77ED-7392-4641-AF39-FBB7929AE7CE}"/>
    <cellStyle name="40% - Accent3 4 2 2 3 5" xfId="53278" xr:uid="{5CFAC0F3-CC70-4931-BC9E-2C388570B235}"/>
    <cellStyle name="40% - Accent3 4 2 2 3 6" xfId="61202" xr:uid="{527C232A-2BFB-4991-B913-97EB1C86D8A1}"/>
    <cellStyle name="40% - Accent3 4 2 2 4" xfId="8718" xr:uid="{4C625C46-8A32-4F50-AD6C-7D7056C2CAF6}"/>
    <cellStyle name="40% - Accent3 4 2 2 4 2" xfId="27574" xr:uid="{5312487B-2F17-4E29-895C-A90E8184FACD}"/>
    <cellStyle name="40% - Accent3 4 2 2 4 2 2" xfId="46336" xr:uid="{5383CFEC-68A7-4491-98CC-40A7FCDBDC46}"/>
    <cellStyle name="40% - Accent3 4 2 2 4 3" xfId="18183" xr:uid="{FD6837EC-46FC-4F18-B6F8-9B4D85F021CF}"/>
    <cellStyle name="40% - Accent3 4 2 2 4 4" xfId="36955" xr:uid="{7C7A92AB-9DA6-4BAA-B99F-BDC7540568F4}"/>
    <cellStyle name="40% - Accent3 4 2 2 5" xfId="24152" xr:uid="{7A59EB1D-4ED5-40B5-A0CC-9318107CCEA8}"/>
    <cellStyle name="40% - Accent3 4 2 2 5 2" xfId="42915" xr:uid="{87A119FD-5051-41C7-B0DB-DCEDA9DD192A}"/>
    <cellStyle name="40% - Accent3 4 2 2 6" xfId="14761" xr:uid="{53C1C6E9-55B8-4318-B6FD-03780B309E3E}"/>
    <cellStyle name="40% - Accent3 4 2 2 7" xfId="33534" xr:uid="{0AEE4A37-5FA7-40D9-9D43-D2FA2F0199D1}"/>
    <cellStyle name="40% - Accent3 4 2 2 8" xfId="51066" xr:uid="{554748AA-7B2D-4B9F-A140-C292152AEFF2}"/>
    <cellStyle name="40% - Accent3 4 2 2 9" xfId="5105" xr:uid="{2A4B3A7E-C594-4194-AA9D-C2221E2985C1}"/>
    <cellStyle name="40% - Accent3 4 2 3" xfId="1858" xr:uid="{F9386E40-E933-4B7C-9D0F-99BCBA581359}"/>
    <cellStyle name="40% - Accent3 4 2 3 2" xfId="10933" xr:uid="{8FBA1AD3-694B-4D6E-A72E-D24703C8D874}"/>
    <cellStyle name="40% - Accent3 4 2 3 2 2" xfId="29787" xr:uid="{C0D516CF-90CC-4F17-A679-9827FA2F3F7F}"/>
    <cellStyle name="40% - Accent3 4 2 3 2 2 2" xfId="48549" xr:uid="{39C50231-A64A-4666-9137-042C463F68C3}"/>
    <cellStyle name="40% - Accent3 4 2 3 2 3" xfId="20396" xr:uid="{E0644862-E8B7-4F1E-813D-A9BDB164D454}"/>
    <cellStyle name="40% - Accent3 4 2 3 2 4" xfId="39168" xr:uid="{3FEA1009-047A-472D-9A9A-AA62E6D81948}"/>
    <cellStyle name="40% - Accent3 4 2 3 3" xfId="24928" xr:uid="{85D2A887-49C5-4111-90C0-B430DED6E124}"/>
    <cellStyle name="40% - Accent3 4 2 3 3 2" xfId="43690" xr:uid="{7A249A85-03D7-49BF-A1A3-D3B349B24CF7}"/>
    <cellStyle name="40% - Accent3 4 2 3 4" xfId="15537" xr:uid="{90DF2953-0E68-4380-B056-8F6CC4F24C3E}"/>
    <cellStyle name="40% - Accent3 4 2 3 5" xfId="34309" xr:uid="{354F61F3-F6F8-452F-B2F5-5D2C0F2DD6B5}"/>
    <cellStyle name="40% - Accent3 4 2 3 6" xfId="53279" xr:uid="{B45E00B1-CB5F-4CC5-9F10-5523D8AF1065}"/>
    <cellStyle name="40% - Accent3 4 2 3 7" xfId="5881" xr:uid="{AC652BD0-6178-4F21-B527-935DAF655879}"/>
    <cellStyle name="40% - Accent3 4 2 4" xfId="1652" xr:uid="{A07180F7-A0A9-4C50-9A7C-0A3129227B63}"/>
    <cellStyle name="40% - Accent3 4 2 4 2" xfId="10934" xr:uid="{7967DEFE-B463-4772-9435-97EFE5A690DC}"/>
    <cellStyle name="40% - Accent3 4 2 4 2 2" xfId="29788" xr:uid="{C97017F9-F732-49FB-8D3F-2AE0035644D9}"/>
    <cellStyle name="40% - Accent3 4 2 4 2 2 2" xfId="48550" xr:uid="{938179CB-AB04-4E4A-B032-78050EB18C24}"/>
    <cellStyle name="40% - Accent3 4 2 4 2 3" xfId="20397" xr:uid="{8541F875-815A-4B93-9CC5-8BB5B8EB52BB}"/>
    <cellStyle name="40% - Accent3 4 2 4 2 4" xfId="39169" xr:uid="{37742F73-318E-4CD8-AEEA-F34680F3A4AB}"/>
    <cellStyle name="40% - Accent3 4 2 4 3" xfId="23377" xr:uid="{BE9520CF-CE96-41D0-8E30-F207550A3CA0}"/>
    <cellStyle name="40% - Accent3 4 2 4 3 2" xfId="42140" xr:uid="{0351D534-B7BE-46D7-9822-69E854877139}"/>
    <cellStyle name="40% - Accent3 4 2 4 4" xfId="13986" xr:uid="{794B92C5-5F61-40B7-823B-73D1047E811F}"/>
    <cellStyle name="40% - Accent3 4 2 4 5" xfId="32759" xr:uid="{B9251FEB-EF5B-450B-ACCD-AC9A01DB1601}"/>
    <cellStyle name="40% - Accent3 4 2 4 6" xfId="53280" xr:uid="{06EAAA60-7DFF-4C34-B753-559B24FCCF24}"/>
    <cellStyle name="40% - Accent3 4 2 4 7" xfId="4330" xr:uid="{8715C255-FD69-4AA3-841F-9FA8D401141F}"/>
    <cellStyle name="40% - Accent3 4 2 5" xfId="6982" xr:uid="{D476D481-8ADA-40B5-B6BE-CB0507CC444F}"/>
    <cellStyle name="40% - Accent3 4 2 5 2" xfId="26022" xr:uid="{42B70360-E8B7-46C3-8A8F-548ABEB6D63C}"/>
    <cellStyle name="40% - Accent3 4 2 5 2 2" xfId="44784" xr:uid="{63EFD7D2-AA39-48B9-99FF-148A3EB1B4F7}"/>
    <cellStyle name="40% - Accent3 4 2 5 3" xfId="16631" xr:uid="{CFC91A6A-C01B-4B03-BF2A-322ED93CE537}"/>
    <cellStyle name="40% - Accent3 4 2 5 4" xfId="35403" xr:uid="{085ADDBC-7E8D-4E4C-AA25-6B5EE81767BD}"/>
    <cellStyle name="40% - Accent3 4 2 6" xfId="8717" xr:uid="{3689E2AB-0951-4C3E-BA30-0197BCE76E17}"/>
    <cellStyle name="40% - Accent3 4 2 6 2" xfId="27573" xr:uid="{75C4EA90-9BB2-49CB-851D-8BA5F4F04694}"/>
    <cellStyle name="40% - Accent3 4 2 6 2 2" xfId="46335" xr:uid="{030C7E33-FDE7-45F1-9666-9A89D37DBF20}"/>
    <cellStyle name="40% - Accent3 4 2 6 3" xfId="18182" xr:uid="{2B75655E-805E-4C64-9B2B-D68CA05D5DE7}"/>
    <cellStyle name="40% - Accent3 4 2 6 4" xfId="36954" xr:uid="{13DBA135-CF17-4309-AF74-997CB1730633}"/>
    <cellStyle name="40% - Accent3 4 2 7" xfId="22600" xr:uid="{DE3CFB59-712B-453D-A557-AEE6419CB8D1}"/>
    <cellStyle name="40% - Accent3 4 2 7 2" xfId="41372" xr:uid="{10ABBE0E-76BC-400E-A36D-E9A17ADD9DEC}"/>
    <cellStyle name="40% - Accent3 4 2 8" xfId="13209" xr:uid="{D7AC4335-A3AB-455B-AFF5-86AC927B8BC3}"/>
    <cellStyle name="40% - Accent3 4 2 9" xfId="31991" xr:uid="{6B7B7979-843C-4034-9E57-4061D870B9C9}"/>
    <cellStyle name="40% - Accent3 4 3" xfId="1323" xr:uid="{5299D32C-0EB7-4099-BE40-F19EB1485BAA}"/>
    <cellStyle name="40% - Accent3 4 3 10" xfId="51067" xr:uid="{BCEEF959-8105-40E4-90D5-17A8610E6841}"/>
    <cellStyle name="40% - Accent3 4 3 11" xfId="3547" xr:uid="{279638B3-2485-4BAD-A2D5-3CEBC03BB288}"/>
    <cellStyle name="40% - Accent3 4 3 12" xfId="55839" xr:uid="{098D7C48-B7EE-4A4B-AC1C-D39755388F97}"/>
    <cellStyle name="40% - Accent3 4 3 2" xfId="1981" xr:uid="{3BE716EC-DE15-4EA2-81A4-5FFA56748263}"/>
    <cellStyle name="40% - Accent3 4 3 2 10" xfId="59229" xr:uid="{2C4287BA-2B3D-43EF-9F69-A8D5AB9F1DE1}"/>
    <cellStyle name="40% - Accent3 4 3 2 2" xfId="6985" xr:uid="{F2B8726E-81EC-475C-8F7C-B4F49F0789FE}"/>
    <cellStyle name="40% - Accent3 4 3 2 2 2" xfId="10935" xr:uid="{D36EB35E-5926-4BA5-8032-0B7BB942C454}"/>
    <cellStyle name="40% - Accent3 4 3 2 2 2 2" xfId="29789" xr:uid="{6EFE8964-2DC4-4BC7-B6C6-332EB5AD31CA}"/>
    <cellStyle name="40% - Accent3 4 3 2 2 2 2 2" xfId="48551" xr:uid="{6B11184B-DBBD-4294-A513-9A0499CB1D94}"/>
    <cellStyle name="40% - Accent3 4 3 2 2 2 3" xfId="20398" xr:uid="{3CA28080-1864-46DD-8114-0AC883F8C60E}"/>
    <cellStyle name="40% - Accent3 4 3 2 2 2 4" xfId="39170" xr:uid="{2FBD4C45-C6C5-4836-B9B6-D03BEBBCE7B8}"/>
    <cellStyle name="40% - Accent3 4 3 2 2 3" xfId="26025" xr:uid="{0F371D29-7F53-40F6-AC2A-0F6337ADD7C7}"/>
    <cellStyle name="40% - Accent3 4 3 2 2 3 2" xfId="44787" xr:uid="{15FD1F08-753B-485D-9949-CFD9226D32C4}"/>
    <cellStyle name="40% - Accent3 4 3 2 2 4" xfId="16634" xr:uid="{739A9C54-8233-4BA9-86F1-E6CEED655377}"/>
    <cellStyle name="40% - Accent3 4 3 2 2 5" xfId="35406" xr:uid="{9106E61D-0952-4FE5-9E5D-13DD8F438AFF}"/>
    <cellStyle name="40% - Accent3 4 3 2 2 6" xfId="53281" xr:uid="{46CDD845-8E75-4932-BB47-65B1FD44206D}"/>
    <cellStyle name="40% - Accent3 4 3 2 2 7" xfId="61203" xr:uid="{C484A281-F0FA-470E-ADC0-BB6CC9538962}"/>
    <cellStyle name="40% - Accent3 4 3 2 3" xfId="10936" xr:uid="{8D81C671-2DFC-4EFB-B935-BB5B76F03313}"/>
    <cellStyle name="40% - Accent3 4 3 2 3 2" xfId="29790" xr:uid="{5278923B-1C8C-4641-AB7D-48F099612DB0}"/>
    <cellStyle name="40% - Accent3 4 3 2 3 2 2" xfId="48552" xr:uid="{CB1092A5-EBDB-4215-BA83-26268C42AB29}"/>
    <cellStyle name="40% - Accent3 4 3 2 3 3" xfId="20399" xr:uid="{BFAE19CC-D982-4C6F-8D9C-E6B0A84D1316}"/>
    <cellStyle name="40% - Accent3 4 3 2 3 4" xfId="39171" xr:uid="{59923E7B-5E95-4581-AA1B-6D3E6EA7664B}"/>
    <cellStyle name="40% - Accent3 4 3 2 3 5" xfId="53282" xr:uid="{368121E4-C85E-4DE4-8FBB-74C148DC3185}"/>
    <cellStyle name="40% - Accent3 4 3 2 3 6" xfId="61204" xr:uid="{ED0AB1EA-E8AF-472F-BDCA-11A87BDDE51A}"/>
    <cellStyle name="40% - Accent3 4 3 2 4" xfId="8720" xr:uid="{72789349-93BC-4254-BB62-510643D1A68B}"/>
    <cellStyle name="40% - Accent3 4 3 2 4 2" xfId="27576" xr:uid="{B1FBCA5D-2215-4EEF-9715-534C0B4E1C58}"/>
    <cellStyle name="40% - Accent3 4 3 2 4 2 2" xfId="46338" xr:uid="{0670910A-C821-42B5-BB34-B27607CE2B21}"/>
    <cellStyle name="40% - Accent3 4 3 2 4 3" xfId="18185" xr:uid="{B0EA992C-BB6E-4090-AC1D-F1819B072180}"/>
    <cellStyle name="40% - Accent3 4 3 2 4 4" xfId="36957" xr:uid="{5CEE7194-7AE8-41E9-A48B-EF87313BEE89}"/>
    <cellStyle name="40% - Accent3 4 3 2 5" xfId="24370" xr:uid="{F29CD132-F564-4B68-97E7-C1E60D8F1D4F}"/>
    <cellStyle name="40% - Accent3 4 3 2 5 2" xfId="43133" xr:uid="{0E07C297-EF33-4AEA-BB17-0D1682BDAEF0}"/>
    <cellStyle name="40% - Accent3 4 3 2 6" xfId="14979" xr:uid="{6FD4E69B-4447-4816-8412-4EAEE405F629}"/>
    <cellStyle name="40% - Accent3 4 3 2 7" xfId="33752" xr:uid="{00F1890E-316C-4D3F-9F61-F7CE11DE16C4}"/>
    <cellStyle name="40% - Accent3 4 3 2 8" xfId="51068" xr:uid="{873B62D6-B292-4F2C-86C0-67D2D1659389}"/>
    <cellStyle name="40% - Accent3 4 3 2 9" xfId="5323" xr:uid="{000CFB0D-0997-4CA2-BDE9-258964E8B355}"/>
    <cellStyle name="40% - Accent3 4 3 3" xfId="6099" xr:uid="{93C00188-296C-40E2-8701-235489E4A514}"/>
    <cellStyle name="40% - Accent3 4 3 3 2" xfId="10937" xr:uid="{95105E03-A988-4251-97F9-548B98F6F27A}"/>
    <cellStyle name="40% - Accent3 4 3 3 2 2" xfId="29791" xr:uid="{571570FF-FC68-4795-AAC1-812E7984EC26}"/>
    <cellStyle name="40% - Accent3 4 3 3 2 2 2" xfId="48553" xr:uid="{B90ED063-99A0-491B-941D-C34C0E585BF0}"/>
    <cellStyle name="40% - Accent3 4 3 3 2 3" xfId="20400" xr:uid="{285CFE97-1214-4F5E-BC39-8CE9ACB66DE5}"/>
    <cellStyle name="40% - Accent3 4 3 3 2 4" xfId="39172" xr:uid="{E44AB600-5F62-4E5C-903B-56723635512A}"/>
    <cellStyle name="40% - Accent3 4 3 3 3" xfId="25146" xr:uid="{841D58E4-FCAF-4B47-9958-6C7695C3FF98}"/>
    <cellStyle name="40% - Accent3 4 3 3 3 2" xfId="43908" xr:uid="{FCD62BAA-1BCA-4FEE-B3F1-3D7362E1DC33}"/>
    <cellStyle name="40% - Accent3 4 3 3 4" xfId="15755" xr:uid="{D43DFF08-974B-4A06-B26D-47B19B420D06}"/>
    <cellStyle name="40% - Accent3 4 3 3 5" xfId="34527" xr:uid="{4ECA1FA5-9C7E-462F-8878-DDB999E8418D}"/>
    <cellStyle name="40% - Accent3 4 3 3 6" xfId="53283" xr:uid="{32684DDE-E82F-46B8-A897-017288BA3071}"/>
    <cellStyle name="40% - Accent3 4 3 3 7" xfId="61205" xr:uid="{03967107-0B23-4AD0-9918-34E9EFB6B769}"/>
    <cellStyle name="40% - Accent3 4 3 4" xfId="4548" xr:uid="{103D2FAE-1D57-43A3-B16D-B92C54D6FA17}"/>
    <cellStyle name="40% - Accent3 4 3 4 2" xfId="10938" xr:uid="{1A2716C8-8834-4480-B1F5-4808D8CA4C0A}"/>
    <cellStyle name="40% - Accent3 4 3 4 2 2" xfId="29792" xr:uid="{AFE4D561-D70F-4977-90F5-86FE284BED90}"/>
    <cellStyle name="40% - Accent3 4 3 4 2 2 2" xfId="48554" xr:uid="{77D5C349-20BA-4F02-87D1-28A8206589F3}"/>
    <cellStyle name="40% - Accent3 4 3 4 2 3" xfId="20401" xr:uid="{61793D67-0F2D-4571-A29C-69C783AF4CA5}"/>
    <cellStyle name="40% - Accent3 4 3 4 2 4" xfId="39173" xr:uid="{FDBFE0B4-5482-4ECF-B6AF-CD132B0593AB}"/>
    <cellStyle name="40% - Accent3 4 3 4 3" xfId="23595" xr:uid="{D601CBD2-C6F5-45F9-A68B-E4FA2E5109C8}"/>
    <cellStyle name="40% - Accent3 4 3 4 3 2" xfId="42358" xr:uid="{E463C35C-6D37-4915-909A-D65498A03C86}"/>
    <cellStyle name="40% - Accent3 4 3 4 4" xfId="14204" xr:uid="{4ED87909-9B94-4B29-826A-E2B654C0FE86}"/>
    <cellStyle name="40% - Accent3 4 3 4 5" xfId="32977" xr:uid="{2D234703-EA57-4378-A9BA-3EF85DCA9760}"/>
    <cellStyle name="40% - Accent3 4 3 4 6" xfId="53284" xr:uid="{68FB9AA6-0BC2-4053-97C6-FDD4B04AC6EB}"/>
    <cellStyle name="40% - Accent3 4 3 4 7" xfId="61206" xr:uid="{387A6AF6-3E54-441F-9BDC-224E10B6C626}"/>
    <cellStyle name="40% - Accent3 4 3 5" xfId="6984" xr:uid="{5B744C22-3D66-489F-BC21-5937F37E0F7E}"/>
    <cellStyle name="40% - Accent3 4 3 5 2" xfId="26024" xr:uid="{CE21622A-5F82-400B-A780-99D3C38EA296}"/>
    <cellStyle name="40% - Accent3 4 3 5 2 2" xfId="44786" xr:uid="{05A7BDC1-5657-44F3-834B-E633FBAA9DFB}"/>
    <cellStyle name="40% - Accent3 4 3 5 3" xfId="16633" xr:uid="{D00AF4F5-508E-4B0F-BC35-9B8178BC0943}"/>
    <cellStyle name="40% - Accent3 4 3 5 4" xfId="35405" xr:uid="{84FA8BF0-2A0C-40AC-AD2A-7C7922CC494D}"/>
    <cellStyle name="40% - Accent3 4 3 6" xfId="8719" xr:uid="{8BB7FC88-2498-48BC-99CA-9CB00C9EEDAF}"/>
    <cellStyle name="40% - Accent3 4 3 6 2" xfId="27575" xr:uid="{76BC5708-F524-41B1-AC6B-0CB8897AF209}"/>
    <cellStyle name="40% - Accent3 4 3 6 2 2" xfId="46337" xr:uid="{18406298-823A-426F-8CE8-B43C4D567AEE}"/>
    <cellStyle name="40% - Accent3 4 3 6 3" xfId="18184" xr:uid="{4B1B0AE7-3C70-466B-9576-2E99FFEEFB5F}"/>
    <cellStyle name="40% - Accent3 4 3 6 4" xfId="36956" xr:uid="{6D878E34-4CF0-4F52-8EBD-162FF5E1A39E}"/>
    <cellStyle name="40% - Accent3 4 3 7" xfId="22601" xr:uid="{484170BE-1838-400D-9F43-E00D0022E0BE}"/>
    <cellStyle name="40% - Accent3 4 3 7 2" xfId="41373" xr:uid="{83D13F8E-53E2-4D47-BCE0-791300F0FA24}"/>
    <cellStyle name="40% - Accent3 4 3 8" xfId="13210" xr:uid="{04CCD41A-F248-4027-A0C9-F4571EE64028}"/>
    <cellStyle name="40% - Accent3 4 3 9" xfId="31992" xr:uid="{817622AE-0DAC-479C-AD1F-4E4FBADB76C2}"/>
    <cellStyle name="40% - Accent3 4 4" xfId="1775" xr:uid="{0C96836B-E83F-4BAE-8D8C-E1CD5CEDD6DE}"/>
    <cellStyle name="40% - Accent3 4 4 10" xfId="55840" xr:uid="{472716AD-3B6C-4099-9FD8-5BD6839D26DA}"/>
    <cellStyle name="40% - Accent3 4 4 2" xfId="6986" xr:uid="{C30AB6E1-7B1B-4824-B64A-B2C60ECA1837}"/>
    <cellStyle name="40% - Accent3 4 4 2 2" xfId="10939" xr:uid="{C7F65A2C-1575-4635-AA52-597D45A794BB}"/>
    <cellStyle name="40% - Accent3 4 4 2 2 2" xfId="29793" xr:uid="{C127C3EC-D2A6-4486-8BB6-D26B61728196}"/>
    <cellStyle name="40% - Accent3 4 4 2 2 2 2" xfId="48555" xr:uid="{13E7FCBA-9034-4A16-A910-DBD5FCA0C9FD}"/>
    <cellStyle name="40% - Accent3 4 4 2 2 3" xfId="20402" xr:uid="{5485D6B8-A370-427D-BD71-1DCF9D1CC299}"/>
    <cellStyle name="40% - Accent3 4 4 2 2 4" xfId="39174" xr:uid="{519BE8AA-0F4D-4206-9F6F-E2F6C0A7D593}"/>
    <cellStyle name="40% - Accent3 4 4 2 3" xfId="26026" xr:uid="{195EB164-1E77-4BCF-8C2D-AA999F0BB439}"/>
    <cellStyle name="40% - Accent3 4 4 2 3 2" xfId="44788" xr:uid="{069C5448-E6C3-4640-BBF9-A1FBBDC99D01}"/>
    <cellStyle name="40% - Accent3 4 4 2 4" xfId="16635" xr:uid="{9A657F6F-300A-41BE-AF8D-CE9C0C0840E0}"/>
    <cellStyle name="40% - Accent3 4 4 2 5" xfId="35407" xr:uid="{5518D038-BE56-431A-8C84-585C758EEE8C}"/>
    <cellStyle name="40% - Accent3 4 4 2 6" xfId="53285" xr:uid="{93A3EFDC-6B5F-4062-8F28-8125FBEECC31}"/>
    <cellStyle name="40% - Accent3 4 4 2 7" xfId="61207" xr:uid="{FD3BA2E0-97B6-4F1B-9EDF-1C33C9002D05}"/>
    <cellStyle name="40% - Accent3 4 4 3" xfId="10940" xr:uid="{5FA794EF-26D3-44D2-9C8A-EC4F91B7DA03}"/>
    <cellStyle name="40% - Accent3 4 4 3 2" xfId="29794" xr:uid="{5931108B-E906-4A8D-9323-1CB317957480}"/>
    <cellStyle name="40% - Accent3 4 4 3 2 2" xfId="48556" xr:uid="{4198F301-861C-42B8-8563-8CE977900DD2}"/>
    <cellStyle name="40% - Accent3 4 4 3 3" xfId="20403" xr:uid="{040579EC-69DB-47C9-9EF2-3A4694745583}"/>
    <cellStyle name="40% - Accent3 4 4 3 4" xfId="39175" xr:uid="{75D170F9-D58B-4530-844D-29820D85A5BC}"/>
    <cellStyle name="40% - Accent3 4 4 3 5" xfId="53286" xr:uid="{FBA2E02D-3589-4B45-A049-57B77E7AE43C}"/>
    <cellStyle name="40% - Accent3 4 4 3 6" xfId="61208" xr:uid="{8FB73D08-6F1D-4A6C-81AB-C141FA723556}"/>
    <cellStyle name="40% - Accent3 4 4 4" xfId="8721" xr:uid="{4C73AD71-6F9D-4CDF-8FD7-962C6E46C1B5}"/>
    <cellStyle name="40% - Accent3 4 4 4 2" xfId="27577" xr:uid="{D1B7D0A3-3913-4265-8D7F-B9ABC056C118}"/>
    <cellStyle name="40% - Accent3 4 4 4 2 2" xfId="46339" xr:uid="{8A88F026-4350-4C46-BA64-40B1515C8442}"/>
    <cellStyle name="40% - Accent3 4 4 4 3" xfId="18186" xr:uid="{7A99AC39-E3E1-4CE6-817A-F961E2425764}"/>
    <cellStyle name="40% - Accent3 4 4 4 4" xfId="36958" xr:uid="{D4AC09FD-4B34-4D7F-B28E-A51946795158}"/>
    <cellStyle name="40% - Accent3 4 4 5" xfId="23937" xr:uid="{EE3816F6-9027-49D3-B15B-62522E05FE18}"/>
    <cellStyle name="40% - Accent3 4 4 5 2" xfId="42700" xr:uid="{43F2BFCB-092B-4CA4-9759-14EFA8B490FA}"/>
    <cellStyle name="40% - Accent3 4 4 6" xfId="14546" xr:uid="{24189166-28EF-4F73-ADB7-C91FE9DC1B1A}"/>
    <cellStyle name="40% - Accent3 4 4 7" xfId="33319" xr:uid="{432013F3-4070-4CB9-95EF-840D6E47C633}"/>
    <cellStyle name="40% - Accent3 4 4 8" xfId="51069" xr:uid="{403D96F1-BCD0-4BCB-904A-D48FE34C7E17}"/>
    <cellStyle name="40% - Accent3 4 4 9" xfId="4890" xr:uid="{1B19C693-AF73-4B84-8B85-8F3CB4A02F57}"/>
    <cellStyle name="40% - Accent3 4 5" xfId="1569" xr:uid="{2C843808-4747-4F28-8EC7-17F18B0F8896}"/>
    <cellStyle name="40% - Accent3 4 5 10" xfId="55841" xr:uid="{7AF2B83F-8FB1-4BE8-854A-8EB27063166D}"/>
    <cellStyle name="40% - Accent3 4 5 2" xfId="10942" xr:uid="{B9217184-772B-4F31-A130-6E88BB019FE9}"/>
    <cellStyle name="40% - Accent3 4 5 2 2" xfId="29796" xr:uid="{24B7CF69-9EA4-4B99-8ECE-EF358FEC7B85}"/>
    <cellStyle name="40% - Accent3 4 5 2 2 2" xfId="48558" xr:uid="{E6D2DA8C-5319-4EEA-A6E4-54EE4DFA728A}"/>
    <cellStyle name="40% - Accent3 4 5 2 3" xfId="20405" xr:uid="{8472F035-AF36-4CB9-88D8-1B6B26CFDED0}"/>
    <cellStyle name="40% - Accent3 4 5 2 4" xfId="39177" xr:uid="{B01D7717-F22D-4CFF-B522-DAF368A5FD58}"/>
    <cellStyle name="40% - Accent3 4 5 2 5" xfId="53288" xr:uid="{FEDBCA1C-E3AD-4488-95AE-9477EAE37188}"/>
    <cellStyle name="40% - Accent3 4 5 2 6" xfId="61209" xr:uid="{9ABE8170-A1AB-43D6-A606-9E228E51D588}"/>
    <cellStyle name="40% - Accent3 4 5 3" xfId="10943" xr:uid="{8560FBE5-30A4-4F44-BE58-EBFAE11AAEB5}"/>
    <cellStyle name="40% - Accent3 4 5 3 2" xfId="29797" xr:uid="{E7B5A003-0A97-472C-8995-335521CCA773}"/>
    <cellStyle name="40% - Accent3 4 5 3 2 2" xfId="48559" xr:uid="{9FB55E66-8C36-4FA6-9DF6-D9518E5A0B8D}"/>
    <cellStyle name="40% - Accent3 4 5 3 3" xfId="20406" xr:uid="{17397D39-0A27-4A46-9906-3F6ED8D5B5F5}"/>
    <cellStyle name="40% - Accent3 4 5 3 4" xfId="39178" xr:uid="{B1EC8C50-6AED-436E-B892-9D560413FBDC}"/>
    <cellStyle name="40% - Accent3 4 5 3 5" xfId="53289" xr:uid="{09DCA457-7A92-43EA-A044-3D032D9F9497}"/>
    <cellStyle name="40% - Accent3 4 5 3 6" xfId="61210" xr:uid="{CA6A96E8-F9A2-4633-828D-640751320CAD}"/>
    <cellStyle name="40% - Accent3 4 5 4" xfId="10941" xr:uid="{BD9A11C1-4125-416B-A937-F299F52F5CD4}"/>
    <cellStyle name="40% - Accent3 4 5 4 2" xfId="29795" xr:uid="{189F48C4-3DEE-42B1-9659-0E05DFF4DBEE}"/>
    <cellStyle name="40% - Accent3 4 5 4 2 2" xfId="48557" xr:uid="{966A81ED-07F4-4BB1-BDFF-81C96F82352D}"/>
    <cellStyle name="40% - Accent3 4 5 4 3" xfId="20404" xr:uid="{2F9FDED8-30C2-4645-9231-EBD451F9A4A1}"/>
    <cellStyle name="40% - Accent3 4 5 4 4" xfId="39176" xr:uid="{03C5D3CE-2915-46E7-A6B9-4BDE65E4D018}"/>
    <cellStyle name="40% - Accent3 4 5 5" xfId="24713" xr:uid="{BC4FBD0C-E0F0-4D93-8169-2FD07691D62F}"/>
    <cellStyle name="40% - Accent3 4 5 5 2" xfId="43475" xr:uid="{1A70607B-3D1C-4578-96EE-0E942DE5EA74}"/>
    <cellStyle name="40% - Accent3 4 5 6" xfId="15322" xr:uid="{BA224722-2D3B-4A11-AC27-7A82DD8D849E}"/>
    <cellStyle name="40% - Accent3 4 5 7" xfId="34094" xr:uid="{562AD0EC-812F-4002-B2A9-D882B2248777}"/>
    <cellStyle name="40% - Accent3 4 5 8" xfId="53287" xr:uid="{21A68932-2E71-439F-965F-A37B8E6BAB2B}"/>
    <cellStyle name="40% - Accent3 4 5 9" xfId="5666" xr:uid="{FCDA16D4-9EE4-452D-A08B-5F1E07ED9A3D}"/>
    <cellStyle name="40% - Accent3 4 6" xfId="4115" xr:uid="{DCE35E1C-AF94-4966-85EA-7B61D2166BFC}"/>
    <cellStyle name="40% - Accent3 4 6 2" xfId="23162" xr:uid="{A7D22995-0C3B-4603-8144-F6AE911FAB15}"/>
    <cellStyle name="40% - Accent3 4 6 2 2" xfId="41925" xr:uid="{CFC1161B-17B5-430E-947B-78074DD32441}"/>
    <cellStyle name="40% - Accent3 4 6 3" xfId="13771" xr:uid="{29EE966B-90C1-4A61-93E4-B9B37A26502A}"/>
    <cellStyle name="40% - Accent3 4 6 4" xfId="32544" xr:uid="{A021802C-D882-4770-8D24-0217194713BB}"/>
    <cellStyle name="40% - Accent3 4 6 5" xfId="55842" xr:uid="{13AEFEB5-E6D1-4184-8386-BD8F26BA4893}"/>
    <cellStyle name="40% - Accent3 4 7" xfId="6981" xr:uid="{C6F2106B-B99B-4AD2-B7EB-72EF555D47AB}"/>
    <cellStyle name="40% - Accent3 4 7 2" xfId="26021" xr:uid="{0C6B159A-5309-482D-B512-93F110FA4CDB}"/>
    <cellStyle name="40% - Accent3 4 7 2 2" xfId="44783" xr:uid="{5BE81D7F-B361-4C32-9E75-A3965364C3FF}"/>
    <cellStyle name="40% - Accent3 4 7 3" xfId="16630" xr:uid="{7B5CECA4-11AE-4E19-AC3A-CC974C2306BF}"/>
    <cellStyle name="40% - Accent3 4 7 4" xfId="35402" xr:uid="{2688F964-3851-48B4-8DC8-980DCA5A3B38}"/>
    <cellStyle name="40% - Accent3 4 7 5" xfId="55843" xr:uid="{7D5F08B8-E116-4F4C-9295-EE519672311B}"/>
    <cellStyle name="40% - Accent3 4 8" xfId="7961" xr:uid="{29308824-FD89-4084-B038-E59D43E075A3}"/>
    <cellStyle name="40% - Accent3 4 8 2" xfId="55844" xr:uid="{9AF7D847-8E2F-4618-A5DA-7F069A7E47BE}"/>
    <cellStyle name="40% - Accent3 4 9" xfId="8716" xr:uid="{12608523-A01C-488B-9288-6CF9E8CFC816}"/>
    <cellStyle name="40% - Accent3 4 9 2" xfId="27572" xr:uid="{204C8575-8D21-431C-BC13-3EDB0CBEC1A0}"/>
    <cellStyle name="40% - Accent3 4 9 2 2" xfId="46334" xr:uid="{46319BBE-37CF-4501-A61A-131607A665ED}"/>
    <cellStyle name="40% - Accent3 4 9 3" xfId="18181" xr:uid="{1CC602B5-A7CB-4249-86D0-4504252F6929}"/>
    <cellStyle name="40% - Accent3 4 9 4" xfId="36953" xr:uid="{E200DBED-8A90-46D2-8489-8E5401182F0A}"/>
    <cellStyle name="40% - Accent3 4 9 5" xfId="55845" xr:uid="{0A8B80DE-6C1A-4496-8126-32D54F0F619C}"/>
    <cellStyle name="40% - Accent3 5" xfId="1125" xr:uid="{6BBE6D8C-0443-4CB6-8737-9C72C17F6063}"/>
    <cellStyle name="40% - Accent3 5 10" xfId="22602" xr:uid="{0EE0B67B-0618-4F93-A648-1D467299A138}"/>
    <cellStyle name="40% - Accent3 5 10 2" xfId="41374" xr:uid="{4CFCEC05-360D-4B62-A6ED-CC58F93BCE03}"/>
    <cellStyle name="40% - Accent3 5 10 3" xfId="55847" xr:uid="{6D8DE5B5-290E-4F8A-B5BA-0A49ACB82D0B}"/>
    <cellStyle name="40% - Accent3 5 11" xfId="13211" xr:uid="{6FD1DE04-C1CE-4D4B-851D-7976983BE78A}"/>
    <cellStyle name="40% - Accent3 5 11 2" xfId="55848" xr:uid="{D9A88305-1AFB-4AEF-9A07-75D779FB2DF1}"/>
    <cellStyle name="40% - Accent3 5 12" xfId="31993" xr:uid="{4625FC23-6CC2-4FFA-A5A6-5403497B0B58}"/>
    <cellStyle name="40% - Accent3 5 12 2" xfId="55849" xr:uid="{806AC873-6913-468C-BFBF-B6654B5C9436}"/>
    <cellStyle name="40% - Accent3 5 13" xfId="51070" xr:uid="{CACD4DB5-FCBD-4D76-A3C3-12D8A8B9B2CF}"/>
    <cellStyle name="40% - Accent3 5 13 2" xfId="55850" xr:uid="{AEC72353-4FCD-485A-9D3C-D3A76FB8EDAC}"/>
    <cellStyle name="40% - Accent3 5 14" xfId="3548" xr:uid="{610E78E2-E5E2-4D5D-AEDA-1BD342B44390}"/>
    <cellStyle name="40% - Accent3 5 15" xfId="55846" xr:uid="{F5383056-F000-49F2-B145-60A0BC5C51DF}"/>
    <cellStyle name="40% - Accent3 5 2" xfId="1343" xr:uid="{0DE1B74D-C199-4C62-967C-F7A06E6F257E}"/>
    <cellStyle name="40% - Accent3 5 2 10" xfId="51071" xr:uid="{55C3CD5D-7BA8-4214-A04C-B2DC15CD8AF1}"/>
    <cellStyle name="40% - Accent3 5 2 11" xfId="3549" xr:uid="{2E35894B-928E-45C4-82A1-8EB4F0CCF961}"/>
    <cellStyle name="40% - Accent3 5 2 12" xfId="55851" xr:uid="{52D8C809-3A66-4A7F-8731-5490F0340696}"/>
    <cellStyle name="40% - Accent3 5 2 2" xfId="2001" xr:uid="{F5F16A41-CD9B-4306-8767-3E526605C245}"/>
    <cellStyle name="40% - Accent3 5 2 2 10" xfId="59230" xr:uid="{C6DB4587-441B-4FA8-9CEB-68CAAD88A074}"/>
    <cellStyle name="40% - Accent3 5 2 2 2" xfId="6989" xr:uid="{8C935895-C119-4C3B-909B-E70D4FB20FF4}"/>
    <cellStyle name="40% - Accent3 5 2 2 2 2" xfId="10944" xr:uid="{7E8B425F-DB5E-4771-9F5E-6E16F33A7863}"/>
    <cellStyle name="40% - Accent3 5 2 2 2 2 2" xfId="29798" xr:uid="{A48D5927-1A35-472E-93B7-85D340F39403}"/>
    <cellStyle name="40% - Accent3 5 2 2 2 2 2 2" xfId="48560" xr:uid="{DD52482C-8554-418C-8E71-28B419AA1B40}"/>
    <cellStyle name="40% - Accent3 5 2 2 2 2 3" xfId="20407" xr:uid="{2616F57A-B21F-4D4A-AD52-BF41D78BDABE}"/>
    <cellStyle name="40% - Accent3 5 2 2 2 2 4" xfId="39179" xr:uid="{46BE18BC-14FF-4E00-A5A0-2DD5600BCBF3}"/>
    <cellStyle name="40% - Accent3 5 2 2 2 3" xfId="26029" xr:uid="{DC3156A6-6C91-48AD-BD7E-1EFB10167980}"/>
    <cellStyle name="40% - Accent3 5 2 2 2 3 2" xfId="44791" xr:uid="{E6F161C8-1F7C-4CE2-B34F-F9651B106603}"/>
    <cellStyle name="40% - Accent3 5 2 2 2 4" xfId="16638" xr:uid="{B8D8DFBF-AE3B-4390-B7EE-4B8AC185D56E}"/>
    <cellStyle name="40% - Accent3 5 2 2 2 5" xfId="35410" xr:uid="{F243DAE4-344E-4E87-B361-06E899F9FC41}"/>
    <cellStyle name="40% - Accent3 5 2 2 2 6" xfId="53290" xr:uid="{0D9F33AE-E4E2-4586-B62B-BB0552A09603}"/>
    <cellStyle name="40% - Accent3 5 2 2 2 7" xfId="61211" xr:uid="{5B8FE11A-3F12-4331-9F04-A238C19B7F4D}"/>
    <cellStyle name="40% - Accent3 5 2 2 3" xfId="10945" xr:uid="{A94279A1-D3C7-4F34-A861-8DB01AD8CB9C}"/>
    <cellStyle name="40% - Accent3 5 2 2 3 2" xfId="29799" xr:uid="{6A909C79-0C5D-4ECF-BCFF-1A54B9C36D35}"/>
    <cellStyle name="40% - Accent3 5 2 2 3 2 2" xfId="48561" xr:uid="{2725031A-00A7-4D3B-8E43-F8C6AF2A680C}"/>
    <cellStyle name="40% - Accent3 5 2 2 3 3" xfId="20408" xr:uid="{D7504029-5F9B-42D3-9F6E-CBCB88F96EC5}"/>
    <cellStyle name="40% - Accent3 5 2 2 3 4" xfId="39180" xr:uid="{13C516E7-E41B-4A5B-95D7-AD44B2B3BC45}"/>
    <cellStyle name="40% - Accent3 5 2 2 3 5" xfId="53291" xr:uid="{81FBAA73-1D14-4ABC-9C84-BC2D908E72E3}"/>
    <cellStyle name="40% - Accent3 5 2 2 3 6" xfId="61212" xr:uid="{CA644F5E-E6C6-4012-B82F-232399B0876B}"/>
    <cellStyle name="40% - Accent3 5 2 2 4" xfId="8724" xr:uid="{46E7103C-0B3D-454F-897B-40E28B16B332}"/>
    <cellStyle name="40% - Accent3 5 2 2 4 2" xfId="27580" xr:uid="{606836A1-2DCC-460A-B66A-2441A23CB481}"/>
    <cellStyle name="40% - Accent3 5 2 2 4 2 2" xfId="46342" xr:uid="{B26E218B-58B4-4820-8E4F-BA4BB408F00E}"/>
    <cellStyle name="40% - Accent3 5 2 2 4 3" xfId="18189" xr:uid="{855ABD5A-EB6F-4941-A87A-1009CB80D17C}"/>
    <cellStyle name="40% - Accent3 5 2 2 4 4" xfId="36961" xr:uid="{8B529E94-04BA-4A4A-BB72-D6B098499EDA}"/>
    <cellStyle name="40% - Accent3 5 2 2 5" xfId="24195" xr:uid="{0494EDE8-9A17-499B-A0AF-F09A179309DE}"/>
    <cellStyle name="40% - Accent3 5 2 2 5 2" xfId="42958" xr:uid="{BE943A30-B9CB-42A9-8644-838374C140E0}"/>
    <cellStyle name="40% - Accent3 5 2 2 6" xfId="14804" xr:uid="{3FE2EAB0-EB39-4654-9B6E-1C9BC2437759}"/>
    <cellStyle name="40% - Accent3 5 2 2 7" xfId="33577" xr:uid="{A6FB3F9F-A937-4370-A1AD-003C72359A7F}"/>
    <cellStyle name="40% - Accent3 5 2 2 8" xfId="51072" xr:uid="{9846F0DF-D988-4DBD-BA24-76E5D960CE23}"/>
    <cellStyle name="40% - Accent3 5 2 2 9" xfId="5148" xr:uid="{9D4F0393-1CDB-4F27-8B9B-FCDF3A7DC019}"/>
    <cellStyle name="40% - Accent3 5 2 3" xfId="5924" xr:uid="{088641B3-A186-46FB-8481-4206D409C580}"/>
    <cellStyle name="40% - Accent3 5 2 3 2" xfId="10946" xr:uid="{8B2AD706-2FB9-4C73-A061-12B873331B28}"/>
    <cellStyle name="40% - Accent3 5 2 3 2 2" xfId="29800" xr:uid="{A93577CE-7B5A-4855-A9E0-68DAFE1C2677}"/>
    <cellStyle name="40% - Accent3 5 2 3 2 2 2" xfId="48562" xr:uid="{B324F320-32E6-42BB-B3C3-C441619227AD}"/>
    <cellStyle name="40% - Accent3 5 2 3 2 3" xfId="20409" xr:uid="{83AAA4D7-2E28-4E3D-9D1F-E437111B8043}"/>
    <cellStyle name="40% - Accent3 5 2 3 2 4" xfId="39181" xr:uid="{403988D9-7F57-4479-AC3C-F8018B6DBF6A}"/>
    <cellStyle name="40% - Accent3 5 2 3 3" xfId="24971" xr:uid="{92B62949-B9DD-4896-B77F-413466BF32B6}"/>
    <cellStyle name="40% - Accent3 5 2 3 3 2" xfId="43733" xr:uid="{37DD1289-DE80-411A-B086-EC1C8AEC7B12}"/>
    <cellStyle name="40% - Accent3 5 2 3 4" xfId="15580" xr:uid="{A74EC02D-F9F1-47AD-979E-C71CCE2D9566}"/>
    <cellStyle name="40% - Accent3 5 2 3 5" xfId="34352" xr:uid="{D5D11823-4B2A-4CBC-9233-0432A6FB9F88}"/>
    <cellStyle name="40% - Accent3 5 2 3 6" xfId="53292" xr:uid="{757FF96D-268C-4ABF-8D5D-4C825FB1F0A2}"/>
    <cellStyle name="40% - Accent3 5 2 3 7" xfId="61213" xr:uid="{C5ED028B-4502-4B5C-BA48-978DA6F56C3E}"/>
    <cellStyle name="40% - Accent3 5 2 4" xfId="4373" xr:uid="{B90466D8-3B84-4232-A82B-6DC5DAF675A4}"/>
    <cellStyle name="40% - Accent3 5 2 4 2" xfId="10947" xr:uid="{35D8861C-7BAA-464F-9956-A4C68D49085D}"/>
    <cellStyle name="40% - Accent3 5 2 4 2 2" xfId="29801" xr:uid="{C8BFFE9F-D77F-4F0A-BCA1-D54939DF844A}"/>
    <cellStyle name="40% - Accent3 5 2 4 2 2 2" xfId="48563" xr:uid="{0980C013-3148-4BDF-A6C8-C926C67551E9}"/>
    <cellStyle name="40% - Accent3 5 2 4 2 3" xfId="20410" xr:uid="{EBE7E069-3BD7-4895-8F79-C6CF23180437}"/>
    <cellStyle name="40% - Accent3 5 2 4 2 4" xfId="39182" xr:uid="{FF038E73-D720-4777-8591-962D39B8A44D}"/>
    <cellStyle name="40% - Accent3 5 2 4 3" xfId="23420" xr:uid="{88DA2943-9483-4BBB-919D-86F230E683CC}"/>
    <cellStyle name="40% - Accent3 5 2 4 3 2" xfId="42183" xr:uid="{177EFB7F-B397-4033-B4B2-29986C32BD1C}"/>
    <cellStyle name="40% - Accent3 5 2 4 4" xfId="14029" xr:uid="{D6B41143-F448-4438-A2C9-68B4843D37A1}"/>
    <cellStyle name="40% - Accent3 5 2 4 5" xfId="32802" xr:uid="{111BA92F-D9F5-4B7E-8FE3-871F8F55C1EE}"/>
    <cellStyle name="40% - Accent3 5 2 4 6" xfId="53293" xr:uid="{0AC993F2-CBD1-4A44-A5B1-6A3E05F2F46D}"/>
    <cellStyle name="40% - Accent3 5 2 4 7" xfId="61214" xr:uid="{B8637429-7999-4CE9-B11D-F0853F76D1DF}"/>
    <cellStyle name="40% - Accent3 5 2 5" xfId="6988" xr:uid="{514F1730-5C25-42C6-89E5-46D3043F8794}"/>
    <cellStyle name="40% - Accent3 5 2 5 2" xfId="26028" xr:uid="{16F70DCB-FCAB-4D67-99BC-D9084F97EA0F}"/>
    <cellStyle name="40% - Accent3 5 2 5 2 2" xfId="44790" xr:uid="{205E0A4D-8104-42F7-BB9C-705DE9D28BA8}"/>
    <cellStyle name="40% - Accent3 5 2 5 3" xfId="16637" xr:uid="{783800B5-4C63-4024-938C-C8F8D82F0DB9}"/>
    <cellStyle name="40% - Accent3 5 2 5 4" xfId="35409" xr:uid="{2130DC09-E24B-4DE1-A023-6FDFEBF5344A}"/>
    <cellStyle name="40% - Accent3 5 2 6" xfId="8723" xr:uid="{16A9138C-66A5-40FC-9E15-6F16CA498C58}"/>
    <cellStyle name="40% - Accent3 5 2 6 2" xfId="27579" xr:uid="{09AA89C5-F8A0-4DB0-922F-EE543152963D}"/>
    <cellStyle name="40% - Accent3 5 2 6 2 2" xfId="46341" xr:uid="{836854A8-1409-4476-BDF3-0FB0EEBB916E}"/>
    <cellStyle name="40% - Accent3 5 2 6 3" xfId="18188" xr:uid="{58777D77-8907-4CC3-9066-5A5809C3DEA9}"/>
    <cellStyle name="40% - Accent3 5 2 6 4" xfId="36960" xr:uid="{51373716-134D-4A4E-933B-933AF79BA1D7}"/>
    <cellStyle name="40% - Accent3 5 2 7" xfId="22603" xr:uid="{C41FF472-F28B-49A1-BF51-FB6450BA3CD8}"/>
    <cellStyle name="40% - Accent3 5 2 7 2" xfId="41375" xr:uid="{919AD4AE-8C46-4E21-B63F-C1BE643D0877}"/>
    <cellStyle name="40% - Accent3 5 2 8" xfId="13212" xr:uid="{BE2A247B-8FA4-4046-A806-58EAEE005BA3}"/>
    <cellStyle name="40% - Accent3 5 2 9" xfId="31994" xr:uid="{6EAFB2CA-D183-45BE-96F7-F53283D35505}"/>
    <cellStyle name="40% - Accent3 5 3" xfId="1795" xr:uid="{0E19E93A-565C-4C90-9DE7-02D70BB907D5}"/>
    <cellStyle name="40% - Accent3 5 3 10" xfId="51073" xr:uid="{C5256D39-92D9-41A5-8822-47AA494585C4}"/>
    <cellStyle name="40% - Accent3 5 3 11" xfId="3550" xr:uid="{3A15A078-1C2E-4E65-9F98-F6672920757C}"/>
    <cellStyle name="40% - Accent3 5 3 12" xfId="55852" xr:uid="{B4632B14-0CD4-42E8-9785-9FEF4E2E9A77}"/>
    <cellStyle name="40% - Accent3 5 3 2" xfId="2497" xr:uid="{4A4BC545-A104-4234-BCB8-B821BED98792}"/>
    <cellStyle name="40% - Accent3 5 3 2 10" xfId="59231" xr:uid="{AED85D93-61CE-40E0-B4C8-A5C589B1B114}"/>
    <cellStyle name="40% - Accent3 5 3 2 2" xfId="6991" xr:uid="{988BF790-6DD3-4DD5-8F65-1BA0CBA1CC14}"/>
    <cellStyle name="40% - Accent3 5 3 2 2 2" xfId="10948" xr:uid="{592AA5DE-9B20-4E14-81FA-1DC06551B294}"/>
    <cellStyle name="40% - Accent3 5 3 2 2 2 2" xfId="29802" xr:uid="{CE071205-C70F-496D-87BF-32EF236B2F9C}"/>
    <cellStyle name="40% - Accent3 5 3 2 2 2 2 2" xfId="48564" xr:uid="{9BA7A8CA-70E1-45B0-B31F-B973FE27A209}"/>
    <cellStyle name="40% - Accent3 5 3 2 2 2 3" xfId="20411" xr:uid="{60AA3549-680C-4C37-8FC7-713FC9C965DF}"/>
    <cellStyle name="40% - Accent3 5 3 2 2 2 4" xfId="39183" xr:uid="{6F3B527F-221D-4CBD-B462-D2DA0A9803CB}"/>
    <cellStyle name="40% - Accent3 5 3 2 2 3" xfId="26031" xr:uid="{E17028DD-24DC-49A1-8389-F00C2EF45611}"/>
    <cellStyle name="40% - Accent3 5 3 2 2 3 2" xfId="44793" xr:uid="{E9D509F5-DBB6-4468-B103-F66F474F7F16}"/>
    <cellStyle name="40% - Accent3 5 3 2 2 4" xfId="16640" xr:uid="{EF0EE9B6-3411-4DB2-8C47-ABD7D7B09314}"/>
    <cellStyle name="40% - Accent3 5 3 2 2 5" xfId="35412" xr:uid="{04A35C25-F278-42A8-A89A-45A0AF1756BC}"/>
    <cellStyle name="40% - Accent3 5 3 2 2 6" xfId="53294" xr:uid="{0698BFD0-4439-4FCF-A444-F5801E48D600}"/>
    <cellStyle name="40% - Accent3 5 3 2 2 7" xfId="61215" xr:uid="{B7716F92-01AB-420B-8D2E-BAB02A2DFA03}"/>
    <cellStyle name="40% - Accent3 5 3 2 3" xfId="10949" xr:uid="{2C7C9704-7FDF-43AD-93F7-AD6C8B9724F9}"/>
    <cellStyle name="40% - Accent3 5 3 2 3 2" xfId="29803" xr:uid="{A9C79808-9B57-44DF-83AC-E3970F482DE3}"/>
    <cellStyle name="40% - Accent3 5 3 2 3 2 2" xfId="48565" xr:uid="{978B6B99-3C55-4527-AD06-28944CC6DACE}"/>
    <cellStyle name="40% - Accent3 5 3 2 3 3" xfId="20412" xr:uid="{B309AFC7-125A-44A6-BBFD-F327D7E52135}"/>
    <cellStyle name="40% - Accent3 5 3 2 3 4" xfId="39184" xr:uid="{51519389-489B-4BF7-9651-16E05C048CAE}"/>
    <cellStyle name="40% - Accent3 5 3 2 3 5" xfId="53295" xr:uid="{26B0A6A1-5528-481C-9EB3-FBDE7BB48F84}"/>
    <cellStyle name="40% - Accent3 5 3 2 3 6" xfId="61216" xr:uid="{757B4C1F-AB6E-4697-8E15-41526C0ADC66}"/>
    <cellStyle name="40% - Accent3 5 3 2 4" xfId="8726" xr:uid="{39771120-64AA-4099-A5DB-4FD0EACF4FE4}"/>
    <cellStyle name="40% - Accent3 5 3 2 4 2" xfId="27582" xr:uid="{8E355F55-7315-4BB2-9278-C1CEF8977D12}"/>
    <cellStyle name="40% - Accent3 5 3 2 4 2 2" xfId="46344" xr:uid="{FE205BC3-17DB-4054-B754-287BCF3E2DB2}"/>
    <cellStyle name="40% - Accent3 5 3 2 4 3" xfId="18191" xr:uid="{CB9F4FB0-6C9D-4A0F-8E6C-3D28B4D8D4A6}"/>
    <cellStyle name="40% - Accent3 5 3 2 4 4" xfId="36963" xr:uid="{C8ECC34D-D6FC-4F90-A507-6E1A0976F203}"/>
    <cellStyle name="40% - Accent3 5 3 2 5" xfId="24413" xr:uid="{AC096394-C83E-4BF3-86D4-12C27F99BD8B}"/>
    <cellStyle name="40% - Accent3 5 3 2 5 2" xfId="43176" xr:uid="{C7971A3B-DE36-4E6B-83C7-7389B657FEEE}"/>
    <cellStyle name="40% - Accent3 5 3 2 6" xfId="15022" xr:uid="{9F6226EC-B463-422A-86F8-2F3EFD3DA5A7}"/>
    <cellStyle name="40% - Accent3 5 3 2 7" xfId="33795" xr:uid="{8BAACFA1-CDC3-461B-ABCA-54F493B615EB}"/>
    <cellStyle name="40% - Accent3 5 3 2 8" xfId="51074" xr:uid="{65A99D61-EDCC-4F67-A476-0AF91F58D17D}"/>
    <cellStyle name="40% - Accent3 5 3 2 9" xfId="5366" xr:uid="{FC11E375-CE94-48BC-9D57-6FCA7D9C293C}"/>
    <cellStyle name="40% - Accent3 5 3 3" xfId="6142" xr:uid="{C13BCEE5-90BC-45D3-80DB-9F92AC67A346}"/>
    <cellStyle name="40% - Accent3 5 3 3 2" xfId="10950" xr:uid="{89760923-6803-4E0E-8444-C1B2F6945CC0}"/>
    <cellStyle name="40% - Accent3 5 3 3 2 2" xfId="29804" xr:uid="{805FE4BC-2C7B-4DA7-AD20-E9DE01DBE33A}"/>
    <cellStyle name="40% - Accent3 5 3 3 2 2 2" xfId="48566" xr:uid="{36B2DB48-1350-4478-928A-00ABECDD75E4}"/>
    <cellStyle name="40% - Accent3 5 3 3 2 3" xfId="20413" xr:uid="{BB108B84-1B72-46DC-913C-988A7C552A13}"/>
    <cellStyle name="40% - Accent3 5 3 3 2 4" xfId="39185" xr:uid="{8558ECD6-86BC-4139-85BD-1C6E5B76AF28}"/>
    <cellStyle name="40% - Accent3 5 3 3 3" xfId="25189" xr:uid="{028E1AAE-2151-4B81-BD64-0B759053148B}"/>
    <cellStyle name="40% - Accent3 5 3 3 3 2" xfId="43951" xr:uid="{D082210E-C990-4D1B-B831-F79A3F39D374}"/>
    <cellStyle name="40% - Accent3 5 3 3 4" xfId="15798" xr:uid="{576D93CD-546E-43F8-AA4F-A62AE4BBE752}"/>
    <cellStyle name="40% - Accent3 5 3 3 5" xfId="34570" xr:uid="{5494C0FD-1D49-4436-91C3-C54257AFF9AC}"/>
    <cellStyle name="40% - Accent3 5 3 3 6" xfId="53296" xr:uid="{EDCBE35E-A546-47CD-BD75-AE477E1EFDE2}"/>
    <cellStyle name="40% - Accent3 5 3 3 7" xfId="61217" xr:uid="{AC875C02-EEE8-4AC8-A5FF-B3E17D815E9A}"/>
    <cellStyle name="40% - Accent3 5 3 4" xfId="4591" xr:uid="{E954A242-9694-4D65-86A4-6462F8920C83}"/>
    <cellStyle name="40% - Accent3 5 3 4 2" xfId="10951" xr:uid="{229F4802-2424-4F0A-85B5-D7C7793F251E}"/>
    <cellStyle name="40% - Accent3 5 3 4 2 2" xfId="29805" xr:uid="{CD053EEF-5197-4877-B853-6EB9F58982B2}"/>
    <cellStyle name="40% - Accent3 5 3 4 2 2 2" xfId="48567" xr:uid="{CCEAF285-21DB-4DDB-9FED-050AB0647DC0}"/>
    <cellStyle name="40% - Accent3 5 3 4 2 3" xfId="20414" xr:uid="{D8E01897-95AC-4F38-8144-E3D62E1A82BA}"/>
    <cellStyle name="40% - Accent3 5 3 4 2 4" xfId="39186" xr:uid="{1702D165-7139-43CF-93AF-0FBFF3ECE366}"/>
    <cellStyle name="40% - Accent3 5 3 4 3" xfId="23638" xr:uid="{A611B1A7-B5BE-42EF-9730-1C964F65D194}"/>
    <cellStyle name="40% - Accent3 5 3 4 3 2" xfId="42401" xr:uid="{53A85D90-0C72-48AC-9F9D-475D9462581E}"/>
    <cellStyle name="40% - Accent3 5 3 4 4" xfId="14247" xr:uid="{7FFCFAA9-EF7B-43F7-B062-C69EAE4E4EEC}"/>
    <cellStyle name="40% - Accent3 5 3 4 5" xfId="33020" xr:uid="{02964059-A28A-462D-B67A-860EDAED9C05}"/>
    <cellStyle name="40% - Accent3 5 3 4 6" xfId="53297" xr:uid="{065C47B9-6E34-4A72-A8EA-AB185AEBD662}"/>
    <cellStyle name="40% - Accent3 5 3 4 7" xfId="61218" xr:uid="{1E99E0F8-5B81-4DF3-96EF-B5B209396D7F}"/>
    <cellStyle name="40% - Accent3 5 3 5" xfId="6990" xr:uid="{59DBBFB9-512B-4229-BB95-BBE5CF3C0B4F}"/>
    <cellStyle name="40% - Accent3 5 3 5 2" xfId="26030" xr:uid="{6E3A32D1-A5FF-4DC6-A10F-EE5B02518413}"/>
    <cellStyle name="40% - Accent3 5 3 5 2 2" xfId="44792" xr:uid="{AA7AD685-5226-4435-9EF8-EB54BCB439BB}"/>
    <cellStyle name="40% - Accent3 5 3 5 3" xfId="16639" xr:uid="{E7AA041D-27DA-43FE-B685-7E658D116F66}"/>
    <cellStyle name="40% - Accent3 5 3 5 4" xfId="35411" xr:uid="{14456F0F-F3C6-457E-BAB4-5729F236CCC8}"/>
    <cellStyle name="40% - Accent3 5 3 6" xfId="8725" xr:uid="{97106A5E-5CD5-4537-BAFB-F692BD0A9927}"/>
    <cellStyle name="40% - Accent3 5 3 6 2" xfId="27581" xr:uid="{0D9989BE-4D19-44BB-8BF4-F91B4FC19D8B}"/>
    <cellStyle name="40% - Accent3 5 3 6 2 2" xfId="46343" xr:uid="{03307612-3F6E-4BE8-BAAB-0B28C25DBBA1}"/>
    <cellStyle name="40% - Accent3 5 3 6 3" xfId="18190" xr:uid="{7DC667BD-217C-4B91-BFFD-7D3098549950}"/>
    <cellStyle name="40% - Accent3 5 3 6 4" xfId="36962" xr:uid="{855F61B5-EEA8-4E6E-B61F-8C0CCD2CD5E7}"/>
    <cellStyle name="40% - Accent3 5 3 7" xfId="22604" xr:uid="{C926D006-B117-4ADB-A7DA-A848EC4439F4}"/>
    <cellStyle name="40% - Accent3 5 3 7 2" xfId="41376" xr:uid="{5F489BBF-CEC6-4302-9C05-E3C2F2617975}"/>
    <cellStyle name="40% - Accent3 5 3 8" xfId="13213" xr:uid="{E2DF9F6A-1E33-40D1-B012-500B83BD0FE2}"/>
    <cellStyle name="40% - Accent3 5 3 9" xfId="31995" xr:uid="{ED1BE3B1-801E-44BA-8A39-FEED2AA6D3A5}"/>
    <cellStyle name="40% - Accent3 5 4" xfId="1589" xr:uid="{004665BE-79AE-4FC4-B032-CD1FCD4828D1}"/>
    <cellStyle name="40% - Accent3 5 4 10" xfId="55853" xr:uid="{4F9CA1E9-ADB4-465B-94AB-C5F809C602E0}"/>
    <cellStyle name="40% - Accent3 5 4 2" xfId="6992" xr:uid="{E4FC8D2D-98C6-4C92-B8EA-0235928ED59C}"/>
    <cellStyle name="40% - Accent3 5 4 2 2" xfId="10952" xr:uid="{D71D8B57-E4A2-440A-BF29-87954B042A29}"/>
    <cellStyle name="40% - Accent3 5 4 2 2 2" xfId="29806" xr:uid="{8E9E80AE-01D5-45E3-9FD5-E5235AEA41D9}"/>
    <cellStyle name="40% - Accent3 5 4 2 2 2 2" xfId="48568" xr:uid="{2B9F8E27-4863-40D3-8A54-000A0D1938A3}"/>
    <cellStyle name="40% - Accent3 5 4 2 2 3" xfId="20415" xr:uid="{8297E42F-5867-4876-B0C2-673A6D2E9830}"/>
    <cellStyle name="40% - Accent3 5 4 2 2 4" xfId="39187" xr:uid="{49034171-3162-49E3-8C66-86276981AFC9}"/>
    <cellStyle name="40% - Accent3 5 4 2 3" xfId="26032" xr:uid="{CB6948C4-42F7-43D0-815D-2996FAC09D2F}"/>
    <cellStyle name="40% - Accent3 5 4 2 3 2" xfId="44794" xr:uid="{331FE9F7-09E1-42BA-8D98-4CFD007F6599}"/>
    <cellStyle name="40% - Accent3 5 4 2 4" xfId="16641" xr:uid="{852B2EC8-1E0A-4749-B726-C2026968BA26}"/>
    <cellStyle name="40% - Accent3 5 4 2 5" xfId="35413" xr:uid="{08D9703D-1244-4B38-AB28-0A64ABE12905}"/>
    <cellStyle name="40% - Accent3 5 4 2 6" xfId="53298" xr:uid="{12A0EA92-D1C5-4375-81AB-B50CD6BE2177}"/>
    <cellStyle name="40% - Accent3 5 4 2 7" xfId="61219" xr:uid="{3FA72134-D517-411F-8BEE-B6366C00E693}"/>
    <cellStyle name="40% - Accent3 5 4 3" xfId="10953" xr:uid="{300D54BD-E970-4472-AEA7-71EE032AAB1A}"/>
    <cellStyle name="40% - Accent3 5 4 3 2" xfId="29807" xr:uid="{4BD8920B-AF5C-41AB-82C3-11E1DA046241}"/>
    <cellStyle name="40% - Accent3 5 4 3 2 2" xfId="48569" xr:uid="{E43E2BA3-C12E-4B0A-ABBC-700A90F42291}"/>
    <cellStyle name="40% - Accent3 5 4 3 3" xfId="20416" xr:uid="{58A4733A-4506-4DA7-8BD1-C3C58DA6ABF5}"/>
    <cellStyle name="40% - Accent3 5 4 3 4" xfId="39188" xr:uid="{3E19F804-1C6D-4C04-AEBC-E9B1A74CEE5F}"/>
    <cellStyle name="40% - Accent3 5 4 3 5" xfId="53299" xr:uid="{655A1120-AC7D-4BAB-9024-13D168CCBC5D}"/>
    <cellStyle name="40% - Accent3 5 4 3 6" xfId="61220" xr:uid="{DCE6B4AC-04F1-40A9-84E0-CEB4F58B2487}"/>
    <cellStyle name="40% - Accent3 5 4 4" xfId="8727" xr:uid="{A136A077-7786-47A5-9835-DA4930A909F9}"/>
    <cellStyle name="40% - Accent3 5 4 4 2" xfId="27583" xr:uid="{0149D327-14E9-47BF-9491-F3C74F12A5F3}"/>
    <cellStyle name="40% - Accent3 5 4 4 2 2" xfId="46345" xr:uid="{180D009A-FB64-484E-A54B-45A59E5D85DA}"/>
    <cellStyle name="40% - Accent3 5 4 4 3" xfId="18192" xr:uid="{B0DF2EC0-4024-40B9-B66D-CA05B09ACC24}"/>
    <cellStyle name="40% - Accent3 5 4 4 4" xfId="36964" xr:uid="{F704C325-9538-46EF-81DC-1F4B2262E427}"/>
    <cellStyle name="40% - Accent3 5 4 5" xfId="23980" xr:uid="{471B90A6-8359-42A1-BE5D-76B2652A465F}"/>
    <cellStyle name="40% - Accent3 5 4 5 2" xfId="42743" xr:uid="{CD348ADB-BF28-453E-B00D-D9A37197F99B}"/>
    <cellStyle name="40% - Accent3 5 4 6" xfId="14589" xr:uid="{84091BC9-0A48-4F23-925F-6A32AFD6C706}"/>
    <cellStyle name="40% - Accent3 5 4 7" xfId="33362" xr:uid="{E4EB365A-836C-4716-848E-9F360B6C1A3E}"/>
    <cellStyle name="40% - Accent3 5 4 8" xfId="51075" xr:uid="{754768CD-3F2F-43F6-9672-024881988620}"/>
    <cellStyle name="40% - Accent3 5 4 9" xfId="4933" xr:uid="{E4CC4629-12A0-44D4-96FD-5C5C93F2B3D8}"/>
    <cellStyle name="40% - Accent3 5 5" xfId="2498" xr:uid="{7FC72ED0-1CB4-4676-A764-67A7E2CEB8E4}"/>
    <cellStyle name="40% - Accent3 5 5 10" xfId="55854" xr:uid="{509950CE-F68C-44F7-8282-F2171ED83CCC}"/>
    <cellStyle name="40% - Accent3 5 5 2" xfId="10955" xr:uid="{8A09EBCC-9B86-4DDE-A1C4-24ACA9862DE9}"/>
    <cellStyle name="40% - Accent3 5 5 2 2" xfId="29809" xr:uid="{EFDDA269-7F6C-4076-8C68-D61A2B674861}"/>
    <cellStyle name="40% - Accent3 5 5 2 2 2" xfId="48571" xr:uid="{941092EA-6131-4009-8C57-12D6D7D8F507}"/>
    <cellStyle name="40% - Accent3 5 5 2 3" xfId="20418" xr:uid="{36EC5D20-D127-4004-A53F-55714AE30D2E}"/>
    <cellStyle name="40% - Accent3 5 5 2 4" xfId="39190" xr:uid="{0145D7F0-9AE8-47FB-A2E7-E91800C0CAF7}"/>
    <cellStyle name="40% - Accent3 5 5 2 5" xfId="53301" xr:uid="{C721A4DB-1F50-4CCF-B433-805CEB739357}"/>
    <cellStyle name="40% - Accent3 5 5 2 6" xfId="61221" xr:uid="{3778C5CB-CCEA-4F56-8370-BB2A8D590F38}"/>
    <cellStyle name="40% - Accent3 5 5 3" xfId="10956" xr:uid="{C64B9328-3949-40B2-B330-6666053402A4}"/>
    <cellStyle name="40% - Accent3 5 5 3 2" xfId="29810" xr:uid="{62412209-9FD4-41EB-8215-BBD99B2C3BD4}"/>
    <cellStyle name="40% - Accent3 5 5 3 2 2" xfId="48572" xr:uid="{D583C019-E216-4AD9-909F-F75836156132}"/>
    <cellStyle name="40% - Accent3 5 5 3 3" xfId="20419" xr:uid="{E93FCE2D-56B1-4B35-ACC7-2729959D743F}"/>
    <cellStyle name="40% - Accent3 5 5 3 4" xfId="39191" xr:uid="{5867F512-6D3B-4D7B-BEFC-C96470F232B7}"/>
    <cellStyle name="40% - Accent3 5 5 3 5" xfId="53302" xr:uid="{02483750-6BF8-4647-9AC4-E7E05B1D2986}"/>
    <cellStyle name="40% - Accent3 5 5 3 6" xfId="61222" xr:uid="{E019CCBC-A805-4C33-A8A7-F491FFBE80F2}"/>
    <cellStyle name="40% - Accent3 5 5 4" xfId="10954" xr:uid="{91452081-F4F3-41B8-A601-3969E9B3C6E8}"/>
    <cellStyle name="40% - Accent3 5 5 4 2" xfId="29808" xr:uid="{73295015-D4A2-4627-B657-8D76E6273B2F}"/>
    <cellStyle name="40% - Accent3 5 5 4 2 2" xfId="48570" xr:uid="{5538D8CD-20C5-4E30-9144-CCDFD73E0EB0}"/>
    <cellStyle name="40% - Accent3 5 5 4 3" xfId="20417" xr:uid="{BC24072E-69F7-4EC6-A65C-922FBF0812BB}"/>
    <cellStyle name="40% - Accent3 5 5 4 4" xfId="39189" xr:uid="{6B5ECE38-19EE-4E3B-811D-3FB5CD2CBFEC}"/>
    <cellStyle name="40% - Accent3 5 5 5" xfId="24756" xr:uid="{C7ABF53B-5D34-4CAC-B1B2-30B7D1BB000D}"/>
    <cellStyle name="40% - Accent3 5 5 5 2" xfId="43518" xr:uid="{03D49EA4-208B-4279-A24B-400F1ED3766A}"/>
    <cellStyle name="40% - Accent3 5 5 6" xfId="15365" xr:uid="{B1849DA2-0F93-4EDB-A6C2-017440759656}"/>
    <cellStyle name="40% - Accent3 5 5 7" xfId="34137" xr:uid="{7E33EAE5-30F8-4EF8-9D52-EF524663F4A6}"/>
    <cellStyle name="40% - Accent3 5 5 8" xfId="53300" xr:uid="{B07FD5F4-FA45-4A00-8B75-2135DC70D57F}"/>
    <cellStyle name="40% - Accent3 5 5 9" xfId="5709" xr:uid="{34BD38C1-B619-4AD4-AFE9-4AF7CA15ABDB}"/>
    <cellStyle name="40% - Accent3 5 6" xfId="4158" xr:uid="{C291DA72-05C9-4617-BDF5-13E8A1B45555}"/>
    <cellStyle name="40% - Accent3 5 6 2" xfId="23205" xr:uid="{AE3407F1-7308-4891-AD58-CE67CCEEC6A6}"/>
    <cellStyle name="40% - Accent3 5 6 2 2" xfId="41968" xr:uid="{C77E29F9-2CA7-4E8D-AE5C-E224BBCDE655}"/>
    <cellStyle name="40% - Accent3 5 6 3" xfId="13814" xr:uid="{0BBE1FD9-C4C0-4AC4-9472-1D812D1C0B75}"/>
    <cellStyle name="40% - Accent3 5 6 4" xfId="32587" xr:uid="{FA592DF5-E492-4EE9-B2FE-3CEFC1AB8591}"/>
    <cellStyle name="40% - Accent3 5 6 5" xfId="55855" xr:uid="{79607D12-ACD9-47FD-9207-B0089D64E86A}"/>
    <cellStyle name="40% - Accent3 5 7" xfId="6987" xr:uid="{E47A611D-BCCD-4AFB-851D-0121DBF92D0B}"/>
    <cellStyle name="40% - Accent3 5 7 2" xfId="26027" xr:uid="{620EF836-CE6C-4EC8-8630-7B33489AC0F5}"/>
    <cellStyle name="40% - Accent3 5 7 2 2" xfId="44789" xr:uid="{5D9FB669-6634-4B7E-9963-CB1076C3563D}"/>
    <cellStyle name="40% - Accent3 5 7 3" xfId="16636" xr:uid="{FE0C0440-82D0-4722-BE73-2E47C218EAF3}"/>
    <cellStyle name="40% - Accent3 5 7 4" xfId="35408" xr:uid="{0D4CD7F1-D683-4EC4-ADF1-5DFDC1E857B4}"/>
    <cellStyle name="40% - Accent3 5 7 5" xfId="55856" xr:uid="{40E1E2F3-CF80-4E22-B4B0-6A781557AE88}"/>
    <cellStyle name="40% - Accent3 5 8" xfId="7962" xr:uid="{A31A1578-9EB6-4A51-8B88-F455B7656581}"/>
    <cellStyle name="40% - Accent3 5 8 2" xfId="55857" xr:uid="{DF521442-2D06-49F2-A1EA-9096978B016E}"/>
    <cellStyle name="40% - Accent3 5 9" xfId="8722" xr:uid="{1E24D6D9-11F6-4638-A0EB-7C811B97B019}"/>
    <cellStyle name="40% - Accent3 5 9 2" xfId="27578" xr:uid="{982A6AEF-768E-487F-B209-256AA6633F85}"/>
    <cellStyle name="40% - Accent3 5 9 2 2" xfId="46340" xr:uid="{0DF4722A-DEA6-404D-836A-9B939F7E72A4}"/>
    <cellStyle name="40% - Accent3 5 9 3" xfId="18187" xr:uid="{575A0238-F5B8-42A5-BD64-19FF843832E3}"/>
    <cellStyle name="40% - Accent3 5 9 4" xfId="36959" xr:uid="{F9E64D83-8C1C-444D-BC1D-B5494BBF8332}"/>
    <cellStyle name="40% - Accent3 5 9 5" xfId="55858" xr:uid="{DB852E49-1205-4CD6-9764-BCE725B2BE90}"/>
    <cellStyle name="40% - Accent3 6" xfId="1220" xr:uid="{49515211-FE3A-4310-9A8C-7DB799EDE550}"/>
    <cellStyle name="40% - Accent3 6 10" xfId="22605" xr:uid="{EDE12B14-08C5-4D91-873D-293C1F050A62}"/>
    <cellStyle name="40% - Accent3 6 10 2" xfId="41377" xr:uid="{60E6CAEB-67F6-4F54-9959-404D08626338}"/>
    <cellStyle name="40% - Accent3 6 11" xfId="13214" xr:uid="{CFBB6F78-49FB-4069-939F-AFC2DAAEEEF3}"/>
    <cellStyle name="40% - Accent3 6 12" xfId="31996" xr:uid="{36D7B314-EF92-46B3-920B-CFE7D83CD324}"/>
    <cellStyle name="40% - Accent3 6 13" xfId="51076" xr:uid="{23BC7AF7-B0E7-4625-8DAA-3E190ED710E5}"/>
    <cellStyle name="40% - Accent3 6 14" xfId="3551" xr:uid="{E2B6C35A-7B0D-4CFF-BFB9-B621B2140862}"/>
    <cellStyle name="40% - Accent3 6 15" xfId="55859" xr:uid="{383B6E0C-D127-4F4F-AD0F-421FB882DDEF}"/>
    <cellStyle name="40% - Accent3 6 2" xfId="1426" xr:uid="{225F9D08-8C7C-41CD-BAE3-BB8306F6E8ED}"/>
    <cellStyle name="40% - Accent3 6 2 10" xfId="51077" xr:uid="{2B25875E-8278-43C6-A801-FD375331A574}"/>
    <cellStyle name="40% - Accent3 6 2 11" xfId="3552" xr:uid="{51B2976F-0F5F-41B8-B750-FCF3DA1433E2}"/>
    <cellStyle name="40% - Accent3 6 2 12" xfId="55860" xr:uid="{883643C3-1373-4972-8D8F-0DB849B0B01B}"/>
    <cellStyle name="40% - Accent3 6 2 2" xfId="2084" xr:uid="{990C0883-5E6B-4C45-B919-22D14866450B}"/>
    <cellStyle name="40% - Accent3 6 2 2 10" xfId="59232" xr:uid="{DA1E32DB-7800-40B3-9009-9DEE29832CB0}"/>
    <cellStyle name="40% - Accent3 6 2 2 2" xfId="6995" xr:uid="{B9BF6306-9574-44CE-A1DB-C0B4D2BE6E15}"/>
    <cellStyle name="40% - Accent3 6 2 2 2 2" xfId="10957" xr:uid="{B30A0153-F541-4A87-AF69-3CC8273BCF61}"/>
    <cellStyle name="40% - Accent3 6 2 2 2 2 2" xfId="29811" xr:uid="{1B4C9AAC-E9C4-4127-B51A-5F8FC6DF02BD}"/>
    <cellStyle name="40% - Accent3 6 2 2 2 2 2 2" xfId="48573" xr:uid="{69B00732-EDAD-4A25-9B89-1043B215F3F4}"/>
    <cellStyle name="40% - Accent3 6 2 2 2 2 3" xfId="20420" xr:uid="{40355838-887A-4FCF-9BC5-754A576A691A}"/>
    <cellStyle name="40% - Accent3 6 2 2 2 2 4" xfId="39192" xr:uid="{64DDF3A9-1258-4566-A507-4942DF537C12}"/>
    <cellStyle name="40% - Accent3 6 2 2 2 3" xfId="26035" xr:uid="{61B46511-7221-4C6A-A748-94650A2BCB4F}"/>
    <cellStyle name="40% - Accent3 6 2 2 2 3 2" xfId="44797" xr:uid="{937FA184-DFC3-4309-B29E-3714E6650C86}"/>
    <cellStyle name="40% - Accent3 6 2 2 2 4" xfId="16644" xr:uid="{D6EC0C2D-6098-49BC-A23A-1CDDAE626613}"/>
    <cellStyle name="40% - Accent3 6 2 2 2 5" xfId="35416" xr:uid="{4F8ED1ED-9862-4100-9FFC-966A71E775CB}"/>
    <cellStyle name="40% - Accent3 6 2 2 2 6" xfId="53303" xr:uid="{0ECAB29A-4B93-4C8D-9E3C-5E7ABBFDB8B5}"/>
    <cellStyle name="40% - Accent3 6 2 2 2 7" xfId="61223" xr:uid="{24EA1329-A00C-4242-8030-E0A7155EF983}"/>
    <cellStyle name="40% - Accent3 6 2 2 3" xfId="10958" xr:uid="{54F67FDE-A53E-4A30-90A8-3E7FB2C510D6}"/>
    <cellStyle name="40% - Accent3 6 2 2 3 2" xfId="29812" xr:uid="{EFC3E4F5-70F2-4CF7-A863-2B6573AAF379}"/>
    <cellStyle name="40% - Accent3 6 2 2 3 2 2" xfId="48574" xr:uid="{8EA03315-C876-4B0D-A178-A1AFA2C15EAE}"/>
    <cellStyle name="40% - Accent3 6 2 2 3 3" xfId="20421" xr:uid="{8686E425-5DC9-485F-82F2-AD3131F3A635}"/>
    <cellStyle name="40% - Accent3 6 2 2 3 4" xfId="39193" xr:uid="{AF3A12EB-09B2-4027-9EF1-0F4455F46B95}"/>
    <cellStyle name="40% - Accent3 6 2 2 3 5" xfId="53304" xr:uid="{6E7E56A9-415B-4C83-AAFE-84E702202D03}"/>
    <cellStyle name="40% - Accent3 6 2 2 3 6" xfId="61224" xr:uid="{ED444404-AF46-474B-A047-714D943393DE}"/>
    <cellStyle name="40% - Accent3 6 2 2 4" xfId="8730" xr:uid="{80B1E056-ADCF-41A2-A922-A786A5B9BC6C}"/>
    <cellStyle name="40% - Accent3 6 2 2 4 2" xfId="27586" xr:uid="{6931E537-3FA9-4A75-8CF2-7E7C9C240699}"/>
    <cellStyle name="40% - Accent3 6 2 2 4 2 2" xfId="46348" xr:uid="{1480D102-1C10-401B-A67B-1D0FCD944A43}"/>
    <cellStyle name="40% - Accent3 6 2 2 4 3" xfId="18195" xr:uid="{60666885-64E0-4A3D-9BED-45DE527D6589}"/>
    <cellStyle name="40% - Accent3 6 2 2 4 4" xfId="36967" xr:uid="{0C1E277F-7663-457B-80D3-806757B01B82}"/>
    <cellStyle name="40% - Accent3 6 2 2 5" xfId="24238" xr:uid="{6E00056C-84E1-4B92-898F-1701CD35439A}"/>
    <cellStyle name="40% - Accent3 6 2 2 5 2" xfId="43001" xr:uid="{829FA5A3-F5AD-41C6-A1DA-AA41BB3DE5D0}"/>
    <cellStyle name="40% - Accent3 6 2 2 6" xfId="14847" xr:uid="{07E93C57-7813-42CA-B9C6-6F979E661382}"/>
    <cellStyle name="40% - Accent3 6 2 2 7" xfId="33620" xr:uid="{FAF5CB82-EAD2-49D2-9B31-5D9DA83F1E89}"/>
    <cellStyle name="40% - Accent3 6 2 2 8" xfId="51078" xr:uid="{B8B779C1-0843-48F8-B0AD-92FDE82B204A}"/>
    <cellStyle name="40% - Accent3 6 2 2 9" xfId="5191" xr:uid="{58D8506F-7127-4394-AB7D-DAAB0C6C0CC1}"/>
    <cellStyle name="40% - Accent3 6 2 3" xfId="5967" xr:uid="{877DAAFE-5463-4F90-A5F8-19F1BEBFEB54}"/>
    <cellStyle name="40% - Accent3 6 2 3 2" xfId="10959" xr:uid="{2B3B663A-43A7-46B8-8188-25865ED171F6}"/>
    <cellStyle name="40% - Accent3 6 2 3 2 2" xfId="29813" xr:uid="{825CC682-9B8D-46B5-8D6D-12813AB123DA}"/>
    <cellStyle name="40% - Accent3 6 2 3 2 2 2" xfId="48575" xr:uid="{3391D3E4-5384-406E-93FD-69C6DEB7F3E5}"/>
    <cellStyle name="40% - Accent3 6 2 3 2 3" xfId="20422" xr:uid="{E72F6FE0-09AA-4DC8-B1FF-0FD7F64D70B7}"/>
    <cellStyle name="40% - Accent3 6 2 3 2 4" xfId="39194" xr:uid="{69B32C53-1BC5-4264-8EE0-DD87D7279C68}"/>
    <cellStyle name="40% - Accent3 6 2 3 3" xfId="25014" xr:uid="{06F3E3EE-1C6C-45E9-BBE5-B94C935FD6B2}"/>
    <cellStyle name="40% - Accent3 6 2 3 3 2" xfId="43776" xr:uid="{ADA109A4-AC5A-4AAA-A104-E1BFD8009AB8}"/>
    <cellStyle name="40% - Accent3 6 2 3 4" xfId="15623" xr:uid="{ACDCD12D-F5FB-48E1-8417-64564C89BF72}"/>
    <cellStyle name="40% - Accent3 6 2 3 5" xfId="34395" xr:uid="{1BD7A16A-76DC-4439-B80D-26F98A89456D}"/>
    <cellStyle name="40% - Accent3 6 2 3 6" xfId="53305" xr:uid="{88AB1D62-9B23-4DEF-A145-722712E473D3}"/>
    <cellStyle name="40% - Accent3 6 2 3 7" xfId="61225" xr:uid="{69F874F2-0970-4C74-8CE0-1EF5E23903BC}"/>
    <cellStyle name="40% - Accent3 6 2 4" xfId="4416" xr:uid="{330BA92C-66E1-4C75-AF6F-5F033877D5DD}"/>
    <cellStyle name="40% - Accent3 6 2 4 2" xfId="10960" xr:uid="{2FB19133-E43E-4D24-A6E8-D121CAF0588D}"/>
    <cellStyle name="40% - Accent3 6 2 4 2 2" xfId="29814" xr:uid="{E4BEF77F-FE8C-4B24-B1EB-A9082D7378DF}"/>
    <cellStyle name="40% - Accent3 6 2 4 2 2 2" xfId="48576" xr:uid="{E9D3B9DE-F986-41EB-BB73-262B712B0309}"/>
    <cellStyle name="40% - Accent3 6 2 4 2 3" xfId="20423" xr:uid="{4018F69E-06BB-496A-B39C-458F9EA1C16D}"/>
    <cellStyle name="40% - Accent3 6 2 4 2 4" xfId="39195" xr:uid="{7B18245E-FBEC-4BFF-A746-FD153FA89B7F}"/>
    <cellStyle name="40% - Accent3 6 2 4 3" xfId="23463" xr:uid="{DE0F5280-D1CF-40CC-84C0-EF66A68114D9}"/>
    <cellStyle name="40% - Accent3 6 2 4 3 2" xfId="42226" xr:uid="{B4539242-81D6-4AF5-8C6A-A65E162EDD7E}"/>
    <cellStyle name="40% - Accent3 6 2 4 4" xfId="14072" xr:uid="{8A049FED-0630-4230-B808-FBAA1648DB8A}"/>
    <cellStyle name="40% - Accent3 6 2 4 5" xfId="32845" xr:uid="{8662221C-9D83-48FA-BEB7-24D00006A350}"/>
    <cellStyle name="40% - Accent3 6 2 4 6" xfId="53306" xr:uid="{4069EE63-70F6-4679-AB0C-6A7B3E9446D6}"/>
    <cellStyle name="40% - Accent3 6 2 4 7" xfId="61226" xr:uid="{B964C78A-FB49-4A15-B418-50F5EFF93D4B}"/>
    <cellStyle name="40% - Accent3 6 2 5" xfId="6994" xr:uid="{852D8C11-D5B4-44DB-AAE4-3ED1861BF63A}"/>
    <cellStyle name="40% - Accent3 6 2 5 2" xfId="26034" xr:uid="{F6C8058A-1CA8-464B-9F08-B9FA06502409}"/>
    <cellStyle name="40% - Accent3 6 2 5 2 2" xfId="44796" xr:uid="{F25C8A95-9E0B-4303-992E-50A1C0C69CB5}"/>
    <cellStyle name="40% - Accent3 6 2 5 3" xfId="16643" xr:uid="{B1D041D9-8621-4F55-9034-15AB4EF196A7}"/>
    <cellStyle name="40% - Accent3 6 2 5 4" xfId="35415" xr:uid="{E654A9C6-5E32-4CF3-819D-6643C52EECB4}"/>
    <cellStyle name="40% - Accent3 6 2 6" xfId="8729" xr:uid="{56B73215-ADB1-481C-9B12-E57AF37D6A61}"/>
    <cellStyle name="40% - Accent3 6 2 6 2" xfId="27585" xr:uid="{594BF9B4-60D6-4342-9858-5703BDEFCF67}"/>
    <cellStyle name="40% - Accent3 6 2 6 2 2" xfId="46347" xr:uid="{E865A464-6CED-4B1A-9577-037A7720C6AE}"/>
    <cellStyle name="40% - Accent3 6 2 6 3" xfId="18194" xr:uid="{5298D757-9687-45EA-8E4F-A5AE01512AA2}"/>
    <cellStyle name="40% - Accent3 6 2 6 4" xfId="36966" xr:uid="{C6E57D8C-AA5F-4055-BF43-07DAA6649256}"/>
    <cellStyle name="40% - Accent3 6 2 7" xfId="22606" xr:uid="{898BBE67-4E57-4E57-BBF8-FEFC19F129EE}"/>
    <cellStyle name="40% - Accent3 6 2 7 2" xfId="41378" xr:uid="{889C6CC9-63E0-4465-BD91-C121FB2A242F}"/>
    <cellStyle name="40% - Accent3 6 2 8" xfId="13215" xr:uid="{163841E1-F73C-49F2-BDE4-0AD1C4BEE8D5}"/>
    <cellStyle name="40% - Accent3 6 2 9" xfId="31997" xr:uid="{B3EB1850-BC82-418C-9A05-649B802427A2}"/>
    <cellStyle name="40% - Accent3 6 3" xfId="1878" xr:uid="{2338571D-9CAC-4051-AE1C-7DE30D234EA3}"/>
    <cellStyle name="40% - Accent3 6 3 10" xfId="51079" xr:uid="{E9F0580B-BF80-43E7-8078-C0CE8FCE46A4}"/>
    <cellStyle name="40% - Accent3 6 3 11" xfId="3553" xr:uid="{9DB50E29-ABFC-4C4C-86B5-CFE28FA6EEA4}"/>
    <cellStyle name="40% - Accent3 6 3 12" xfId="55861" xr:uid="{D8D1ABAA-4ED8-4D98-AC4E-1B3C51FC090D}"/>
    <cellStyle name="40% - Accent3 6 3 2" xfId="2499" xr:uid="{5B53EF0E-CF0C-413B-9855-0CE6AD2DEB03}"/>
    <cellStyle name="40% - Accent3 6 3 2 10" xfId="59233" xr:uid="{1E548BC3-C178-4790-BBDC-07A9C7DB91B2}"/>
    <cellStyle name="40% - Accent3 6 3 2 2" xfId="6997" xr:uid="{4CC2A084-ECCC-4C5D-AE6C-C680A96A250F}"/>
    <cellStyle name="40% - Accent3 6 3 2 2 2" xfId="10961" xr:uid="{0B3613DA-006E-4886-9288-EAF64131A7A8}"/>
    <cellStyle name="40% - Accent3 6 3 2 2 2 2" xfId="29815" xr:uid="{3F4591EB-F4D9-4756-BD92-D32443C3E0AF}"/>
    <cellStyle name="40% - Accent3 6 3 2 2 2 2 2" xfId="48577" xr:uid="{033CEBEA-4DEC-4C8F-861C-92B611198A9E}"/>
    <cellStyle name="40% - Accent3 6 3 2 2 2 3" xfId="20424" xr:uid="{AEE76EE0-A04D-44FB-B376-AF8634D7B304}"/>
    <cellStyle name="40% - Accent3 6 3 2 2 2 4" xfId="39196" xr:uid="{CFBDD51B-EA73-473E-83FF-D15459764001}"/>
    <cellStyle name="40% - Accent3 6 3 2 2 3" xfId="26037" xr:uid="{FD7A9E02-895F-40DA-9E46-3D5B8799D7FA}"/>
    <cellStyle name="40% - Accent3 6 3 2 2 3 2" xfId="44799" xr:uid="{64C8D1C7-3DE1-41EA-9EBF-64C369AE546A}"/>
    <cellStyle name="40% - Accent3 6 3 2 2 4" xfId="16646" xr:uid="{EB7706DD-A967-4128-B233-690EBA7EC689}"/>
    <cellStyle name="40% - Accent3 6 3 2 2 5" xfId="35418" xr:uid="{527B2E34-1889-4FF4-933F-3AE59BB2D400}"/>
    <cellStyle name="40% - Accent3 6 3 2 2 6" xfId="53307" xr:uid="{37780F47-E817-4F4B-AC34-7CF0A4FADF94}"/>
    <cellStyle name="40% - Accent3 6 3 2 2 7" xfId="61227" xr:uid="{8BD87697-2286-4FA3-8F9E-0D24039A2172}"/>
    <cellStyle name="40% - Accent3 6 3 2 3" xfId="10962" xr:uid="{3B421641-EDF5-497B-B6F8-B2B5B5F6D653}"/>
    <cellStyle name="40% - Accent3 6 3 2 3 2" xfId="29816" xr:uid="{457EE22F-A49D-4C40-94A2-BAB570FBE713}"/>
    <cellStyle name="40% - Accent3 6 3 2 3 2 2" xfId="48578" xr:uid="{82779D94-CFF3-43FC-8CE2-E3CC50CB5A0B}"/>
    <cellStyle name="40% - Accent3 6 3 2 3 3" xfId="20425" xr:uid="{1AFCCEFE-5746-4641-92CF-194D74346A4C}"/>
    <cellStyle name="40% - Accent3 6 3 2 3 4" xfId="39197" xr:uid="{DBE2192D-B127-41F6-90A3-5824DD001E25}"/>
    <cellStyle name="40% - Accent3 6 3 2 3 5" xfId="53308" xr:uid="{3989AA90-7CA9-4F4A-8DD4-673D8914E209}"/>
    <cellStyle name="40% - Accent3 6 3 2 3 6" xfId="61228" xr:uid="{56CC002B-E2FD-45FB-9A9D-6E85BE48CA66}"/>
    <cellStyle name="40% - Accent3 6 3 2 4" xfId="8732" xr:uid="{298036A3-E931-4672-9613-921BA45FEB73}"/>
    <cellStyle name="40% - Accent3 6 3 2 4 2" xfId="27588" xr:uid="{2790E09A-859B-45E7-AAF7-5DAF021478CD}"/>
    <cellStyle name="40% - Accent3 6 3 2 4 2 2" xfId="46350" xr:uid="{EF147C81-74D3-420A-8BC9-A96D697C99C9}"/>
    <cellStyle name="40% - Accent3 6 3 2 4 3" xfId="18197" xr:uid="{96BF4A52-F9AD-40B0-BAD7-E121AA49B1EF}"/>
    <cellStyle name="40% - Accent3 6 3 2 4 4" xfId="36969" xr:uid="{0E8CB5F5-5E2C-44F7-B999-013B3F388D99}"/>
    <cellStyle name="40% - Accent3 6 3 2 5" xfId="24456" xr:uid="{4FB8B005-95AB-441A-AAB7-EDC28C8B7D76}"/>
    <cellStyle name="40% - Accent3 6 3 2 5 2" xfId="43219" xr:uid="{B9CB7B15-1F7E-489C-B312-6D34809F6B47}"/>
    <cellStyle name="40% - Accent3 6 3 2 6" xfId="15065" xr:uid="{BA3A69D5-23B0-42D5-AD0C-D1491B936FAD}"/>
    <cellStyle name="40% - Accent3 6 3 2 7" xfId="33838" xr:uid="{316D1CC3-B4DC-4AED-9C85-63455C121C74}"/>
    <cellStyle name="40% - Accent3 6 3 2 8" xfId="51080" xr:uid="{DF3511F2-C8E9-4482-8325-EC2850398D9B}"/>
    <cellStyle name="40% - Accent3 6 3 2 9" xfId="5409" xr:uid="{855383C4-6043-4B24-8D7B-A48BE62E5AF3}"/>
    <cellStyle name="40% - Accent3 6 3 3" xfId="6185" xr:uid="{DCC5B29D-18DE-4700-8DB3-F21A7032A748}"/>
    <cellStyle name="40% - Accent3 6 3 3 2" xfId="10963" xr:uid="{C007D18C-AD14-49DA-8837-FC20A298F4B7}"/>
    <cellStyle name="40% - Accent3 6 3 3 2 2" xfId="29817" xr:uid="{912E0DB0-1637-4766-B492-5727D64B8E87}"/>
    <cellStyle name="40% - Accent3 6 3 3 2 2 2" xfId="48579" xr:uid="{03078694-11E9-41BA-857C-087BDD1AE23E}"/>
    <cellStyle name="40% - Accent3 6 3 3 2 3" xfId="20426" xr:uid="{2567A094-3408-4FFC-8962-CDDAFC55C04E}"/>
    <cellStyle name="40% - Accent3 6 3 3 2 4" xfId="39198" xr:uid="{E34B258F-C216-4C91-B54D-9C1F6595B2FA}"/>
    <cellStyle name="40% - Accent3 6 3 3 3" xfId="25232" xr:uid="{2F1A8EC7-DA00-4269-B2D7-14441854B44B}"/>
    <cellStyle name="40% - Accent3 6 3 3 3 2" xfId="43994" xr:uid="{F0A944D6-8D17-47E4-8E9F-EDBC583D84A1}"/>
    <cellStyle name="40% - Accent3 6 3 3 4" xfId="15841" xr:uid="{9FE756F7-7418-4C52-A3BE-F9C661A20AE5}"/>
    <cellStyle name="40% - Accent3 6 3 3 5" xfId="34613" xr:uid="{A756AF69-59ED-4DF7-A2B0-F2D6FC127BDF}"/>
    <cellStyle name="40% - Accent3 6 3 3 6" xfId="53309" xr:uid="{17C056B8-9C9A-4DB2-88FA-C60630EC34F7}"/>
    <cellStyle name="40% - Accent3 6 3 3 7" xfId="61229" xr:uid="{05E7BCE0-D94C-4B03-83E8-449ABF0DBE7F}"/>
    <cellStyle name="40% - Accent3 6 3 4" xfId="4634" xr:uid="{56DCD957-7746-49BB-AF50-45837C5AC3C4}"/>
    <cellStyle name="40% - Accent3 6 3 4 2" xfId="10964" xr:uid="{261D5147-51A2-4AE4-8E89-96223FE6030B}"/>
    <cellStyle name="40% - Accent3 6 3 4 2 2" xfId="29818" xr:uid="{D3EC5C92-90B0-4A32-8B28-67096EBFF5D3}"/>
    <cellStyle name="40% - Accent3 6 3 4 2 2 2" xfId="48580" xr:uid="{B01C609F-C24E-459F-AD3E-2712B2B00F36}"/>
    <cellStyle name="40% - Accent3 6 3 4 2 3" xfId="20427" xr:uid="{EFA1ADC2-A088-4C01-A09C-9B881331CF23}"/>
    <cellStyle name="40% - Accent3 6 3 4 2 4" xfId="39199" xr:uid="{1494F160-3901-4972-B4B6-2318127AAB57}"/>
    <cellStyle name="40% - Accent3 6 3 4 3" xfId="23681" xr:uid="{A0F155EC-4C54-4901-8D1D-FF58D6FEA808}"/>
    <cellStyle name="40% - Accent3 6 3 4 3 2" xfId="42444" xr:uid="{F5767FA4-5358-43BE-8A81-4A60FCC9F331}"/>
    <cellStyle name="40% - Accent3 6 3 4 4" xfId="14290" xr:uid="{3F1D87AF-1BCA-48C9-AB64-875C1BDEE3B8}"/>
    <cellStyle name="40% - Accent3 6 3 4 5" xfId="33063" xr:uid="{ACA1DDC6-A0B7-4B6B-87C6-7614B87E2DFD}"/>
    <cellStyle name="40% - Accent3 6 3 4 6" xfId="53310" xr:uid="{75765C85-BA51-4343-938C-7585DC4B4145}"/>
    <cellStyle name="40% - Accent3 6 3 4 7" xfId="61230" xr:uid="{8073A0C6-5352-4123-A2D3-AA3014857E69}"/>
    <cellStyle name="40% - Accent3 6 3 5" xfId="6996" xr:uid="{161C3AB1-3B47-4C12-A180-824177AF1E4C}"/>
    <cellStyle name="40% - Accent3 6 3 5 2" xfId="26036" xr:uid="{1313DBEE-ABC7-4FD1-ACB7-A9AFCA926C7E}"/>
    <cellStyle name="40% - Accent3 6 3 5 2 2" xfId="44798" xr:uid="{0901FA28-A788-4505-8FD4-FE0ACB8E2483}"/>
    <cellStyle name="40% - Accent3 6 3 5 3" xfId="16645" xr:uid="{A3AAEFCF-01D8-4B00-9D29-2E70364F7FEC}"/>
    <cellStyle name="40% - Accent3 6 3 5 4" xfId="35417" xr:uid="{0D6A2B23-54BF-4264-9C39-E098AB43B4CF}"/>
    <cellStyle name="40% - Accent3 6 3 6" xfId="8731" xr:uid="{BAAB223B-3650-4169-94B9-7113316E67A6}"/>
    <cellStyle name="40% - Accent3 6 3 6 2" xfId="27587" xr:uid="{BF887102-46F7-4864-8724-F3415237867C}"/>
    <cellStyle name="40% - Accent3 6 3 6 2 2" xfId="46349" xr:uid="{BBB0BDAE-883B-4BD4-8EC7-0D56DD3B04C7}"/>
    <cellStyle name="40% - Accent3 6 3 6 3" xfId="18196" xr:uid="{710C6ED5-F150-4E92-A10D-DF954CC68F36}"/>
    <cellStyle name="40% - Accent3 6 3 6 4" xfId="36968" xr:uid="{1B83FF76-E48D-4940-B681-6CAC8CFD7DDE}"/>
    <cellStyle name="40% - Accent3 6 3 7" xfId="22607" xr:uid="{610EB54E-4FAE-4465-B807-C63B61055DC6}"/>
    <cellStyle name="40% - Accent3 6 3 7 2" xfId="41379" xr:uid="{CFF3DF8D-BEB3-4A82-9A8B-361D47DD8AB7}"/>
    <cellStyle name="40% - Accent3 6 3 8" xfId="13216" xr:uid="{E8EB10FA-1011-4CBA-AD66-ECDCD1CBF909}"/>
    <cellStyle name="40% - Accent3 6 3 9" xfId="31998" xr:uid="{0EB82CBC-3865-45B9-A9C3-1D915811B51F}"/>
    <cellStyle name="40% - Accent3 6 4" xfId="1672" xr:uid="{CB625ECC-DAD5-41E5-BD2F-5873D6C51A6E}"/>
    <cellStyle name="40% - Accent3 6 4 10" xfId="55862" xr:uid="{7DFE42B8-6F6E-4505-ABA5-17E32912C703}"/>
    <cellStyle name="40% - Accent3 6 4 2" xfId="6998" xr:uid="{183BB3FC-72C2-41FB-AAD8-E4DD01A404D1}"/>
    <cellStyle name="40% - Accent3 6 4 2 2" xfId="10965" xr:uid="{FEC84A3D-941A-4A8C-932E-5CBA02464AA7}"/>
    <cellStyle name="40% - Accent3 6 4 2 2 2" xfId="29819" xr:uid="{C14DDCA9-12F4-4A17-BF1F-051C5F7E35D5}"/>
    <cellStyle name="40% - Accent3 6 4 2 2 2 2" xfId="48581" xr:uid="{66D74B26-F7E4-4D8F-B911-A56D94F7D9BE}"/>
    <cellStyle name="40% - Accent3 6 4 2 2 3" xfId="20428" xr:uid="{4A46D8F5-F4A6-44F0-B9A5-90F185F24F79}"/>
    <cellStyle name="40% - Accent3 6 4 2 2 4" xfId="39200" xr:uid="{90A35000-7384-41F6-9E74-6F4E71DDC8ED}"/>
    <cellStyle name="40% - Accent3 6 4 2 3" xfId="26038" xr:uid="{24A92DAF-1D1B-4DC9-9846-CC771996FC7F}"/>
    <cellStyle name="40% - Accent3 6 4 2 3 2" xfId="44800" xr:uid="{FF7CE373-9AD5-4F49-92A1-625F21A74D93}"/>
    <cellStyle name="40% - Accent3 6 4 2 4" xfId="16647" xr:uid="{116C273E-E2B8-4429-8102-4AB1BF78DAC7}"/>
    <cellStyle name="40% - Accent3 6 4 2 5" xfId="35419" xr:uid="{0DBAC35C-A378-4B3B-8A63-47621E2040AE}"/>
    <cellStyle name="40% - Accent3 6 4 2 6" xfId="53311" xr:uid="{1B6B4A81-2E29-4554-9509-6D4A5ED2F567}"/>
    <cellStyle name="40% - Accent3 6 4 2 7" xfId="61231" xr:uid="{3BEAD11C-4877-4BE8-8BBA-A29EF62B3505}"/>
    <cellStyle name="40% - Accent3 6 4 3" xfId="10966" xr:uid="{65D77CA3-B9D0-4CC6-B68D-2D88AD06F6D3}"/>
    <cellStyle name="40% - Accent3 6 4 3 2" xfId="29820" xr:uid="{0DBA5A5F-71EA-463D-8A4E-D713F95C3CAD}"/>
    <cellStyle name="40% - Accent3 6 4 3 2 2" xfId="48582" xr:uid="{F8321D71-EDB3-415E-B763-66462D9F1039}"/>
    <cellStyle name="40% - Accent3 6 4 3 3" xfId="20429" xr:uid="{44EC58F3-9C7B-4716-968F-F440D4A2CCD5}"/>
    <cellStyle name="40% - Accent3 6 4 3 4" xfId="39201" xr:uid="{C233D79C-7C0E-4F02-8A07-81300BD3FA7C}"/>
    <cellStyle name="40% - Accent3 6 4 3 5" xfId="53312" xr:uid="{2BC53FDE-6156-4316-851C-BE01C5E82B6A}"/>
    <cellStyle name="40% - Accent3 6 4 3 6" xfId="61232" xr:uid="{25569FF3-C14F-415C-808D-1EC27EF6ABF7}"/>
    <cellStyle name="40% - Accent3 6 4 4" xfId="8733" xr:uid="{34BD9632-AFCF-46F8-9D50-30D69423C929}"/>
    <cellStyle name="40% - Accent3 6 4 4 2" xfId="27589" xr:uid="{3B86F2D7-3057-445A-B19A-6C481B103EA9}"/>
    <cellStyle name="40% - Accent3 6 4 4 2 2" xfId="46351" xr:uid="{F238189B-57C0-4829-A185-BB9050EE9C35}"/>
    <cellStyle name="40% - Accent3 6 4 4 3" xfId="18198" xr:uid="{1F96A3DF-312C-47FE-AD66-D3CF9FE55C1E}"/>
    <cellStyle name="40% - Accent3 6 4 4 4" xfId="36970" xr:uid="{EB30CB69-943B-4D5C-9CA4-693E4E9813E6}"/>
    <cellStyle name="40% - Accent3 6 4 5" xfId="24023" xr:uid="{D370A565-029B-4CDA-932E-AA7A8FB8A1FF}"/>
    <cellStyle name="40% - Accent3 6 4 5 2" xfId="42786" xr:uid="{2415A805-5875-4B22-A970-51F93ACD45C1}"/>
    <cellStyle name="40% - Accent3 6 4 6" xfId="14632" xr:uid="{3B01D233-E398-4D02-BDC8-74FE6DBCB7F0}"/>
    <cellStyle name="40% - Accent3 6 4 7" xfId="33405" xr:uid="{3A8283F4-4048-4DA8-88C9-AD08AFE42C3E}"/>
    <cellStyle name="40% - Accent3 6 4 8" xfId="51081" xr:uid="{D0929FEA-7628-4F6E-AC53-79B19A926957}"/>
    <cellStyle name="40% - Accent3 6 4 9" xfId="4976" xr:uid="{E1F4484B-B257-4F2A-9F59-105947197EC7}"/>
    <cellStyle name="40% - Accent3 6 5" xfId="5752" xr:uid="{428113FF-1D3A-4575-8CC8-49991816E752}"/>
    <cellStyle name="40% - Accent3 6 5 2" xfId="10967" xr:uid="{A0CDC6D3-1338-4702-9FC4-DA2DFB56C754}"/>
    <cellStyle name="40% - Accent3 6 5 2 2" xfId="29821" xr:uid="{8B46F443-70EF-4DA5-AB92-EB5AB5C0B088}"/>
    <cellStyle name="40% - Accent3 6 5 2 2 2" xfId="48583" xr:uid="{59B53767-072F-4DC9-AB9F-C557CEC389BF}"/>
    <cellStyle name="40% - Accent3 6 5 2 3" xfId="20430" xr:uid="{AD376F66-3325-4A89-BD1A-E25C9E0BC972}"/>
    <cellStyle name="40% - Accent3 6 5 2 4" xfId="39202" xr:uid="{43170C11-693D-4E09-8666-BFDA4C5018CF}"/>
    <cellStyle name="40% - Accent3 6 5 3" xfId="24799" xr:uid="{DEF4A11E-934F-41B0-A1CE-66A2E523A2B5}"/>
    <cellStyle name="40% - Accent3 6 5 3 2" xfId="43561" xr:uid="{DA2D4B1B-9246-4230-BE84-3A5007A1E479}"/>
    <cellStyle name="40% - Accent3 6 5 4" xfId="15408" xr:uid="{907E2008-BA50-4834-B93B-0A64E6F4B7ED}"/>
    <cellStyle name="40% - Accent3 6 5 5" xfId="34180" xr:uid="{3D8BA9F6-67C9-45F0-8A44-46E6AFFC21FC}"/>
    <cellStyle name="40% - Accent3 6 5 6" xfId="53313" xr:uid="{A39C5A44-F5C3-41F1-BFCE-32D41BB1DA37}"/>
    <cellStyle name="40% - Accent3 6 5 7" xfId="55863" xr:uid="{F7D9ACED-33B2-4AB7-AA57-9248C6F941C0}"/>
    <cellStyle name="40% - Accent3 6 6" xfId="4201" xr:uid="{377B910F-BE8F-4EE7-BB03-BE62A4293CF8}"/>
    <cellStyle name="40% - Accent3 6 6 2" xfId="10968" xr:uid="{ABE44262-7915-4EAD-A0BE-5DF81AD557D3}"/>
    <cellStyle name="40% - Accent3 6 6 2 2" xfId="29822" xr:uid="{CF3D210E-0B1F-4870-BAD6-4AD90EF106B4}"/>
    <cellStyle name="40% - Accent3 6 6 2 2 2" xfId="48584" xr:uid="{FA2FA77A-960C-409E-AD5D-59B74DC33E49}"/>
    <cellStyle name="40% - Accent3 6 6 2 3" xfId="20431" xr:uid="{BA6ED438-15FD-440A-9D04-208E07332192}"/>
    <cellStyle name="40% - Accent3 6 6 2 4" xfId="39203" xr:uid="{4CFB89CC-0B20-4054-B4AC-3EAA5BAF782E}"/>
    <cellStyle name="40% - Accent3 6 6 3" xfId="23248" xr:uid="{B85C9CBE-FBF4-47DC-8F35-16BDE8B9B366}"/>
    <cellStyle name="40% - Accent3 6 6 3 2" xfId="42011" xr:uid="{4480BAA9-1A10-420A-A612-4D338D557699}"/>
    <cellStyle name="40% - Accent3 6 6 4" xfId="13857" xr:uid="{8393A2F3-4AA3-4C78-936D-321B5151080F}"/>
    <cellStyle name="40% - Accent3 6 6 5" xfId="32630" xr:uid="{D4DD8232-F79D-4709-9304-025A801546DD}"/>
    <cellStyle name="40% - Accent3 6 6 6" xfId="53314" xr:uid="{F2936DBC-C957-4DEF-86A7-58E3E3E93AA9}"/>
    <cellStyle name="40% - Accent3 6 6 7" xfId="55864" xr:uid="{F8D5EDD7-64BC-4D16-BB72-6A96E56E76AC}"/>
    <cellStyle name="40% - Accent3 6 7" xfId="6993" xr:uid="{DF284546-1B89-463F-8BCD-375241D64DDB}"/>
    <cellStyle name="40% - Accent3 6 7 2" xfId="26033" xr:uid="{0C55892C-6236-4E5D-975D-9EA0F4646CCE}"/>
    <cellStyle name="40% - Accent3 6 7 2 2" xfId="44795" xr:uid="{12C3B150-4392-4E46-B259-752E61A581AB}"/>
    <cellStyle name="40% - Accent3 6 7 3" xfId="16642" xr:uid="{FE2ADA66-F679-49B8-B8C3-D7EA4EBCE180}"/>
    <cellStyle name="40% - Accent3 6 7 4" xfId="35414" xr:uid="{663EB03D-4E5E-46EE-B244-19E99175CC87}"/>
    <cellStyle name="40% - Accent3 6 7 5" xfId="55865" xr:uid="{EEF5EC69-7DE5-42C4-9AB4-145B8B3EEFD2}"/>
    <cellStyle name="40% - Accent3 6 8" xfId="7963" xr:uid="{2C413B9D-E5E4-4E20-A877-C9DD945C9E94}"/>
    <cellStyle name="40% - Accent3 6 8 2" xfId="55866" xr:uid="{C31499EA-5C86-4D90-9903-4913949441B7}"/>
    <cellStyle name="40% - Accent3 6 9" xfId="8728" xr:uid="{336BE8E3-EBAA-42B0-A9CE-7CA09C336A5A}"/>
    <cellStyle name="40% - Accent3 6 9 2" xfId="27584" xr:uid="{7047D8F9-5E25-4CA4-AC12-42FFE9435A28}"/>
    <cellStyle name="40% - Accent3 6 9 2 2" xfId="46346" xr:uid="{2A634E48-6C2D-4A91-89AB-C1FBD7D079CF}"/>
    <cellStyle name="40% - Accent3 6 9 3" xfId="18193" xr:uid="{4D1ED76A-C61F-4811-B00E-9BB6E8CE8C0D}"/>
    <cellStyle name="40% - Accent3 6 9 4" xfId="36965" xr:uid="{7B86F9B1-9C19-4304-AF23-A77B6DC9A5F5}"/>
    <cellStyle name="40% - Accent3 6 9 5" xfId="55867" xr:uid="{488E1F56-D266-4BA7-A325-02377A3C9563}"/>
    <cellStyle name="40% - Accent3 7" xfId="1260" xr:uid="{C69E76C6-2498-45A4-981B-66E799498B4F}"/>
    <cellStyle name="40% - Accent3 7 10" xfId="31999" xr:uid="{0FDBB693-CA49-461B-9B74-8C50A557918C}"/>
    <cellStyle name="40% - Accent3 7 11" xfId="51082" xr:uid="{6C60513E-9902-40DD-A2FF-6EF19B614882}"/>
    <cellStyle name="40% - Accent3 7 12" xfId="3554" xr:uid="{55507AC2-188B-43A7-890D-6B0FB90F1B9C}"/>
    <cellStyle name="40% - Accent3 7 13" xfId="55868" xr:uid="{E04B42FA-80A0-4FF0-882B-9749FDB07F7A}"/>
    <cellStyle name="40% - Accent3 7 2" xfId="1918" xr:uid="{73028DFE-E4CC-44C0-8A59-7CD2C8821CD1}"/>
    <cellStyle name="40% - Accent3 7 2 10" xfId="51083" xr:uid="{308AF60B-4D4B-4492-AE23-092DE8A1884F}"/>
    <cellStyle name="40% - Accent3 7 2 11" xfId="3555" xr:uid="{6B2E5BA2-28E6-4BAC-B53E-236C2E7EEDC7}"/>
    <cellStyle name="40% - Accent3 7 2 12" xfId="55869" xr:uid="{6E451A49-0CF4-4DA8-9A10-01B67FD38485}"/>
    <cellStyle name="40% - Accent3 7 2 2" xfId="2500" xr:uid="{681F40B7-8E71-4F0A-8056-DCCB4725FA14}"/>
    <cellStyle name="40% - Accent3 7 2 2 10" xfId="59234" xr:uid="{09DECFA6-C3C3-4049-955A-D3D849CA34F2}"/>
    <cellStyle name="40% - Accent3 7 2 2 2" xfId="7001" xr:uid="{FB407A9F-53E4-493F-9DD3-A529A804C2DD}"/>
    <cellStyle name="40% - Accent3 7 2 2 2 2" xfId="10969" xr:uid="{C8A092A6-4686-4FF9-9BBE-9117973D0975}"/>
    <cellStyle name="40% - Accent3 7 2 2 2 2 2" xfId="29823" xr:uid="{04682779-6C5F-4E07-8D30-500CB7C6D0C5}"/>
    <cellStyle name="40% - Accent3 7 2 2 2 2 2 2" xfId="48585" xr:uid="{02579050-673D-49B4-8309-89B7752993CA}"/>
    <cellStyle name="40% - Accent3 7 2 2 2 2 3" xfId="20432" xr:uid="{F78E60CA-A331-4C5A-8CB0-ABD64AF9001B}"/>
    <cellStyle name="40% - Accent3 7 2 2 2 2 4" xfId="39204" xr:uid="{373725CD-5C2D-4D33-AEC5-31FD70713BFE}"/>
    <cellStyle name="40% - Accent3 7 2 2 2 3" xfId="26041" xr:uid="{1D3D5904-800C-4E86-9002-1257BA7B4F8A}"/>
    <cellStyle name="40% - Accent3 7 2 2 2 3 2" xfId="44803" xr:uid="{7A0AB406-8D0F-45E7-B1AC-6428D0735632}"/>
    <cellStyle name="40% - Accent3 7 2 2 2 4" xfId="16650" xr:uid="{5087714B-32D3-4688-BD21-B5EF19B3C9BC}"/>
    <cellStyle name="40% - Accent3 7 2 2 2 5" xfId="35422" xr:uid="{6B78332B-AA17-4ED1-84D6-C4C4D9FCBCA2}"/>
    <cellStyle name="40% - Accent3 7 2 2 2 6" xfId="53315" xr:uid="{8DC006E5-6876-4215-9BCA-307D10D080E8}"/>
    <cellStyle name="40% - Accent3 7 2 2 2 7" xfId="61233" xr:uid="{B7B8AB8B-B654-41E4-94C2-7860C82502EA}"/>
    <cellStyle name="40% - Accent3 7 2 2 3" xfId="10970" xr:uid="{B38F8B49-3269-416F-82CE-2EA4C66413BE}"/>
    <cellStyle name="40% - Accent3 7 2 2 3 2" xfId="29824" xr:uid="{D5FE742D-DBF1-4E3C-A8A0-CD9630612728}"/>
    <cellStyle name="40% - Accent3 7 2 2 3 2 2" xfId="48586" xr:uid="{2E8830E1-4B44-481B-A33A-B4ABE9902891}"/>
    <cellStyle name="40% - Accent3 7 2 2 3 3" xfId="20433" xr:uid="{445E49FA-E51C-41D0-9730-77EAF57E627C}"/>
    <cellStyle name="40% - Accent3 7 2 2 3 4" xfId="39205" xr:uid="{CACEF6CA-E69A-4675-875F-26124C83DC5C}"/>
    <cellStyle name="40% - Accent3 7 2 2 3 5" xfId="53316" xr:uid="{4A6C2351-6E11-4A9D-9415-3DB860654352}"/>
    <cellStyle name="40% - Accent3 7 2 2 3 6" xfId="61234" xr:uid="{AE00131B-E5B0-423B-9DD7-D1B9225EF2FF}"/>
    <cellStyle name="40% - Accent3 7 2 2 4" xfId="8736" xr:uid="{9DED5163-742C-46D8-84F7-273991984A05}"/>
    <cellStyle name="40% - Accent3 7 2 2 4 2" xfId="27592" xr:uid="{F05FDEF2-8BBB-450F-B84A-869F7B0938D6}"/>
    <cellStyle name="40% - Accent3 7 2 2 4 2 2" xfId="46354" xr:uid="{22A2BD49-E3EE-42D3-982D-A142CFAC5CF3}"/>
    <cellStyle name="40% - Accent3 7 2 2 4 3" xfId="18201" xr:uid="{F9B412BF-F968-4D5A-9BE4-46DAC5B86304}"/>
    <cellStyle name="40% - Accent3 7 2 2 4 4" xfId="36973" xr:uid="{1622B2FA-1119-402B-8297-FAFC53AA8295}"/>
    <cellStyle name="40% - Accent3 7 2 2 5" xfId="24499" xr:uid="{1C136BE3-59D6-4D2C-9055-F49743814420}"/>
    <cellStyle name="40% - Accent3 7 2 2 5 2" xfId="43262" xr:uid="{83227F14-7423-4ABB-AE84-E28EEDD71484}"/>
    <cellStyle name="40% - Accent3 7 2 2 6" xfId="15108" xr:uid="{16B9A9FF-4931-4569-9DA4-A51539D16932}"/>
    <cellStyle name="40% - Accent3 7 2 2 7" xfId="33881" xr:uid="{E18E5046-8D95-4C95-B569-C607223A153A}"/>
    <cellStyle name="40% - Accent3 7 2 2 8" xfId="51084" xr:uid="{4EAF33B4-F83A-46A5-BE97-B65BE34BCA08}"/>
    <cellStyle name="40% - Accent3 7 2 2 9" xfId="5452" xr:uid="{25092E96-A7D3-4815-96D8-3DF869FC17D5}"/>
    <cellStyle name="40% - Accent3 7 2 3" xfId="6228" xr:uid="{D78DDF96-3CCB-401F-863A-6D01EBEDC32C}"/>
    <cellStyle name="40% - Accent3 7 2 3 2" xfId="10971" xr:uid="{8118AFB7-67B9-43C9-9707-A4CE69E6DE35}"/>
    <cellStyle name="40% - Accent3 7 2 3 2 2" xfId="29825" xr:uid="{8DF8D186-626B-4117-850B-DD95FDC19F71}"/>
    <cellStyle name="40% - Accent3 7 2 3 2 2 2" xfId="48587" xr:uid="{0DE5BC1C-51AC-4C56-AB14-3FF6D183C0A5}"/>
    <cellStyle name="40% - Accent3 7 2 3 2 3" xfId="20434" xr:uid="{B0B536D7-0AAC-48E9-B50C-2EDFDF899E75}"/>
    <cellStyle name="40% - Accent3 7 2 3 2 4" xfId="39206" xr:uid="{86FE47B6-A236-47E1-BDC9-6B8E6987B15B}"/>
    <cellStyle name="40% - Accent3 7 2 3 3" xfId="25275" xr:uid="{EE62FE11-DA1C-4A9A-9B71-D95775E30039}"/>
    <cellStyle name="40% - Accent3 7 2 3 3 2" xfId="44037" xr:uid="{9529FFAD-3687-4B1A-BEAE-40B3DE112F05}"/>
    <cellStyle name="40% - Accent3 7 2 3 4" xfId="15884" xr:uid="{157F09AD-DC7E-4E60-A4BF-72E5D9F37B6F}"/>
    <cellStyle name="40% - Accent3 7 2 3 5" xfId="34656" xr:uid="{43F728A7-C96E-4A49-83E0-1B19B1E1D36C}"/>
    <cellStyle name="40% - Accent3 7 2 3 6" xfId="53317" xr:uid="{684AA23D-FCE5-4B39-9A9E-1B0F33354E88}"/>
    <cellStyle name="40% - Accent3 7 2 3 7" xfId="61235" xr:uid="{FAEE09EC-49CC-4F58-9F7F-B4D9B9E6451F}"/>
    <cellStyle name="40% - Accent3 7 2 4" xfId="4677" xr:uid="{E8F8F356-A008-44C5-9807-E08F4C33C88C}"/>
    <cellStyle name="40% - Accent3 7 2 4 2" xfId="10972" xr:uid="{BAA834E9-76D6-4573-AD6B-2297CDA03452}"/>
    <cellStyle name="40% - Accent3 7 2 4 2 2" xfId="29826" xr:uid="{6970EAAE-6283-4816-9094-4179DEC45FEC}"/>
    <cellStyle name="40% - Accent3 7 2 4 2 2 2" xfId="48588" xr:uid="{11F9E163-A26D-4C5D-B1A4-77EA8B1C523B}"/>
    <cellStyle name="40% - Accent3 7 2 4 2 3" xfId="20435" xr:uid="{DA6875B7-CA22-4959-A610-3C0427805800}"/>
    <cellStyle name="40% - Accent3 7 2 4 2 4" xfId="39207" xr:uid="{5830B864-B4F8-43A2-B0F3-3C4FBB6A0EF4}"/>
    <cellStyle name="40% - Accent3 7 2 4 3" xfId="23724" xr:uid="{C6999733-B7E6-49E1-AF9D-8D78C8BE438E}"/>
    <cellStyle name="40% - Accent3 7 2 4 3 2" xfId="42487" xr:uid="{C47205C7-3B2B-4544-840F-56E0FB296ABE}"/>
    <cellStyle name="40% - Accent3 7 2 4 4" xfId="14333" xr:uid="{3D4140A2-3F9E-42CD-B274-FCFD9849420F}"/>
    <cellStyle name="40% - Accent3 7 2 4 5" xfId="33106" xr:uid="{EC845FDD-8AE9-44CD-BFE2-E6DE770B95F3}"/>
    <cellStyle name="40% - Accent3 7 2 4 6" xfId="53318" xr:uid="{314AC325-77AA-44DB-A5E8-E74FD9C5BFCA}"/>
    <cellStyle name="40% - Accent3 7 2 4 7" xfId="61236" xr:uid="{5AEADCF0-0287-40C5-B0C9-2BB73B4578D8}"/>
    <cellStyle name="40% - Accent3 7 2 5" xfId="7000" xr:uid="{85DDE72C-38A0-47E2-9522-E109D92F7DFF}"/>
    <cellStyle name="40% - Accent3 7 2 5 2" xfId="26040" xr:uid="{A3F5F4AF-DFDB-4CB5-843C-3D9898FC728E}"/>
    <cellStyle name="40% - Accent3 7 2 5 2 2" xfId="44802" xr:uid="{F2ABDE76-D61D-4A17-8094-0F0EF2640237}"/>
    <cellStyle name="40% - Accent3 7 2 5 3" xfId="16649" xr:uid="{509556F9-A2D9-45F9-8500-7397E24E47BA}"/>
    <cellStyle name="40% - Accent3 7 2 5 4" xfId="35421" xr:uid="{6F8C9F7A-9EC7-4951-B1F0-E492A4D81699}"/>
    <cellStyle name="40% - Accent3 7 2 6" xfId="8735" xr:uid="{81776454-E744-411F-B0DD-C756E755B71D}"/>
    <cellStyle name="40% - Accent3 7 2 6 2" xfId="27591" xr:uid="{057AB856-F8C1-4069-A5E1-D1CCB26711A6}"/>
    <cellStyle name="40% - Accent3 7 2 6 2 2" xfId="46353" xr:uid="{C4E1CB13-93E4-4325-BF8C-4A9BD515DC24}"/>
    <cellStyle name="40% - Accent3 7 2 6 3" xfId="18200" xr:uid="{DBAF8876-AB6E-4BD5-9442-0A0B3E4D588D}"/>
    <cellStyle name="40% - Accent3 7 2 6 4" xfId="36972" xr:uid="{46D0247F-0FCB-4D4E-A15A-5C7AF0BA8FF5}"/>
    <cellStyle name="40% - Accent3 7 2 7" xfId="22609" xr:uid="{71F60376-48A4-4794-9285-04F0DD1FB52E}"/>
    <cellStyle name="40% - Accent3 7 2 7 2" xfId="41381" xr:uid="{F778CB71-6EDB-42CE-85EF-D6ED56B9BFC2}"/>
    <cellStyle name="40% - Accent3 7 2 8" xfId="13218" xr:uid="{2D059E2B-A60B-4931-9DF5-9F5AF6209DB4}"/>
    <cellStyle name="40% - Accent3 7 2 9" xfId="32000" xr:uid="{60EF4906-0FA9-49B9-ACB4-44B1B57AC7DC}"/>
    <cellStyle name="40% - Accent3 7 3" xfId="1506" xr:uid="{18250F12-0A19-442E-AADE-DF24603FE78D}"/>
    <cellStyle name="40% - Accent3 7 3 10" xfId="55870" xr:uid="{254BB524-7CFD-470C-B07D-4A26BD74551E}"/>
    <cellStyle name="40% - Accent3 7 3 2" xfId="7002" xr:uid="{B6E84725-7C52-4DCE-94F6-4C5DDB63AC58}"/>
    <cellStyle name="40% - Accent3 7 3 2 2" xfId="10973" xr:uid="{10A7A7F4-4DAB-45C4-BB87-DB18D968C2AC}"/>
    <cellStyle name="40% - Accent3 7 3 2 2 2" xfId="29827" xr:uid="{6E826D44-25E7-493E-916B-8FDFD21CF6D7}"/>
    <cellStyle name="40% - Accent3 7 3 2 2 2 2" xfId="48589" xr:uid="{34EFFEBD-4D3E-4A69-A9D0-B06523FE014E}"/>
    <cellStyle name="40% - Accent3 7 3 2 2 3" xfId="20436" xr:uid="{8C5CDC93-F299-456C-B263-F0964A01125B}"/>
    <cellStyle name="40% - Accent3 7 3 2 2 4" xfId="39208" xr:uid="{7849D80C-1432-4C55-939E-17AF8538DF48}"/>
    <cellStyle name="40% - Accent3 7 3 2 3" xfId="26042" xr:uid="{47C9C166-AB00-436F-91D2-5C4C34BAD5FE}"/>
    <cellStyle name="40% - Accent3 7 3 2 3 2" xfId="44804" xr:uid="{3457CD6C-326A-465C-A2BC-8E6FE63FC1EC}"/>
    <cellStyle name="40% - Accent3 7 3 2 4" xfId="16651" xr:uid="{DA59ED6D-42EA-47C9-BC49-5F085101675A}"/>
    <cellStyle name="40% - Accent3 7 3 2 5" xfId="35423" xr:uid="{A0726835-FDD1-416F-9460-B6E9BF9CADAC}"/>
    <cellStyle name="40% - Accent3 7 3 2 6" xfId="53319" xr:uid="{7EA8F912-1DB5-4ABD-A14A-3995746991FC}"/>
    <cellStyle name="40% - Accent3 7 3 2 7" xfId="61237" xr:uid="{697D874F-E5AB-47B3-94F4-52B8AE3C9519}"/>
    <cellStyle name="40% - Accent3 7 3 3" xfId="10974" xr:uid="{94C4F227-1692-463D-A445-C05EFD2AC34F}"/>
    <cellStyle name="40% - Accent3 7 3 3 2" xfId="29828" xr:uid="{BFBDE819-9957-47DA-9BCA-56A77057433E}"/>
    <cellStyle name="40% - Accent3 7 3 3 2 2" xfId="48590" xr:uid="{1FD911D2-3A98-423A-B34E-B05DA4778FDD}"/>
    <cellStyle name="40% - Accent3 7 3 3 3" xfId="20437" xr:uid="{EB99D42C-E4FF-446B-9B46-BF50F5486975}"/>
    <cellStyle name="40% - Accent3 7 3 3 4" xfId="39209" xr:uid="{D4B489F4-9F59-478B-B83C-0C4926B4E9F4}"/>
    <cellStyle name="40% - Accent3 7 3 3 5" xfId="53320" xr:uid="{5F939167-12BC-4049-844B-E5A8060DCB1C}"/>
    <cellStyle name="40% - Accent3 7 3 3 6" xfId="61238" xr:uid="{156CBC6F-CACD-4380-BB01-F2A4B62C515C}"/>
    <cellStyle name="40% - Accent3 7 3 4" xfId="8737" xr:uid="{D65B4B5E-E7E0-4AB8-A8AF-C8606B174C7F}"/>
    <cellStyle name="40% - Accent3 7 3 4 2" xfId="27593" xr:uid="{8DD55306-93C4-4EA9-BBD4-4C45ECD85E02}"/>
    <cellStyle name="40% - Accent3 7 3 4 2 2" xfId="46355" xr:uid="{8EEB04B8-DE90-4F5E-AF6E-555C053EF789}"/>
    <cellStyle name="40% - Accent3 7 3 4 3" xfId="18202" xr:uid="{81DE62C4-421D-4E38-9140-F51AD3980304}"/>
    <cellStyle name="40% - Accent3 7 3 4 4" xfId="36974" xr:uid="{937B1E1C-88E2-4F87-B1E9-73326BC5FDA1}"/>
    <cellStyle name="40% - Accent3 7 3 5" xfId="24066" xr:uid="{BD442B7D-CD9A-4262-A7D2-8827E075D610}"/>
    <cellStyle name="40% - Accent3 7 3 5 2" xfId="42829" xr:uid="{A1D62B83-ED7A-4ABA-9F77-EFF46F8AA59D}"/>
    <cellStyle name="40% - Accent3 7 3 6" xfId="14675" xr:uid="{EFD1408F-242D-46B7-8D0F-3D7FD0EA2367}"/>
    <cellStyle name="40% - Accent3 7 3 7" xfId="33448" xr:uid="{7E32C12D-529C-4170-B201-94E81F1FC425}"/>
    <cellStyle name="40% - Accent3 7 3 8" xfId="51085" xr:uid="{5B019D7A-2886-4F8F-AB80-BA9AF53BEF3A}"/>
    <cellStyle name="40% - Accent3 7 3 9" xfId="5019" xr:uid="{71608EAE-C040-48D1-BC26-630C77CEC438}"/>
    <cellStyle name="40% - Accent3 7 4" xfId="5795" xr:uid="{31FAE92B-1A83-462E-96D9-615A1B0BD3AD}"/>
    <cellStyle name="40% - Accent3 7 4 2" xfId="10975" xr:uid="{E0CE6DAE-84D9-4179-9D93-775CC56A5A8A}"/>
    <cellStyle name="40% - Accent3 7 4 2 2" xfId="29829" xr:uid="{2775949C-F589-4D50-A3F4-09B3794CA302}"/>
    <cellStyle name="40% - Accent3 7 4 2 2 2" xfId="48591" xr:uid="{0FA72F47-98EF-4FE0-BB74-8D02B689A8F1}"/>
    <cellStyle name="40% - Accent3 7 4 2 3" xfId="20438" xr:uid="{41424F00-654C-4DF3-8E0B-1BECD4B1E566}"/>
    <cellStyle name="40% - Accent3 7 4 2 4" xfId="39210" xr:uid="{4C8B3702-8017-405C-AF27-425A5CBA82C9}"/>
    <cellStyle name="40% - Accent3 7 4 3" xfId="24842" xr:uid="{2B3B6FB5-728F-4433-A3E2-727A4B8D71AB}"/>
    <cellStyle name="40% - Accent3 7 4 3 2" xfId="43604" xr:uid="{66140F41-FDD6-4423-8E1E-E93D19C979D8}"/>
    <cellStyle name="40% - Accent3 7 4 4" xfId="15451" xr:uid="{8C6EB7A6-2604-49E6-A5BD-EFBC8AF742C4}"/>
    <cellStyle name="40% - Accent3 7 4 5" xfId="34223" xr:uid="{C93C0C88-3575-4945-9E8A-6C2271E1DB25}"/>
    <cellStyle name="40% - Accent3 7 4 6" xfId="53321" xr:uid="{8CC27829-D477-4D8A-ADD2-B58C2725E96E}"/>
    <cellStyle name="40% - Accent3 7 4 7" xfId="55871" xr:uid="{73B11003-DD40-4498-935F-C000ED318EA6}"/>
    <cellStyle name="40% - Accent3 7 5" xfId="4244" xr:uid="{12DD3157-D1EA-44D8-80D8-DB9C59014A1B}"/>
    <cellStyle name="40% - Accent3 7 5 2" xfId="10976" xr:uid="{A4815BA9-A4D4-47F1-BB2D-5B6FDABE1641}"/>
    <cellStyle name="40% - Accent3 7 5 2 2" xfId="29830" xr:uid="{8EE9F4CD-6AA2-47C4-9AC2-E8F877144D40}"/>
    <cellStyle name="40% - Accent3 7 5 2 2 2" xfId="48592" xr:uid="{87C9647D-82E7-4F9F-A4C5-E4C78EBF856B}"/>
    <cellStyle name="40% - Accent3 7 5 2 3" xfId="20439" xr:uid="{178F0783-E187-42C8-92C6-062D4BA96E98}"/>
    <cellStyle name="40% - Accent3 7 5 2 4" xfId="39211" xr:uid="{B1FCE92E-1829-4CE5-90AE-43C55F31B127}"/>
    <cellStyle name="40% - Accent3 7 5 3" xfId="23291" xr:uid="{F990291B-0A16-4C41-9E8B-7B52797F7BC5}"/>
    <cellStyle name="40% - Accent3 7 5 3 2" xfId="42054" xr:uid="{6C3F7942-66D5-4ED3-AAC0-CDC582FF2316}"/>
    <cellStyle name="40% - Accent3 7 5 4" xfId="13900" xr:uid="{FEFA78E1-3F94-4794-8408-FB599B434916}"/>
    <cellStyle name="40% - Accent3 7 5 5" xfId="32673" xr:uid="{CE9F842D-F1D9-4B90-8FEB-63F0E574A094}"/>
    <cellStyle name="40% - Accent3 7 5 6" xfId="53322" xr:uid="{5831425B-9A7E-4017-B753-1FC94DA3C524}"/>
    <cellStyle name="40% - Accent3 7 5 7" xfId="55872" xr:uid="{5C27911D-C264-4ACB-9DAF-D9A15B069519}"/>
    <cellStyle name="40% - Accent3 7 6" xfId="6999" xr:uid="{D39BEC42-E186-4D18-A8EA-65E0D52075D3}"/>
    <cellStyle name="40% - Accent3 7 6 2" xfId="26039" xr:uid="{B7CFBC83-0EA8-4919-AE98-034F88554CA7}"/>
    <cellStyle name="40% - Accent3 7 6 2 2" xfId="44801" xr:uid="{37DE76B6-75B4-45E8-A2C0-B107A4C6D05B}"/>
    <cellStyle name="40% - Accent3 7 6 3" xfId="16648" xr:uid="{C41AEFD7-D63C-42F6-81AC-BE073B5F97DF}"/>
    <cellStyle name="40% - Accent3 7 6 4" xfId="35420" xr:uid="{CC7B75C3-B125-493B-8E6E-771EE9CE3576}"/>
    <cellStyle name="40% - Accent3 7 6 5" xfId="55873" xr:uid="{436D2BDB-3EE3-49ED-8E4C-594506FFEAE6}"/>
    <cellStyle name="40% - Accent3 7 7" xfId="8734" xr:uid="{B341AA46-3181-4566-AC80-FE07E7DA036C}"/>
    <cellStyle name="40% - Accent3 7 7 2" xfId="27590" xr:uid="{08D2056E-ECDD-4AD5-B948-80C056A4A2D6}"/>
    <cellStyle name="40% - Accent3 7 7 2 2" xfId="46352" xr:uid="{A51BEAF8-C5EC-4928-B311-580B7EB6A4D9}"/>
    <cellStyle name="40% - Accent3 7 7 3" xfId="18199" xr:uid="{EBD923DA-1F25-4268-8A26-77CA35D7B372}"/>
    <cellStyle name="40% - Accent3 7 7 4" xfId="36971" xr:uid="{33F3C4CA-79ED-4E37-87E2-42AC44149B4A}"/>
    <cellStyle name="40% - Accent3 7 7 5" xfId="55874" xr:uid="{0637511C-1095-46E6-908F-48612A9948DE}"/>
    <cellStyle name="40% - Accent3 7 8" xfId="22608" xr:uid="{DF3345E5-BFDD-4652-9203-DE6333F7D3C9}"/>
    <cellStyle name="40% - Accent3 7 8 2" xfId="41380" xr:uid="{1DB6D13E-BA96-4AD7-89A2-1DB44C02D4F4}"/>
    <cellStyle name="40% - Accent3 7 8 3" xfId="55875" xr:uid="{5B5E047C-4975-4BE3-9BCA-EE1825B2C201}"/>
    <cellStyle name="40% - Accent3 7 9" xfId="13217" xr:uid="{09D011D6-0201-477A-881F-CF4EF881066E}"/>
    <cellStyle name="40% - Accent3 7 9 2" xfId="55876" xr:uid="{E38B8D90-5F73-4F19-88E7-211E96EB825C}"/>
    <cellStyle name="40% - Accent3 8" xfId="1712" xr:uid="{99E572DC-66E7-4E7B-BD02-8CD36E43BCAB}"/>
    <cellStyle name="40% - Accent3 8 10" xfId="51086" xr:uid="{FE621AE6-BA60-45A7-B78C-CC7387C0AB27}"/>
    <cellStyle name="40% - Accent3 8 11" xfId="3556" xr:uid="{41AEA43C-1D07-4B09-BE64-9C11B156627F}"/>
    <cellStyle name="40% - Accent3 8 12" xfId="55877" xr:uid="{7CD12450-A37E-420B-971A-FB489B8FA13E}"/>
    <cellStyle name="40% - Accent3 8 2" xfId="2501" xr:uid="{C4985424-4302-4B4A-A6DB-7F5700DD7EC0}"/>
    <cellStyle name="40% - Accent3 8 2 10" xfId="55878" xr:uid="{76CCF275-6EC3-4864-B589-553E84CD1288}"/>
    <cellStyle name="40% - Accent3 8 2 2" xfId="7004" xr:uid="{912A6FE4-4E4D-4196-829E-B630BE7FACBF}"/>
    <cellStyle name="40% - Accent3 8 2 2 2" xfId="10977" xr:uid="{41B2FB52-0B4E-4C9E-A900-D2CC65F319D0}"/>
    <cellStyle name="40% - Accent3 8 2 2 2 2" xfId="29831" xr:uid="{72B4DCBE-71F6-4064-9BF6-9FA76E55A678}"/>
    <cellStyle name="40% - Accent3 8 2 2 2 2 2" xfId="48593" xr:uid="{A1564EC0-41D2-4545-BB69-495B54817B2A}"/>
    <cellStyle name="40% - Accent3 8 2 2 2 3" xfId="20440" xr:uid="{14443353-82F9-475F-9F5B-0C11DDD8CF12}"/>
    <cellStyle name="40% - Accent3 8 2 2 2 4" xfId="39212" xr:uid="{8F2E7D14-8D1F-4FB8-9980-0FC66011D859}"/>
    <cellStyle name="40% - Accent3 8 2 2 3" xfId="26044" xr:uid="{76F1EAF2-D050-4A8B-AE31-9A845BC1C412}"/>
    <cellStyle name="40% - Accent3 8 2 2 3 2" xfId="44806" xr:uid="{11E1D7E6-7C20-4276-AF24-ADD992996C1B}"/>
    <cellStyle name="40% - Accent3 8 2 2 4" xfId="16653" xr:uid="{843FAE79-F8B2-4631-AC6A-82BAB38B876C}"/>
    <cellStyle name="40% - Accent3 8 2 2 5" xfId="35425" xr:uid="{9CE5FD11-469B-4533-96A6-9248DBB8C5B7}"/>
    <cellStyle name="40% - Accent3 8 2 2 6" xfId="53323" xr:uid="{E91CEA34-BAAE-44C7-9C96-4576287E0707}"/>
    <cellStyle name="40% - Accent3 8 2 2 7" xfId="61239" xr:uid="{2245E801-F345-4B98-A39D-B49522495C94}"/>
    <cellStyle name="40% - Accent3 8 2 3" xfId="10978" xr:uid="{4DDE1D87-6DB3-4852-9850-C860364525E7}"/>
    <cellStyle name="40% - Accent3 8 2 3 2" xfId="29832" xr:uid="{F06C8B5A-1D13-4DAD-A1E9-8834DA9C9810}"/>
    <cellStyle name="40% - Accent3 8 2 3 2 2" xfId="48594" xr:uid="{C2268F09-BAC7-4A0A-99C7-7D669DD34221}"/>
    <cellStyle name="40% - Accent3 8 2 3 3" xfId="20441" xr:uid="{F605F28B-FD53-4847-8B6D-4C7B6D93323C}"/>
    <cellStyle name="40% - Accent3 8 2 3 4" xfId="39213" xr:uid="{70687B93-C84A-41CF-9914-BC150ADAAB04}"/>
    <cellStyle name="40% - Accent3 8 2 3 5" xfId="53324" xr:uid="{89614AA0-217E-477C-844F-CF8821B02EF1}"/>
    <cellStyle name="40% - Accent3 8 2 3 6" xfId="61240" xr:uid="{72FC63B8-552E-464B-B415-BB2A1A12BD47}"/>
    <cellStyle name="40% - Accent3 8 2 4" xfId="8739" xr:uid="{7C3E2223-CDDF-49D4-8B92-B19AC04C0332}"/>
    <cellStyle name="40% - Accent3 8 2 4 2" xfId="27595" xr:uid="{6B5DC048-7E95-4B2C-B5B5-C796E020ECD1}"/>
    <cellStyle name="40% - Accent3 8 2 4 2 2" xfId="46357" xr:uid="{7066F5F5-9BAE-4D6A-A317-42993449C708}"/>
    <cellStyle name="40% - Accent3 8 2 4 3" xfId="18204" xr:uid="{B83F0815-9136-4BF6-A3C8-2BE39E67550E}"/>
    <cellStyle name="40% - Accent3 8 2 4 4" xfId="36976" xr:uid="{DF1D7C7A-5333-4828-849F-AB5D723E943A}"/>
    <cellStyle name="40% - Accent3 8 2 5" xfId="24284" xr:uid="{2ADA4ED2-0A34-4545-AA4E-ECD843F3EE7D}"/>
    <cellStyle name="40% - Accent3 8 2 5 2" xfId="43047" xr:uid="{6AD98A1E-690D-48A9-B355-163C6B19F982}"/>
    <cellStyle name="40% - Accent3 8 2 6" xfId="14893" xr:uid="{6DC51F76-3C4B-4959-BCD9-F33C0E42FC2D}"/>
    <cellStyle name="40% - Accent3 8 2 7" xfId="33666" xr:uid="{4F12BA35-4F0C-4B92-B6F7-CCB4E94F2353}"/>
    <cellStyle name="40% - Accent3 8 2 8" xfId="51087" xr:uid="{41759FA0-033D-4910-A3B4-8387473FF985}"/>
    <cellStyle name="40% - Accent3 8 2 9" xfId="5237" xr:uid="{D5ADACA8-20E9-4411-A7AA-2C57B8A62C57}"/>
    <cellStyle name="40% - Accent3 8 3" xfId="6013" xr:uid="{B959CDA2-E7E1-4769-AB48-FEF92F910C9D}"/>
    <cellStyle name="40% - Accent3 8 3 2" xfId="10979" xr:uid="{9DD16847-9459-4C23-B41C-DAAF40BC97F5}"/>
    <cellStyle name="40% - Accent3 8 3 2 2" xfId="29833" xr:uid="{13A9ABD6-FB2D-4976-BE48-72D3D6AEB371}"/>
    <cellStyle name="40% - Accent3 8 3 2 2 2" xfId="48595" xr:uid="{63981612-85F3-4505-8081-DB16EA211A2B}"/>
    <cellStyle name="40% - Accent3 8 3 2 3" xfId="20442" xr:uid="{EDE4A8BB-7B07-42CB-8FA8-2CE233474668}"/>
    <cellStyle name="40% - Accent3 8 3 2 4" xfId="39214" xr:uid="{DD2B61CD-3B57-416F-B573-6A7C3CCE0775}"/>
    <cellStyle name="40% - Accent3 8 3 3" xfId="25060" xr:uid="{B03DFE08-89C0-4C05-A7C6-FF0C58349F7E}"/>
    <cellStyle name="40% - Accent3 8 3 3 2" xfId="43822" xr:uid="{7D40EBD3-2409-4588-A088-CCC0A249B629}"/>
    <cellStyle name="40% - Accent3 8 3 4" xfId="15669" xr:uid="{F897824D-182D-4E81-8079-04A0E94846B0}"/>
    <cellStyle name="40% - Accent3 8 3 5" xfId="34441" xr:uid="{6879D862-0CE6-4BA0-8505-CE322F5CB308}"/>
    <cellStyle name="40% - Accent3 8 3 6" xfId="53325" xr:uid="{1220D98E-A4E4-4494-B161-0922EE24E1D4}"/>
    <cellStyle name="40% - Accent3 8 3 7" xfId="55879" xr:uid="{722C8985-3098-4B97-A2B2-F6396715F938}"/>
    <cellStyle name="40% - Accent3 8 4" xfId="4462" xr:uid="{59523839-B757-497C-BAEF-6FC8CD2AFCB5}"/>
    <cellStyle name="40% - Accent3 8 4 2" xfId="10980" xr:uid="{08263817-2B46-4895-83F8-8DBF7EA9FDDD}"/>
    <cellStyle name="40% - Accent3 8 4 2 2" xfId="29834" xr:uid="{44E7A274-C3A7-45D4-8A34-2CC72D172FE3}"/>
    <cellStyle name="40% - Accent3 8 4 2 2 2" xfId="48596" xr:uid="{3B6F6563-38C8-4519-AB36-5E3509C97412}"/>
    <cellStyle name="40% - Accent3 8 4 2 3" xfId="20443" xr:uid="{ED0AF86B-9056-4ABA-AE84-C62672B4A050}"/>
    <cellStyle name="40% - Accent3 8 4 2 4" xfId="39215" xr:uid="{5D64329D-AD97-4A25-8951-D56023CF7D9F}"/>
    <cellStyle name="40% - Accent3 8 4 3" xfId="23509" xr:uid="{9ABA32B2-B92D-4AC4-B233-4E1F47DC2A38}"/>
    <cellStyle name="40% - Accent3 8 4 3 2" xfId="42272" xr:uid="{F126CCB8-74B6-48BF-A6BA-C9C704C720B4}"/>
    <cellStyle name="40% - Accent3 8 4 4" xfId="14118" xr:uid="{88DA5DC9-AC18-4011-B456-3F07E73DF5C9}"/>
    <cellStyle name="40% - Accent3 8 4 5" xfId="32891" xr:uid="{141F7ACB-592C-44B1-B05D-03101C71683D}"/>
    <cellStyle name="40% - Accent3 8 4 6" xfId="53326" xr:uid="{232AE03E-5783-4DEC-BB78-FE6AF3019CD5}"/>
    <cellStyle name="40% - Accent3 8 4 7" xfId="55880" xr:uid="{AE1E0F9F-7A1E-4515-B574-DBAC59A43256}"/>
    <cellStyle name="40% - Accent3 8 5" xfId="7003" xr:uid="{DCCE9BA3-72B8-4B17-A650-FE84E2D6078A}"/>
    <cellStyle name="40% - Accent3 8 5 2" xfId="26043" xr:uid="{286BF9AE-2D2A-46A4-B0EF-13BDB6A04284}"/>
    <cellStyle name="40% - Accent3 8 5 2 2" xfId="44805" xr:uid="{35E5A079-2CE8-4BAC-94FB-C058211B3E0C}"/>
    <cellStyle name="40% - Accent3 8 5 3" xfId="16652" xr:uid="{85E1C248-3AFC-4B69-866D-B8C0DDA4B8C9}"/>
    <cellStyle name="40% - Accent3 8 5 4" xfId="35424" xr:uid="{6038BD01-38B0-4CA5-8895-EB104DE5AA94}"/>
    <cellStyle name="40% - Accent3 8 5 5" xfId="55881" xr:uid="{D870F878-43C2-475A-9E5B-BB677CBD657B}"/>
    <cellStyle name="40% - Accent3 8 6" xfId="8738" xr:uid="{5A38589A-FE06-496D-B4B8-E25681B89932}"/>
    <cellStyle name="40% - Accent3 8 6 2" xfId="27594" xr:uid="{340EE880-9F9D-4740-81A1-747BD7B0487F}"/>
    <cellStyle name="40% - Accent3 8 6 2 2" xfId="46356" xr:uid="{A65166B3-B750-402B-8C6A-DFB42D2AF3DF}"/>
    <cellStyle name="40% - Accent3 8 6 3" xfId="18203" xr:uid="{A6A08CD7-5A13-4251-BE17-53AE10C20337}"/>
    <cellStyle name="40% - Accent3 8 6 4" xfId="36975" xr:uid="{8B2FD9EB-5E52-4388-BDE8-9257FB37E6FC}"/>
    <cellStyle name="40% - Accent3 8 6 5" xfId="55882" xr:uid="{3D22F8B0-2D2F-43EA-AE17-E5BA974978A7}"/>
    <cellStyle name="40% - Accent3 8 7" xfId="22610" xr:uid="{D4CA8DF0-4FB8-4578-ABCB-7347CF99DE3D}"/>
    <cellStyle name="40% - Accent3 8 7 2" xfId="41382" xr:uid="{43CF6D02-2477-4C8B-893D-DCD588899FE7}"/>
    <cellStyle name="40% - Accent3 8 7 3" xfId="55883" xr:uid="{877CF1D1-8BAB-4FC5-A263-15B34B276AB9}"/>
    <cellStyle name="40% - Accent3 8 8" xfId="13219" xr:uid="{FDB4AF59-0AB8-455C-9C20-D4C9C3833EA5}"/>
    <cellStyle name="40% - Accent3 8 8 2" xfId="55884" xr:uid="{553F41F5-8073-43DE-8831-1046E64D3E2E}"/>
    <cellStyle name="40% - Accent3 8 9" xfId="32001" xr:uid="{8EAF383A-9DD9-44CC-8295-7B8D554A86D1}"/>
    <cellStyle name="40% - Accent3 8 9 2" xfId="55885" xr:uid="{371956CB-BE01-49D2-B20F-2019793D9207}"/>
    <cellStyle name="40% - Accent3 9" xfId="1466" xr:uid="{F65939D9-47D9-47D1-828B-DBA0C149E339}"/>
    <cellStyle name="40% - Accent3 9 10" xfId="51088" xr:uid="{F55958D7-8A92-497A-9F9D-393ADF3B5828}"/>
    <cellStyle name="40% - Accent3 9 11" xfId="3557" xr:uid="{E6E9EB5D-BB06-4A1E-BC82-A94677CC6BCF}"/>
    <cellStyle name="40% - Accent3 9 12" xfId="55886" xr:uid="{D9C2A83E-9C38-4997-870A-B49B7CE24D2C}"/>
    <cellStyle name="40% - Accent3 9 2" xfId="2502" xr:uid="{EAF6A244-D848-41D5-960F-501893CE65E5}"/>
    <cellStyle name="40% - Accent3 9 2 10" xfId="55887" xr:uid="{2EF6D609-1113-4E78-9CB6-FB2929246561}"/>
    <cellStyle name="40% - Accent3 9 2 2" xfId="7006" xr:uid="{00C341AD-9B2A-421E-A92E-005023D8D496}"/>
    <cellStyle name="40% - Accent3 9 2 2 2" xfId="10981" xr:uid="{7FFDDAE4-62BE-434A-AD61-FF9C5F34B6EA}"/>
    <cellStyle name="40% - Accent3 9 2 2 2 2" xfId="29835" xr:uid="{7EF1EC48-4299-4629-9CD4-7B414AFEF573}"/>
    <cellStyle name="40% - Accent3 9 2 2 2 2 2" xfId="48597" xr:uid="{3B445E39-651B-40A5-86A4-59B45CE39293}"/>
    <cellStyle name="40% - Accent3 9 2 2 2 3" xfId="20444" xr:uid="{85E85868-3255-4AC1-99B0-3D5472193DD5}"/>
    <cellStyle name="40% - Accent3 9 2 2 2 4" xfId="39216" xr:uid="{E77059C4-F542-48EC-9E88-3B830775F11E}"/>
    <cellStyle name="40% - Accent3 9 2 2 3" xfId="26046" xr:uid="{39C18821-8648-4616-A7C4-1E51F093AEA0}"/>
    <cellStyle name="40% - Accent3 9 2 2 3 2" xfId="44808" xr:uid="{0A28B443-6329-4DB7-B221-C327101C770F}"/>
    <cellStyle name="40% - Accent3 9 2 2 4" xfId="16655" xr:uid="{16FF11B2-B04F-4A87-8868-237A98073884}"/>
    <cellStyle name="40% - Accent3 9 2 2 5" xfId="35427" xr:uid="{A6D9888E-A745-4BDF-8C63-DF55A454F4AA}"/>
    <cellStyle name="40% - Accent3 9 2 2 6" xfId="53327" xr:uid="{A4C6F175-256F-42D3-9B2D-12A3E7D7F62F}"/>
    <cellStyle name="40% - Accent3 9 2 2 7" xfId="61241" xr:uid="{9900CA7A-40B8-4797-A2E4-F153528FCA9F}"/>
    <cellStyle name="40% - Accent3 9 2 3" xfId="10982" xr:uid="{3106F932-C3DE-4FA6-A00C-E7B57B2AC27B}"/>
    <cellStyle name="40% - Accent3 9 2 3 2" xfId="29836" xr:uid="{7C5EE45E-EC4C-43AD-A12D-D33043F01364}"/>
    <cellStyle name="40% - Accent3 9 2 3 2 2" xfId="48598" xr:uid="{3F4A0897-2D45-4E1F-BA6D-35B0A5C5F6FF}"/>
    <cellStyle name="40% - Accent3 9 2 3 3" xfId="20445" xr:uid="{9A9D2EF2-80D8-4CBE-9323-BD28C266C5FC}"/>
    <cellStyle name="40% - Accent3 9 2 3 4" xfId="39217" xr:uid="{2C22999F-31CC-4714-97E4-0F4476210BF9}"/>
    <cellStyle name="40% - Accent3 9 2 3 5" xfId="53328" xr:uid="{C1FF17D4-49C8-464C-9380-A418A4A5EAE2}"/>
    <cellStyle name="40% - Accent3 9 2 3 6" xfId="61242" xr:uid="{737C686C-6171-410F-8879-422C3099DABD}"/>
    <cellStyle name="40% - Accent3 9 2 4" xfId="8741" xr:uid="{B2AABD1C-00C6-4B07-959F-9F4B9616FA10}"/>
    <cellStyle name="40% - Accent3 9 2 4 2" xfId="27597" xr:uid="{BD5295CA-064F-4FD0-964B-5D678D961A99}"/>
    <cellStyle name="40% - Accent3 9 2 4 2 2" xfId="46359" xr:uid="{5297BD77-B66D-40B8-9ABC-918B93745AE4}"/>
    <cellStyle name="40% - Accent3 9 2 4 3" xfId="18206" xr:uid="{58BA2144-4516-42EB-A058-0C539EF7CB7F}"/>
    <cellStyle name="40% - Accent3 9 2 4 4" xfId="36978" xr:uid="{CC7AFE56-38E8-4D68-AFC2-158747EC3B26}"/>
    <cellStyle name="40% - Accent3 9 2 5" xfId="24553" xr:uid="{0249AAA4-4DBB-4C9F-A41A-43CE9F5F7CEA}"/>
    <cellStyle name="40% - Accent3 9 2 5 2" xfId="43315" xr:uid="{214F582E-2B41-4FD3-9DF2-F2D5202D1060}"/>
    <cellStyle name="40% - Accent3 9 2 6" xfId="15162" xr:uid="{CB587B67-1AE9-4C15-8413-10E975BFE6C2}"/>
    <cellStyle name="40% - Accent3 9 2 7" xfId="33934" xr:uid="{452E8F78-F9BB-4305-8803-DB9DFD3DF69A}"/>
    <cellStyle name="40% - Accent3 9 2 8" xfId="51089" xr:uid="{07E638B0-BB66-4D86-8715-E6A7655E53F6}"/>
    <cellStyle name="40% - Accent3 9 2 9" xfId="5506" xr:uid="{30B8028A-7472-4D3C-8AF7-CAD0EAE514D7}"/>
    <cellStyle name="40% - Accent3 9 3" xfId="6281" xr:uid="{E038F600-368A-4153-A16A-CF172CF7F75F}"/>
    <cellStyle name="40% - Accent3 9 3 2" xfId="10983" xr:uid="{40F627C7-36CB-4CD6-911D-80899D9CE484}"/>
    <cellStyle name="40% - Accent3 9 3 2 2" xfId="29837" xr:uid="{E671304A-9A45-4C4D-B96F-F1E045352753}"/>
    <cellStyle name="40% - Accent3 9 3 2 2 2" xfId="48599" xr:uid="{9FC85E22-8CB7-43AE-B1BE-A962995E7F53}"/>
    <cellStyle name="40% - Accent3 9 3 2 3" xfId="20446" xr:uid="{E36C50C5-7227-4E69-A89E-2CF6D3324354}"/>
    <cellStyle name="40% - Accent3 9 3 2 4" xfId="39218" xr:uid="{8A89A9AB-9118-45DB-A3F5-3920BF2CB437}"/>
    <cellStyle name="40% - Accent3 9 3 3" xfId="25328" xr:uid="{62ED0EAF-9BCA-4FE6-874B-38B3AFF1A765}"/>
    <cellStyle name="40% - Accent3 9 3 3 2" xfId="44090" xr:uid="{5C7023F4-71C3-4D9B-9D45-A7C857B9E17D}"/>
    <cellStyle name="40% - Accent3 9 3 4" xfId="15937" xr:uid="{629AAC57-9848-4A8C-96C5-8107628CC34C}"/>
    <cellStyle name="40% - Accent3 9 3 5" xfId="34709" xr:uid="{BB06CB7F-BA82-4A89-B9CE-CE9BE6240884}"/>
    <cellStyle name="40% - Accent3 9 3 6" xfId="53329" xr:uid="{3C415E60-C31A-4811-8D9A-E289FE42496D}"/>
    <cellStyle name="40% - Accent3 9 3 7" xfId="55888" xr:uid="{E9BEF2AD-88CB-46D6-AB86-4D1658C1E6A4}"/>
    <cellStyle name="40% - Accent3 9 4" xfId="4730" xr:uid="{4E4BD3B2-D7A2-4033-BE73-89D745E34B19}"/>
    <cellStyle name="40% - Accent3 9 4 2" xfId="10984" xr:uid="{3A831278-41C8-404F-8ED3-3EEED37341A8}"/>
    <cellStyle name="40% - Accent3 9 4 2 2" xfId="29838" xr:uid="{83E7EED2-6E9E-4B78-A03E-9361F20C8018}"/>
    <cellStyle name="40% - Accent3 9 4 2 2 2" xfId="48600" xr:uid="{88C7D3B2-6B50-48DF-8F44-3A1D8EB28661}"/>
    <cellStyle name="40% - Accent3 9 4 2 3" xfId="20447" xr:uid="{2CE7781B-89AB-4F62-9256-3EA925E5692F}"/>
    <cellStyle name="40% - Accent3 9 4 2 4" xfId="39219" xr:uid="{EA282B54-ADEF-4E93-95B8-727DD299FCE2}"/>
    <cellStyle name="40% - Accent3 9 4 3" xfId="23777" xr:uid="{BB4AFB0D-18E1-4A86-AA8F-E89D4D628741}"/>
    <cellStyle name="40% - Accent3 9 4 3 2" xfId="42540" xr:uid="{9F9814E1-3150-4E2A-BD5B-DAC2AA99F8D6}"/>
    <cellStyle name="40% - Accent3 9 4 4" xfId="14386" xr:uid="{B8831A82-E6E7-4AC4-9A56-8AED69F15CF8}"/>
    <cellStyle name="40% - Accent3 9 4 5" xfId="33159" xr:uid="{12C44058-F734-4542-AC41-BFF9AF7C5001}"/>
    <cellStyle name="40% - Accent3 9 4 6" xfId="53330" xr:uid="{EF36AFCC-B04F-43D2-9674-F6626265F75B}"/>
    <cellStyle name="40% - Accent3 9 4 7" xfId="55889" xr:uid="{29405AEA-5D5D-44B7-8FE6-2838E025A68B}"/>
    <cellStyle name="40% - Accent3 9 5" xfId="7005" xr:uid="{03D4311A-FE09-47C6-9A06-31C853E885C4}"/>
    <cellStyle name="40% - Accent3 9 5 2" xfId="26045" xr:uid="{B19635F2-7DB6-40E6-974A-F4EEFFE52713}"/>
    <cellStyle name="40% - Accent3 9 5 2 2" xfId="44807" xr:uid="{C4317582-283A-4B8E-82E9-AD13D317868A}"/>
    <cellStyle name="40% - Accent3 9 5 3" xfId="16654" xr:uid="{B93F1B84-1F94-4302-9038-DE146EB6BF9C}"/>
    <cellStyle name="40% - Accent3 9 5 4" xfId="35426" xr:uid="{5DD02BA0-2ABA-43B2-8498-A078F764D5A7}"/>
    <cellStyle name="40% - Accent3 9 5 5" xfId="55890" xr:uid="{C6EC166D-E532-43F8-AFD0-2059BE5E7F95}"/>
    <cellStyle name="40% - Accent3 9 6" xfId="8740" xr:uid="{F512A2C2-E580-40CA-98C2-7B29F24D4595}"/>
    <cellStyle name="40% - Accent3 9 6 2" xfId="27596" xr:uid="{A7B73393-33DE-41A5-A805-F4C560D55A1B}"/>
    <cellStyle name="40% - Accent3 9 6 2 2" xfId="46358" xr:uid="{8F1E550F-BD0A-4C4A-A1C9-44E9FBDE0296}"/>
    <cellStyle name="40% - Accent3 9 6 3" xfId="18205" xr:uid="{B5D424DB-2676-4B0F-B218-B9C6C4EA6D4C}"/>
    <cellStyle name="40% - Accent3 9 6 4" xfId="36977" xr:uid="{D6FD3C3A-ABA2-4AF0-B268-1B10327F15FB}"/>
    <cellStyle name="40% - Accent3 9 6 5" xfId="55891" xr:uid="{B0A2FBA9-E44B-49EE-996F-3332EFAFC739}"/>
    <cellStyle name="40% - Accent3 9 7" xfId="22611" xr:uid="{336DA8B3-E390-4234-8DC9-7738084019D9}"/>
    <cellStyle name="40% - Accent3 9 7 2" xfId="41383" xr:uid="{6E42FDBE-568A-4F0F-9914-D7827B4A0483}"/>
    <cellStyle name="40% - Accent3 9 7 3" xfId="55892" xr:uid="{57189E25-F2D4-47D6-B4A8-F7D13A703D95}"/>
    <cellStyle name="40% - Accent3 9 8" xfId="13220" xr:uid="{F01252CF-61BD-4F21-8B5B-DE7550E45EA5}"/>
    <cellStyle name="40% - Accent3 9 8 2" xfId="55893" xr:uid="{01971B5D-6A66-496C-B8DE-4771BFB13179}"/>
    <cellStyle name="40% - Accent3 9 9" xfId="32002" xr:uid="{C3F5CBDD-C63C-4F1B-A0E4-9E7D6B9F8B7E}"/>
    <cellStyle name="40% - Accent4 10" xfId="853" xr:uid="{BBF848D3-D91B-432C-984B-0BD305F979D3}"/>
    <cellStyle name="40% - Accent4 10 10" xfId="51090" xr:uid="{6A086A47-C014-4049-8C65-0432113F19FA}"/>
    <cellStyle name="40% - Accent4 10 11" xfId="3558" xr:uid="{0E0AB867-CC3D-46B9-A3F0-974C28F1B190}"/>
    <cellStyle name="40% - Accent4 10 12" xfId="55894" xr:uid="{8711AB45-79B0-4DF3-A44E-F6378E68DF66}"/>
    <cellStyle name="40% - Accent4 10 2" xfId="2503" xr:uid="{058647F5-E7B6-47E9-88BF-7CD4090330E0}"/>
    <cellStyle name="40% - Accent4 10 2 10" xfId="55895" xr:uid="{EFDC608A-6F80-403E-BFFC-EE61F7965418}"/>
    <cellStyle name="40% - Accent4 10 2 2" xfId="7008" xr:uid="{056E321D-FEC5-47BC-A830-59BB8F3BBC16}"/>
    <cellStyle name="40% - Accent4 10 2 2 2" xfId="10985" xr:uid="{D1E7B7D5-84CB-461A-850B-EB1873575FB4}"/>
    <cellStyle name="40% - Accent4 10 2 2 2 2" xfId="29839" xr:uid="{610A2345-49EA-4EA3-98AF-C7672AA6E083}"/>
    <cellStyle name="40% - Accent4 10 2 2 2 2 2" xfId="48601" xr:uid="{805F9CFB-A807-46A0-A79C-2FC571299E28}"/>
    <cellStyle name="40% - Accent4 10 2 2 2 3" xfId="20448" xr:uid="{F09D594E-E326-4371-B607-1D5933C2A0CC}"/>
    <cellStyle name="40% - Accent4 10 2 2 2 4" xfId="39220" xr:uid="{E543E91D-CEE7-4E78-8E0B-627FA387AFD5}"/>
    <cellStyle name="40% - Accent4 10 2 2 3" xfId="26048" xr:uid="{73F8D203-5607-47CD-B948-85656D49FB5F}"/>
    <cellStyle name="40% - Accent4 10 2 2 3 2" xfId="44810" xr:uid="{B5D343F2-3655-4F9C-B72D-54F5025C9E75}"/>
    <cellStyle name="40% - Accent4 10 2 2 4" xfId="16657" xr:uid="{F762901E-3AFA-4938-8C4D-C7935A6F8AB7}"/>
    <cellStyle name="40% - Accent4 10 2 2 5" xfId="35429" xr:uid="{EC3885A4-6A72-4375-816F-37522C976710}"/>
    <cellStyle name="40% - Accent4 10 2 2 6" xfId="53331" xr:uid="{B5033F0D-F05C-47C7-AACE-9724E9CD5571}"/>
    <cellStyle name="40% - Accent4 10 2 2 7" xfId="61243" xr:uid="{5AA842C9-D030-4E7F-A165-75BA71BF0C9D}"/>
    <cellStyle name="40% - Accent4 10 2 3" xfId="10986" xr:uid="{5FA743A6-B41A-4274-A8F6-497363ED2110}"/>
    <cellStyle name="40% - Accent4 10 2 3 2" xfId="29840" xr:uid="{59CED19F-E6FE-4276-A49E-AB4E9B75E752}"/>
    <cellStyle name="40% - Accent4 10 2 3 2 2" xfId="48602" xr:uid="{02CB2D91-3622-4E0D-B01F-8D453C71A41D}"/>
    <cellStyle name="40% - Accent4 10 2 3 3" xfId="20449" xr:uid="{C05B031E-7D5B-4F30-B08A-B08FA1154033}"/>
    <cellStyle name="40% - Accent4 10 2 3 4" xfId="39221" xr:uid="{DBCBFE77-4AFA-4D60-A1F8-14DD197A89A3}"/>
    <cellStyle name="40% - Accent4 10 2 3 5" xfId="53332" xr:uid="{243D6563-518B-4E6E-AFB1-1DA6BB677388}"/>
    <cellStyle name="40% - Accent4 10 2 3 6" xfId="61244" xr:uid="{AD69CFEA-2BA4-4635-97CD-A8576E1CFE5F}"/>
    <cellStyle name="40% - Accent4 10 2 4" xfId="8743" xr:uid="{CAB8194C-D0D6-4125-AA10-35D32B29D0C0}"/>
    <cellStyle name="40% - Accent4 10 2 4 2" xfId="27599" xr:uid="{F3FD756D-70EB-4184-8841-5F251E253F53}"/>
    <cellStyle name="40% - Accent4 10 2 4 2 2" xfId="46361" xr:uid="{62495FB4-98E0-47ED-B7E9-C57783830DF3}"/>
    <cellStyle name="40% - Accent4 10 2 4 3" xfId="18208" xr:uid="{3086A5D5-018F-44FA-9DD7-595386FAEC04}"/>
    <cellStyle name="40% - Accent4 10 2 4 4" xfId="36980" xr:uid="{CF70DF2F-4B66-446E-82C6-D6817A7FBCC7}"/>
    <cellStyle name="40% - Accent4 10 2 5" xfId="24588" xr:uid="{13144EBF-374F-4C77-93F6-D76CE3BE92F5}"/>
    <cellStyle name="40% - Accent4 10 2 5 2" xfId="43350" xr:uid="{CFD9A2ED-6C97-409E-9C44-7D366C3C6C94}"/>
    <cellStyle name="40% - Accent4 10 2 6" xfId="15197" xr:uid="{3C3D5AA3-460C-4DD1-BA00-4D4B18D3153B}"/>
    <cellStyle name="40% - Accent4 10 2 7" xfId="33969" xr:uid="{1062A1B7-ED99-47FD-AB60-2FF678B00660}"/>
    <cellStyle name="40% - Accent4 10 2 8" xfId="51091" xr:uid="{F257E9D3-D99F-415B-836F-4085833EF7F7}"/>
    <cellStyle name="40% - Accent4 10 2 9" xfId="5541" xr:uid="{274BBDA6-6C00-4B5E-BD97-0B48505371E1}"/>
    <cellStyle name="40% - Accent4 10 3" xfId="6316" xr:uid="{9B378A40-A921-47E3-AD0D-FC1A505DED6E}"/>
    <cellStyle name="40% - Accent4 10 3 2" xfId="10987" xr:uid="{37F7165D-879E-42BE-9322-563E6524B5AE}"/>
    <cellStyle name="40% - Accent4 10 3 2 2" xfId="29841" xr:uid="{E4771ACF-0A26-40FA-ADB1-75DB7A894881}"/>
    <cellStyle name="40% - Accent4 10 3 2 2 2" xfId="48603" xr:uid="{C392714F-3830-49D1-A03B-B41C99449AA7}"/>
    <cellStyle name="40% - Accent4 10 3 2 3" xfId="20450" xr:uid="{678E7B7A-A271-488D-B4B1-BCA8381B76B3}"/>
    <cellStyle name="40% - Accent4 10 3 2 4" xfId="39222" xr:uid="{0488C2BE-0272-481B-9319-9464B80A0A11}"/>
    <cellStyle name="40% - Accent4 10 3 3" xfId="25363" xr:uid="{707B623B-F172-429F-9787-E88ACD146CE7}"/>
    <cellStyle name="40% - Accent4 10 3 3 2" xfId="44125" xr:uid="{D8F3C694-9FB9-4CCC-BCBF-2CCD2FC921FD}"/>
    <cellStyle name="40% - Accent4 10 3 4" xfId="15972" xr:uid="{0DA8A6D2-AFFD-4AFF-870B-48BAA213179E}"/>
    <cellStyle name="40% - Accent4 10 3 5" xfId="34744" xr:uid="{3C28CA4C-28AB-43DA-9C5D-94600BF85CEA}"/>
    <cellStyle name="40% - Accent4 10 3 6" xfId="53333" xr:uid="{DE275014-D812-4775-9A8B-3906617066B0}"/>
    <cellStyle name="40% - Accent4 10 3 7" xfId="55896" xr:uid="{77225173-1043-4B93-B50B-7B0A0D721F69}"/>
    <cellStyle name="40% - Accent4 10 4" xfId="4765" xr:uid="{03B4351A-31B6-4995-9193-D7431AD866B8}"/>
    <cellStyle name="40% - Accent4 10 4 2" xfId="10988" xr:uid="{7C8F0FBD-8637-4469-8262-63245B3DF552}"/>
    <cellStyle name="40% - Accent4 10 4 2 2" xfId="29842" xr:uid="{2A1BCFDC-5F0F-4A2F-9C62-5E536E725F6C}"/>
    <cellStyle name="40% - Accent4 10 4 2 2 2" xfId="48604" xr:uid="{A72CD2F1-04B4-4E66-BFF4-954E0EB21D6E}"/>
    <cellStyle name="40% - Accent4 10 4 2 3" xfId="20451" xr:uid="{DCA0A7AB-D12C-44DD-9CB6-69E0D602FBA0}"/>
    <cellStyle name="40% - Accent4 10 4 2 4" xfId="39223" xr:uid="{1156FB44-B6FB-43A9-B714-C5369770956D}"/>
    <cellStyle name="40% - Accent4 10 4 3" xfId="23812" xr:uid="{2707456A-0369-449A-9199-AA9F597F399B}"/>
    <cellStyle name="40% - Accent4 10 4 3 2" xfId="42575" xr:uid="{D8AD8FBF-9100-46A7-B77F-469C73619CE8}"/>
    <cellStyle name="40% - Accent4 10 4 4" xfId="14421" xr:uid="{79CCF226-626E-4F10-951E-1D894F5DFA22}"/>
    <cellStyle name="40% - Accent4 10 4 5" xfId="33194" xr:uid="{66BF7031-4D9D-4BDE-BD3E-D5A5FE9A8B0E}"/>
    <cellStyle name="40% - Accent4 10 4 6" xfId="53334" xr:uid="{33958760-3726-4F0F-84B7-1E26510F4DD9}"/>
    <cellStyle name="40% - Accent4 10 4 7" xfId="55897" xr:uid="{0F0896D7-0DFF-4BA4-A5C4-EB2F9608A12D}"/>
    <cellStyle name="40% - Accent4 10 5" xfId="7007" xr:uid="{59287896-2460-46C9-A968-E4A8E108CDC2}"/>
    <cellStyle name="40% - Accent4 10 5 2" xfId="26047" xr:uid="{D68B7AAB-243C-4669-9CE0-16DC446A8C00}"/>
    <cellStyle name="40% - Accent4 10 5 2 2" xfId="44809" xr:uid="{A5062AE4-2A81-4E56-9F8F-69DC884D37E0}"/>
    <cellStyle name="40% - Accent4 10 5 3" xfId="16656" xr:uid="{C5D5F9F3-1F8D-4D0B-8E6D-4DEC9C416EEE}"/>
    <cellStyle name="40% - Accent4 10 5 4" xfId="35428" xr:uid="{9E247D0C-31CF-4690-B469-4EA965A6028E}"/>
    <cellStyle name="40% - Accent4 10 5 5" xfId="55898" xr:uid="{0A7DE614-CC11-4DBC-B32C-94D0134E6059}"/>
    <cellStyle name="40% - Accent4 10 6" xfId="8742" xr:uid="{1932B5B3-61F0-41CD-B26C-2DF4CD141071}"/>
    <cellStyle name="40% - Accent4 10 6 2" xfId="27598" xr:uid="{FD13BC0D-1FF4-4076-AB16-725BC13B8388}"/>
    <cellStyle name="40% - Accent4 10 6 2 2" xfId="46360" xr:uid="{89A0100F-8647-4E46-984A-AF3B53C765CF}"/>
    <cellStyle name="40% - Accent4 10 6 3" xfId="18207" xr:uid="{A70383A9-69AC-4D62-A646-0CA8C39099D8}"/>
    <cellStyle name="40% - Accent4 10 6 4" xfId="36979" xr:uid="{7595BB28-7F25-42AC-B3A4-3B1AF7F5950D}"/>
    <cellStyle name="40% - Accent4 10 7" xfId="22612" xr:uid="{EF1117C6-8EA4-4E17-96DB-A0184A0DD071}"/>
    <cellStyle name="40% - Accent4 10 7 2" xfId="41384" xr:uid="{31247D57-9D5E-40E6-9EEE-5C51CD017104}"/>
    <cellStyle name="40% - Accent4 10 8" xfId="13221" xr:uid="{5B730339-1911-4CBD-B387-257CAB48CF6B}"/>
    <cellStyle name="40% - Accent4 10 9" xfId="32003" xr:uid="{10952ED5-BC73-4761-AE5C-1836A33F8DE9}"/>
    <cellStyle name="40% - Accent4 11" xfId="2504" xr:uid="{9A089F48-D428-4D6A-8332-CF1E13B4CF99}"/>
    <cellStyle name="40% - Accent4 11 10" xfId="55899" xr:uid="{C661A849-4557-4A0F-B00C-830EF6901870}"/>
    <cellStyle name="40% - Accent4 11 2" xfId="4806" xr:uid="{34C111E1-8859-4F20-BB96-0855A4B96A9D}"/>
    <cellStyle name="40% - Accent4 11 2 2" xfId="10989" xr:uid="{8B2B26EB-CAF8-4B5E-B1C7-D8527393EEEC}"/>
    <cellStyle name="40% - Accent4 11 2 2 2" xfId="29843" xr:uid="{04C50316-A711-4632-B9BA-7B799DD63257}"/>
    <cellStyle name="40% - Accent4 11 2 2 2 2" xfId="48605" xr:uid="{A919E606-2385-4F9B-B248-F591EB62A65C}"/>
    <cellStyle name="40% - Accent4 11 2 2 3" xfId="20452" xr:uid="{4FB58F57-1880-4530-89B8-E6F6C2FFA296}"/>
    <cellStyle name="40% - Accent4 11 2 2 4" xfId="39224" xr:uid="{4DAC238B-59EA-47FE-9A04-065D4EAE261E}"/>
    <cellStyle name="40% - Accent4 11 2 3" xfId="23853" xr:uid="{2E44E195-D11D-45F8-8122-647E368CCCC9}"/>
    <cellStyle name="40% - Accent4 11 2 3 2" xfId="42616" xr:uid="{447B0A03-FF84-41DA-A1C1-D2B2B51021D3}"/>
    <cellStyle name="40% - Accent4 11 2 4" xfId="14462" xr:uid="{03B5775A-95DB-40F5-8547-547EAC47F5BB}"/>
    <cellStyle name="40% - Accent4 11 2 5" xfId="33235" xr:uid="{F76627BF-D6D8-4F6C-BFF3-3E1F158F0DA9}"/>
    <cellStyle name="40% - Accent4 11 2 6" xfId="53335" xr:uid="{718521C8-5B06-4850-9929-53E8CAA0DFAC}"/>
    <cellStyle name="40% - Accent4 11 2 7" xfId="55900" xr:uid="{BA3B2A80-10D2-4357-BFFE-31EF9E76F223}"/>
    <cellStyle name="40% - Accent4 11 3" xfId="7009" xr:uid="{88A0AE71-0D48-48EF-A98C-A71B1EB665F9}"/>
    <cellStyle name="40% - Accent4 11 3 2" xfId="10990" xr:uid="{CF943CEC-25BD-4952-AD45-4A129E5A7CA5}"/>
    <cellStyle name="40% - Accent4 11 3 2 2" xfId="29844" xr:uid="{04B36405-FD34-4064-870C-6FEDCD139DAD}"/>
    <cellStyle name="40% - Accent4 11 3 2 2 2" xfId="48606" xr:uid="{897A2EB9-3330-4BFA-BC3F-21F89615994E}"/>
    <cellStyle name="40% - Accent4 11 3 2 3" xfId="20453" xr:uid="{C38F98A7-D66F-41FE-AD88-8A762AA37A78}"/>
    <cellStyle name="40% - Accent4 11 3 2 4" xfId="39225" xr:uid="{3C247DEB-3CF2-4E4D-972F-43A2320BAEED}"/>
    <cellStyle name="40% - Accent4 11 3 3" xfId="26049" xr:uid="{ECBB012C-1BBC-4F54-9676-F7A93E0D71CC}"/>
    <cellStyle name="40% - Accent4 11 3 3 2" xfId="44811" xr:uid="{867B5B67-29AC-49B4-9B66-4C04DE90BBDD}"/>
    <cellStyle name="40% - Accent4 11 3 4" xfId="16658" xr:uid="{30EF73C2-B1F6-46A6-8EBA-786DFC4854E8}"/>
    <cellStyle name="40% - Accent4 11 3 5" xfId="35430" xr:uid="{0B0D5603-A463-4070-BEBC-748403096745}"/>
    <cellStyle name="40% - Accent4 11 3 6" xfId="53336" xr:uid="{B5DA639C-C729-4AEC-BF8E-92C3FCEA5E25}"/>
    <cellStyle name="40% - Accent4 11 3 7" xfId="55901" xr:uid="{6B9013F7-E027-4B14-AA8A-9D224AD8A590}"/>
    <cellStyle name="40% - Accent4 11 4" xfId="8744" xr:uid="{A8435467-5C83-44E6-A118-0D38F9046B10}"/>
    <cellStyle name="40% - Accent4 11 4 2" xfId="27600" xr:uid="{F479930C-FADE-4759-9DAD-18E4CF30092A}"/>
    <cellStyle name="40% - Accent4 11 4 2 2" xfId="46362" xr:uid="{042158CF-19E5-47EA-A1A5-DC08B1A04802}"/>
    <cellStyle name="40% - Accent4 11 4 3" xfId="18209" xr:uid="{26FAF1C0-18E1-4945-AC13-70E5C3AB0A82}"/>
    <cellStyle name="40% - Accent4 11 4 4" xfId="36981" xr:uid="{BD73275B-2A97-4FDF-90F0-3F18A31D0CF5}"/>
    <cellStyle name="40% - Accent4 11 4 5" xfId="55902" xr:uid="{33DD06A9-55F3-4A6B-A525-4228262D93F6}"/>
    <cellStyle name="40% - Accent4 11 5" xfId="22613" xr:uid="{06EFBEFD-BDDC-45E5-A7E7-1FDD9CF81DCD}"/>
    <cellStyle name="40% - Accent4 11 5 2" xfId="41385" xr:uid="{62B632CA-1625-427E-AFCB-A7E1902442CB}"/>
    <cellStyle name="40% - Accent4 11 5 3" xfId="55903" xr:uid="{DDA17323-EF1E-467A-9647-D8BB99815537}"/>
    <cellStyle name="40% - Accent4 11 6" xfId="13222" xr:uid="{0CF0E771-0311-4036-BEE7-DE463C83B9E4}"/>
    <cellStyle name="40% - Accent4 11 7" xfId="32004" xr:uid="{9EBCF9D5-7921-4860-8EC1-3F824331A590}"/>
    <cellStyle name="40% - Accent4 11 8" xfId="51092" xr:uid="{72A153F6-C1E7-4148-9709-5A8805F094BC}"/>
    <cellStyle name="40% - Accent4 11 9" xfId="3559" xr:uid="{E417FD34-417C-429E-9C6C-322648778783}"/>
    <cellStyle name="40% - Accent4 12" xfId="2505" xr:uid="{71FCD475-4CB1-4B1C-8115-C059B2803B42}"/>
    <cellStyle name="40% - Accent4 12 10" xfId="55904" xr:uid="{9D201EF0-7622-4828-A83A-CF3D6AA5F98C}"/>
    <cellStyle name="40% - Accent4 12 2" xfId="7010" xr:uid="{1B2D4942-440B-4BC0-9238-E81F1BB9098B}"/>
    <cellStyle name="40% - Accent4 12 2 2" xfId="10991" xr:uid="{19BF4EE9-D31B-4520-AD36-68F79435533D}"/>
    <cellStyle name="40% - Accent4 12 2 2 2" xfId="29845" xr:uid="{F96F238D-981B-41DD-8836-1D4B9FDBB32C}"/>
    <cellStyle name="40% - Accent4 12 2 2 2 2" xfId="48607" xr:uid="{C9BE9772-6898-4052-A9FB-3986F9D75BFA}"/>
    <cellStyle name="40% - Accent4 12 2 2 3" xfId="20454" xr:uid="{4D042683-06B7-48B3-A9DC-B5A8B880702A}"/>
    <cellStyle name="40% - Accent4 12 2 2 4" xfId="39226" xr:uid="{F78DD086-6718-4E25-B586-D9E2620B561F}"/>
    <cellStyle name="40% - Accent4 12 2 3" xfId="26050" xr:uid="{9DB2F819-4BC5-4FAA-BDD4-8EF3D03F373C}"/>
    <cellStyle name="40% - Accent4 12 2 3 2" xfId="44812" xr:uid="{9EC22CA1-4DDB-433E-BCDE-4FDB1547E8CC}"/>
    <cellStyle name="40% - Accent4 12 2 4" xfId="16659" xr:uid="{4E636A5F-C195-4C77-90FB-D6B0CD69B97B}"/>
    <cellStyle name="40% - Accent4 12 2 5" xfId="35431" xr:uid="{E2368B7E-F3B8-4417-9140-971030F7AA6A}"/>
    <cellStyle name="40% - Accent4 12 2 6" xfId="53337" xr:uid="{D6B8C0F0-4CB6-416D-B77B-CC5E553ED205}"/>
    <cellStyle name="40% - Accent4 12 2 7" xfId="55905" xr:uid="{3CA451E2-379B-4C49-B4DF-72C1700BB64F}"/>
    <cellStyle name="40% - Accent4 12 3" xfId="10992" xr:uid="{167629FD-D418-4C3C-B844-4211B1AD157F}"/>
    <cellStyle name="40% - Accent4 12 3 2" xfId="29846" xr:uid="{D63E4CD9-BEF3-4349-BDB6-D78648094804}"/>
    <cellStyle name="40% - Accent4 12 3 2 2" xfId="48608" xr:uid="{FBE88896-1A88-439E-9231-88C4D54B94AE}"/>
    <cellStyle name="40% - Accent4 12 3 3" xfId="20455" xr:uid="{6FE43123-FE75-437F-8C43-FBB46D45EB97}"/>
    <cellStyle name="40% - Accent4 12 3 4" xfId="39227" xr:uid="{A64CEDA7-C23E-4339-86C6-1464AA192D11}"/>
    <cellStyle name="40% - Accent4 12 3 5" xfId="53338" xr:uid="{0B88DA6A-6325-4A46-937B-B632EB603D84}"/>
    <cellStyle name="40% - Accent4 12 3 6" xfId="61245" xr:uid="{06E5EB84-AAE5-4F65-861A-0CEA317D5750}"/>
    <cellStyle name="40% - Accent4 12 4" xfId="8745" xr:uid="{861209F8-0171-4B0E-9728-030A83198520}"/>
    <cellStyle name="40% - Accent4 12 4 2" xfId="27601" xr:uid="{91ED2DB7-1FE8-4FF7-BE5D-2B20A21B079B}"/>
    <cellStyle name="40% - Accent4 12 4 2 2" xfId="46363" xr:uid="{E0541C37-79F5-4D29-B446-38F13B78FB38}"/>
    <cellStyle name="40% - Accent4 12 4 3" xfId="18210" xr:uid="{A51681F5-0ED6-4B1F-9634-1EAF67CDE8FF}"/>
    <cellStyle name="40% - Accent4 12 4 4" xfId="36982" xr:uid="{0F68322D-F011-45A1-BD95-5C7B6A057A23}"/>
    <cellStyle name="40% - Accent4 12 5" xfId="24629" xr:uid="{5F9CC675-1458-43E5-A0C1-49DECBC3AAE4}"/>
    <cellStyle name="40% - Accent4 12 5 2" xfId="43391" xr:uid="{23D4C796-F838-4FB2-98F9-75C30C7645B8}"/>
    <cellStyle name="40% - Accent4 12 6" xfId="15238" xr:uid="{A8CADD24-5163-4F77-BF3A-7FA10A7C80C7}"/>
    <cellStyle name="40% - Accent4 12 7" xfId="34010" xr:uid="{A0941F26-6ABE-4D1B-9607-61E0B802413D}"/>
    <cellStyle name="40% - Accent4 12 8" xfId="51093" xr:uid="{F6D015BB-2F95-4F2A-AE3E-7D51CBC1BCA9}"/>
    <cellStyle name="40% - Accent4 12 9" xfId="5582" xr:uid="{78E82518-3B3A-42E2-9C51-28C26CC0656E}"/>
    <cellStyle name="40% - Accent4 13" xfId="23078" xr:uid="{D3B41908-1E9E-44D9-B163-1203DF72A4CF}"/>
    <cellStyle name="40% - Accent4 13 2" xfId="41841" xr:uid="{1D936BC1-D703-47BC-9ED2-445AC8CB4498}"/>
    <cellStyle name="40% - Accent4 13 2 2" xfId="55907" xr:uid="{87F15EC6-FC5D-44AD-A285-45BD4FD355F7}"/>
    <cellStyle name="40% - Accent4 13 3" xfId="55906" xr:uid="{3EB0D846-2ECF-4744-B2AB-C9164998B859}"/>
    <cellStyle name="40% - Accent4 14" xfId="13687" xr:uid="{FF7908A4-6565-4772-9A0A-47AC94032FBE}"/>
    <cellStyle name="40% - Accent4 14 2" xfId="55909" xr:uid="{8C82849E-7BAF-4A87-872F-35A7EF06C144}"/>
    <cellStyle name="40% - Accent4 14 3" xfId="55908" xr:uid="{6715853D-87EF-452F-B866-220587D3FF77}"/>
    <cellStyle name="40% - Accent4 15" xfId="32460" xr:uid="{1E6F94C3-0232-4EBF-AC03-64CB1957FD59}"/>
    <cellStyle name="40% - Accent4 15 2" xfId="55910" xr:uid="{CB165D25-067A-41D5-8979-C1B0C0F3F69C}"/>
    <cellStyle name="40% - Accent4 16" xfId="4031" xr:uid="{28DA17D8-DA39-428D-A6B4-9D9F5D979DAE}"/>
    <cellStyle name="40% - Accent4 17" xfId="702" xr:uid="{5BF373FF-A674-40C8-B4E0-ADB5B75676E5}"/>
    <cellStyle name="40% - Accent4 2" xfId="746" xr:uid="{48B754A6-F01F-48CA-8959-5B8AA81BA292}"/>
    <cellStyle name="40% - Accent4 2 2" xfId="1159" xr:uid="{286D257C-92FC-4BCA-8A38-6F4301B92475}"/>
    <cellStyle name="40% - Accent4 2 2 10" xfId="2506" xr:uid="{AB742D7C-F29D-4CC2-8657-A7FFEA5020E0}"/>
    <cellStyle name="40% - Accent4 2 2 10 10" xfId="59235" xr:uid="{1E6CB79C-7C18-466E-9874-5F9CAE8B378F}"/>
    <cellStyle name="40% - Accent4 2 2 10 2" xfId="7012" xr:uid="{2E785C0F-6CD2-4694-A137-EBB42A3E9A49}"/>
    <cellStyle name="40% - Accent4 2 2 10 2 2" xfId="10993" xr:uid="{BDF81FF4-8BCF-47AF-83DD-33F28DEE232C}"/>
    <cellStyle name="40% - Accent4 2 2 10 2 2 2" xfId="29847" xr:uid="{18DD9389-0B5C-4233-BBE7-74639E921743}"/>
    <cellStyle name="40% - Accent4 2 2 10 2 2 2 2" xfId="48609" xr:uid="{2FA811F6-CF50-42ED-8DD5-C60CB1675F6F}"/>
    <cellStyle name="40% - Accent4 2 2 10 2 2 3" xfId="20456" xr:uid="{1EBFED78-3DF7-4F33-B7C6-62A583F9AA97}"/>
    <cellStyle name="40% - Accent4 2 2 10 2 2 4" xfId="39228" xr:uid="{8891259E-170C-490D-92A5-186D9F829B4E}"/>
    <cellStyle name="40% - Accent4 2 2 10 2 3" xfId="26052" xr:uid="{151FDD3B-E24F-4AE3-B5DD-D20B7EF5291A}"/>
    <cellStyle name="40% - Accent4 2 2 10 2 3 2" xfId="44814" xr:uid="{98F6A6B1-814F-4AA1-BF52-F402350713A8}"/>
    <cellStyle name="40% - Accent4 2 2 10 2 4" xfId="16661" xr:uid="{D4BB453D-737E-4EB9-97E7-70B2EDFEADF2}"/>
    <cellStyle name="40% - Accent4 2 2 10 2 5" xfId="35433" xr:uid="{950A2409-751C-44EC-AFA6-F52C4D9A73F6}"/>
    <cellStyle name="40% - Accent4 2 2 10 2 6" xfId="53339" xr:uid="{DE762A90-4E2C-49E0-B540-91E95E97B793}"/>
    <cellStyle name="40% - Accent4 2 2 10 2 7" xfId="61246" xr:uid="{6B88EF2E-465E-4BC7-9E3D-3AE33D946652}"/>
    <cellStyle name="40% - Accent4 2 2 10 3" xfId="10994" xr:uid="{27FED32E-D382-4FB8-A2D2-70E2203F47F4}"/>
    <cellStyle name="40% - Accent4 2 2 10 3 2" xfId="29848" xr:uid="{635CEDE4-8E57-408F-B018-D203D1D28D43}"/>
    <cellStyle name="40% - Accent4 2 2 10 3 2 2" xfId="48610" xr:uid="{FA893F52-2DB7-45F8-91C0-66F83F33DCAA}"/>
    <cellStyle name="40% - Accent4 2 2 10 3 3" xfId="20457" xr:uid="{5DC1882A-80CB-4336-BBE5-C776B3E85C9F}"/>
    <cellStyle name="40% - Accent4 2 2 10 3 4" xfId="39229" xr:uid="{0E53C1E6-5B4C-450C-A02B-E936B01EC2C1}"/>
    <cellStyle name="40% - Accent4 2 2 10 3 5" xfId="53340" xr:uid="{A97AA6B8-88B0-4A04-B90E-AC4902C368CA}"/>
    <cellStyle name="40% - Accent4 2 2 10 3 6" xfId="61247" xr:uid="{C45A39B3-849E-4DB5-989C-04FEFAC9A5C9}"/>
    <cellStyle name="40% - Accent4 2 2 10 4" xfId="8747" xr:uid="{05DC33D4-6BED-4606-9B16-2A945EC1A9BB}"/>
    <cellStyle name="40% - Accent4 2 2 10 4 2" xfId="27603" xr:uid="{A37D96A8-CE55-4DF8-8798-42AAAEB12A34}"/>
    <cellStyle name="40% - Accent4 2 2 10 4 2 2" xfId="46365" xr:uid="{CA5D808E-A862-4738-8F45-14AFEF5055CC}"/>
    <cellStyle name="40% - Accent4 2 2 10 4 3" xfId="18212" xr:uid="{0974C17A-0B89-4AA6-987E-B3526BC6A07A}"/>
    <cellStyle name="40% - Accent4 2 2 10 4 4" xfId="36984" xr:uid="{D2AB475B-F183-4EBA-924D-F3AB703905F7}"/>
    <cellStyle name="40% - Accent4 2 2 10 5" xfId="23876" xr:uid="{DD818FD5-2A73-48D7-BA72-E3361A6F17F4}"/>
    <cellStyle name="40% - Accent4 2 2 10 5 2" xfId="42639" xr:uid="{4C585A6E-A3F7-4D04-8831-5C0F73E3454C}"/>
    <cellStyle name="40% - Accent4 2 2 10 6" xfId="14485" xr:uid="{3485B67F-829B-46BB-9F4D-7BFF6023E8BE}"/>
    <cellStyle name="40% - Accent4 2 2 10 7" xfId="33258" xr:uid="{B9D81915-E7F8-4BC7-99B2-0D42FDF2E5B2}"/>
    <cellStyle name="40% - Accent4 2 2 10 8" xfId="51095" xr:uid="{119303B7-8A6E-4C43-A3F4-BBFDBD716186}"/>
    <cellStyle name="40% - Accent4 2 2 10 9" xfId="4829" xr:uid="{2FD91CF7-B4C2-4D77-BC89-A710A1289088}"/>
    <cellStyle name="40% - Accent4 2 2 11" xfId="2507" xr:uid="{5AB0E39A-885A-4AD9-88BA-7D0856014849}"/>
    <cellStyle name="40% - Accent4 2 2 11 10" xfId="59236" xr:uid="{F2F3BF8D-9C65-43FA-B1DB-A6BC7AB25F2B}"/>
    <cellStyle name="40% - Accent4 2 2 11 2" xfId="10996" xr:uid="{B3A5DD7D-66D7-42B2-AF66-B3AABF99BA66}"/>
    <cellStyle name="40% - Accent4 2 2 11 2 2" xfId="29850" xr:uid="{1C14C5FF-E8BB-4EBB-ABF4-0B126431D670}"/>
    <cellStyle name="40% - Accent4 2 2 11 2 2 2" xfId="48612" xr:uid="{17E1051B-B654-469C-911C-E17CC1BA4836}"/>
    <cellStyle name="40% - Accent4 2 2 11 2 3" xfId="20459" xr:uid="{6A74481B-5A27-4CEE-9E82-D4AF2F2DFAC0}"/>
    <cellStyle name="40% - Accent4 2 2 11 2 4" xfId="39231" xr:uid="{3A8B220B-90EA-4DEC-B789-1F79351E03D3}"/>
    <cellStyle name="40% - Accent4 2 2 11 2 5" xfId="53342" xr:uid="{3051DADB-236D-4EE4-B1DC-AEEFFB766F7C}"/>
    <cellStyle name="40% - Accent4 2 2 11 2 6" xfId="61248" xr:uid="{F09458C0-9CF2-4AD4-BFA8-DD51A447F1ED}"/>
    <cellStyle name="40% - Accent4 2 2 11 3" xfId="10997" xr:uid="{D3595E5A-BD65-4B59-B191-23BD1C7DD135}"/>
    <cellStyle name="40% - Accent4 2 2 11 3 2" xfId="29851" xr:uid="{DE28C458-DF77-40DA-A94B-7805735BC1AB}"/>
    <cellStyle name="40% - Accent4 2 2 11 3 2 2" xfId="48613" xr:uid="{F05A4953-0511-4C07-A045-5B52E9C7FCDC}"/>
    <cellStyle name="40% - Accent4 2 2 11 3 3" xfId="20460" xr:uid="{BB43313C-9DCD-4625-85D2-C68DDCD0B50E}"/>
    <cellStyle name="40% - Accent4 2 2 11 3 4" xfId="39232" xr:uid="{2E548325-D599-4517-996A-BCA73B0036B1}"/>
    <cellStyle name="40% - Accent4 2 2 11 3 5" xfId="53343" xr:uid="{805740C7-E84C-4DFC-9ACE-DBEE94D18C69}"/>
    <cellStyle name="40% - Accent4 2 2 11 3 6" xfId="61249" xr:uid="{93C6A404-0CA7-446B-9099-AC12F6928992}"/>
    <cellStyle name="40% - Accent4 2 2 11 4" xfId="10995" xr:uid="{78003DD8-5011-4DF3-9A8B-06AEE5F72C9A}"/>
    <cellStyle name="40% - Accent4 2 2 11 4 2" xfId="29849" xr:uid="{176E3670-D622-4AEA-9D57-6AFB6C653674}"/>
    <cellStyle name="40% - Accent4 2 2 11 4 2 2" xfId="48611" xr:uid="{02DB25C2-8E2E-4AA7-BEFD-09C31110ED34}"/>
    <cellStyle name="40% - Accent4 2 2 11 4 3" xfId="20458" xr:uid="{72E2AC97-A507-45A9-90F3-33F76C260199}"/>
    <cellStyle name="40% - Accent4 2 2 11 4 4" xfId="39230" xr:uid="{BAE82E32-49D1-4CA0-AF69-6D318B53A590}"/>
    <cellStyle name="40% - Accent4 2 2 11 5" xfId="24652" xr:uid="{D8F38829-663E-44C5-AB67-137E3FB41528}"/>
    <cellStyle name="40% - Accent4 2 2 11 5 2" xfId="43414" xr:uid="{AFC36CEF-871E-4BDC-8656-4D0AB39E7928}"/>
    <cellStyle name="40% - Accent4 2 2 11 6" xfId="15261" xr:uid="{36AD1BC8-428E-4D64-A4F4-73C9EA48B1FE}"/>
    <cellStyle name="40% - Accent4 2 2 11 7" xfId="34033" xr:uid="{2D13A2BA-9D88-481E-8B1E-A297B2416F4F}"/>
    <cellStyle name="40% - Accent4 2 2 11 8" xfId="53341" xr:uid="{5BC47DAC-2CF4-4201-9421-8DB7498E6D2F}"/>
    <cellStyle name="40% - Accent4 2 2 11 9" xfId="5605" xr:uid="{B281463B-BBA1-406A-AF22-4527AEFB3524}"/>
    <cellStyle name="40% - Accent4 2 2 12" xfId="4054" xr:uid="{72DD8101-256A-4048-A94C-4F0D07143E55}"/>
    <cellStyle name="40% - Accent4 2 2 12 2" xfId="23101" xr:uid="{508DAE32-D1DA-4F66-B4FC-0A43EA54D344}"/>
    <cellStyle name="40% - Accent4 2 2 12 2 2" xfId="41864" xr:uid="{D22B2C3C-7C3E-4319-A89D-E47C4F63A8D8}"/>
    <cellStyle name="40% - Accent4 2 2 12 3" xfId="13710" xr:uid="{0C6BF80C-1D1A-4315-AE6F-BC2EF644B045}"/>
    <cellStyle name="40% - Accent4 2 2 12 4" xfId="32483" xr:uid="{2D1B8E94-069C-4969-9C23-66D35B305D9F}"/>
    <cellStyle name="40% - Accent4 2 2 13" xfId="7011" xr:uid="{08E36A4E-11D0-4057-84FE-B6C62938FFD3}"/>
    <cellStyle name="40% - Accent4 2 2 13 2" xfId="26051" xr:uid="{99716437-DD61-4927-AC28-FA8D36EABA2D}"/>
    <cellStyle name="40% - Accent4 2 2 13 2 2" xfId="44813" xr:uid="{94FF7D14-E771-42B8-849D-2F8A7D592259}"/>
    <cellStyle name="40% - Accent4 2 2 13 3" xfId="16660" xr:uid="{4C80D328-8263-41D0-B6BE-96F101BD5510}"/>
    <cellStyle name="40% - Accent4 2 2 13 4" xfId="35432" xr:uid="{784E2FC3-A71B-48DA-BC3E-97991A3D37F4}"/>
    <cellStyle name="40% - Accent4 2 2 14" xfId="7964" xr:uid="{3483E055-FB75-4929-9397-1D5ECEB67CEE}"/>
    <cellStyle name="40% - Accent4 2 2 15" xfId="8746" xr:uid="{C8696DAA-7B66-49AF-A9F9-B70E1A4324B7}"/>
    <cellStyle name="40% - Accent4 2 2 15 2" xfId="27602" xr:uid="{9674D7A5-CC9A-4A5E-A3CC-8747882C1163}"/>
    <cellStyle name="40% - Accent4 2 2 15 2 2" xfId="46364" xr:uid="{6D24FB88-3C49-4662-BF15-F2A862569F16}"/>
    <cellStyle name="40% - Accent4 2 2 15 3" xfId="18211" xr:uid="{4C2A4689-AA2B-44C7-8E30-9F5BB4DB2B8F}"/>
    <cellStyle name="40% - Accent4 2 2 15 4" xfId="36983" xr:uid="{D2B4974E-E08D-45F3-B3AE-AF41B549A388}"/>
    <cellStyle name="40% - Accent4 2 2 16" xfId="22614" xr:uid="{D4CB05E0-BEFD-4635-99FF-86A838D627A0}"/>
    <cellStyle name="40% - Accent4 2 2 16 2" xfId="41386" xr:uid="{F96B5192-79C2-4AC5-B9F9-012DBBC8D4EA}"/>
    <cellStyle name="40% - Accent4 2 2 17" xfId="13223" xr:uid="{30578883-0938-4A80-9C06-3AB108501B18}"/>
    <cellStyle name="40% - Accent4 2 2 18" xfId="32005" xr:uid="{FE5B20F1-8EED-400A-B38A-01C8C177946E}"/>
    <cellStyle name="40% - Accent4 2 2 19" xfId="51094" xr:uid="{FB10DF98-2747-48E3-A552-B00295F0C1F4}"/>
    <cellStyle name="40% - Accent4 2 2 2" xfId="1365" xr:uid="{19615C04-B292-45B2-B0DD-D247544BD9F4}"/>
    <cellStyle name="40% - Accent4 2 2 2 10" xfId="13224" xr:uid="{688B0F86-A987-42E2-9D94-9A4862ABF93F}"/>
    <cellStyle name="40% - Accent4 2 2 2 11" xfId="32006" xr:uid="{CE6FCFFC-D6A5-4910-AB0E-31C019AF1654}"/>
    <cellStyle name="40% - Accent4 2 2 2 12" xfId="51096" xr:uid="{144EE4FE-04CB-44FC-A2B0-2E927AE66029}"/>
    <cellStyle name="40% - Accent4 2 2 2 13" xfId="3561" xr:uid="{A21F54C6-365D-46BC-B552-633870343EE5}"/>
    <cellStyle name="40% - Accent4 2 2 2 14" xfId="59237" xr:uid="{4DD934C5-E2B5-4695-B659-70CE6B790000}"/>
    <cellStyle name="40% - Accent4 2 2 2 2" xfId="2023" xr:uid="{F521876C-C558-40D7-9991-563F8680998A}"/>
    <cellStyle name="40% - Accent4 2 2 2 2 10" xfId="51097" xr:uid="{2899700F-9737-4821-8907-A926FFB3878E}"/>
    <cellStyle name="40% - Accent4 2 2 2 2 11" xfId="3562" xr:uid="{32CC139B-26A5-41D8-8F83-81A9DF720F61}"/>
    <cellStyle name="40% - Accent4 2 2 2 2 12" xfId="59238" xr:uid="{16BE7F14-85C5-40E4-9D31-C0DD430FD50D}"/>
    <cellStyle name="40% - Accent4 2 2 2 2 2" xfId="2508" xr:uid="{2F4FE911-DA8C-4C68-BDFD-FFA0BEA42655}"/>
    <cellStyle name="40% - Accent4 2 2 2 2 2 10" xfId="59239" xr:uid="{DC269FB7-7E8D-42A3-B177-B7ED100B14E4}"/>
    <cellStyle name="40% - Accent4 2 2 2 2 2 2" xfId="7015" xr:uid="{4237C16E-FC1A-4264-A008-5F3CC278A7D0}"/>
    <cellStyle name="40% - Accent4 2 2 2 2 2 2 2" xfId="10998" xr:uid="{F7C4E56B-E83D-45C4-9A06-0355405E0291}"/>
    <cellStyle name="40% - Accent4 2 2 2 2 2 2 2 2" xfId="29852" xr:uid="{5B3479EF-3C5D-4AD7-8D95-79C42F7E44A7}"/>
    <cellStyle name="40% - Accent4 2 2 2 2 2 2 2 2 2" xfId="48614" xr:uid="{E4955501-A7B7-4B97-BA79-95468B1C076F}"/>
    <cellStyle name="40% - Accent4 2 2 2 2 2 2 2 3" xfId="20461" xr:uid="{22730BBD-83E9-4C9F-8561-DC292F476DED}"/>
    <cellStyle name="40% - Accent4 2 2 2 2 2 2 2 4" xfId="39233" xr:uid="{AD29AB05-A4FA-498D-AF79-F7B9530CF98F}"/>
    <cellStyle name="40% - Accent4 2 2 2 2 2 2 3" xfId="26055" xr:uid="{CB8840A8-FEB3-4D45-87A8-14EF26DF488C}"/>
    <cellStyle name="40% - Accent4 2 2 2 2 2 2 3 2" xfId="44817" xr:uid="{A7A4B09A-9304-44B0-A157-5AD70EDC75E3}"/>
    <cellStyle name="40% - Accent4 2 2 2 2 2 2 4" xfId="16664" xr:uid="{FAAEAE1A-BE97-4380-9713-0DD4EC49D3E5}"/>
    <cellStyle name="40% - Accent4 2 2 2 2 2 2 5" xfId="35436" xr:uid="{6261CA5E-2DB5-431D-BA47-BE3571D228F7}"/>
    <cellStyle name="40% - Accent4 2 2 2 2 2 2 6" xfId="53344" xr:uid="{D9DDA6B6-29C5-40B3-BE64-55AC0FAB5F5D}"/>
    <cellStyle name="40% - Accent4 2 2 2 2 2 2 7" xfId="61250" xr:uid="{4411441E-B586-4B28-88BD-43CDE76FA790}"/>
    <cellStyle name="40% - Accent4 2 2 2 2 2 3" xfId="10999" xr:uid="{2F373E8A-E8D6-4018-B976-DE728472BB20}"/>
    <cellStyle name="40% - Accent4 2 2 2 2 2 3 2" xfId="29853" xr:uid="{07023B31-237D-42C9-B1AB-82F833FD477C}"/>
    <cellStyle name="40% - Accent4 2 2 2 2 2 3 2 2" xfId="48615" xr:uid="{9E584DC9-5CB4-4E6A-96FB-BB331DCACC7B}"/>
    <cellStyle name="40% - Accent4 2 2 2 2 2 3 3" xfId="20462" xr:uid="{DC2504AF-D407-4E46-941B-117FADCA15C1}"/>
    <cellStyle name="40% - Accent4 2 2 2 2 2 3 4" xfId="39234" xr:uid="{B10330C0-287A-4383-8308-77D8B528A72F}"/>
    <cellStyle name="40% - Accent4 2 2 2 2 2 3 5" xfId="53345" xr:uid="{8CDBFEC9-4DD5-4C39-A973-9B27708212D4}"/>
    <cellStyle name="40% - Accent4 2 2 2 2 2 3 6" xfId="61251" xr:uid="{5C634DFD-FA68-4826-9915-C3C7F3D93ECC}"/>
    <cellStyle name="40% - Accent4 2 2 2 2 2 4" xfId="8750" xr:uid="{8910EC43-0D57-4F23-8418-7A6FFCE3CA3D}"/>
    <cellStyle name="40% - Accent4 2 2 2 2 2 4 2" xfId="27606" xr:uid="{F6893CBB-040A-4F09-8180-5F6211E5DC7B}"/>
    <cellStyle name="40% - Accent4 2 2 2 2 2 4 2 2" xfId="46368" xr:uid="{2E4E33DA-8508-40C7-A2FF-B78181882E5E}"/>
    <cellStyle name="40% - Accent4 2 2 2 2 2 4 3" xfId="18215" xr:uid="{10F2293F-3CAA-4DCB-927A-D1DCF0BD9A75}"/>
    <cellStyle name="40% - Accent4 2 2 2 2 2 4 4" xfId="36987" xr:uid="{B808EA00-619B-4510-9278-B53EA2AAA281}"/>
    <cellStyle name="40% - Accent4 2 2 2 2 2 5" xfId="24134" xr:uid="{12E0886A-08D2-4525-9C26-B3B3D00F703D}"/>
    <cellStyle name="40% - Accent4 2 2 2 2 2 5 2" xfId="42897" xr:uid="{3C27D323-4B38-4356-99D1-D2C11CBF387E}"/>
    <cellStyle name="40% - Accent4 2 2 2 2 2 6" xfId="14743" xr:uid="{8B2C0D2E-F4B0-4FD4-A85C-F8EAB89FBDBB}"/>
    <cellStyle name="40% - Accent4 2 2 2 2 2 7" xfId="33516" xr:uid="{AAF0181D-4CC2-4F9A-82D9-52FF6FA7D912}"/>
    <cellStyle name="40% - Accent4 2 2 2 2 2 8" xfId="51098" xr:uid="{1098C3E0-AD97-4755-BECB-C1675D6054C1}"/>
    <cellStyle name="40% - Accent4 2 2 2 2 2 9" xfId="5087" xr:uid="{C9519CD3-809B-4BB8-9A71-33A0FBE17193}"/>
    <cellStyle name="40% - Accent4 2 2 2 2 3" xfId="5863" xr:uid="{132FFC00-202B-4E77-91D3-CFB2A8206CC0}"/>
    <cellStyle name="40% - Accent4 2 2 2 2 3 2" xfId="11000" xr:uid="{6647649E-607F-4ECB-8948-EF83661FAB81}"/>
    <cellStyle name="40% - Accent4 2 2 2 2 3 2 2" xfId="29854" xr:uid="{D85FE8F1-889A-4C70-B093-72411ABB6ED4}"/>
    <cellStyle name="40% - Accent4 2 2 2 2 3 2 2 2" xfId="48616" xr:uid="{53A344C7-00A3-44A7-8E40-C78363155856}"/>
    <cellStyle name="40% - Accent4 2 2 2 2 3 2 3" xfId="20463" xr:uid="{A507FD23-C0C8-44E6-80A7-2E3D8149870B}"/>
    <cellStyle name="40% - Accent4 2 2 2 2 3 2 4" xfId="39235" xr:uid="{2EEBB3F5-CDF6-4B8D-B091-69FB0F7DF077}"/>
    <cellStyle name="40% - Accent4 2 2 2 2 3 3" xfId="24910" xr:uid="{493C965C-A8B3-4316-8AF6-EE8DA1AB25ED}"/>
    <cellStyle name="40% - Accent4 2 2 2 2 3 3 2" xfId="43672" xr:uid="{25926FBD-7416-4BFF-8970-3941B9B42DCA}"/>
    <cellStyle name="40% - Accent4 2 2 2 2 3 4" xfId="15519" xr:uid="{025D599A-BA0A-4949-A683-5DE5C8062BA0}"/>
    <cellStyle name="40% - Accent4 2 2 2 2 3 5" xfId="34291" xr:uid="{D652132E-FA81-437C-9242-EE3C8FF6B376}"/>
    <cellStyle name="40% - Accent4 2 2 2 2 3 6" xfId="53346" xr:uid="{8FA997EA-FF95-42E3-8B1C-9DF31EBC1739}"/>
    <cellStyle name="40% - Accent4 2 2 2 2 3 7" xfId="61252" xr:uid="{A1FB983D-B9E9-4416-B5F5-3F63C715DA34}"/>
    <cellStyle name="40% - Accent4 2 2 2 2 4" xfId="4312" xr:uid="{193D454C-8A9D-4092-BA25-FFC90E3B4252}"/>
    <cellStyle name="40% - Accent4 2 2 2 2 4 2" xfId="11001" xr:uid="{FF6AC6F4-6E4E-4F91-8BED-112686849D96}"/>
    <cellStyle name="40% - Accent4 2 2 2 2 4 2 2" xfId="29855" xr:uid="{D96060F3-AF03-4CA0-9BC4-9A844AA2D27E}"/>
    <cellStyle name="40% - Accent4 2 2 2 2 4 2 2 2" xfId="48617" xr:uid="{3A206824-9B96-444B-9519-40C9D8264889}"/>
    <cellStyle name="40% - Accent4 2 2 2 2 4 2 3" xfId="20464" xr:uid="{463F9BA7-FCF2-4773-BB90-9C18A8C44890}"/>
    <cellStyle name="40% - Accent4 2 2 2 2 4 2 4" xfId="39236" xr:uid="{4631FF13-F95E-4AD6-8FCD-4FA5640C0772}"/>
    <cellStyle name="40% - Accent4 2 2 2 2 4 3" xfId="23359" xr:uid="{09B129F5-89ED-41F8-8A76-A2B4968FEA00}"/>
    <cellStyle name="40% - Accent4 2 2 2 2 4 3 2" xfId="42122" xr:uid="{6AE8285E-FB43-4413-BD60-A4B023964F72}"/>
    <cellStyle name="40% - Accent4 2 2 2 2 4 4" xfId="13968" xr:uid="{53505456-F2FF-49D2-9E30-9C2A7A605ED2}"/>
    <cellStyle name="40% - Accent4 2 2 2 2 4 5" xfId="32741" xr:uid="{47789685-304C-40A5-8609-E4A466314E5A}"/>
    <cellStyle name="40% - Accent4 2 2 2 2 4 6" xfId="53347" xr:uid="{CA889312-26AD-429F-A196-4F1EDB0AFDA8}"/>
    <cellStyle name="40% - Accent4 2 2 2 2 4 7" xfId="61253" xr:uid="{B672613C-FB00-4EE6-B5DC-9CEB5FEFA1F7}"/>
    <cellStyle name="40% - Accent4 2 2 2 2 5" xfId="7014" xr:uid="{D812757E-9034-48F8-90B5-4038ADD309CA}"/>
    <cellStyle name="40% - Accent4 2 2 2 2 5 2" xfId="26054" xr:uid="{5FA4B47D-DF18-4BEC-888E-3641F5C57898}"/>
    <cellStyle name="40% - Accent4 2 2 2 2 5 2 2" xfId="44816" xr:uid="{B57E8D7C-EBBF-454B-9F97-87C94F11BDC0}"/>
    <cellStyle name="40% - Accent4 2 2 2 2 5 3" xfId="16663" xr:uid="{8386CBF0-8A1F-4214-A950-C22E1FAE9E68}"/>
    <cellStyle name="40% - Accent4 2 2 2 2 5 4" xfId="35435" xr:uid="{59A55BBD-4534-46C2-AF13-9335304E0314}"/>
    <cellStyle name="40% - Accent4 2 2 2 2 6" xfId="8749" xr:uid="{23C66B66-9200-441A-B5BF-12D8EADB60B5}"/>
    <cellStyle name="40% - Accent4 2 2 2 2 6 2" xfId="27605" xr:uid="{5F4DC589-3578-409F-9264-78FB8E4216EB}"/>
    <cellStyle name="40% - Accent4 2 2 2 2 6 2 2" xfId="46367" xr:uid="{18476FFF-272E-424D-96C6-E65FA383A79F}"/>
    <cellStyle name="40% - Accent4 2 2 2 2 6 3" xfId="18214" xr:uid="{44454CE2-551B-4613-8946-2D6901AA9CBD}"/>
    <cellStyle name="40% - Accent4 2 2 2 2 6 4" xfId="36986" xr:uid="{CF8BE52E-30C8-4121-8820-2019D9753DDF}"/>
    <cellStyle name="40% - Accent4 2 2 2 2 7" xfId="22616" xr:uid="{EE8A1FD7-1806-433D-98C3-FBA5B9A298B5}"/>
    <cellStyle name="40% - Accent4 2 2 2 2 7 2" xfId="41388" xr:uid="{550C7326-4B32-44A4-AD17-C88BE1A9DD79}"/>
    <cellStyle name="40% - Accent4 2 2 2 2 8" xfId="13225" xr:uid="{BF98756B-0472-4EE2-9968-C7501FCBC3D6}"/>
    <cellStyle name="40% - Accent4 2 2 2 2 9" xfId="32007" xr:uid="{91B0F9D3-0229-4A1C-BEA0-4F4D3D982F4D}"/>
    <cellStyle name="40% - Accent4 2 2 2 3" xfId="2509" xr:uid="{8BD01069-60D7-4EF6-8965-1CD8FFCD3952}"/>
    <cellStyle name="40% - Accent4 2 2 2 3 10" xfId="51099" xr:uid="{F5914C59-2CB4-4981-8AF4-7D97751E648D}"/>
    <cellStyle name="40% - Accent4 2 2 2 3 11" xfId="3563" xr:uid="{137C7A48-0A86-413D-A03D-E976C19CDA3B}"/>
    <cellStyle name="40% - Accent4 2 2 2 3 12" xfId="59240" xr:uid="{81C3095A-A748-4A2B-B5AE-9B6AF8E899B8}"/>
    <cellStyle name="40% - Accent4 2 2 2 3 2" xfId="2510" xr:uid="{FB78F992-DC88-448F-ADC0-5CCC066039E4}"/>
    <cellStyle name="40% - Accent4 2 2 2 3 2 10" xfId="59241" xr:uid="{C3B8530C-81DF-4F05-8B34-05B4705FDA7F}"/>
    <cellStyle name="40% - Accent4 2 2 2 3 2 2" xfId="7017" xr:uid="{7B45C6E6-3F68-4C11-A528-176817252CE9}"/>
    <cellStyle name="40% - Accent4 2 2 2 3 2 2 2" xfId="11002" xr:uid="{DE40F7E8-FB6F-4790-BF95-2D01796058F2}"/>
    <cellStyle name="40% - Accent4 2 2 2 3 2 2 2 2" xfId="29856" xr:uid="{C442DE76-B799-4013-A3FE-012DEAC6D32E}"/>
    <cellStyle name="40% - Accent4 2 2 2 3 2 2 2 2 2" xfId="48618" xr:uid="{EA8AA5A5-6826-4318-A2C8-3F579C6A98EF}"/>
    <cellStyle name="40% - Accent4 2 2 2 3 2 2 2 3" xfId="20465" xr:uid="{40354A27-C263-4452-A360-4E22C8D02B0E}"/>
    <cellStyle name="40% - Accent4 2 2 2 3 2 2 2 4" xfId="39237" xr:uid="{3AD6DB8C-37EF-453E-AB27-7569EBAA6E26}"/>
    <cellStyle name="40% - Accent4 2 2 2 3 2 2 3" xfId="26057" xr:uid="{528C10CA-2790-41E1-A981-FA95FD6B320F}"/>
    <cellStyle name="40% - Accent4 2 2 2 3 2 2 3 2" xfId="44819" xr:uid="{F0D6DEC7-D0A2-4A21-9391-80B319032634}"/>
    <cellStyle name="40% - Accent4 2 2 2 3 2 2 4" xfId="16666" xr:uid="{771CBA8B-AC89-4201-BC76-0CA0757E9EF7}"/>
    <cellStyle name="40% - Accent4 2 2 2 3 2 2 5" xfId="35438" xr:uid="{DD62CD92-6678-48CC-BD48-7C630688DDC1}"/>
    <cellStyle name="40% - Accent4 2 2 2 3 2 2 6" xfId="53348" xr:uid="{AD9A4857-0B6B-4F5C-B6AD-04B2C9506D03}"/>
    <cellStyle name="40% - Accent4 2 2 2 3 2 2 7" xfId="61254" xr:uid="{6EC80C59-058A-4B5D-85D9-E44B6FEFF2F5}"/>
    <cellStyle name="40% - Accent4 2 2 2 3 2 3" xfId="11003" xr:uid="{C19404CB-5669-40E1-BC36-FAB1B296407B}"/>
    <cellStyle name="40% - Accent4 2 2 2 3 2 3 2" xfId="29857" xr:uid="{50684E30-889D-44CE-9363-81D5D2384E5C}"/>
    <cellStyle name="40% - Accent4 2 2 2 3 2 3 2 2" xfId="48619" xr:uid="{67CD8E23-6843-436D-BCF2-5A5DB817011D}"/>
    <cellStyle name="40% - Accent4 2 2 2 3 2 3 3" xfId="20466" xr:uid="{5E385B91-E208-4A6C-B7E8-40B64169080B}"/>
    <cellStyle name="40% - Accent4 2 2 2 3 2 3 4" xfId="39238" xr:uid="{C487EAB1-76F9-4131-ACF2-4C65F4276DDD}"/>
    <cellStyle name="40% - Accent4 2 2 2 3 2 3 5" xfId="53349" xr:uid="{EC1FF34D-41DD-4245-80EE-99888594F99F}"/>
    <cellStyle name="40% - Accent4 2 2 2 3 2 3 6" xfId="61255" xr:uid="{3822A06B-B449-45E0-9CAF-4965ECF0E059}"/>
    <cellStyle name="40% - Accent4 2 2 2 3 2 4" xfId="8752" xr:uid="{0210D1B6-E226-4767-9290-9CEC71C0A76C}"/>
    <cellStyle name="40% - Accent4 2 2 2 3 2 4 2" xfId="27608" xr:uid="{C9B96B49-9F26-4286-9390-1A98F6057E22}"/>
    <cellStyle name="40% - Accent4 2 2 2 3 2 4 2 2" xfId="46370" xr:uid="{6D5B02BC-BC4A-42BA-AA31-CA68DA446458}"/>
    <cellStyle name="40% - Accent4 2 2 2 3 2 4 3" xfId="18217" xr:uid="{F9969D65-6584-4186-AF69-2E1B54CCFF1E}"/>
    <cellStyle name="40% - Accent4 2 2 2 3 2 4 4" xfId="36989" xr:uid="{3D2544A4-0300-4951-AB2D-80FB70D8231E}"/>
    <cellStyle name="40% - Accent4 2 2 2 3 2 5" xfId="24352" xr:uid="{A9D5FE9B-B913-4797-9CCF-E45F4A012B6C}"/>
    <cellStyle name="40% - Accent4 2 2 2 3 2 5 2" xfId="43115" xr:uid="{633EB0D8-5255-46A6-BEAA-A382A3076B8B}"/>
    <cellStyle name="40% - Accent4 2 2 2 3 2 6" xfId="14961" xr:uid="{62837677-CB2C-4557-B060-A21A83A051DD}"/>
    <cellStyle name="40% - Accent4 2 2 2 3 2 7" xfId="33734" xr:uid="{6160F0B7-A871-42D5-893E-9AFBF8F2C326}"/>
    <cellStyle name="40% - Accent4 2 2 2 3 2 8" xfId="51100" xr:uid="{C220C558-C04D-4C3C-927A-D62438538048}"/>
    <cellStyle name="40% - Accent4 2 2 2 3 2 9" xfId="5305" xr:uid="{F826F026-EC9B-411F-9B63-E4DE928B33CC}"/>
    <cellStyle name="40% - Accent4 2 2 2 3 3" xfId="6081" xr:uid="{8F922384-B634-4D59-B139-2AE01AEC6321}"/>
    <cellStyle name="40% - Accent4 2 2 2 3 3 2" xfId="11004" xr:uid="{4DCE505B-760E-4444-9E19-5ACF0ED39A71}"/>
    <cellStyle name="40% - Accent4 2 2 2 3 3 2 2" xfId="29858" xr:uid="{D31547D6-DDCE-45CF-895F-EBF5BDF06399}"/>
    <cellStyle name="40% - Accent4 2 2 2 3 3 2 2 2" xfId="48620" xr:uid="{EF3467CC-821A-4F97-A93D-C2FD720602F8}"/>
    <cellStyle name="40% - Accent4 2 2 2 3 3 2 3" xfId="20467" xr:uid="{6F62A706-0C53-4AA7-B182-013F1C9C5266}"/>
    <cellStyle name="40% - Accent4 2 2 2 3 3 2 4" xfId="39239" xr:uid="{AA636556-7B08-4010-98AC-3510475073B6}"/>
    <cellStyle name="40% - Accent4 2 2 2 3 3 3" xfId="25128" xr:uid="{0C693FEB-CBBD-40C1-8C61-0CA10D2CEB95}"/>
    <cellStyle name="40% - Accent4 2 2 2 3 3 3 2" xfId="43890" xr:uid="{04D59815-B7BC-4B9F-B842-2D1696BEABF0}"/>
    <cellStyle name="40% - Accent4 2 2 2 3 3 4" xfId="15737" xr:uid="{7BA69D9B-2506-46BB-B88F-C383FC188ABB}"/>
    <cellStyle name="40% - Accent4 2 2 2 3 3 5" xfId="34509" xr:uid="{99E65AE2-2C06-475B-8688-EE41A1453E63}"/>
    <cellStyle name="40% - Accent4 2 2 2 3 3 6" xfId="53350" xr:uid="{29FE8A6B-D319-4695-958D-3D8C97B7A1FC}"/>
    <cellStyle name="40% - Accent4 2 2 2 3 3 7" xfId="61256" xr:uid="{2293715C-3368-4A62-AA8E-46A3554860FE}"/>
    <cellStyle name="40% - Accent4 2 2 2 3 4" xfId="4530" xr:uid="{1DC6A657-63D1-486E-A844-14836724685F}"/>
    <cellStyle name="40% - Accent4 2 2 2 3 4 2" xfId="11005" xr:uid="{96F81A71-AD20-4544-9688-B6FC2DB25A33}"/>
    <cellStyle name="40% - Accent4 2 2 2 3 4 2 2" xfId="29859" xr:uid="{51003767-C090-41A6-B638-040FB5950364}"/>
    <cellStyle name="40% - Accent4 2 2 2 3 4 2 2 2" xfId="48621" xr:uid="{9A793BCC-F6EC-4E75-84B6-423CABE32067}"/>
    <cellStyle name="40% - Accent4 2 2 2 3 4 2 3" xfId="20468" xr:uid="{70F6520D-9066-45BE-8E5F-0D761EFB8D98}"/>
    <cellStyle name="40% - Accent4 2 2 2 3 4 2 4" xfId="39240" xr:uid="{1550F100-5DF0-4F57-A49D-D5FBF0E2E856}"/>
    <cellStyle name="40% - Accent4 2 2 2 3 4 3" xfId="23577" xr:uid="{BEEB88AF-F38F-4DA2-95E3-D1EACD7E24B9}"/>
    <cellStyle name="40% - Accent4 2 2 2 3 4 3 2" xfId="42340" xr:uid="{89BA279E-809B-4E15-80DC-1B546C17F0EE}"/>
    <cellStyle name="40% - Accent4 2 2 2 3 4 4" xfId="14186" xr:uid="{4ACF6EFE-81BA-4A25-B6EC-8B52BEEC16BA}"/>
    <cellStyle name="40% - Accent4 2 2 2 3 4 5" xfId="32959" xr:uid="{9B7B0EB9-92B8-414C-AC89-BD8D2A5F542A}"/>
    <cellStyle name="40% - Accent4 2 2 2 3 4 6" xfId="53351" xr:uid="{4BD462C8-8607-4D7F-A205-2989BD1E0CCE}"/>
    <cellStyle name="40% - Accent4 2 2 2 3 4 7" xfId="61257" xr:uid="{5F454593-CCCF-4A69-BA58-D98FAC0E8D41}"/>
    <cellStyle name="40% - Accent4 2 2 2 3 5" xfId="7016" xr:uid="{E66F9748-C643-4983-A899-FAD38222D4F8}"/>
    <cellStyle name="40% - Accent4 2 2 2 3 5 2" xfId="26056" xr:uid="{6F951E8D-1616-4BA0-919F-FE37A664E24C}"/>
    <cellStyle name="40% - Accent4 2 2 2 3 5 2 2" xfId="44818" xr:uid="{26169DD4-BC1D-4FE3-B15C-567F35BB3255}"/>
    <cellStyle name="40% - Accent4 2 2 2 3 5 3" xfId="16665" xr:uid="{758E22E9-197D-4B34-99D7-909E32ACF566}"/>
    <cellStyle name="40% - Accent4 2 2 2 3 5 4" xfId="35437" xr:uid="{8472F128-84EF-449C-9A14-012B00CBB35D}"/>
    <cellStyle name="40% - Accent4 2 2 2 3 6" xfId="8751" xr:uid="{798F39CC-407B-49E6-8F2A-6ADC349E9EBC}"/>
    <cellStyle name="40% - Accent4 2 2 2 3 6 2" xfId="27607" xr:uid="{2DBF7F0A-B376-402F-A1BC-8BB05E7EA8A8}"/>
    <cellStyle name="40% - Accent4 2 2 2 3 6 2 2" xfId="46369" xr:uid="{3D92F028-88BD-4B23-9A21-EBF78E23FF37}"/>
    <cellStyle name="40% - Accent4 2 2 2 3 6 3" xfId="18216" xr:uid="{4177A37B-5189-4614-BCD5-F2C317436115}"/>
    <cellStyle name="40% - Accent4 2 2 2 3 6 4" xfId="36988" xr:uid="{C3938803-9E37-4002-98C5-4760F6DE3157}"/>
    <cellStyle name="40% - Accent4 2 2 2 3 7" xfId="22617" xr:uid="{62F52F12-AE06-4ABD-97FB-973915BB7C27}"/>
    <cellStyle name="40% - Accent4 2 2 2 3 7 2" xfId="41389" xr:uid="{4F747BAE-E7EC-4EA7-A358-C9CE51E535B7}"/>
    <cellStyle name="40% - Accent4 2 2 2 3 8" xfId="13226" xr:uid="{A73CD9DF-16F7-4779-BA4D-20742AC620D3}"/>
    <cellStyle name="40% - Accent4 2 2 2 3 9" xfId="32008" xr:uid="{13E0C27B-2287-4120-AD80-0373E33C20B4}"/>
    <cellStyle name="40% - Accent4 2 2 2 4" xfId="2511" xr:uid="{683034B9-9CB8-4C79-B020-A75C7B6C4A4C}"/>
    <cellStyle name="40% - Accent4 2 2 2 4 10" xfId="59242" xr:uid="{44BD8AA2-C844-4FD0-9174-5FC293D41A99}"/>
    <cellStyle name="40% - Accent4 2 2 2 4 2" xfId="7018" xr:uid="{0E9C7CC6-430D-4FA3-AC95-2088942574D3}"/>
    <cellStyle name="40% - Accent4 2 2 2 4 2 2" xfId="11006" xr:uid="{12B5F39F-7CA8-4E08-83F1-6E1AF0D439D7}"/>
    <cellStyle name="40% - Accent4 2 2 2 4 2 2 2" xfId="29860" xr:uid="{B9531183-74DC-439F-AE22-091D418E1DE8}"/>
    <cellStyle name="40% - Accent4 2 2 2 4 2 2 2 2" xfId="48622" xr:uid="{B60DF2AE-1417-4F1D-B10B-D594425CC398}"/>
    <cellStyle name="40% - Accent4 2 2 2 4 2 2 3" xfId="20469" xr:uid="{56927CD1-5708-40B9-8C41-C0C133E43A7A}"/>
    <cellStyle name="40% - Accent4 2 2 2 4 2 2 4" xfId="39241" xr:uid="{73EBECFF-01FC-4163-A895-19931CA8B017}"/>
    <cellStyle name="40% - Accent4 2 2 2 4 2 3" xfId="26058" xr:uid="{49B7B1E2-4CD1-4C37-8764-3CEC9F6EA649}"/>
    <cellStyle name="40% - Accent4 2 2 2 4 2 3 2" xfId="44820" xr:uid="{7081F2AD-CF90-4F61-8EFA-39023B5BDF76}"/>
    <cellStyle name="40% - Accent4 2 2 2 4 2 4" xfId="16667" xr:uid="{9F254119-ADA2-4A80-86AB-0C755ACFC6D9}"/>
    <cellStyle name="40% - Accent4 2 2 2 4 2 5" xfId="35439" xr:uid="{9EAE1624-6B37-4F42-88D2-5639298C26C1}"/>
    <cellStyle name="40% - Accent4 2 2 2 4 2 6" xfId="53352" xr:uid="{66897052-096C-45ED-8038-6039D61C9F18}"/>
    <cellStyle name="40% - Accent4 2 2 2 4 2 7" xfId="61258" xr:uid="{D57D7CF3-8D6D-4312-AC35-215FD8D24CD2}"/>
    <cellStyle name="40% - Accent4 2 2 2 4 3" xfId="11007" xr:uid="{7CD95239-B240-43BE-87A6-816365FFAF7A}"/>
    <cellStyle name="40% - Accent4 2 2 2 4 3 2" xfId="29861" xr:uid="{D4276EF7-234F-4B4B-AF97-CC492476DFF8}"/>
    <cellStyle name="40% - Accent4 2 2 2 4 3 2 2" xfId="48623" xr:uid="{75CFF45E-69DE-4B72-BF20-BFA38EA3038B}"/>
    <cellStyle name="40% - Accent4 2 2 2 4 3 3" xfId="20470" xr:uid="{1827A9BB-40DE-4657-9AE4-16191EE19243}"/>
    <cellStyle name="40% - Accent4 2 2 2 4 3 4" xfId="39242" xr:uid="{CFC0D9F1-F41E-4869-A0C2-EDC39384BC0B}"/>
    <cellStyle name="40% - Accent4 2 2 2 4 3 5" xfId="53353" xr:uid="{35182C86-E728-4BD4-8E9F-79B7352F1AFB}"/>
    <cellStyle name="40% - Accent4 2 2 2 4 3 6" xfId="61259" xr:uid="{2656DA92-1DE2-457C-9847-843CD808106B}"/>
    <cellStyle name="40% - Accent4 2 2 2 4 4" xfId="8753" xr:uid="{C4EBE548-5FA2-4294-A9F8-1E2DA5198361}"/>
    <cellStyle name="40% - Accent4 2 2 2 4 4 2" xfId="27609" xr:uid="{EC9EA669-15A7-42B5-8FEA-9C078CC3C5CA}"/>
    <cellStyle name="40% - Accent4 2 2 2 4 4 2 2" xfId="46371" xr:uid="{CCAE8870-B182-4870-ACFD-55097C7D89CC}"/>
    <cellStyle name="40% - Accent4 2 2 2 4 4 3" xfId="18218" xr:uid="{0B7B2801-BAA8-485B-BCC3-913D0DB8EA43}"/>
    <cellStyle name="40% - Accent4 2 2 2 4 4 4" xfId="36990" xr:uid="{3FD71888-A9FA-4930-8771-6482FCACC763}"/>
    <cellStyle name="40% - Accent4 2 2 2 4 5" xfId="23919" xr:uid="{D28B2B60-24B6-4B02-B7D5-1E3301778A58}"/>
    <cellStyle name="40% - Accent4 2 2 2 4 5 2" xfId="42682" xr:uid="{E2B873B6-C5F0-4C45-988C-2F9884D5528F}"/>
    <cellStyle name="40% - Accent4 2 2 2 4 6" xfId="14528" xr:uid="{50E6DEE4-9501-4328-9C0A-D8AE61FB7A21}"/>
    <cellStyle name="40% - Accent4 2 2 2 4 7" xfId="33301" xr:uid="{56B25A51-7B3A-476D-BA92-AAC1A4C98358}"/>
    <cellStyle name="40% - Accent4 2 2 2 4 8" xfId="51101" xr:uid="{53980723-072E-4FCB-BF91-0AC75661A9CE}"/>
    <cellStyle name="40% - Accent4 2 2 2 4 9" xfId="4872" xr:uid="{F6A20818-D5B1-4864-B112-E994DAF31A4E}"/>
    <cellStyle name="40% - Accent4 2 2 2 5" xfId="5648" xr:uid="{C0DEAA13-7909-47ED-8D2B-06938FC5AC99}"/>
    <cellStyle name="40% - Accent4 2 2 2 5 2" xfId="11008" xr:uid="{C481BDBB-EA1C-4FFD-B157-D3FACD8875D9}"/>
    <cellStyle name="40% - Accent4 2 2 2 5 2 2" xfId="29862" xr:uid="{45DACD6B-9591-4310-AC1D-F8239CEF6329}"/>
    <cellStyle name="40% - Accent4 2 2 2 5 2 2 2" xfId="48624" xr:uid="{3761E537-4DA2-494C-B44B-A3F64A4723CF}"/>
    <cellStyle name="40% - Accent4 2 2 2 5 2 3" xfId="20471" xr:uid="{672F2D39-3239-46CA-A1CF-BAFB81F6D980}"/>
    <cellStyle name="40% - Accent4 2 2 2 5 2 4" xfId="39243" xr:uid="{EB11B479-80B6-4C53-956D-B20206CFC18D}"/>
    <cellStyle name="40% - Accent4 2 2 2 5 3" xfId="24695" xr:uid="{086ACE1B-2C93-46BA-8ABB-43FAEF483408}"/>
    <cellStyle name="40% - Accent4 2 2 2 5 3 2" xfId="43457" xr:uid="{06B53631-EDB4-4549-AE42-6B9CFFB23A38}"/>
    <cellStyle name="40% - Accent4 2 2 2 5 4" xfId="15304" xr:uid="{7F92357E-045A-4859-8063-939185FA21AA}"/>
    <cellStyle name="40% - Accent4 2 2 2 5 5" xfId="34076" xr:uid="{5AFE5B84-635B-4756-9AA3-1E7856A9652C}"/>
    <cellStyle name="40% - Accent4 2 2 2 5 6" xfId="53354" xr:uid="{33A38821-7A10-4AFA-AA9C-1EA29E3C8B88}"/>
    <cellStyle name="40% - Accent4 2 2 2 5 7" xfId="61260" xr:uid="{366A904A-0359-4947-B0C4-264163A3E290}"/>
    <cellStyle name="40% - Accent4 2 2 2 6" xfId="4097" xr:uid="{DA3B8810-7107-44C1-8C2C-7013E32BBBF1}"/>
    <cellStyle name="40% - Accent4 2 2 2 6 2" xfId="11009" xr:uid="{131E5DBC-2A9B-4958-B12A-E9B7D7BCCF46}"/>
    <cellStyle name="40% - Accent4 2 2 2 6 2 2" xfId="29863" xr:uid="{6B6C9750-DCB8-4913-83D5-D830C521628B}"/>
    <cellStyle name="40% - Accent4 2 2 2 6 2 2 2" xfId="48625" xr:uid="{2FA4B171-397D-4FBA-B570-4C0C82C83459}"/>
    <cellStyle name="40% - Accent4 2 2 2 6 2 3" xfId="20472" xr:uid="{763B2F41-D5FB-4D5D-B0EB-DE4A47AF5921}"/>
    <cellStyle name="40% - Accent4 2 2 2 6 2 4" xfId="39244" xr:uid="{CA8ECBB6-19A6-4825-8288-C712F2F7F624}"/>
    <cellStyle name="40% - Accent4 2 2 2 6 3" xfId="23144" xr:uid="{3EF69868-C470-49BB-BC3E-07A9817ADA48}"/>
    <cellStyle name="40% - Accent4 2 2 2 6 3 2" xfId="41907" xr:uid="{D7D850AB-E60B-4DAD-8D4A-06123AECBB2B}"/>
    <cellStyle name="40% - Accent4 2 2 2 6 4" xfId="13753" xr:uid="{FD65B20D-A132-4AE8-AEBA-974A55CFC0A6}"/>
    <cellStyle name="40% - Accent4 2 2 2 6 5" xfId="32526" xr:uid="{E5EEA826-A6AF-4875-A57C-4EDD8974BA70}"/>
    <cellStyle name="40% - Accent4 2 2 2 6 6" xfId="53355" xr:uid="{3ACD2F58-0EF8-4317-92D6-8B2F15F56E1C}"/>
    <cellStyle name="40% - Accent4 2 2 2 6 7" xfId="61261" xr:uid="{1CF368A5-38A8-49B9-AE14-B86371E2E2C1}"/>
    <cellStyle name="40% - Accent4 2 2 2 7" xfId="7013" xr:uid="{97274D5F-82CA-4AE8-AC99-F73A225D3796}"/>
    <cellStyle name="40% - Accent4 2 2 2 7 2" xfId="26053" xr:uid="{6121E928-4F60-4F59-A99B-7AE3B0057256}"/>
    <cellStyle name="40% - Accent4 2 2 2 7 2 2" xfId="44815" xr:uid="{144469BF-11D2-459F-80AC-F1C04E443EE8}"/>
    <cellStyle name="40% - Accent4 2 2 2 7 3" xfId="16662" xr:uid="{3C7EDBA9-FD5A-48BE-B157-35F49C37971C}"/>
    <cellStyle name="40% - Accent4 2 2 2 7 4" xfId="35434" xr:uid="{46DB4D74-EE98-4688-A6D6-52B8F1DA68B7}"/>
    <cellStyle name="40% - Accent4 2 2 2 8" xfId="8748" xr:uid="{D2E62290-8186-451F-B30C-18D976B93707}"/>
    <cellStyle name="40% - Accent4 2 2 2 8 2" xfId="27604" xr:uid="{25616731-44C9-4DBA-8409-A9300B0E7CB4}"/>
    <cellStyle name="40% - Accent4 2 2 2 8 2 2" xfId="46366" xr:uid="{3D2D195E-54B0-4074-9E45-D8A255BD4052}"/>
    <cellStyle name="40% - Accent4 2 2 2 8 3" xfId="18213" xr:uid="{29D6AEC1-A7C6-445F-B902-CF5FBE1398D6}"/>
    <cellStyle name="40% - Accent4 2 2 2 8 4" xfId="36985" xr:uid="{814D9C57-854D-4F83-A950-C3AF824F12CF}"/>
    <cellStyle name="40% - Accent4 2 2 2 9" xfId="22615" xr:uid="{3B94349E-E354-4FB4-B1EB-63E9CE998A42}"/>
    <cellStyle name="40% - Accent4 2 2 2 9 2" xfId="41387" xr:uid="{7A3E0266-E4C8-44B5-8A9A-942221FC17CB}"/>
    <cellStyle name="40% - Accent4 2 2 20" xfId="3560" xr:uid="{91A37239-C806-436F-9206-61521AF475D4}"/>
    <cellStyle name="40% - Accent4 2 2 3" xfId="1817" xr:uid="{177785C9-4C3D-4203-8711-49807DDC46CD}"/>
    <cellStyle name="40% - Accent4 2 2 3 10" xfId="13227" xr:uid="{3850325F-2E32-4C4B-8B3F-5CD3144AEBE2}"/>
    <cellStyle name="40% - Accent4 2 2 3 11" xfId="32009" xr:uid="{82E69493-6372-4678-96FD-65AC8932BEF5}"/>
    <cellStyle name="40% - Accent4 2 2 3 12" xfId="51102" xr:uid="{83E5788A-4C1A-4059-8741-D81842B445A6}"/>
    <cellStyle name="40% - Accent4 2 2 3 13" xfId="3564" xr:uid="{9360582F-4B11-4661-95B4-DAD0BA3D9B0B}"/>
    <cellStyle name="40% - Accent4 2 2 3 14" xfId="59243" xr:uid="{8D858008-9616-44CD-94F9-8C71FFB9F904}"/>
    <cellStyle name="40% - Accent4 2 2 3 2" xfId="2512" xr:uid="{8F33FD0B-B27E-4002-BE53-3121A8642DA2}"/>
    <cellStyle name="40% - Accent4 2 2 3 2 10" xfId="51103" xr:uid="{4104B7A8-4C0A-40C2-9998-1AB6AA07AF0F}"/>
    <cellStyle name="40% - Accent4 2 2 3 2 11" xfId="3565" xr:uid="{449FC021-24D3-4B11-8904-7087EF00B862}"/>
    <cellStyle name="40% - Accent4 2 2 3 2 12" xfId="59244" xr:uid="{9271E025-B4B8-42C3-8117-D5C1A9486A39}"/>
    <cellStyle name="40% - Accent4 2 2 3 2 2" xfId="2513" xr:uid="{BDF04351-3861-4370-9C92-2C78517F24AB}"/>
    <cellStyle name="40% - Accent4 2 2 3 2 2 10" xfId="59245" xr:uid="{AF38BDC0-DAED-4B71-81F2-C9466CC93F86}"/>
    <cellStyle name="40% - Accent4 2 2 3 2 2 2" xfId="7021" xr:uid="{4D1BDFD4-6A69-4F66-B564-8A48E425B996}"/>
    <cellStyle name="40% - Accent4 2 2 3 2 2 2 2" xfId="11010" xr:uid="{D4BE4BCA-E173-4F9A-B0DA-BA166FA06113}"/>
    <cellStyle name="40% - Accent4 2 2 3 2 2 2 2 2" xfId="29864" xr:uid="{587D9804-34C6-48BC-B4CA-C33807A5CBBF}"/>
    <cellStyle name="40% - Accent4 2 2 3 2 2 2 2 2 2" xfId="48626" xr:uid="{F87379CC-2C82-4580-B161-01E6642D58B2}"/>
    <cellStyle name="40% - Accent4 2 2 3 2 2 2 2 3" xfId="20473" xr:uid="{D9090F8D-2B19-4253-8C72-D23ADEFB38BB}"/>
    <cellStyle name="40% - Accent4 2 2 3 2 2 2 2 4" xfId="39245" xr:uid="{849D4ED6-DA68-4C41-9398-748217A6D2C3}"/>
    <cellStyle name="40% - Accent4 2 2 3 2 2 2 3" xfId="26061" xr:uid="{E5DAF2CD-4BD8-4191-9D2A-1D9E4E57A999}"/>
    <cellStyle name="40% - Accent4 2 2 3 2 2 2 3 2" xfId="44823" xr:uid="{275917F8-E2CB-4F36-AA25-7D0134EB6226}"/>
    <cellStyle name="40% - Accent4 2 2 3 2 2 2 4" xfId="16670" xr:uid="{3FC395E2-0D24-477E-AC66-F488D6C06C88}"/>
    <cellStyle name="40% - Accent4 2 2 3 2 2 2 5" xfId="35442" xr:uid="{1DCF4BA3-E13D-4B8E-AB97-063EF8421456}"/>
    <cellStyle name="40% - Accent4 2 2 3 2 2 2 6" xfId="53356" xr:uid="{DBF76034-12A7-46CC-BDB3-4C6BD253275B}"/>
    <cellStyle name="40% - Accent4 2 2 3 2 2 2 7" xfId="61262" xr:uid="{09E28030-1F58-405D-B93B-A736DD049EDF}"/>
    <cellStyle name="40% - Accent4 2 2 3 2 2 3" xfId="11011" xr:uid="{A76FC98E-93CA-4AD3-827D-E1076BEA124C}"/>
    <cellStyle name="40% - Accent4 2 2 3 2 2 3 2" xfId="29865" xr:uid="{3EC666C2-5A53-4501-91CC-232BBB20DE63}"/>
    <cellStyle name="40% - Accent4 2 2 3 2 2 3 2 2" xfId="48627" xr:uid="{C76A2C12-1C76-49DF-9EE8-3B9634707B1F}"/>
    <cellStyle name="40% - Accent4 2 2 3 2 2 3 3" xfId="20474" xr:uid="{CFA9BEEC-5774-4628-B188-C2AB8F83C50A}"/>
    <cellStyle name="40% - Accent4 2 2 3 2 2 3 4" xfId="39246" xr:uid="{0BBD1FD7-9D80-4201-98DB-471767104484}"/>
    <cellStyle name="40% - Accent4 2 2 3 2 2 3 5" xfId="53357" xr:uid="{225C75D9-B8ED-4C6B-A7F9-B1D34F70BF07}"/>
    <cellStyle name="40% - Accent4 2 2 3 2 2 3 6" xfId="61263" xr:uid="{020A9284-DC94-4694-BC6A-ECF7941AA8EA}"/>
    <cellStyle name="40% - Accent4 2 2 3 2 2 4" xfId="8756" xr:uid="{8AAB496D-5F6A-4841-B326-A795F256334F}"/>
    <cellStyle name="40% - Accent4 2 2 3 2 2 4 2" xfId="27612" xr:uid="{1C5D7BA4-842A-48EB-93CD-0C56BDC0636D}"/>
    <cellStyle name="40% - Accent4 2 2 3 2 2 4 2 2" xfId="46374" xr:uid="{B3B90717-0933-4E6B-ADB7-98D4A570E481}"/>
    <cellStyle name="40% - Accent4 2 2 3 2 2 4 3" xfId="18221" xr:uid="{9A52A20D-0E5C-4E8B-909A-0C37B8395524}"/>
    <cellStyle name="40% - Accent4 2 2 3 2 2 4 4" xfId="36993" xr:uid="{35C1EF06-6ED0-4962-B396-03D05B6ED56B}"/>
    <cellStyle name="40% - Accent4 2 2 3 2 2 5" xfId="24177" xr:uid="{2466E35D-3150-4536-80C6-2CA978B531F5}"/>
    <cellStyle name="40% - Accent4 2 2 3 2 2 5 2" xfId="42940" xr:uid="{CFFA9096-7CD4-44D3-8BE0-C73BB10F39AC}"/>
    <cellStyle name="40% - Accent4 2 2 3 2 2 6" xfId="14786" xr:uid="{20CDD7C0-19EE-4DB7-BFC0-8CFAF6D2B04D}"/>
    <cellStyle name="40% - Accent4 2 2 3 2 2 7" xfId="33559" xr:uid="{EF95497A-E8CB-460A-B031-041F69142FD3}"/>
    <cellStyle name="40% - Accent4 2 2 3 2 2 8" xfId="51104" xr:uid="{C9F65E2B-E266-46A2-BEA3-F85A9470BA35}"/>
    <cellStyle name="40% - Accent4 2 2 3 2 2 9" xfId="5130" xr:uid="{61C8A4AB-57F7-4485-9A72-0ED55C18910F}"/>
    <cellStyle name="40% - Accent4 2 2 3 2 3" xfId="5906" xr:uid="{5ED4A567-E552-4886-995E-0A7AAA0765D7}"/>
    <cellStyle name="40% - Accent4 2 2 3 2 3 2" xfId="11012" xr:uid="{026874DF-AA66-4B7C-9A8B-C30E3F96A79E}"/>
    <cellStyle name="40% - Accent4 2 2 3 2 3 2 2" xfId="29866" xr:uid="{607F1F1F-0A36-4C8F-B739-A893E5A4B956}"/>
    <cellStyle name="40% - Accent4 2 2 3 2 3 2 2 2" xfId="48628" xr:uid="{5ADE8E81-6B9D-45DB-B76C-EC45A32E338C}"/>
    <cellStyle name="40% - Accent4 2 2 3 2 3 2 3" xfId="20475" xr:uid="{84DBCB08-C8E4-4061-BB94-649D94CFADDF}"/>
    <cellStyle name="40% - Accent4 2 2 3 2 3 2 4" xfId="39247" xr:uid="{18E9C3F9-EC93-41B0-9B77-FCA00E6618BA}"/>
    <cellStyle name="40% - Accent4 2 2 3 2 3 3" xfId="24953" xr:uid="{B5CAABA6-C917-4066-A905-CF4B8C2A010E}"/>
    <cellStyle name="40% - Accent4 2 2 3 2 3 3 2" xfId="43715" xr:uid="{A0F4F44F-34A0-4F7F-B4FE-994B4F40C3ED}"/>
    <cellStyle name="40% - Accent4 2 2 3 2 3 4" xfId="15562" xr:uid="{747D2B86-65D9-428D-85B5-B85F7B61854D}"/>
    <cellStyle name="40% - Accent4 2 2 3 2 3 5" xfId="34334" xr:uid="{7B36B537-4F58-4C53-9BF9-01D24163B7BF}"/>
    <cellStyle name="40% - Accent4 2 2 3 2 3 6" xfId="53358" xr:uid="{CF197ACE-F214-4EA0-B648-F8F12FDE1EDA}"/>
    <cellStyle name="40% - Accent4 2 2 3 2 3 7" xfId="61264" xr:uid="{36648E4C-7D01-4F49-ACF1-85CEE6202FD6}"/>
    <cellStyle name="40% - Accent4 2 2 3 2 4" xfId="4355" xr:uid="{A1D6E8ED-64BD-4345-B6FC-7106B12FEC24}"/>
    <cellStyle name="40% - Accent4 2 2 3 2 4 2" xfId="11013" xr:uid="{3A9272FF-9DA5-41B4-B7F9-1D0299A09FBD}"/>
    <cellStyle name="40% - Accent4 2 2 3 2 4 2 2" xfId="29867" xr:uid="{9BAF6572-CC37-4E11-9C32-2C571C28E952}"/>
    <cellStyle name="40% - Accent4 2 2 3 2 4 2 2 2" xfId="48629" xr:uid="{F6C2077B-54B8-423C-B6E7-3AB7A22C34D8}"/>
    <cellStyle name="40% - Accent4 2 2 3 2 4 2 3" xfId="20476" xr:uid="{B03D93D0-0D2F-47E3-8005-D45067BAD34F}"/>
    <cellStyle name="40% - Accent4 2 2 3 2 4 2 4" xfId="39248" xr:uid="{CDCC912F-2A45-4F94-851D-F4635368A76B}"/>
    <cellStyle name="40% - Accent4 2 2 3 2 4 3" xfId="23402" xr:uid="{412A2555-7F87-442E-96B9-0538690DBA16}"/>
    <cellStyle name="40% - Accent4 2 2 3 2 4 3 2" xfId="42165" xr:uid="{2281C012-5F75-41F9-B1C0-5988E73B085F}"/>
    <cellStyle name="40% - Accent4 2 2 3 2 4 4" xfId="14011" xr:uid="{EE5C51BC-C236-4333-AC5F-B3429F1D218B}"/>
    <cellStyle name="40% - Accent4 2 2 3 2 4 5" xfId="32784" xr:uid="{040875AB-A611-4DFC-88B3-2BE67271A84F}"/>
    <cellStyle name="40% - Accent4 2 2 3 2 4 6" xfId="53359" xr:uid="{23C0D852-B53F-4AD5-A36D-379B529E8565}"/>
    <cellStyle name="40% - Accent4 2 2 3 2 4 7" xfId="61265" xr:uid="{994F8D5D-7F6F-4E75-B593-A2448D289472}"/>
    <cellStyle name="40% - Accent4 2 2 3 2 5" xfId="7020" xr:uid="{3CBAF7C2-66E1-4B90-A7E9-A96E50A71BF4}"/>
    <cellStyle name="40% - Accent4 2 2 3 2 5 2" xfId="26060" xr:uid="{7CA00A0A-F923-41B1-BF44-21A32CA2C615}"/>
    <cellStyle name="40% - Accent4 2 2 3 2 5 2 2" xfId="44822" xr:uid="{84E3B6B9-F389-40D8-B38F-C761DD699D59}"/>
    <cellStyle name="40% - Accent4 2 2 3 2 5 3" xfId="16669" xr:uid="{8CD37D34-20E9-4C35-9982-0EE7492443F2}"/>
    <cellStyle name="40% - Accent4 2 2 3 2 5 4" xfId="35441" xr:uid="{0E618CD0-1ED8-43CD-BE98-DDE01E94899D}"/>
    <cellStyle name="40% - Accent4 2 2 3 2 6" xfId="8755" xr:uid="{475B6B96-AA08-4EB2-874C-61EFBD2EC20E}"/>
    <cellStyle name="40% - Accent4 2 2 3 2 6 2" xfId="27611" xr:uid="{A7BE5C45-E731-497B-9FA9-4346D291E495}"/>
    <cellStyle name="40% - Accent4 2 2 3 2 6 2 2" xfId="46373" xr:uid="{E1FE5C2D-9049-4C1C-9DC3-0395842DDF19}"/>
    <cellStyle name="40% - Accent4 2 2 3 2 6 3" xfId="18220" xr:uid="{D209A5A9-D716-42B3-B392-E58ED3E8A8B2}"/>
    <cellStyle name="40% - Accent4 2 2 3 2 6 4" xfId="36992" xr:uid="{A52FE7B8-2498-49B7-B8CB-09F914F2D5CB}"/>
    <cellStyle name="40% - Accent4 2 2 3 2 7" xfId="22619" xr:uid="{7F63AAFC-C9BC-43AD-B7ED-B019AD37387B}"/>
    <cellStyle name="40% - Accent4 2 2 3 2 7 2" xfId="41391" xr:uid="{0ACA0D41-D793-4FBC-A68C-89891D7DCC33}"/>
    <cellStyle name="40% - Accent4 2 2 3 2 8" xfId="13228" xr:uid="{4ECD313D-8BB6-4284-8C1A-B0C262DB70FB}"/>
    <cellStyle name="40% - Accent4 2 2 3 2 9" xfId="32010" xr:uid="{16E8EB2F-2C09-48AD-806E-5B691DA49A97}"/>
    <cellStyle name="40% - Accent4 2 2 3 3" xfId="2514" xr:uid="{CB82B9DE-CA82-4710-97D4-9F84A5B32448}"/>
    <cellStyle name="40% - Accent4 2 2 3 3 10" xfId="51105" xr:uid="{3ED16BFC-BE7A-49C8-AAC8-688DDEA2960E}"/>
    <cellStyle name="40% - Accent4 2 2 3 3 11" xfId="3566" xr:uid="{B19426EC-27AB-4453-9B1F-6862D0BA89CF}"/>
    <cellStyle name="40% - Accent4 2 2 3 3 12" xfId="59246" xr:uid="{55E6CAA0-B9A6-4C47-8750-7E25BE21A5D9}"/>
    <cellStyle name="40% - Accent4 2 2 3 3 2" xfId="2515" xr:uid="{B010CB14-B49F-49E1-BFD4-FCF990C620CC}"/>
    <cellStyle name="40% - Accent4 2 2 3 3 2 10" xfId="59247" xr:uid="{51D667DC-213E-4423-9EDC-61B4E74813F6}"/>
    <cellStyle name="40% - Accent4 2 2 3 3 2 2" xfId="7023" xr:uid="{8BFC7A29-2E68-4249-814E-6400E94A133A}"/>
    <cellStyle name="40% - Accent4 2 2 3 3 2 2 2" xfId="11014" xr:uid="{9D83AF57-3C54-4C3D-82EE-94FFDBF159FC}"/>
    <cellStyle name="40% - Accent4 2 2 3 3 2 2 2 2" xfId="29868" xr:uid="{11B34E69-09BC-40F0-AE4E-459EB66C6891}"/>
    <cellStyle name="40% - Accent4 2 2 3 3 2 2 2 2 2" xfId="48630" xr:uid="{516030D1-4050-4D60-8EBA-AA7C4B2F0196}"/>
    <cellStyle name="40% - Accent4 2 2 3 3 2 2 2 3" xfId="20477" xr:uid="{D5D34C76-00E6-4CD6-9836-A743427F4592}"/>
    <cellStyle name="40% - Accent4 2 2 3 3 2 2 2 4" xfId="39249" xr:uid="{8A478AFB-C158-46BC-987F-446C069EE4A7}"/>
    <cellStyle name="40% - Accent4 2 2 3 3 2 2 3" xfId="26063" xr:uid="{2F3C8EAF-3858-4AB2-80DD-D5C689AF870C}"/>
    <cellStyle name="40% - Accent4 2 2 3 3 2 2 3 2" xfId="44825" xr:uid="{CE0602A0-F4C5-42EE-8F25-97927E1DDACB}"/>
    <cellStyle name="40% - Accent4 2 2 3 3 2 2 4" xfId="16672" xr:uid="{9EB7E444-A5CB-4C52-B6CA-19A7DD905AE2}"/>
    <cellStyle name="40% - Accent4 2 2 3 3 2 2 5" xfId="35444" xr:uid="{E314A1CE-E687-4EFE-8DE3-158170005195}"/>
    <cellStyle name="40% - Accent4 2 2 3 3 2 2 6" xfId="53360" xr:uid="{70EBB057-98AD-426B-94B7-B26EF1D2F892}"/>
    <cellStyle name="40% - Accent4 2 2 3 3 2 2 7" xfId="61266" xr:uid="{B44FC699-36B3-447C-8883-600781209860}"/>
    <cellStyle name="40% - Accent4 2 2 3 3 2 3" xfId="11015" xr:uid="{86780D86-E85B-43E9-83C1-3D99F306F31D}"/>
    <cellStyle name="40% - Accent4 2 2 3 3 2 3 2" xfId="29869" xr:uid="{3B8446AE-7D4C-4ECD-B231-E96A96435790}"/>
    <cellStyle name="40% - Accent4 2 2 3 3 2 3 2 2" xfId="48631" xr:uid="{9A2B8AE9-6F04-486F-B71A-6223D2744A01}"/>
    <cellStyle name="40% - Accent4 2 2 3 3 2 3 3" xfId="20478" xr:uid="{2B739C52-C266-4B76-B915-B3DA9BA342E6}"/>
    <cellStyle name="40% - Accent4 2 2 3 3 2 3 4" xfId="39250" xr:uid="{3C5752FF-2DF2-4222-9178-9E894CBC81E5}"/>
    <cellStyle name="40% - Accent4 2 2 3 3 2 3 5" xfId="53361" xr:uid="{6413F14E-3E0E-48CB-AEE4-2C5F394217A9}"/>
    <cellStyle name="40% - Accent4 2 2 3 3 2 3 6" xfId="61267" xr:uid="{F054B1EE-24E4-4D91-9C8E-1BFA08A28527}"/>
    <cellStyle name="40% - Accent4 2 2 3 3 2 4" xfId="8758" xr:uid="{4FBF8794-E81E-4BBF-8D4A-8F83A5506902}"/>
    <cellStyle name="40% - Accent4 2 2 3 3 2 4 2" xfId="27614" xr:uid="{4575643C-E573-4BED-B023-47F690A5E4D3}"/>
    <cellStyle name="40% - Accent4 2 2 3 3 2 4 2 2" xfId="46376" xr:uid="{6F36E273-90EB-4983-8193-3EB9599AA6F3}"/>
    <cellStyle name="40% - Accent4 2 2 3 3 2 4 3" xfId="18223" xr:uid="{D98BB738-B3CD-4D31-B5CF-0D2FD8759680}"/>
    <cellStyle name="40% - Accent4 2 2 3 3 2 4 4" xfId="36995" xr:uid="{F19A8470-E07E-493E-8320-74D7FB9C12F1}"/>
    <cellStyle name="40% - Accent4 2 2 3 3 2 5" xfId="24395" xr:uid="{B827DB67-3380-4748-BF9C-AADD063FD22B}"/>
    <cellStyle name="40% - Accent4 2 2 3 3 2 5 2" xfId="43158" xr:uid="{3D31A0A9-1D22-4E00-999C-A96C08F6FFAD}"/>
    <cellStyle name="40% - Accent4 2 2 3 3 2 6" xfId="15004" xr:uid="{A27F283A-0F42-49DD-B1BD-892A4F904568}"/>
    <cellStyle name="40% - Accent4 2 2 3 3 2 7" xfId="33777" xr:uid="{C56F605B-80FD-4F55-A089-A485A345B0A1}"/>
    <cellStyle name="40% - Accent4 2 2 3 3 2 8" xfId="51106" xr:uid="{7441C8F6-6283-4904-BF59-DD7755C16F06}"/>
    <cellStyle name="40% - Accent4 2 2 3 3 2 9" xfId="5348" xr:uid="{75D3A8BA-76C3-4DC9-BF0D-6A756B16D1E1}"/>
    <cellStyle name="40% - Accent4 2 2 3 3 3" xfId="6124" xr:uid="{3413C34B-7B23-4C5D-9E4D-0EC081FF7CF7}"/>
    <cellStyle name="40% - Accent4 2 2 3 3 3 2" xfId="11016" xr:uid="{9C1D7CC5-2169-4DC2-9426-FCE89C3C8368}"/>
    <cellStyle name="40% - Accent4 2 2 3 3 3 2 2" xfId="29870" xr:uid="{5B2D8490-C6AD-49A0-8DBD-EDC78942E08E}"/>
    <cellStyle name="40% - Accent4 2 2 3 3 3 2 2 2" xfId="48632" xr:uid="{F0B5C1D8-883F-4583-925E-F71455E33545}"/>
    <cellStyle name="40% - Accent4 2 2 3 3 3 2 3" xfId="20479" xr:uid="{F8FB371D-AB4F-431B-9859-06E29E9D4297}"/>
    <cellStyle name="40% - Accent4 2 2 3 3 3 2 4" xfId="39251" xr:uid="{0A032BE6-F989-4069-9403-82D9701ACE21}"/>
    <cellStyle name="40% - Accent4 2 2 3 3 3 3" xfId="25171" xr:uid="{D0E5345D-D172-4F3D-94FC-8177434A0B06}"/>
    <cellStyle name="40% - Accent4 2 2 3 3 3 3 2" xfId="43933" xr:uid="{423BEB04-4B6C-4628-96C7-987C8DBD183E}"/>
    <cellStyle name="40% - Accent4 2 2 3 3 3 4" xfId="15780" xr:uid="{AFF2F43D-F078-4841-9E9F-E3ABBBF017EA}"/>
    <cellStyle name="40% - Accent4 2 2 3 3 3 5" xfId="34552" xr:uid="{A5006C8E-0756-4AE4-A395-C85FC1C96C62}"/>
    <cellStyle name="40% - Accent4 2 2 3 3 3 6" xfId="53362" xr:uid="{984D2431-7A6D-4144-8659-0BF0F4CF6B09}"/>
    <cellStyle name="40% - Accent4 2 2 3 3 3 7" xfId="61268" xr:uid="{34A2314B-51AF-4B48-AAFD-9C497078CD03}"/>
    <cellStyle name="40% - Accent4 2 2 3 3 4" xfId="4573" xr:uid="{B4BA6EF9-A827-4E7F-8077-BF3827A5BC08}"/>
    <cellStyle name="40% - Accent4 2 2 3 3 4 2" xfId="11017" xr:uid="{007E4F0E-056D-4AD3-AA82-F869ACFF863E}"/>
    <cellStyle name="40% - Accent4 2 2 3 3 4 2 2" xfId="29871" xr:uid="{A82CD327-443F-456D-8ED2-F4C4552CEBB4}"/>
    <cellStyle name="40% - Accent4 2 2 3 3 4 2 2 2" xfId="48633" xr:uid="{BB79514C-4D89-4D93-9E4D-B63DE945B696}"/>
    <cellStyle name="40% - Accent4 2 2 3 3 4 2 3" xfId="20480" xr:uid="{BEDAA0A4-0834-48B8-B90E-AD2CAF1B69CA}"/>
    <cellStyle name="40% - Accent4 2 2 3 3 4 2 4" xfId="39252" xr:uid="{809C4F6F-C23D-481D-8D22-15208D1E6CEE}"/>
    <cellStyle name="40% - Accent4 2 2 3 3 4 3" xfId="23620" xr:uid="{B6047795-A71A-4451-B9B0-CE249BB564DD}"/>
    <cellStyle name="40% - Accent4 2 2 3 3 4 3 2" xfId="42383" xr:uid="{03301946-35DF-497D-A0A5-C1B1B290C251}"/>
    <cellStyle name="40% - Accent4 2 2 3 3 4 4" xfId="14229" xr:uid="{6D5B1EFC-9EE0-4962-B083-3AB60F6615A1}"/>
    <cellStyle name="40% - Accent4 2 2 3 3 4 5" xfId="33002" xr:uid="{463AB1FA-82C6-49EE-95CD-FE22435FC2E7}"/>
    <cellStyle name="40% - Accent4 2 2 3 3 4 6" xfId="53363" xr:uid="{0672EE47-F59F-43F9-8A14-C19DE96F8267}"/>
    <cellStyle name="40% - Accent4 2 2 3 3 4 7" xfId="61269" xr:uid="{CB9ED606-A892-4AFE-88AD-39B707F12F0F}"/>
    <cellStyle name="40% - Accent4 2 2 3 3 5" xfId="7022" xr:uid="{D5451EE7-8725-4D07-BF6D-15316ABE4577}"/>
    <cellStyle name="40% - Accent4 2 2 3 3 5 2" xfId="26062" xr:uid="{93CE98FE-7497-4DB1-A35C-C13B03124882}"/>
    <cellStyle name="40% - Accent4 2 2 3 3 5 2 2" xfId="44824" xr:uid="{F3BB5F39-1408-469C-B899-C6121ABA4160}"/>
    <cellStyle name="40% - Accent4 2 2 3 3 5 3" xfId="16671" xr:uid="{1D50151C-3E52-4D4E-9F4F-8D75094DBECA}"/>
    <cellStyle name="40% - Accent4 2 2 3 3 5 4" xfId="35443" xr:uid="{A11D39BC-6780-49D9-AB6C-141B40EC27C6}"/>
    <cellStyle name="40% - Accent4 2 2 3 3 6" xfId="8757" xr:uid="{801F7FF0-710F-4A93-8477-564C90228146}"/>
    <cellStyle name="40% - Accent4 2 2 3 3 6 2" xfId="27613" xr:uid="{FCC2D390-5999-48CB-A218-C75FDFA95584}"/>
    <cellStyle name="40% - Accent4 2 2 3 3 6 2 2" xfId="46375" xr:uid="{1773DFCF-2F96-4ACB-8F4F-E6AD1DC44B1B}"/>
    <cellStyle name="40% - Accent4 2 2 3 3 6 3" xfId="18222" xr:uid="{906510BF-A630-40D7-AEBD-CCF705E7A27B}"/>
    <cellStyle name="40% - Accent4 2 2 3 3 6 4" xfId="36994" xr:uid="{278CC6F3-5874-4431-82AF-EDA1F3BF646C}"/>
    <cellStyle name="40% - Accent4 2 2 3 3 7" xfId="22620" xr:uid="{62830F11-D44A-4DC4-AD7E-D5E8397C09B2}"/>
    <cellStyle name="40% - Accent4 2 2 3 3 7 2" xfId="41392" xr:uid="{78E9A3CB-E713-4F97-9AE0-FEF6058D5E2E}"/>
    <cellStyle name="40% - Accent4 2 2 3 3 8" xfId="13229" xr:uid="{CEF6FECE-86F6-4C44-85AE-F6409E2AA80E}"/>
    <cellStyle name="40% - Accent4 2 2 3 3 9" xfId="32011" xr:uid="{8A6D00CB-454E-4FFB-BFA4-DDC9E468DEB1}"/>
    <cellStyle name="40% - Accent4 2 2 3 4" xfId="2516" xr:uid="{C9FC5BE2-CF84-4B65-BB4C-069FBE057C4A}"/>
    <cellStyle name="40% - Accent4 2 2 3 4 10" xfId="59248" xr:uid="{2FE78E0F-E7EA-4189-A77F-8C55BC0F5A68}"/>
    <cellStyle name="40% - Accent4 2 2 3 4 2" xfId="7024" xr:uid="{7EAD57FD-B413-4A72-B54D-D4AD238B8453}"/>
    <cellStyle name="40% - Accent4 2 2 3 4 2 2" xfId="11018" xr:uid="{0889B566-D365-4D0E-9FC5-61DC65B4CCE0}"/>
    <cellStyle name="40% - Accent4 2 2 3 4 2 2 2" xfId="29872" xr:uid="{00BC454B-4456-4A54-8CC9-A78B6428DAC0}"/>
    <cellStyle name="40% - Accent4 2 2 3 4 2 2 2 2" xfId="48634" xr:uid="{B5B51BFD-43FE-4210-8FA5-5A5813E4D110}"/>
    <cellStyle name="40% - Accent4 2 2 3 4 2 2 3" xfId="20481" xr:uid="{CB317BE0-12E1-4C25-B706-FEE6B013AAC6}"/>
    <cellStyle name="40% - Accent4 2 2 3 4 2 2 4" xfId="39253" xr:uid="{83889A60-D488-4AA8-987E-FD9E49B3E010}"/>
    <cellStyle name="40% - Accent4 2 2 3 4 2 3" xfId="26064" xr:uid="{C90AA1B5-60AC-48F4-B127-C28EE2B30779}"/>
    <cellStyle name="40% - Accent4 2 2 3 4 2 3 2" xfId="44826" xr:uid="{9C063916-666C-4821-B8B6-663DEED4DC7A}"/>
    <cellStyle name="40% - Accent4 2 2 3 4 2 4" xfId="16673" xr:uid="{CAD18AD9-A535-4958-9DEA-4C455E9850C9}"/>
    <cellStyle name="40% - Accent4 2 2 3 4 2 5" xfId="35445" xr:uid="{ECFC250E-1CC7-4782-8D18-39B332C15F0C}"/>
    <cellStyle name="40% - Accent4 2 2 3 4 2 6" xfId="53364" xr:uid="{5EDC73D9-6240-4A77-9DDA-EBB4C9563FDA}"/>
    <cellStyle name="40% - Accent4 2 2 3 4 2 7" xfId="61270" xr:uid="{4F2F1C2B-4D61-427A-863B-68C182835B45}"/>
    <cellStyle name="40% - Accent4 2 2 3 4 3" xfId="11019" xr:uid="{C617B5EB-8812-47AF-A7FD-39DB18C61BDB}"/>
    <cellStyle name="40% - Accent4 2 2 3 4 3 2" xfId="29873" xr:uid="{581F6EE9-896C-4FC5-BC06-6553E87E1D2E}"/>
    <cellStyle name="40% - Accent4 2 2 3 4 3 2 2" xfId="48635" xr:uid="{63A01B40-35F1-47C2-A036-683C47405069}"/>
    <cellStyle name="40% - Accent4 2 2 3 4 3 3" xfId="20482" xr:uid="{8804044F-1095-47C7-ACF2-292FA5AE6F2F}"/>
    <cellStyle name="40% - Accent4 2 2 3 4 3 4" xfId="39254" xr:uid="{798FD100-1DAE-4061-AF99-F5BB76F6BF14}"/>
    <cellStyle name="40% - Accent4 2 2 3 4 3 5" xfId="53365" xr:uid="{E4D972C9-DBF6-4B4D-A1B9-5FC1A03B4F83}"/>
    <cellStyle name="40% - Accent4 2 2 3 4 3 6" xfId="61271" xr:uid="{0C0C6138-CC86-4CFB-8F0D-BDF302A6D288}"/>
    <cellStyle name="40% - Accent4 2 2 3 4 4" xfId="8759" xr:uid="{4FFFAB59-35EB-44CF-B29C-A07F6538710A}"/>
    <cellStyle name="40% - Accent4 2 2 3 4 4 2" xfId="27615" xr:uid="{6ECD7FD5-49B7-4827-ABD2-A1DE260868C1}"/>
    <cellStyle name="40% - Accent4 2 2 3 4 4 2 2" xfId="46377" xr:uid="{DB7039D3-69F6-4225-95E4-5FCBDA399D99}"/>
    <cellStyle name="40% - Accent4 2 2 3 4 4 3" xfId="18224" xr:uid="{658F972A-777F-4A07-8728-D03BAFB67C84}"/>
    <cellStyle name="40% - Accent4 2 2 3 4 4 4" xfId="36996" xr:uid="{29ED6EFE-7193-4314-ACFF-F13482B4B5D0}"/>
    <cellStyle name="40% - Accent4 2 2 3 4 5" xfId="23962" xr:uid="{22F1D858-F9EF-4417-897E-1B29EDD04BE2}"/>
    <cellStyle name="40% - Accent4 2 2 3 4 5 2" xfId="42725" xr:uid="{CCAE4C97-781A-4B3C-8D24-33252260956F}"/>
    <cellStyle name="40% - Accent4 2 2 3 4 6" xfId="14571" xr:uid="{67F13FC3-A6F5-4442-BA01-B187C4BC5B86}"/>
    <cellStyle name="40% - Accent4 2 2 3 4 7" xfId="33344" xr:uid="{C8F7671A-84A0-4BD1-86D2-D454889C3C6C}"/>
    <cellStyle name="40% - Accent4 2 2 3 4 8" xfId="51107" xr:uid="{7EA4D05A-8A92-401B-883D-5524A6305FC3}"/>
    <cellStyle name="40% - Accent4 2 2 3 4 9" xfId="4915" xr:uid="{657978A5-52C5-442E-9A55-7A78872C4D8A}"/>
    <cellStyle name="40% - Accent4 2 2 3 5" xfId="5691" xr:uid="{B889BAD9-54AC-4B5F-895F-0782747CC5AC}"/>
    <cellStyle name="40% - Accent4 2 2 3 5 2" xfId="11020" xr:uid="{4B9A1B12-08C9-4FFA-ABEF-E4711E64835A}"/>
    <cellStyle name="40% - Accent4 2 2 3 5 2 2" xfId="29874" xr:uid="{3D34B048-30AF-4863-93BB-9D2C107E4176}"/>
    <cellStyle name="40% - Accent4 2 2 3 5 2 2 2" xfId="48636" xr:uid="{36E8C387-B9BF-4E87-B5B0-F3B1BE698B4D}"/>
    <cellStyle name="40% - Accent4 2 2 3 5 2 3" xfId="20483" xr:uid="{82BB4EAB-06B3-40D9-984A-A191D379021A}"/>
    <cellStyle name="40% - Accent4 2 2 3 5 2 4" xfId="39255" xr:uid="{AE526B29-4C51-41A3-BB53-BA12454A5CF0}"/>
    <cellStyle name="40% - Accent4 2 2 3 5 3" xfId="24738" xr:uid="{BD714A8A-777B-4D7D-BBC4-A06434C9D26F}"/>
    <cellStyle name="40% - Accent4 2 2 3 5 3 2" xfId="43500" xr:uid="{B8F029AC-5FEA-45C2-9BBE-351B2516083F}"/>
    <cellStyle name="40% - Accent4 2 2 3 5 4" xfId="15347" xr:uid="{8D9C5446-AE8C-44BF-9C54-C10DF2909AE1}"/>
    <cellStyle name="40% - Accent4 2 2 3 5 5" xfId="34119" xr:uid="{2BD00AC7-82E0-4A80-9CD5-81E7D62B78A9}"/>
    <cellStyle name="40% - Accent4 2 2 3 5 6" xfId="53366" xr:uid="{E68EF683-E987-45EC-ADA0-466B03BD9A59}"/>
    <cellStyle name="40% - Accent4 2 2 3 5 7" xfId="61272" xr:uid="{729C15AD-DC83-4C37-8D99-AFF581145007}"/>
    <cellStyle name="40% - Accent4 2 2 3 6" xfId="4140" xr:uid="{FDAAF7DF-F85C-4AB1-9B2C-5EFFBC83DBB4}"/>
    <cellStyle name="40% - Accent4 2 2 3 6 2" xfId="11021" xr:uid="{C9AFD793-CE45-4DBE-BB3E-9A223555CFC5}"/>
    <cellStyle name="40% - Accent4 2 2 3 6 2 2" xfId="29875" xr:uid="{7DAA6B13-57D9-4104-98F5-7C374204E5E3}"/>
    <cellStyle name="40% - Accent4 2 2 3 6 2 2 2" xfId="48637" xr:uid="{3BAF4321-E442-44D7-B73C-445D4E0D9DB5}"/>
    <cellStyle name="40% - Accent4 2 2 3 6 2 3" xfId="20484" xr:uid="{2FAC9C69-C078-486D-86E2-5D549596893A}"/>
    <cellStyle name="40% - Accent4 2 2 3 6 2 4" xfId="39256" xr:uid="{DE9E5878-EA61-4A0E-97DF-87639DB9A24B}"/>
    <cellStyle name="40% - Accent4 2 2 3 6 3" xfId="23187" xr:uid="{D2ED333E-45C3-4172-A2CB-753CE4ED2047}"/>
    <cellStyle name="40% - Accent4 2 2 3 6 3 2" xfId="41950" xr:uid="{8BCA43EF-1BD9-45B3-BF45-4AD59B222B3F}"/>
    <cellStyle name="40% - Accent4 2 2 3 6 4" xfId="13796" xr:uid="{A85FF95C-616D-4F9A-8899-D390906E3CAA}"/>
    <cellStyle name="40% - Accent4 2 2 3 6 5" xfId="32569" xr:uid="{5D4A5F4A-036A-405A-B64F-974155591C06}"/>
    <cellStyle name="40% - Accent4 2 2 3 6 6" xfId="53367" xr:uid="{4CC79579-2B8A-4746-81DB-9748DE3C069D}"/>
    <cellStyle name="40% - Accent4 2 2 3 6 7" xfId="61273" xr:uid="{02278C66-CE14-451B-AEF2-F16B4094253B}"/>
    <cellStyle name="40% - Accent4 2 2 3 7" xfId="7019" xr:uid="{C9724369-B010-4263-910D-8569A57FBDA8}"/>
    <cellStyle name="40% - Accent4 2 2 3 7 2" xfId="26059" xr:uid="{D6471F41-5C2B-4DC4-9FA2-0E929675AC64}"/>
    <cellStyle name="40% - Accent4 2 2 3 7 2 2" xfId="44821" xr:uid="{ED51C7FC-BBBA-45DE-950D-2F4C78B01CCD}"/>
    <cellStyle name="40% - Accent4 2 2 3 7 3" xfId="16668" xr:uid="{CBB62A64-3A96-432A-9704-992A7753A884}"/>
    <cellStyle name="40% - Accent4 2 2 3 7 4" xfId="35440" xr:uid="{0B30FC41-38D1-4460-9A82-82EEE478F9D1}"/>
    <cellStyle name="40% - Accent4 2 2 3 8" xfId="8754" xr:uid="{CA44ACBA-3B82-40A8-A89F-30B1494FB7B6}"/>
    <cellStyle name="40% - Accent4 2 2 3 8 2" xfId="27610" xr:uid="{E45F079A-0824-4375-9FB4-4AC1DC05A35A}"/>
    <cellStyle name="40% - Accent4 2 2 3 8 2 2" xfId="46372" xr:uid="{5BFD0921-36FA-4025-93A2-0C95469E6523}"/>
    <cellStyle name="40% - Accent4 2 2 3 8 3" xfId="18219" xr:uid="{330A3BEC-B7C7-45E8-8E2B-130216F78AC6}"/>
    <cellStyle name="40% - Accent4 2 2 3 8 4" xfId="36991" xr:uid="{E60C3463-4E26-4AF4-892F-A59D4DB0B666}"/>
    <cellStyle name="40% - Accent4 2 2 3 9" xfId="22618" xr:uid="{2ECD7423-064F-4C2B-B782-9B6E2D4D7C03}"/>
    <cellStyle name="40% - Accent4 2 2 3 9 2" xfId="41390" xr:uid="{38D8017E-49B1-4AFB-90B7-EBDBE277D2E7}"/>
    <cellStyle name="40% - Accent4 2 2 4" xfId="1611" xr:uid="{0EC404D6-81F5-43C5-84BA-1C0DC6CCF225}"/>
    <cellStyle name="40% - Accent4 2 2 4 10" xfId="13230" xr:uid="{224C8ADB-AF0A-49D7-B164-18BDBA3F38A4}"/>
    <cellStyle name="40% - Accent4 2 2 4 11" xfId="32012" xr:uid="{68D90D9E-F489-46D7-B1BE-4CBA2A24CC0E}"/>
    <cellStyle name="40% - Accent4 2 2 4 12" xfId="51108" xr:uid="{C1588DD2-C187-4E87-9B0D-3EC21DEE825C}"/>
    <cellStyle name="40% - Accent4 2 2 4 13" xfId="3567" xr:uid="{F3C3B43B-6F48-4BB4-852F-84DE2D6A5F19}"/>
    <cellStyle name="40% - Accent4 2 2 4 14" xfId="59249" xr:uid="{038B3DB7-E602-4C18-8333-CAE37C8F29BB}"/>
    <cellStyle name="40% - Accent4 2 2 4 2" xfId="2517" xr:uid="{0D63A77C-7466-4146-BA37-F7BAE6D3963C}"/>
    <cellStyle name="40% - Accent4 2 2 4 2 10" xfId="51109" xr:uid="{7E82FD1B-A1AE-44AB-A018-2729F43BA64D}"/>
    <cellStyle name="40% - Accent4 2 2 4 2 11" xfId="3568" xr:uid="{FC7DB13A-F84C-43AC-8B24-D715B584C738}"/>
    <cellStyle name="40% - Accent4 2 2 4 2 12" xfId="59250" xr:uid="{2C0CD2D2-2C69-4B96-ADE7-4E16290B552B}"/>
    <cellStyle name="40% - Accent4 2 2 4 2 2" xfId="2518" xr:uid="{B0680649-69D3-4DD3-8D59-6B0640191957}"/>
    <cellStyle name="40% - Accent4 2 2 4 2 2 10" xfId="59251" xr:uid="{ADE8422C-02CC-4CC1-9BEE-D0F14F9A438C}"/>
    <cellStyle name="40% - Accent4 2 2 4 2 2 2" xfId="7027" xr:uid="{20E00F59-0449-4B49-95ED-DBD272A87493}"/>
    <cellStyle name="40% - Accent4 2 2 4 2 2 2 2" xfId="11022" xr:uid="{00B8EF94-CB6C-4983-A6B4-D9B96ADE9B3C}"/>
    <cellStyle name="40% - Accent4 2 2 4 2 2 2 2 2" xfId="29876" xr:uid="{B055EA25-9D39-4812-96A6-4556767D49BC}"/>
    <cellStyle name="40% - Accent4 2 2 4 2 2 2 2 2 2" xfId="48638" xr:uid="{169AF553-9469-45A7-B632-7CB8A5620A6A}"/>
    <cellStyle name="40% - Accent4 2 2 4 2 2 2 2 3" xfId="20485" xr:uid="{6DD093CB-4C8A-4093-8CC6-D86BD9816CB6}"/>
    <cellStyle name="40% - Accent4 2 2 4 2 2 2 2 4" xfId="39257" xr:uid="{44B74DE0-3C85-4AC9-BA5C-91995D1AECA2}"/>
    <cellStyle name="40% - Accent4 2 2 4 2 2 2 3" xfId="26067" xr:uid="{68C7513E-5E38-49AE-8EAF-B5E99D153D4E}"/>
    <cellStyle name="40% - Accent4 2 2 4 2 2 2 3 2" xfId="44829" xr:uid="{5A978A3C-211E-4D0C-B71B-38A82718CF69}"/>
    <cellStyle name="40% - Accent4 2 2 4 2 2 2 4" xfId="16676" xr:uid="{E90D4EEC-0F00-4CD0-B22E-696F91F7E995}"/>
    <cellStyle name="40% - Accent4 2 2 4 2 2 2 5" xfId="35448" xr:uid="{F20F2591-5EF2-4495-995B-6DF8A04BD5AA}"/>
    <cellStyle name="40% - Accent4 2 2 4 2 2 2 6" xfId="53368" xr:uid="{BD7893E4-6045-44E3-8BB8-1121CD4E8A4B}"/>
    <cellStyle name="40% - Accent4 2 2 4 2 2 2 7" xfId="61274" xr:uid="{DF91CF3D-3AF0-4E46-934E-527D0D0656C4}"/>
    <cellStyle name="40% - Accent4 2 2 4 2 2 3" xfId="11023" xr:uid="{B83CBD05-D1E3-41ED-884F-DD13E4F3BACF}"/>
    <cellStyle name="40% - Accent4 2 2 4 2 2 3 2" xfId="29877" xr:uid="{FF369F5B-0603-4A61-98DA-DBCA611075E5}"/>
    <cellStyle name="40% - Accent4 2 2 4 2 2 3 2 2" xfId="48639" xr:uid="{D8C6D501-155E-4269-83B4-BACEDFC30900}"/>
    <cellStyle name="40% - Accent4 2 2 4 2 2 3 3" xfId="20486" xr:uid="{2465B6ED-472D-48CB-92DF-1927A3FC40F1}"/>
    <cellStyle name="40% - Accent4 2 2 4 2 2 3 4" xfId="39258" xr:uid="{7A168959-252C-4877-9241-AD3199B7E01F}"/>
    <cellStyle name="40% - Accent4 2 2 4 2 2 3 5" xfId="53369" xr:uid="{B28ABFD8-A5DB-4837-A1E7-C18A31797E00}"/>
    <cellStyle name="40% - Accent4 2 2 4 2 2 3 6" xfId="61275" xr:uid="{9BF2A31A-2694-48C1-BB3B-C3D7838F957C}"/>
    <cellStyle name="40% - Accent4 2 2 4 2 2 4" xfId="8762" xr:uid="{661A240B-217A-446F-AB97-76C4DB4479F4}"/>
    <cellStyle name="40% - Accent4 2 2 4 2 2 4 2" xfId="27618" xr:uid="{EC98C304-C3DF-412B-BA4F-15296FCC6185}"/>
    <cellStyle name="40% - Accent4 2 2 4 2 2 4 2 2" xfId="46380" xr:uid="{01D29C02-E905-44A8-817D-A25BEDABDC5D}"/>
    <cellStyle name="40% - Accent4 2 2 4 2 2 4 3" xfId="18227" xr:uid="{EA4BE746-CAE8-4B83-9A94-9518704C8705}"/>
    <cellStyle name="40% - Accent4 2 2 4 2 2 4 4" xfId="36999" xr:uid="{25A4F346-3C14-48A9-AE54-6A0386DE9FC7}"/>
    <cellStyle name="40% - Accent4 2 2 4 2 2 5" xfId="24220" xr:uid="{4F7A9E3E-DE7A-4D24-9DB9-AF216BF93504}"/>
    <cellStyle name="40% - Accent4 2 2 4 2 2 5 2" xfId="42983" xr:uid="{FA678693-5609-403B-8A04-8DE0F540A004}"/>
    <cellStyle name="40% - Accent4 2 2 4 2 2 6" xfId="14829" xr:uid="{1011B775-59BC-4CB3-888C-4375718E47BC}"/>
    <cellStyle name="40% - Accent4 2 2 4 2 2 7" xfId="33602" xr:uid="{154B0408-94F9-414B-9ACC-BCC866448803}"/>
    <cellStyle name="40% - Accent4 2 2 4 2 2 8" xfId="51110" xr:uid="{211FE529-1035-4960-A513-834109031ABC}"/>
    <cellStyle name="40% - Accent4 2 2 4 2 2 9" xfId="5173" xr:uid="{8197F63C-0824-42A3-A92D-BBED4DBE3C5F}"/>
    <cellStyle name="40% - Accent4 2 2 4 2 3" xfId="5949" xr:uid="{3E0D662F-AA48-40C1-8132-AD4775D20B79}"/>
    <cellStyle name="40% - Accent4 2 2 4 2 3 2" xfId="11024" xr:uid="{675B9127-73D7-46FD-A419-4A205CAD4B37}"/>
    <cellStyle name="40% - Accent4 2 2 4 2 3 2 2" xfId="29878" xr:uid="{82590CE0-2AC0-46DF-9609-42AD869E4975}"/>
    <cellStyle name="40% - Accent4 2 2 4 2 3 2 2 2" xfId="48640" xr:uid="{57899096-B551-4116-9075-8DE6FB50B2BB}"/>
    <cellStyle name="40% - Accent4 2 2 4 2 3 2 3" xfId="20487" xr:uid="{BD9F77B0-CEF6-4871-81ED-5796C3C26C6E}"/>
    <cellStyle name="40% - Accent4 2 2 4 2 3 2 4" xfId="39259" xr:uid="{068776B3-4449-4829-AE5E-E8DB16910F6A}"/>
    <cellStyle name="40% - Accent4 2 2 4 2 3 3" xfId="24996" xr:uid="{8454F8A4-95F6-4C65-8114-33D4C34748DF}"/>
    <cellStyle name="40% - Accent4 2 2 4 2 3 3 2" xfId="43758" xr:uid="{D4F1CC56-E140-454F-B672-E8CADA0A263D}"/>
    <cellStyle name="40% - Accent4 2 2 4 2 3 4" xfId="15605" xr:uid="{28082BEE-EA9C-472E-B2C3-044C63D840BE}"/>
    <cellStyle name="40% - Accent4 2 2 4 2 3 5" xfId="34377" xr:uid="{9C6EE0FD-C8F3-4259-9205-D97C92894C23}"/>
    <cellStyle name="40% - Accent4 2 2 4 2 3 6" xfId="53370" xr:uid="{07026255-6915-477C-9E0E-B1E9D1E47E8A}"/>
    <cellStyle name="40% - Accent4 2 2 4 2 3 7" xfId="61276" xr:uid="{327E7920-2190-4DE9-AE0B-F4D82FF6247E}"/>
    <cellStyle name="40% - Accent4 2 2 4 2 4" xfId="4398" xr:uid="{EFDDC89F-A757-437C-B20B-9E8729BB55FE}"/>
    <cellStyle name="40% - Accent4 2 2 4 2 4 2" xfId="11025" xr:uid="{26A604F0-D65A-4BDA-9F1A-1EC6B74E61B9}"/>
    <cellStyle name="40% - Accent4 2 2 4 2 4 2 2" xfId="29879" xr:uid="{60B9DFCD-2B66-4756-869C-D02B74AB18DE}"/>
    <cellStyle name="40% - Accent4 2 2 4 2 4 2 2 2" xfId="48641" xr:uid="{4BE29B38-55FA-4F63-902C-3C6F26A91D37}"/>
    <cellStyle name="40% - Accent4 2 2 4 2 4 2 3" xfId="20488" xr:uid="{67818D29-9E80-498D-A6DC-F164398C9E36}"/>
    <cellStyle name="40% - Accent4 2 2 4 2 4 2 4" xfId="39260" xr:uid="{BA0F1992-7369-4FEC-B590-01E88D410C3A}"/>
    <cellStyle name="40% - Accent4 2 2 4 2 4 3" xfId="23445" xr:uid="{77E071BF-AF08-4919-88BB-E97AB60AE6B2}"/>
    <cellStyle name="40% - Accent4 2 2 4 2 4 3 2" xfId="42208" xr:uid="{DD3BB306-747D-4239-A86B-9D171C80C747}"/>
    <cellStyle name="40% - Accent4 2 2 4 2 4 4" xfId="14054" xr:uid="{DF04DB3E-A62B-482A-8756-A5DB2C18646C}"/>
    <cellStyle name="40% - Accent4 2 2 4 2 4 5" xfId="32827" xr:uid="{CF2FB95B-58E4-4D1D-84C4-FEDAE7232673}"/>
    <cellStyle name="40% - Accent4 2 2 4 2 4 6" xfId="53371" xr:uid="{30BB3A7F-C417-4ACC-8116-FBB062474735}"/>
    <cellStyle name="40% - Accent4 2 2 4 2 4 7" xfId="61277" xr:uid="{EE87C5D8-6697-419F-88D2-E237CE413EA7}"/>
    <cellStyle name="40% - Accent4 2 2 4 2 5" xfId="7026" xr:uid="{7B2546E2-6220-41AA-A885-37FF1B3ADA5D}"/>
    <cellStyle name="40% - Accent4 2 2 4 2 5 2" xfId="26066" xr:uid="{0BF2409B-0C04-42C6-B058-F75195B7508B}"/>
    <cellStyle name="40% - Accent4 2 2 4 2 5 2 2" xfId="44828" xr:uid="{F76D686B-6AC3-4896-907C-780CC7F19DBB}"/>
    <cellStyle name="40% - Accent4 2 2 4 2 5 3" xfId="16675" xr:uid="{C14646F5-46C5-4236-97E9-4630E1E89D2A}"/>
    <cellStyle name="40% - Accent4 2 2 4 2 5 4" xfId="35447" xr:uid="{EA7FC4A8-67B8-464F-9DA7-195D144DE3CC}"/>
    <cellStyle name="40% - Accent4 2 2 4 2 6" xfId="8761" xr:uid="{F974B2D6-4554-4B35-856A-526DD8CC596A}"/>
    <cellStyle name="40% - Accent4 2 2 4 2 6 2" xfId="27617" xr:uid="{CD36B2D5-51C7-4FE2-BEB8-FF29EE228B9F}"/>
    <cellStyle name="40% - Accent4 2 2 4 2 6 2 2" xfId="46379" xr:uid="{E1245F4D-2F80-4804-A0CB-3A1C7EED0923}"/>
    <cellStyle name="40% - Accent4 2 2 4 2 6 3" xfId="18226" xr:uid="{B654CF6A-D4C7-4813-9B73-5488BFA1B76E}"/>
    <cellStyle name="40% - Accent4 2 2 4 2 6 4" xfId="36998" xr:uid="{C525B08C-F14F-435B-9750-5B17648EFD35}"/>
    <cellStyle name="40% - Accent4 2 2 4 2 7" xfId="22622" xr:uid="{34ED66D6-39CB-49CF-AFA8-6617BE42868B}"/>
    <cellStyle name="40% - Accent4 2 2 4 2 7 2" xfId="41394" xr:uid="{45BC82F9-DE0D-420C-995F-B381691CB567}"/>
    <cellStyle name="40% - Accent4 2 2 4 2 8" xfId="13231" xr:uid="{0870E933-D647-4896-835C-FC4A2B4A178F}"/>
    <cellStyle name="40% - Accent4 2 2 4 2 9" xfId="32013" xr:uid="{C978E47D-21FD-4DA2-8F20-B51774DA1DF3}"/>
    <cellStyle name="40% - Accent4 2 2 4 3" xfId="2519" xr:uid="{4556485C-B5C9-4271-923E-8925870E953C}"/>
    <cellStyle name="40% - Accent4 2 2 4 3 10" xfId="51111" xr:uid="{8401F946-E19D-4317-8A46-22EF18CE1D16}"/>
    <cellStyle name="40% - Accent4 2 2 4 3 11" xfId="3569" xr:uid="{382E5849-8B10-4C23-804A-8E86B973DADE}"/>
    <cellStyle name="40% - Accent4 2 2 4 3 12" xfId="59252" xr:uid="{2C9017AF-1031-4DFF-93CB-C62827DD16CE}"/>
    <cellStyle name="40% - Accent4 2 2 4 3 2" xfId="2520" xr:uid="{591E8CF2-097B-427A-85A3-D921B942C4F7}"/>
    <cellStyle name="40% - Accent4 2 2 4 3 2 10" xfId="59253" xr:uid="{25622F98-9904-48F2-96A8-6D2F9ECEFCAB}"/>
    <cellStyle name="40% - Accent4 2 2 4 3 2 2" xfId="7029" xr:uid="{A74454D7-27DE-423B-97E5-392A77F92C98}"/>
    <cellStyle name="40% - Accent4 2 2 4 3 2 2 2" xfId="11026" xr:uid="{D1501A9B-838F-45B5-91BD-86AF21BA75A9}"/>
    <cellStyle name="40% - Accent4 2 2 4 3 2 2 2 2" xfId="29880" xr:uid="{A6EB23DE-3ADA-42AE-AEA6-821063BA3710}"/>
    <cellStyle name="40% - Accent4 2 2 4 3 2 2 2 2 2" xfId="48642" xr:uid="{100A172B-8EAE-4FCC-897F-5F42F887E28E}"/>
    <cellStyle name="40% - Accent4 2 2 4 3 2 2 2 3" xfId="20489" xr:uid="{60323777-6211-4A09-A9BA-F97D73A8DAE9}"/>
    <cellStyle name="40% - Accent4 2 2 4 3 2 2 2 4" xfId="39261" xr:uid="{21145BAC-8B62-4A95-BA64-ADEE81EC986A}"/>
    <cellStyle name="40% - Accent4 2 2 4 3 2 2 3" xfId="26069" xr:uid="{505B5B68-C9AC-41E3-BB82-529889F8D7CF}"/>
    <cellStyle name="40% - Accent4 2 2 4 3 2 2 3 2" xfId="44831" xr:uid="{F5DACDDD-AA30-4954-9B36-D34A8AE0FABC}"/>
    <cellStyle name="40% - Accent4 2 2 4 3 2 2 4" xfId="16678" xr:uid="{316AA80B-136B-4C4F-A2D1-91068A71BFE0}"/>
    <cellStyle name="40% - Accent4 2 2 4 3 2 2 5" xfId="35450" xr:uid="{D786E0D8-09EF-479A-9417-5907CDCCD4D7}"/>
    <cellStyle name="40% - Accent4 2 2 4 3 2 2 6" xfId="53372" xr:uid="{F0EBEF39-B238-4DC4-A574-AB02FC088416}"/>
    <cellStyle name="40% - Accent4 2 2 4 3 2 2 7" xfId="61278" xr:uid="{7D9F7DB3-5FBC-4428-ACFA-40A228221786}"/>
    <cellStyle name="40% - Accent4 2 2 4 3 2 3" xfId="11027" xr:uid="{1266B42B-5625-4016-8CC4-0A9505B12A37}"/>
    <cellStyle name="40% - Accent4 2 2 4 3 2 3 2" xfId="29881" xr:uid="{26A4DEBB-BEE8-4320-B843-986030EE5A00}"/>
    <cellStyle name="40% - Accent4 2 2 4 3 2 3 2 2" xfId="48643" xr:uid="{D8EF5BD3-2B68-4A13-A2AA-7E0A9FBF0C5A}"/>
    <cellStyle name="40% - Accent4 2 2 4 3 2 3 3" xfId="20490" xr:uid="{FD7FBEED-4E9A-4C70-AF48-B9B9E2E64793}"/>
    <cellStyle name="40% - Accent4 2 2 4 3 2 3 4" xfId="39262" xr:uid="{A3C7A21E-E899-422C-93BD-C4118D37E34E}"/>
    <cellStyle name="40% - Accent4 2 2 4 3 2 3 5" xfId="53373" xr:uid="{A8C95F11-A640-4DE0-858C-A061261BF85B}"/>
    <cellStyle name="40% - Accent4 2 2 4 3 2 3 6" xfId="61279" xr:uid="{BE83616E-1A4E-4C5A-A1F4-D1049146B622}"/>
    <cellStyle name="40% - Accent4 2 2 4 3 2 4" xfId="8764" xr:uid="{0AAB9E44-84DF-4A26-B4D9-64CFE0C4295F}"/>
    <cellStyle name="40% - Accent4 2 2 4 3 2 4 2" xfId="27620" xr:uid="{43A823B4-26D3-4C78-AD06-B5D2F92C9020}"/>
    <cellStyle name="40% - Accent4 2 2 4 3 2 4 2 2" xfId="46382" xr:uid="{6741F1B6-9F8C-4944-9FE4-2B614D3FC520}"/>
    <cellStyle name="40% - Accent4 2 2 4 3 2 4 3" xfId="18229" xr:uid="{E9110078-A927-41C8-A23A-38A653042498}"/>
    <cellStyle name="40% - Accent4 2 2 4 3 2 4 4" xfId="37001" xr:uid="{09D69B7E-CA14-4FA3-9AB3-48FFDCB50581}"/>
    <cellStyle name="40% - Accent4 2 2 4 3 2 5" xfId="24438" xr:uid="{10D47F0E-CE38-4EDF-BCE5-5F01153E5A05}"/>
    <cellStyle name="40% - Accent4 2 2 4 3 2 5 2" xfId="43201" xr:uid="{893A1D2E-4DD9-43DE-852A-961DC0CBBBD2}"/>
    <cellStyle name="40% - Accent4 2 2 4 3 2 6" xfId="15047" xr:uid="{02B6767F-FD3A-4918-856B-94BBF032B20C}"/>
    <cellStyle name="40% - Accent4 2 2 4 3 2 7" xfId="33820" xr:uid="{FB567CFA-C2D9-4266-AE8D-B1F88294202A}"/>
    <cellStyle name="40% - Accent4 2 2 4 3 2 8" xfId="51112" xr:uid="{ACD5D9E2-8AE8-4C3D-98C7-E18792CF2B2F}"/>
    <cellStyle name="40% - Accent4 2 2 4 3 2 9" xfId="5391" xr:uid="{2AA0E173-C15C-40D0-B374-8AD5E4E2DF70}"/>
    <cellStyle name="40% - Accent4 2 2 4 3 3" xfId="6167" xr:uid="{0F0E1408-1F28-4F6F-8768-5FDB6C840DFC}"/>
    <cellStyle name="40% - Accent4 2 2 4 3 3 2" xfId="11028" xr:uid="{E05DCD6A-9C2C-4FFF-82D3-87D2B053A10E}"/>
    <cellStyle name="40% - Accent4 2 2 4 3 3 2 2" xfId="29882" xr:uid="{1AD19A73-E94B-4506-A4C7-F27F8783DDAB}"/>
    <cellStyle name="40% - Accent4 2 2 4 3 3 2 2 2" xfId="48644" xr:uid="{BC75DA3D-6045-4031-93EE-CCB153546B9E}"/>
    <cellStyle name="40% - Accent4 2 2 4 3 3 2 3" xfId="20491" xr:uid="{9C690B60-3F3D-4D0F-AD25-4B1EB9D99D75}"/>
    <cellStyle name="40% - Accent4 2 2 4 3 3 2 4" xfId="39263" xr:uid="{FFAA21E9-68B9-4B5F-8B8E-203F53707144}"/>
    <cellStyle name="40% - Accent4 2 2 4 3 3 3" xfId="25214" xr:uid="{0F9A1501-8D22-4878-83C3-9CA378A9750B}"/>
    <cellStyle name="40% - Accent4 2 2 4 3 3 3 2" xfId="43976" xr:uid="{D0C63375-3D0E-4A0E-B820-F0B94CEA2715}"/>
    <cellStyle name="40% - Accent4 2 2 4 3 3 4" xfId="15823" xr:uid="{6442609B-ADFA-4CE7-80E5-13C27B2ACE85}"/>
    <cellStyle name="40% - Accent4 2 2 4 3 3 5" xfId="34595" xr:uid="{06B63451-0AEE-457B-A2F4-2731A3BFBB98}"/>
    <cellStyle name="40% - Accent4 2 2 4 3 3 6" xfId="53374" xr:uid="{16D31870-62FD-4C90-88D6-C3A796F69AE3}"/>
    <cellStyle name="40% - Accent4 2 2 4 3 3 7" xfId="61280" xr:uid="{32F4CCEC-2028-4872-A676-96B381F0E8A0}"/>
    <cellStyle name="40% - Accent4 2 2 4 3 4" xfId="4616" xr:uid="{403F2AC5-042B-48C5-9F8F-4E451E2A8F08}"/>
    <cellStyle name="40% - Accent4 2 2 4 3 4 2" xfId="11029" xr:uid="{5DCDCEE0-F918-4DC3-9E0A-57AC6CDD213F}"/>
    <cellStyle name="40% - Accent4 2 2 4 3 4 2 2" xfId="29883" xr:uid="{C8A0AC28-00AB-4908-A110-9C88BFAF1FA5}"/>
    <cellStyle name="40% - Accent4 2 2 4 3 4 2 2 2" xfId="48645" xr:uid="{6DA4E4F1-038A-4C0E-81D8-8A6F3B5F7534}"/>
    <cellStyle name="40% - Accent4 2 2 4 3 4 2 3" xfId="20492" xr:uid="{06ACA398-9932-471B-9CCA-DB1C1E7122E5}"/>
    <cellStyle name="40% - Accent4 2 2 4 3 4 2 4" xfId="39264" xr:uid="{F19C4A1C-617D-4E15-88A5-D45E1ED1A7C1}"/>
    <cellStyle name="40% - Accent4 2 2 4 3 4 3" xfId="23663" xr:uid="{06B6C55D-E6C3-4471-A136-182DC606B51F}"/>
    <cellStyle name="40% - Accent4 2 2 4 3 4 3 2" xfId="42426" xr:uid="{B079BA97-E26E-4B28-826B-1FD07941311B}"/>
    <cellStyle name="40% - Accent4 2 2 4 3 4 4" xfId="14272" xr:uid="{FC83A81F-D2F9-4FB5-9FFD-88D821E2B560}"/>
    <cellStyle name="40% - Accent4 2 2 4 3 4 5" xfId="33045" xr:uid="{B2691C03-ED75-456D-B20B-14040C199E78}"/>
    <cellStyle name="40% - Accent4 2 2 4 3 4 6" xfId="53375" xr:uid="{7ABE767E-0550-4783-BCB7-246D84A04409}"/>
    <cellStyle name="40% - Accent4 2 2 4 3 4 7" xfId="61281" xr:uid="{B9242157-F919-48DB-A73F-6D30933057AC}"/>
    <cellStyle name="40% - Accent4 2 2 4 3 5" xfId="7028" xr:uid="{6A20658F-0299-4060-B8DA-D7B7D28D38C6}"/>
    <cellStyle name="40% - Accent4 2 2 4 3 5 2" xfId="26068" xr:uid="{95FD8927-B0C0-40C1-85B2-1FB7DBA0BC7B}"/>
    <cellStyle name="40% - Accent4 2 2 4 3 5 2 2" xfId="44830" xr:uid="{504CBD8B-088A-4291-A965-65A2E3CE4166}"/>
    <cellStyle name="40% - Accent4 2 2 4 3 5 3" xfId="16677" xr:uid="{1FD70938-B081-44FF-905D-13E71C46F1A5}"/>
    <cellStyle name="40% - Accent4 2 2 4 3 5 4" xfId="35449" xr:uid="{E91F2E53-D906-47F3-BC67-F020D4895B57}"/>
    <cellStyle name="40% - Accent4 2 2 4 3 6" xfId="8763" xr:uid="{C472390C-AE09-48FA-BD33-171184D97787}"/>
    <cellStyle name="40% - Accent4 2 2 4 3 6 2" xfId="27619" xr:uid="{D2C9BAEA-9745-42D1-898E-FA33489137C3}"/>
    <cellStyle name="40% - Accent4 2 2 4 3 6 2 2" xfId="46381" xr:uid="{F66BB9AD-08D1-4464-B34A-70B17107F266}"/>
    <cellStyle name="40% - Accent4 2 2 4 3 6 3" xfId="18228" xr:uid="{6F66E09E-A0AE-4005-AA99-BC0558B1916E}"/>
    <cellStyle name="40% - Accent4 2 2 4 3 6 4" xfId="37000" xr:uid="{72F6AD26-81A0-48D2-8BF6-20415843F99C}"/>
    <cellStyle name="40% - Accent4 2 2 4 3 7" xfId="22623" xr:uid="{7FF9FF53-99B5-4E1B-8200-E3F869970340}"/>
    <cellStyle name="40% - Accent4 2 2 4 3 7 2" xfId="41395" xr:uid="{8290FC96-94AC-4A04-BC1D-BD78983D0B2D}"/>
    <cellStyle name="40% - Accent4 2 2 4 3 8" xfId="13232" xr:uid="{EBE14C44-0765-4301-8B12-DC2BF0BCF674}"/>
    <cellStyle name="40% - Accent4 2 2 4 3 9" xfId="32014" xr:uid="{4E995BCD-5562-483B-98BF-A49F8C34F62F}"/>
    <cellStyle name="40% - Accent4 2 2 4 4" xfId="2521" xr:uid="{7D445535-37A6-4652-A8B3-41FDD979799E}"/>
    <cellStyle name="40% - Accent4 2 2 4 4 10" xfId="59254" xr:uid="{8366A801-B681-45E7-BDDF-2D1DDE823F76}"/>
    <cellStyle name="40% - Accent4 2 2 4 4 2" xfId="7030" xr:uid="{86577FF9-879F-44E0-AF5C-F9F7846BBF31}"/>
    <cellStyle name="40% - Accent4 2 2 4 4 2 2" xfId="11030" xr:uid="{60304274-0259-4940-BA53-251BD1D671D0}"/>
    <cellStyle name="40% - Accent4 2 2 4 4 2 2 2" xfId="29884" xr:uid="{66B57857-F71F-48EC-8C69-B21846BEE9D7}"/>
    <cellStyle name="40% - Accent4 2 2 4 4 2 2 2 2" xfId="48646" xr:uid="{47FD68A1-4A21-41E6-9358-BE89CDE02868}"/>
    <cellStyle name="40% - Accent4 2 2 4 4 2 2 3" xfId="20493" xr:uid="{3598888D-8603-44B0-B19F-674534CF9A43}"/>
    <cellStyle name="40% - Accent4 2 2 4 4 2 2 4" xfId="39265" xr:uid="{92A7A70A-996B-471D-8DA4-1321AD9D2756}"/>
    <cellStyle name="40% - Accent4 2 2 4 4 2 3" xfId="26070" xr:uid="{54259B65-21C0-45EB-A332-D2665A5996BC}"/>
    <cellStyle name="40% - Accent4 2 2 4 4 2 3 2" xfId="44832" xr:uid="{96A43208-8A2C-4260-B5D7-C947DEAD49E7}"/>
    <cellStyle name="40% - Accent4 2 2 4 4 2 4" xfId="16679" xr:uid="{A04A4F6E-F3F1-4ABE-8780-23024F4CFE08}"/>
    <cellStyle name="40% - Accent4 2 2 4 4 2 5" xfId="35451" xr:uid="{82139EA0-10A6-4F5D-A9CC-9449317CD97D}"/>
    <cellStyle name="40% - Accent4 2 2 4 4 2 6" xfId="53376" xr:uid="{5DBDFAAA-B3C0-488C-B68B-26765EC8851F}"/>
    <cellStyle name="40% - Accent4 2 2 4 4 2 7" xfId="61282" xr:uid="{8DF2904E-A645-4233-9457-48150EBF9B4A}"/>
    <cellStyle name="40% - Accent4 2 2 4 4 3" xfId="11031" xr:uid="{46590452-E4BE-4D1F-93FE-C168A0E433DF}"/>
    <cellStyle name="40% - Accent4 2 2 4 4 3 2" xfId="29885" xr:uid="{CA606E01-046D-413B-BC67-9D8E81C3B4D0}"/>
    <cellStyle name="40% - Accent4 2 2 4 4 3 2 2" xfId="48647" xr:uid="{97F67C47-82C8-4A8A-A7D3-349104DBB16C}"/>
    <cellStyle name="40% - Accent4 2 2 4 4 3 3" xfId="20494" xr:uid="{98198CD0-5270-4773-AF24-089251225705}"/>
    <cellStyle name="40% - Accent4 2 2 4 4 3 4" xfId="39266" xr:uid="{DE489700-F350-4FED-8428-C1D783FB7042}"/>
    <cellStyle name="40% - Accent4 2 2 4 4 3 5" xfId="53377" xr:uid="{F5DA747F-06A5-4D04-886D-33814ABA718B}"/>
    <cellStyle name="40% - Accent4 2 2 4 4 3 6" xfId="61283" xr:uid="{C378D7E8-3032-4AB3-B32F-55CCCDC707E8}"/>
    <cellStyle name="40% - Accent4 2 2 4 4 4" xfId="8765" xr:uid="{03D9E4B4-2208-4887-8714-46601947A98D}"/>
    <cellStyle name="40% - Accent4 2 2 4 4 4 2" xfId="27621" xr:uid="{62F52D72-19F2-4682-A7DB-40AD57234EAE}"/>
    <cellStyle name="40% - Accent4 2 2 4 4 4 2 2" xfId="46383" xr:uid="{3D72F8E7-0DDF-44F2-A763-C225274C3FDC}"/>
    <cellStyle name="40% - Accent4 2 2 4 4 4 3" xfId="18230" xr:uid="{7215D12F-67C4-4CDF-8088-E3C11841A736}"/>
    <cellStyle name="40% - Accent4 2 2 4 4 4 4" xfId="37002" xr:uid="{A7E1FBFA-7A23-4AEF-8C71-6311B5EABF23}"/>
    <cellStyle name="40% - Accent4 2 2 4 4 5" xfId="24005" xr:uid="{795413A6-FAFA-4384-B6A7-E83C83C38857}"/>
    <cellStyle name="40% - Accent4 2 2 4 4 5 2" xfId="42768" xr:uid="{45255E80-69D5-4CF5-8E47-62CF0D2D3AAF}"/>
    <cellStyle name="40% - Accent4 2 2 4 4 6" xfId="14614" xr:uid="{A7D3D9F3-9528-480F-9529-DA914B13E996}"/>
    <cellStyle name="40% - Accent4 2 2 4 4 7" xfId="33387" xr:uid="{B56E6705-BFB2-42FE-8899-587BFC666796}"/>
    <cellStyle name="40% - Accent4 2 2 4 4 8" xfId="51113" xr:uid="{C8B7074E-0702-4536-AE32-7F08F2A9A70D}"/>
    <cellStyle name="40% - Accent4 2 2 4 4 9" xfId="4958" xr:uid="{FEBA85EE-4AEA-4775-8F6B-DF66277447A3}"/>
    <cellStyle name="40% - Accent4 2 2 4 5" xfId="5734" xr:uid="{310A8743-B773-4B2C-94F0-9A1446B706E8}"/>
    <cellStyle name="40% - Accent4 2 2 4 5 2" xfId="11032" xr:uid="{BE66B327-65F3-41BB-A167-6782285EAD9C}"/>
    <cellStyle name="40% - Accent4 2 2 4 5 2 2" xfId="29886" xr:uid="{533F9F3C-8CDB-4E6D-ADD2-69525F1D104D}"/>
    <cellStyle name="40% - Accent4 2 2 4 5 2 2 2" xfId="48648" xr:uid="{FAE42DAD-C219-4191-99AF-AE8671C95249}"/>
    <cellStyle name="40% - Accent4 2 2 4 5 2 3" xfId="20495" xr:uid="{2A9893AA-F26F-4159-8B07-CD79960BDD77}"/>
    <cellStyle name="40% - Accent4 2 2 4 5 2 4" xfId="39267" xr:uid="{F941923A-EBF8-436E-A18A-BF8D546D755B}"/>
    <cellStyle name="40% - Accent4 2 2 4 5 3" xfId="24781" xr:uid="{5AB61F98-540D-423F-8BE2-348EF6D9681C}"/>
    <cellStyle name="40% - Accent4 2 2 4 5 3 2" xfId="43543" xr:uid="{ECA315DF-7487-48B3-83C8-BD79670C41FD}"/>
    <cellStyle name="40% - Accent4 2 2 4 5 4" xfId="15390" xr:uid="{C71FF51C-98AB-4F09-8026-FD736D3E08B9}"/>
    <cellStyle name="40% - Accent4 2 2 4 5 5" xfId="34162" xr:uid="{E30CC88A-8C19-476A-B1DF-312137C384F5}"/>
    <cellStyle name="40% - Accent4 2 2 4 5 6" xfId="53378" xr:uid="{1B07DD08-110D-45DF-8FF5-E954214CF603}"/>
    <cellStyle name="40% - Accent4 2 2 4 5 7" xfId="61284" xr:uid="{B380E029-07CA-4920-AC18-9018928CCC1B}"/>
    <cellStyle name="40% - Accent4 2 2 4 6" xfId="4183" xr:uid="{1FD7EAD3-5742-4BA7-80C7-553F488C3A85}"/>
    <cellStyle name="40% - Accent4 2 2 4 6 2" xfId="11033" xr:uid="{7CC6F14B-3047-4894-8376-A9F14D934708}"/>
    <cellStyle name="40% - Accent4 2 2 4 6 2 2" xfId="29887" xr:uid="{D442B18D-FB7A-4D96-9214-B9D56D0DD19D}"/>
    <cellStyle name="40% - Accent4 2 2 4 6 2 2 2" xfId="48649" xr:uid="{578E636C-54F2-45F8-AF81-FB133A318711}"/>
    <cellStyle name="40% - Accent4 2 2 4 6 2 3" xfId="20496" xr:uid="{41F6DD80-49BE-4AB8-945C-08FE32D82693}"/>
    <cellStyle name="40% - Accent4 2 2 4 6 2 4" xfId="39268" xr:uid="{2B06F160-E914-4CFE-8468-EB6BD981804E}"/>
    <cellStyle name="40% - Accent4 2 2 4 6 3" xfId="23230" xr:uid="{F369AD01-4C34-47F9-A54D-FA933A31B3CA}"/>
    <cellStyle name="40% - Accent4 2 2 4 6 3 2" xfId="41993" xr:uid="{3F7CF31D-004C-4B18-B692-10F545C15197}"/>
    <cellStyle name="40% - Accent4 2 2 4 6 4" xfId="13839" xr:uid="{9AF29123-244A-411F-A317-838B2E638D41}"/>
    <cellStyle name="40% - Accent4 2 2 4 6 5" xfId="32612" xr:uid="{2681CF69-6AB3-4E7A-A1C4-141E42D4FCA7}"/>
    <cellStyle name="40% - Accent4 2 2 4 6 6" xfId="53379" xr:uid="{1DF4BF0C-F285-4629-B123-415BCEC270FF}"/>
    <cellStyle name="40% - Accent4 2 2 4 6 7" xfId="61285" xr:uid="{0246D694-65F8-4BBB-8406-A3A6BAADBDC1}"/>
    <cellStyle name="40% - Accent4 2 2 4 7" xfId="7025" xr:uid="{8226998D-81E3-4DD0-8C3A-79CAFF410DA5}"/>
    <cellStyle name="40% - Accent4 2 2 4 7 2" xfId="26065" xr:uid="{EE1CC629-992E-44E2-B642-22CB090B3544}"/>
    <cellStyle name="40% - Accent4 2 2 4 7 2 2" xfId="44827" xr:uid="{81267956-D1E1-47F4-826C-07EF6C3EC40B}"/>
    <cellStyle name="40% - Accent4 2 2 4 7 3" xfId="16674" xr:uid="{E423FEF5-D7C3-4DFD-9FFB-2E1DABCCE863}"/>
    <cellStyle name="40% - Accent4 2 2 4 7 4" xfId="35446" xr:uid="{4A37DBA2-F572-409C-ACF8-B04B2B274E0E}"/>
    <cellStyle name="40% - Accent4 2 2 4 8" xfId="8760" xr:uid="{28FE35AC-7BED-4444-B4E1-2A011404B306}"/>
    <cellStyle name="40% - Accent4 2 2 4 8 2" xfId="27616" xr:uid="{A98FA5DA-0EA8-4F22-AEE6-1F83EB124789}"/>
    <cellStyle name="40% - Accent4 2 2 4 8 2 2" xfId="46378" xr:uid="{A383836F-E071-47D8-9606-84040CE74CD6}"/>
    <cellStyle name="40% - Accent4 2 2 4 8 3" xfId="18225" xr:uid="{544A54AF-A93B-4E16-9C3F-4E0C070A216F}"/>
    <cellStyle name="40% - Accent4 2 2 4 8 4" xfId="36997" xr:uid="{15AC568D-8278-4BD0-90CA-B3F4C803C59C}"/>
    <cellStyle name="40% - Accent4 2 2 4 9" xfId="22621" xr:uid="{7A43AF66-36EF-4A1A-BFAD-45A3D8ABD1F0}"/>
    <cellStyle name="40% - Accent4 2 2 4 9 2" xfId="41393" xr:uid="{E3A31B10-306F-4422-9BFE-22B2961DF284}"/>
    <cellStyle name="40% - Accent4 2 2 5" xfId="2522" xr:uid="{49E4D442-D657-4CA4-B79A-68DC05D06FB7}"/>
    <cellStyle name="40% - Accent4 2 2 5 10" xfId="13233" xr:uid="{5BC33C3B-6A1E-4AF1-9DE1-08C0899B14AF}"/>
    <cellStyle name="40% - Accent4 2 2 5 11" xfId="32015" xr:uid="{CBE31812-03EC-4FA5-A855-B2924E04ACB2}"/>
    <cellStyle name="40% - Accent4 2 2 5 12" xfId="51114" xr:uid="{07079BF8-9401-49E4-8BC0-90E5DDDC62A5}"/>
    <cellStyle name="40% - Accent4 2 2 5 13" xfId="3570" xr:uid="{F8A1A1D8-417F-4056-8128-73FBA41E4D98}"/>
    <cellStyle name="40% - Accent4 2 2 5 14" xfId="59255" xr:uid="{EF68BDBE-4745-4A64-95AE-8971DD7AB28F}"/>
    <cellStyle name="40% - Accent4 2 2 5 2" xfId="2523" xr:uid="{A90AE3C8-CA93-4608-BFEC-56A0BC68B23F}"/>
    <cellStyle name="40% - Accent4 2 2 5 2 10" xfId="51115" xr:uid="{729C5E56-8871-49E8-845C-B33C7ACBC160}"/>
    <cellStyle name="40% - Accent4 2 2 5 2 11" xfId="3571" xr:uid="{D35106D3-E412-472C-B7E2-78F7BAAFD36F}"/>
    <cellStyle name="40% - Accent4 2 2 5 2 12" xfId="59256" xr:uid="{F1EFB43C-031D-497E-89A1-7AD7279D1BE4}"/>
    <cellStyle name="40% - Accent4 2 2 5 2 2" xfId="2524" xr:uid="{98868F88-D123-477A-BE13-9463DB0B0625}"/>
    <cellStyle name="40% - Accent4 2 2 5 2 2 10" xfId="59257" xr:uid="{70BCD798-BA3D-4D27-B81A-06BC9BF685F2}"/>
    <cellStyle name="40% - Accent4 2 2 5 2 2 2" xfId="7033" xr:uid="{7DD9C10B-9D27-4B84-9E2D-E7290D70AAE9}"/>
    <cellStyle name="40% - Accent4 2 2 5 2 2 2 2" xfId="11034" xr:uid="{4F2F752E-9C1C-4387-935B-1BF70CF53CDB}"/>
    <cellStyle name="40% - Accent4 2 2 5 2 2 2 2 2" xfId="29888" xr:uid="{64A958A2-9EE9-4AAA-AA5E-F52079E7C8FD}"/>
    <cellStyle name="40% - Accent4 2 2 5 2 2 2 2 2 2" xfId="48650" xr:uid="{1C766306-F5D3-4CCC-AAA5-5D9280C95703}"/>
    <cellStyle name="40% - Accent4 2 2 5 2 2 2 2 3" xfId="20497" xr:uid="{24075603-D911-4014-B7E2-6F19B5A40550}"/>
    <cellStyle name="40% - Accent4 2 2 5 2 2 2 2 4" xfId="39269" xr:uid="{FD606920-818B-4065-A8AF-3621914C6A34}"/>
    <cellStyle name="40% - Accent4 2 2 5 2 2 2 3" xfId="26073" xr:uid="{A14AC1F4-513D-4F21-8088-70A2FF382B08}"/>
    <cellStyle name="40% - Accent4 2 2 5 2 2 2 3 2" xfId="44835" xr:uid="{F6D46876-3B4E-4100-9E53-B68838AB8885}"/>
    <cellStyle name="40% - Accent4 2 2 5 2 2 2 4" xfId="16682" xr:uid="{EDE55567-7B50-4647-859A-9BAB876DB65E}"/>
    <cellStyle name="40% - Accent4 2 2 5 2 2 2 5" xfId="35454" xr:uid="{F4D988F4-1E52-4321-A0D2-310BE94691C9}"/>
    <cellStyle name="40% - Accent4 2 2 5 2 2 2 6" xfId="53380" xr:uid="{00C1D0CC-ECBC-4E61-A56D-32FF79FC500B}"/>
    <cellStyle name="40% - Accent4 2 2 5 2 2 2 7" xfId="61286" xr:uid="{9D48FD31-9248-431A-9536-8768EC0E6B6C}"/>
    <cellStyle name="40% - Accent4 2 2 5 2 2 3" xfId="11035" xr:uid="{BB382453-9205-4A46-8EE1-6372FD1ED3B3}"/>
    <cellStyle name="40% - Accent4 2 2 5 2 2 3 2" xfId="29889" xr:uid="{FB5202A9-7E66-4E71-8CE2-DACD7CA3F62D}"/>
    <cellStyle name="40% - Accent4 2 2 5 2 2 3 2 2" xfId="48651" xr:uid="{A1E94022-70EA-4157-A3A8-E3E08CA045E2}"/>
    <cellStyle name="40% - Accent4 2 2 5 2 2 3 3" xfId="20498" xr:uid="{F4C235BB-45D6-4B99-8257-DDA0D51C00A4}"/>
    <cellStyle name="40% - Accent4 2 2 5 2 2 3 4" xfId="39270" xr:uid="{62603BEC-372E-484C-98FB-F15CCF93B061}"/>
    <cellStyle name="40% - Accent4 2 2 5 2 2 3 5" xfId="53381" xr:uid="{9B231C85-D56A-47B3-9FA2-361FCB91D6E8}"/>
    <cellStyle name="40% - Accent4 2 2 5 2 2 3 6" xfId="61287" xr:uid="{B67D1DD8-D447-4A77-B8EE-1FE9E6E0AB3B}"/>
    <cellStyle name="40% - Accent4 2 2 5 2 2 4" xfId="8768" xr:uid="{FAB61B83-CCFF-4161-BB11-5A816C1E16BF}"/>
    <cellStyle name="40% - Accent4 2 2 5 2 2 4 2" xfId="27624" xr:uid="{5FD1A22C-8661-4FAD-91A9-0740DB0AC8F1}"/>
    <cellStyle name="40% - Accent4 2 2 5 2 2 4 2 2" xfId="46386" xr:uid="{E0B09978-5FEE-482B-83C4-DA212A84A807}"/>
    <cellStyle name="40% - Accent4 2 2 5 2 2 4 3" xfId="18233" xr:uid="{16B30CCD-3817-4D17-92F4-E4748B975A39}"/>
    <cellStyle name="40% - Accent4 2 2 5 2 2 4 4" xfId="37005" xr:uid="{64E0B14C-3D38-4486-A2A7-9F336214849A}"/>
    <cellStyle name="40% - Accent4 2 2 5 2 2 5" xfId="24263" xr:uid="{C7951448-A8F5-4958-81B5-8A24534A8EF8}"/>
    <cellStyle name="40% - Accent4 2 2 5 2 2 5 2" xfId="43026" xr:uid="{D3DC6912-469C-46D9-A41D-00FCD20F023B}"/>
    <cellStyle name="40% - Accent4 2 2 5 2 2 6" xfId="14872" xr:uid="{70384843-5168-460B-87FD-735A517860D8}"/>
    <cellStyle name="40% - Accent4 2 2 5 2 2 7" xfId="33645" xr:uid="{50CB4F94-6649-44CA-9104-6FBD2B43C8B7}"/>
    <cellStyle name="40% - Accent4 2 2 5 2 2 8" xfId="51116" xr:uid="{6D2897D6-8B25-4B23-BB35-54743B215D72}"/>
    <cellStyle name="40% - Accent4 2 2 5 2 2 9" xfId="5216" xr:uid="{B3F2DEBA-C3DC-4F76-B654-56CAF8489CEA}"/>
    <cellStyle name="40% - Accent4 2 2 5 2 3" xfId="5992" xr:uid="{70C08B1E-C886-4989-8D99-D1340FF5013F}"/>
    <cellStyle name="40% - Accent4 2 2 5 2 3 2" xfId="11036" xr:uid="{EEDBF035-6540-4DD9-993E-B48E8AFFD22B}"/>
    <cellStyle name="40% - Accent4 2 2 5 2 3 2 2" xfId="29890" xr:uid="{41BECAF4-90CE-464C-AD59-E76ED58BF1B1}"/>
    <cellStyle name="40% - Accent4 2 2 5 2 3 2 2 2" xfId="48652" xr:uid="{E61ECBB3-B273-40B1-A00A-AB3166FBB9FD}"/>
    <cellStyle name="40% - Accent4 2 2 5 2 3 2 3" xfId="20499" xr:uid="{BD973FBA-AB45-4C31-9342-2BDF64B17E36}"/>
    <cellStyle name="40% - Accent4 2 2 5 2 3 2 4" xfId="39271" xr:uid="{3F19BBD4-5B47-42D8-9C2A-3783F32224BA}"/>
    <cellStyle name="40% - Accent4 2 2 5 2 3 3" xfId="25039" xr:uid="{076B312B-2895-448A-8B6A-2E4E5E4C66F7}"/>
    <cellStyle name="40% - Accent4 2 2 5 2 3 3 2" xfId="43801" xr:uid="{5269AE1C-560D-4280-96C4-CC168E685715}"/>
    <cellStyle name="40% - Accent4 2 2 5 2 3 4" xfId="15648" xr:uid="{2DB2DEDD-B823-4CD5-B2A8-4F2AC5CB16DB}"/>
    <cellStyle name="40% - Accent4 2 2 5 2 3 5" xfId="34420" xr:uid="{32440AA7-7141-4244-88CE-6CA7C296EC4A}"/>
    <cellStyle name="40% - Accent4 2 2 5 2 3 6" xfId="53382" xr:uid="{2F8090E4-E33E-4918-B53B-8470C4D4A70E}"/>
    <cellStyle name="40% - Accent4 2 2 5 2 3 7" xfId="61288" xr:uid="{97924860-5548-48B5-BE9E-274AE3FB71C8}"/>
    <cellStyle name="40% - Accent4 2 2 5 2 4" xfId="4441" xr:uid="{D4F97E93-5D48-468F-80D7-7BBC3E170FF4}"/>
    <cellStyle name="40% - Accent4 2 2 5 2 4 2" xfId="11037" xr:uid="{BC389839-A1FE-4A01-8118-1D4E12C9F361}"/>
    <cellStyle name="40% - Accent4 2 2 5 2 4 2 2" xfId="29891" xr:uid="{54EFCB0F-60C1-42DD-AA6A-F14F6FC68347}"/>
    <cellStyle name="40% - Accent4 2 2 5 2 4 2 2 2" xfId="48653" xr:uid="{B8CA2F38-CA78-407B-BF25-44F2F1AADA4E}"/>
    <cellStyle name="40% - Accent4 2 2 5 2 4 2 3" xfId="20500" xr:uid="{819524D4-8072-41DA-9759-1C5BE9427213}"/>
    <cellStyle name="40% - Accent4 2 2 5 2 4 2 4" xfId="39272" xr:uid="{9588C918-33F4-4FF0-84F7-0D7A5C9C61FF}"/>
    <cellStyle name="40% - Accent4 2 2 5 2 4 3" xfId="23488" xr:uid="{029CB8D2-0A95-41E3-8B07-B713DF781513}"/>
    <cellStyle name="40% - Accent4 2 2 5 2 4 3 2" xfId="42251" xr:uid="{47AA37D0-2C37-4E02-9C1E-217F6578AA16}"/>
    <cellStyle name="40% - Accent4 2 2 5 2 4 4" xfId="14097" xr:uid="{77E01F9B-F4C4-468A-8F2D-68A8D2DAB933}"/>
    <cellStyle name="40% - Accent4 2 2 5 2 4 5" xfId="32870" xr:uid="{7C9EC6AC-DF31-4A55-BD7D-96DA25B46F30}"/>
    <cellStyle name="40% - Accent4 2 2 5 2 4 6" xfId="53383" xr:uid="{41390F91-13AB-4430-A61C-CDD933421561}"/>
    <cellStyle name="40% - Accent4 2 2 5 2 4 7" xfId="61289" xr:uid="{311E6F70-DCE4-4D06-A1AA-375B6D2E52D0}"/>
    <cellStyle name="40% - Accent4 2 2 5 2 5" xfId="7032" xr:uid="{B1A02FD9-764E-44AB-B2C8-8EB2EE3D367E}"/>
    <cellStyle name="40% - Accent4 2 2 5 2 5 2" xfId="26072" xr:uid="{A195CF33-2140-43B6-8A19-07376CAAE481}"/>
    <cellStyle name="40% - Accent4 2 2 5 2 5 2 2" xfId="44834" xr:uid="{6A6B4DAC-77CC-4F78-B0B9-85C2C9C80959}"/>
    <cellStyle name="40% - Accent4 2 2 5 2 5 3" xfId="16681" xr:uid="{C37F8B35-114A-4DDD-ABD8-CB092915E24C}"/>
    <cellStyle name="40% - Accent4 2 2 5 2 5 4" xfId="35453" xr:uid="{81EDDCBB-74C4-44F9-9485-B35BB078B04B}"/>
    <cellStyle name="40% - Accent4 2 2 5 2 6" xfId="8767" xr:uid="{A15FECEA-B920-4F3C-B607-924761D1E027}"/>
    <cellStyle name="40% - Accent4 2 2 5 2 6 2" xfId="27623" xr:uid="{B4B9CC00-E657-4186-8343-CCF692CBD810}"/>
    <cellStyle name="40% - Accent4 2 2 5 2 6 2 2" xfId="46385" xr:uid="{7EF6032D-D93A-4D34-BD94-A4CEA2894DB5}"/>
    <cellStyle name="40% - Accent4 2 2 5 2 6 3" xfId="18232" xr:uid="{7A1EE1FC-DAF9-4243-B546-4AF8B9A83DE2}"/>
    <cellStyle name="40% - Accent4 2 2 5 2 6 4" xfId="37004" xr:uid="{AAD34295-E5BD-487D-B3B8-78DAE4D4365C}"/>
    <cellStyle name="40% - Accent4 2 2 5 2 7" xfId="22625" xr:uid="{35A8025D-E398-4894-83EE-1FB13E67AB20}"/>
    <cellStyle name="40% - Accent4 2 2 5 2 7 2" xfId="41397" xr:uid="{0602022B-4FA3-4A13-A74F-0665EFF490FD}"/>
    <cellStyle name="40% - Accent4 2 2 5 2 8" xfId="13234" xr:uid="{F76AAB19-7807-463E-AEE1-60A3C2E35FD1}"/>
    <cellStyle name="40% - Accent4 2 2 5 2 9" xfId="32016" xr:uid="{1AB7B2EA-E6C1-473C-9A92-6C5E1F4EB9A3}"/>
    <cellStyle name="40% - Accent4 2 2 5 3" xfId="2525" xr:uid="{6AB97973-4489-48A4-9CC7-3731D2079D52}"/>
    <cellStyle name="40% - Accent4 2 2 5 3 10" xfId="51117" xr:uid="{192145F3-622A-49DC-A0D9-CB8DDFCE4F4F}"/>
    <cellStyle name="40% - Accent4 2 2 5 3 11" xfId="3572" xr:uid="{32E2F63F-95F2-4320-8F44-912075ADC84F}"/>
    <cellStyle name="40% - Accent4 2 2 5 3 12" xfId="59258" xr:uid="{18FB1DB7-9745-4AC1-A1D9-9CD77F9F54C4}"/>
    <cellStyle name="40% - Accent4 2 2 5 3 2" xfId="2526" xr:uid="{C795F89F-ACD2-4276-8125-E4A694BDF317}"/>
    <cellStyle name="40% - Accent4 2 2 5 3 2 10" xfId="59259" xr:uid="{77A0CFE8-EE42-4F56-8784-531812A679B2}"/>
    <cellStyle name="40% - Accent4 2 2 5 3 2 2" xfId="7035" xr:uid="{DE92DB44-57F3-49EE-9C0D-74D2585ABF0F}"/>
    <cellStyle name="40% - Accent4 2 2 5 3 2 2 2" xfId="11038" xr:uid="{C0A45B0D-D7F8-4C2B-8F8A-57B4EE6E3706}"/>
    <cellStyle name="40% - Accent4 2 2 5 3 2 2 2 2" xfId="29892" xr:uid="{D9DE8AE5-BEF9-4B94-9C05-4EB0925A6164}"/>
    <cellStyle name="40% - Accent4 2 2 5 3 2 2 2 2 2" xfId="48654" xr:uid="{88E6BF48-CC69-4D4F-9AA8-B02A72596A5D}"/>
    <cellStyle name="40% - Accent4 2 2 5 3 2 2 2 3" xfId="20501" xr:uid="{37723D41-EF1A-4F99-B6F5-145C89BE0065}"/>
    <cellStyle name="40% - Accent4 2 2 5 3 2 2 2 4" xfId="39273" xr:uid="{8BB456AE-1CF0-441A-BB99-4AB0C75B36F9}"/>
    <cellStyle name="40% - Accent4 2 2 5 3 2 2 3" xfId="26075" xr:uid="{463993C4-AD46-4ECC-B174-15CDE82F9763}"/>
    <cellStyle name="40% - Accent4 2 2 5 3 2 2 3 2" xfId="44837" xr:uid="{9C9D3540-D224-48BA-B301-60D10A766D11}"/>
    <cellStyle name="40% - Accent4 2 2 5 3 2 2 4" xfId="16684" xr:uid="{7F2CDC7A-A987-42D7-9A84-386C7B961C71}"/>
    <cellStyle name="40% - Accent4 2 2 5 3 2 2 5" xfId="35456" xr:uid="{BE6B4CBE-6324-4108-ABA0-FC7B94F4FA3F}"/>
    <cellStyle name="40% - Accent4 2 2 5 3 2 2 6" xfId="53384" xr:uid="{BBAF2852-AFFF-4774-BC32-62D11C43EC94}"/>
    <cellStyle name="40% - Accent4 2 2 5 3 2 2 7" xfId="61290" xr:uid="{1DE5BB3B-D85A-460F-86F7-1736771BBB83}"/>
    <cellStyle name="40% - Accent4 2 2 5 3 2 3" xfId="11039" xr:uid="{CC5BBA9F-BFB1-4099-9D25-985D7C84C339}"/>
    <cellStyle name="40% - Accent4 2 2 5 3 2 3 2" xfId="29893" xr:uid="{77AF47C7-FD22-420C-96AE-1E91DA65803A}"/>
    <cellStyle name="40% - Accent4 2 2 5 3 2 3 2 2" xfId="48655" xr:uid="{0D9BE76A-3357-47EA-BE9E-84DF9EAEA7C1}"/>
    <cellStyle name="40% - Accent4 2 2 5 3 2 3 3" xfId="20502" xr:uid="{17A15D0B-BF5D-44BD-BA68-172E8501AD32}"/>
    <cellStyle name="40% - Accent4 2 2 5 3 2 3 4" xfId="39274" xr:uid="{0B74C873-6044-4AAC-81FD-9A8ACF662F02}"/>
    <cellStyle name="40% - Accent4 2 2 5 3 2 3 5" xfId="53385" xr:uid="{C37D78E8-CA88-4124-9374-81BB215403FD}"/>
    <cellStyle name="40% - Accent4 2 2 5 3 2 3 6" xfId="61291" xr:uid="{790CEC66-2F37-441C-9A0D-6B1FFC7A81C5}"/>
    <cellStyle name="40% - Accent4 2 2 5 3 2 4" xfId="8770" xr:uid="{ACC18995-D8CC-4A91-A844-DF29130D2B32}"/>
    <cellStyle name="40% - Accent4 2 2 5 3 2 4 2" xfId="27626" xr:uid="{BD2A823E-DDC2-4BE5-8A42-AFE3FB2059BD}"/>
    <cellStyle name="40% - Accent4 2 2 5 3 2 4 2 2" xfId="46388" xr:uid="{293A7D93-6670-4B2F-925E-C3BE892D52A3}"/>
    <cellStyle name="40% - Accent4 2 2 5 3 2 4 3" xfId="18235" xr:uid="{E32DBBDE-1A2F-4505-B2AB-6B9D5D229EBC}"/>
    <cellStyle name="40% - Accent4 2 2 5 3 2 4 4" xfId="37007" xr:uid="{92600788-B273-4F58-9E85-D714CCFFCAC0}"/>
    <cellStyle name="40% - Accent4 2 2 5 3 2 5" xfId="24481" xr:uid="{A9C7E0CA-E411-4B84-BB6C-403B1D9571CA}"/>
    <cellStyle name="40% - Accent4 2 2 5 3 2 5 2" xfId="43244" xr:uid="{52FF3A10-0191-4ABA-8481-5FB02DC19057}"/>
    <cellStyle name="40% - Accent4 2 2 5 3 2 6" xfId="15090" xr:uid="{15A6CB2E-75EB-4187-8C7D-D0284E8485FF}"/>
    <cellStyle name="40% - Accent4 2 2 5 3 2 7" xfId="33863" xr:uid="{20D9027C-C7F6-456C-9629-4A215369C271}"/>
    <cellStyle name="40% - Accent4 2 2 5 3 2 8" xfId="51118" xr:uid="{3122E371-E6BC-4C40-A23E-3ADE7220C943}"/>
    <cellStyle name="40% - Accent4 2 2 5 3 2 9" xfId="5434" xr:uid="{EAE3AB97-0175-427D-90FE-0D267C86066F}"/>
    <cellStyle name="40% - Accent4 2 2 5 3 3" xfId="6210" xr:uid="{F195D65A-77D3-4AA8-92DB-BE8957549F25}"/>
    <cellStyle name="40% - Accent4 2 2 5 3 3 2" xfId="11040" xr:uid="{1B44AB4B-D060-419A-8FC6-594BCAB5FFF2}"/>
    <cellStyle name="40% - Accent4 2 2 5 3 3 2 2" xfId="29894" xr:uid="{85A9EB5A-3601-4AF0-8984-7296F7B41134}"/>
    <cellStyle name="40% - Accent4 2 2 5 3 3 2 2 2" xfId="48656" xr:uid="{DD22BBDB-63F2-43BE-A33B-7E7C64BC9532}"/>
    <cellStyle name="40% - Accent4 2 2 5 3 3 2 3" xfId="20503" xr:uid="{9403FE4A-146A-4633-88BD-9A05A6A491BE}"/>
    <cellStyle name="40% - Accent4 2 2 5 3 3 2 4" xfId="39275" xr:uid="{83C91C72-4A20-4AF1-A444-3F699E6E04CD}"/>
    <cellStyle name="40% - Accent4 2 2 5 3 3 3" xfId="25257" xr:uid="{9D3788E1-FFA7-4C6B-B89F-539029D13F0C}"/>
    <cellStyle name="40% - Accent4 2 2 5 3 3 3 2" xfId="44019" xr:uid="{7780EA5E-6751-4928-8D11-E5434150CFDB}"/>
    <cellStyle name="40% - Accent4 2 2 5 3 3 4" xfId="15866" xr:uid="{8525608B-1F82-489B-ABB6-B79C6557ECD3}"/>
    <cellStyle name="40% - Accent4 2 2 5 3 3 5" xfId="34638" xr:uid="{DEC72F3B-A0B9-4B82-8802-EFDD38758A60}"/>
    <cellStyle name="40% - Accent4 2 2 5 3 3 6" xfId="53386" xr:uid="{C7007972-D08B-4B15-9AC2-D8BBDCC1A2B9}"/>
    <cellStyle name="40% - Accent4 2 2 5 3 3 7" xfId="61292" xr:uid="{796EF3FE-1202-4F8D-A217-A6E9DCB89F28}"/>
    <cellStyle name="40% - Accent4 2 2 5 3 4" xfId="4659" xr:uid="{0732DAEB-0AB7-4647-8461-19910041EAFE}"/>
    <cellStyle name="40% - Accent4 2 2 5 3 4 2" xfId="11041" xr:uid="{FABA9C86-7E96-4369-92BC-7A4F9096CC12}"/>
    <cellStyle name="40% - Accent4 2 2 5 3 4 2 2" xfId="29895" xr:uid="{0956C511-E5DC-4AA1-A1AA-0F116E0893CB}"/>
    <cellStyle name="40% - Accent4 2 2 5 3 4 2 2 2" xfId="48657" xr:uid="{37E52F39-37A5-4D63-AFDA-8A9B7FE58C9D}"/>
    <cellStyle name="40% - Accent4 2 2 5 3 4 2 3" xfId="20504" xr:uid="{A7B2C49A-0839-4E76-A6CE-E080611CCA10}"/>
    <cellStyle name="40% - Accent4 2 2 5 3 4 2 4" xfId="39276" xr:uid="{F7D4C3A7-78A8-45FF-98EB-79337960D27C}"/>
    <cellStyle name="40% - Accent4 2 2 5 3 4 3" xfId="23706" xr:uid="{04247C72-1844-4DEE-8E06-19BBB9F107DB}"/>
    <cellStyle name="40% - Accent4 2 2 5 3 4 3 2" xfId="42469" xr:uid="{8EB93301-A40B-4683-A1B5-B6AFAC2BD472}"/>
    <cellStyle name="40% - Accent4 2 2 5 3 4 4" xfId="14315" xr:uid="{5499DDB4-F252-4765-87F8-1322C51D5EBE}"/>
    <cellStyle name="40% - Accent4 2 2 5 3 4 5" xfId="33088" xr:uid="{A0875940-D6BC-40E2-A6C0-45D92CA5D3F0}"/>
    <cellStyle name="40% - Accent4 2 2 5 3 4 6" xfId="53387" xr:uid="{1A7B95A6-5AAD-42D2-BE2D-795C22F357E5}"/>
    <cellStyle name="40% - Accent4 2 2 5 3 4 7" xfId="61293" xr:uid="{0729C10A-AA33-4938-8C96-3067873D8DBE}"/>
    <cellStyle name="40% - Accent4 2 2 5 3 5" xfId="7034" xr:uid="{46FA8293-9C5F-44B0-87F0-AF105C2AE58C}"/>
    <cellStyle name="40% - Accent4 2 2 5 3 5 2" xfId="26074" xr:uid="{C20EC006-D4FE-4352-9B1B-2B2B46DAC8A6}"/>
    <cellStyle name="40% - Accent4 2 2 5 3 5 2 2" xfId="44836" xr:uid="{15ACDEA3-47FA-4C47-9949-B72C9D5CECBB}"/>
    <cellStyle name="40% - Accent4 2 2 5 3 5 3" xfId="16683" xr:uid="{81933D8C-4A1D-4328-8224-B26211ECC409}"/>
    <cellStyle name="40% - Accent4 2 2 5 3 5 4" xfId="35455" xr:uid="{CE978AA0-F031-4963-9DCE-F0F98D115DF6}"/>
    <cellStyle name="40% - Accent4 2 2 5 3 6" xfId="8769" xr:uid="{3C5F9BC7-3755-4984-A136-50DC69666B04}"/>
    <cellStyle name="40% - Accent4 2 2 5 3 6 2" xfId="27625" xr:uid="{047D324F-0F1D-4368-9359-821959F40AA3}"/>
    <cellStyle name="40% - Accent4 2 2 5 3 6 2 2" xfId="46387" xr:uid="{12C48D02-002B-430B-B700-E695C24728FB}"/>
    <cellStyle name="40% - Accent4 2 2 5 3 6 3" xfId="18234" xr:uid="{D87339C7-FC08-4990-BA5D-5606BB7509B2}"/>
    <cellStyle name="40% - Accent4 2 2 5 3 6 4" xfId="37006" xr:uid="{48AB34AF-5028-49B1-9894-5582FB7DDCF3}"/>
    <cellStyle name="40% - Accent4 2 2 5 3 7" xfId="22626" xr:uid="{9F56C2AF-E204-41D9-92E2-90E2F6D740D4}"/>
    <cellStyle name="40% - Accent4 2 2 5 3 7 2" xfId="41398" xr:uid="{367190B2-84C1-46EB-BFF9-2938BCBE1B88}"/>
    <cellStyle name="40% - Accent4 2 2 5 3 8" xfId="13235" xr:uid="{CA7E665E-05E1-473C-A351-7A3B1145E4DE}"/>
    <cellStyle name="40% - Accent4 2 2 5 3 9" xfId="32017" xr:uid="{23EE449F-621D-4CEF-817D-42C6402B9828}"/>
    <cellStyle name="40% - Accent4 2 2 5 4" xfId="2527" xr:uid="{11BB3940-7E0B-4A73-AA58-E6EEB6505B42}"/>
    <cellStyle name="40% - Accent4 2 2 5 4 10" xfId="59260" xr:uid="{A9F87C05-C1B9-4B8B-8215-7CE83CC2D782}"/>
    <cellStyle name="40% - Accent4 2 2 5 4 2" xfId="7036" xr:uid="{770AE64C-34AB-4C55-8DD0-A767B14F665C}"/>
    <cellStyle name="40% - Accent4 2 2 5 4 2 2" xfId="11042" xr:uid="{5EFC069A-C216-4FBB-84B8-724AAB2290C2}"/>
    <cellStyle name="40% - Accent4 2 2 5 4 2 2 2" xfId="29896" xr:uid="{BD06BAFA-22D4-4D27-AA24-615DA3216EB4}"/>
    <cellStyle name="40% - Accent4 2 2 5 4 2 2 2 2" xfId="48658" xr:uid="{E79C5760-510E-4BB5-8B09-9D4F751ABD53}"/>
    <cellStyle name="40% - Accent4 2 2 5 4 2 2 3" xfId="20505" xr:uid="{17E417D5-DBDD-4CBF-A397-5DA507E23AA1}"/>
    <cellStyle name="40% - Accent4 2 2 5 4 2 2 4" xfId="39277" xr:uid="{8FEB7881-B5C2-4917-81AD-621EB78737E9}"/>
    <cellStyle name="40% - Accent4 2 2 5 4 2 3" xfId="26076" xr:uid="{FE2E9667-57E8-4E87-B6AC-66BBB3CD4E50}"/>
    <cellStyle name="40% - Accent4 2 2 5 4 2 3 2" xfId="44838" xr:uid="{AB78D5B2-E52B-4916-9C3A-0124C45086A9}"/>
    <cellStyle name="40% - Accent4 2 2 5 4 2 4" xfId="16685" xr:uid="{117D5097-A018-46C6-8EF9-F3CFFA20813E}"/>
    <cellStyle name="40% - Accent4 2 2 5 4 2 5" xfId="35457" xr:uid="{4C3C00C4-319B-4F3A-A5FF-48F5C9FA4BFC}"/>
    <cellStyle name="40% - Accent4 2 2 5 4 2 6" xfId="53388" xr:uid="{C06DC4F8-55FB-4FF0-8351-D52543C97648}"/>
    <cellStyle name="40% - Accent4 2 2 5 4 2 7" xfId="61294" xr:uid="{3611676C-57E1-40BB-AA2F-DA88A8EB4583}"/>
    <cellStyle name="40% - Accent4 2 2 5 4 3" xfId="11043" xr:uid="{1186F7E4-4EB2-4DA5-9992-13600F5ABF8E}"/>
    <cellStyle name="40% - Accent4 2 2 5 4 3 2" xfId="29897" xr:uid="{963C6099-E9FD-47A8-83A9-DCDD6C608C27}"/>
    <cellStyle name="40% - Accent4 2 2 5 4 3 2 2" xfId="48659" xr:uid="{3EE4F23B-2796-4C90-B17D-D60E61592B61}"/>
    <cellStyle name="40% - Accent4 2 2 5 4 3 3" xfId="20506" xr:uid="{2A757E12-6AC0-4714-8669-F10BA21E0CF8}"/>
    <cellStyle name="40% - Accent4 2 2 5 4 3 4" xfId="39278" xr:uid="{915886F9-2F46-439B-AACC-F6717EF003D2}"/>
    <cellStyle name="40% - Accent4 2 2 5 4 3 5" xfId="53389" xr:uid="{3971C7FA-7257-44BB-AC0C-3D5A12F060A1}"/>
    <cellStyle name="40% - Accent4 2 2 5 4 3 6" xfId="61295" xr:uid="{1E7723B4-96F1-4875-A70E-F1E427185627}"/>
    <cellStyle name="40% - Accent4 2 2 5 4 4" xfId="8771" xr:uid="{B0B765FC-D0B6-4EB7-B250-BA2407FACF24}"/>
    <cellStyle name="40% - Accent4 2 2 5 4 4 2" xfId="27627" xr:uid="{A1FDFF0F-5280-4871-9FB0-D9C17EB5C905}"/>
    <cellStyle name="40% - Accent4 2 2 5 4 4 2 2" xfId="46389" xr:uid="{D289657A-D301-4926-A1DB-55A6679A48C2}"/>
    <cellStyle name="40% - Accent4 2 2 5 4 4 3" xfId="18236" xr:uid="{5F432514-4CB4-4863-882F-D2ACB9F7EB7B}"/>
    <cellStyle name="40% - Accent4 2 2 5 4 4 4" xfId="37008" xr:uid="{FED02E8E-D318-474D-8E6E-C1751C6F159E}"/>
    <cellStyle name="40% - Accent4 2 2 5 4 5" xfId="24048" xr:uid="{6CDCC73C-E078-411C-837C-54D795989A67}"/>
    <cellStyle name="40% - Accent4 2 2 5 4 5 2" xfId="42811" xr:uid="{AE4AE5AD-42BC-4C62-B820-037965694727}"/>
    <cellStyle name="40% - Accent4 2 2 5 4 6" xfId="14657" xr:uid="{0B69F838-CFDD-4A31-9BD4-26EA3EC6FE3A}"/>
    <cellStyle name="40% - Accent4 2 2 5 4 7" xfId="33430" xr:uid="{862649D7-BE8B-4DB6-ADAA-4EF4A12C811C}"/>
    <cellStyle name="40% - Accent4 2 2 5 4 8" xfId="51119" xr:uid="{F29E9BA1-0CD6-4C93-9DC6-1EF23F46CF24}"/>
    <cellStyle name="40% - Accent4 2 2 5 4 9" xfId="5001" xr:uid="{84475E91-56E9-4859-B5A8-449AD83F3E7E}"/>
    <cellStyle name="40% - Accent4 2 2 5 5" xfId="5777" xr:uid="{C8616FAB-BD0D-4352-9666-F70E8FC58B31}"/>
    <cellStyle name="40% - Accent4 2 2 5 5 2" xfId="11044" xr:uid="{4A4C9718-08FE-434C-9736-E0275158AA04}"/>
    <cellStyle name="40% - Accent4 2 2 5 5 2 2" xfId="29898" xr:uid="{76AC0B24-6B8F-4957-9F26-F2471EA18D7D}"/>
    <cellStyle name="40% - Accent4 2 2 5 5 2 2 2" xfId="48660" xr:uid="{6B0C873D-64CF-472A-9D05-FBD5E412E8A4}"/>
    <cellStyle name="40% - Accent4 2 2 5 5 2 3" xfId="20507" xr:uid="{56948F68-66FE-4A70-B34F-4A48DCE543E3}"/>
    <cellStyle name="40% - Accent4 2 2 5 5 2 4" xfId="39279" xr:uid="{420DC83C-E8D7-4AAE-B3AC-B432B5CD2EF3}"/>
    <cellStyle name="40% - Accent4 2 2 5 5 3" xfId="24824" xr:uid="{A9993523-884E-4E51-888E-2878F372DEC2}"/>
    <cellStyle name="40% - Accent4 2 2 5 5 3 2" xfId="43586" xr:uid="{FE559224-1D91-47E8-8A74-608C932B5BBD}"/>
    <cellStyle name="40% - Accent4 2 2 5 5 4" xfId="15433" xr:uid="{41595593-EBDE-43F2-8051-7CEC73CDBC6C}"/>
    <cellStyle name="40% - Accent4 2 2 5 5 5" xfId="34205" xr:uid="{071A650C-D3A8-4AF4-B53E-89EAC9FC19DB}"/>
    <cellStyle name="40% - Accent4 2 2 5 5 6" xfId="53390" xr:uid="{CDE16827-EF25-4E3A-B02A-C6915B3F04E5}"/>
    <cellStyle name="40% - Accent4 2 2 5 5 7" xfId="61296" xr:uid="{4AEEB021-8AC7-4A4C-95FC-0D517839E172}"/>
    <cellStyle name="40% - Accent4 2 2 5 6" xfId="4226" xr:uid="{107B2AC3-C432-411B-8F7A-7E812BB88314}"/>
    <cellStyle name="40% - Accent4 2 2 5 6 2" xfId="11045" xr:uid="{F9DAC465-C8B8-4AF3-B7DF-36F9C905B980}"/>
    <cellStyle name="40% - Accent4 2 2 5 6 2 2" xfId="29899" xr:uid="{AE77B85A-7883-4600-B3B4-A3B45877BFDC}"/>
    <cellStyle name="40% - Accent4 2 2 5 6 2 2 2" xfId="48661" xr:uid="{7140A4E9-8AB0-4B7B-8C6B-BFA86D30F351}"/>
    <cellStyle name="40% - Accent4 2 2 5 6 2 3" xfId="20508" xr:uid="{2D682BE5-7B0E-43F9-966B-860EA16DBA31}"/>
    <cellStyle name="40% - Accent4 2 2 5 6 2 4" xfId="39280" xr:uid="{6FB7C9E7-91A3-4D30-B9B8-65729F7FC627}"/>
    <cellStyle name="40% - Accent4 2 2 5 6 3" xfId="23273" xr:uid="{A64F1097-9007-49BF-824F-976049784BCA}"/>
    <cellStyle name="40% - Accent4 2 2 5 6 3 2" xfId="42036" xr:uid="{53B77B55-0C35-44DE-8244-6B78083FD876}"/>
    <cellStyle name="40% - Accent4 2 2 5 6 4" xfId="13882" xr:uid="{3781B8C0-8CC9-4752-8B0A-DE2FC7013791}"/>
    <cellStyle name="40% - Accent4 2 2 5 6 5" xfId="32655" xr:uid="{C7A38FCE-92FA-4722-9115-C8D9BDFB7572}"/>
    <cellStyle name="40% - Accent4 2 2 5 6 6" xfId="53391" xr:uid="{3FD5C062-631C-4E34-82D8-08FCD3C275D8}"/>
    <cellStyle name="40% - Accent4 2 2 5 6 7" xfId="61297" xr:uid="{0A5ED1EF-FFA9-4F1D-9D86-C151CC78281A}"/>
    <cellStyle name="40% - Accent4 2 2 5 7" xfId="7031" xr:uid="{BB3E9641-37E3-4FB7-913E-D703DE140F10}"/>
    <cellStyle name="40% - Accent4 2 2 5 7 2" xfId="26071" xr:uid="{06830B13-9E06-43E2-B372-8B7C672D6B1E}"/>
    <cellStyle name="40% - Accent4 2 2 5 7 2 2" xfId="44833" xr:uid="{ED1B13AF-194B-48AD-862C-AADFEA3D130A}"/>
    <cellStyle name="40% - Accent4 2 2 5 7 3" xfId="16680" xr:uid="{09CAAB48-0F72-4706-9432-30AC5FEFBCDC}"/>
    <cellStyle name="40% - Accent4 2 2 5 7 4" xfId="35452" xr:uid="{65EBE5D3-C8C8-4FF7-A27D-7FC168A9D1DB}"/>
    <cellStyle name="40% - Accent4 2 2 5 8" xfId="8766" xr:uid="{E38D4349-72F0-4036-BBB5-8E306F95FAF9}"/>
    <cellStyle name="40% - Accent4 2 2 5 8 2" xfId="27622" xr:uid="{91A121D7-9321-43A6-A216-FC42AFEBB772}"/>
    <cellStyle name="40% - Accent4 2 2 5 8 2 2" xfId="46384" xr:uid="{D3522558-02D5-4EEF-9E08-4FD5E5A6F9D4}"/>
    <cellStyle name="40% - Accent4 2 2 5 8 3" xfId="18231" xr:uid="{85BE447D-7F17-41FE-B930-5B1E59B73397}"/>
    <cellStyle name="40% - Accent4 2 2 5 8 4" xfId="37003" xr:uid="{A8ADCC2D-7EBE-4654-BDEC-723D4180AA79}"/>
    <cellStyle name="40% - Accent4 2 2 5 9" xfId="22624" xr:uid="{56062380-4D78-4B09-B41F-1303F5023885}"/>
    <cellStyle name="40% - Accent4 2 2 5 9 2" xfId="41396" xr:uid="{368026F9-1012-4585-94A1-89703C940F5A}"/>
    <cellStyle name="40% - Accent4 2 2 6" xfId="2528" xr:uid="{61D6CA64-CA59-49F8-8B11-A26FF3D9D923}"/>
    <cellStyle name="40% - Accent4 2 2 6 10" xfId="32018" xr:uid="{51E4C633-4435-418B-9887-B796F475AE49}"/>
    <cellStyle name="40% - Accent4 2 2 6 11" xfId="51120" xr:uid="{7D4EB8C8-5726-45D3-8DCA-3E2BA69F922E}"/>
    <cellStyle name="40% - Accent4 2 2 6 12" xfId="3573" xr:uid="{0EA31C8B-9FE5-4C7A-AA8A-60F9E0A011DE}"/>
    <cellStyle name="40% - Accent4 2 2 6 13" xfId="59261" xr:uid="{F2755AD7-1F63-4F15-81E0-2DD116EAAB8A}"/>
    <cellStyle name="40% - Accent4 2 2 6 2" xfId="2529" xr:uid="{C8E315E7-A3A3-4B32-8E48-6177501F0A12}"/>
    <cellStyle name="40% - Accent4 2 2 6 2 10" xfId="51121" xr:uid="{2358F2AD-4192-4B1C-97D4-CBECF0630566}"/>
    <cellStyle name="40% - Accent4 2 2 6 2 11" xfId="3574" xr:uid="{28AE1D8D-2D85-4CAC-A9D3-DE0FB102C0E9}"/>
    <cellStyle name="40% - Accent4 2 2 6 2 12" xfId="59262" xr:uid="{A26C79B4-2C4A-46DE-9D14-D1C0D22D80DD}"/>
    <cellStyle name="40% - Accent4 2 2 6 2 2" xfId="2530" xr:uid="{1A9DA3E0-C2CD-4EEF-A8CD-187993179D8B}"/>
    <cellStyle name="40% - Accent4 2 2 6 2 2 10" xfId="59263" xr:uid="{021AB2B4-5D47-42A5-A18A-C63651003736}"/>
    <cellStyle name="40% - Accent4 2 2 6 2 2 2" xfId="7039" xr:uid="{14E4BB9B-D38D-4C9C-A797-17FAFFBEE758}"/>
    <cellStyle name="40% - Accent4 2 2 6 2 2 2 2" xfId="11046" xr:uid="{C788F03B-C39C-4643-9732-4CB98C2FCBF0}"/>
    <cellStyle name="40% - Accent4 2 2 6 2 2 2 2 2" xfId="29900" xr:uid="{1A048FF1-0D2B-41CF-B9F6-A7CC352ABA19}"/>
    <cellStyle name="40% - Accent4 2 2 6 2 2 2 2 2 2" xfId="48662" xr:uid="{A0EF402B-D844-458D-9654-BA62F00607D9}"/>
    <cellStyle name="40% - Accent4 2 2 6 2 2 2 2 3" xfId="20509" xr:uid="{C14241EA-C020-49FF-BE2F-6DA082A3F0D0}"/>
    <cellStyle name="40% - Accent4 2 2 6 2 2 2 2 4" xfId="39281" xr:uid="{F07B6EEB-5948-4656-9E62-46465F8130E9}"/>
    <cellStyle name="40% - Accent4 2 2 6 2 2 2 3" xfId="26079" xr:uid="{D19260D8-F54D-4DE5-BBA3-2942636E7C4F}"/>
    <cellStyle name="40% - Accent4 2 2 6 2 2 2 3 2" xfId="44841" xr:uid="{E8B06F5E-C077-4341-A106-283D8B8A888A}"/>
    <cellStyle name="40% - Accent4 2 2 6 2 2 2 4" xfId="16688" xr:uid="{50C3A931-1600-4AD8-98D3-688E3093F13E}"/>
    <cellStyle name="40% - Accent4 2 2 6 2 2 2 5" xfId="35460" xr:uid="{54B8EEBF-0A74-4D1B-8C1C-250D65A5D3EC}"/>
    <cellStyle name="40% - Accent4 2 2 6 2 2 2 6" xfId="53392" xr:uid="{846F2891-3412-4F1E-B6B8-BD14C347BD20}"/>
    <cellStyle name="40% - Accent4 2 2 6 2 2 2 7" xfId="61298" xr:uid="{D5C9AA38-7D34-48A1-89F8-8F3A334E895E}"/>
    <cellStyle name="40% - Accent4 2 2 6 2 2 3" xfId="11047" xr:uid="{82C129FC-F932-47D1-9C4E-689ACB18ECD6}"/>
    <cellStyle name="40% - Accent4 2 2 6 2 2 3 2" xfId="29901" xr:uid="{95DAEF93-B419-4C74-89CF-D41F3658962E}"/>
    <cellStyle name="40% - Accent4 2 2 6 2 2 3 2 2" xfId="48663" xr:uid="{7D70D9B9-3D35-492E-B4E8-D84853E4DE48}"/>
    <cellStyle name="40% - Accent4 2 2 6 2 2 3 3" xfId="20510" xr:uid="{D1DDD652-3152-49AF-BE96-7D3B2E399019}"/>
    <cellStyle name="40% - Accent4 2 2 6 2 2 3 4" xfId="39282" xr:uid="{994245A8-1825-4EAE-9051-76FAB784F15D}"/>
    <cellStyle name="40% - Accent4 2 2 6 2 2 3 5" xfId="53393" xr:uid="{65EF8F29-8F4D-4B85-90DF-B7EABEF698A7}"/>
    <cellStyle name="40% - Accent4 2 2 6 2 2 3 6" xfId="61299" xr:uid="{976D6618-9999-46C2-9EF0-4F6C69C244BE}"/>
    <cellStyle name="40% - Accent4 2 2 6 2 2 4" xfId="8774" xr:uid="{F589EFC7-288F-49CD-8C82-F55680B43756}"/>
    <cellStyle name="40% - Accent4 2 2 6 2 2 4 2" xfId="27630" xr:uid="{E3EB84CE-A37D-4539-A540-A93FAFC50CC4}"/>
    <cellStyle name="40% - Accent4 2 2 6 2 2 4 2 2" xfId="46392" xr:uid="{1B2D7DA3-C7AA-4776-8F01-7CCC75BA2FB9}"/>
    <cellStyle name="40% - Accent4 2 2 6 2 2 4 3" xfId="18239" xr:uid="{680DF81D-9203-4F83-9820-0ED9394C4578}"/>
    <cellStyle name="40% - Accent4 2 2 6 2 2 4 4" xfId="37011" xr:uid="{A68BE78A-A312-49D2-90A6-53A2CABF3E00}"/>
    <cellStyle name="40% - Accent4 2 2 6 2 2 5" xfId="24524" xr:uid="{39C63D80-4327-4357-9064-20194A2CB85C}"/>
    <cellStyle name="40% - Accent4 2 2 6 2 2 5 2" xfId="43287" xr:uid="{33CFD6EF-1667-41A9-AD0E-E55B5991317A}"/>
    <cellStyle name="40% - Accent4 2 2 6 2 2 6" xfId="15133" xr:uid="{F2703F11-CD80-47EA-9525-12BDA3C9F58F}"/>
    <cellStyle name="40% - Accent4 2 2 6 2 2 7" xfId="33906" xr:uid="{7E7D884D-0B7E-4B30-A903-B88BCFF7B624}"/>
    <cellStyle name="40% - Accent4 2 2 6 2 2 8" xfId="51122" xr:uid="{E4541A47-BA0A-4AA6-8B8F-7F4DDB5947D4}"/>
    <cellStyle name="40% - Accent4 2 2 6 2 2 9" xfId="5477" xr:uid="{470818C9-2E88-4019-AFF1-7937F1677021}"/>
    <cellStyle name="40% - Accent4 2 2 6 2 3" xfId="6253" xr:uid="{A6CC25B0-69EE-4EA8-B14A-2E785F887600}"/>
    <cellStyle name="40% - Accent4 2 2 6 2 3 2" xfId="11048" xr:uid="{58DFBC4A-C022-4D65-93E5-37F309AEA76D}"/>
    <cellStyle name="40% - Accent4 2 2 6 2 3 2 2" xfId="29902" xr:uid="{1EF98985-AB75-4F9C-BB69-438A715DA13F}"/>
    <cellStyle name="40% - Accent4 2 2 6 2 3 2 2 2" xfId="48664" xr:uid="{DE0B92F1-4FE6-48AE-B31E-235C81AB5E7F}"/>
    <cellStyle name="40% - Accent4 2 2 6 2 3 2 3" xfId="20511" xr:uid="{686B1647-9411-4708-AD16-43FA2CBEE395}"/>
    <cellStyle name="40% - Accent4 2 2 6 2 3 2 4" xfId="39283" xr:uid="{B5B7C58C-C30D-439C-9951-D78A76C70754}"/>
    <cellStyle name="40% - Accent4 2 2 6 2 3 3" xfId="25300" xr:uid="{3FFEE44B-07A1-4036-A239-D7F9EB80718A}"/>
    <cellStyle name="40% - Accent4 2 2 6 2 3 3 2" xfId="44062" xr:uid="{2BA583F3-FD4C-4353-8BE9-C53BD78F6938}"/>
    <cellStyle name="40% - Accent4 2 2 6 2 3 4" xfId="15909" xr:uid="{5C7A0B78-6EAA-49D4-8766-A9D089366CE7}"/>
    <cellStyle name="40% - Accent4 2 2 6 2 3 5" xfId="34681" xr:uid="{99371670-B82F-4D16-8420-DB58B3FD3B7A}"/>
    <cellStyle name="40% - Accent4 2 2 6 2 3 6" xfId="53394" xr:uid="{58E4096C-A97E-4179-A9E3-F34B3D130008}"/>
    <cellStyle name="40% - Accent4 2 2 6 2 3 7" xfId="61300" xr:uid="{FB72EB2C-5CE1-4007-B63E-D8594D63B10C}"/>
    <cellStyle name="40% - Accent4 2 2 6 2 4" xfId="4702" xr:uid="{08144D15-04B4-4FD1-86AD-2CBD14F6773A}"/>
    <cellStyle name="40% - Accent4 2 2 6 2 4 2" xfId="11049" xr:uid="{32833525-3968-42CD-BAB0-6321A4050704}"/>
    <cellStyle name="40% - Accent4 2 2 6 2 4 2 2" xfId="29903" xr:uid="{2D54F9BF-3A2F-4809-95E7-8A2CE083F904}"/>
    <cellStyle name="40% - Accent4 2 2 6 2 4 2 2 2" xfId="48665" xr:uid="{D47CB4F3-8423-4E6F-9B80-BF3514680773}"/>
    <cellStyle name="40% - Accent4 2 2 6 2 4 2 3" xfId="20512" xr:uid="{4F2378F3-7EFF-4D2F-B1F5-1865F4411D04}"/>
    <cellStyle name="40% - Accent4 2 2 6 2 4 2 4" xfId="39284" xr:uid="{345A2977-12AC-40C6-89DE-149E4592D855}"/>
    <cellStyle name="40% - Accent4 2 2 6 2 4 3" xfId="23749" xr:uid="{F4F05537-AAD4-479A-9F89-42B526956AB6}"/>
    <cellStyle name="40% - Accent4 2 2 6 2 4 3 2" xfId="42512" xr:uid="{38D0FD96-38A9-4C0A-8067-B8831F75F7FB}"/>
    <cellStyle name="40% - Accent4 2 2 6 2 4 4" xfId="14358" xr:uid="{A4F3E588-9F20-428F-BB73-58A969FAB90B}"/>
    <cellStyle name="40% - Accent4 2 2 6 2 4 5" xfId="33131" xr:uid="{725875C4-8217-4B59-8B32-A8F028BD2A1B}"/>
    <cellStyle name="40% - Accent4 2 2 6 2 4 6" xfId="53395" xr:uid="{4025CB27-EC02-4760-BD73-9A64475C7418}"/>
    <cellStyle name="40% - Accent4 2 2 6 2 4 7" xfId="61301" xr:uid="{6382CC22-354F-4C3A-B625-B1F51EE57FAF}"/>
    <cellStyle name="40% - Accent4 2 2 6 2 5" xfId="7038" xr:uid="{C8E92DF5-8531-4C77-BC00-42F4D1146FA5}"/>
    <cellStyle name="40% - Accent4 2 2 6 2 5 2" xfId="26078" xr:uid="{E2CF44E6-B044-462C-BCCA-95066A53DB24}"/>
    <cellStyle name="40% - Accent4 2 2 6 2 5 2 2" xfId="44840" xr:uid="{F5FE4F56-42CD-4F83-8DCF-EB3B4B3AAE2A}"/>
    <cellStyle name="40% - Accent4 2 2 6 2 5 3" xfId="16687" xr:uid="{30E74232-1541-441D-BD6C-50F0AB640F3E}"/>
    <cellStyle name="40% - Accent4 2 2 6 2 5 4" xfId="35459" xr:uid="{0E408ED9-04A6-4F8D-8170-6E4E2865C3FC}"/>
    <cellStyle name="40% - Accent4 2 2 6 2 6" xfId="8773" xr:uid="{FA602C40-38B6-4260-B858-9D52CDD6D9D6}"/>
    <cellStyle name="40% - Accent4 2 2 6 2 6 2" xfId="27629" xr:uid="{A26F4BB7-8845-49AF-93E6-EC80102B5796}"/>
    <cellStyle name="40% - Accent4 2 2 6 2 6 2 2" xfId="46391" xr:uid="{AB7DD361-D9C8-41BF-B32C-163BFC11F2FC}"/>
    <cellStyle name="40% - Accent4 2 2 6 2 6 3" xfId="18238" xr:uid="{2216CA91-3211-4E64-AF61-2167801DCB59}"/>
    <cellStyle name="40% - Accent4 2 2 6 2 6 4" xfId="37010" xr:uid="{B6798768-BA75-42D8-8E58-E9C6333CD2D8}"/>
    <cellStyle name="40% - Accent4 2 2 6 2 7" xfId="22628" xr:uid="{83F224E0-5316-4BAB-844F-6BDAA0494560}"/>
    <cellStyle name="40% - Accent4 2 2 6 2 7 2" xfId="41400" xr:uid="{62E12C4A-445A-4350-BF53-A16664789776}"/>
    <cellStyle name="40% - Accent4 2 2 6 2 8" xfId="13237" xr:uid="{3372DF1B-1BB2-4C48-AD1E-636F81904F48}"/>
    <cellStyle name="40% - Accent4 2 2 6 2 9" xfId="32019" xr:uid="{6E9EEB30-527C-4C91-A897-F35FDF47D6B9}"/>
    <cellStyle name="40% - Accent4 2 2 6 3" xfId="2531" xr:uid="{E82D3EB7-BAC4-4FA3-AA37-3E830E38BBA9}"/>
    <cellStyle name="40% - Accent4 2 2 6 3 10" xfId="59264" xr:uid="{CCDDD832-5892-49FB-A1BA-E41E05E77648}"/>
    <cellStyle name="40% - Accent4 2 2 6 3 2" xfId="7040" xr:uid="{A3DDD21B-7032-4BF9-844B-D3924534757F}"/>
    <cellStyle name="40% - Accent4 2 2 6 3 2 2" xfId="11050" xr:uid="{0E4D7827-67E2-4C6E-8064-805D8231A0B3}"/>
    <cellStyle name="40% - Accent4 2 2 6 3 2 2 2" xfId="29904" xr:uid="{2C3AA471-E9BA-42EA-B25A-4D175B8B1494}"/>
    <cellStyle name="40% - Accent4 2 2 6 3 2 2 2 2" xfId="48666" xr:uid="{B513577B-1A79-4181-911A-DBFA304C6352}"/>
    <cellStyle name="40% - Accent4 2 2 6 3 2 2 3" xfId="20513" xr:uid="{3A6F9D4C-6392-4CAD-89C3-A48FC390A9CF}"/>
    <cellStyle name="40% - Accent4 2 2 6 3 2 2 4" xfId="39285" xr:uid="{04AA6DF5-E7EE-4750-8234-381C1EDB80DF}"/>
    <cellStyle name="40% - Accent4 2 2 6 3 2 3" xfId="26080" xr:uid="{11999FDC-2BFD-44DF-B556-82010FF3563A}"/>
    <cellStyle name="40% - Accent4 2 2 6 3 2 3 2" xfId="44842" xr:uid="{41D49C5A-E18B-4B31-8CA1-AA024AF597AF}"/>
    <cellStyle name="40% - Accent4 2 2 6 3 2 4" xfId="16689" xr:uid="{380D069A-9DDD-4741-927B-0835D644F52C}"/>
    <cellStyle name="40% - Accent4 2 2 6 3 2 5" xfId="35461" xr:uid="{D5004B92-2369-410B-9A73-F4734EF7F72E}"/>
    <cellStyle name="40% - Accent4 2 2 6 3 2 6" xfId="53396" xr:uid="{2B6C8BA3-B9A0-4FD2-8409-165819130E18}"/>
    <cellStyle name="40% - Accent4 2 2 6 3 2 7" xfId="61302" xr:uid="{E9A3FB51-585B-408E-878D-F53AF14D3A74}"/>
    <cellStyle name="40% - Accent4 2 2 6 3 3" xfId="11051" xr:uid="{2779412A-35B1-47A5-896A-01912F3B5A3D}"/>
    <cellStyle name="40% - Accent4 2 2 6 3 3 2" xfId="29905" xr:uid="{0AD894E3-B85C-49AB-9413-9ECD9D32EC22}"/>
    <cellStyle name="40% - Accent4 2 2 6 3 3 2 2" xfId="48667" xr:uid="{43A321E1-F8CB-4599-9FF1-DDE05811CDDB}"/>
    <cellStyle name="40% - Accent4 2 2 6 3 3 3" xfId="20514" xr:uid="{6345AE87-CCCC-4A87-B6E8-4FC78EA24644}"/>
    <cellStyle name="40% - Accent4 2 2 6 3 3 4" xfId="39286" xr:uid="{12A8EA47-AD83-49A3-AC4C-5EBE0A18A1E7}"/>
    <cellStyle name="40% - Accent4 2 2 6 3 3 5" xfId="53397" xr:uid="{9E7290AD-889C-4847-BFB4-569F81E2644C}"/>
    <cellStyle name="40% - Accent4 2 2 6 3 3 6" xfId="61303" xr:uid="{78B79971-EF7D-449A-8695-034F63BF74F6}"/>
    <cellStyle name="40% - Accent4 2 2 6 3 4" xfId="8775" xr:uid="{918E22F2-A150-4376-856C-9E3C3EAA04AE}"/>
    <cellStyle name="40% - Accent4 2 2 6 3 4 2" xfId="27631" xr:uid="{D6E113E2-3C9D-45FC-B0D2-D6232AAEAC91}"/>
    <cellStyle name="40% - Accent4 2 2 6 3 4 2 2" xfId="46393" xr:uid="{0970FA62-C3C7-4AEC-8BC4-FDD9F34A552E}"/>
    <cellStyle name="40% - Accent4 2 2 6 3 4 3" xfId="18240" xr:uid="{C53A3805-3D3E-44D5-B89B-3E7192A990D4}"/>
    <cellStyle name="40% - Accent4 2 2 6 3 4 4" xfId="37012" xr:uid="{33FA59F6-6256-46E1-B594-074249873DE0}"/>
    <cellStyle name="40% - Accent4 2 2 6 3 5" xfId="24091" xr:uid="{ACB23C0A-5DDA-46A5-B05D-1C3E9CF65896}"/>
    <cellStyle name="40% - Accent4 2 2 6 3 5 2" xfId="42854" xr:uid="{CF790944-50E1-495A-A22D-E6ABAAFBD374}"/>
    <cellStyle name="40% - Accent4 2 2 6 3 6" xfId="14700" xr:uid="{477D0F08-666D-4548-A2A3-56E6387B0779}"/>
    <cellStyle name="40% - Accent4 2 2 6 3 7" xfId="33473" xr:uid="{68ED68CA-6A9C-4DFC-B3B1-5894465916E3}"/>
    <cellStyle name="40% - Accent4 2 2 6 3 8" xfId="51123" xr:uid="{0530B591-C297-4007-B1AC-5384D035A8F4}"/>
    <cellStyle name="40% - Accent4 2 2 6 3 9" xfId="5044" xr:uid="{01D162C8-FBA2-49EF-A401-49E66D16C5E3}"/>
    <cellStyle name="40% - Accent4 2 2 6 4" xfId="5820" xr:uid="{65652673-F761-4924-BBEB-E211688EA6C5}"/>
    <cellStyle name="40% - Accent4 2 2 6 4 2" xfId="11052" xr:uid="{674A22B8-2B99-4151-9CC2-06EBD257A935}"/>
    <cellStyle name="40% - Accent4 2 2 6 4 2 2" xfId="29906" xr:uid="{26F05F2E-DADF-45D5-9521-A966EC138024}"/>
    <cellStyle name="40% - Accent4 2 2 6 4 2 2 2" xfId="48668" xr:uid="{2DFD7B6F-B1AB-40F0-AD75-16755FB2493D}"/>
    <cellStyle name="40% - Accent4 2 2 6 4 2 3" xfId="20515" xr:uid="{31B4BBE9-9092-4F2A-A93D-95345449291F}"/>
    <cellStyle name="40% - Accent4 2 2 6 4 2 4" xfId="39287" xr:uid="{79F7077A-89AD-482E-AA89-EC2EFF8941F6}"/>
    <cellStyle name="40% - Accent4 2 2 6 4 3" xfId="24867" xr:uid="{6C03BA0C-9B9F-448D-910A-AAF65F8464EE}"/>
    <cellStyle name="40% - Accent4 2 2 6 4 3 2" xfId="43629" xr:uid="{E5030EF5-B020-4623-81FC-6DC5F7269CE3}"/>
    <cellStyle name="40% - Accent4 2 2 6 4 4" xfId="15476" xr:uid="{F4794FC2-22BF-4388-B65D-5E9D98BE37DC}"/>
    <cellStyle name="40% - Accent4 2 2 6 4 5" xfId="34248" xr:uid="{21B2E9ED-1D8F-497E-BC2F-5FD7F8F4BB17}"/>
    <cellStyle name="40% - Accent4 2 2 6 4 6" xfId="53398" xr:uid="{F5B668CB-87BF-4DE2-9384-23F83E1023A1}"/>
    <cellStyle name="40% - Accent4 2 2 6 4 7" xfId="61304" xr:uid="{5EAF317C-4562-4F0F-8F41-13526ECE3B1B}"/>
    <cellStyle name="40% - Accent4 2 2 6 5" xfId="4269" xr:uid="{CDF2102A-37AC-4918-976E-B40D67E97DF6}"/>
    <cellStyle name="40% - Accent4 2 2 6 5 2" xfId="11053" xr:uid="{ADFFE8F3-3ED9-410A-8834-C33A1468C8BC}"/>
    <cellStyle name="40% - Accent4 2 2 6 5 2 2" xfId="29907" xr:uid="{1ECAB700-7834-4666-A96C-9B4D29DAB66E}"/>
    <cellStyle name="40% - Accent4 2 2 6 5 2 2 2" xfId="48669" xr:uid="{2117976A-03B3-4C28-855A-2E361287947F}"/>
    <cellStyle name="40% - Accent4 2 2 6 5 2 3" xfId="20516" xr:uid="{257BA529-7DA6-40A5-AA52-085EF948B512}"/>
    <cellStyle name="40% - Accent4 2 2 6 5 2 4" xfId="39288" xr:uid="{599DFAFC-B1D4-4182-8D1E-DC65544F666E}"/>
    <cellStyle name="40% - Accent4 2 2 6 5 3" xfId="23316" xr:uid="{9B2833A1-A55C-4D8F-B75B-421643759C20}"/>
    <cellStyle name="40% - Accent4 2 2 6 5 3 2" xfId="42079" xr:uid="{42E89450-BCA1-4BF4-9A91-3C460304B1CD}"/>
    <cellStyle name="40% - Accent4 2 2 6 5 4" xfId="13925" xr:uid="{9CB596A4-2F94-4417-AC1E-270A9A3B4F32}"/>
    <cellStyle name="40% - Accent4 2 2 6 5 5" xfId="32698" xr:uid="{ABEAB46A-677E-4762-8251-B30F29FB0465}"/>
    <cellStyle name="40% - Accent4 2 2 6 5 6" xfId="53399" xr:uid="{5C23F154-925D-44E0-9830-F987A5A182C9}"/>
    <cellStyle name="40% - Accent4 2 2 6 5 7" xfId="61305" xr:uid="{4C5FE736-7556-4A6E-ACEB-A600B304BF29}"/>
    <cellStyle name="40% - Accent4 2 2 6 6" xfId="7037" xr:uid="{79A9782C-864C-4BD8-8316-D92885476E23}"/>
    <cellStyle name="40% - Accent4 2 2 6 6 2" xfId="26077" xr:uid="{26D42289-0829-455D-A154-4695CC09C311}"/>
    <cellStyle name="40% - Accent4 2 2 6 6 2 2" xfId="44839" xr:uid="{7B47DD54-1DE6-45A6-8647-56344E607CC9}"/>
    <cellStyle name="40% - Accent4 2 2 6 6 3" xfId="16686" xr:uid="{1586ED48-FE21-4E45-81FF-10D758CA7B1E}"/>
    <cellStyle name="40% - Accent4 2 2 6 6 4" xfId="35458" xr:uid="{BB9C4E59-619E-42CB-9C34-5CEBD9253F65}"/>
    <cellStyle name="40% - Accent4 2 2 6 7" xfId="8772" xr:uid="{CF733246-43C5-4748-9534-A39E582ACA13}"/>
    <cellStyle name="40% - Accent4 2 2 6 7 2" xfId="27628" xr:uid="{24F2589F-1517-4B6F-8D52-445EED91C43D}"/>
    <cellStyle name="40% - Accent4 2 2 6 7 2 2" xfId="46390" xr:uid="{AE3B3D90-0D90-41F5-8A7A-5CEC92BDF304}"/>
    <cellStyle name="40% - Accent4 2 2 6 7 3" xfId="18237" xr:uid="{CB82EDC6-861D-4CEE-9F8A-E807D45A4D44}"/>
    <cellStyle name="40% - Accent4 2 2 6 7 4" xfId="37009" xr:uid="{C2B4F65A-7A15-4CC8-9D71-0D63D3C7BC36}"/>
    <cellStyle name="40% - Accent4 2 2 6 8" xfId="22627" xr:uid="{7A212A5A-18E5-4DF4-8014-52FE1B3E964D}"/>
    <cellStyle name="40% - Accent4 2 2 6 8 2" xfId="41399" xr:uid="{0DF24DAA-CA8B-4154-87B8-AF158423B091}"/>
    <cellStyle name="40% - Accent4 2 2 6 9" xfId="13236" xr:uid="{361E54FA-D14A-41E0-BE70-89DF5B4F5B6F}"/>
    <cellStyle name="40% - Accent4 2 2 7" xfId="2532" xr:uid="{41127CEB-C404-405D-90B3-654CC7BB23EB}"/>
    <cellStyle name="40% - Accent4 2 2 7 10" xfId="51124" xr:uid="{E598CFFD-E7FF-44B8-BE3A-16289F556720}"/>
    <cellStyle name="40% - Accent4 2 2 7 11" xfId="3575" xr:uid="{0E7C139B-31D1-4AC5-9913-4F2713BF553C}"/>
    <cellStyle name="40% - Accent4 2 2 7 12" xfId="59265" xr:uid="{F30F318E-5BF3-452A-A9F2-53896C89B8A8}"/>
    <cellStyle name="40% - Accent4 2 2 7 2" xfId="2533" xr:uid="{D9F17EB9-053C-4DB0-BA5B-5CDA0FE4058C}"/>
    <cellStyle name="40% - Accent4 2 2 7 2 10" xfId="59266" xr:uid="{F14835EA-CA2D-47C1-8480-1C62E633F386}"/>
    <cellStyle name="40% - Accent4 2 2 7 2 2" xfId="7042" xr:uid="{97C488EB-ECC7-44BC-97FA-7E66F6B2C2E8}"/>
    <cellStyle name="40% - Accent4 2 2 7 2 2 2" xfId="11054" xr:uid="{4269BA71-9FAA-4F3D-9FA2-8D91E09A63B1}"/>
    <cellStyle name="40% - Accent4 2 2 7 2 2 2 2" xfId="29908" xr:uid="{CAE94AD8-28C3-4F39-B49F-D00B699BBB90}"/>
    <cellStyle name="40% - Accent4 2 2 7 2 2 2 2 2" xfId="48670" xr:uid="{0202AADF-7F9D-45EE-99C0-C413524595AB}"/>
    <cellStyle name="40% - Accent4 2 2 7 2 2 2 3" xfId="20517" xr:uid="{BAFD23F9-7F6F-4208-9986-7BAED2BF6A0F}"/>
    <cellStyle name="40% - Accent4 2 2 7 2 2 2 4" xfId="39289" xr:uid="{B24D164A-6BFA-4F48-910F-DBDE0C6DC9AA}"/>
    <cellStyle name="40% - Accent4 2 2 7 2 2 3" xfId="26082" xr:uid="{563624BD-D108-4904-97F7-30605491C400}"/>
    <cellStyle name="40% - Accent4 2 2 7 2 2 3 2" xfId="44844" xr:uid="{761B6CC7-752E-48EF-8FAE-E7B8671F8BC4}"/>
    <cellStyle name="40% - Accent4 2 2 7 2 2 4" xfId="16691" xr:uid="{8A5EC541-81CA-4A90-AA73-F78C1FEB0D90}"/>
    <cellStyle name="40% - Accent4 2 2 7 2 2 5" xfId="35463" xr:uid="{E72E2AED-CE69-42A6-BDCE-E1461F7542C2}"/>
    <cellStyle name="40% - Accent4 2 2 7 2 2 6" xfId="53400" xr:uid="{E077E8C0-319C-4161-9025-14EDA2E617A2}"/>
    <cellStyle name="40% - Accent4 2 2 7 2 2 7" xfId="61306" xr:uid="{3D64C0C6-6ADD-4D69-9EF0-68F479D58768}"/>
    <cellStyle name="40% - Accent4 2 2 7 2 3" xfId="11055" xr:uid="{51644755-7E19-45D4-A966-2FC01E57E11C}"/>
    <cellStyle name="40% - Accent4 2 2 7 2 3 2" xfId="29909" xr:uid="{C5109976-9DE1-4BB2-8FA7-900D81474901}"/>
    <cellStyle name="40% - Accent4 2 2 7 2 3 2 2" xfId="48671" xr:uid="{08A500A9-7A7E-4376-9F9F-76715EA69C8B}"/>
    <cellStyle name="40% - Accent4 2 2 7 2 3 3" xfId="20518" xr:uid="{0530D09E-C342-4099-8D5A-87829107CC87}"/>
    <cellStyle name="40% - Accent4 2 2 7 2 3 4" xfId="39290" xr:uid="{7D51667F-DBAA-41E9-8975-AAD1940CD6D0}"/>
    <cellStyle name="40% - Accent4 2 2 7 2 3 5" xfId="53401" xr:uid="{F6D1ABEB-621F-4A75-BFCF-B0C5F2B941B7}"/>
    <cellStyle name="40% - Accent4 2 2 7 2 3 6" xfId="61307" xr:uid="{1E1DDFF7-ECF9-4D84-8C6A-F7FD043BD67A}"/>
    <cellStyle name="40% - Accent4 2 2 7 2 4" xfId="8777" xr:uid="{96E57D89-87F6-421F-B78C-1C1DAF44913F}"/>
    <cellStyle name="40% - Accent4 2 2 7 2 4 2" xfId="27633" xr:uid="{85493D32-D621-48BF-ADE2-493CC0C7A5A3}"/>
    <cellStyle name="40% - Accent4 2 2 7 2 4 2 2" xfId="46395" xr:uid="{DBF9FB09-665C-4DE4-AA49-AAC1DA54FE7D}"/>
    <cellStyle name="40% - Accent4 2 2 7 2 4 3" xfId="18242" xr:uid="{8C2D8FF2-43F8-41F2-87CC-F85EAA960449}"/>
    <cellStyle name="40% - Accent4 2 2 7 2 4 4" xfId="37014" xr:uid="{53E21196-1965-435B-9E41-3CFC9BB3399A}"/>
    <cellStyle name="40% - Accent4 2 2 7 2 5" xfId="24309" xr:uid="{6EBD6157-1A63-4DB4-900E-8BB91F2A6EE6}"/>
    <cellStyle name="40% - Accent4 2 2 7 2 5 2" xfId="43072" xr:uid="{F28CDE06-C297-4FD2-9E90-072A2A3C9613}"/>
    <cellStyle name="40% - Accent4 2 2 7 2 6" xfId="14918" xr:uid="{EC03F3B1-AF90-44BC-BF41-CEBA26084AD8}"/>
    <cellStyle name="40% - Accent4 2 2 7 2 7" xfId="33691" xr:uid="{478670E2-63E7-4A37-B535-B3F191861AC5}"/>
    <cellStyle name="40% - Accent4 2 2 7 2 8" xfId="51125" xr:uid="{EAD509F2-32B3-4B74-8012-E52CE5A6C1B3}"/>
    <cellStyle name="40% - Accent4 2 2 7 2 9" xfId="5262" xr:uid="{680C2CC5-EC48-416A-9B7D-B1D2D8F9063F}"/>
    <cellStyle name="40% - Accent4 2 2 7 3" xfId="6038" xr:uid="{D6052BDD-70EB-4122-B8FA-E16C77C73A2C}"/>
    <cellStyle name="40% - Accent4 2 2 7 3 2" xfId="11056" xr:uid="{16C8D018-4A33-4952-969D-989F98491F19}"/>
    <cellStyle name="40% - Accent4 2 2 7 3 2 2" xfId="29910" xr:uid="{3BAD0CD0-D45A-4DBD-B267-E05CB05ECCA3}"/>
    <cellStyle name="40% - Accent4 2 2 7 3 2 2 2" xfId="48672" xr:uid="{D8F9234F-3090-455F-BAF3-0B8F80BE8792}"/>
    <cellStyle name="40% - Accent4 2 2 7 3 2 3" xfId="20519" xr:uid="{B07D85D7-47CE-4E78-B571-27E1214173DB}"/>
    <cellStyle name="40% - Accent4 2 2 7 3 2 4" xfId="39291" xr:uid="{AB6F41EF-03E1-4DA0-B701-0879099FD5A6}"/>
    <cellStyle name="40% - Accent4 2 2 7 3 3" xfId="25085" xr:uid="{8B38FA26-39A7-41BA-A020-E286D846A211}"/>
    <cellStyle name="40% - Accent4 2 2 7 3 3 2" xfId="43847" xr:uid="{46FD499A-F19D-4DD6-9E1B-9DCBB7D210F7}"/>
    <cellStyle name="40% - Accent4 2 2 7 3 4" xfId="15694" xr:uid="{EE41146A-60F9-42F1-BD63-887D5E6A92D1}"/>
    <cellStyle name="40% - Accent4 2 2 7 3 5" xfId="34466" xr:uid="{5BCE41AE-8CAE-4238-87FF-9095EB891F88}"/>
    <cellStyle name="40% - Accent4 2 2 7 3 6" xfId="53402" xr:uid="{4265A307-8BF4-425B-812B-1751F6D3303D}"/>
    <cellStyle name="40% - Accent4 2 2 7 3 7" xfId="61308" xr:uid="{C95176D5-1626-46E3-B5DD-FA6C791E94DE}"/>
    <cellStyle name="40% - Accent4 2 2 7 4" xfId="4487" xr:uid="{6399F6FB-1F6E-4280-A6B1-9E4746A8A45C}"/>
    <cellStyle name="40% - Accent4 2 2 7 4 2" xfId="11057" xr:uid="{5BA56E59-0976-478C-95E4-F8F957D0101A}"/>
    <cellStyle name="40% - Accent4 2 2 7 4 2 2" xfId="29911" xr:uid="{895D277D-FA97-48A7-AACB-88716C00654E}"/>
    <cellStyle name="40% - Accent4 2 2 7 4 2 2 2" xfId="48673" xr:uid="{9589F7B3-F2C0-46EF-9248-5CEAA34A3867}"/>
    <cellStyle name="40% - Accent4 2 2 7 4 2 3" xfId="20520" xr:uid="{3B5FB2D9-5336-4581-BE65-BC54376CE28C}"/>
    <cellStyle name="40% - Accent4 2 2 7 4 2 4" xfId="39292" xr:uid="{CB08C2B7-58BF-45EA-A47A-EBC885DD94F8}"/>
    <cellStyle name="40% - Accent4 2 2 7 4 3" xfId="23534" xr:uid="{29F73602-C301-4F99-BF75-DD6CE5D78AD0}"/>
    <cellStyle name="40% - Accent4 2 2 7 4 3 2" xfId="42297" xr:uid="{F5EEB3A9-0EB0-4CE4-ADA9-9B2CB0F64057}"/>
    <cellStyle name="40% - Accent4 2 2 7 4 4" xfId="14143" xr:uid="{DD4D679A-F7FD-417A-AAA1-ED525EC720CC}"/>
    <cellStyle name="40% - Accent4 2 2 7 4 5" xfId="32916" xr:uid="{92E2A37B-EFCD-4D95-ABF2-A2C6F545E367}"/>
    <cellStyle name="40% - Accent4 2 2 7 4 6" xfId="53403" xr:uid="{434CB25F-6DDB-4733-9C12-5E871C7ACF68}"/>
    <cellStyle name="40% - Accent4 2 2 7 4 7" xfId="61309" xr:uid="{82F65887-58F0-4D01-BF39-98D6BD47F579}"/>
    <cellStyle name="40% - Accent4 2 2 7 5" xfId="7041" xr:uid="{CECF344F-BB5B-4324-AE2C-105CC98761D4}"/>
    <cellStyle name="40% - Accent4 2 2 7 5 2" xfId="26081" xr:uid="{FDE3038C-13D2-4A10-8C69-BB74808F0E66}"/>
    <cellStyle name="40% - Accent4 2 2 7 5 2 2" xfId="44843" xr:uid="{0900108A-C271-4934-BB1B-265B1EF24D95}"/>
    <cellStyle name="40% - Accent4 2 2 7 5 3" xfId="16690" xr:uid="{BFB32A66-FBB6-45B0-BFAE-FD40F976AA33}"/>
    <cellStyle name="40% - Accent4 2 2 7 5 4" xfId="35462" xr:uid="{7E6B5049-4141-447E-896C-72E8D3E95229}"/>
    <cellStyle name="40% - Accent4 2 2 7 6" xfId="8776" xr:uid="{87FBC9A2-9543-41C9-AE76-80E2D5AE93F8}"/>
    <cellStyle name="40% - Accent4 2 2 7 6 2" xfId="27632" xr:uid="{65DC8C63-F0C8-4299-94AD-410D329D1D28}"/>
    <cellStyle name="40% - Accent4 2 2 7 6 2 2" xfId="46394" xr:uid="{4C747A38-3BF3-418F-BF93-51CDAB032825}"/>
    <cellStyle name="40% - Accent4 2 2 7 6 3" xfId="18241" xr:uid="{D63D8787-A18E-405D-8775-3AF5A32B3664}"/>
    <cellStyle name="40% - Accent4 2 2 7 6 4" xfId="37013" xr:uid="{3F99ECC2-5808-4FCB-A6C5-6960009F757A}"/>
    <cellStyle name="40% - Accent4 2 2 7 7" xfId="22629" xr:uid="{13FB3465-0AEE-466D-954F-399446894D23}"/>
    <cellStyle name="40% - Accent4 2 2 7 7 2" xfId="41401" xr:uid="{9A5E7EB7-1D6F-45BB-8B47-5D3081F0A331}"/>
    <cellStyle name="40% - Accent4 2 2 7 8" xfId="13238" xr:uid="{4838A4AC-6836-4A78-BF79-0E664CEDA166}"/>
    <cellStyle name="40% - Accent4 2 2 7 9" xfId="32020" xr:uid="{64CC8E2C-B368-4CE7-B6D5-497D9FD336D3}"/>
    <cellStyle name="40% - Accent4 2 2 8" xfId="2534" xr:uid="{B557C3A9-2182-44C5-9541-134D62754109}"/>
    <cellStyle name="40% - Accent4 2 2 8 10" xfId="51126" xr:uid="{B89AD28D-401F-4A73-81A8-200824E0C386}"/>
    <cellStyle name="40% - Accent4 2 2 8 11" xfId="3576" xr:uid="{5F36A9B0-B3B9-4402-9BA3-8BE974E0EE3D}"/>
    <cellStyle name="40% - Accent4 2 2 8 12" xfId="59267" xr:uid="{50AFF25A-9934-4B32-9EA8-62F25113AFD2}"/>
    <cellStyle name="40% - Accent4 2 2 8 2" xfId="2535" xr:uid="{A9D857D7-5779-4EC2-9914-904F567FAFB3}"/>
    <cellStyle name="40% - Accent4 2 2 8 2 10" xfId="59268" xr:uid="{752A6E80-9C79-4724-BA09-C815AF27D72E}"/>
    <cellStyle name="40% - Accent4 2 2 8 2 2" xfId="7044" xr:uid="{A248B81E-91EF-4866-B7C4-D9A0CD7C9DAA}"/>
    <cellStyle name="40% - Accent4 2 2 8 2 2 2" xfId="11058" xr:uid="{360E5356-DCD7-49BF-A516-47536F002841}"/>
    <cellStyle name="40% - Accent4 2 2 8 2 2 2 2" xfId="29912" xr:uid="{FBFE2B81-E064-4697-816C-EB644E343619}"/>
    <cellStyle name="40% - Accent4 2 2 8 2 2 2 2 2" xfId="48674" xr:uid="{4429517A-D8D6-4797-AB76-40685022D238}"/>
    <cellStyle name="40% - Accent4 2 2 8 2 2 2 3" xfId="20521" xr:uid="{9FEC6A80-147C-4905-91C5-3CD35548B1C8}"/>
    <cellStyle name="40% - Accent4 2 2 8 2 2 2 4" xfId="39293" xr:uid="{5117FE29-5FE8-4A42-AE14-064796B98014}"/>
    <cellStyle name="40% - Accent4 2 2 8 2 2 3" xfId="26084" xr:uid="{94DFEC35-44EB-4FED-867E-B87246E3BC68}"/>
    <cellStyle name="40% - Accent4 2 2 8 2 2 3 2" xfId="44846" xr:uid="{E5425489-A0A2-44D8-B4E4-7D7F26F35CF0}"/>
    <cellStyle name="40% - Accent4 2 2 8 2 2 4" xfId="16693" xr:uid="{7A4B7D5F-9344-4F26-85F7-F41FDF3B04C1}"/>
    <cellStyle name="40% - Accent4 2 2 8 2 2 5" xfId="35465" xr:uid="{F02A6770-09A9-4501-BD54-61F82C121CFA}"/>
    <cellStyle name="40% - Accent4 2 2 8 2 2 6" xfId="53404" xr:uid="{BEF91F77-DA44-49D6-BE9B-707BC26BDA2F}"/>
    <cellStyle name="40% - Accent4 2 2 8 2 2 7" xfId="61310" xr:uid="{B65BFA64-8BB1-4FE4-9778-E0F246ECEBAF}"/>
    <cellStyle name="40% - Accent4 2 2 8 2 3" xfId="11059" xr:uid="{AF901F4A-CE2A-40E7-9D2A-4573F04E9401}"/>
    <cellStyle name="40% - Accent4 2 2 8 2 3 2" xfId="29913" xr:uid="{DFF33FE4-31C7-4577-B038-91AF1FD73492}"/>
    <cellStyle name="40% - Accent4 2 2 8 2 3 2 2" xfId="48675" xr:uid="{6A8A9442-FC5B-4BB1-A3C7-E27A154AEFE5}"/>
    <cellStyle name="40% - Accent4 2 2 8 2 3 3" xfId="20522" xr:uid="{0A7B74D9-6CE1-469D-926E-632A3DAA3037}"/>
    <cellStyle name="40% - Accent4 2 2 8 2 3 4" xfId="39294" xr:uid="{BE905689-C5F3-4A90-85CD-92E97E371524}"/>
    <cellStyle name="40% - Accent4 2 2 8 2 3 5" xfId="53405" xr:uid="{DFA71CF7-EC44-49F1-97BD-F8C0218F3A41}"/>
    <cellStyle name="40% - Accent4 2 2 8 2 3 6" xfId="61311" xr:uid="{5A8F9D91-A791-4438-AB8F-4D7CBD08A8F3}"/>
    <cellStyle name="40% - Accent4 2 2 8 2 4" xfId="8779" xr:uid="{4A586C4F-8F17-4080-B5F1-B87A629C26A3}"/>
    <cellStyle name="40% - Accent4 2 2 8 2 4 2" xfId="27635" xr:uid="{405FCC72-1CF6-4F49-B842-CFE2C52374CD}"/>
    <cellStyle name="40% - Accent4 2 2 8 2 4 2 2" xfId="46397" xr:uid="{8A97D385-9DFA-4422-AD58-3C034A213672}"/>
    <cellStyle name="40% - Accent4 2 2 8 2 4 3" xfId="18244" xr:uid="{F90916B1-8378-406E-9EB7-A4721C5C471A}"/>
    <cellStyle name="40% - Accent4 2 2 8 2 4 4" xfId="37016" xr:uid="{097B8C7F-54F1-4A69-9802-415B6B4F018D}"/>
    <cellStyle name="40% - Accent4 2 2 8 2 5" xfId="24554" xr:uid="{192DCE53-7ABA-43A7-8EDD-55EDF1D5FDA3}"/>
    <cellStyle name="40% - Accent4 2 2 8 2 5 2" xfId="43316" xr:uid="{288FD35E-012D-4F0F-8FD5-E9A39FBAF632}"/>
    <cellStyle name="40% - Accent4 2 2 8 2 6" xfId="15163" xr:uid="{E0A72B14-AE1E-4D1E-B388-D263C6152A94}"/>
    <cellStyle name="40% - Accent4 2 2 8 2 7" xfId="33935" xr:uid="{685952EE-9DC1-402D-B81D-3593FC8B773B}"/>
    <cellStyle name="40% - Accent4 2 2 8 2 8" xfId="51127" xr:uid="{0089626C-3290-409E-B745-3AEDF24A82D9}"/>
    <cellStyle name="40% - Accent4 2 2 8 2 9" xfId="5507" xr:uid="{9E5CF9EA-996C-4FEB-9759-C3EE3B210A10}"/>
    <cellStyle name="40% - Accent4 2 2 8 3" xfId="6282" xr:uid="{A0C59DF7-FB4D-4D92-8B95-F0114E6C37CB}"/>
    <cellStyle name="40% - Accent4 2 2 8 3 2" xfId="11060" xr:uid="{66E538DE-B955-48A0-9044-64EFA439ED3C}"/>
    <cellStyle name="40% - Accent4 2 2 8 3 2 2" xfId="29914" xr:uid="{530C7DE9-B9CA-47D3-BD77-684954CAF507}"/>
    <cellStyle name="40% - Accent4 2 2 8 3 2 2 2" xfId="48676" xr:uid="{20E6E88F-0998-4A4C-BE8B-CEE51293862F}"/>
    <cellStyle name="40% - Accent4 2 2 8 3 2 3" xfId="20523" xr:uid="{4B5C9130-BD8D-4698-BA4E-58D3EF251EDB}"/>
    <cellStyle name="40% - Accent4 2 2 8 3 2 4" xfId="39295" xr:uid="{0B31B839-1E4F-44CC-9C6E-CD4D67AFA5BF}"/>
    <cellStyle name="40% - Accent4 2 2 8 3 3" xfId="25329" xr:uid="{D4E0328A-6625-43F6-B92C-28C31F11AC96}"/>
    <cellStyle name="40% - Accent4 2 2 8 3 3 2" xfId="44091" xr:uid="{2DEC6439-A38A-4500-B280-4B121A8A94E1}"/>
    <cellStyle name="40% - Accent4 2 2 8 3 4" xfId="15938" xr:uid="{C6639860-3845-47E1-9405-A8F3B2D1DB8B}"/>
    <cellStyle name="40% - Accent4 2 2 8 3 5" xfId="34710" xr:uid="{D9505886-9635-4381-9103-F8358F250F11}"/>
    <cellStyle name="40% - Accent4 2 2 8 3 6" xfId="53406" xr:uid="{2B926F66-9D6D-49A0-84D0-D88CAB9D54DF}"/>
    <cellStyle name="40% - Accent4 2 2 8 3 7" xfId="61312" xr:uid="{957BBF7C-F0D3-4B57-BA5D-06B0BA08C931}"/>
    <cellStyle name="40% - Accent4 2 2 8 4" xfId="4731" xr:uid="{4C0A77A5-22D9-4DE9-A5E3-2A7537EA98B5}"/>
    <cellStyle name="40% - Accent4 2 2 8 4 2" xfId="11061" xr:uid="{DC4A5D2E-594C-42F8-9DC5-B874E1FD1FE5}"/>
    <cellStyle name="40% - Accent4 2 2 8 4 2 2" xfId="29915" xr:uid="{51EE7336-4D22-4233-8113-32CB39F88000}"/>
    <cellStyle name="40% - Accent4 2 2 8 4 2 2 2" xfId="48677" xr:uid="{1D884A7F-31F2-41D0-BA7E-3BCCA13C4FED}"/>
    <cellStyle name="40% - Accent4 2 2 8 4 2 3" xfId="20524" xr:uid="{0E87EEE7-84CD-4424-99D9-B07BA1D41848}"/>
    <cellStyle name="40% - Accent4 2 2 8 4 2 4" xfId="39296" xr:uid="{442EB4F2-7923-420C-BA63-1C084677062D}"/>
    <cellStyle name="40% - Accent4 2 2 8 4 3" xfId="23778" xr:uid="{F18620A7-C608-4016-8AF1-FE6FB0A01924}"/>
    <cellStyle name="40% - Accent4 2 2 8 4 3 2" xfId="42541" xr:uid="{B8EDF7C6-900B-4581-A928-4D47C01288BB}"/>
    <cellStyle name="40% - Accent4 2 2 8 4 4" xfId="14387" xr:uid="{BC4F74A0-CEC8-4E06-BD86-00FAE3811F82}"/>
    <cellStyle name="40% - Accent4 2 2 8 4 5" xfId="33160" xr:uid="{15109E19-D4FC-4FD3-AE12-4E4D3ADEA09F}"/>
    <cellStyle name="40% - Accent4 2 2 8 4 6" xfId="53407" xr:uid="{B83C137F-4C19-4953-95BB-64BCDBFAA219}"/>
    <cellStyle name="40% - Accent4 2 2 8 4 7" xfId="61313" xr:uid="{B015DBFB-93FE-41CD-B508-F61704298470}"/>
    <cellStyle name="40% - Accent4 2 2 8 5" xfId="7043" xr:uid="{29E4DD80-CB75-490A-AC3F-FC839994C984}"/>
    <cellStyle name="40% - Accent4 2 2 8 5 2" xfId="26083" xr:uid="{EE5C4BCA-C3BD-4239-A9C9-6CE4F42518BC}"/>
    <cellStyle name="40% - Accent4 2 2 8 5 2 2" xfId="44845" xr:uid="{2053DF1C-9E19-42DC-9583-FE9C9A839ED2}"/>
    <cellStyle name="40% - Accent4 2 2 8 5 3" xfId="16692" xr:uid="{75C92527-3773-4B83-BD53-C4D93FD593D2}"/>
    <cellStyle name="40% - Accent4 2 2 8 5 4" xfId="35464" xr:uid="{78A2A611-7604-41C5-A0A2-59C4676FF111}"/>
    <cellStyle name="40% - Accent4 2 2 8 6" xfId="8778" xr:uid="{04994BEB-C327-49FB-B776-1521309C4ED2}"/>
    <cellStyle name="40% - Accent4 2 2 8 6 2" xfId="27634" xr:uid="{70503BA6-22C7-45B8-887A-9F1C63A9FA5B}"/>
    <cellStyle name="40% - Accent4 2 2 8 6 2 2" xfId="46396" xr:uid="{9A8465EC-C4E3-4ECE-A19C-17B23383B2FC}"/>
    <cellStyle name="40% - Accent4 2 2 8 6 3" xfId="18243" xr:uid="{499A49A4-2C2D-43A9-98FF-6E73A76A3450}"/>
    <cellStyle name="40% - Accent4 2 2 8 6 4" xfId="37015" xr:uid="{48E9CA4C-FEC8-4390-A9BD-5356C4BD4C7D}"/>
    <cellStyle name="40% - Accent4 2 2 8 7" xfId="22630" xr:uid="{14D0B8C0-AC5E-4D11-8DF3-F76B454F8B67}"/>
    <cellStyle name="40% - Accent4 2 2 8 7 2" xfId="41402" xr:uid="{C7EF5BCB-6D41-45BB-92F0-5CAAD0CA89C6}"/>
    <cellStyle name="40% - Accent4 2 2 8 8" xfId="13239" xr:uid="{F5DF4CDF-6467-46BB-A157-FC8D84BF1325}"/>
    <cellStyle name="40% - Accent4 2 2 8 9" xfId="32021" xr:uid="{AEF6CD3C-7F6D-4C94-AEB2-784704EFF8FD}"/>
    <cellStyle name="40% - Accent4 2 2 9" xfId="2536" xr:uid="{F28EA609-534C-4A99-9149-810E22D996FB}"/>
    <cellStyle name="40% - Accent4 2 2 9 10" xfId="51128" xr:uid="{FECA7D0B-CE48-4364-9355-37CB0024961A}"/>
    <cellStyle name="40% - Accent4 2 2 9 11" xfId="3577" xr:uid="{5C635F95-73CF-4532-9575-6B4A12DC6322}"/>
    <cellStyle name="40% - Accent4 2 2 9 12" xfId="59269" xr:uid="{B0085A10-AF65-4688-9724-7BB8CC393577}"/>
    <cellStyle name="40% - Accent4 2 2 9 2" xfId="2537" xr:uid="{C6A84860-7340-429D-8F5F-57B319F521CB}"/>
    <cellStyle name="40% - Accent4 2 2 9 2 10" xfId="59270" xr:uid="{02E15DAA-13B4-4386-BA51-B26A951E86EC}"/>
    <cellStyle name="40% - Accent4 2 2 9 2 2" xfId="7046" xr:uid="{A7E9DB1F-6DDF-4A30-AA2E-F355556FBDBE}"/>
    <cellStyle name="40% - Accent4 2 2 9 2 2 2" xfId="11062" xr:uid="{46CAD34C-4CEB-4AFE-8E64-7DBD7EE11C67}"/>
    <cellStyle name="40% - Accent4 2 2 9 2 2 2 2" xfId="29916" xr:uid="{3665A47D-C12D-4D09-BC8B-F81DB75E5534}"/>
    <cellStyle name="40% - Accent4 2 2 9 2 2 2 2 2" xfId="48678" xr:uid="{00B8D74F-AF92-466B-AAE5-AB9F56DCE10D}"/>
    <cellStyle name="40% - Accent4 2 2 9 2 2 2 3" xfId="20525" xr:uid="{02487798-2D4A-4406-87A0-94A483546F29}"/>
    <cellStyle name="40% - Accent4 2 2 9 2 2 2 4" xfId="39297" xr:uid="{CD9AEEC9-4978-4464-8483-304937BD2A48}"/>
    <cellStyle name="40% - Accent4 2 2 9 2 2 3" xfId="26086" xr:uid="{00CA087D-BDEF-4464-946A-51C547E48E5A}"/>
    <cellStyle name="40% - Accent4 2 2 9 2 2 3 2" xfId="44848" xr:uid="{5861666C-1EA7-4574-8071-81D714547B20}"/>
    <cellStyle name="40% - Accent4 2 2 9 2 2 4" xfId="16695" xr:uid="{8265841B-00B3-404D-85BB-9CC221869A81}"/>
    <cellStyle name="40% - Accent4 2 2 9 2 2 5" xfId="35467" xr:uid="{15C3FF07-4993-4F1C-8181-9849218A8FAC}"/>
    <cellStyle name="40% - Accent4 2 2 9 2 2 6" xfId="53408" xr:uid="{1CC3ED79-C418-4A2C-8687-E6C09C8E7932}"/>
    <cellStyle name="40% - Accent4 2 2 9 2 2 7" xfId="61314" xr:uid="{CC3C4B3C-A0C4-4D51-97F0-578183825B13}"/>
    <cellStyle name="40% - Accent4 2 2 9 2 3" xfId="11063" xr:uid="{FBDF3377-B7C0-434E-847B-F01996CE68F1}"/>
    <cellStyle name="40% - Accent4 2 2 9 2 3 2" xfId="29917" xr:uid="{E7F831DE-B978-496B-9182-D011593ABD78}"/>
    <cellStyle name="40% - Accent4 2 2 9 2 3 2 2" xfId="48679" xr:uid="{21FEB2E2-2E23-4EA5-81DD-E486869A9698}"/>
    <cellStyle name="40% - Accent4 2 2 9 2 3 3" xfId="20526" xr:uid="{41949FC0-2A0B-485C-9EB1-46E68FE04EDB}"/>
    <cellStyle name="40% - Accent4 2 2 9 2 3 4" xfId="39298" xr:uid="{B82D7A5F-CDF6-4108-9A34-2628882BB12A}"/>
    <cellStyle name="40% - Accent4 2 2 9 2 3 5" xfId="53409" xr:uid="{5FE7745B-52DD-4B7C-BC3F-4C33741364D4}"/>
    <cellStyle name="40% - Accent4 2 2 9 2 3 6" xfId="61315" xr:uid="{1230A21A-CA6C-4828-B838-8F7F04A39C7B}"/>
    <cellStyle name="40% - Accent4 2 2 9 2 4" xfId="8781" xr:uid="{BC385AA1-14C8-4889-8695-1CC7FF9708EB}"/>
    <cellStyle name="40% - Accent4 2 2 9 2 4 2" xfId="27637" xr:uid="{01D3595B-6109-40C4-B65E-3C51E9ECBD1B}"/>
    <cellStyle name="40% - Accent4 2 2 9 2 4 2 2" xfId="46399" xr:uid="{61B7D480-CE00-43E5-8D53-2D2A176A72CF}"/>
    <cellStyle name="40% - Accent4 2 2 9 2 4 3" xfId="18246" xr:uid="{2723A199-D8E0-4052-ADC9-E58EB57E8724}"/>
    <cellStyle name="40% - Accent4 2 2 9 2 4 4" xfId="37018" xr:uid="{285581A2-2981-47C7-A560-CACCD7877F48}"/>
    <cellStyle name="40% - Accent4 2 2 9 2 5" xfId="24611" xr:uid="{2E5E77BD-FA69-4201-89CF-ACFCA19D5FA7}"/>
    <cellStyle name="40% - Accent4 2 2 9 2 5 2" xfId="43373" xr:uid="{319FDDAD-7426-46C6-A957-795D29F41237}"/>
    <cellStyle name="40% - Accent4 2 2 9 2 6" xfId="15220" xr:uid="{153ADD43-5B27-4F65-B9F9-4D2935D268C3}"/>
    <cellStyle name="40% - Accent4 2 2 9 2 7" xfId="33992" xr:uid="{EED4C996-CA09-40FE-987A-339D16699523}"/>
    <cellStyle name="40% - Accent4 2 2 9 2 8" xfId="51129" xr:uid="{0EDA0A14-B763-48F7-A336-8B8A63248357}"/>
    <cellStyle name="40% - Accent4 2 2 9 2 9" xfId="5564" xr:uid="{0234044F-448A-4DC6-991C-D7ABAEDA6227}"/>
    <cellStyle name="40% - Accent4 2 2 9 3" xfId="6339" xr:uid="{082A0CF4-FB85-4EA4-A8C0-16287150FB64}"/>
    <cellStyle name="40% - Accent4 2 2 9 3 2" xfId="11064" xr:uid="{072B6F81-38F7-4C97-AD43-B38483CB6DB6}"/>
    <cellStyle name="40% - Accent4 2 2 9 3 2 2" xfId="29918" xr:uid="{412CF4FC-D64E-49AF-9C38-1D9E899FCE5C}"/>
    <cellStyle name="40% - Accent4 2 2 9 3 2 2 2" xfId="48680" xr:uid="{C78FC73D-1B5E-4A2E-A070-06A57B54C568}"/>
    <cellStyle name="40% - Accent4 2 2 9 3 2 3" xfId="20527" xr:uid="{E5EE1723-98AE-494A-A0AA-497BE22254BF}"/>
    <cellStyle name="40% - Accent4 2 2 9 3 2 4" xfId="39299" xr:uid="{02901348-12A0-48E5-AEDF-27037D499F83}"/>
    <cellStyle name="40% - Accent4 2 2 9 3 3" xfId="25386" xr:uid="{A73A9C81-449D-4D09-9EDD-5ECBFCDFBF62}"/>
    <cellStyle name="40% - Accent4 2 2 9 3 3 2" xfId="44148" xr:uid="{7173A99A-254C-456C-9C1C-3AC8A90F5753}"/>
    <cellStyle name="40% - Accent4 2 2 9 3 4" xfId="15995" xr:uid="{218A4CBC-D792-4C7B-878B-8E82F7A00025}"/>
    <cellStyle name="40% - Accent4 2 2 9 3 5" xfId="34767" xr:uid="{23264125-59C4-40B6-A3F9-D361AE283BA1}"/>
    <cellStyle name="40% - Accent4 2 2 9 3 6" xfId="53410" xr:uid="{D7DB686D-F4A8-4693-AFE2-C92F113C9645}"/>
    <cellStyle name="40% - Accent4 2 2 9 3 7" xfId="61316" xr:uid="{726B6C45-47D4-43DC-9F1A-071E6870043A}"/>
    <cellStyle name="40% - Accent4 2 2 9 4" xfId="4788" xr:uid="{B7E99739-EE64-43C5-92A3-931713508891}"/>
    <cellStyle name="40% - Accent4 2 2 9 4 2" xfId="11065" xr:uid="{E5112DB1-600A-4CA7-AB75-041814A9B3A4}"/>
    <cellStyle name="40% - Accent4 2 2 9 4 2 2" xfId="29919" xr:uid="{F3F15C94-DD1B-4FB2-90B1-DE14928E1630}"/>
    <cellStyle name="40% - Accent4 2 2 9 4 2 2 2" xfId="48681" xr:uid="{B56224BA-1EAB-45EF-80B0-4D831766E819}"/>
    <cellStyle name="40% - Accent4 2 2 9 4 2 3" xfId="20528" xr:uid="{FBE7CD2A-D325-42EC-826E-B05427AA21A7}"/>
    <cellStyle name="40% - Accent4 2 2 9 4 2 4" xfId="39300" xr:uid="{437BAC73-3995-4CD1-9649-964A1DB6A10B}"/>
    <cellStyle name="40% - Accent4 2 2 9 4 3" xfId="23835" xr:uid="{C8316016-7371-4067-80E3-31EFD59D585E}"/>
    <cellStyle name="40% - Accent4 2 2 9 4 3 2" xfId="42598" xr:uid="{F6219021-134B-4D83-979C-DCE95D885D07}"/>
    <cellStyle name="40% - Accent4 2 2 9 4 4" xfId="14444" xr:uid="{250ED24B-9959-4321-AC17-AB306E499CE4}"/>
    <cellStyle name="40% - Accent4 2 2 9 4 5" xfId="33217" xr:uid="{85A1DFF4-27E0-4468-8C8E-B29892F6536B}"/>
    <cellStyle name="40% - Accent4 2 2 9 4 6" xfId="53411" xr:uid="{F688835C-8B23-4DCD-88CB-92A5DBC62991}"/>
    <cellStyle name="40% - Accent4 2 2 9 4 7" xfId="61317" xr:uid="{681FBA98-F276-4CB8-83E5-2C909177A128}"/>
    <cellStyle name="40% - Accent4 2 2 9 5" xfId="7045" xr:uid="{CBDFAA11-17EB-4471-B27C-7FF8F1359476}"/>
    <cellStyle name="40% - Accent4 2 2 9 5 2" xfId="26085" xr:uid="{B9C0D4BD-50C7-421A-9FBC-A4E9D49E7464}"/>
    <cellStyle name="40% - Accent4 2 2 9 5 2 2" xfId="44847" xr:uid="{29DA0EDF-DA43-4B32-996E-7CD55DE68FBB}"/>
    <cellStyle name="40% - Accent4 2 2 9 5 3" xfId="16694" xr:uid="{FE7EB98B-1A94-4550-BD50-BFC2B88C22BC}"/>
    <cellStyle name="40% - Accent4 2 2 9 5 4" xfId="35466" xr:uid="{2FADAECC-A39D-4E85-87F2-6C8080BB1283}"/>
    <cellStyle name="40% - Accent4 2 2 9 6" xfId="8780" xr:uid="{2C157375-A822-4C46-B169-0A33663BA0D9}"/>
    <cellStyle name="40% - Accent4 2 2 9 6 2" xfId="27636" xr:uid="{3F62BB6E-395F-43C6-89AB-E9763BE457AC}"/>
    <cellStyle name="40% - Accent4 2 2 9 6 2 2" xfId="46398" xr:uid="{4E0C29AD-4862-42AD-AAC6-B24A7785CF38}"/>
    <cellStyle name="40% - Accent4 2 2 9 6 3" xfId="18245" xr:uid="{BC4BD46C-819A-42DB-AF9F-518E948ABFFA}"/>
    <cellStyle name="40% - Accent4 2 2 9 6 4" xfId="37017" xr:uid="{A0E2ECF7-DEE9-4DB5-99F1-4C16D7BAAFA4}"/>
    <cellStyle name="40% - Accent4 2 2 9 7" xfId="22631" xr:uid="{EE0441C2-3D07-4583-AE0E-0BB53C0D252B}"/>
    <cellStyle name="40% - Accent4 2 2 9 7 2" xfId="41403" xr:uid="{60F4144C-FB6F-45B0-A3FF-2F73FDCF1393}"/>
    <cellStyle name="40% - Accent4 2 2 9 8" xfId="13240" xr:uid="{59F60547-8207-40EA-BDA9-22D4C3E4C757}"/>
    <cellStyle name="40% - Accent4 2 2 9 9" xfId="32022" xr:uid="{07FC4F47-AE3B-4D06-AA32-553B3BEFD6A2}"/>
    <cellStyle name="40% - Accent4 2 3" xfId="1241" xr:uid="{31B3CBD1-CC56-4162-B1D4-8F90B6CA6C52}"/>
    <cellStyle name="40% - Accent4 2 3 2" xfId="1447" xr:uid="{612245D3-BFA9-4D51-9A06-A0538197E0FE}"/>
    <cellStyle name="40% - Accent4 2 3 2 2" xfId="2105" xr:uid="{21D6FC66-BC8F-4888-81E3-8D8AA3B97E93}"/>
    <cellStyle name="40% - Accent4 2 3 3" xfId="1899" xr:uid="{82E51F09-26FC-4C54-9564-9A42FAF451DC}"/>
    <cellStyle name="40% - Accent4 2 3 4" xfId="1693" xr:uid="{FEAF9A66-A3BB-46BE-8F4B-8A845D100097}"/>
    <cellStyle name="40% - Accent4 2 3 5" xfId="60015" xr:uid="{12558D9C-5FB2-406A-BA20-74721688746A}"/>
    <cellStyle name="40% - Accent4 2 4" xfId="1282" xr:uid="{05B7A31E-10EF-46E2-9194-971DF0459F33}"/>
    <cellStyle name="40% - Accent4 2 4 2" xfId="1940" xr:uid="{C1D7A613-E367-4D38-AF22-07EFE1AF294A}"/>
    <cellStyle name="40% - Accent4 2 4 3" xfId="1528" xr:uid="{8D406447-2C56-4632-9DD0-83DAFAFB541B}"/>
    <cellStyle name="40% - Accent4 2 5" xfId="1734" xr:uid="{871E30A5-3615-486E-9994-6B6FDA8BB1B1}"/>
    <cellStyle name="40% - Accent4 2 6" xfId="1487" xr:uid="{B6B5BEED-7061-4CE5-AA71-591B2B7F78D9}"/>
    <cellStyle name="40% - Accent4 2 7" xfId="972" xr:uid="{27B696D9-E0E6-4310-8A0E-44869E05489E}"/>
    <cellStyle name="40% - Accent4 2 8" xfId="55911" xr:uid="{A1495E56-B78D-4A6A-931F-C3FDE6A64AE6}"/>
    <cellStyle name="40% - Accent4 3" xfId="996" xr:uid="{59177DF5-9120-4B19-9809-0D0B556B6E64}"/>
    <cellStyle name="40% - Accent4 3 10" xfId="22632" xr:uid="{0AAF4175-70BC-4C5F-AD81-FF4A2ADF76AD}"/>
    <cellStyle name="40% - Accent4 3 10 2" xfId="41404" xr:uid="{545FDB08-5299-41E3-BA79-76D4E39F3643}"/>
    <cellStyle name="40% - Accent4 3 11" xfId="13241" xr:uid="{A131E7B7-CD15-475C-9FEC-289E47CFAC2E}"/>
    <cellStyle name="40% - Accent4 3 12" xfId="32023" xr:uid="{EC20CAD4-99F7-4013-A063-18F9EF691332}"/>
    <cellStyle name="40% - Accent4 3 13" xfId="51130" xr:uid="{7F029B3D-6724-4982-9FF0-9BB8AA0EDE83}"/>
    <cellStyle name="40% - Accent4 3 14" xfId="3578" xr:uid="{404C11DB-E2B8-4D79-8321-2E953F476204}"/>
    <cellStyle name="40% - Accent4 3 15" xfId="55912" xr:uid="{E459AADF-3708-4576-86B7-53D5DD1A2F1F}"/>
    <cellStyle name="40% - Accent4 3 2" xfId="1181" xr:uid="{A6D2307B-6D8D-4B5A-8127-9AF5F357BF3E}"/>
    <cellStyle name="40% - Accent4 3 2 10" xfId="32024" xr:uid="{5AD621BF-E661-4AC8-AFF7-F477206132A6}"/>
    <cellStyle name="40% - Accent4 3 2 11" xfId="51131" xr:uid="{4BF8D420-0ABB-4F51-BD00-DBA5A434DF55}"/>
    <cellStyle name="40% - Accent4 3 2 12" xfId="3579" xr:uid="{729B02F5-3FD9-4C6B-93B1-F76B42B57EAA}"/>
    <cellStyle name="40% - Accent4 3 2 2" xfId="1387" xr:uid="{C3FDBE41-1C6C-4DFB-ABBE-FDE27D908D70}"/>
    <cellStyle name="40% - Accent4 3 2 2 10" xfId="59271" xr:uid="{AAF8BBCA-C710-41CC-913B-721BF53ED021}"/>
    <cellStyle name="40% - Accent4 3 2 2 2" xfId="2045" xr:uid="{BBF9D381-2BC0-4731-A36D-A7221B4F6BFC}"/>
    <cellStyle name="40% - Accent4 3 2 2 2 2" xfId="11066" xr:uid="{32F42A14-CC61-48FB-8F56-60327F807D3C}"/>
    <cellStyle name="40% - Accent4 3 2 2 2 2 2" xfId="29920" xr:uid="{A1B7CB27-AB4E-4277-BAE6-AAF321420460}"/>
    <cellStyle name="40% - Accent4 3 2 2 2 2 2 2" xfId="48682" xr:uid="{D1D3C52F-1A0C-41D3-822B-1FF1B76B52B5}"/>
    <cellStyle name="40% - Accent4 3 2 2 2 2 3" xfId="20529" xr:uid="{BF4FC793-0E40-4C59-903A-8F0BE3239167}"/>
    <cellStyle name="40% - Accent4 3 2 2 2 2 4" xfId="39301" xr:uid="{C1A4D12A-DAE0-43FD-AAD2-84CB9E8FB8FB}"/>
    <cellStyle name="40% - Accent4 3 2 2 2 3" xfId="26089" xr:uid="{38D1C566-9F18-41A9-B4FF-409AA910F33F}"/>
    <cellStyle name="40% - Accent4 3 2 2 2 3 2" xfId="44851" xr:uid="{F6EB6378-024F-461E-AB2D-30F4D6259048}"/>
    <cellStyle name="40% - Accent4 3 2 2 2 4" xfId="16698" xr:uid="{A238097D-776C-4833-887D-C81D7CBE56D4}"/>
    <cellStyle name="40% - Accent4 3 2 2 2 5" xfId="35470" xr:uid="{C1F7309D-208C-4554-891E-3ADF3FCF663D}"/>
    <cellStyle name="40% - Accent4 3 2 2 2 6" xfId="53412" xr:uid="{A2726456-B45B-44C7-A3CB-8F3708B2693A}"/>
    <cellStyle name="40% - Accent4 3 2 2 2 7" xfId="7049" xr:uid="{7D7EC7DA-1FCE-4B2B-87C7-A963DBD2D328}"/>
    <cellStyle name="40% - Accent4 3 2 2 3" xfId="11067" xr:uid="{CA3D14FD-27E5-488A-8A1A-6A55CE44E9A3}"/>
    <cellStyle name="40% - Accent4 3 2 2 3 2" xfId="29921" xr:uid="{3795D5F9-EF7C-4F8E-A391-FBF33C880821}"/>
    <cellStyle name="40% - Accent4 3 2 2 3 2 2" xfId="48683" xr:uid="{7CB9150D-5B4C-454C-AAE3-70F38315D7AB}"/>
    <cellStyle name="40% - Accent4 3 2 2 3 3" xfId="20530" xr:uid="{0CD40AE1-5F7E-40C3-AA92-DCAF36C5DE00}"/>
    <cellStyle name="40% - Accent4 3 2 2 3 4" xfId="39302" xr:uid="{5EE2B7BC-E04C-4AB4-9ACE-507BE0C9BDC5}"/>
    <cellStyle name="40% - Accent4 3 2 2 3 5" xfId="53413" xr:uid="{018B7134-CD8D-4D5C-8BE1-5A56AC1A1475}"/>
    <cellStyle name="40% - Accent4 3 2 2 3 6" xfId="61318" xr:uid="{D5952293-DA2B-4313-AFA7-6B21A1344DA2}"/>
    <cellStyle name="40% - Accent4 3 2 2 4" xfId="8784" xr:uid="{40477CEE-D157-4078-BA57-B95722863D99}"/>
    <cellStyle name="40% - Accent4 3 2 2 4 2" xfId="27640" xr:uid="{B309F9F0-4808-4AB7-A9AB-82E4208AADA9}"/>
    <cellStyle name="40% - Accent4 3 2 2 4 2 2" xfId="46402" xr:uid="{3001EB23-6D62-49B9-8174-FAAEDAED22E2}"/>
    <cellStyle name="40% - Accent4 3 2 2 4 3" xfId="18249" xr:uid="{2433D778-3CF3-4E94-B6FE-7BCFF29A901C}"/>
    <cellStyle name="40% - Accent4 3 2 2 4 4" xfId="37021" xr:uid="{B9F81816-CEAE-473E-8DA0-0E478DE6B67C}"/>
    <cellStyle name="40% - Accent4 3 2 2 5" xfId="24111" xr:uid="{EFFED6F5-FB0A-4CDB-B8DB-BCE2682F9EFE}"/>
    <cellStyle name="40% - Accent4 3 2 2 5 2" xfId="42874" xr:uid="{E2D08F2E-2F68-4323-8079-3BC76D3569D6}"/>
    <cellStyle name="40% - Accent4 3 2 2 6" xfId="14720" xr:uid="{C143F806-E76B-4AFA-B3D7-2F97CA0DE286}"/>
    <cellStyle name="40% - Accent4 3 2 2 7" xfId="33493" xr:uid="{9F07D6CE-E311-4EF7-A45E-4D718D6CD7AF}"/>
    <cellStyle name="40% - Accent4 3 2 2 8" xfId="51132" xr:uid="{4D77C437-040D-42E3-BCAA-7067C6BA30D3}"/>
    <cellStyle name="40% - Accent4 3 2 2 9" xfId="5064" xr:uid="{8ADF0921-5ABC-4DC8-9F38-2149928F3F3D}"/>
    <cellStyle name="40% - Accent4 3 2 3" xfId="1839" xr:uid="{DBD2B9D3-1119-4D45-9FF4-43979F293904}"/>
    <cellStyle name="40% - Accent4 3 2 3 10" xfId="59272" xr:uid="{8DFD593B-6049-4659-8F3C-B580E7045488}"/>
    <cellStyle name="40% - Accent4 3 2 3 2" xfId="11069" xr:uid="{66783A7E-F095-4238-A050-85D270C5EEAC}"/>
    <cellStyle name="40% - Accent4 3 2 3 2 2" xfId="29923" xr:uid="{9C652F4B-4AE0-4DA4-A413-C6B2F93F5EF0}"/>
    <cellStyle name="40% - Accent4 3 2 3 2 2 2" xfId="48685" xr:uid="{BAC6A671-7A51-4FE1-9C1E-A9E14EC6B40F}"/>
    <cellStyle name="40% - Accent4 3 2 3 2 3" xfId="20532" xr:uid="{A3953CE9-9692-4411-A130-1CC2CBFDE0C9}"/>
    <cellStyle name="40% - Accent4 3 2 3 2 4" xfId="39304" xr:uid="{92D5E957-9D0F-4716-A810-8EA0FB5EDAB7}"/>
    <cellStyle name="40% - Accent4 3 2 3 2 5" xfId="53415" xr:uid="{EBC42E23-3789-4ABB-852D-951A318E6DC4}"/>
    <cellStyle name="40% - Accent4 3 2 3 2 6" xfId="61319" xr:uid="{51A256A4-605B-4A2D-802D-E513576C62AA}"/>
    <cellStyle name="40% - Accent4 3 2 3 3" xfId="11070" xr:uid="{4853D102-9E73-489E-827B-21A6E9578DDE}"/>
    <cellStyle name="40% - Accent4 3 2 3 3 2" xfId="29924" xr:uid="{75C42205-A4F8-40B6-898C-726B39A3A213}"/>
    <cellStyle name="40% - Accent4 3 2 3 3 2 2" xfId="48686" xr:uid="{AACDFB29-3FFE-463F-BE11-11567AF1B30E}"/>
    <cellStyle name="40% - Accent4 3 2 3 3 3" xfId="20533" xr:uid="{BFEBD904-5C21-4279-88D4-BA295277D101}"/>
    <cellStyle name="40% - Accent4 3 2 3 3 4" xfId="39305" xr:uid="{0B76E71A-3A96-4220-A228-C4ECB7101208}"/>
    <cellStyle name="40% - Accent4 3 2 3 3 5" xfId="53416" xr:uid="{83717219-EC50-454D-A131-E7DAB38EC46D}"/>
    <cellStyle name="40% - Accent4 3 2 3 3 6" xfId="61320" xr:uid="{B24BBC09-E393-4635-BE61-4C70017BD69C}"/>
    <cellStyle name="40% - Accent4 3 2 3 4" xfId="11068" xr:uid="{D05AE3D6-D04B-44EC-A904-979CA1F51D89}"/>
    <cellStyle name="40% - Accent4 3 2 3 4 2" xfId="29922" xr:uid="{ADD77E1F-A77F-4D20-B39D-805144A6DB16}"/>
    <cellStyle name="40% - Accent4 3 2 3 4 2 2" xfId="48684" xr:uid="{7E7B27CE-7287-4652-B917-90B72FCDE661}"/>
    <cellStyle name="40% - Accent4 3 2 3 4 3" xfId="20531" xr:uid="{F64C4CA4-A20C-40B8-9B51-8AF7D1C94CC5}"/>
    <cellStyle name="40% - Accent4 3 2 3 4 4" xfId="39303" xr:uid="{606407B2-48FF-41DE-892E-2DA462972485}"/>
    <cellStyle name="40% - Accent4 3 2 3 5" xfId="24887" xr:uid="{29E1B6E6-9233-4774-9ED8-4059D3345E34}"/>
    <cellStyle name="40% - Accent4 3 2 3 5 2" xfId="43649" xr:uid="{7CED1782-7085-48FB-9FDB-205C0278BBD7}"/>
    <cellStyle name="40% - Accent4 3 2 3 6" xfId="15496" xr:uid="{4C3BA7B9-A7F0-49B2-A4D5-E08C219DD9AF}"/>
    <cellStyle name="40% - Accent4 3 2 3 7" xfId="34268" xr:uid="{C1155927-B42F-4895-8EE1-6787B6849783}"/>
    <cellStyle name="40% - Accent4 3 2 3 8" xfId="53414" xr:uid="{FA5C3354-D548-4D7F-A582-DEBBD1958846}"/>
    <cellStyle name="40% - Accent4 3 2 3 9" xfId="5840" xr:uid="{03A15590-B01F-4C4D-8084-661181C137E5}"/>
    <cellStyle name="40% - Accent4 3 2 4" xfId="1633" xr:uid="{B218B6DC-E62C-4E25-9FAE-E76673C9EED6}"/>
    <cellStyle name="40% - Accent4 3 2 4 2" xfId="23336" xr:uid="{7E485E9D-B9E0-44BD-90AC-9E87B1183CB0}"/>
    <cellStyle name="40% - Accent4 3 2 4 2 2" xfId="42099" xr:uid="{8668CE1C-5183-4F8C-BA05-5E70BD8DC4A4}"/>
    <cellStyle name="40% - Accent4 3 2 4 3" xfId="13945" xr:uid="{1D8B8861-31E9-4FF4-AB83-431612EBB109}"/>
    <cellStyle name="40% - Accent4 3 2 4 4" xfId="32718" xr:uid="{ABEC6322-6727-4382-9458-287BCF889687}"/>
    <cellStyle name="40% - Accent4 3 2 4 5" xfId="4289" xr:uid="{146086C4-64BB-43B1-BB2C-6482B69A0666}"/>
    <cellStyle name="40% - Accent4 3 2 5" xfId="7048" xr:uid="{B4A8ABAB-8450-444A-93D9-A38B0711DD7B}"/>
    <cellStyle name="40% - Accent4 3 2 5 2" xfId="26088" xr:uid="{1A0EAC0A-6381-4F4F-B2FF-B230AED092FB}"/>
    <cellStyle name="40% - Accent4 3 2 5 2 2" xfId="44850" xr:uid="{F1D2BC6D-CD3E-4F1D-A70F-71EF3B2BA7AA}"/>
    <cellStyle name="40% - Accent4 3 2 5 3" xfId="16697" xr:uid="{91E393CD-1CF2-4087-8FF2-B643A7E49178}"/>
    <cellStyle name="40% - Accent4 3 2 5 4" xfId="35469" xr:uid="{602A47BB-0FA9-4B4F-9868-CF71746B937A}"/>
    <cellStyle name="40% - Accent4 3 2 6" xfId="7966" xr:uid="{5702D1F7-0561-451F-A643-E8E7B394D955}"/>
    <cellStyle name="40% - Accent4 3 2 7" xfId="8783" xr:uid="{08BB3B28-96F8-4408-982E-7AB925AF68FA}"/>
    <cellStyle name="40% - Accent4 3 2 7 2" xfId="27639" xr:uid="{FA3A7D7B-862F-4202-ADDF-EAF2DF152622}"/>
    <cellStyle name="40% - Accent4 3 2 7 2 2" xfId="46401" xr:uid="{D30EE620-C801-47E9-839F-8A128AAFCC9E}"/>
    <cellStyle name="40% - Accent4 3 2 7 3" xfId="18248" xr:uid="{B34FB195-B302-404B-B62A-81021ED20779}"/>
    <cellStyle name="40% - Accent4 3 2 7 4" xfId="37020" xr:uid="{3296C6B5-3A50-44DF-903C-62D491F8076C}"/>
    <cellStyle name="40% - Accent4 3 2 8" xfId="22633" xr:uid="{E4EA965C-2424-40E6-BF22-D362C2FF6BDE}"/>
    <cellStyle name="40% - Accent4 3 2 8 2" xfId="41405" xr:uid="{14531BE1-ECD3-4AE4-8795-70D730D8535B}"/>
    <cellStyle name="40% - Accent4 3 2 9" xfId="13242" xr:uid="{5F907335-4F0E-436D-9446-59B4CF4CBA12}"/>
    <cellStyle name="40% - Accent4 3 3" xfId="1304" xr:uid="{1040928D-6B0D-4B2B-A422-79D1156AE9DF}"/>
    <cellStyle name="40% - Accent4 3 3 10" xfId="51133" xr:uid="{3211DABB-ED27-4DFF-826F-B23025D0CDC8}"/>
    <cellStyle name="40% - Accent4 3 3 11" xfId="3580" xr:uid="{C3F4F82F-7736-44E8-B639-2CA00BEFD9D5}"/>
    <cellStyle name="40% - Accent4 3 3 12" xfId="59273" xr:uid="{49C51F94-436A-4990-ACB1-E986C37EC918}"/>
    <cellStyle name="40% - Accent4 3 3 2" xfId="1962" xr:uid="{B920A808-E9F7-4AB7-AAA3-741310ED587C}"/>
    <cellStyle name="40% - Accent4 3 3 2 10" xfId="59274" xr:uid="{62A4BC45-DB68-4768-B731-15670FE5EEC6}"/>
    <cellStyle name="40% - Accent4 3 3 2 2" xfId="7051" xr:uid="{0B9A0794-A5AC-4AEF-B0DF-A9C17926393D}"/>
    <cellStyle name="40% - Accent4 3 3 2 2 2" xfId="11071" xr:uid="{2A19F7C5-E8AE-45D7-A09C-92A0C57B7979}"/>
    <cellStyle name="40% - Accent4 3 3 2 2 2 2" xfId="29925" xr:uid="{66C24404-5722-42C1-8C34-B147CBC8AACC}"/>
    <cellStyle name="40% - Accent4 3 3 2 2 2 2 2" xfId="48687" xr:uid="{A4CD1812-C287-43BA-B72B-29D1CB576C40}"/>
    <cellStyle name="40% - Accent4 3 3 2 2 2 3" xfId="20534" xr:uid="{1BA4B96C-2BFF-4D60-9F76-A763E613D476}"/>
    <cellStyle name="40% - Accent4 3 3 2 2 2 4" xfId="39306" xr:uid="{DCEB89FD-79BC-4520-8685-7C683A74C97A}"/>
    <cellStyle name="40% - Accent4 3 3 2 2 3" xfId="26091" xr:uid="{2C3C8C47-F5C1-470E-8129-88A76367106B}"/>
    <cellStyle name="40% - Accent4 3 3 2 2 3 2" xfId="44853" xr:uid="{8E7C6AF4-B1A3-4BC7-BE39-431D7CCE7E33}"/>
    <cellStyle name="40% - Accent4 3 3 2 2 4" xfId="16700" xr:uid="{0B110C68-5D64-4BC1-906E-8F08DF8146B6}"/>
    <cellStyle name="40% - Accent4 3 3 2 2 5" xfId="35472" xr:uid="{EAE3388F-B7D9-4EBD-A992-147A80FA9C3B}"/>
    <cellStyle name="40% - Accent4 3 3 2 2 6" xfId="53417" xr:uid="{5B7BA99C-12E2-4D2C-A7CB-60A730DCD9D2}"/>
    <cellStyle name="40% - Accent4 3 3 2 2 7" xfId="61321" xr:uid="{0D115923-B0F6-4814-BC49-15146B864ABD}"/>
    <cellStyle name="40% - Accent4 3 3 2 3" xfId="11072" xr:uid="{6D7F0A26-522D-49EB-BF9F-C416DC89CC80}"/>
    <cellStyle name="40% - Accent4 3 3 2 3 2" xfId="29926" xr:uid="{434F324F-6ABB-4E7C-AD7D-15DD45A18891}"/>
    <cellStyle name="40% - Accent4 3 3 2 3 2 2" xfId="48688" xr:uid="{D6EE250D-8FD3-4BC9-81B8-20149B84CC47}"/>
    <cellStyle name="40% - Accent4 3 3 2 3 3" xfId="20535" xr:uid="{E30D4DF2-BC6E-4B11-B0EC-ADCD50CD18A2}"/>
    <cellStyle name="40% - Accent4 3 3 2 3 4" xfId="39307" xr:uid="{61D259C8-FB68-4CE2-8A36-87DB538D84DC}"/>
    <cellStyle name="40% - Accent4 3 3 2 3 5" xfId="53418" xr:uid="{290CD162-8594-4E3C-9BA3-DD509FCA3350}"/>
    <cellStyle name="40% - Accent4 3 3 2 3 6" xfId="61322" xr:uid="{803B26E3-EFA4-4056-B298-1E8F555A9A81}"/>
    <cellStyle name="40% - Accent4 3 3 2 4" xfId="8786" xr:uid="{C166CA5B-8C3D-4032-A1A2-E617E9CE4A4D}"/>
    <cellStyle name="40% - Accent4 3 3 2 4 2" xfId="27642" xr:uid="{F012E0A0-B07D-4FF1-8757-3B465BE80BAB}"/>
    <cellStyle name="40% - Accent4 3 3 2 4 2 2" xfId="46404" xr:uid="{FE6E25B9-06E9-45B6-A04C-1B540F5F042C}"/>
    <cellStyle name="40% - Accent4 3 3 2 4 3" xfId="18251" xr:uid="{011DECAC-CF70-44FA-B3C3-3A1C31B788F0}"/>
    <cellStyle name="40% - Accent4 3 3 2 4 4" xfId="37023" xr:uid="{0ED62A40-1196-419A-9895-FF90CE496B15}"/>
    <cellStyle name="40% - Accent4 3 3 2 5" xfId="24329" xr:uid="{22F2D597-4FF0-4FEC-BB98-D983FDBD053C}"/>
    <cellStyle name="40% - Accent4 3 3 2 5 2" xfId="43092" xr:uid="{6EFE604D-CF39-4EE9-80F2-2E497291CCDA}"/>
    <cellStyle name="40% - Accent4 3 3 2 6" xfId="14938" xr:uid="{0EF8204F-17A6-4ABC-A803-6C58DC5D4BA7}"/>
    <cellStyle name="40% - Accent4 3 3 2 7" xfId="33711" xr:uid="{44F18F2E-01E5-46BE-8511-96DF33E08FCD}"/>
    <cellStyle name="40% - Accent4 3 3 2 8" xfId="51134" xr:uid="{CBCB18E7-E83C-48F7-A544-98319279503E}"/>
    <cellStyle name="40% - Accent4 3 3 2 9" xfId="5282" xr:uid="{443AAFD7-BC1B-4793-86A7-FB8551783DA6}"/>
    <cellStyle name="40% - Accent4 3 3 3" xfId="6058" xr:uid="{7BFEFA3A-2E64-498E-9B93-E3B8E4057B14}"/>
    <cellStyle name="40% - Accent4 3 3 3 2" xfId="11073" xr:uid="{6B2A8E2A-39ED-4F15-8008-5979F8083A8E}"/>
    <cellStyle name="40% - Accent4 3 3 3 2 2" xfId="29927" xr:uid="{8F5FE7C4-ECE1-49CF-9B42-5D376FE686E0}"/>
    <cellStyle name="40% - Accent4 3 3 3 2 2 2" xfId="48689" xr:uid="{FCB7B380-382A-4049-B0EB-EDCF5318351F}"/>
    <cellStyle name="40% - Accent4 3 3 3 2 3" xfId="20536" xr:uid="{4F1C61E6-33C1-4183-B368-AED6378BD608}"/>
    <cellStyle name="40% - Accent4 3 3 3 2 4" xfId="39308" xr:uid="{FCFCC75B-460B-4532-B55E-2F7A7A3BA007}"/>
    <cellStyle name="40% - Accent4 3 3 3 3" xfId="25105" xr:uid="{A56714B6-C864-41E5-8C71-A8B0822D32DB}"/>
    <cellStyle name="40% - Accent4 3 3 3 3 2" xfId="43867" xr:uid="{F46C7894-0CA3-4002-8C9F-6DF30CB58D35}"/>
    <cellStyle name="40% - Accent4 3 3 3 4" xfId="15714" xr:uid="{841BFEA6-528B-440E-B025-B78F35FD6516}"/>
    <cellStyle name="40% - Accent4 3 3 3 5" xfId="34486" xr:uid="{44DCE1EA-B319-425A-9C6B-3863750224D3}"/>
    <cellStyle name="40% - Accent4 3 3 3 6" xfId="53419" xr:uid="{E8E784E9-A0D8-405D-873E-B217C8F661A8}"/>
    <cellStyle name="40% - Accent4 3 3 3 7" xfId="61323" xr:uid="{FEB158DB-6EB9-41EF-8764-9CA1087A0624}"/>
    <cellStyle name="40% - Accent4 3 3 4" xfId="4507" xr:uid="{98A200B1-9DED-457C-9E36-B8A94E2AD172}"/>
    <cellStyle name="40% - Accent4 3 3 4 2" xfId="11074" xr:uid="{CF29C226-56E3-413C-B484-4637634F9959}"/>
    <cellStyle name="40% - Accent4 3 3 4 2 2" xfId="29928" xr:uid="{8967A023-1110-4A94-A7D4-AA941E5DE14F}"/>
    <cellStyle name="40% - Accent4 3 3 4 2 2 2" xfId="48690" xr:uid="{0BB00AB7-36FE-4439-916C-573C3171F029}"/>
    <cellStyle name="40% - Accent4 3 3 4 2 3" xfId="20537" xr:uid="{A2B25841-F0F9-419A-ADA3-9CF3F7C5E572}"/>
    <cellStyle name="40% - Accent4 3 3 4 2 4" xfId="39309" xr:uid="{4B9A5264-C42B-4BF4-8387-C039B86A9078}"/>
    <cellStyle name="40% - Accent4 3 3 4 3" xfId="23554" xr:uid="{A2402F35-6B76-44B0-9A56-C385CCD37EC7}"/>
    <cellStyle name="40% - Accent4 3 3 4 3 2" xfId="42317" xr:uid="{7AB9DEF8-BCE6-4DE3-8827-E865EBE9FE1D}"/>
    <cellStyle name="40% - Accent4 3 3 4 4" xfId="14163" xr:uid="{37631529-D8FD-4F0E-91A1-E438DBC22714}"/>
    <cellStyle name="40% - Accent4 3 3 4 5" xfId="32936" xr:uid="{3EE2138E-3968-4477-94A7-94BF1A18B344}"/>
    <cellStyle name="40% - Accent4 3 3 4 6" xfId="53420" xr:uid="{2A727F2B-35AE-401C-B681-9908680D1C94}"/>
    <cellStyle name="40% - Accent4 3 3 4 7" xfId="61324" xr:uid="{133D11D5-9DC3-4A45-B504-C209488110FD}"/>
    <cellStyle name="40% - Accent4 3 3 5" xfId="7050" xr:uid="{A8439ADC-3BC7-48B4-92E3-85D4916F2064}"/>
    <cellStyle name="40% - Accent4 3 3 5 2" xfId="26090" xr:uid="{B8D03D98-AA5E-4474-9997-E12343981E2B}"/>
    <cellStyle name="40% - Accent4 3 3 5 2 2" xfId="44852" xr:uid="{AB1E449E-DC81-4AF1-8B3A-68D21706C96A}"/>
    <cellStyle name="40% - Accent4 3 3 5 3" xfId="16699" xr:uid="{2CE3D3F5-042E-4784-AFB5-FD7A58A23E4A}"/>
    <cellStyle name="40% - Accent4 3 3 5 4" xfId="35471" xr:uid="{213C8C9E-5989-4FC0-A9C0-0F4D5D201860}"/>
    <cellStyle name="40% - Accent4 3 3 6" xfId="8785" xr:uid="{28428002-493B-45BA-BA95-96FAB5F8C36B}"/>
    <cellStyle name="40% - Accent4 3 3 6 2" xfId="27641" xr:uid="{21475A50-BE2B-4F8E-A52E-69EEBC89DB57}"/>
    <cellStyle name="40% - Accent4 3 3 6 2 2" xfId="46403" xr:uid="{0168AE2F-97C1-44B4-BFFA-6A2B50EC2AB5}"/>
    <cellStyle name="40% - Accent4 3 3 6 3" xfId="18250" xr:uid="{DD1DFC33-89E4-46DF-987C-E49555692ACD}"/>
    <cellStyle name="40% - Accent4 3 3 6 4" xfId="37022" xr:uid="{C97F6CC4-960B-48AA-AD0E-173EFBD82258}"/>
    <cellStyle name="40% - Accent4 3 3 7" xfId="22634" xr:uid="{FC7E07ED-BFB0-40CF-B90F-F9151CD3B3D7}"/>
    <cellStyle name="40% - Accent4 3 3 7 2" xfId="41406" xr:uid="{ECDDD64D-FD9A-408B-BB8A-F77511CFD62F}"/>
    <cellStyle name="40% - Accent4 3 3 8" xfId="13243" xr:uid="{E7028493-012F-4A2D-A23C-369478D19300}"/>
    <cellStyle name="40% - Accent4 3 3 9" xfId="32025" xr:uid="{C1798D66-8BBB-46D7-85F6-6C126962C0A0}"/>
    <cellStyle name="40% - Accent4 3 4" xfId="1756" xr:uid="{47887CC2-B3BE-4125-9549-AA62C1F2D082}"/>
    <cellStyle name="40% - Accent4 3 4 10" xfId="59275" xr:uid="{903DECB1-2844-4879-829B-32FB05BF616D}"/>
    <cellStyle name="40% - Accent4 3 4 2" xfId="7052" xr:uid="{E22CDB61-0CF7-4F45-A910-691D8DD33BB9}"/>
    <cellStyle name="40% - Accent4 3 4 2 2" xfId="11075" xr:uid="{0549788E-C694-4C90-8E20-34D8BFB343B6}"/>
    <cellStyle name="40% - Accent4 3 4 2 2 2" xfId="29929" xr:uid="{340424FC-2410-49CA-B0CF-3E920A9832A7}"/>
    <cellStyle name="40% - Accent4 3 4 2 2 2 2" xfId="48691" xr:uid="{EEB92152-D3C9-46AB-BA2E-D390BB2CF62F}"/>
    <cellStyle name="40% - Accent4 3 4 2 2 3" xfId="20538" xr:uid="{FF2B55E3-197B-4B59-AC48-45A019B7D54C}"/>
    <cellStyle name="40% - Accent4 3 4 2 2 4" xfId="39310" xr:uid="{1195D177-B5CF-4FC8-BB23-734730CCC7CE}"/>
    <cellStyle name="40% - Accent4 3 4 2 3" xfId="26092" xr:uid="{D5C6BD8D-CDA7-4506-98CC-F6BFCEA4E2D3}"/>
    <cellStyle name="40% - Accent4 3 4 2 3 2" xfId="44854" xr:uid="{4B1DF5A9-3499-4A08-98B7-31D63479C04A}"/>
    <cellStyle name="40% - Accent4 3 4 2 4" xfId="16701" xr:uid="{E8C55663-8F4D-4DB2-8640-718A98ED5687}"/>
    <cellStyle name="40% - Accent4 3 4 2 5" xfId="35473" xr:uid="{0E0E881E-FD9B-421D-A1D7-12F547FFCF72}"/>
    <cellStyle name="40% - Accent4 3 4 2 6" xfId="53421" xr:uid="{1358E3E4-9C87-4DA9-A18C-04A47AF44E11}"/>
    <cellStyle name="40% - Accent4 3 4 2 7" xfId="61325" xr:uid="{09065340-C3B8-4E37-8F8A-FE9A8AE121B6}"/>
    <cellStyle name="40% - Accent4 3 4 3" xfId="11076" xr:uid="{696259E8-8CD2-44BF-88D0-3C59D5D043FA}"/>
    <cellStyle name="40% - Accent4 3 4 3 2" xfId="29930" xr:uid="{590277C6-04AD-450B-BE7C-DE3D04E35F67}"/>
    <cellStyle name="40% - Accent4 3 4 3 2 2" xfId="48692" xr:uid="{197F749A-55B7-4C58-B062-499967CD80BE}"/>
    <cellStyle name="40% - Accent4 3 4 3 3" xfId="20539" xr:uid="{5AE1E2E2-31F8-4E52-8C6A-503D57018ED2}"/>
    <cellStyle name="40% - Accent4 3 4 3 4" xfId="39311" xr:uid="{6DC58CBD-0EFD-4086-9573-3ADE07F174A8}"/>
    <cellStyle name="40% - Accent4 3 4 3 5" xfId="53422" xr:uid="{D6531D69-1C7B-4DDF-BFCB-F27682C22E2A}"/>
    <cellStyle name="40% - Accent4 3 4 3 6" xfId="61326" xr:uid="{E4E07C6B-5BF0-480D-9B33-D952D0B77C48}"/>
    <cellStyle name="40% - Accent4 3 4 4" xfId="8787" xr:uid="{E76FA1C9-F541-47B3-8231-38EBC54EC2EA}"/>
    <cellStyle name="40% - Accent4 3 4 4 2" xfId="27643" xr:uid="{6B2D0BE5-7836-4234-95C6-BB372E69437B}"/>
    <cellStyle name="40% - Accent4 3 4 4 2 2" xfId="46405" xr:uid="{95CAB8DF-F40A-4C1F-9A40-E4CBC4DB705F}"/>
    <cellStyle name="40% - Accent4 3 4 4 3" xfId="18252" xr:uid="{0968A101-6359-4ADA-B9B1-746531752963}"/>
    <cellStyle name="40% - Accent4 3 4 4 4" xfId="37024" xr:uid="{68FAC4E7-6E81-4383-A2A5-7B85BAB78C78}"/>
    <cellStyle name="40% - Accent4 3 4 5" xfId="23896" xr:uid="{89154B52-21BF-48D2-AF27-88E7A0F08F08}"/>
    <cellStyle name="40% - Accent4 3 4 5 2" xfId="42659" xr:uid="{59DD5184-570A-49B6-B29C-5E288860E1B4}"/>
    <cellStyle name="40% - Accent4 3 4 6" xfId="14505" xr:uid="{533E03B7-7464-4B1C-AE77-4ACEEC846A6A}"/>
    <cellStyle name="40% - Accent4 3 4 7" xfId="33278" xr:uid="{9224D830-A462-4A35-B818-563BDEBE9B29}"/>
    <cellStyle name="40% - Accent4 3 4 8" xfId="51135" xr:uid="{0A8A71D9-4180-47C0-B1D4-26E483D716F6}"/>
    <cellStyle name="40% - Accent4 3 4 9" xfId="4849" xr:uid="{AD0CE823-0504-4EF9-81D2-384A3F206544}"/>
    <cellStyle name="40% - Accent4 3 5" xfId="1550" xr:uid="{A366F117-32FA-4162-AD41-B3992F572998}"/>
    <cellStyle name="40% - Accent4 3 5 10" xfId="59276" xr:uid="{EE11780B-9F5F-4BC0-BD34-54DCDE58871D}"/>
    <cellStyle name="40% - Accent4 3 5 2" xfId="11078" xr:uid="{C74C3271-7125-43CC-B199-EF9386C059AE}"/>
    <cellStyle name="40% - Accent4 3 5 2 2" xfId="29932" xr:uid="{707B6A10-A914-4746-A851-6B4A5FF06325}"/>
    <cellStyle name="40% - Accent4 3 5 2 2 2" xfId="48694" xr:uid="{6387CC89-F4DC-4D5A-B85F-9E5D0196BDF1}"/>
    <cellStyle name="40% - Accent4 3 5 2 3" xfId="20541" xr:uid="{B27F097D-AB63-4DC6-88D2-AAB37ADCD19A}"/>
    <cellStyle name="40% - Accent4 3 5 2 4" xfId="39313" xr:uid="{0D92DF63-2220-4DC3-B33D-594433C46AAE}"/>
    <cellStyle name="40% - Accent4 3 5 2 5" xfId="53424" xr:uid="{F98CCF3A-48E6-4A9E-999D-F29DF3834E7C}"/>
    <cellStyle name="40% - Accent4 3 5 2 6" xfId="61327" xr:uid="{0F51E24F-0F49-4590-9A9E-39208DD679F1}"/>
    <cellStyle name="40% - Accent4 3 5 3" xfId="11079" xr:uid="{CD367275-C7F0-47C1-A6FE-02335DEE3AAC}"/>
    <cellStyle name="40% - Accent4 3 5 3 2" xfId="29933" xr:uid="{F834F5F9-3F88-4C85-B015-011A31697066}"/>
    <cellStyle name="40% - Accent4 3 5 3 2 2" xfId="48695" xr:uid="{89C70F14-DB03-44D2-9239-ECC972AF0B77}"/>
    <cellStyle name="40% - Accent4 3 5 3 3" xfId="20542" xr:uid="{16B53E1A-4A60-4FDA-B3EB-A0D281F0E9FE}"/>
    <cellStyle name="40% - Accent4 3 5 3 4" xfId="39314" xr:uid="{7D698C97-2AB8-42D3-88C3-86AB3D0E0370}"/>
    <cellStyle name="40% - Accent4 3 5 3 5" xfId="53425" xr:uid="{5537C6EF-49C3-447F-BB1B-AA931F15259C}"/>
    <cellStyle name="40% - Accent4 3 5 3 6" xfId="61328" xr:uid="{8B0944D5-59F2-48A5-A8CC-EBF44B2B4329}"/>
    <cellStyle name="40% - Accent4 3 5 4" xfId="11077" xr:uid="{CC1434BB-73F3-44C5-B149-FC33222D3545}"/>
    <cellStyle name="40% - Accent4 3 5 4 2" xfId="29931" xr:uid="{9E7E61E7-C28E-4BB9-A1B2-E40DC516C409}"/>
    <cellStyle name="40% - Accent4 3 5 4 2 2" xfId="48693" xr:uid="{486BFF4D-1B95-46AD-A5A5-DF8B2A088FC8}"/>
    <cellStyle name="40% - Accent4 3 5 4 3" xfId="20540" xr:uid="{D01A5297-7A88-43F9-A383-8475ECED9325}"/>
    <cellStyle name="40% - Accent4 3 5 4 4" xfId="39312" xr:uid="{F993D036-AD2B-42D4-920C-17BC97AD3BE3}"/>
    <cellStyle name="40% - Accent4 3 5 5" xfId="24672" xr:uid="{ED8FC61F-E952-40BA-805F-884EEFF8695F}"/>
    <cellStyle name="40% - Accent4 3 5 5 2" xfId="43434" xr:uid="{8DF02303-A912-41A8-B296-96C240C997AF}"/>
    <cellStyle name="40% - Accent4 3 5 6" xfId="15281" xr:uid="{A30BA943-8035-4202-8167-C39862875D91}"/>
    <cellStyle name="40% - Accent4 3 5 7" xfId="34053" xr:uid="{9FEE7D99-7B97-4FE2-A244-C5F2990EEE32}"/>
    <cellStyle name="40% - Accent4 3 5 8" xfId="53423" xr:uid="{E4DB9E89-CE55-45B2-9708-32594BDA1081}"/>
    <cellStyle name="40% - Accent4 3 5 9" xfId="5625" xr:uid="{84331C27-C2CC-489F-A258-C32996367AB9}"/>
    <cellStyle name="40% - Accent4 3 6" xfId="4074" xr:uid="{1CB5C72E-BC4F-4D9C-95E9-3593F0BB6642}"/>
    <cellStyle name="40% - Accent4 3 6 2" xfId="23121" xr:uid="{1CE15AAA-C9AE-497E-9AE4-824599914CF2}"/>
    <cellStyle name="40% - Accent4 3 6 2 2" xfId="41884" xr:uid="{1991DFEB-804B-4939-97CC-E4264221FE40}"/>
    <cellStyle name="40% - Accent4 3 6 3" xfId="13730" xr:uid="{382AFFCB-EF99-434F-AEBA-638143723AF0}"/>
    <cellStyle name="40% - Accent4 3 6 4" xfId="32503" xr:uid="{6C4CCC0A-85BA-4ED3-AFBC-0FAD29059D92}"/>
    <cellStyle name="40% - Accent4 3 7" xfId="7047" xr:uid="{74E174B7-F693-47E1-B101-7E5FCECD6EAE}"/>
    <cellStyle name="40% - Accent4 3 7 2" xfId="26087" xr:uid="{643759D4-5692-4FF8-B493-B493B66D4985}"/>
    <cellStyle name="40% - Accent4 3 7 2 2" xfId="44849" xr:uid="{933CC1C5-735B-4BE3-B3EA-F7AA151FB74C}"/>
    <cellStyle name="40% - Accent4 3 7 3" xfId="16696" xr:uid="{A32DBC1B-FA90-47E8-8F3B-D30EC8AC1564}"/>
    <cellStyle name="40% - Accent4 3 7 4" xfId="35468" xr:uid="{71436975-C3CB-4EF7-A214-EF4C361FE22C}"/>
    <cellStyle name="40% - Accent4 3 8" xfId="7965" xr:uid="{22B63951-C0CF-443D-943D-C2DFBF11E888}"/>
    <cellStyle name="40% - Accent4 3 9" xfId="8782" xr:uid="{88FD6C8B-E010-449A-9A74-DD753E204CFA}"/>
    <cellStyle name="40% - Accent4 3 9 2" xfId="27638" xr:uid="{C9D18F36-269B-401A-8B37-7C95314A9EFB}"/>
    <cellStyle name="40% - Accent4 3 9 2 2" xfId="46400" xr:uid="{561D8CDA-45B0-494D-BE3A-0D23DB2D4997}"/>
    <cellStyle name="40% - Accent4 3 9 3" xfId="18247" xr:uid="{2A2EE3D3-6341-40BE-A5B8-DE067625F1EA}"/>
    <cellStyle name="40% - Accent4 3 9 4" xfId="37019" xr:uid="{C797722B-2A6F-4D7F-8BD8-9F166BFEA8CD}"/>
    <cellStyle name="40% - Accent4 4" xfId="1105" xr:uid="{862217C3-3A42-4942-88D0-82F96F2AA537}"/>
    <cellStyle name="40% - Accent4 4 10" xfId="22635" xr:uid="{5BF0AEAD-199C-4CE1-9EC0-0569E6465A5F}"/>
    <cellStyle name="40% - Accent4 4 10 2" xfId="41407" xr:uid="{218DBE6B-B91C-4F5D-9485-86867670139A}"/>
    <cellStyle name="40% - Accent4 4 10 3" xfId="55914" xr:uid="{FD6FD39B-9DF8-4873-9017-567BCD97D509}"/>
    <cellStyle name="40% - Accent4 4 11" xfId="13244" xr:uid="{D915BAAE-33E9-4523-AA02-AF28D57E4CF1}"/>
    <cellStyle name="40% - Accent4 4 11 2" xfId="55915" xr:uid="{AAF96A0E-ED25-4C13-8285-8F5C4D227C6D}"/>
    <cellStyle name="40% - Accent4 4 12" xfId="32026" xr:uid="{DFE73A21-2415-4815-8DD8-908D8030CCC4}"/>
    <cellStyle name="40% - Accent4 4 12 2" xfId="55916" xr:uid="{261C458A-BC7D-49E2-87C8-F73DBD7C3086}"/>
    <cellStyle name="40% - Accent4 4 13" xfId="51136" xr:uid="{612D9A22-D215-4905-9DA5-64B807127AD7}"/>
    <cellStyle name="40% - Accent4 4 13 2" xfId="55917" xr:uid="{75B95997-1CAD-49A9-999A-4EAB118BF94F}"/>
    <cellStyle name="40% - Accent4 4 14" xfId="3581" xr:uid="{83DD3197-1260-479E-BD34-339879AF09E3}"/>
    <cellStyle name="40% - Accent4 4 15" xfId="55913" xr:uid="{6D18E1A4-4A82-46F7-930F-485D5639EEA3}"/>
    <cellStyle name="40% - Accent4 4 2" xfId="1201" xr:uid="{AC2F1276-770A-4696-9A09-0A9B110A3005}"/>
    <cellStyle name="40% - Accent4 4 2 10" xfId="51137" xr:uid="{8FADB3A3-D326-4848-A322-B8C88ABE4617}"/>
    <cellStyle name="40% - Accent4 4 2 11" xfId="3582" xr:uid="{344838FE-4FCD-4707-9316-6559B9EE88C6}"/>
    <cellStyle name="40% - Accent4 4 2 12" xfId="55918" xr:uid="{0330B81F-4A40-4871-A192-491367BCD64E}"/>
    <cellStyle name="40% - Accent4 4 2 2" xfId="1407" xr:uid="{E5FCA1B2-B038-4618-BB5B-534E9A031F37}"/>
    <cellStyle name="40% - Accent4 4 2 2 10" xfId="59277" xr:uid="{BA6D0A37-212B-4E7B-8310-3678E7E1B79F}"/>
    <cellStyle name="40% - Accent4 4 2 2 2" xfId="2065" xr:uid="{1B397679-A17F-4A2F-B2D0-67D2F2DC6069}"/>
    <cellStyle name="40% - Accent4 4 2 2 2 2" xfId="11080" xr:uid="{96C2D759-F978-4406-A7EE-C6D8BE7995CA}"/>
    <cellStyle name="40% - Accent4 4 2 2 2 2 2" xfId="29934" xr:uid="{541D180B-741E-4498-BE41-535E61315A43}"/>
    <cellStyle name="40% - Accent4 4 2 2 2 2 2 2" xfId="48696" xr:uid="{77EC37CE-3C7B-4E41-BE89-2A7AA4E8E9F5}"/>
    <cellStyle name="40% - Accent4 4 2 2 2 2 3" xfId="20543" xr:uid="{5B744645-49AB-4D78-A339-BBB1C69864B3}"/>
    <cellStyle name="40% - Accent4 4 2 2 2 2 4" xfId="39315" xr:uid="{77CDA6ED-CEB3-42F1-9CB3-EDCA82875C41}"/>
    <cellStyle name="40% - Accent4 4 2 2 2 3" xfId="26095" xr:uid="{6261295A-C145-4875-BEFC-7C46748BB22F}"/>
    <cellStyle name="40% - Accent4 4 2 2 2 3 2" xfId="44857" xr:uid="{EB9F5203-9C1D-48E0-8E35-4AB5A450E367}"/>
    <cellStyle name="40% - Accent4 4 2 2 2 4" xfId="16704" xr:uid="{C8A780B2-1BE6-482D-AABF-01E71493309A}"/>
    <cellStyle name="40% - Accent4 4 2 2 2 5" xfId="35476" xr:uid="{9409CAA1-5340-4E23-923B-49B1E27625BA}"/>
    <cellStyle name="40% - Accent4 4 2 2 2 6" xfId="53426" xr:uid="{0525BD9F-FE8B-427D-ACD5-A3ED6DFC4667}"/>
    <cellStyle name="40% - Accent4 4 2 2 2 7" xfId="7055" xr:uid="{43D3B521-3527-4C9B-AD11-2C825FB3247E}"/>
    <cellStyle name="40% - Accent4 4 2 2 3" xfId="11081" xr:uid="{4967862E-1E0E-470F-973B-6D4C2793B2AF}"/>
    <cellStyle name="40% - Accent4 4 2 2 3 2" xfId="29935" xr:uid="{0675150C-D593-4B32-BE9A-68DACB0CB14E}"/>
    <cellStyle name="40% - Accent4 4 2 2 3 2 2" xfId="48697" xr:uid="{041F02BC-C62B-413D-932B-6650CDE4E9F1}"/>
    <cellStyle name="40% - Accent4 4 2 2 3 3" xfId="20544" xr:uid="{70E7556D-6464-476B-BD12-153A7F5399DA}"/>
    <cellStyle name="40% - Accent4 4 2 2 3 4" xfId="39316" xr:uid="{40FE4C9C-1B81-4B4A-9419-375E8B33384F}"/>
    <cellStyle name="40% - Accent4 4 2 2 3 5" xfId="53427" xr:uid="{96357FE9-F0F7-4E92-B2E4-E6140E8F1938}"/>
    <cellStyle name="40% - Accent4 4 2 2 3 6" xfId="61329" xr:uid="{CA45EBC4-04F5-4805-A6BB-84AD1897B11F}"/>
    <cellStyle name="40% - Accent4 4 2 2 4" xfId="8790" xr:uid="{AD910064-7BBC-4180-A861-99C12D9368C1}"/>
    <cellStyle name="40% - Accent4 4 2 2 4 2" xfId="27646" xr:uid="{F8CE9B45-A8FA-4637-92B5-222A58907D34}"/>
    <cellStyle name="40% - Accent4 4 2 2 4 2 2" xfId="46408" xr:uid="{24210566-17BA-4BAB-812A-35AC004EAB76}"/>
    <cellStyle name="40% - Accent4 4 2 2 4 3" xfId="18255" xr:uid="{CD7F9E6D-FDAF-4C84-B637-F1C5E91D0515}"/>
    <cellStyle name="40% - Accent4 4 2 2 4 4" xfId="37027" xr:uid="{48294EF2-6700-48A1-B12F-AAD77B6EB5A7}"/>
    <cellStyle name="40% - Accent4 4 2 2 5" xfId="24154" xr:uid="{E455C90C-B211-44CA-98F6-41394289C54B}"/>
    <cellStyle name="40% - Accent4 4 2 2 5 2" xfId="42917" xr:uid="{4D580E43-F429-445A-9180-329D4A5B93D9}"/>
    <cellStyle name="40% - Accent4 4 2 2 6" xfId="14763" xr:uid="{798F9F73-CE49-46B5-BE3D-F7F0E08B3A61}"/>
    <cellStyle name="40% - Accent4 4 2 2 7" xfId="33536" xr:uid="{A0625A79-D206-4F9B-9917-7F57F9C184A3}"/>
    <cellStyle name="40% - Accent4 4 2 2 8" xfId="51138" xr:uid="{6914327E-424B-4FED-888A-941255CB8519}"/>
    <cellStyle name="40% - Accent4 4 2 2 9" xfId="5107" xr:uid="{BA853EB3-6C40-47D6-A519-639FBE34D1F0}"/>
    <cellStyle name="40% - Accent4 4 2 3" xfId="1859" xr:uid="{766AA2B3-408D-4D0F-AE87-EAB20ECA2DC5}"/>
    <cellStyle name="40% - Accent4 4 2 3 2" xfId="11082" xr:uid="{EB445015-F369-4D5B-983E-B2B801EC7AE1}"/>
    <cellStyle name="40% - Accent4 4 2 3 2 2" xfId="29936" xr:uid="{25AE2333-1070-43E1-9662-3A55E30E06D7}"/>
    <cellStyle name="40% - Accent4 4 2 3 2 2 2" xfId="48698" xr:uid="{1BEBCCD2-85D4-472C-93BB-F9A96380F634}"/>
    <cellStyle name="40% - Accent4 4 2 3 2 3" xfId="20545" xr:uid="{0E8C30C6-50B7-4236-9EE5-17478D93DAE1}"/>
    <cellStyle name="40% - Accent4 4 2 3 2 4" xfId="39317" xr:uid="{9E27B59A-818D-4C32-853C-69769BADDAB9}"/>
    <cellStyle name="40% - Accent4 4 2 3 3" xfId="24930" xr:uid="{1C43DE21-5ED1-468E-B692-64194BD24201}"/>
    <cellStyle name="40% - Accent4 4 2 3 3 2" xfId="43692" xr:uid="{D2954145-7849-4766-A68E-7BFB35193D69}"/>
    <cellStyle name="40% - Accent4 4 2 3 4" xfId="15539" xr:uid="{B9F4FDB7-8219-495F-AAF7-3D6E536B593A}"/>
    <cellStyle name="40% - Accent4 4 2 3 5" xfId="34311" xr:uid="{55DEFFCB-755F-4A15-A087-030EFD6F60D7}"/>
    <cellStyle name="40% - Accent4 4 2 3 6" xfId="53428" xr:uid="{7EA2C566-CC41-4CB5-8BF4-47568B3D4635}"/>
    <cellStyle name="40% - Accent4 4 2 3 7" xfId="5883" xr:uid="{300B231F-793F-49B4-871B-8711564F9A5F}"/>
    <cellStyle name="40% - Accent4 4 2 4" xfId="1653" xr:uid="{BBB6F936-F0B0-442D-882E-AE9C364AFE59}"/>
    <cellStyle name="40% - Accent4 4 2 4 2" xfId="11083" xr:uid="{66AA5397-517E-4DCD-9DDA-54BC9C65E6D1}"/>
    <cellStyle name="40% - Accent4 4 2 4 2 2" xfId="29937" xr:uid="{3B76D295-F2BE-4702-91BC-7AFE925BAC18}"/>
    <cellStyle name="40% - Accent4 4 2 4 2 2 2" xfId="48699" xr:uid="{D9066408-ADCD-4C61-A362-B909341E236F}"/>
    <cellStyle name="40% - Accent4 4 2 4 2 3" xfId="20546" xr:uid="{5025EEC2-FDDB-42CD-9A63-8B748DB7F0F9}"/>
    <cellStyle name="40% - Accent4 4 2 4 2 4" xfId="39318" xr:uid="{DAC1628F-70F6-4E6C-AFF2-D4A79E2F9C30}"/>
    <cellStyle name="40% - Accent4 4 2 4 3" xfId="23379" xr:uid="{877D23B8-0104-4804-886D-1A36C760AAD9}"/>
    <cellStyle name="40% - Accent4 4 2 4 3 2" xfId="42142" xr:uid="{DB86D500-379E-45CA-BBEB-71790F3B397A}"/>
    <cellStyle name="40% - Accent4 4 2 4 4" xfId="13988" xr:uid="{5580754D-82EF-45DA-AD6F-EFAE0FACF7BF}"/>
    <cellStyle name="40% - Accent4 4 2 4 5" xfId="32761" xr:uid="{7A215132-5F6F-4FB4-902A-74D16258407D}"/>
    <cellStyle name="40% - Accent4 4 2 4 6" xfId="53429" xr:uid="{178C236F-468B-481D-8CD7-1EBC222442C1}"/>
    <cellStyle name="40% - Accent4 4 2 4 7" xfId="4332" xr:uid="{E459008E-F4E9-4A80-964A-DDB16221DC5A}"/>
    <cellStyle name="40% - Accent4 4 2 5" xfId="7054" xr:uid="{325C1D02-43FD-4500-84C5-C75741BF33A2}"/>
    <cellStyle name="40% - Accent4 4 2 5 2" xfId="26094" xr:uid="{BF20CB69-1622-4303-B643-F772CD756A2E}"/>
    <cellStyle name="40% - Accent4 4 2 5 2 2" xfId="44856" xr:uid="{BDB94EFD-A59B-40C8-9634-F5E42870E38E}"/>
    <cellStyle name="40% - Accent4 4 2 5 3" xfId="16703" xr:uid="{55E7AE1A-0D5D-4307-AB94-F4AEE55CB444}"/>
    <cellStyle name="40% - Accent4 4 2 5 4" xfId="35475" xr:uid="{3088F631-A08E-441E-B15C-522BF7FED297}"/>
    <cellStyle name="40% - Accent4 4 2 6" xfId="8789" xr:uid="{D745A6F1-7C93-4E11-AB14-9389CE51B279}"/>
    <cellStyle name="40% - Accent4 4 2 6 2" xfId="27645" xr:uid="{8685C63E-AEC2-4115-AC58-92F18603AC20}"/>
    <cellStyle name="40% - Accent4 4 2 6 2 2" xfId="46407" xr:uid="{F16FB3A4-0655-470C-A5FB-AF4519106F19}"/>
    <cellStyle name="40% - Accent4 4 2 6 3" xfId="18254" xr:uid="{3738CD45-536C-4403-A83F-DEB5F8E8F358}"/>
    <cellStyle name="40% - Accent4 4 2 6 4" xfId="37026" xr:uid="{54DC9F2E-F5B1-4D4E-B8F8-001C5EB3611E}"/>
    <cellStyle name="40% - Accent4 4 2 7" xfId="22636" xr:uid="{A9C5A0C9-D77F-4496-A824-FC7BD455339D}"/>
    <cellStyle name="40% - Accent4 4 2 7 2" xfId="41408" xr:uid="{6AB2B7B2-01AB-4B94-B5B6-E9C26A6487E1}"/>
    <cellStyle name="40% - Accent4 4 2 8" xfId="13245" xr:uid="{E9047591-3574-4BB7-90AF-90D82DBF122B}"/>
    <cellStyle name="40% - Accent4 4 2 9" xfId="32027" xr:uid="{F15AD290-D0C9-4095-8455-646028FCC746}"/>
    <cellStyle name="40% - Accent4 4 3" xfId="1324" xr:uid="{CEBAD89F-E8AE-4A23-9A03-6B35A775348A}"/>
    <cellStyle name="40% - Accent4 4 3 10" xfId="51139" xr:uid="{15FFD43F-FD74-4D91-89CB-AC898761F580}"/>
    <cellStyle name="40% - Accent4 4 3 11" xfId="3583" xr:uid="{736AE236-B3F0-4513-BDDD-8D88440114B2}"/>
    <cellStyle name="40% - Accent4 4 3 12" xfId="55919" xr:uid="{7FC445B7-01E0-499B-96D1-B63CE4E89755}"/>
    <cellStyle name="40% - Accent4 4 3 2" xfId="1982" xr:uid="{2ADC0683-6CC6-412C-A0F4-BA97B6475C69}"/>
    <cellStyle name="40% - Accent4 4 3 2 10" xfId="59278" xr:uid="{12B823EE-20E4-4E27-BEA6-8DE2F100CFF3}"/>
    <cellStyle name="40% - Accent4 4 3 2 2" xfId="7057" xr:uid="{337B0DD3-5A04-413E-B8DE-B014554B11CC}"/>
    <cellStyle name="40% - Accent4 4 3 2 2 2" xfId="11084" xr:uid="{4134F4CA-64F7-41E2-AFE7-6DFE36901520}"/>
    <cellStyle name="40% - Accent4 4 3 2 2 2 2" xfId="29938" xr:uid="{4CC8BC77-21FF-4EFB-9AAF-DE94EB3E0329}"/>
    <cellStyle name="40% - Accent4 4 3 2 2 2 2 2" xfId="48700" xr:uid="{F1026B46-0A24-49FF-AD26-43C9F39F5432}"/>
    <cellStyle name="40% - Accent4 4 3 2 2 2 3" xfId="20547" xr:uid="{0CFDDE8E-8367-4B78-8822-BD04EBBDF68D}"/>
    <cellStyle name="40% - Accent4 4 3 2 2 2 4" xfId="39319" xr:uid="{9F42479B-286C-4DEF-AF73-3AC06273D694}"/>
    <cellStyle name="40% - Accent4 4 3 2 2 3" xfId="26097" xr:uid="{6AB7001E-483B-4E0B-A6F0-21DDF9DC4203}"/>
    <cellStyle name="40% - Accent4 4 3 2 2 3 2" xfId="44859" xr:uid="{6E15597A-081A-40A5-9FD1-122885BBA766}"/>
    <cellStyle name="40% - Accent4 4 3 2 2 4" xfId="16706" xr:uid="{B531F5E9-4DD3-4023-8991-6AFD09CC6B19}"/>
    <cellStyle name="40% - Accent4 4 3 2 2 5" xfId="35478" xr:uid="{6D911C65-19A1-4ABF-92A4-FCCB9075B004}"/>
    <cellStyle name="40% - Accent4 4 3 2 2 6" xfId="53430" xr:uid="{FBC90344-8EF3-4D45-8CFE-90EDA8541FBE}"/>
    <cellStyle name="40% - Accent4 4 3 2 2 7" xfId="61330" xr:uid="{2BA634F8-AC99-4CCD-9957-57AA8A354591}"/>
    <cellStyle name="40% - Accent4 4 3 2 3" xfId="11085" xr:uid="{B9B52635-41D4-4322-AE00-A6A3A9E4A022}"/>
    <cellStyle name="40% - Accent4 4 3 2 3 2" xfId="29939" xr:uid="{28797514-557F-426F-9367-5B3C7FEFFBE6}"/>
    <cellStyle name="40% - Accent4 4 3 2 3 2 2" xfId="48701" xr:uid="{40A54CB2-4F10-4D53-AFD0-9845F35A64A3}"/>
    <cellStyle name="40% - Accent4 4 3 2 3 3" xfId="20548" xr:uid="{08F0781C-7BF1-47F7-9DBE-0E3F99ECB3BF}"/>
    <cellStyle name="40% - Accent4 4 3 2 3 4" xfId="39320" xr:uid="{11187665-7C89-4FB2-96B5-B24FE4764FA4}"/>
    <cellStyle name="40% - Accent4 4 3 2 3 5" xfId="53431" xr:uid="{8269BCEF-03CB-4618-A9E9-FD0889DD6860}"/>
    <cellStyle name="40% - Accent4 4 3 2 3 6" xfId="61331" xr:uid="{CA1F9D07-C89D-4250-8FB6-F445D73CB6EA}"/>
    <cellStyle name="40% - Accent4 4 3 2 4" xfId="8792" xr:uid="{B08449B5-A479-4865-A3DB-43CD80AD2F5E}"/>
    <cellStyle name="40% - Accent4 4 3 2 4 2" xfId="27648" xr:uid="{A95D9B9B-FD9E-4749-A7B7-665F116CEEC7}"/>
    <cellStyle name="40% - Accent4 4 3 2 4 2 2" xfId="46410" xr:uid="{40203782-B1EC-42AE-A4E9-2E4C01EE760E}"/>
    <cellStyle name="40% - Accent4 4 3 2 4 3" xfId="18257" xr:uid="{E537EFC7-A663-45B6-99C4-9BC69A501F9D}"/>
    <cellStyle name="40% - Accent4 4 3 2 4 4" xfId="37029" xr:uid="{5B846365-8F80-4210-A667-FFD30F0560B3}"/>
    <cellStyle name="40% - Accent4 4 3 2 5" xfId="24372" xr:uid="{0098E21C-8129-4AC0-A019-CEECF02E00D6}"/>
    <cellStyle name="40% - Accent4 4 3 2 5 2" xfId="43135" xr:uid="{7F9B6B68-F1A9-48A0-BF57-9C26577945C7}"/>
    <cellStyle name="40% - Accent4 4 3 2 6" xfId="14981" xr:uid="{1FD833CE-9229-44A7-A457-E677193D4433}"/>
    <cellStyle name="40% - Accent4 4 3 2 7" xfId="33754" xr:uid="{7A52E9CB-695B-4E07-8187-69C45B82A0E3}"/>
    <cellStyle name="40% - Accent4 4 3 2 8" xfId="51140" xr:uid="{5D3324DA-FC60-4B3D-9792-19AB12C3144C}"/>
    <cellStyle name="40% - Accent4 4 3 2 9" xfId="5325" xr:uid="{6EB853B3-D8B9-4EE4-86D9-23FB88306673}"/>
    <cellStyle name="40% - Accent4 4 3 3" xfId="6101" xr:uid="{91E6630C-5672-4301-8EDB-757314048FB6}"/>
    <cellStyle name="40% - Accent4 4 3 3 2" xfId="11086" xr:uid="{6FC0BEC6-18F1-4CD2-8D94-6F8FBA256783}"/>
    <cellStyle name="40% - Accent4 4 3 3 2 2" xfId="29940" xr:uid="{233DDF83-4A8E-48EC-8CE0-4FBEAAA59E76}"/>
    <cellStyle name="40% - Accent4 4 3 3 2 2 2" xfId="48702" xr:uid="{819F7ABE-35B2-4A46-A5E5-DF0854EA83F8}"/>
    <cellStyle name="40% - Accent4 4 3 3 2 3" xfId="20549" xr:uid="{69323C98-7EC6-4943-985C-0FE2EDBBD160}"/>
    <cellStyle name="40% - Accent4 4 3 3 2 4" xfId="39321" xr:uid="{6BA31516-5932-41C2-94D4-603D952CF0C1}"/>
    <cellStyle name="40% - Accent4 4 3 3 3" xfId="25148" xr:uid="{4AA3299E-5C1C-4182-AFE0-A2CFEFE2EA29}"/>
    <cellStyle name="40% - Accent4 4 3 3 3 2" xfId="43910" xr:uid="{D6FD456C-9ECA-4679-9FC8-4D91BB544014}"/>
    <cellStyle name="40% - Accent4 4 3 3 4" xfId="15757" xr:uid="{FD68C7CE-1DF5-4FE8-9B1A-622F83817E8F}"/>
    <cellStyle name="40% - Accent4 4 3 3 5" xfId="34529" xr:uid="{8A175387-4AC7-41D3-9D97-7DB2CF18BD84}"/>
    <cellStyle name="40% - Accent4 4 3 3 6" xfId="53432" xr:uid="{CECC311B-EB08-4860-A399-3F3424EC393E}"/>
    <cellStyle name="40% - Accent4 4 3 3 7" xfId="61332" xr:uid="{132624DB-C2B2-4112-99ED-95C95D14566D}"/>
    <cellStyle name="40% - Accent4 4 3 4" xfId="4550" xr:uid="{91AF0CC1-36B7-4072-A53B-559B9EDF4BEB}"/>
    <cellStyle name="40% - Accent4 4 3 4 2" xfId="11087" xr:uid="{FB4FED4A-9B31-4573-8498-919B04EFDB17}"/>
    <cellStyle name="40% - Accent4 4 3 4 2 2" xfId="29941" xr:uid="{F446F0EE-DCBD-4718-B1D5-412DC5E56056}"/>
    <cellStyle name="40% - Accent4 4 3 4 2 2 2" xfId="48703" xr:uid="{D9F6E98D-EFBB-4178-847F-3191D5EDB64B}"/>
    <cellStyle name="40% - Accent4 4 3 4 2 3" xfId="20550" xr:uid="{C1D8A7DC-CCEF-4DB4-AC8C-214498BD93D9}"/>
    <cellStyle name="40% - Accent4 4 3 4 2 4" xfId="39322" xr:uid="{276BFEA0-CDA4-4CC3-B64E-D6B90C102363}"/>
    <cellStyle name="40% - Accent4 4 3 4 3" xfId="23597" xr:uid="{0A1E0D1F-E8DB-473D-9FF1-14DCCE42BBF4}"/>
    <cellStyle name="40% - Accent4 4 3 4 3 2" xfId="42360" xr:uid="{63DDE2A5-DB78-4892-B047-B940B82830A4}"/>
    <cellStyle name="40% - Accent4 4 3 4 4" xfId="14206" xr:uid="{67CBA05B-B515-4035-AEB8-353CE2E446EA}"/>
    <cellStyle name="40% - Accent4 4 3 4 5" xfId="32979" xr:uid="{3993D52B-44C6-41BB-A857-E84BA47A18E3}"/>
    <cellStyle name="40% - Accent4 4 3 4 6" xfId="53433" xr:uid="{5BB7ECF1-1135-4995-8A06-35D82A234183}"/>
    <cellStyle name="40% - Accent4 4 3 4 7" xfId="61333" xr:uid="{631FEEE1-1129-4B56-B20F-6892F179D8BB}"/>
    <cellStyle name="40% - Accent4 4 3 5" xfId="7056" xr:uid="{91691F2F-8173-4D1D-805F-BF37211E8EF9}"/>
    <cellStyle name="40% - Accent4 4 3 5 2" xfId="26096" xr:uid="{D4863798-CFE0-4166-B841-3C84A32AADE9}"/>
    <cellStyle name="40% - Accent4 4 3 5 2 2" xfId="44858" xr:uid="{21E7087A-0A24-4858-9B1E-D45508828B15}"/>
    <cellStyle name="40% - Accent4 4 3 5 3" xfId="16705" xr:uid="{FB3F09EE-46DC-4DFB-A671-094F9827687D}"/>
    <cellStyle name="40% - Accent4 4 3 5 4" xfId="35477" xr:uid="{32D9346D-033B-4E90-B7F3-4327E2C0F01F}"/>
    <cellStyle name="40% - Accent4 4 3 6" xfId="8791" xr:uid="{CED106AB-0D51-462C-BF76-AC6457F7E5B2}"/>
    <cellStyle name="40% - Accent4 4 3 6 2" xfId="27647" xr:uid="{3B2AA75F-BDB8-4CCF-BCE4-FA12BD7023C9}"/>
    <cellStyle name="40% - Accent4 4 3 6 2 2" xfId="46409" xr:uid="{D6ED926A-9DDC-4E1B-A360-79788B101295}"/>
    <cellStyle name="40% - Accent4 4 3 6 3" xfId="18256" xr:uid="{51F324CE-5B9B-4410-B4B3-0835EC1D19E9}"/>
    <cellStyle name="40% - Accent4 4 3 6 4" xfId="37028" xr:uid="{A2254956-BAFD-4D72-9A7C-D13D552E7A1C}"/>
    <cellStyle name="40% - Accent4 4 3 7" xfId="22637" xr:uid="{EEA38B65-B94B-4885-8BC9-0356368BC5A1}"/>
    <cellStyle name="40% - Accent4 4 3 7 2" xfId="41409" xr:uid="{7E0844DD-6E77-4581-88C9-9B189CBB02D1}"/>
    <cellStyle name="40% - Accent4 4 3 8" xfId="13246" xr:uid="{DBC5AD2E-8696-44D1-B0EB-FF20955EB788}"/>
    <cellStyle name="40% - Accent4 4 3 9" xfId="32028" xr:uid="{88795FCE-454B-4906-9532-0D7BD208AEF5}"/>
    <cellStyle name="40% - Accent4 4 4" xfId="1776" xr:uid="{6BE8FAD5-770A-4055-BAF2-FA262DFFDFB2}"/>
    <cellStyle name="40% - Accent4 4 4 10" xfId="55920" xr:uid="{F47A3102-3098-475E-AC95-9533B53E5EC8}"/>
    <cellStyle name="40% - Accent4 4 4 2" xfId="7058" xr:uid="{E192223A-0819-44D2-8E20-A8A107F4D594}"/>
    <cellStyle name="40% - Accent4 4 4 2 2" xfId="11088" xr:uid="{3C8661B3-F1B8-467C-9DFE-E2190456A806}"/>
    <cellStyle name="40% - Accent4 4 4 2 2 2" xfId="29942" xr:uid="{41F40E73-8535-4B40-80C8-C9C48B6DA6E0}"/>
    <cellStyle name="40% - Accent4 4 4 2 2 2 2" xfId="48704" xr:uid="{7012D310-048E-4300-8D3A-599BF085F366}"/>
    <cellStyle name="40% - Accent4 4 4 2 2 3" xfId="20551" xr:uid="{031A9CAF-B6CF-4DD6-9B9E-E6E661449B65}"/>
    <cellStyle name="40% - Accent4 4 4 2 2 4" xfId="39323" xr:uid="{091EF222-0C7E-4BC8-95B0-6692A90A797E}"/>
    <cellStyle name="40% - Accent4 4 4 2 3" xfId="26098" xr:uid="{4F1677CD-AF21-4BE7-BA1F-FFC6CAA1CEA2}"/>
    <cellStyle name="40% - Accent4 4 4 2 3 2" xfId="44860" xr:uid="{DEBFA16D-6BB2-46C2-AE6D-132D749B20F4}"/>
    <cellStyle name="40% - Accent4 4 4 2 4" xfId="16707" xr:uid="{D16638F1-2D74-4DC0-8474-212C5B4BB015}"/>
    <cellStyle name="40% - Accent4 4 4 2 5" xfId="35479" xr:uid="{ADDA8D53-339D-4396-8A2D-9CF2DFE89068}"/>
    <cellStyle name="40% - Accent4 4 4 2 6" xfId="53434" xr:uid="{5B4599E5-9CBC-4576-A149-BD45C43D196B}"/>
    <cellStyle name="40% - Accent4 4 4 2 7" xfId="61334" xr:uid="{15E93D20-A46D-46DC-AF89-FB959F1ABBB1}"/>
    <cellStyle name="40% - Accent4 4 4 3" xfId="11089" xr:uid="{36CB9534-6EC0-482C-A801-F8DEDD676664}"/>
    <cellStyle name="40% - Accent4 4 4 3 2" xfId="29943" xr:uid="{8B725357-5DC7-4388-9333-BF6D56F78369}"/>
    <cellStyle name="40% - Accent4 4 4 3 2 2" xfId="48705" xr:uid="{09AB8E4E-B2A0-471A-BBEA-D7390A89B93D}"/>
    <cellStyle name="40% - Accent4 4 4 3 3" xfId="20552" xr:uid="{AEBFC0ED-035C-4A2B-BE33-2436D9FAAEB2}"/>
    <cellStyle name="40% - Accent4 4 4 3 4" xfId="39324" xr:uid="{DD8F1087-9C3F-4284-AAA6-2F1EDE1D5847}"/>
    <cellStyle name="40% - Accent4 4 4 3 5" xfId="53435" xr:uid="{2576F43B-B257-4BC2-AC29-CFB88AAE2C9E}"/>
    <cellStyle name="40% - Accent4 4 4 3 6" xfId="61335" xr:uid="{C36397D3-0214-4032-8A17-0453B7E9EC22}"/>
    <cellStyle name="40% - Accent4 4 4 4" xfId="8793" xr:uid="{CBDF1778-E4DE-457E-BE5C-54B3A54A3045}"/>
    <cellStyle name="40% - Accent4 4 4 4 2" xfId="27649" xr:uid="{9ADB4645-76BE-401A-B34C-27352D5CCDFD}"/>
    <cellStyle name="40% - Accent4 4 4 4 2 2" xfId="46411" xr:uid="{523D93CC-884A-41F8-BDCD-2BE991E99EE3}"/>
    <cellStyle name="40% - Accent4 4 4 4 3" xfId="18258" xr:uid="{6C4BE38A-7E35-4702-B380-B26D26030C1C}"/>
    <cellStyle name="40% - Accent4 4 4 4 4" xfId="37030" xr:uid="{E58312E8-B030-433B-A497-8C05B01C96F7}"/>
    <cellStyle name="40% - Accent4 4 4 5" xfId="23939" xr:uid="{7782D2B5-C684-4171-A02F-BE40B1A60C93}"/>
    <cellStyle name="40% - Accent4 4 4 5 2" xfId="42702" xr:uid="{870AA6B0-B5B9-4BF7-949F-5DAC691D2A41}"/>
    <cellStyle name="40% - Accent4 4 4 6" xfId="14548" xr:uid="{0F5D44D2-A466-45DE-98DD-39C160FA4BCC}"/>
    <cellStyle name="40% - Accent4 4 4 7" xfId="33321" xr:uid="{B33DC0BB-FFFD-4FB8-8D57-5A9A50C4930F}"/>
    <cellStyle name="40% - Accent4 4 4 8" xfId="51141" xr:uid="{38A63434-7DD9-45C0-ADFC-2D23C91F2C1D}"/>
    <cellStyle name="40% - Accent4 4 4 9" xfId="4892" xr:uid="{E2650A3E-FE8A-4916-AAFA-4F1E722D6B1A}"/>
    <cellStyle name="40% - Accent4 4 5" xfId="1570" xr:uid="{AEBE221F-AFA5-4F0A-8565-989BF16D1FC0}"/>
    <cellStyle name="40% - Accent4 4 5 10" xfId="55921" xr:uid="{955246F3-CBF8-4846-BCB5-634AD74452AE}"/>
    <cellStyle name="40% - Accent4 4 5 2" xfId="11091" xr:uid="{AEAB240A-4FDB-4FE6-AD1C-EED0D6BD3198}"/>
    <cellStyle name="40% - Accent4 4 5 2 2" xfId="29945" xr:uid="{6C1F6A95-C049-4D64-949E-841E1CD9E296}"/>
    <cellStyle name="40% - Accent4 4 5 2 2 2" xfId="48707" xr:uid="{42A34A78-2DF5-40C1-8A54-8D0BA68D2D2A}"/>
    <cellStyle name="40% - Accent4 4 5 2 3" xfId="20554" xr:uid="{3B9FBDDE-BD18-4395-9DFF-BBC679B8805A}"/>
    <cellStyle name="40% - Accent4 4 5 2 4" xfId="39326" xr:uid="{245DBA3C-1705-4171-AC61-067DFE374429}"/>
    <cellStyle name="40% - Accent4 4 5 2 5" xfId="53437" xr:uid="{9A20CF13-0A48-4AEE-B1F4-FFE614B0EF97}"/>
    <cellStyle name="40% - Accent4 4 5 2 6" xfId="61336" xr:uid="{0A97ED4E-E807-4F01-BB3D-3FAED0D17C26}"/>
    <cellStyle name="40% - Accent4 4 5 3" xfId="11092" xr:uid="{BA8D7E94-EB04-4228-8EC9-AA76B687E13E}"/>
    <cellStyle name="40% - Accent4 4 5 3 2" xfId="29946" xr:uid="{6C5A6C80-300B-43E4-9084-08DD2AC69F93}"/>
    <cellStyle name="40% - Accent4 4 5 3 2 2" xfId="48708" xr:uid="{6342585E-9224-4F42-B107-C951B42C0172}"/>
    <cellStyle name="40% - Accent4 4 5 3 3" xfId="20555" xr:uid="{124125E1-F4C0-4B2A-95EF-C97535CB6CF4}"/>
    <cellStyle name="40% - Accent4 4 5 3 4" xfId="39327" xr:uid="{10D4A9E3-1410-4E70-919E-DCE5FD7EC2EF}"/>
    <cellStyle name="40% - Accent4 4 5 3 5" xfId="53438" xr:uid="{56D4F9C2-1783-4310-955D-34CD129089CD}"/>
    <cellStyle name="40% - Accent4 4 5 3 6" xfId="61337" xr:uid="{7B61D543-64C5-4A47-9B35-32C4847CC1DB}"/>
    <cellStyle name="40% - Accent4 4 5 4" xfId="11090" xr:uid="{8D3999F7-E53C-4136-A25E-E71EB6CF2C8B}"/>
    <cellStyle name="40% - Accent4 4 5 4 2" xfId="29944" xr:uid="{1688BE17-46FB-4730-9988-34806D5CC096}"/>
    <cellStyle name="40% - Accent4 4 5 4 2 2" xfId="48706" xr:uid="{51A1763A-5E4F-425B-81C4-95F09610D226}"/>
    <cellStyle name="40% - Accent4 4 5 4 3" xfId="20553" xr:uid="{8892AB26-D2F8-485D-8A60-DD7253525665}"/>
    <cellStyle name="40% - Accent4 4 5 4 4" xfId="39325" xr:uid="{460ECE9D-83FE-410C-BB9E-720AAD153107}"/>
    <cellStyle name="40% - Accent4 4 5 5" xfId="24715" xr:uid="{FE15C827-E629-4713-ACFF-F324D300DC7C}"/>
    <cellStyle name="40% - Accent4 4 5 5 2" xfId="43477" xr:uid="{EF95E929-E6E9-421F-AB59-18F84F31F482}"/>
    <cellStyle name="40% - Accent4 4 5 6" xfId="15324" xr:uid="{50070743-14B2-4605-9097-1EDDE0FDA7B2}"/>
    <cellStyle name="40% - Accent4 4 5 7" xfId="34096" xr:uid="{82D09A37-9D7D-4E06-B512-BC9FFA9B45D4}"/>
    <cellStyle name="40% - Accent4 4 5 8" xfId="53436" xr:uid="{C897C72A-0FEE-4512-A36D-49FDE727E73D}"/>
    <cellStyle name="40% - Accent4 4 5 9" xfId="5668" xr:uid="{2AAE368F-B6AE-4A62-8FEF-3865820AABE2}"/>
    <cellStyle name="40% - Accent4 4 6" xfId="4117" xr:uid="{C48F5B7D-07F2-4248-88F0-C26E4FB4EB7A}"/>
    <cellStyle name="40% - Accent4 4 6 2" xfId="23164" xr:uid="{C0AEB696-209D-4C7A-A483-8AD9797793F2}"/>
    <cellStyle name="40% - Accent4 4 6 2 2" xfId="41927" xr:uid="{7CE0E7C6-C9FE-4664-B138-ABAC29A4C6BB}"/>
    <cellStyle name="40% - Accent4 4 6 3" xfId="13773" xr:uid="{56B14269-EBCC-4530-A80E-E28AA0C8441F}"/>
    <cellStyle name="40% - Accent4 4 6 4" xfId="32546" xr:uid="{8CA528C7-4462-4849-87D6-BC6B47616641}"/>
    <cellStyle name="40% - Accent4 4 6 5" xfId="55922" xr:uid="{7E8A4D74-3918-4CD6-B9EC-9AFD20B4AD28}"/>
    <cellStyle name="40% - Accent4 4 7" xfId="7053" xr:uid="{02F99981-9780-4D54-B521-7795228B4E96}"/>
    <cellStyle name="40% - Accent4 4 7 2" xfId="26093" xr:uid="{DEDCBB5D-40A2-4778-AD34-E200858E4FBB}"/>
    <cellStyle name="40% - Accent4 4 7 2 2" xfId="44855" xr:uid="{5E77E27D-561F-4233-9BC1-2E60DEB5346B}"/>
    <cellStyle name="40% - Accent4 4 7 3" xfId="16702" xr:uid="{40FCB18C-8E99-49D8-805A-1FFA1C83E0D7}"/>
    <cellStyle name="40% - Accent4 4 7 4" xfId="35474" xr:uid="{D067EF72-9EA0-4B2D-9CBB-661349F08EBB}"/>
    <cellStyle name="40% - Accent4 4 7 5" xfId="55923" xr:uid="{A1B218F1-6F73-4572-95C2-2F4AF39A76A1}"/>
    <cellStyle name="40% - Accent4 4 8" xfId="7967" xr:uid="{42CC6410-1504-4E98-830B-E29D75CCBECD}"/>
    <cellStyle name="40% - Accent4 4 8 2" xfId="55924" xr:uid="{BDA6452C-6FBD-45B0-A745-A6E145AEE69B}"/>
    <cellStyle name="40% - Accent4 4 9" xfId="8788" xr:uid="{8F07B516-EBFC-4356-90B9-7333B808865D}"/>
    <cellStyle name="40% - Accent4 4 9 2" xfId="27644" xr:uid="{EB4D1F12-5F7D-46DC-ADFE-282F0E65422B}"/>
    <cellStyle name="40% - Accent4 4 9 2 2" xfId="46406" xr:uid="{B65CA729-C9B9-4CE2-9E1C-7343DD27B820}"/>
    <cellStyle name="40% - Accent4 4 9 3" xfId="18253" xr:uid="{8EEF8973-51C8-4388-BB7F-E6E958B098B5}"/>
    <cellStyle name="40% - Accent4 4 9 4" xfId="37025" xr:uid="{1E258FE2-C7A5-4169-9CBE-E4A730D5A65C}"/>
    <cellStyle name="40% - Accent4 4 9 5" xfId="55925" xr:uid="{6FE9DA52-9777-4222-9D0E-306E06F3DF55}"/>
    <cellStyle name="40% - Accent4 5" xfId="1126" xr:uid="{F801CBAC-DAE7-4E2F-94D3-A8920F7D6100}"/>
    <cellStyle name="40% - Accent4 5 10" xfId="22638" xr:uid="{27EC4556-358B-45D3-93E8-6A347D58A06C}"/>
    <cellStyle name="40% - Accent4 5 10 2" xfId="41410" xr:uid="{ED44B141-6C18-4893-BC80-C9B9F3F02048}"/>
    <cellStyle name="40% - Accent4 5 10 3" xfId="55927" xr:uid="{96D9A471-2643-43CB-BE0C-FB0C06CA6CF4}"/>
    <cellStyle name="40% - Accent4 5 11" xfId="13247" xr:uid="{D7906FA7-C4B2-4D50-ABEC-BC6DA42BDFB5}"/>
    <cellStyle name="40% - Accent4 5 11 2" xfId="55928" xr:uid="{7C4880F8-613A-44DF-93EF-2FAA10B4F460}"/>
    <cellStyle name="40% - Accent4 5 12" xfId="32029" xr:uid="{3C49F8D8-EB66-4EB6-94DC-9E21845D09D5}"/>
    <cellStyle name="40% - Accent4 5 12 2" xfId="55929" xr:uid="{611935ED-B1D2-43CB-AC61-F7554BCF6BFA}"/>
    <cellStyle name="40% - Accent4 5 13" xfId="51142" xr:uid="{D8478340-A287-4FC6-AA7E-360E54791945}"/>
    <cellStyle name="40% - Accent4 5 13 2" xfId="55930" xr:uid="{C9E3B96B-2584-4097-9314-7BA66B1F756E}"/>
    <cellStyle name="40% - Accent4 5 14" xfId="3584" xr:uid="{8B96BFAB-3D01-4C8A-8188-9D86431A4A2F}"/>
    <cellStyle name="40% - Accent4 5 15" xfId="55926" xr:uid="{D3A95624-7F7E-4971-9107-69D94B113E47}"/>
    <cellStyle name="40% - Accent4 5 2" xfId="1344" xr:uid="{5699FF02-1147-49B1-B516-5472E7B6DD59}"/>
    <cellStyle name="40% - Accent4 5 2 10" xfId="51143" xr:uid="{560B72D0-A734-4F91-8A7A-750A6774CCD7}"/>
    <cellStyle name="40% - Accent4 5 2 11" xfId="3585" xr:uid="{5C66C6F4-0885-46A0-964F-4994882ACC69}"/>
    <cellStyle name="40% - Accent4 5 2 12" xfId="55931" xr:uid="{5DB5AB42-2E47-4AFD-A4ED-D654D3DE7E2C}"/>
    <cellStyle name="40% - Accent4 5 2 2" xfId="2002" xr:uid="{3DE57F00-AEC5-44C2-8342-3925D57E70CA}"/>
    <cellStyle name="40% - Accent4 5 2 2 10" xfId="59279" xr:uid="{BC55C80F-51A5-4253-925A-F60FB5FE5A18}"/>
    <cellStyle name="40% - Accent4 5 2 2 2" xfId="7061" xr:uid="{0E690BA9-EB16-4954-AE66-F2BDBA7C809A}"/>
    <cellStyle name="40% - Accent4 5 2 2 2 2" xfId="11093" xr:uid="{E9FAD988-83FF-49AA-9FE5-DE1CFE2E8A38}"/>
    <cellStyle name="40% - Accent4 5 2 2 2 2 2" xfId="29947" xr:uid="{814696F6-1237-46CC-BD48-1C1978FD7903}"/>
    <cellStyle name="40% - Accent4 5 2 2 2 2 2 2" xfId="48709" xr:uid="{68633E22-A12C-4BDC-917C-624618D9C6D4}"/>
    <cellStyle name="40% - Accent4 5 2 2 2 2 3" xfId="20556" xr:uid="{6862738D-DCCE-41EA-ABF5-48661BB5A968}"/>
    <cellStyle name="40% - Accent4 5 2 2 2 2 4" xfId="39328" xr:uid="{026F786F-DD6B-4D38-B5CA-0802473DA3FC}"/>
    <cellStyle name="40% - Accent4 5 2 2 2 3" xfId="26101" xr:uid="{42A59BD5-BD7E-4D23-8C19-0BDB0CB5E7B8}"/>
    <cellStyle name="40% - Accent4 5 2 2 2 3 2" xfId="44863" xr:uid="{2BCB4D5C-C452-4FCE-802E-7C3044A29DD9}"/>
    <cellStyle name="40% - Accent4 5 2 2 2 4" xfId="16710" xr:uid="{C219D8C0-0591-40B0-8ABB-984C20463D57}"/>
    <cellStyle name="40% - Accent4 5 2 2 2 5" xfId="35482" xr:uid="{BFB4F4C4-3A77-41B3-BC96-14B1CE5C03FE}"/>
    <cellStyle name="40% - Accent4 5 2 2 2 6" xfId="53439" xr:uid="{D705AF52-5068-40FC-B393-52C5FF3B89AB}"/>
    <cellStyle name="40% - Accent4 5 2 2 2 7" xfId="61338" xr:uid="{7FC5CDDC-FDD6-4D72-B50A-005873F79E91}"/>
    <cellStyle name="40% - Accent4 5 2 2 3" xfId="11094" xr:uid="{D814F3CB-1245-42CF-929D-576EC5C9F5B8}"/>
    <cellStyle name="40% - Accent4 5 2 2 3 2" xfId="29948" xr:uid="{FBC8A9AF-D19D-461D-B319-31B2ECD052B5}"/>
    <cellStyle name="40% - Accent4 5 2 2 3 2 2" xfId="48710" xr:uid="{560D5351-5365-45EC-BF81-87B3A1D0EF4F}"/>
    <cellStyle name="40% - Accent4 5 2 2 3 3" xfId="20557" xr:uid="{7A71B253-1EEF-48C5-8D5C-0388DDA0D70A}"/>
    <cellStyle name="40% - Accent4 5 2 2 3 4" xfId="39329" xr:uid="{84FBBDD0-D722-4AD8-80F2-68080019D0F2}"/>
    <cellStyle name="40% - Accent4 5 2 2 3 5" xfId="53440" xr:uid="{0D579735-1ABB-4C63-80AC-3B6E3BB2B222}"/>
    <cellStyle name="40% - Accent4 5 2 2 3 6" xfId="61339" xr:uid="{3A3E7060-EE0E-42F1-86D3-13B8BB91F818}"/>
    <cellStyle name="40% - Accent4 5 2 2 4" xfId="8796" xr:uid="{233AB80B-EF6E-455A-9370-593C7148B813}"/>
    <cellStyle name="40% - Accent4 5 2 2 4 2" xfId="27652" xr:uid="{B9D8DB3B-35EF-4151-8075-C59766B671E1}"/>
    <cellStyle name="40% - Accent4 5 2 2 4 2 2" xfId="46414" xr:uid="{9760B398-61BC-4373-86CE-466FE145EBBA}"/>
    <cellStyle name="40% - Accent4 5 2 2 4 3" xfId="18261" xr:uid="{DF058652-567B-4C95-89BE-557F70C5EFFC}"/>
    <cellStyle name="40% - Accent4 5 2 2 4 4" xfId="37033" xr:uid="{7F285BEF-759F-4881-9A70-2234C83851E1}"/>
    <cellStyle name="40% - Accent4 5 2 2 5" xfId="24197" xr:uid="{822FBDA8-30E7-4CB6-A67B-696C239EBA4C}"/>
    <cellStyle name="40% - Accent4 5 2 2 5 2" xfId="42960" xr:uid="{43BC81FA-AC8A-4645-9E07-8A3406B94370}"/>
    <cellStyle name="40% - Accent4 5 2 2 6" xfId="14806" xr:uid="{AF4F7057-110F-46F4-841E-9BF2220420EE}"/>
    <cellStyle name="40% - Accent4 5 2 2 7" xfId="33579" xr:uid="{C29540B6-46F6-4D39-9260-6BC87D63383D}"/>
    <cellStyle name="40% - Accent4 5 2 2 8" xfId="51144" xr:uid="{4AF968AF-9808-48D7-9ABF-E0628640B893}"/>
    <cellStyle name="40% - Accent4 5 2 2 9" xfId="5150" xr:uid="{EF697E94-DC2A-4233-9398-BAF5476D2789}"/>
    <cellStyle name="40% - Accent4 5 2 3" xfId="5926" xr:uid="{2B03E928-1F85-4BA9-8DAA-56DC43223428}"/>
    <cellStyle name="40% - Accent4 5 2 3 2" xfId="11095" xr:uid="{1756B1A1-6EFA-4D46-95D0-B55CED11A77A}"/>
    <cellStyle name="40% - Accent4 5 2 3 2 2" xfId="29949" xr:uid="{7E96247E-C0C9-45B9-BC99-F9B915FB89A0}"/>
    <cellStyle name="40% - Accent4 5 2 3 2 2 2" xfId="48711" xr:uid="{7681331E-1024-4E36-B28F-2CA500F33823}"/>
    <cellStyle name="40% - Accent4 5 2 3 2 3" xfId="20558" xr:uid="{8A98585E-30AA-4D48-AF15-070A071041B0}"/>
    <cellStyle name="40% - Accent4 5 2 3 2 4" xfId="39330" xr:uid="{0AE350B1-6895-43DD-AA87-9DF113FD79C5}"/>
    <cellStyle name="40% - Accent4 5 2 3 3" xfId="24973" xr:uid="{7818D76D-E0D6-45F9-8B5C-DF5EA35236EB}"/>
    <cellStyle name="40% - Accent4 5 2 3 3 2" xfId="43735" xr:uid="{C24C47F0-7A92-4A84-9247-ABAB60EEECAE}"/>
    <cellStyle name="40% - Accent4 5 2 3 4" xfId="15582" xr:uid="{C8F3628D-6173-4BD5-8C0A-CA66854CC88F}"/>
    <cellStyle name="40% - Accent4 5 2 3 5" xfId="34354" xr:uid="{C58108D9-F8C2-45C9-BF6B-6A52F8244779}"/>
    <cellStyle name="40% - Accent4 5 2 3 6" xfId="53441" xr:uid="{DDCFCBE3-1FA1-4E80-91EC-9C826328BE59}"/>
    <cellStyle name="40% - Accent4 5 2 3 7" xfId="61340" xr:uid="{AF89FD35-C50F-4550-A330-B279D160D02E}"/>
    <cellStyle name="40% - Accent4 5 2 4" xfId="4375" xr:uid="{A9E76D51-5F35-4703-BB83-60D503F04189}"/>
    <cellStyle name="40% - Accent4 5 2 4 2" xfId="11096" xr:uid="{F3B49B59-841A-4E53-BD62-0BD674F8AF30}"/>
    <cellStyle name="40% - Accent4 5 2 4 2 2" xfId="29950" xr:uid="{F8D02FFC-E276-4FA4-B180-B997378B8B27}"/>
    <cellStyle name="40% - Accent4 5 2 4 2 2 2" xfId="48712" xr:uid="{AC2DCD01-35C8-44A3-B782-6CBACB9F47AA}"/>
    <cellStyle name="40% - Accent4 5 2 4 2 3" xfId="20559" xr:uid="{440EB666-2B85-4AEF-AA90-4DBB45E95DC1}"/>
    <cellStyle name="40% - Accent4 5 2 4 2 4" xfId="39331" xr:uid="{DA46BCBD-FD49-49A0-A1EE-7D3EE4CB2516}"/>
    <cellStyle name="40% - Accent4 5 2 4 3" xfId="23422" xr:uid="{1F61FE9D-242F-4DB0-8C1E-EF793D36E6A5}"/>
    <cellStyle name="40% - Accent4 5 2 4 3 2" xfId="42185" xr:uid="{0BBBED63-85C2-4C2C-9B0D-2E403EB5743B}"/>
    <cellStyle name="40% - Accent4 5 2 4 4" xfId="14031" xr:uid="{CC7B40EA-E8D5-4688-8F11-E1E7E7676074}"/>
    <cellStyle name="40% - Accent4 5 2 4 5" xfId="32804" xr:uid="{C6086FF5-9089-4E4E-BF23-C2F49AC36E30}"/>
    <cellStyle name="40% - Accent4 5 2 4 6" xfId="53442" xr:uid="{E11CA295-313C-4913-A84D-DD2E8AD33FF5}"/>
    <cellStyle name="40% - Accent4 5 2 4 7" xfId="61341" xr:uid="{BDAD113E-A045-425D-B0FF-9D8B60237BB5}"/>
    <cellStyle name="40% - Accent4 5 2 5" xfId="7060" xr:uid="{A1CCA5F6-5A2F-4219-93B6-1C5526816E65}"/>
    <cellStyle name="40% - Accent4 5 2 5 2" xfId="26100" xr:uid="{C0B3C70D-647D-449C-A75D-B5B20C13CDC3}"/>
    <cellStyle name="40% - Accent4 5 2 5 2 2" xfId="44862" xr:uid="{06FAF0DC-31A4-457B-BC4A-076A9F3AB8E4}"/>
    <cellStyle name="40% - Accent4 5 2 5 3" xfId="16709" xr:uid="{A3FD5296-6AA6-469A-A0E7-DE05CECA0359}"/>
    <cellStyle name="40% - Accent4 5 2 5 4" xfId="35481" xr:uid="{920AABB3-A152-453F-9AF3-EF4164DE0150}"/>
    <cellStyle name="40% - Accent4 5 2 6" xfId="8795" xr:uid="{6069D7AA-D04E-4906-8293-2C24F05BF91C}"/>
    <cellStyle name="40% - Accent4 5 2 6 2" xfId="27651" xr:uid="{5E9032B7-4F71-4BE9-A872-2D90EF24FEDC}"/>
    <cellStyle name="40% - Accent4 5 2 6 2 2" xfId="46413" xr:uid="{9132FE6D-A2BA-4D2B-B54B-94881F14CD73}"/>
    <cellStyle name="40% - Accent4 5 2 6 3" xfId="18260" xr:uid="{4E706043-40DC-4B0B-8642-1DECFA184870}"/>
    <cellStyle name="40% - Accent4 5 2 6 4" xfId="37032" xr:uid="{A9A95B2C-1B52-489B-8922-8C64846D1FB3}"/>
    <cellStyle name="40% - Accent4 5 2 7" xfId="22639" xr:uid="{AA8B99B3-D63D-4FF7-BC64-97D0BC56EB2A}"/>
    <cellStyle name="40% - Accent4 5 2 7 2" xfId="41411" xr:uid="{2A6BF5F9-AFDC-44C0-9F5F-9CFE5960F80A}"/>
    <cellStyle name="40% - Accent4 5 2 8" xfId="13248" xr:uid="{E45F886E-9CD9-4A3F-92D3-A65A655C64BC}"/>
    <cellStyle name="40% - Accent4 5 2 9" xfId="32030" xr:uid="{AD147785-E686-4B63-ABFA-7777C46CFB91}"/>
    <cellStyle name="40% - Accent4 5 3" xfId="1796" xr:uid="{514BE172-77CB-4183-8F57-52D792700DE7}"/>
    <cellStyle name="40% - Accent4 5 3 10" xfId="51145" xr:uid="{5EB02BF7-804E-4F06-ACD2-EF949C5D82BC}"/>
    <cellStyle name="40% - Accent4 5 3 11" xfId="3586" xr:uid="{463C9B83-2958-406F-B0D6-16DB00194413}"/>
    <cellStyle name="40% - Accent4 5 3 12" xfId="55932" xr:uid="{8E7B4221-18F1-41F9-9F35-6D04518D850E}"/>
    <cellStyle name="40% - Accent4 5 3 2" xfId="2538" xr:uid="{7218DDA1-959B-4801-AED2-BC88D950E06F}"/>
    <cellStyle name="40% - Accent4 5 3 2 10" xfId="59280" xr:uid="{C257831E-C42E-4B7E-9A04-94FF95002C4B}"/>
    <cellStyle name="40% - Accent4 5 3 2 2" xfId="7063" xr:uid="{FD4E4D8B-3A20-4418-9262-15A06ADD3147}"/>
    <cellStyle name="40% - Accent4 5 3 2 2 2" xfId="11097" xr:uid="{9C6C33A7-874E-4E58-A3DA-C4C3705EF981}"/>
    <cellStyle name="40% - Accent4 5 3 2 2 2 2" xfId="29951" xr:uid="{B093DDB3-AC1E-46BC-9D1C-E7CC1C8F8C4D}"/>
    <cellStyle name="40% - Accent4 5 3 2 2 2 2 2" xfId="48713" xr:uid="{76CAC29F-920E-4227-8438-F9CBF0A32980}"/>
    <cellStyle name="40% - Accent4 5 3 2 2 2 3" xfId="20560" xr:uid="{5655C7BF-43B1-43BB-970D-426E27AC3DED}"/>
    <cellStyle name="40% - Accent4 5 3 2 2 2 4" xfId="39332" xr:uid="{0276D8F3-CD77-448E-9B46-711A7C3089FF}"/>
    <cellStyle name="40% - Accent4 5 3 2 2 3" xfId="26103" xr:uid="{4BE4E471-84B0-4115-99DC-B18BFE1717CB}"/>
    <cellStyle name="40% - Accent4 5 3 2 2 3 2" xfId="44865" xr:uid="{29D64355-68DD-4F58-AE10-3594117B5366}"/>
    <cellStyle name="40% - Accent4 5 3 2 2 4" xfId="16712" xr:uid="{DF23C4CD-2421-4BAF-B2A6-3384B06DD5B0}"/>
    <cellStyle name="40% - Accent4 5 3 2 2 5" xfId="35484" xr:uid="{B2E19B12-BD42-40DF-9858-E55B47236A31}"/>
    <cellStyle name="40% - Accent4 5 3 2 2 6" xfId="53443" xr:uid="{A8BB2540-9EC1-4CD1-ADEF-76A20D19AE06}"/>
    <cellStyle name="40% - Accent4 5 3 2 2 7" xfId="61342" xr:uid="{557F20AF-995D-4B37-8DE2-54B9A6586911}"/>
    <cellStyle name="40% - Accent4 5 3 2 3" xfId="11098" xr:uid="{E5C8651F-F94D-43FB-8093-8A55DB461F42}"/>
    <cellStyle name="40% - Accent4 5 3 2 3 2" xfId="29952" xr:uid="{2B275C84-49D3-4BE0-AFAF-CC055CA53560}"/>
    <cellStyle name="40% - Accent4 5 3 2 3 2 2" xfId="48714" xr:uid="{01258B3B-DE28-451F-8FC5-DDC80B3D9751}"/>
    <cellStyle name="40% - Accent4 5 3 2 3 3" xfId="20561" xr:uid="{543EE2EC-EB27-448E-8C59-7FE77A323E85}"/>
    <cellStyle name="40% - Accent4 5 3 2 3 4" xfId="39333" xr:uid="{C2131A1D-F673-41EA-947B-53611EFA761C}"/>
    <cellStyle name="40% - Accent4 5 3 2 3 5" xfId="53444" xr:uid="{9E1C7117-B8CB-4732-8CC8-9869E0DDA960}"/>
    <cellStyle name="40% - Accent4 5 3 2 3 6" xfId="61343" xr:uid="{174DFB3A-0225-40C4-B808-748AD30E565A}"/>
    <cellStyle name="40% - Accent4 5 3 2 4" xfId="8798" xr:uid="{96037CA3-C9F0-4CB1-BEEA-A3B23DC53350}"/>
    <cellStyle name="40% - Accent4 5 3 2 4 2" xfId="27654" xr:uid="{68A6CA74-BB10-4346-B554-45CF0970CC39}"/>
    <cellStyle name="40% - Accent4 5 3 2 4 2 2" xfId="46416" xr:uid="{1DB27D23-6467-4AC7-8161-637BABA7C6C1}"/>
    <cellStyle name="40% - Accent4 5 3 2 4 3" xfId="18263" xr:uid="{18D84320-F0C9-4F39-B3B8-E470017AEC8E}"/>
    <cellStyle name="40% - Accent4 5 3 2 4 4" xfId="37035" xr:uid="{0CD59909-6D58-492B-9417-AE1D3B24208F}"/>
    <cellStyle name="40% - Accent4 5 3 2 5" xfId="24415" xr:uid="{54AEAAC5-B875-48DC-851C-69F03BF155E1}"/>
    <cellStyle name="40% - Accent4 5 3 2 5 2" xfId="43178" xr:uid="{027DC4AE-9F04-4A27-B7F7-65F92BBBE24D}"/>
    <cellStyle name="40% - Accent4 5 3 2 6" xfId="15024" xr:uid="{08BB662D-FF55-42DE-9488-DD533AC13995}"/>
    <cellStyle name="40% - Accent4 5 3 2 7" xfId="33797" xr:uid="{CD7FB6A1-02D4-4782-81AF-965E62DC067E}"/>
    <cellStyle name="40% - Accent4 5 3 2 8" xfId="51146" xr:uid="{D80602A9-6E52-43CB-AE6C-5D846476D3F7}"/>
    <cellStyle name="40% - Accent4 5 3 2 9" xfId="5368" xr:uid="{659FABFA-56D8-40B5-B134-D60F9665EBF0}"/>
    <cellStyle name="40% - Accent4 5 3 3" xfId="6144" xr:uid="{AFF9B6FF-A6B0-4361-81D0-62C334675470}"/>
    <cellStyle name="40% - Accent4 5 3 3 2" xfId="11099" xr:uid="{8EF54038-6730-4D18-AC68-0DFE53038C88}"/>
    <cellStyle name="40% - Accent4 5 3 3 2 2" xfId="29953" xr:uid="{FA30BC03-DA05-46A3-A0B8-6D13147B84F3}"/>
    <cellStyle name="40% - Accent4 5 3 3 2 2 2" xfId="48715" xr:uid="{46468BCA-915A-432D-8F23-9437CB5C28C1}"/>
    <cellStyle name="40% - Accent4 5 3 3 2 3" xfId="20562" xr:uid="{BCD2F45C-12B0-42FD-AEA5-C6A12C31D41D}"/>
    <cellStyle name="40% - Accent4 5 3 3 2 4" xfId="39334" xr:uid="{1A387FDF-7A67-4C9A-9111-8E5E2848E76F}"/>
    <cellStyle name="40% - Accent4 5 3 3 3" xfId="25191" xr:uid="{E753F752-ED75-491E-9F79-165760029643}"/>
    <cellStyle name="40% - Accent4 5 3 3 3 2" xfId="43953" xr:uid="{57924CA8-1862-4EBE-BA73-23D2A8979445}"/>
    <cellStyle name="40% - Accent4 5 3 3 4" xfId="15800" xr:uid="{8A77D331-9671-4201-9C0A-CF52DF3B6D7F}"/>
    <cellStyle name="40% - Accent4 5 3 3 5" xfId="34572" xr:uid="{CBA7EBE0-84E6-4C59-AE8F-D999F6922B72}"/>
    <cellStyle name="40% - Accent4 5 3 3 6" xfId="53445" xr:uid="{17F72C2F-6C9F-47E5-8661-8DCE8FF16058}"/>
    <cellStyle name="40% - Accent4 5 3 3 7" xfId="61344" xr:uid="{79951E18-7CBF-4700-80C9-F62F65E349AC}"/>
    <cellStyle name="40% - Accent4 5 3 4" xfId="4593" xr:uid="{114FA3F7-58C8-4943-8220-3E6C1BAE6193}"/>
    <cellStyle name="40% - Accent4 5 3 4 2" xfId="11100" xr:uid="{44F12FA9-63A0-42AA-9C14-0D4D4CD412CD}"/>
    <cellStyle name="40% - Accent4 5 3 4 2 2" xfId="29954" xr:uid="{9D27A184-622E-4858-AEF0-2681FEB89967}"/>
    <cellStyle name="40% - Accent4 5 3 4 2 2 2" xfId="48716" xr:uid="{A2FE73BF-9CBB-4C2F-B106-D84B8F8B429F}"/>
    <cellStyle name="40% - Accent4 5 3 4 2 3" xfId="20563" xr:uid="{E08C51CB-0E4E-403D-AC84-D6DBF92982D8}"/>
    <cellStyle name="40% - Accent4 5 3 4 2 4" xfId="39335" xr:uid="{78E5AB57-2AAC-43A3-B138-DA6662AD0FC0}"/>
    <cellStyle name="40% - Accent4 5 3 4 3" xfId="23640" xr:uid="{BC6B8167-25E9-44FF-B43B-3F750EAC405D}"/>
    <cellStyle name="40% - Accent4 5 3 4 3 2" xfId="42403" xr:uid="{894B8834-EFF4-4DD8-A80C-7C8BB5EBD430}"/>
    <cellStyle name="40% - Accent4 5 3 4 4" xfId="14249" xr:uid="{BB4EFB30-9A14-4333-8026-36D793959027}"/>
    <cellStyle name="40% - Accent4 5 3 4 5" xfId="33022" xr:uid="{65ED8A5B-4E0F-43A3-98CD-62FF0364900F}"/>
    <cellStyle name="40% - Accent4 5 3 4 6" xfId="53446" xr:uid="{11F55AD8-2624-4B60-B110-BEEAF8DA3A23}"/>
    <cellStyle name="40% - Accent4 5 3 4 7" xfId="61345" xr:uid="{8B540ABD-2D07-4443-BA1C-8324EA8949D9}"/>
    <cellStyle name="40% - Accent4 5 3 5" xfId="7062" xr:uid="{DF18432A-DA20-47E6-BB75-4007712EEE3D}"/>
    <cellStyle name="40% - Accent4 5 3 5 2" xfId="26102" xr:uid="{33E5F1F5-0C84-48A6-9B9C-19125044A0A4}"/>
    <cellStyle name="40% - Accent4 5 3 5 2 2" xfId="44864" xr:uid="{02BC6CB2-708F-4DC2-8F7A-E74C9767F590}"/>
    <cellStyle name="40% - Accent4 5 3 5 3" xfId="16711" xr:uid="{294E5BBB-6BD9-438E-9808-66FE1ECE6690}"/>
    <cellStyle name="40% - Accent4 5 3 5 4" xfId="35483" xr:uid="{5A068858-4618-4C4A-B1D5-C06BF51D2F84}"/>
    <cellStyle name="40% - Accent4 5 3 6" xfId="8797" xr:uid="{21590D53-9803-4CA3-A904-DFFF24487973}"/>
    <cellStyle name="40% - Accent4 5 3 6 2" xfId="27653" xr:uid="{63C730AE-1C10-47FA-B381-6E27EB20F994}"/>
    <cellStyle name="40% - Accent4 5 3 6 2 2" xfId="46415" xr:uid="{B9D05B4F-9908-44AA-B534-0CC195DBCC96}"/>
    <cellStyle name="40% - Accent4 5 3 6 3" xfId="18262" xr:uid="{C05173F3-3C2A-42E8-9A3F-D696CB532657}"/>
    <cellStyle name="40% - Accent4 5 3 6 4" xfId="37034" xr:uid="{CD3AE1C9-CE99-4C2C-BCFC-AB0A1B2C0324}"/>
    <cellStyle name="40% - Accent4 5 3 7" xfId="22640" xr:uid="{508971A2-4FC3-4F7F-9554-DEC17D40209A}"/>
    <cellStyle name="40% - Accent4 5 3 7 2" xfId="41412" xr:uid="{1EF4CDA7-BF05-43DD-B8A7-066B4E9950AD}"/>
    <cellStyle name="40% - Accent4 5 3 8" xfId="13249" xr:uid="{29E31170-E055-461A-8409-9ACD55B40564}"/>
    <cellStyle name="40% - Accent4 5 3 9" xfId="32031" xr:uid="{F3096E32-FAA8-4C56-A5D8-3D72A7C7AA6E}"/>
    <cellStyle name="40% - Accent4 5 4" xfId="1590" xr:uid="{8A6BCFC9-CB93-4550-8B8B-CA33E1F12FF3}"/>
    <cellStyle name="40% - Accent4 5 4 10" xfId="55933" xr:uid="{8B346C7F-6A69-4F9C-8710-C01B777AF6BD}"/>
    <cellStyle name="40% - Accent4 5 4 2" xfId="7064" xr:uid="{3AF4C2B4-7227-4AC1-B4C6-163761D01E11}"/>
    <cellStyle name="40% - Accent4 5 4 2 2" xfId="11101" xr:uid="{DBE43849-DBAF-4F23-8955-D5483BD44068}"/>
    <cellStyle name="40% - Accent4 5 4 2 2 2" xfId="29955" xr:uid="{7185469F-07EC-4CD5-A56B-A91E323330F1}"/>
    <cellStyle name="40% - Accent4 5 4 2 2 2 2" xfId="48717" xr:uid="{54C439F4-7E38-42A9-ABBF-E03042185207}"/>
    <cellStyle name="40% - Accent4 5 4 2 2 3" xfId="20564" xr:uid="{41393928-B90A-45B9-839B-91230943350D}"/>
    <cellStyle name="40% - Accent4 5 4 2 2 4" xfId="39336" xr:uid="{6922F71A-6235-4C25-97AB-BFD69B754BC1}"/>
    <cellStyle name="40% - Accent4 5 4 2 3" xfId="26104" xr:uid="{60A32AA8-40F9-4C72-81AD-0FF084660DDA}"/>
    <cellStyle name="40% - Accent4 5 4 2 3 2" xfId="44866" xr:uid="{C6991127-1974-4E40-840E-A9862F70B769}"/>
    <cellStyle name="40% - Accent4 5 4 2 4" xfId="16713" xr:uid="{1C734C14-5227-402A-B5EF-0038946D0E0A}"/>
    <cellStyle name="40% - Accent4 5 4 2 5" xfId="35485" xr:uid="{FEB9EFB3-2931-4BE6-9BA9-AF420D755AE6}"/>
    <cellStyle name="40% - Accent4 5 4 2 6" xfId="53447" xr:uid="{7B9317EF-DD00-4997-8415-274E4209E240}"/>
    <cellStyle name="40% - Accent4 5 4 2 7" xfId="61346" xr:uid="{9005BC8F-ED70-459A-BE8B-B607741651B3}"/>
    <cellStyle name="40% - Accent4 5 4 3" xfId="11102" xr:uid="{10EA2C57-2CA0-46D4-B64F-8CEA32EFC934}"/>
    <cellStyle name="40% - Accent4 5 4 3 2" xfId="29956" xr:uid="{E72CA912-048A-4B81-99C8-892256671444}"/>
    <cellStyle name="40% - Accent4 5 4 3 2 2" xfId="48718" xr:uid="{8F653CB1-8DFB-4A63-8AF9-1A45534286DF}"/>
    <cellStyle name="40% - Accent4 5 4 3 3" xfId="20565" xr:uid="{F45CE097-65F2-48FE-AC09-A3DCE9F9FBC1}"/>
    <cellStyle name="40% - Accent4 5 4 3 4" xfId="39337" xr:uid="{F45BCBBB-0966-4A69-817A-7605E277BF53}"/>
    <cellStyle name="40% - Accent4 5 4 3 5" xfId="53448" xr:uid="{51B5842A-658F-4876-8609-C398A2E4D72D}"/>
    <cellStyle name="40% - Accent4 5 4 3 6" xfId="61347" xr:uid="{8AA3DBE4-3F23-43CD-84FB-0BFCDFDA109D}"/>
    <cellStyle name="40% - Accent4 5 4 4" xfId="8799" xr:uid="{8D500E30-ADC0-4EBA-B52A-E15644CE216F}"/>
    <cellStyle name="40% - Accent4 5 4 4 2" xfId="27655" xr:uid="{76BB42D4-9199-45AA-8AFB-F5FE7BB4F493}"/>
    <cellStyle name="40% - Accent4 5 4 4 2 2" xfId="46417" xr:uid="{9C10C38F-C5FA-42B8-BA84-CF9D53D22368}"/>
    <cellStyle name="40% - Accent4 5 4 4 3" xfId="18264" xr:uid="{1EFF49A1-B5EB-46FB-B82D-25FE5C86550E}"/>
    <cellStyle name="40% - Accent4 5 4 4 4" xfId="37036" xr:uid="{47AEAAD1-F956-4591-8330-E0F7A1BFA981}"/>
    <cellStyle name="40% - Accent4 5 4 5" xfId="23982" xr:uid="{A0C2856C-6540-4FFD-9854-78984F60BDFA}"/>
    <cellStyle name="40% - Accent4 5 4 5 2" xfId="42745" xr:uid="{198D8B07-1249-4E48-9011-5A5B42AB602B}"/>
    <cellStyle name="40% - Accent4 5 4 6" xfId="14591" xr:uid="{5D177641-25D2-4458-8FDD-9560E1029412}"/>
    <cellStyle name="40% - Accent4 5 4 7" xfId="33364" xr:uid="{E6B472A9-E4C0-457E-A826-0053F9050188}"/>
    <cellStyle name="40% - Accent4 5 4 8" xfId="51147" xr:uid="{D0872031-0CC7-414F-A98C-E4A3A8214CC3}"/>
    <cellStyle name="40% - Accent4 5 4 9" xfId="4935" xr:uid="{0AE86BB3-13A4-4778-939A-2D0B52B1AE4B}"/>
    <cellStyle name="40% - Accent4 5 5" xfId="2539" xr:uid="{7D61AF6A-CF17-478E-A40E-A9B2349EB01E}"/>
    <cellStyle name="40% - Accent4 5 5 10" xfId="55934" xr:uid="{7769AD70-ABB3-4E79-B769-B26C555BE9E2}"/>
    <cellStyle name="40% - Accent4 5 5 2" xfId="11104" xr:uid="{5F822B27-3FA9-4979-9481-CBFEB968EC26}"/>
    <cellStyle name="40% - Accent4 5 5 2 2" xfId="29958" xr:uid="{94690CEE-7B3C-4FD5-819E-EFF7A294BFA8}"/>
    <cellStyle name="40% - Accent4 5 5 2 2 2" xfId="48720" xr:uid="{17F1473A-195B-4B05-B870-30ABC5A1B821}"/>
    <cellStyle name="40% - Accent4 5 5 2 3" xfId="20567" xr:uid="{0BD7A7AC-A830-47E0-A298-1017523DE583}"/>
    <cellStyle name="40% - Accent4 5 5 2 4" xfId="39339" xr:uid="{51C1E202-550C-4C47-9A88-C63AC461AF4D}"/>
    <cellStyle name="40% - Accent4 5 5 2 5" xfId="53450" xr:uid="{7E0A724E-8B25-44F0-B8EC-AB551FD95483}"/>
    <cellStyle name="40% - Accent4 5 5 2 6" xfId="61348" xr:uid="{2606D055-D97E-408A-9A35-2264946FD131}"/>
    <cellStyle name="40% - Accent4 5 5 3" xfId="11105" xr:uid="{7B864362-F660-475D-A9B4-3BF2B79584DE}"/>
    <cellStyle name="40% - Accent4 5 5 3 2" xfId="29959" xr:uid="{F34D1E97-0237-4B73-869F-2D05A122EC58}"/>
    <cellStyle name="40% - Accent4 5 5 3 2 2" xfId="48721" xr:uid="{DADD89CE-EA89-4179-9469-E438A82C8612}"/>
    <cellStyle name="40% - Accent4 5 5 3 3" xfId="20568" xr:uid="{FC148A3E-7C28-4B9F-9E40-BA8F7F0E09B4}"/>
    <cellStyle name="40% - Accent4 5 5 3 4" xfId="39340" xr:uid="{2C50EE6E-AEF2-4298-890C-478048D786CC}"/>
    <cellStyle name="40% - Accent4 5 5 3 5" xfId="53451" xr:uid="{B3B24090-ECA9-4D85-B460-319118E2DABC}"/>
    <cellStyle name="40% - Accent4 5 5 3 6" xfId="61349" xr:uid="{64A0AE11-5487-4B2C-9D62-0637B35AC4FB}"/>
    <cellStyle name="40% - Accent4 5 5 4" xfId="11103" xr:uid="{BE3D7767-BCD3-4F51-813A-9B6363B4F374}"/>
    <cellStyle name="40% - Accent4 5 5 4 2" xfId="29957" xr:uid="{BC6B7B02-ADC9-4F4F-B5FB-4BECCC0B64E3}"/>
    <cellStyle name="40% - Accent4 5 5 4 2 2" xfId="48719" xr:uid="{F666BAF5-E75E-410F-BA4C-A00CA8DD914E}"/>
    <cellStyle name="40% - Accent4 5 5 4 3" xfId="20566" xr:uid="{341E8E75-6ED7-43F6-AD5A-78E5BB31812E}"/>
    <cellStyle name="40% - Accent4 5 5 4 4" xfId="39338" xr:uid="{192C45B4-7980-4EB7-9CF8-CF916DB98F77}"/>
    <cellStyle name="40% - Accent4 5 5 5" xfId="24758" xr:uid="{26779E23-FFA6-4074-9859-4F1FA4EA9E2A}"/>
    <cellStyle name="40% - Accent4 5 5 5 2" xfId="43520" xr:uid="{4EF695E1-B61C-4275-8859-D1D14FA6C102}"/>
    <cellStyle name="40% - Accent4 5 5 6" xfId="15367" xr:uid="{6DB07613-F5E4-42D4-BB04-D1514A4CC571}"/>
    <cellStyle name="40% - Accent4 5 5 7" xfId="34139" xr:uid="{490E393A-ACDE-496C-BF41-3B5D615165AE}"/>
    <cellStyle name="40% - Accent4 5 5 8" xfId="53449" xr:uid="{2F416E5E-8750-47FC-953C-4CC2D5B81B61}"/>
    <cellStyle name="40% - Accent4 5 5 9" xfId="5711" xr:uid="{82FF0ED8-4ADC-48C2-908D-75C60262F743}"/>
    <cellStyle name="40% - Accent4 5 6" xfId="4160" xr:uid="{22CDD8FB-9118-4CC1-B7E1-0EE41A43DBD0}"/>
    <cellStyle name="40% - Accent4 5 6 2" xfId="23207" xr:uid="{E64C57B3-F121-4065-AF81-647494B02220}"/>
    <cellStyle name="40% - Accent4 5 6 2 2" xfId="41970" xr:uid="{88B76FAD-82FE-4C00-AD7D-E54C386C7569}"/>
    <cellStyle name="40% - Accent4 5 6 3" xfId="13816" xr:uid="{7981BC18-CB2C-4DCE-BD10-EB6E7F364C52}"/>
    <cellStyle name="40% - Accent4 5 6 4" xfId="32589" xr:uid="{78EF353E-5FF7-4670-9CE1-BD2D5D618FF0}"/>
    <cellStyle name="40% - Accent4 5 6 5" xfId="55935" xr:uid="{F78C66FD-E481-4C18-A094-986551D76B67}"/>
    <cellStyle name="40% - Accent4 5 7" xfId="7059" xr:uid="{1390999A-5911-4C43-A8F7-CA4C61E8641D}"/>
    <cellStyle name="40% - Accent4 5 7 2" xfId="26099" xr:uid="{004FA0B5-E073-47DC-83FF-430E657BC3B4}"/>
    <cellStyle name="40% - Accent4 5 7 2 2" xfId="44861" xr:uid="{76E7AD1A-583F-432F-A4F7-0A289842F8A8}"/>
    <cellStyle name="40% - Accent4 5 7 3" xfId="16708" xr:uid="{B80F1133-F1C0-4C21-904F-373E638A5777}"/>
    <cellStyle name="40% - Accent4 5 7 4" xfId="35480" xr:uid="{DF92B314-0D5A-48CB-A020-7D2F85A5B219}"/>
    <cellStyle name="40% - Accent4 5 7 5" xfId="55936" xr:uid="{8B0ED35B-6166-4DB4-B50F-E27A63C4A946}"/>
    <cellStyle name="40% - Accent4 5 8" xfId="7968" xr:uid="{8AC818A8-0554-4EA2-9BE2-3C702218685E}"/>
    <cellStyle name="40% - Accent4 5 8 2" xfId="55937" xr:uid="{85DACBFA-3927-4C02-B614-1BE8CBD83DD7}"/>
    <cellStyle name="40% - Accent4 5 9" xfId="8794" xr:uid="{A4156F42-CBCC-4AF0-801C-DA72448ED8C5}"/>
    <cellStyle name="40% - Accent4 5 9 2" xfId="27650" xr:uid="{4D806FC4-6D4C-4510-A0AE-1FA651BA2C01}"/>
    <cellStyle name="40% - Accent4 5 9 2 2" xfId="46412" xr:uid="{5651CFA1-4CD3-42CB-80D9-2C54A673274F}"/>
    <cellStyle name="40% - Accent4 5 9 3" xfId="18259" xr:uid="{806CB29D-1EED-48E1-B39A-172462D3E924}"/>
    <cellStyle name="40% - Accent4 5 9 4" xfId="37031" xr:uid="{947946AE-B829-4CF2-ABCA-95A2771FA182}"/>
    <cellStyle name="40% - Accent4 5 9 5" xfId="55938" xr:uid="{E5022BA6-EB72-4501-BF56-2E10E7157C99}"/>
    <cellStyle name="40% - Accent4 6" xfId="1221" xr:uid="{7CF9BE93-3FF7-4F01-B2AE-79381B976DE0}"/>
    <cellStyle name="40% - Accent4 6 10" xfId="22641" xr:uid="{48D243EB-6683-48E2-89F6-94F860082DA1}"/>
    <cellStyle name="40% - Accent4 6 10 2" xfId="41413" xr:uid="{823350B7-C781-4079-A96C-344C388EB4C0}"/>
    <cellStyle name="40% - Accent4 6 11" xfId="13250" xr:uid="{11036CE0-6D6C-4165-A837-5E42F1BCB206}"/>
    <cellStyle name="40% - Accent4 6 12" xfId="32032" xr:uid="{245E1E6F-AAFE-475A-B48A-F22FD5E30E7E}"/>
    <cellStyle name="40% - Accent4 6 13" xfId="51148" xr:uid="{B29B1C86-7D21-4CCC-A666-D3865C293D1D}"/>
    <cellStyle name="40% - Accent4 6 14" xfId="3587" xr:uid="{BEE88833-8B7A-4611-A260-6C7B2B935280}"/>
    <cellStyle name="40% - Accent4 6 15" xfId="55939" xr:uid="{A460C9C2-FA95-4E0C-8E52-8F34590DAC69}"/>
    <cellStyle name="40% - Accent4 6 2" xfId="1427" xr:uid="{ED45D77C-A508-40D7-9213-D6FF69EE4BB0}"/>
    <cellStyle name="40% - Accent4 6 2 10" xfId="51149" xr:uid="{BF283593-4581-4DD6-A434-56497C7BF805}"/>
    <cellStyle name="40% - Accent4 6 2 11" xfId="3588" xr:uid="{6CAE138B-1DC5-40FE-9F2E-53B8D16AE2DA}"/>
    <cellStyle name="40% - Accent4 6 2 12" xfId="55940" xr:uid="{DF90A3BA-24E8-4D92-9946-8669F5755A80}"/>
    <cellStyle name="40% - Accent4 6 2 2" xfId="2085" xr:uid="{E086D6BE-8F57-442B-8358-C42FACE17FCC}"/>
    <cellStyle name="40% - Accent4 6 2 2 10" xfId="59281" xr:uid="{B7D07232-69F0-4676-9F93-A08286D6DB15}"/>
    <cellStyle name="40% - Accent4 6 2 2 2" xfId="7067" xr:uid="{BE4872F5-C129-4826-AA34-21DD3EA8C7D8}"/>
    <cellStyle name="40% - Accent4 6 2 2 2 2" xfId="11106" xr:uid="{8BB67067-537A-436D-9AFD-0C04037CD708}"/>
    <cellStyle name="40% - Accent4 6 2 2 2 2 2" xfId="29960" xr:uid="{043BDA47-EA01-4525-B4C5-1466CF4BD9F7}"/>
    <cellStyle name="40% - Accent4 6 2 2 2 2 2 2" xfId="48722" xr:uid="{0B27B53E-66EA-46B5-81BC-BE2FF3C213C1}"/>
    <cellStyle name="40% - Accent4 6 2 2 2 2 3" xfId="20569" xr:uid="{BE3C0EB6-5ECF-4350-A2DD-C0CAF3805F74}"/>
    <cellStyle name="40% - Accent4 6 2 2 2 2 4" xfId="39341" xr:uid="{23497AA8-C651-461D-A88E-D8FE264987B7}"/>
    <cellStyle name="40% - Accent4 6 2 2 2 3" xfId="26107" xr:uid="{8B42DEA4-6E73-4AEB-A9E9-A1879B97783A}"/>
    <cellStyle name="40% - Accent4 6 2 2 2 3 2" xfId="44869" xr:uid="{D07EAB28-4FE8-42E2-8404-320785B5F589}"/>
    <cellStyle name="40% - Accent4 6 2 2 2 4" xfId="16716" xr:uid="{33B73E83-8C72-4D93-BE6D-1819719B94BF}"/>
    <cellStyle name="40% - Accent4 6 2 2 2 5" xfId="35488" xr:uid="{AAE1A83B-593A-4CD8-8208-C6024688D464}"/>
    <cellStyle name="40% - Accent4 6 2 2 2 6" xfId="53452" xr:uid="{BBF0E9F8-428E-43EB-B7F6-148DDB8FC3CF}"/>
    <cellStyle name="40% - Accent4 6 2 2 2 7" xfId="61350" xr:uid="{6AB8EB9B-5104-4DA1-BBFE-51095FA57D38}"/>
    <cellStyle name="40% - Accent4 6 2 2 3" xfId="11107" xr:uid="{9CC4FC7B-7202-414C-A203-781BE162A749}"/>
    <cellStyle name="40% - Accent4 6 2 2 3 2" xfId="29961" xr:uid="{545EC1C9-B0AA-4800-8492-6ACDC5CB7F4D}"/>
    <cellStyle name="40% - Accent4 6 2 2 3 2 2" xfId="48723" xr:uid="{9EB06675-BE31-4C9C-A83E-B8EB423CB8A5}"/>
    <cellStyle name="40% - Accent4 6 2 2 3 3" xfId="20570" xr:uid="{B7921E3C-867A-4B8F-BE4E-E0F3072C9DCD}"/>
    <cellStyle name="40% - Accent4 6 2 2 3 4" xfId="39342" xr:uid="{B0972F61-051A-465F-A4D7-B3C8FF56D3C6}"/>
    <cellStyle name="40% - Accent4 6 2 2 3 5" xfId="53453" xr:uid="{69D09C76-4899-4163-AE19-D54BC4DF8A25}"/>
    <cellStyle name="40% - Accent4 6 2 2 3 6" xfId="61351" xr:uid="{988DAF1B-5528-4F57-B5FF-C4773710E245}"/>
    <cellStyle name="40% - Accent4 6 2 2 4" xfId="8802" xr:uid="{9760808B-2B64-4D1A-9D19-71898D904109}"/>
    <cellStyle name="40% - Accent4 6 2 2 4 2" xfId="27658" xr:uid="{60AF6E05-C339-45C6-9189-BE696B9D2AB2}"/>
    <cellStyle name="40% - Accent4 6 2 2 4 2 2" xfId="46420" xr:uid="{2DCD97F2-E17A-4857-B748-55DE1CAD7490}"/>
    <cellStyle name="40% - Accent4 6 2 2 4 3" xfId="18267" xr:uid="{E9D9E724-DA6A-4495-A6A9-3F9F018C2AC7}"/>
    <cellStyle name="40% - Accent4 6 2 2 4 4" xfId="37039" xr:uid="{F1B40F50-2A04-4E39-A004-59550FE5191D}"/>
    <cellStyle name="40% - Accent4 6 2 2 5" xfId="24240" xr:uid="{D977636D-7092-4386-9106-DC0CED3A560C}"/>
    <cellStyle name="40% - Accent4 6 2 2 5 2" xfId="43003" xr:uid="{FFFD490A-4355-46FE-905F-A879A57DFBA3}"/>
    <cellStyle name="40% - Accent4 6 2 2 6" xfId="14849" xr:uid="{F7000EC7-0220-4B60-A776-F190FCBF8008}"/>
    <cellStyle name="40% - Accent4 6 2 2 7" xfId="33622" xr:uid="{26DCE8F7-5863-4DD8-92EE-8AE46EEDC59A}"/>
    <cellStyle name="40% - Accent4 6 2 2 8" xfId="51150" xr:uid="{163359F3-02CE-446F-8B3F-3C9AAD4C8427}"/>
    <cellStyle name="40% - Accent4 6 2 2 9" xfId="5193" xr:uid="{29E5A765-C797-4CBE-9D3A-B52DB8474CF6}"/>
    <cellStyle name="40% - Accent4 6 2 3" xfId="5969" xr:uid="{31BD9A73-2EA7-4BA3-B8C7-D5AB72F972B6}"/>
    <cellStyle name="40% - Accent4 6 2 3 2" xfId="11108" xr:uid="{902F123E-C635-49C8-81FD-723969AAE2AF}"/>
    <cellStyle name="40% - Accent4 6 2 3 2 2" xfId="29962" xr:uid="{6D68CCEC-BFB0-4F26-86E5-ECEFFDF78021}"/>
    <cellStyle name="40% - Accent4 6 2 3 2 2 2" xfId="48724" xr:uid="{AFA940C6-7C57-4B9E-8F08-8BD8A6044A25}"/>
    <cellStyle name="40% - Accent4 6 2 3 2 3" xfId="20571" xr:uid="{EA2838B8-E205-4420-9805-5CDFAE349E82}"/>
    <cellStyle name="40% - Accent4 6 2 3 2 4" xfId="39343" xr:uid="{EE75B653-9621-489A-AC4A-D65F4F6C641D}"/>
    <cellStyle name="40% - Accent4 6 2 3 3" xfId="25016" xr:uid="{1B953715-F5DE-40AC-9553-ED5AC601BCAC}"/>
    <cellStyle name="40% - Accent4 6 2 3 3 2" xfId="43778" xr:uid="{95FF4DDC-2938-48E6-9C8F-7AAF673FE197}"/>
    <cellStyle name="40% - Accent4 6 2 3 4" xfId="15625" xr:uid="{67F3EE07-23D9-4362-B28F-BE2734622276}"/>
    <cellStyle name="40% - Accent4 6 2 3 5" xfId="34397" xr:uid="{73139325-115D-44A4-A5C1-354719F1E508}"/>
    <cellStyle name="40% - Accent4 6 2 3 6" xfId="53454" xr:uid="{16A4BB26-31CB-4A65-A312-E41E03907477}"/>
    <cellStyle name="40% - Accent4 6 2 3 7" xfId="61352" xr:uid="{99290D78-1D57-4204-9957-462294EB8022}"/>
    <cellStyle name="40% - Accent4 6 2 4" xfId="4418" xr:uid="{859E5AAB-9E0A-4844-8596-EEB4D27FEE57}"/>
    <cellStyle name="40% - Accent4 6 2 4 2" xfId="11109" xr:uid="{32B92C5E-9E0F-4F5B-8A25-EDDEFA05B635}"/>
    <cellStyle name="40% - Accent4 6 2 4 2 2" xfId="29963" xr:uid="{419D3C3E-8AFD-40A1-A94C-49CF3CA9993A}"/>
    <cellStyle name="40% - Accent4 6 2 4 2 2 2" xfId="48725" xr:uid="{F919B1D6-3924-44A3-958D-84E39C06F274}"/>
    <cellStyle name="40% - Accent4 6 2 4 2 3" xfId="20572" xr:uid="{2BEC288C-63A9-4191-8BE2-6322E675BA44}"/>
    <cellStyle name="40% - Accent4 6 2 4 2 4" xfId="39344" xr:uid="{9D1C2D28-E480-4F7E-A614-C4E98F4DD2C2}"/>
    <cellStyle name="40% - Accent4 6 2 4 3" xfId="23465" xr:uid="{2EC1DA3D-1CBB-4FF8-A711-81C3B575AE79}"/>
    <cellStyle name="40% - Accent4 6 2 4 3 2" xfId="42228" xr:uid="{1C9FA5CC-C4A9-4C3A-A818-F24A6D0D00DA}"/>
    <cellStyle name="40% - Accent4 6 2 4 4" xfId="14074" xr:uid="{3013EDB6-2159-40DD-A3CB-12D0C026283E}"/>
    <cellStyle name="40% - Accent4 6 2 4 5" xfId="32847" xr:uid="{1092CBC0-E1BC-4EE7-AFF9-E4FD37F17381}"/>
    <cellStyle name="40% - Accent4 6 2 4 6" xfId="53455" xr:uid="{910CE3F7-56B9-4856-BDA3-E810A1FEE4FC}"/>
    <cellStyle name="40% - Accent4 6 2 4 7" xfId="61353" xr:uid="{38412658-0871-4A7C-855C-EB148B580ABE}"/>
    <cellStyle name="40% - Accent4 6 2 5" xfId="7066" xr:uid="{7C01B124-6C62-49A5-A939-672D6BF1605D}"/>
    <cellStyle name="40% - Accent4 6 2 5 2" xfId="26106" xr:uid="{D37701F7-7CF8-41F2-A4D9-B25DEE07E791}"/>
    <cellStyle name="40% - Accent4 6 2 5 2 2" xfId="44868" xr:uid="{EFCB7CCC-2A80-48FF-BC08-F77E2FD5C71C}"/>
    <cellStyle name="40% - Accent4 6 2 5 3" xfId="16715" xr:uid="{DA50D7EB-8B5F-4011-9A02-8812DDBCA2EF}"/>
    <cellStyle name="40% - Accent4 6 2 5 4" xfId="35487" xr:uid="{AE99E8AF-8CE2-45A5-B63C-14E69CD1BA41}"/>
    <cellStyle name="40% - Accent4 6 2 6" xfId="8801" xr:uid="{00CD39BA-C827-4789-A0FE-33AC176D09B8}"/>
    <cellStyle name="40% - Accent4 6 2 6 2" xfId="27657" xr:uid="{0538C846-317F-4679-B7D4-AB7F2645D721}"/>
    <cellStyle name="40% - Accent4 6 2 6 2 2" xfId="46419" xr:uid="{A1A92C59-6339-413D-9E4E-688BD3738417}"/>
    <cellStyle name="40% - Accent4 6 2 6 3" xfId="18266" xr:uid="{A9D48AAC-B8E8-4513-86BF-11379553F04B}"/>
    <cellStyle name="40% - Accent4 6 2 6 4" xfId="37038" xr:uid="{C625FD93-0E59-404D-B82F-0DB0500B6A23}"/>
    <cellStyle name="40% - Accent4 6 2 7" xfId="22642" xr:uid="{04D969C8-7B23-4EFD-A7F1-D55D0DF1B7A2}"/>
    <cellStyle name="40% - Accent4 6 2 7 2" xfId="41414" xr:uid="{58EB95E0-E774-4E23-BEB2-0B23D2566064}"/>
    <cellStyle name="40% - Accent4 6 2 8" xfId="13251" xr:uid="{1AA03C62-F51D-4C53-A485-2F6559232257}"/>
    <cellStyle name="40% - Accent4 6 2 9" xfId="32033" xr:uid="{9726E028-F6A2-42D2-BBFB-924F74377C81}"/>
    <cellStyle name="40% - Accent4 6 3" xfId="1879" xr:uid="{01009195-8A85-417D-91EB-164D9B338F3A}"/>
    <cellStyle name="40% - Accent4 6 3 10" xfId="51151" xr:uid="{02EFE031-A65E-4720-9328-452ABC1383A6}"/>
    <cellStyle name="40% - Accent4 6 3 11" xfId="3589" xr:uid="{DDFD15E3-0025-485A-9930-D3AFE4735AA9}"/>
    <cellStyle name="40% - Accent4 6 3 12" xfId="55941" xr:uid="{73CB92EC-4487-48C7-A055-3DA25B21CC17}"/>
    <cellStyle name="40% - Accent4 6 3 2" xfId="2540" xr:uid="{1E52742F-F03F-4A2D-B166-52AE79172431}"/>
    <cellStyle name="40% - Accent4 6 3 2 10" xfId="59282" xr:uid="{741D8746-A241-4D0A-87ED-60B0EA224A7A}"/>
    <cellStyle name="40% - Accent4 6 3 2 2" xfId="7069" xr:uid="{C90805CA-3D69-4D22-8B8A-F1D5B6868292}"/>
    <cellStyle name="40% - Accent4 6 3 2 2 2" xfId="11110" xr:uid="{75D9A9AE-39A2-4105-941D-C398A445D647}"/>
    <cellStyle name="40% - Accent4 6 3 2 2 2 2" xfId="29964" xr:uid="{7292EDAD-BA94-40C4-AB19-8C198FC95ECF}"/>
    <cellStyle name="40% - Accent4 6 3 2 2 2 2 2" xfId="48726" xr:uid="{57D97ED9-E49D-4377-8890-E80B8E217359}"/>
    <cellStyle name="40% - Accent4 6 3 2 2 2 3" xfId="20573" xr:uid="{6188F05D-D432-4FCD-82F0-70E4096CDFD8}"/>
    <cellStyle name="40% - Accent4 6 3 2 2 2 4" xfId="39345" xr:uid="{49077D14-A94A-4607-8F05-AC4E8568AE4C}"/>
    <cellStyle name="40% - Accent4 6 3 2 2 3" xfId="26109" xr:uid="{5C686727-096B-4EC2-A098-AF1613C0ADCE}"/>
    <cellStyle name="40% - Accent4 6 3 2 2 3 2" xfId="44871" xr:uid="{39CEC357-700C-4E73-B5A4-7806FB316A51}"/>
    <cellStyle name="40% - Accent4 6 3 2 2 4" xfId="16718" xr:uid="{595CC753-BD39-4064-A148-713EEAFF6E48}"/>
    <cellStyle name="40% - Accent4 6 3 2 2 5" xfId="35490" xr:uid="{F5D52192-0282-4AFB-B4E9-174785276F09}"/>
    <cellStyle name="40% - Accent4 6 3 2 2 6" xfId="53456" xr:uid="{E5726F3B-77BA-4FC5-A315-840449FC35CA}"/>
    <cellStyle name="40% - Accent4 6 3 2 2 7" xfId="61354" xr:uid="{84975A7A-D2D0-4489-B70A-1EBFAC8FFBA6}"/>
    <cellStyle name="40% - Accent4 6 3 2 3" xfId="11111" xr:uid="{EB2EACD7-C333-4FAE-93F2-C07E981A6AF6}"/>
    <cellStyle name="40% - Accent4 6 3 2 3 2" xfId="29965" xr:uid="{6AA1D3E8-BA73-4DA3-979F-BE4A65D215CB}"/>
    <cellStyle name="40% - Accent4 6 3 2 3 2 2" xfId="48727" xr:uid="{D48EBB0C-C7A1-4AC5-B0A1-3D41DF4D6BBD}"/>
    <cellStyle name="40% - Accent4 6 3 2 3 3" xfId="20574" xr:uid="{1584648A-BBFE-4592-9A50-87A30F019D2B}"/>
    <cellStyle name="40% - Accent4 6 3 2 3 4" xfId="39346" xr:uid="{3E428E25-780B-47A7-915D-D1D77AC4F92F}"/>
    <cellStyle name="40% - Accent4 6 3 2 3 5" xfId="53457" xr:uid="{374601F3-2BD2-4072-B7F9-017D87736AD0}"/>
    <cellStyle name="40% - Accent4 6 3 2 3 6" xfId="61355" xr:uid="{DCA1689D-3C34-4AA1-BF3B-E901D093E4FC}"/>
    <cellStyle name="40% - Accent4 6 3 2 4" xfId="8804" xr:uid="{630C7C64-E5AE-42A2-B9B7-F5A6447ECB68}"/>
    <cellStyle name="40% - Accent4 6 3 2 4 2" xfId="27660" xr:uid="{BFBA637C-2457-4BAE-AC84-487B3F0115F6}"/>
    <cellStyle name="40% - Accent4 6 3 2 4 2 2" xfId="46422" xr:uid="{C6300D77-5171-4FB4-A47D-5805217FB7A6}"/>
    <cellStyle name="40% - Accent4 6 3 2 4 3" xfId="18269" xr:uid="{BC2F4505-17D1-4429-8E87-CAF4B0FD9CD6}"/>
    <cellStyle name="40% - Accent4 6 3 2 4 4" xfId="37041" xr:uid="{B12C8329-868E-435A-92C1-927ED18D9038}"/>
    <cellStyle name="40% - Accent4 6 3 2 5" xfId="24458" xr:uid="{559201C0-8804-4374-9AE0-36558BECEB7A}"/>
    <cellStyle name="40% - Accent4 6 3 2 5 2" xfId="43221" xr:uid="{7C935486-56F6-4168-B65B-743E733A1D06}"/>
    <cellStyle name="40% - Accent4 6 3 2 6" xfId="15067" xr:uid="{8DA755BE-6D58-4099-A54C-5B7E8BCBA130}"/>
    <cellStyle name="40% - Accent4 6 3 2 7" xfId="33840" xr:uid="{E93C0F3A-3AE2-4854-B18E-484D5AA91017}"/>
    <cellStyle name="40% - Accent4 6 3 2 8" xfId="51152" xr:uid="{D9304D8A-7B1C-406A-B6A5-D8576E335D9C}"/>
    <cellStyle name="40% - Accent4 6 3 2 9" xfId="5411" xr:uid="{B873CD6E-E87B-46CA-95A6-989007C67839}"/>
    <cellStyle name="40% - Accent4 6 3 3" xfId="6187" xr:uid="{926150B7-C22C-4DCD-A04E-B60715963FE1}"/>
    <cellStyle name="40% - Accent4 6 3 3 2" xfId="11112" xr:uid="{61B3E237-B831-48B8-A379-FC03E1275171}"/>
    <cellStyle name="40% - Accent4 6 3 3 2 2" xfId="29966" xr:uid="{870D1D1B-31F1-4656-988A-A3C8CF7EEE2E}"/>
    <cellStyle name="40% - Accent4 6 3 3 2 2 2" xfId="48728" xr:uid="{FB4DDFEF-9D61-4FF3-AFD8-7AE6D9029167}"/>
    <cellStyle name="40% - Accent4 6 3 3 2 3" xfId="20575" xr:uid="{195C0E97-20BB-4729-A665-781B00A2508A}"/>
    <cellStyle name="40% - Accent4 6 3 3 2 4" xfId="39347" xr:uid="{85346200-CF44-4905-8155-16F05FFDBFE3}"/>
    <cellStyle name="40% - Accent4 6 3 3 3" xfId="25234" xr:uid="{923CD638-306B-4938-9E8D-13365E5C3D58}"/>
    <cellStyle name="40% - Accent4 6 3 3 3 2" xfId="43996" xr:uid="{6161C24B-D8EB-4573-8946-1B35992EADDD}"/>
    <cellStyle name="40% - Accent4 6 3 3 4" xfId="15843" xr:uid="{DA627A8C-73A7-454F-B066-E630DBBC7459}"/>
    <cellStyle name="40% - Accent4 6 3 3 5" xfId="34615" xr:uid="{EA1B39B2-ED7F-4D95-875F-40D2D489981C}"/>
    <cellStyle name="40% - Accent4 6 3 3 6" xfId="53458" xr:uid="{5041FC0E-E4BD-4265-A077-1BF0190C92C9}"/>
    <cellStyle name="40% - Accent4 6 3 3 7" xfId="61356" xr:uid="{DAF91018-4FBE-459E-9231-59785CB7B738}"/>
    <cellStyle name="40% - Accent4 6 3 4" xfId="4636" xr:uid="{E81E307F-CCDF-4AFA-9ECD-1E1DCAAB1692}"/>
    <cellStyle name="40% - Accent4 6 3 4 2" xfId="11113" xr:uid="{953855C6-BD5F-4670-A5D7-DCE87AA19CF6}"/>
    <cellStyle name="40% - Accent4 6 3 4 2 2" xfId="29967" xr:uid="{55FBBB85-8550-4366-A1ED-751463C056CD}"/>
    <cellStyle name="40% - Accent4 6 3 4 2 2 2" xfId="48729" xr:uid="{10C2F080-B3BE-4FEF-A307-67BDFF31B78D}"/>
    <cellStyle name="40% - Accent4 6 3 4 2 3" xfId="20576" xr:uid="{9A828306-8AE4-4B43-9031-E824653E6AC3}"/>
    <cellStyle name="40% - Accent4 6 3 4 2 4" xfId="39348" xr:uid="{48425F55-7DC9-4DE5-82BE-05C78B793053}"/>
    <cellStyle name="40% - Accent4 6 3 4 3" xfId="23683" xr:uid="{12D25F40-B5AC-4561-BA32-596FB082600C}"/>
    <cellStyle name="40% - Accent4 6 3 4 3 2" xfId="42446" xr:uid="{AC644DC2-2809-4430-B097-7CDA67CA22AC}"/>
    <cellStyle name="40% - Accent4 6 3 4 4" xfId="14292" xr:uid="{9D6871A7-3C72-4AE7-8A89-39D75500DC6A}"/>
    <cellStyle name="40% - Accent4 6 3 4 5" xfId="33065" xr:uid="{E7C741AC-1339-4ACF-ACA8-21DF3E501FC9}"/>
    <cellStyle name="40% - Accent4 6 3 4 6" xfId="53459" xr:uid="{E6BF12A1-1A95-4A99-948A-4927C59CEFF5}"/>
    <cellStyle name="40% - Accent4 6 3 4 7" xfId="61357" xr:uid="{16189AD0-5B45-420F-8A0E-7C873E5F8870}"/>
    <cellStyle name="40% - Accent4 6 3 5" xfId="7068" xr:uid="{C8B7D81D-9703-4A3D-A838-A76D0608DB41}"/>
    <cellStyle name="40% - Accent4 6 3 5 2" xfId="26108" xr:uid="{639D5CF9-3D1B-4A79-8917-B48E4E6BAC77}"/>
    <cellStyle name="40% - Accent4 6 3 5 2 2" xfId="44870" xr:uid="{0844B6C0-5674-4E83-962C-12A2B4D1E9CE}"/>
    <cellStyle name="40% - Accent4 6 3 5 3" xfId="16717" xr:uid="{F25B3CB8-C91C-4CA8-AB7E-5B3B59D4460C}"/>
    <cellStyle name="40% - Accent4 6 3 5 4" xfId="35489" xr:uid="{6FFCBA0A-2181-4194-BD8D-17DA2B660133}"/>
    <cellStyle name="40% - Accent4 6 3 6" xfId="8803" xr:uid="{6B966C13-EB00-4873-8D36-5B75EB5DBF66}"/>
    <cellStyle name="40% - Accent4 6 3 6 2" xfId="27659" xr:uid="{9102FBA1-1B6F-49DD-8521-903A05308FEB}"/>
    <cellStyle name="40% - Accent4 6 3 6 2 2" xfId="46421" xr:uid="{ACDB1ADB-456B-4A7A-99AF-245743205DD2}"/>
    <cellStyle name="40% - Accent4 6 3 6 3" xfId="18268" xr:uid="{CACB5C74-701F-438A-8BA6-9DB933B8C26F}"/>
    <cellStyle name="40% - Accent4 6 3 6 4" xfId="37040" xr:uid="{C17FDAFA-23F6-43A5-AB4E-EFBFC75C2CBB}"/>
    <cellStyle name="40% - Accent4 6 3 7" xfId="22643" xr:uid="{467C609D-07BB-4CDD-A4B9-468268629EC3}"/>
    <cellStyle name="40% - Accent4 6 3 7 2" xfId="41415" xr:uid="{3C58B7C9-EB18-4FB7-A741-81220F460558}"/>
    <cellStyle name="40% - Accent4 6 3 8" xfId="13252" xr:uid="{83742340-F491-437D-938B-9D7237DBDA94}"/>
    <cellStyle name="40% - Accent4 6 3 9" xfId="32034" xr:uid="{933790D6-EA4F-4015-AFAC-B9DF57D50B93}"/>
    <cellStyle name="40% - Accent4 6 4" xfId="1673" xr:uid="{65DED5D6-A4F0-47F6-9C9C-748923415133}"/>
    <cellStyle name="40% - Accent4 6 4 10" xfId="55942" xr:uid="{9821CA66-65B9-4FD0-9B9F-B52CF27E6B9F}"/>
    <cellStyle name="40% - Accent4 6 4 2" xfId="7070" xr:uid="{5DF6E16C-05CF-4D6F-85F2-C3068C6AA860}"/>
    <cellStyle name="40% - Accent4 6 4 2 2" xfId="11114" xr:uid="{26A681AD-665D-4F70-A0D0-3CE800C13F4C}"/>
    <cellStyle name="40% - Accent4 6 4 2 2 2" xfId="29968" xr:uid="{E8549A23-A213-4B2A-BEEF-5E7D90ED54CA}"/>
    <cellStyle name="40% - Accent4 6 4 2 2 2 2" xfId="48730" xr:uid="{7368DB61-1EB6-4EF9-A39C-81D1FB635841}"/>
    <cellStyle name="40% - Accent4 6 4 2 2 3" xfId="20577" xr:uid="{3B313CD0-4B0A-49A3-A4F5-D725AA73D465}"/>
    <cellStyle name="40% - Accent4 6 4 2 2 4" xfId="39349" xr:uid="{AAD33BF0-B09B-4E2F-A885-F98F17348625}"/>
    <cellStyle name="40% - Accent4 6 4 2 3" xfId="26110" xr:uid="{8FFA14B0-9434-42A0-839F-D7686D32B890}"/>
    <cellStyle name="40% - Accent4 6 4 2 3 2" xfId="44872" xr:uid="{98809095-30FA-4FA4-B4FC-34C32B806652}"/>
    <cellStyle name="40% - Accent4 6 4 2 4" xfId="16719" xr:uid="{33CAB2D5-A520-46F2-BA86-A41D3C86949A}"/>
    <cellStyle name="40% - Accent4 6 4 2 5" xfId="35491" xr:uid="{C25D0860-1EB9-49F3-959F-7DAD349F5381}"/>
    <cellStyle name="40% - Accent4 6 4 2 6" xfId="53460" xr:uid="{68F8F357-6F51-4196-9271-B933CAA3F1D6}"/>
    <cellStyle name="40% - Accent4 6 4 2 7" xfId="61358" xr:uid="{87F03A6F-AFEF-437C-9BE5-A81B86A7F4AC}"/>
    <cellStyle name="40% - Accent4 6 4 3" xfId="11115" xr:uid="{2A3C21B6-F253-4EDF-80D0-738F957F513C}"/>
    <cellStyle name="40% - Accent4 6 4 3 2" xfId="29969" xr:uid="{3B4F0785-8F97-4D89-8052-685FA61CF5F3}"/>
    <cellStyle name="40% - Accent4 6 4 3 2 2" xfId="48731" xr:uid="{BE086A7C-55C8-45B2-92DA-5E1028B11700}"/>
    <cellStyle name="40% - Accent4 6 4 3 3" xfId="20578" xr:uid="{6579F976-E318-43FD-9062-F4784EB7AE07}"/>
    <cellStyle name="40% - Accent4 6 4 3 4" xfId="39350" xr:uid="{D2D4CE60-29BA-4A35-9030-72418B85B5CD}"/>
    <cellStyle name="40% - Accent4 6 4 3 5" xfId="53461" xr:uid="{1D9100F6-7693-46DE-95A0-302D560638BB}"/>
    <cellStyle name="40% - Accent4 6 4 3 6" xfId="61359" xr:uid="{E6359821-CA1E-4B61-A3AA-93B5DDCB6DAC}"/>
    <cellStyle name="40% - Accent4 6 4 4" xfId="8805" xr:uid="{D44AA728-65CB-4F09-9B2A-BA746B3DC974}"/>
    <cellStyle name="40% - Accent4 6 4 4 2" xfId="27661" xr:uid="{21CB8D9A-2509-4D6F-97B1-23074EB9B65E}"/>
    <cellStyle name="40% - Accent4 6 4 4 2 2" xfId="46423" xr:uid="{B4DDC04E-909C-4778-ACF4-231FFDF8734C}"/>
    <cellStyle name="40% - Accent4 6 4 4 3" xfId="18270" xr:uid="{08F3CF21-676A-448D-BA8E-36B7D1B75AC4}"/>
    <cellStyle name="40% - Accent4 6 4 4 4" xfId="37042" xr:uid="{525AC436-AD55-4EC6-A702-C8302547C469}"/>
    <cellStyle name="40% - Accent4 6 4 5" xfId="24025" xr:uid="{798554D3-0B3A-4869-A6F2-AB94D2BC8415}"/>
    <cellStyle name="40% - Accent4 6 4 5 2" xfId="42788" xr:uid="{AE5F746D-9ABA-4876-BD0D-FEEC7898F39A}"/>
    <cellStyle name="40% - Accent4 6 4 6" xfId="14634" xr:uid="{F93101B7-67A4-4A1F-9655-7426343BC2FA}"/>
    <cellStyle name="40% - Accent4 6 4 7" xfId="33407" xr:uid="{DB90F72D-833C-4F55-81C6-75897D9DB53D}"/>
    <cellStyle name="40% - Accent4 6 4 8" xfId="51153" xr:uid="{5DF1BAFC-E257-495E-84E8-C5C9A8EE6582}"/>
    <cellStyle name="40% - Accent4 6 4 9" xfId="4978" xr:uid="{0D6A5705-2A9E-4CBC-A126-73A748CE77C2}"/>
    <cellStyle name="40% - Accent4 6 5" xfId="5754" xr:uid="{3CA295DF-9BF9-4352-A1C4-68856F912E68}"/>
    <cellStyle name="40% - Accent4 6 5 2" xfId="11116" xr:uid="{9AF37229-DC0F-452D-A916-6F623C3E13D5}"/>
    <cellStyle name="40% - Accent4 6 5 2 2" xfId="29970" xr:uid="{8D03D6BC-D18F-4895-AEFC-B44EFACBD3A9}"/>
    <cellStyle name="40% - Accent4 6 5 2 2 2" xfId="48732" xr:uid="{8CF69A9E-0B76-4B56-BF9D-BF78985634C0}"/>
    <cellStyle name="40% - Accent4 6 5 2 3" xfId="20579" xr:uid="{E489D35A-1485-46FC-86CF-F8E27CCCE4E0}"/>
    <cellStyle name="40% - Accent4 6 5 2 4" xfId="39351" xr:uid="{24A14A85-AEB9-4F22-BDDA-005EDE8F107C}"/>
    <cellStyle name="40% - Accent4 6 5 3" xfId="24801" xr:uid="{1655FDB7-80A6-4125-8430-21FA240BB2C0}"/>
    <cellStyle name="40% - Accent4 6 5 3 2" xfId="43563" xr:uid="{0C9772C2-44C8-47EA-ADD6-B45C23FA5B99}"/>
    <cellStyle name="40% - Accent4 6 5 4" xfId="15410" xr:uid="{38C3A058-3EF6-48AC-AA5C-C879026B82DB}"/>
    <cellStyle name="40% - Accent4 6 5 5" xfId="34182" xr:uid="{DFBE305A-D7ED-4B05-B244-E1368AAC361A}"/>
    <cellStyle name="40% - Accent4 6 5 6" xfId="53462" xr:uid="{45C0AD76-21D1-4EE2-B850-ADA5CA66E41E}"/>
    <cellStyle name="40% - Accent4 6 5 7" xfId="55943" xr:uid="{99CB91D4-CFF5-4710-A71A-2F1DBE12104B}"/>
    <cellStyle name="40% - Accent4 6 6" xfId="4203" xr:uid="{5929648C-CD01-4CC0-B4FD-8C3DCFF08F20}"/>
    <cellStyle name="40% - Accent4 6 6 2" xfId="11117" xr:uid="{17DFCC44-D608-4D31-965C-7074BB9F015E}"/>
    <cellStyle name="40% - Accent4 6 6 2 2" xfId="29971" xr:uid="{D8ECD019-429C-4344-ACD1-29A94ABCCABC}"/>
    <cellStyle name="40% - Accent4 6 6 2 2 2" xfId="48733" xr:uid="{7FE63F51-F885-470E-A247-49D19379E035}"/>
    <cellStyle name="40% - Accent4 6 6 2 3" xfId="20580" xr:uid="{575AEEAD-26F3-4B99-855A-1533F280BD7F}"/>
    <cellStyle name="40% - Accent4 6 6 2 4" xfId="39352" xr:uid="{BAACD0CE-C2CD-4670-BDD3-F191F77D73AC}"/>
    <cellStyle name="40% - Accent4 6 6 3" xfId="23250" xr:uid="{335EBE4B-51B9-4762-B1EA-2D63ED69CB36}"/>
    <cellStyle name="40% - Accent4 6 6 3 2" xfId="42013" xr:uid="{8593BA16-2AA1-44DA-8C81-5358A07B6BBA}"/>
    <cellStyle name="40% - Accent4 6 6 4" xfId="13859" xr:uid="{21E71224-D9A3-4BC8-8D43-B07F3D668D02}"/>
    <cellStyle name="40% - Accent4 6 6 5" xfId="32632" xr:uid="{0C519D69-2536-41B0-BA15-FCAF7DFB006A}"/>
    <cellStyle name="40% - Accent4 6 6 6" xfId="53463" xr:uid="{783BA7F0-FC23-4102-BE1D-BCC9F71FD54A}"/>
    <cellStyle name="40% - Accent4 6 6 7" xfId="55944" xr:uid="{100309B2-893C-4FF6-BDB2-23CF4AC8FF0B}"/>
    <cellStyle name="40% - Accent4 6 7" xfId="7065" xr:uid="{0EA4626D-2C76-4006-A149-DED60E3E1CC2}"/>
    <cellStyle name="40% - Accent4 6 7 2" xfId="26105" xr:uid="{C4A4621C-45FA-45A4-BA12-3673AA792058}"/>
    <cellStyle name="40% - Accent4 6 7 2 2" xfId="44867" xr:uid="{4A251702-89E9-4CF3-A9D1-8D3B1202DC5B}"/>
    <cellStyle name="40% - Accent4 6 7 3" xfId="16714" xr:uid="{5E887CFC-1105-4447-B306-4E3AED6067C4}"/>
    <cellStyle name="40% - Accent4 6 7 4" xfId="35486" xr:uid="{C3F325BD-7ABC-4C73-8D6F-9AB92AF7398C}"/>
    <cellStyle name="40% - Accent4 6 7 5" xfId="55945" xr:uid="{5AB8D161-3F32-4182-A5BC-DB73300996DD}"/>
    <cellStyle name="40% - Accent4 6 8" xfId="7969" xr:uid="{6C2B7D55-64D5-4FD1-BDFA-14D26B17EA01}"/>
    <cellStyle name="40% - Accent4 6 8 2" xfId="55946" xr:uid="{8095E661-831F-46AA-A378-DEA3D2A07C31}"/>
    <cellStyle name="40% - Accent4 6 9" xfId="8800" xr:uid="{6BD86F23-C435-4C4C-9827-24BCC741F80B}"/>
    <cellStyle name="40% - Accent4 6 9 2" xfId="27656" xr:uid="{838C9204-378C-4EB0-9B61-D5731B921916}"/>
    <cellStyle name="40% - Accent4 6 9 2 2" xfId="46418" xr:uid="{3DB01280-97AE-49C1-A1F0-A3348FC92B5F}"/>
    <cellStyle name="40% - Accent4 6 9 3" xfId="18265" xr:uid="{8BDDF63C-28AD-4969-A75A-4D7AC0E3EBDB}"/>
    <cellStyle name="40% - Accent4 6 9 4" xfId="37037" xr:uid="{452446DA-DB89-41AD-BE25-A5B0C81E3994}"/>
    <cellStyle name="40% - Accent4 6 9 5" xfId="55947" xr:uid="{2AC55FE5-B8E2-4C62-9E4C-33B700522DD2}"/>
    <cellStyle name="40% - Accent4 7" xfId="1261" xr:uid="{C24E8E8A-D6AB-4B13-AA5A-22CB839B43A4}"/>
    <cellStyle name="40% - Accent4 7 10" xfId="32035" xr:uid="{63B6A1DA-6FB3-4D0A-8127-DE4F971FB870}"/>
    <cellStyle name="40% - Accent4 7 11" xfId="51154" xr:uid="{862431BB-AFCC-4E94-8867-4E021605318B}"/>
    <cellStyle name="40% - Accent4 7 12" xfId="3590" xr:uid="{763DB9FB-F859-4A08-AD47-9758AE02CD38}"/>
    <cellStyle name="40% - Accent4 7 13" xfId="55948" xr:uid="{D4BE9C5A-BC50-4A5E-B24F-99CEBB42BA6D}"/>
    <cellStyle name="40% - Accent4 7 2" xfId="1919" xr:uid="{19E605D4-D553-417B-8EEE-47F2BA48C6BB}"/>
    <cellStyle name="40% - Accent4 7 2 10" xfId="51155" xr:uid="{665E2920-EA27-4F24-9638-8F39A0E9227F}"/>
    <cellStyle name="40% - Accent4 7 2 11" xfId="3591" xr:uid="{233A874D-0289-46E1-AC8A-A13E1C025FE6}"/>
    <cellStyle name="40% - Accent4 7 2 12" xfId="55949" xr:uid="{B9BE069D-7FB2-497E-9CAB-DD5B7820FD7E}"/>
    <cellStyle name="40% - Accent4 7 2 2" xfId="2541" xr:uid="{D8DFB203-A9FA-485B-83BF-6F9312C78354}"/>
    <cellStyle name="40% - Accent4 7 2 2 10" xfId="59283" xr:uid="{95605EC0-3824-4E90-85E0-5EAA3540389F}"/>
    <cellStyle name="40% - Accent4 7 2 2 2" xfId="7073" xr:uid="{DC81BBF9-E9E8-4475-9C8C-6DD4D1E4AD6A}"/>
    <cellStyle name="40% - Accent4 7 2 2 2 2" xfId="11118" xr:uid="{394B6335-2FEC-438F-A6D7-CA4A0067F47F}"/>
    <cellStyle name="40% - Accent4 7 2 2 2 2 2" xfId="29972" xr:uid="{E698EB35-7310-4ADF-B228-3914BCA2CA2E}"/>
    <cellStyle name="40% - Accent4 7 2 2 2 2 2 2" xfId="48734" xr:uid="{5E8171BF-FAFE-450E-AC34-1BB93F648F4E}"/>
    <cellStyle name="40% - Accent4 7 2 2 2 2 3" xfId="20581" xr:uid="{936C38F3-336E-4035-8474-43A89DE9B5E4}"/>
    <cellStyle name="40% - Accent4 7 2 2 2 2 4" xfId="39353" xr:uid="{1063E66B-0993-4845-86B8-21592E987D03}"/>
    <cellStyle name="40% - Accent4 7 2 2 2 3" xfId="26113" xr:uid="{5703F336-071A-444D-8C10-6A0DDD49182D}"/>
    <cellStyle name="40% - Accent4 7 2 2 2 3 2" xfId="44875" xr:uid="{63F5B4FE-7FC5-4BE2-A4D7-21F444048AB9}"/>
    <cellStyle name="40% - Accent4 7 2 2 2 4" xfId="16722" xr:uid="{6FB956DA-1854-4C0A-89FF-53FF0FD58975}"/>
    <cellStyle name="40% - Accent4 7 2 2 2 5" xfId="35494" xr:uid="{1A1E4154-383F-4F27-9B73-E273D3DF2C60}"/>
    <cellStyle name="40% - Accent4 7 2 2 2 6" xfId="53464" xr:uid="{9727681D-AA2A-40BE-B3AA-4C420D09C381}"/>
    <cellStyle name="40% - Accent4 7 2 2 2 7" xfId="61360" xr:uid="{FEAC1122-BD7C-4AC8-B58B-F76C8987EAE5}"/>
    <cellStyle name="40% - Accent4 7 2 2 3" xfId="11119" xr:uid="{E30EB117-966B-4BFB-B268-AA83D87E3FA2}"/>
    <cellStyle name="40% - Accent4 7 2 2 3 2" xfId="29973" xr:uid="{0D9A9D65-5D69-4C69-A99F-680A1F1AAB78}"/>
    <cellStyle name="40% - Accent4 7 2 2 3 2 2" xfId="48735" xr:uid="{DBFDFF9F-2C32-44F1-91BC-7548234B4083}"/>
    <cellStyle name="40% - Accent4 7 2 2 3 3" xfId="20582" xr:uid="{057D25D2-A710-40D8-8BD9-A2D029C29A01}"/>
    <cellStyle name="40% - Accent4 7 2 2 3 4" xfId="39354" xr:uid="{AD6B82D9-7FB2-415D-9BC4-74C70B47C052}"/>
    <cellStyle name="40% - Accent4 7 2 2 3 5" xfId="53465" xr:uid="{330FE8F8-74F4-49F5-885F-544227182518}"/>
    <cellStyle name="40% - Accent4 7 2 2 3 6" xfId="61361" xr:uid="{A6E56DD7-C58F-4CA4-B9A1-53CC69F0F89C}"/>
    <cellStyle name="40% - Accent4 7 2 2 4" xfId="8808" xr:uid="{86ED9EF7-3AEA-41E4-B468-75B2FE8DBBB0}"/>
    <cellStyle name="40% - Accent4 7 2 2 4 2" xfId="27664" xr:uid="{71230241-FFB5-4BBF-9552-E2B2552D72D2}"/>
    <cellStyle name="40% - Accent4 7 2 2 4 2 2" xfId="46426" xr:uid="{E1A17100-F64F-4DC3-A4BA-F23AF51A11FD}"/>
    <cellStyle name="40% - Accent4 7 2 2 4 3" xfId="18273" xr:uid="{B3858B42-70BC-49F4-9C83-00B039AFE672}"/>
    <cellStyle name="40% - Accent4 7 2 2 4 4" xfId="37045" xr:uid="{220582EB-ACFF-45DA-9644-43D80C98C268}"/>
    <cellStyle name="40% - Accent4 7 2 2 5" xfId="24501" xr:uid="{44EA1D72-F3FE-465F-93E3-31B6C8298D8E}"/>
    <cellStyle name="40% - Accent4 7 2 2 5 2" xfId="43264" xr:uid="{FAA7D765-96D8-498F-830C-BF639A5C54DE}"/>
    <cellStyle name="40% - Accent4 7 2 2 6" xfId="15110" xr:uid="{BB2ED269-CD35-4E5C-940E-7168D616249B}"/>
    <cellStyle name="40% - Accent4 7 2 2 7" xfId="33883" xr:uid="{A85EC787-EE6E-469E-8E8E-08D98661C78D}"/>
    <cellStyle name="40% - Accent4 7 2 2 8" xfId="51156" xr:uid="{5A8B5D1E-ED91-4BAF-858F-93AB8803AC47}"/>
    <cellStyle name="40% - Accent4 7 2 2 9" xfId="5454" xr:uid="{2076B88B-418A-46C2-B3D9-73F828D6459B}"/>
    <cellStyle name="40% - Accent4 7 2 3" xfId="6230" xr:uid="{60668A7E-52E6-494D-B4E9-21D6D2D3F20A}"/>
    <cellStyle name="40% - Accent4 7 2 3 2" xfId="11120" xr:uid="{93CC7684-F27C-4172-A126-98B69483BF52}"/>
    <cellStyle name="40% - Accent4 7 2 3 2 2" xfId="29974" xr:uid="{6D7D183E-899C-4CE3-9B10-75D4F07A66EC}"/>
    <cellStyle name="40% - Accent4 7 2 3 2 2 2" xfId="48736" xr:uid="{4B322B1A-1F77-416E-89B1-7602FB269183}"/>
    <cellStyle name="40% - Accent4 7 2 3 2 3" xfId="20583" xr:uid="{2372D6C3-BD10-4C00-872E-407F734A7F9F}"/>
    <cellStyle name="40% - Accent4 7 2 3 2 4" xfId="39355" xr:uid="{48E9D537-9C42-4D91-9911-6E69A52EC04B}"/>
    <cellStyle name="40% - Accent4 7 2 3 3" xfId="25277" xr:uid="{B7DCBA8F-8BB7-4D07-B770-76FA23490B9D}"/>
    <cellStyle name="40% - Accent4 7 2 3 3 2" xfId="44039" xr:uid="{7FDFD864-7C2A-4DA6-9C75-6AE113213D1C}"/>
    <cellStyle name="40% - Accent4 7 2 3 4" xfId="15886" xr:uid="{8924B21B-382E-4790-893C-EE3F6667F32A}"/>
    <cellStyle name="40% - Accent4 7 2 3 5" xfId="34658" xr:uid="{6EF36049-6BDE-4525-8EBF-372ECF04D955}"/>
    <cellStyle name="40% - Accent4 7 2 3 6" xfId="53466" xr:uid="{00E15BD7-A859-440F-8A8A-1FBA4E2D06CF}"/>
    <cellStyle name="40% - Accent4 7 2 3 7" xfId="61362" xr:uid="{FC4693B8-E743-46C9-B66A-6DDAFB309B04}"/>
    <cellStyle name="40% - Accent4 7 2 4" xfId="4679" xr:uid="{9F6F889E-EDCB-417B-81E2-A630ABED8AC3}"/>
    <cellStyle name="40% - Accent4 7 2 4 2" xfId="11121" xr:uid="{46991B86-E36D-4294-9ACC-238282BAC97D}"/>
    <cellStyle name="40% - Accent4 7 2 4 2 2" xfId="29975" xr:uid="{BB2D9A4F-4D4F-4D20-A23E-B5B34CE27F10}"/>
    <cellStyle name="40% - Accent4 7 2 4 2 2 2" xfId="48737" xr:uid="{2B322452-C2DB-4D85-AB5B-D06C91E92B5D}"/>
    <cellStyle name="40% - Accent4 7 2 4 2 3" xfId="20584" xr:uid="{BA077E81-86DC-48A8-AE3D-2E8306C83FCE}"/>
    <cellStyle name="40% - Accent4 7 2 4 2 4" xfId="39356" xr:uid="{85AC87F7-09D3-41EA-97BB-B41DBECD102E}"/>
    <cellStyle name="40% - Accent4 7 2 4 3" xfId="23726" xr:uid="{857BCB3D-CF8D-4DF8-8AD8-B443B687568F}"/>
    <cellStyle name="40% - Accent4 7 2 4 3 2" xfId="42489" xr:uid="{3004815E-4AD0-46D6-A854-F6F1C751FA62}"/>
    <cellStyle name="40% - Accent4 7 2 4 4" xfId="14335" xr:uid="{45D9111E-E0AD-4BFF-B9CE-6BAEE542AA05}"/>
    <cellStyle name="40% - Accent4 7 2 4 5" xfId="33108" xr:uid="{A2D4BD18-56C9-4D65-91B9-C4D6BA74DBEB}"/>
    <cellStyle name="40% - Accent4 7 2 4 6" xfId="53467" xr:uid="{98C066E1-28D4-45CD-B39E-22BFFC15D769}"/>
    <cellStyle name="40% - Accent4 7 2 4 7" xfId="61363" xr:uid="{8D398E5A-F29F-4FB3-8C06-805EE8DB80EB}"/>
    <cellStyle name="40% - Accent4 7 2 5" xfId="7072" xr:uid="{35DD519F-6950-4F5B-82DC-D489320BF3D9}"/>
    <cellStyle name="40% - Accent4 7 2 5 2" xfId="26112" xr:uid="{36578E62-1405-4DB8-9BCE-2CAA8E4B1BF6}"/>
    <cellStyle name="40% - Accent4 7 2 5 2 2" xfId="44874" xr:uid="{1668650C-897F-4621-BB83-2B76A4B3EF86}"/>
    <cellStyle name="40% - Accent4 7 2 5 3" xfId="16721" xr:uid="{5903D0E2-8370-4D11-B6BE-A12372893CD3}"/>
    <cellStyle name="40% - Accent4 7 2 5 4" xfId="35493" xr:uid="{6F70E467-F16B-4BD3-892E-E9D634A0C923}"/>
    <cellStyle name="40% - Accent4 7 2 6" xfId="8807" xr:uid="{E1B4EB99-7D30-4D83-83B2-08B89F630560}"/>
    <cellStyle name="40% - Accent4 7 2 6 2" xfId="27663" xr:uid="{E6005E47-10DA-4550-8F47-53183A0A1B54}"/>
    <cellStyle name="40% - Accent4 7 2 6 2 2" xfId="46425" xr:uid="{78001DE2-726A-467E-ABA5-8C38E63D332B}"/>
    <cellStyle name="40% - Accent4 7 2 6 3" xfId="18272" xr:uid="{8748CEDE-F4A1-409A-B537-1975DA9491DE}"/>
    <cellStyle name="40% - Accent4 7 2 6 4" xfId="37044" xr:uid="{917380DD-651F-4B03-9DD5-13238255F9FF}"/>
    <cellStyle name="40% - Accent4 7 2 7" xfId="22645" xr:uid="{095A694F-25A0-4898-B01A-10CFE2EDB927}"/>
    <cellStyle name="40% - Accent4 7 2 7 2" xfId="41417" xr:uid="{2527DD19-BF0B-473E-AFB9-BEFC277D776D}"/>
    <cellStyle name="40% - Accent4 7 2 8" xfId="13254" xr:uid="{83FCE012-2603-4B66-B4BB-98A49C8A59CE}"/>
    <cellStyle name="40% - Accent4 7 2 9" xfId="32036" xr:uid="{7B0F1208-0FF7-44A6-809A-592B44848DEA}"/>
    <cellStyle name="40% - Accent4 7 3" xfId="1507" xr:uid="{5A2B0913-1415-4382-B4D3-820F03D9444D}"/>
    <cellStyle name="40% - Accent4 7 3 10" xfId="55950" xr:uid="{CA7693F1-583B-4CF7-A54A-2AB71C3F809F}"/>
    <cellStyle name="40% - Accent4 7 3 2" xfId="7074" xr:uid="{1DF071DC-34F6-4D72-B810-6A598EE14852}"/>
    <cellStyle name="40% - Accent4 7 3 2 2" xfId="11122" xr:uid="{5BD0FC19-3E51-4B82-82E1-A2FEAED7B759}"/>
    <cellStyle name="40% - Accent4 7 3 2 2 2" xfId="29976" xr:uid="{A1976E64-8337-475C-8F61-1F51C1387F57}"/>
    <cellStyle name="40% - Accent4 7 3 2 2 2 2" xfId="48738" xr:uid="{235786B7-4A5D-4ECA-B8C0-010451FDE006}"/>
    <cellStyle name="40% - Accent4 7 3 2 2 3" xfId="20585" xr:uid="{D610F1B0-D107-4536-A14B-061F75B97602}"/>
    <cellStyle name="40% - Accent4 7 3 2 2 4" xfId="39357" xr:uid="{D2CD9465-E298-409E-B0E6-1A8596FA9F63}"/>
    <cellStyle name="40% - Accent4 7 3 2 3" xfId="26114" xr:uid="{20C37572-BF5B-48EE-B179-846E734EF9E8}"/>
    <cellStyle name="40% - Accent4 7 3 2 3 2" xfId="44876" xr:uid="{AF609456-CD7C-4AE2-BCFD-BCED7348F28C}"/>
    <cellStyle name="40% - Accent4 7 3 2 4" xfId="16723" xr:uid="{24D44C79-0490-4CEC-A98D-C874FAC302B6}"/>
    <cellStyle name="40% - Accent4 7 3 2 5" xfId="35495" xr:uid="{BBB4FD04-8254-4076-AC3D-C812352E1064}"/>
    <cellStyle name="40% - Accent4 7 3 2 6" xfId="53468" xr:uid="{F9FE1DC9-3151-4207-AA02-EF51A4CF2C6C}"/>
    <cellStyle name="40% - Accent4 7 3 2 7" xfId="61364" xr:uid="{52F01DB6-9966-4DF3-B07A-7CD9244B6E29}"/>
    <cellStyle name="40% - Accent4 7 3 3" xfId="11123" xr:uid="{B8776194-93F8-4BDA-9F3B-44AB75BEFF2C}"/>
    <cellStyle name="40% - Accent4 7 3 3 2" xfId="29977" xr:uid="{F89AE966-69C3-41BE-B1CE-AC5648B351D9}"/>
    <cellStyle name="40% - Accent4 7 3 3 2 2" xfId="48739" xr:uid="{5B36A498-6ED5-4E61-B3C7-10DEDEA3404B}"/>
    <cellStyle name="40% - Accent4 7 3 3 3" xfId="20586" xr:uid="{51E7696E-9A43-4BDA-8C17-92168E0B62EE}"/>
    <cellStyle name="40% - Accent4 7 3 3 4" xfId="39358" xr:uid="{4B0E1B30-5874-42F9-BA78-198333B7BAF4}"/>
    <cellStyle name="40% - Accent4 7 3 3 5" xfId="53469" xr:uid="{1B78ABC6-276E-40B3-9B44-FDA8BF27F343}"/>
    <cellStyle name="40% - Accent4 7 3 3 6" xfId="61365" xr:uid="{9CC0195F-6EC0-4061-A262-75F203167A4F}"/>
    <cellStyle name="40% - Accent4 7 3 4" xfId="8809" xr:uid="{81F877AE-00B4-4912-BC32-A43A9CDD593C}"/>
    <cellStyle name="40% - Accent4 7 3 4 2" xfId="27665" xr:uid="{B8258BAC-4E6F-411F-B91A-F7582080F03D}"/>
    <cellStyle name="40% - Accent4 7 3 4 2 2" xfId="46427" xr:uid="{B0295070-F5FF-470A-A1D7-577075EDBE43}"/>
    <cellStyle name="40% - Accent4 7 3 4 3" xfId="18274" xr:uid="{7569E94F-49AD-4361-ACB1-62EF536C3A92}"/>
    <cellStyle name="40% - Accent4 7 3 4 4" xfId="37046" xr:uid="{1031C24A-A8D6-4F8B-A6D1-FEEAF777471F}"/>
    <cellStyle name="40% - Accent4 7 3 5" xfId="24068" xr:uid="{07A31C1C-650A-4B12-B7FD-EFEF96F767CA}"/>
    <cellStyle name="40% - Accent4 7 3 5 2" xfId="42831" xr:uid="{8863BA7C-23A0-4783-A6DB-F7F328F811E5}"/>
    <cellStyle name="40% - Accent4 7 3 6" xfId="14677" xr:uid="{4141C349-AB11-4F4E-82CB-49B86CB43924}"/>
    <cellStyle name="40% - Accent4 7 3 7" xfId="33450" xr:uid="{FE240080-AAA9-4FC3-B45E-2851695484D1}"/>
    <cellStyle name="40% - Accent4 7 3 8" xfId="51157" xr:uid="{FCF954A0-F910-4A89-B72D-12BFF44AA3E5}"/>
    <cellStyle name="40% - Accent4 7 3 9" xfId="5021" xr:uid="{4F5B049A-957E-43E1-A9E2-F3414DAB6D35}"/>
    <cellStyle name="40% - Accent4 7 4" xfId="5797" xr:uid="{B38B0EFC-E0D4-4D07-9D35-E459D7FEF3CA}"/>
    <cellStyle name="40% - Accent4 7 4 2" xfId="11124" xr:uid="{293F6916-7B1E-4E47-8DBD-815F7A4C7611}"/>
    <cellStyle name="40% - Accent4 7 4 2 2" xfId="29978" xr:uid="{6DF5EA58-3268-45F5-A4AE-73EE4C939CCF}"/>
    <cellStyle name="40% - Accent4 7 4 2 2 2" xfId="48740" xr:uid="{9904C360-DFC7-4248-9570-EA7A5139EAC6}"/>
    <cellStyle name="40% - Accent4 7 4 2 3" xfId="20587" xr:uid="{A22C6D77-1CB0-4A54-BD00-4B01C26CCBFF}"/>
    <cellStyle name="40% - Accent4 7 4 2 4" xfId="39359" xr:uid="{2AAFDA75-9719-4752-B110-6C65567A24E4}"/>
    <cellStyle name="40% - Accent4 7 4 3" xfId="24844" xr:uid="{D9D5CF47-8E67-4D9E-BB02-4C2300F0CE36}"/>
    <cellStyle name="40% - Accent4 7 4 3 2" xfId="43606" xr:uid="{54D3D752-19E0-490C-84EF-223C33425E9E}"/>
    <cellStyle name="40% - Accent4 7 4 4" xfId="15453" xr:uid="{2155CD2E-9B48-4BBD-A0B3-492C11A4392B}"/>
    <cellStyle name="40% - Accent4 7 4 5" xfId="34225" xr:uid="{ADD0181E-0DF9-491F-80A3-7AA95BB477EB}"/>
    <cellStyle name="40% - Accent4 7 4 6" xfId="53470" xr:uid="{DC51217F-DF05-44E6-990E-7BD3BDBD3333}"/>
    <cellStyle name="40% - Accent4 7 4 7" xfId="55951" xr:uid="{2ABFD262-E883-456E-8B09-F5404992E83E}"/>
    <cellStyle name="40% - Accent4 7 5" xfId="4246" xr:uid="{F256E5DA-D954-4D30-9D76-BCEB122ECD49}"/>
    <cellStyle name="40% - Accent4 7 5 2" xfId="11125" xr:uid="{31C779DF-A7C2-4B8F-8AF8-32CA24C90F3C}"/>
    <cellStyle name="40% - Accent4 7 5 2 2" xfId="29979" xr:uid="{42F23AB3-3DBE-4C19-9C22-8C5A591F22A5}"/>
    <cellStyle name="40% - Accent4 7 5 2 2 2" xfId="48741" xr:uid="{C9615BBD-86BE-4EEF-8DDF-0B99506B5C20}"/>
    <cellStyle name="40% - Accent4 7 5 2 3" xfId="20588" xr:uid="{BAB15961-DEBB-43E8-AD0F-B41F69856768}"/>
    <cellStyle name="40% - Accent4 7 5 2 4" xfId="39360" xr:uid="{6D3098AB-67A8-44DE-9369-2E59EF1DFBEA}"/>
    <cellStyle name="40% - Accent4 7 5 3" xfId="23293" xr:uid="{820B0832-EFCA-41A6-8256-572D14979FF2}"/>
    <cellStyle name="40% - Accent4 7 5 3 2" xfId="42056" xr:uid="{63AA0093-810B-4D3D-A645-F6C605B24A85}"/>
    <cellStyle name="40% - Accent4 7 5 4" xfId="13902" xr:uid="{054DDAFF-E7A0-4524-9611-C85331239955}"/>
    <cellStyle name="40% - Accent4 7 5 5" xfId="32675" xr:uid="{FFB13B51-6FAD-448F-B7AE-6B04DDDD7AA4}"/>
    <cellStyle name="40% - Accent4 7 5 6" xfId="53471" xr:uid="{A1C75F19-D4AF-4014-8D11-0AC3BA061B7C}"/>
    <cellStyle name="40% - Accent4 7 5 7" xfId="55952" xr:uid="{AF4D92EB-85F3-4746-9852-777CEAA9D42C}"/>
    <cellStyle name="40% - Accent4 7 6" xfId="7071" xr:uid="{A705D299-083F-47AA-92D0-C3D2D6848E0C}"/>
    <cellStyle name="40% - Accent4 7 6 2" xfId="26111" xr:uid="{0FC6F06F-0D21-47CC-B3EB-539665940E1F}"/>
    <cellStyle name="40% - Accent4 7 6 2 2" xfId="44873" xr:uid="{813CF891-BEE0-4BDE-95ED-380881E103FC}"/>
    <cellStyle name="40% - Accent4 7 6 3" xfId="16720" xr:uid="{90F62073-8F06-4393-9152-761264C8671E}"/>
    <cellStyle name="40% - Accent4 7 6 4" xfId="35492" xr:uid="{E531B583-6898-4392-9FD8-D17361B17C21}"/>
    <cellStyle name="40% - Accent4 7 6 5" xfId="55953" xr:uid="{FC773107-3F3A-4912-827B-7704788B8E4A}"/>
    <cellStyle name="40% - Accent4 7 7" xfId="8806" xr:uid="{1FEB9D5F-B956-42C5-B671-310A7E127BFC}"/>
    <cellStyle name="40% - Accent4 7 7 2" xfId="27662" xr:uid="{9883D10B-A250-4569-A5EF-751F52881546}"/>
    <cellStyle name="40% - Accent4 7 7 2 2" xfId="46424" xr:uid="{0916834F-F580-48BE-9120-F4B4ABABCEA3}"/>
    <cellStyle name="40% - Accent4 7 7 3" xfId="18271" xr:uid="{45652A2F-030E-4E70-A46D-DC3F692F847D}"/>
    <cellStyle name="40% - Accent4 7 7 4" xfId="37043" xr:uid="{71551D40-6A39-4168-A4AD-CF4B9E74F0AD}"/>
    <cellStyle name="40% - Accent4 7 7 5" xfId="55954" xr:uid="{753CAEE0-5C9F-4ADD-85C0-0F6FCD7D743B}"/>
    <cellStyle name="40% - Accent4 7 8" xfId="22644" xr:uid="{DD33283F-DE50-4C9C-AA86-EADFFADCE851}"/>
    <cellStyle name="40% - Accent4 7 8 2" xfId="41416" xr:uid="{179CFA5A-2A25-4BEF-9113-6EE69897EDDE}"/>
    <cellStyle name="40% - Accent4 7 8 3" xfId="55955" xr:uid="{82233707-4582-43DC-9CBF-BD09F3559061}"/>
    <cellStyle name="40% - Accent4 7 9" xfId="13253" xr:uid="{B61518DB-2C94-44B9-98F1-03ED2F9EA8BE}"/>
    <cellStyle name="40% - Accent4 7 9 2" xfId="55956" xr:uid="{5FF54213-B32A-47C6-8D02-351674978BBE}"/>
    <cellStyle name="40% - Accent4 8" xfId="1713" xr:uid="{DFEBF224-4BFF-4845-9AEC-595D8F39B5A2}"/>
    <cellStyle name="40% - Accent4 8 10" xfId="51158" xr:uid="{CA7DEBF8-61F1-4C72-8D59-75DA2C0BE708}"/>
    <cellStyle name="40% - Accent4 8 11" xfId="3592" xr:uid="{6FF5EA6F-0F87-475A-B674-4055DA8AE73D}"/>
    <cellStyle name="40% - Accent4 8 12" xfId="55957" xr:uid="{5D840C6D-46A4-4D00-882F-C9399CC29C02}"/>
    <cellStyle name="40% - Accent4 8 2" xfId="2542" xr:uid="{39C8AD72-B2B1-4CFF-ACCC-ECFB6015EEDE}"/>
    <cellStyle name="40% - Accent4 8 2 10" xfId="55958" xr:uid="{BBEC6CD9-6B58-412F-B078-FE289567854E}"/>
    <cellStyle name="40% - Accent4 8 2 2" xfId="7076" xr:uid="{871837FB-BB22-4B25-8CA4-90C557E8E999}"/>
    <cellStyle name="40% - Accent4 8 2 2 2" xfId="11126" xr:uid="{6AC0708C-3837-45CA-BBB8-3F8B6070BEDA}"/>
    <cellStyle name="40% - Accent4 8 2 2 2 2" xfId="29980" xr:uid="{00C14322-9AD1-4F4E-A731-795F3745C1A6}"/>
    <cellStyle name="40% - Accent4 8 2 2 2 2 2" xfId="48742" xr:uid="{E5947F33-8690-4CB6-94B4-08670386D1F4}"/>
    <cellStyle name="40% - Accent4 8 2 2 2 3" xfId="20589" xr:uid="{9C0527C1-2884-4CED-BBC9-40DA9584814E}"/>
    <cellStyle name="40% - Accent4 8 2 2 2 4" xfId="39361" xr:uid="{75C18AD0-74A3-4A96-8071-99F6F41979B6}"/>
    <cellStyle name="40% - Accent4 8 2 2 3" xfId="26116" xr:uid="{E993A2A7-5DFE-41E4-B290-5843A52F0118}"/>
    <cellStyle name="40% - Accent4 8 2 2 3 2" xfId="44878" xr:uid="{C25045A1-69CC-4B56-A928-BEDDA02DDA26}"/>
    <cellStyle name="40% - Accent4 8 2 2 4" xfId="16725" xr:uid="{057A306C-1EEF-40FA-A81F-389CDB4B232A}"/>
    <cellStyle name="40% - Accent4 8 2 2 5" xfId="35497" xr:uid="{4883EFCB-B6E2-4732-8D9A-C57FC9842B7F}"/>
    <cellStyle name="40% - Accent4 8 2 2 6" xfId="53472" xr:uid="{97AE3598-6B6E-4442-9EF9-20EB0622871C}"/>
    <cellStyle name="40% - Accent4 8 2 2 7" xfId="61366" xr:uid="{AB31DE18-356A-4A01-89A9-C4592573D455}"/>
    <cellStyle name="40% - Accent4 8 2 3" xfId="11127" xr:uid="{DDB0792F-0015-4535-9B58-B23448B38CDA}"/>
    <cellStyle name="40% - Accent4 8 2 3 2" xfId="29981" xr:uid="{16400F12-CCE2-42BF-8E11-3102FF443942}"/>
    <cellStyle name="40% - Accent4 8 2 3 2 2" xfId="48743" xr:uid="{0BEB969A-1D03-48CD-BD88-471438E973C2}"/>
    <cellStyle name="40% - Accent4 8 2 3 3" xfId="20590" xr:uid="{FCB06293-BBCA-4D8E-946D-CBC4053E2A51}"/>
    <cellStyle name="40% - Accent4 8 2 3 4" xfId="39362" xr:uid="{E396FD08-0D82-43FD-9547-CD8AD163E669}"/>
    <cellStyle name="40% - Accent4 8 2 3 5" xfId="53473" xr:uid="{F03D9DA7-1C1A-4F48-BC3C-0360FD393ECF}"/>
    <cellStyle name="40% - Accent4 8 2 3 6" xfId="61367" xr:uid="{9FD5AA8F-FE91-4CEF-944F-BFDF1BA4BCD9}"/>
    <cellStyle name="40% - Accent4 8 2 4" xfId="8811" xr:uid="{01F0F295-3FFE-4691-A277-99D7EDF92F67}"/>
    <cellStyle name="40% - Accent4 8 2 4 2" xfId="27667" xr:uid="{308DB813-DB87-4BD9-9BF6-BDABFF9A205B}"/>
    <cellStyle name="40% - Accent4 8 2 4 2 2" xfId="46429" xr:uid="{880103B9-BF89-497A-B914-A48F090879CC}"/>
    <cellStyle name="40% - Accent4 8 2 4 3" xfId="18276" xr:uid="{9F549EF7-CC96-48E1-B7D1-5FD6368A81E0}"/>
    <cellStyle name="40% - Accent4 8 2 4 4" xfId="37048" xr:uid="{E973EEB4-46B9-4C25-BADD-50BFBBCFBA61}"/>
    <cellStyle name="40% - Accent4 8 2 5" xfId="24286" xr:uid="{1B323EA3-39C0-4092-851F-2685B8F7E1EC}"/>
    <cellStyle name="40% - Accent4 8 2 5 2" xfId="43049" xr:uid="{B76718CC-797C-4D00-8356-B95984234E3A}"/>
    <cellStyle name="40% - Accent4 8 2 6" xfId="14895" xr:uid="{52C53B6E-C96D-4797-BE76-144A03C0BFE6}"/>
    <cellStyle name="40% - Accent4 8 2 7" xfId="33668" xr:uid="{9F69C405-75EA-40A5-A593-C6F4199E0960}"/>
    <cellStyle name="40% - Accent4 8 2 8" xfId="51159" xr:uid="{F52AA90E-6D72-4D3B-A949-6B987A28E017}"/>
    <cellStyle name="40% - Accent4 8 2 9" xfId="5239" xr:uid="{5F992110-588D-4823-9A8F-6F6F1A65F50D}"/>
    <cellStyle name="40% - Accent4 8 3" xfId="6015" xr:uid="{DB80F255-72AF-405A-B43C-A61A01F71D8B}"/>
    <cellStyle name="40% - Accent4 8 3 2" xfId="11128" xr:uid="{BAAE8EF9-D55F-42B5-90D9-66FD4B00B126}"/>
    <cellStyle name="40% - Accent4 8 3 2 2" xfId="29982" xr:uid="{766B35F6-A5A5-4F95-9C2E-E91AD5ECE982}"/>
    <cellStyle name="40% - Accent4 8 3 2 2 2" xfId="48744" xr:uid="{9992CBE0-A068-4F65-B237-F5A69EC8D50C}"/>
    <cellStyle name="40% - Accent4 8 3 2 3" xfId="20591" xr:uid="{6389F62D-3104-4E91-91C3-717E3D7C4238}"/>
    <cellStyle name="40% - Accent4 8 3 2 4" xfId="39363" xr:uid="{932AB10A-1B75-4957-B66D-028D7F543AF4}"/>
    <cellStyle name="40% - Accent4 8 3 3" xfId="25062" xr:uid="{34BD7B1A-48CC-4CA6-B641-460BF3B49E31}"/>
    <cellStyle name="40% - Accent4 8 3 3 2" xfId="43824" xr:uid="{51E4ABDE-A891-4AD8-B93F-81B9C4145233}"/>
    <cellStyle name="40% - Accent4 8 3 4" xfId="15671" xr:uid="{4434DF1D-A5B8-4BCB-8759-7418B7930F06}"/>
    <cellStyle name="40% - Accent4 8 3 5" xfId="34443" xr:uid="{C6CCC506-0FFB-4412-A46B-97560D8898B8}"/>
    <cellStyle name="40% - Accent4 8 3 6" xfId="53474" xr:uid="{661A61F5-FA5A-4401-88C2-DA85E55549D5}"/>
    <cellStyle name="40% - Accent4 8 3 7" xfId="55959" xr:uid="{9CCD1928-3A80-4ABA-872A-A5CA672653BA}"/>
    <cellStyle name="40% - Accent4 8 4" xfId="4464" xr:uid="{8F193C15-031C-4612-B97C-DEAB6D7981FC}"/>
    <cellStyle name="40% - Accent4 8 4 2" xfId="11129" xr:uid="{46CC403F-370F-4240-AEFD-7AFB680F2274}"/>
    <cellStyle name="40% - Accent4 8 4 2 2" xfId="29983" xr:uid="{AC1E3B4D-343F-4EFA-B5C3-37C2D98A1D3A}"/>
    <cellStyle name="40% - Accent4 8 4 2 2 2" xfId="48745" xr:uid="{FA26ACB3-92A5-454C-8171-14C8B254AFE9}"/>
    <cellStyle name="40% - Accent4 8 4 2 3" xfId="20592" xr:uid="{83903D0D-2308-4014-9B4C-099AF51EC61D}"/>
    <cellStyle name="40% - Accent4 8 4 2 4" xfId="39364" xr:uid="{437E21CA-F640-4F66-960C-18C8E7508538}"/>
    <cellStyle name="40% - Accent4 8 4 3" xfId="23511" xr:uid="{F29B9D13-6F05-4242-877B-FCC8EF147E9A}"/>
    <cellStyle name="40% - Accent4 8 4 3 2" xfId="42274" xr:uid="{11265E19-2B5D-45EB-900B-2FA2C56B90B2}"/>
    <cellStyle name="40% - Accent4 8 4 4" xfId="14120" xr:uid="{F24680E5-4DB9-42E9-89C0-8C091DF00639}"/>
    <cellStyle name="40% - Accent4 8 4 5" xfId="32893" xr:uid="{2823A003-D7EC-4C0D-84E2-533488497ED6}"/>
    <cellStyle name="40% - Accent4 8 4 6" xfId="53475" xr:uid="{AABF63B3-BA54-492D-BBF5-A3E336243A62}"/>
    <cellStyle name="40% - Accent4 8 4 7" xfId="55960" xr:uid="{F33D35A7-9321-416A-BA15-A20FF983E230}"/>
    <cellStyle name="40% - Accent4 8 5" xfId="7075" xr:uid="{7F5050EB-CFF2-498B-B6AA-8F8578C5617B}"/>
    <cellStyle name="40% - Accent4 8 5 2" xfId="26115" xr:uid="{5383DB3E-9D25-4343-970E-36E6BE6CF069}"/>
    <cellStyle name="40% - Accent4 8 5 2 2" xfId="44877" xr:uid="{CD436455-62E8-4755-A83D-58C2DA97FE27}"/>
    <cellStyle name="40% - Accent4 8 5 3" xfId="16724" xr:uid="{B08BBAD3-7463-40AF-84F9-94544C24CCB0}"/>
    <cellStyle name="40% - Accent4 8 5 4" xfId="35496" xr:uid="{74B884BB-4C13-4F5A-9214-3710CC9C6B53}"/>
    <cellStyle name="40% - Accent4 8 5 5" xfId="55961" xr:uid="{7801BC3F-F7B9-479E-962B-37E4477CA167}"/>
    <cellStyle name="40% - Accent4 8 6" xfId="8810" xr:uid="{440F607D-54DF-4A75-97E3-002A996397CD}"/>
    <cellStyle name="40% - Accent4 8 6 2" xfId="27666" xr:uid="{D6F0FEB3-4ABE-44BB-9D31-FD1314DD3712}"/>
    <cellStyle name="40% - Accent4 8 6 2 2" xfId="46428" xr:uid="{099C9C5F-6232-422A-BE08-0B1B93AE117F}"/>
    <cellStyle name="40% - Accent4 8 6 3" xfId="18275" xr:uid="{93977446-F2DA-41D5-AE23-27EFEAC092D7}"/>
    <cellStyle name="40% - Accent4 8 6 4" xfId="37047" xr:uid="{CADC7667-687A-475A-9256-450AEF343F01}"/>
    <cellStyle name="40% - Accent4 8 6 5" xfId="55962" xr:uid="{783B638D-B5D2-427D-A5B0-8D1403AF3369}"/>
    <cellStyle name="40% - Accent4 8 7" xfId="22646" xr:uid="{B91FF9DB-E78D-43C7-A5E8-8E96B5173B48}"/>
    <cellStyle name="40% - Accent4 8 7 2" xfId="41418" xr:uid="{015823B0-4C7A-408B-B38F-79F2DD1C42CB}"/>
    <cellStyle name="40% - Accent4 8 7 3" xfId="55963" xr:uid="{CFBF336F-BE99-4E54-952F-CF13DFF479BB}"/>
    <cellStyle name="40% - Accent4 8 8" xfId="13255" xr:uid="{9D06B133-17E1-4FD5-B6E2-2A03D97989FD}"/>
    <cellStyle name="40% - Accent4 8 8 2" xfId="55964" xr:uid="{160B047D-414C-4CDF-997A-6E765D89BF98}"/>
    <cellStyle name="40% - Accent4 8 9" xfId="32037" xr:uid="{85FC8641-D233-4941-84F6-495EA32C4C29}"/>
    <cellStyle name="40% - Accent4 8 9 2" xfId="55965" xr:uid="{38CFED02-385F-42F5-B001-FAB3C9B80DC8}"/>
    <cellStyle name="40% - Accent4 9" xfId="1467" xr:uid="{FCA0A3B6-C53D-4656-8CC9-B9FD03458683}"/>
    <cellStyle name="40% - Accent4 9 10" xfId="51160" xr:uid="{893D4D80-083F-4718-833C-FF97EE272051}"/>
    <cellStyle name="40% - Accent4 9 11" xfId="3593" xr:uid="{D0803068-E26D-4682-A39F-5801EFD9F9E7}"/>
    <cellStyle name="40% - Accent4 9 12" xfId="55966" xr:uid="{66E7041B-6503-47A1-8737-32DD9EB4E90D}"/>
    <cellStyle name="40% - Accent4 9 2" xfId="2543" xr:uid="{C4FE95BD-1552-4F24-98A0-EA3D543BAAD2}"/>
    <cellStyle name="40% - Accent4 9 2 10" xfId="55967" xr:uid="{27159A2C-BEE8-41FB-9AE9-B3CF78EC2654}"/>
    <cellStyle name="40% - Accent4 9 2 2" xfId="7078" xr:uid="{F0C05826-87F3-4762-A840-E76346A7C38C}"/>
    <cellStyle name="40% - Accent4 9 2 2 2" xfId="11130" xr:uid="{DCD85EDA-527B-44EE-9013-D00E4C95E37F}"/>
    <cellStyle name="40% - Accent4 9 2 2 2 2" xfId="29984" xr:uid="{D26EC653-D0AD-46FE-95A5-6B3923E0E0C0}"/>
    <cellStyle name="40% - Accent4 9 2 2 2 2 2" xfId="48746" xr:uid="{DAEDD189-6924-4189-A179-6A3498DD966D}"/>
    <cellStyle name="40% - Accent4 9 2 2 2 3" xfId="20593" xr:uid="{086923E6-3231-4FA1-9838-1AF53270596A}"/>
    <cellStyle name="40% - Accent4 9 2 2 2 4" xfId="39365" xr:uid="{8C2062D9-AA1E-4A5C-B23A-74DD92107409}"/>
    <cellStyle name="40% - Accent4 9 2 2 3" xfId="26118" xr:uid="{98025E69-70CE-4CA1-BC7B-9390DD3702EF}"/>
    <cellStyle name="40% - Accent4 9 2 2 3 2" xfId="44880" xr:uid="{98C6B42D-4971-422F-8029-596C2298BC84}"/>
    <cellStyle name="40% - Accent4 9 2 2 4" xfId="16727" xr:uid="{FAC10ED6-1B22-4A52-9B08-551C9CB05C08}"/>
    <cellStyle name="40% - Accent4 9 2 2 5" xfId="35499" xr:uid="{B24597E2-A672-41E2-BBC7-1D6BB36FBE42}"/>
    <cellStyle name="40% - Accent4 9 2 2 6" xfId="53476" xr:uid="{1FDBD5B7-02FC-4B13-BFDE-56E6C6891632}"/>
    <cellStyle name="40% - Accent4 9 2 2 7" xfId="61368" xr:uid="{1054A51A-09C7-4C12-91D0-28A72E892390}"/>
    <cellStyle name="40% - Accent4 9 2 3" xfId="11131" xr:uid="{4F47F27C-791B-4CB7-B391-9FE75313021B}"/>
    <cellStyle name="40% - Accent4 9 2 3 2" xfId="29985" xr:uid="{7828EB76-D41F-472A-B6F3-BAEFC8224D1B}"/>
    <cellStyle name="40% - Accent4 9 2 3 2 2" xfId="48747" xr:uid="{4F595F9B-C95C-4FBF-9133-EFADF4C03ABD}"/>
    <cellStyle name="40% - Accent4 9 2 3 3" xfId="20594" xr:uid="{326419EB-10B3-4B71-81E6-266FC0C8982A}"/>
    <cellStyle name="40% - Accent4 9 2 3 4" xfId="39366" xr:uid="{B9C9B8B0-BF39-4ABA-9B37-85C9346CF7C8}"/>
    <cellStyle name="40% - Accent4 9 2 3 5" xfId="53477" xr:uid="{484ABA92-2EB0-41EA-A748-03FA39E10EBC}"/>
    <cellStyle name="40% - Accent4 9 2 3 6" xfId="61369" xr:uid="{D5CCA5E0-FA3F-4383-ABD7-C21EF4C92D85}"/>
    <cellStyle name="40% - Accent4 9 2 4" xfId="8813" xr:uid="{AA3D065E-6BD3-4A0D-8CD9-91D6D6384DD7}"/>
    <cellStyle name="40% - Accent4 9 2 4 2" xfId="27669" xr:uid="{67BE8C81-2FF1-441A-8B69-0C42BB55F796}"/>
    <cellStyle name="40% - Accent4 9 2 4 2 2" xfId="46431" xr:uid="{61D3D482-5405-49AC-A949-F10410C1D4D7}"/>
    <cellStyle name="40% - Accent4 9 2 4 3" xfId="18278" xr:uid="{E811A016-7BE0-438C-A282-70814601C2D0}"/>
    <cellStyle name="40% - Accent4 9 2 4 4" xfId="37050" xr:uid="{A599047E-C63D-4B3E-BA1C-3A20E255C901}"/>
    <cellStyle name="40% - Accent4 9 2 5" xfId="24555" xr:uid="{D6CF6459-76BF-4ADF-8665-ACA443F3C5BF}"/>
    <cellStyle name="40% - Accent4 9 2 5 2" xfId="43317" xr:uid="{68B3CA08-9307-4A8C-BAFD-181B4A8BCA31}"/>
    <cellStyle name="40% - Accent4 9 2 6" xfId="15164" xr:uid="{BEADDE7F-23BC-43E8-85AE-E9E483F4C345}"/>
    <cellStyle name="40% - Accent4 9 2 7" xfId="33936" xr:uid="{92CA4483-B773-4F35-B948-15624528AF7A}"/>
    <cellStyle name="40% - Accent4 9 2 8" xfId="51161" xr:uid="{B4429694-D196-4C6B-A4D4-A0E154A29248}"/>
    <cellStyle name="40% - Accent4 9 2 9" xfId="5508" xr:uid="{0F39005C-17D8-4D2D-8014-8491387AEFDF}"/>
    <cellStyle name="40% - Accent4 9 3" xfId="6283" xr:uid="{878034B7-33DE-4A48-AB81-9C208E0B165F}"/>
    <cellStyle name="40% - Accent4 9 3 2" xfId="11132" xr:uid="{6E595B9C-F824-48E9-9A88-1FBEC2CDED64}"/>
    <cellStyle name="40% - Accent4 9 3 2 2" xfId="29986" xr:uid="{0402C351-330D-4705-A2A5-8F6C7F6652F7}"/>
    <cellStyle name="40% - Accent4 9 3 2 2 2" xfId="48748" xr:uid="{A6DC6052-CCB5-4078-BF9B-23211DA8A659}"/>
    <cellStyle name="40% - Accent4 9 3 2 3" xfId="20595" xr:uid="{D329DBFD-1B6F-4864-9690-1481358F87FF}"/>
    <cellStyle name="40% - Accent4 9 3 2 4" xfId="39367" xr:uid="{48557263-23CB-4B14-B372-9AF20DEDB415}"/>
    <cellStyle name="40% - Accent4 9 3 3" xfId="25330" xr:uid="{EB9BCD08-C413-4FF4-954F-6B383E0B60ED}"/>
    <cellStyle name="40% - Accent4 9 3 3 2" xfId="44092" xr:uid="{99ECC7FA-9DCE-4C41-A9FB-2D77A8485FFE}"/>
    <cellStyle name="40% - Accent4 9 3 4" xfId="15939" xr:uid="{866A8941-02D5-459C-AF84-11830053E480}"/>
    <cellStyle name="40% - Accent4 9 3 5" xfId="34711" xr:uid="{D5A80F92-6C30-462A-A117-FCD2F354EF18}"/>
    <cellStyle name="40% - Accent4 9 3 6" xfId="53478" xr:uid="{EF310F01-CA9E-477D-ABFD-0EAA549A2AD3}"/>
    <cellStyle name="40% - Accent4 9 3 7" xfId="55968" xr:uid="{864BBCC5-DC3A-43CD-8BFB-631E72053F32}"/>
    <cellStyle name="40% - Accent4 9 4" xfId="4732" xr:uid="{4A666584-439E-44E9-A1CD-663D9DA5AD7B}"/>
    <cellStyle name="40% - Accent4 9 4 2" xfId="11133" xr:uid="{FAF25A43-24C3-4DB6-9436-32B9335E06ED}"/>
    <cellStyle name="40% - Accent4 9 4 2 2" xfId="29987" xr:uid="{C05A3EA2-24F0-4021-970E-62227543657D}"/>
    <cellStyle name="40% - Accent4 9 4 2 2 2" xfId="48749" xr:uid="{0B4A8A47-7FC5-46A5-847B-92B479956F61}"/>
    <cellStyle name="40% - Accent4 9 4 2 3" xfId="20596" xr:uid="{BCF356E0-C966-4CCA-88FF-49D978E40C02}"/>
    <cellStyle name="40% - Accent4 9 4 2 4" xfId="39368" xr:uid="{1CB9D6FB-CB85-4FEE-8501-E3A4B0EA6DF2}"/>
    <cellStyle name="40% - Accent4 9 4 3" xfId="23779" xr:uid="{01FBC147-193A-40BB-BEB7-66C1871F85CB}"/>
    <cellStyle name="40% - Accent4 9 4 3 2" xfId="42542" xr:uid="{D538854C-B932-491F-A60B-5B5E2D381113}"/>
    <cellStyle name="40% - Accent4 9 4 4" xfId="14388" xr:uid="{D3DE7CA3-478B-4534-A8A5-2ECD1CDC89AD}"/>
    <cellStyle name="40% - Accent4 9 4 5" xfId="33161" xr:uid="{E992CC6D-39C0-42B3-99EA-4964980A0E43}"/>
    <cellStyle name="40% - Accent4 9 4 6" xfId="53479" xr:uid="{06032AF6-696C-49DF-92BF-DA9617C8DC53}"/>
    <cellStyle name="40% - Accent4 9 4 7" xfId="55969" xr:uid="{C65D4C0D-D288-4495-A867-FD3B9239FE73}"/>
    <cellStyle name="40% - Accent4 9 5" xfId="7077" xr:uid="{017EACC9-8787-4DAC-A5A7-FE0C658EB908}"/>
    <cellStyle name="40% - Accent4 9 5 2" xfId="26117" xr:uid="{6E620C77-6108-490D-8ECE-09309FD58BE9}"/>
    <cellStyle name="40% - Accent4 9 5 2 2" xfId="44879" xr:uid="{C16F8BCF-BEC8-4167-974F-AA359D6D0068}"/>
    <cellStyle name="40% - Accent4 9 5 3" xfId="16726" xr:uid="{5211A6B5-62A6-44C1-BC6F-84F970B1F5A0}"/>
    <cellStyle name="40% - Accent4 9 5 4" xfId="35498" xr:uid="{A712CF6C-E4B1-4ED1-8C32-8ABD8979AD27}"/>
    <cellStyle name="40% - Accent4 9 5 5" xfId="55970" xr:uid="{EB149CDE-2077-4113-B271-99884A78EBC8}"/>
    <cellStyle name="40% - Accent4 9 6" xfId="8812" xr:uid="{D342F50F-60E8-40C1-86AA-C07747C5CE6A}"/>
    <cellStyle name="40% - Accent4 9 6 2" xfId="27668" xr:uid="{C4E0B4E6-C8C9-4CE3-BFDA-1CC82B080DC2}"/>
    <cellStyle name="40% - Accent4 9 6 2 2" xfId="46430" xr:uid="{301A907E-5360-499D-8AA4-F9A2399DF5D2}"/>
    <cellStyle name="40% - Accent4 9 6 3" xfId="18277" xr:uid="{2897E0EC-78CF-4A76-AA3A-8C69EA7F8003}"/>
    <cellStyle name="40% - Accent4 9 6 4" xfId="37049" xr:uid="{D2A15B79-1074-492D-BA2C-A64BDE7D61C7}"/>
    <cellStyle name="40% - Accent4 9 6 5" xfId="55971" xr:uid="{DED792B1-E087-49E8-90EC-636E73537EC5}"/>
    <cellStyle name="40% - Accent4 9 7" xfId="22647" xr:uid="{8B45B6E2-28CA-4B2E-B897-B8896794AF66}"/>
    <cellStyle name="40% - Accent4 9 7 2" xfId="41419" xr:uid="{1C6A6FF6-1FB3-4119-8EF3-E038D471DC3B}"/>
    <cellStyle name="40% - Accent4 9 7 3" xfId="55972" xr:uid="{3C51554C-DFB4-4891-B2A4-A9169A746C9A}"/>
    <cellStyle name="40% - Accent4 9 8" xfId="13256" xr:uid="{8501707B-93E6-4248-8CE3-47100D098D12}"/>
    <cellStyle name="40% - Accent4 9 8 2" xfId="55973" xr:uid="{D9C285EC-F08A-40B3-ACCF-6603AE9F5C70}"/>
    <cellStyle name="40% - Accent4 9 9" xfId="32038" xr:uid="{BC620844-AA29-4758-94BA-C527427824D9}"/>
    <cellStyle name="40% - Accent5 10" xfId="857" xr:uid="{385DC46C-1016-473E-8600-C1BF7E57F2CA}"/>
    <cellStyle name="40% - Accent5 10 10" xfId="51162" xr:uid="{5849FB8D-42D2-4729-B827-2B70D43CE1AB}"/>
    <cellStyle name="40% - Accent5 10 11" xfId="3594" xr:uid="{F292B81B-850C-46A7-9C0A-3DA510573799}"/>
    <cellStyle name="40% - Accent5 10 12" xfId="55974" xr:uid="{1CA0A6EC-14AD-4B3C-ADFE-05BC4DBEA787}"/>
    <cellStyle name="40% - Accent5 10 2" xfId="2544" xr:uid="{1BE6EB68-D407-40C1-A240-7B33650B98E9}"/>
    <cellStyle name="40% - Accent5 10 2 10" xfId="55975" xr:uid="{2F80A1D2-6C8E-4986-898B-E2A08AA30986}"/>
    <cellStyle name="40% - Accent5 10 2 2" xfId="7080" xr:uid="{4AF0D9ED-8A63-4236-A0A9-50F365F04180}"/>
    <cellStyle name="40% - Accent5 10 2 2 2" xfId="11134" xr:uid="{24BFA6AF-CF1E-4BC1-B5C7-E4B4F66709BB}"/>
    <cellStyle name="40% - Accent5 10 2 2 2 2" xfId="29988" xr:uid="{9A9998C6-D3E0-4694-9049-A66FD270397E}"/>
    <cellStyle name="40% - Accent5 10 2 2 2 2 2" xfId="48750" xr:uid="{F9041BF4-CE3B-4428-BBAF-628DA9AA6F2E}"/>
    <cellStyle name="40% - Accent5 10 2 2 2 3" xfId="20597" xr:uid="{F6764C69-3A8B-4773-B8AC-9768DECAF4E0}"/>
    <cellStyle name="40% - Accent5 10 2 2 2 4" xfId="39369" xr:uid="{1A077ED3-39D8-43A3-B0E3-018A256CF494}"/>
    <cellStyle name="40% - Accent5 10 2 2 3" xfId="26120" xr:uid="{EA9FE211-B9F4-44C8-BA47-159FB163E6D1}"/>
    <cellStyle name="40% - Accent5 10 2 2 3 2" xfId="44882" xr:uid="{2870CE51-0FF0-4905-AA7A-58BE5EAE03E5}"/>
    <cellStyle name="40% - Accent5 10 2 2 4" xfId="16729" xr:uid="{D8562E37-2673-4FF3-A542-0AE7A7442AA7}"/>
    <cellStyle name="40% - Accent5 10 2 2 5" xfId="35501" xr:uid="{1BB2402D-A0FC-45E3-B104-EA2EE93FC055}"/>
    <cellStyle name="40% - Accent5 10 2 2 6" xfId="53480" xr:uid="{69A9DA96-65CF-461E-8DFF-47CE29153FC1}"/>
    <cellStyle name="40% - Accent5 10 2 2 7" xfId="61370" xr:uid="{E6785517-E62A-45A2-A79E-47356E46A57E}"/>
    <cellStyle name="40% - Accent5 10 2 3" xfId="11135" xr:uid="{C0DB1066-A9CB-4E67-AD09-BE86EDDF9686}"/>
    <cellStyle name="40% - Accent5 10 2 3 2" xfId="29989" xr:uid="{0B405DCE-9A02-42EC-AE9B-8C77D6C5FC6C}"/>
    <cellStyle name="40% - Accent5 10 2 3 2 2" xfId="48751" xr:uid="{CAC3F1B9-AFE0-4151-9675-418360FF2E58}"/>
    <cellStyle name="40% - Accent5 10 2 3 3" xfId="20598" xr:uid="{1DEF159B-E6C0-4262-BD63-6459A3B8B725}"/>
    <cellStyle name="40% - Accent5 10 2 3 4" xfId="39370" xr:uid="{664A4E0D-EB41-43F0-85B8-D06FDE5C5803}"/>
    <cellStyle name="40% - Accent5 10 2 3 5" xfId="53481" xr:uid="{E53E8D7D-FA37-435C-81B2-19C839581243}"/>
    <cellStyle name="40% - Accent5 10 2 3 6" xfId="61371" xr:uid="{2728FFDD-F3E1-4174-9C53-9DC3051E1650}"/>
    <cellStyle name="40% - Accent5 10 2 4" xfId="8815" xr:uid="{98994CFE-7190-4F58-BC8E-F4B4B8A049A9}"/>
    <cellStyle name="40% - Accent5 10 2 4 2" xfId="27671" xr:uid="{115EC35A-22AA-4FDD-B315-33EF03A90F78}"/>
    <cellStyle name="40% - Accent5 10 2 4 2 2" xfId="46433" xr:uid="{F2DF87EB-7E22-4605-896E-1E652ED5363A}"/>
    <cellStyle name="40% - Accent5 10 2 4 3" xfId="18280" xr:uid="{3AD7336B-3539-44C0-9272-22446CEF9260}"/>
    <cellStyle name="40% - Accent5 10 2 4 4" xfId="37052" xr:uid="{E94420E0-228B-4966-AE4A-6C90BEDE9801}"/>
    <cellStyle name="40% - Accent5 10 2 5" xfId="24590" xr:uid="{AA341876-C6C6-43BA-A56E-160D0DDA68B0}"/>
    <cellStyle name="40% - Accent5 10 2 5 2" xfId="43352" xr:uid="{A77C9B82-98AF-4AFB-832A-C2EFDCE806EA}"/>
    <cellStyle name="40% - Accent5 10 2 6" xfId="15199" xr:uid="{C3451A6B-5A64-4E0E-B982-4A696CBFE6BA}"/>
    <cellStyle name="40% - Accent5 10 2 7" xfId="33971" xr:uid="{F420AB54-8F7F-4FB2-8772-0E435FCF4BEB}"/>
    <cellStyle name="40% - Accent5 10 2 8" xfId="51163" xr:uid="{BA3D9568-6001-4A01-8C15-62BCDAA0B77B}"/>
    <cellStyle name="40% - Accent5 10 2 9" xfId="5543" xr:uid="{1F6B3100-B4D1-44B5-A78E-3F8ED2EF0703}"/>
    <cellStyle name="40% - Accent5 10 3" xfId="6318" xr:uid="{1F9E4AEF-7A27-419B-AABE-919BC91EDF6B}"/>
    <cellStyle name="40% - Accent5 10 3 2" xfId="11136" xr:uid="{F7D1A041-D120-429D-AC97-F8AD4A4D5692}"/>
    <cellStyle name="40% - Accent5 10 3 2 2" xfId="29990" xr:uid="{A5DCCF85-74BB-4EED-9602-A15C43FFC0BE}"/>
    <cellStyle name="40% - Accent5 10 3 2 2 2" xfId="48752" xr:uid="{D922A642-3A23-4A59-BCA1-76D4F7079654}"/>
    <cellStyle name="40% - Accent5 10 3 2 3" xfId="20599" xr:uid="{14F11045-6114-43C5-831B-21E93CE2A722}"/>
    <cellStyle name="40% - Accent5 10 3 2 4" xfId="39371" xr:uid="{0FEF7B43-CA1B-4B03-951A-205D9F834A2E}"/>
    <cellStyle name="40% - Accent5 10 3 3" xfId="25365" xr:uid="{79A036B2-059D-4E58-B976-C443EB804EFB}"/>
    <cellStyle name="40% - Accent5 10 3 3 2" xfId="44127" xr:uid="{CF8E2926-C335-469B-AF26-4DFA70EA6265}"/>
    <cellStyle name="40% - Accent5 10 3 4" xfId="15974" xr:uid="{35E3F7DB-9DDE-4C9B-8471-ACE52C882375}"/>
    <cellStyle name="40% - Accent5 10 3 5" xfId="34746" xr:uid="{CA1D393D-ED36-4E86-A062-D26E353D8E04}"/>
    <cellStyle name="40% - Accent5 10 3 6" xfId="53482" xr:uid="{55CFD02E-727B-4CB1-A889-833283B8A7A1}"/>
    <cellStyle name="40% - Accent5 10 3 7" xfId="55976" xr:uid="{077EE1EC-0EB6-401E-9A38-04A8767DEE82}"/>
    <cellStyle name="40% - Accent5 10 4" xfId="4767" xr:uid="{A678625D-8591-46A3-8CE8-26CE18231BBD}"/>
    <cellStyle name="40% - Accent5 10 4 2" xfId="11137" xr:uid="{05BFA0D2-573C-4B06-83BF-F21C6CB2BB73}"/>
    <cellStyle name="40% - Accent5 10 4 2 2" xfId="29991" xr:uid="{7659E716-065B-483C-9031-74394346E293}"/>
    <cellStyle name="40% - Accent5 10 4 2 2 2" xfId="48753" xr:uid="{10D2039C-1128-4DD5-8263-93E411C93E4E}"/>
    <cellStyle name="40% - Accent5 10 4 2 3" xfId="20600" xr:uid="{0FCDFA6C-A340-475C-9010-66200EE2682C}"/>
    <cellStyle name="40% - Accent5 10 4 2 4" xfId="39372" xr:uid="{DDF5E8FD-F688-4803-9FE0-F1DE2B8A0156}"/>
    <cellStyle name="40% - Accent5 10 4 3" xfId="23814" xr:uid="{DC40F205-6A4D-4B5D-8B9B-0CC3B2550A70}"/>
    <cellStyle name="40% - Accent5 10 4 3 2" xfId="42577" xr:uid="{CAFCA5EE-C56F-4A5E-9DBF-4EAD283FEB41}"/>
    <cellStyle name="40% - Accent5 10 4 4" xfId="14423" xr:uid="{C1B1B402-6AA5-40C0-87F3-5F4B12574302}"/>
    <cellStyle name="40% - Accent5 10 4 5" xfId="33196" xr:uid="{E2F85775-21D9-4108-A1A9-DBEF44D2A16D}"/>
    <cellStyle name="40% - Accent5 10 4 6" xfId="53483" xr:uid="{615058AC-5F31-4550-9F34-A0B434B767F9}"/>
    <cellStyle name="40% - Accent5 10 4 7" xfId="55977" xr:uid="{13C161FD-35D1-4C37-B810-A6F2206EF7DE}"/>
    <cellStyle name="40% - Accent5 10 5" xfId="7079" xr:uid="{D96DCB7C-2D6A-448A-BEBB-FAFC1C388442}"/>
    <cellStyle name="40% - Accent5 10 5 2" xfId="26119" xr:uid="{2E0FEC33-6DBE-471E-8354-BF2E1084E504}"/>
    <cellStyle name="40% - Accent5 10 5 2 2" xfId="44881" xr:uid="{542C3144-429B-4678-9DC2-9DE2703FF10F}"/>
    <cellStyle name="40% - Accent5 10 5 3" xfId="16728" xr:uid="{F1ED6FF1-1010-4A08-A96B-E3A35B074BD1}"/>
    <cellStyle name="40% - Accent5 10 5 4" xfId="35500" xr:uid="{2AD3B5FE-D879-4BB4-B384-F506C51D7B43}"/>
    <cellStyle name="40% - Accent5 10 5 5" xfId="55978" xr:uid="{70B79BCB-B606-4987-B0DF-A517CB14F539}"/>
    <cellStyle name="40% - Accent5 10 6" xfId="8814" xr:uid="{9816D194-CB31-4C73-B0E8-81F12041536E}"/>
    <cellStyle name="40% - Accent5 10 6 2" xfId="27670" xr:uid="{5D3EEC73-5380-4E42-BB13-456DF17C151F}"/>
    <cellStyle name="40% - Accent5 10 6 2 2" xfId="46432" xr:uid="{40596298-2B62-4137-9EC4-9906B0AC7AC6}"/>
    <cellStyle name="40% - Accent5 10 6 3" xfId="18279" xr:uid="{3267E22E-9045-4903-8E0A-B9166A09B602}"/>
    <cellStyle name="40% - Accent5 10 6 4" xfId="37051" xr:uid="{5F90D248-CA7A-43E9-B047-500F49AFE0E1}"/>
    <cellStyle name="40% - Accent5 10 7" xfId="22648" xr:uid="{27366F1F-02F8-4519-84EF-78D4CC4F2881}"/>
    <cellStyle name="40% - Accent5 10 7 2" xfId="41420" xr:uid="{0FA228EC-D02D-4248-A14B-B127C7B5A4E5}"/>
    <cellStyle name="40% - Accent5 10 8" xfId="13257" xr:uid="{6B0502E6-96B4-4F3F-A9B8-5F589C1E84F2}"/>
    <cellStyle name="40% - Accent5 10 9" xfId="32039" xr:uid="{CA681ACC-4603-4FD8-8EAF-B1E1316BBBE2}"/>
    <cellStyle name="40% - Accent5 11" xfId="2545" xr:uid="{D42BB334-F7EA-4BC5-92AD-78D1D391139E}"/>
    <cellStyle name="40% - Accent5 11 10" xfId="55979" xr:uid="{5716570E-4AEE-4C01-9E14-3829663F2A0F}"/>
    <cellStyle name="40% - Accent5 11 2" xfId="4808" xr:uid="{6DBB00A5-1444-4CEC-A221-33FDE3ED48E8}"/>
    <cellStyle name="40% - Accent5 11 2 2" xfId="11138" xr:uid="{FAA64C2A-9D44-4E5D-ACF0-D92D756CC6D3}"/>
    <cellStyle name="40% - Accent5 11 2 2 2" xfId="29992" xr:uid="{5327D701-F0D7-466C-B8C9-88E5B7F5EA56}"/>
    <cellStyle name="40% - Accent5 11 2 2 2 2" xfId="48754" xr:uid="{94A2585A-2E2D-40D7-A158-F5296AE6A8E7}"/>
    <cellStyle name="40% - Accent5 11 2 2 3" xfId="20601" xr:uid="{7D745AAF-40C1-4D0A-B781-80C8D76B2D5D}"/>
    <cellStyle name="40% - Accent5 11 2 2 4" xfId="39373" xr:uid="{4BE927F8-5E8D-46A3-8321-93C9D5DFA367}"/>
    <cellStyle name="40% - Accent5 11 2 3" xfId="23855" xr:uid="{AB362AB1-F3EA-4523-AAF8-142879315E1E}"/>
    <cellStyle name="40% - Accent5 11 2 3 2" xfId="42618" xr:uid="{B44F79C1-3285-47F9-BBC8-1202EE72D26A}"/>
    <cellStyle name="40% - Accent5 11 2 4" xfId="14464" xr:uid="{34DC99CE-7947-4791-A1EA-A3E566D8C21C}"/>
    <cellStyle name="40% - Accent5 11 2 5" xfId="33237" xr:uid="{F031A782-CBFE-43DC-9FEC-6F0C751F7B0A}"/>
    <cellStyle name="40% - Accent5 11 2 6" xfId="53484" xr:uid="{5E92016B-5545-4799-AD24-DE4C3B7455D2}"/>
    <cellStyle name="40% - Accent5 11 2 7" xfId="55980" xr:uid="{816D9350-26FA-409B-8AC1-9276765A4287}"/>
    <cellStyle name="40% - Accent5 11 3" xfId="7081" xr:uid="{B59C0A7E-70BF-47BC-A7E4-F2F9F4BECAC1}"/>
    <cellStyle name="40% - Accent5 11 3 2" xfId="11139" xr:uid="{54BA4176-8AE5-4E9E-A3B0-FF20D773288F}"/>
    <cellStyle name="40% - Accent5 11 3 2 2" xfId="29993" xr:uid="{2F139E24-E74A-4CD6-9E15-36AEF6BAD0B1}"/>
    <cellStyle name="40% - Accent5 11 3 2 2 2" xfId="48755" xr:uid="{322D4014-07DA-4F4B-B152-C5D13CA2A7BF}"/>
    <cellStyle name="40% - Accent5 11 3 2 3" xfId="20602" xr:uid="{03D84FC9-78F1-46E2-90A2-F1C58B0B4BE3}"/>
    <cellStyle name="40% - Accent5 11 3 2 4" xfId="39374" xr:uid="{0A604803-99D4-4CD5-8736-32870F306779}"/>
    <cellStyle name="40% - Accent5 11 3 3" xfId="26121" xr:uid="{54C7E405-1CD8-4EAD-BFF9-0CFD67F9BC49}"/>
    <cellStyle name="40% - Accent5 11 3 3 2" xfId="44883" xr:uid="{F8365C2C-540D-4D32-B325-1824FCCB0F13}"/>
    <cellStyle name="40% - Accent5 11 3 4" xfId="16730" xr:uid="{8DF77C19-CA51-4E61-B0DB-043B35B1609F}"/>
    <cellStyle name="40% - Accent5 11 3 5" xfId="35502" xr:uid="{048AD90E-0268-4A3E-ABCC-20B5503C5706}"/>
    <cellStyle name="40% - Accent5 11 3 6" xfId="53485" xr:uid="{C91B57F0-2F64-4BFC-93CF-32B271E301B1}"/>
    <cellStyle name="40% - Accent5 11 3 7" xfId="55981" xr:uid="{02ADE5DF-70D2-4623-A7EA-B81F71906AE3}"/>
    <cellStyle name="40% - Accent5 11 4" xfId="8816" xr:uid="{3EEA435A-DCED-423B-81E5-152A79429429}"/>
    <cellStyle name="40% - Accent5 11 4 2" xfId="27672" xr:uid="{0EC82825-756F-4515-8D07-A0B715ADE338}"/>
    <cellStyle name="40% - Accent5 11 4 2 2" xfId="46434" xr:uid="{A1BC50DC-9077-48FB-9A10-00FF427B34E7}"/>
    <cellStyle name="40% - Accent5 11 4 3" xfId="18281" xr:uid="{08A45B27-AF90-49E4-9BA5-9886CA23BB69}"/>
    <cellStyle name="40% - Accent5 11 4 4" xfId="37053" xr:uid="{951187F5-BB4B-4CF5-9913-6974389F9266}"/>
    <cellStyle name="40% - Accent5 11 4 5" xfId="55982" xr:uid="{AA816899-3ACF-433E-9F08-E47F82CB2778}"/>
    <cellStyle name="40% - Accent5 11 5" xfId="22649" xr:uid="{DAA2B470-5D58-4286-9AF4-4E29D73C5B1F}"/>
    <cellStyle name="40% - Accent5 11 5 2" xfId="41421" xr:uid="{73F2EC3D-E647-4227-B9F3-A96D5AE0750F}"/>
    <cellStyle name="40% - Accent5 11 5 3" xfId="55983" xr:uid="{7C58F22D-84EF-4F6F-A984-DB37043E7D77}"/>
    <cellStyle name="40% - Accent5 11 6" xfId="13258" xr:uid="{BF5B405B-640B-4568-A23D-64E109F05FCB}"/>
    <cellStyle name="40% - Accent5 11 7" xfId="32040" xr:uid="{A2AB995B-F479-4F6F-8AD2-6739FCF4FBBA}"/>
    <cellStyle name="40% - Accent5 11 8" xfId="51164" xr:uid="{A8A99C85-09FD-47C7-AA4A-32727A909F6F}"/>
    <cellStyle name="40% - Accent5 11 9" xfId="3595" xr:uid="{66F85325-BEA9-4239-B3ED-BB3E172D2969}"/>
    <cellStyle name="40% - Accent5 12" xfId="2546" xr:uid="{E9EA1111-429E-47F9-B22B-EB36B57C97F1}"/>
    <cellStyle name="40% - Accent5 12 10" xfId="55984" xr:uid="{793F3231-0B25-4380-AA33-9FB122B49A60}"/>
    <cellStyle name="40% - Accent5 12 2" xfId="7082" xr:uid="{A02ABF44-8E1E-4841-864B-C5644509A4A9}"/>
    <cellStyle name="40% - Accent5 12 2 2" xfId="11140" xr:uid="{341D02CD-CACB-49CE-8A5D-EEE425336DB7}"/>
    <cellStyle name="40% - Accent5 12 2 2 2" xfId="29994" xr:uid="{7405ABCE-A061-4402-9BA3-6E9104871EF1}"/>
    <cellStyle name="40% - Accent5 12 2 2 2 2" xfId="48756" xr:uid="{8A7B36B5-60F7-42AC-B94E-9250B3289D87}"/>
    <cellStyle name="40% - Accent5 12 2 2 3" xfId="20603" xr:uid="{CD07621F-6C1C-4EA4-91BA-8C8440141FBD}"/>
    <cellStyle name="40% - Accent5 12 2 2 4" xfId="39375" xr:uid="{0E88C26A-DCFE-4341-A79F-339969658201}"/>
    <cellStyle name="40% - Accent5 12 2 3" xfId="26122" xr:uid="{F7374CF9-B1F3-4D5D-B60D-B34894931A2E}"/>
    <cellStyle name="40% - Accent5 12 2 3 2" xfId="44884" xr:uid="{5CCB6084-0911-40BB-8273-09BE9B5FC03F}"/>
    <cellStyle name="40% - Accent5 12 2 4" xfId="16731" xr:uid="{8C457F47-A291-4F82-BDE3-DA240FBC37FC}"/>
    <cellStyle name="40% - Accent5 12 2 5" xfId="35503" xr:uid="{B8DD7210-1005-4640-8DDC-3F6CB3A0FDD7}"/>
    <cellStyle name="40% - Accent5 12 2 6" xfId="53486" xr:uid="{12D925C6-EEEA-4ED8-8C91-8C40FB9DB94E}"/>
    <cellStyle name="40% - Accent5 12 2 7" xfId="55985" xr:uid="{4EABF3D8-CB2E-4DE8-AA20-7CF75CAA5858}"/>
    <cellStyle name="40% - Accent5 12 3" xfId="11141" xr:uid="{ACA17C5D-A495-425B-9DF0-11A0ABC720A9}"/>
    <cellStyle name="40% - Accent5 12 3 2" xfId="29995" xr:uid="{F1547CC6-F445-4F35-AC6D-D79C0CE4C56B}"/>
    <cellStyle name="40% - Accent5 12 3 2 2" xfId="48757" xr:uid="{AB3BAC68-C91A-45B4-9E2D-89D1FA4FBFC1}"/>
    <cellStyle name="40% - Accent5 12 3 3" xfId="20604" xr:uid="{EC662C03-C21B-413E-B6B1-EE13F1B9843C}"/>
    <cellStyle name="40% - Accent5 12 3 4" xfId="39376" xr:uid="{904F80F9-A7CB-40E7-889B-15400740EC47}"/>
    <cellStyle name="40% - Accent5 12 3 5" xfId="53487" xr:uid="{4807D5B6-E3F3-40B9-AC6F-640E5E9167D4}"/>
    <cellStyle name="40% - Accent5 12 3 6" xfId="61372" xr:uid="{C103ED07-DEF9-42D6-9D02-A451ABDF9DA8}"/>
    <cellStyle name="40% - Accent5 12 4" xfId="8817" xr:uid="{7053CF04-2155-4F4E-9CC4-728476C7F482}"/>
    <cellStyle name="40% - Accent5 12 4 2" xfId="27673" xr:uid="{5702A147-7655-4CF0-B0E4-0B5D43762A47}"/>
    <cellStyle name="40% - Accent5 12 4 2 2" xfId="46435" xr:uid="{6E11AF2E-A89A-49FD-936C-500215F90C27}"/>
    <cellStyle name="40% - Accent5 12 4 3" xfId="18282" xr:uid="{E1841ECB-32CE-4E39-8345-FDD2CF1B2431}"/>
    <cellStyle name="40% - Accent5 12 4 4" xfId="37054" xr:uid="{783D4C63-9F0B-4301-B0DB-9304D4DA794C}"/>
    <cellStyle name="40% - Accent5 12 5" xfId="24631" xr:uid="{D123B91C-9837-459A-9CB2-E2C031A17130}"/>
    <cellStyle name="40% - Accent5 12 5 2" xfId="43393" xr:uid="{5DB0900F-7C1F-448E-AF28-E23605B10B3B}"/>
    <cellStyle name="40% - Accent5 12 6" xfId="15240" xr:uid="{85E34DAC-9E09-48DC-B7CA-7C1A555F41E2}"/>
    <cellStyle name="40% - Accent5 12 7" xfId="34012" xr:uid="{9BE271E9-8483-4318-B8E2-15748614AFF6}"/>
    <cellStyle name="40% - Accent5 12 8" xfId="51165" xr:uid="{22B287E9-DFB5-4C42-83A2-E41A670A1DB4}"/>
    <cellStyle name="40% - Accent5 12 9" xfId="5584" xr:uid="{3CAEE7C6-267A-4C9F-A1B3-12EE4841A963}"/>
    <cellStyle name="40% - Accent5 13" xfId="23080" xr:uid="{9E62AFC4-AA35-4AE3-AF73-9B98F9A4C1B7}"/>
    <cellStyle name="40% - Accent5 13 2" xfId="41843" xr:uid="{65505A67-8A4F-4FAA-A1FA-1A5955ABCADC}"/>
    <cellStyle name="40% - Accent5 13 2 2" xfId="55987" xr:uid="{7BF2C676-7CF2-4E4F-A127-199201B45377}"/>
    <cellStyle name="40% - Accent5 13 3" xfId="55986" xr:uid="{749633E8-821E-43D4-A824-B867747D057A}"/>
    <cellStyle name="40% - Accent5 14" xfId="13689" xr:uid="{C408364D-DF0F-46A8-ADDF-51F06A21E307}"/>
    <cellStyle name="40% - Accent5 14 2" xfId="55989" xr:uid="{0CA358E5-AF18-40D8-A419-BAFC5450E9FD}"/>
    <cellStyle name="40% - Accent5 14 3" xfId="55988" xr:uid="{5780A1CA-6FF0-4C02-8735-5C1B36B4C4E6}"/>
    <cellStyle name="40% - Accent5 15" xfId="32462" xr:uid="{3FD94F9B-8A14-41DB-B623-4EAB150BAB15}"/>
    <cellStyle name="40% - Accent5 15 2" xfId="55990" xr:uid="{C7427A8F-84DB-45B4-A08B-B6DBA37AA7F5}"/>
    <cellStyle name="40% - Accent5 16" xfId="4033" xr:uid="{F39334CE-D5FC-4F35-B753-8A3A8E83B910}"/>
    <cellStyle name="40% - Accent5 17" xfId="703" xr:uid="{D1F9B137-B52A-4E41-9621-839242DDCD7D}"/>
    <cellStyle name="40% - Accent5 2" xfId="747" xr:uid="{68BD8872-ED0E-4C10-ADA8-BAAFABB0EEF9}"/>
    <cellStyle name="40% - Accent5 2 2" xfId="1160" xr:uid="{23EA29C3-655C-440F-80D9-DB78A85F2ACF}"/>
    <cellStyle name="40% - Accent5 2 2 10" xfId="2547" xr:uid="{66E75EA2-5CC5-4D66-83E0-4A2D0F4EACA4}"/>
    <cellStyle name="40% - Accent5 2 2 10 10" xfId="59284" xr:uid="{AE5766F9-6FE6-4E7B-87A2-70E3F7E5B2E9}"/>
    <cellStyle name="40% - Accent5 2 2 10 2" xfId="7084" xr:uid="{5C2BC473-6C22-4BDD-A913-3744FAF2F773}"/>
    <cellStyle name="40% - Accent5 2 2 10 2 2" xfId="11142" xr:uid="{3A987163-657C-4D99-B4BC-F5ED4FD9FD19}"/>
    <cellStyle name="40% - Accent5 2 2 10 2 2 2" xfId="29996" xr:uid="{F2AD61F6-AD37-44C8-B69B-27BFCE15D826}"/>
    <cellStyle name="40% - Accent5 2 2 10 2 2 2 2" xfId="48758" xr:uid="{43484F9C-19C2-453E-AD31-FA69413A19A2}"/>
    <cellStyle name="40% - Accent5 2 2 10 2 2 3" xfId="20605" xr:uid="{5B94D618-6597-46D9-A3DF-9E2AAA7B60AB}"/>
    <cellStyle name="40% - Accent5 2 2 10 2 2 4" xfId="39377" xr:uid="{E147189F-0866-4D1F-868D-E9B7446EB1FA}"/>
    <cellStyle name="40% - Accent5 2 2 10 2 3" xfId="26124" xr:uid="{82516D77-6C8C-4784-AEF8-F71331D35CBE}"/>
    <cellStyle name="40% - Accent5 2 2 10 2 3 2" xfId="44886" xr:uid="{928F85E4-577B-4A02-8431-B0D6E62A738D}"/>
    <cellStyle name="40% - Accent5 2 2 10 2 4" xfId="16733" xr:uid="{14620309-C054-4575-8A7F-4C888ABB847D}"/>
    <cellStyle name="40% - Accent5 2 2 10 2 5" xfId="35505" xr:uid="{AEC5ACB4-EB80-4F76-B8BF-573F4C4F6F2D}"/>
    <cellStyle name="40% - Accent5 2 2 10 2 6" xfId="53488" xr:uid="{A62D9078-4214-4D34-BE6C-FF6C8D4B9A36}"/>
    <cellStyle name="40% - Accent5 2 2 10 2 7" xfId="61373" xr:uid="{444B9D9F-28E4-4740-9D5D-D9B74522BB36}"/>
    <cellStyle name="40% - Accent5 2 2 10 3" xfId="11143" xr:uid="{BBEF86E3-9112-4007-82D6-7E3CBA85F1B2}"/>
    <cellStyle name="40% - Accent5 2 2 10 3 2" xfId="29997" xr:uid="{A5EDB8C5-088C-4F58-B94F-99A09266C422}"/>
    <cellStyle name="40% - Accent5 2 2 10 3 2 2" xfId="48759" xr:uid="{9B836B83-4B84-43D2-BCF5-D3609E1A2EED}"/>
    <cellStyle name="40% - Accent5 2 2 10 3 3" xfId="20606" xr:uid="{E3467243-8402-4907-8767-6CB69DFA10BC}"/>
    <cellStyle name="40% - Accent5 2 2 10 3 4" xfId="39378" xr:uid="{EB3FE1A0-7068-4561-912D-8EFD7FF0E2E9}"/>
    <cellStyle name="40% - Accent5 2 2 10 3 5" xfId="53489" xr:uid="{224BEF65-C95B-449C-A9F0-6FDEFFAA22D7}"/>
    <cellStyle name="40% - Accent5 2 2 10 3 6" xfId="61374" xr:uid="{9C609397-CA8B-4B05-BB58-086649658B4C}"/>
    <cellStyle name="40% - Accent5 2 2 10 4" xfId="8819" xr:uid="{077A1631-61EC-463D-8CBC-CC527DF60DF6}"/>
    <cellStyle name="40% - Accent5 2 2 10 4 2" xfId="27675" xr:uid="{BB385938-09E3-4FFD-BB09-A9304E65043C}"/>
    <cellStyle name="40% - Accent5 2 2 10 4 2 2" xfId="46437" xr:uid="{0F2A3857-9A70-476E-A29E-D65CFE7B1F2C}"/>
    <cellStyle name="40% - Accent5 2 2 10 4 3" xfId="18284" xr:uid="{A3166292-4D00-4A04-AFFD-1049773D494D}"/>
    <cellStyle name="40% - Accent5 2 2 10 4 4" xfId="37056" xr:uid="{FBC6A028-D75E-4508-96C6-A28560B1C3DA}"/>
    <cellStyle name="40% - Accent5 2 2 10 5" xfId="23877" xr:uid="{F11D7814-A198-4C41-B080-46146A7FA145}"/>
    <cellStyle name="40% - Accent5 2 2 10 5 2" xfId="42640" xr:uid="{BA372BA7-4B79-469E-84F7-AEA201E2A8CF}"/>
    <cellStyle name="40% - Accent5 2 2 10 6" xfId="14486" xr:uid="{BBECF692-EC56-4F1C-BBBF-79BBE6857873}"/>
    <cellStyle name="40% - Accent5 2 2 10 7" xfId="33259" xr:uid="{038FE035-5989-451D-9CEC-AB71D27C08E7}"/>
    <cellStyle name="40% - Accent5 2 2 10 8" xfId="51167" xr:uid="{CD75BA88-DDFE-4F7F-8379-FB3D407A0243}"/>
    <cellStyle name="40% - Accent5 2 2 10 9" xfId="4830" xr:uid="{8DCF48A8-7EF5-4B58-AAB3-1692D1DC98BC}"/>
    <cellStyle name="40% - Accent5 2 2 11" xfId="2548" xr:uid="{55D307D4-B71B-4E31-9E28-5EB0B0CE2EE6}"/>
    <cellStyle name="40% - Accent5 2 2 11 10" xfId="59285" xr:uid="{7BCBF074-F73C-46C8-A29F-33B423FA1994}"/>
    <cellStyle name="40% - Accent5 2 2 11 2" xfId="11145" xr:uid="{D4F11FF5-71D0-4FD0-A603-E75B933388C5}"/>
    <cellStyle name="40% - Accent5 2 2 11 2 2" xfId="29999" xr:uid="{AD700BE8-9557-4453-93E8-7AA8D2DED403}"/>
    <cellStyle name="40% - Accent5 2 2 11 2 2 2" xfId="48761" xr:uid="{DE8FE458-E0AA-46B9-AD25-DDD4D206811A}"/>
    <cellStyle name="40% - Accent5 2 2 11 2 3" xfId="20608" xr:uid="{A491E782-FAEA-4D99-AB7D-EE22AFB18DD8}"/>
    <cellStyle name="40% - Accent5 2 2 11 2 4" xfId="39380" xr:uid="{D6565A65-0872-4D46-801A-5A8A52BB412C}"/>
    <cellStyle name="40% - Accent5 2 2 11 2 5" xfId="53491" xr:uid="{436D9023-5D68-4343-B0FF-1EA827C231D7}"/>
    <cellStyle name="40% - Accent5 2 2 11 2 6" xfId="61375" xr:uid="{BDD563EF-E3D4-4CF4-AFA7-611378A121F3}"/>
    <cellStyle name="40% - Accent5 2 2 11 3" xfId="11146" xr:uid="{9D39DFAA-61B0-4208-956D-FD68EC73DB02}"/>
    <cellStyle name="40% - Accent5 2 2 11 3 2" xfId="30000" xr:uid="{C74A1B96-D7D9-4229-982A-9169A8CC59B8}"/>
    <cellStyle name="40% - Accent5 2 2 11 3 2 2" xfId="48762" xr:uid="{19974E6E-1346-4388-AF3D-B0BB7337D362}"/>
    <cellStyle name="40% - Accent5 2 2 11 3 3" xfId="20609" xr:uid="{E2713253-0746-4F0D-9C4F-B242A330AEF8}"/>
    <cellStyle name="40% - Accent5 2 2 11 3 4" xfId="39381" xr:uid="{2FE9BBF5-7CBE-4EB5-890E-E24E513BB600}"/>
    <cellStyle name="40% - Accent5 2 2 11 3 5" xfId="53492" xr:uid="{F4261011-897D-4A21-9CCC-7D29D9DB8F16}"/>
    <cellStyle name="40% - Accent5 2 2 11 3 6" xfId="61376" xr:uid="{90148F4B-0A34-4F0E-BF39-51E6E69ABF30}"/>
    <cellStyle name="40% - Accent5 2 2 11 4" xfId="11144" xr:uid="{3F175FBB-D781-4CA6-AA7A-3DA8941B41CD}"/>
    <cellStyle name="40% - Accent5 2 2 11 4 2" xfId="29998" xr:uid="{291063B0-DF38-4B51-93CA-EEC09859A7DB}"/>
    <cellStyle name="40% - Accent5 2 2 11 4 2 2" xfId="48760" xr:uid="{E604AC8C-A3EF-45FD-98B1-3EA5E03EBD95}"/>
    <cellStyle name="40% - Accent5 2 2 11 4 3" xfId="20607" xr:uid="{8F11BB1F-668D-4F80-AB5D-802318A6B5DE}"/>
    <cellStyle name="40% - Accent5 2 2 11 4 4" xfId="39379" xr:uid="{0F634729-6C4C-4C46-AD89-3DC1FAC651AA}"/>
    <cellStyle name="40% - Accent5 2 2 11 5" xfId="24653" xr:uid="{B23C1E7A-724C-40C8-B618-8F25AB9A12A2}"/>
    <cellStyle name="40% - Accent5 2 2 11 5 2" xfId="43415" xr:uid="{AE92B33D-C3B9-4BAA-B705-F60D4CBAF241}"/>
    <cellStyle name="40% - Accent5 2 2 11 6" xfId="15262" xr:uid="{93DB4AD5-535E-4DC0-A0D1-8B41C0BEF894}"/>
    <cellStyle name="40% - Accent5 2 2 11 7" xfId="34034" xr:uid="{1D5E3832-5434-40CF-8A10-6F57760E450F}"/>
    <cellStyle name="40% - Accent5 2 2 11 8" xfId="53490" xr:uid="{310E0B07-B0D3-4A63-BB2B-FE47450C4643}"/>
    <cellStyle name="40% - Accent5 2 2 11 9" xfId="5606" xr:uid="{6E496491-570A-4D9E-835B-DAA5DAA932E0}"/>
    <cellStyle name="40% - Accent5 2 2 12" xfId="4055" xr:uid="{446230F4-5C5E-4951-96A2-205DC1327B0E}"/>
    <cellStyle name="40% - Accent5 2 2 12 2" xfId="23102" xr:uid="{EA93B500-401C-463C-9537-254F3A7E4229}"/>
    <cellStyle name="40% - Accent5 2 2 12 2 2" xfId="41865" xr:uid="{AFE57146-2499-4F11-9569-8B98FA03780E}"/>
    <cellStyle name="40% - Accent5 2 2 12 3" xfId="13711" xr:uid="{FEB25C1F-A9F5-491D-AA5D-CB7CD302195A}"/>
    <cellStyle name="40% - Accent5 2 2 12 4" xfId="32484" xr:uid="{37E33B37-54A1-4C4B-8370-04DDE618029D}"/>
    <cellStyle name="40% - Accent5 2 2 13" xfId="7083" xr:uid="{EF4D5B19-1911-4CEC-963C-FF4EF8FB781F}"/>
    <cellStyle name="40% - Accent5 2 2 13 2" xfId="26123" xr:uid="{063BF7D3-3325-48C1-9810-F432F6AE0C6C}"/>
    <cellStyle name="40% - Accent5 2 2 13 2 2" xfId="44885" xr:uid="{2BB1CFD6-3E8F-47A0-84F6-CF8DC885D5B2}"/>
    <cellStyle name="40% - Accent5 2 2 13 3" xfId="16732" xr:uid="{80AA454C-2871-4611-8DE0-B8DFB496DD27}"/>
    <cellStyle name="40% - Accent5 2 2 13 4" xfId="35504" xr:uid="{807DA776-D60C-45EB-A5A9-718C915B9D1D}"/>
    <cellStyle name="40% - Accent5 2 2 14" xfId="7970" xr:uid="{2E6F710E-F4A0-4747-9A37-D6F9840F3EBE}"/>
    <cellStyle name="40% - Accent5 2 2 15" xfId="8818" xr:uid="{373C87DE-A59D-4E94-A583-6D9A052609C9}"/>
    <cellStyle name="40% - Accent5 2 2 15 2" xfId="27674" xr:uid="{F68C2207-BB2F-4913-8A30-D0ED290172DD}"/>
    <cellStyle name="40% - Accent5 2 2 15 2 2" xfId="46436" xr:uid="{A8F5DC40-4918-4B4C-BBAB-0428FC5CA668}"/>
    <cellStyle name="40% - Accent5 2 2 15 3" xfId="18283" xr:uid="{F643738A-6B08-47FB-8830-6C0E8A3D8B1D}"/>
    <cellStyle name="40% - Accent5 2 2 15 4" xfId="37055" xr:uid="{B50D79DA-8A8F-4495-9A0E-5ADF52F6D46E}"/>
    <cellStyle name="40% - Accent5 2 2 16" xfId="22650" xr:uid="{EEB1C26C-DD9C-4846-B090-CA21720382D6}"/>
    <cellStyle name="40% - Accent5 2 2 16 2" xfId="41422" xr:uid="{FF7205DE-6B3F-42B8-AB38-A7A60623BA84}"/>
    <cellStyle name="40% - Accent5 2 2 17" xfId="13259" xr:uid="{7B593035-0143-4323-BB4F-C2EBB51C2073}"/>
    <cellStyle name="40% - Accent5 2 2 18" xfId="32041" xr:uid="{D8B8C7AF-113B-4DA2-B4E6-33147DB80A76}"/>
    <cellStyle name="40% - Accent5 2 2 19" xfId="51166" xr:uid="{685A957D-C6A2-4FAF-A90E-4FF0C714162E}"/>
    <cellStyle name="40% - Accent5 2 2 2" xfId="1366" xr:uid="{053198FC-4C13-40BD-A885-9FABCA3B9A00}"/>
    <cellStyle name="40% - Accent5 2 2 2 10" xfId="13260" xr:uid="{ABDEA66C-D3A9-44E4-95A1-498260B69865}"/>
    <cellStyle name="40% - Accent5 2 2 2 11" xfId="32042" xr:uid="{6A30484E-CE0E-4A1F-A88B-C7CD4D3358C9}"/>
    <cellStyle name="40% - Accent5 2 2 2 12" xfId="51168" xr:uid="{363A00BE-211A-48AB-B04B-FBB18A443A44}"/>
    <cellStyle name="40% - Accent5 2 2 2 13" xfId="3597" xr:uid="{896E0593-23FB-4CB9-A2CE-4A3936917285}"/>
    <cellStyle name="40% - Accent5 2 2 2 14" xfId="59286" xr:uid="{50964BBF-211E-4F77-AC9B-E4CA19621ECE}"/>
    <cellStyle name="40% - Accent5 2 2 2 2" xfId="2024" xr:uid="{46880496-FFEB-4B00-B11F-37D248DF57D6}"/>
    <cellStyle name="40% - Accent5 2 2 2 2 10" xfId="51169" xr:uid="{6084FB0F-4DFB-4EE6-8D78-BE153FE84E4A}"/>
    <cellStyle name="40% - Accent5 2 2 2 2 11" xfId="3598" xr:uid="{D2958D76-F2C4-4D0F-987F-91E083D261BF}"/>
    <cellStyle name="40% - Accent5 2 2 2 2 12" xfId="59287" xr:uid="{802AC825-001D-41E8-A92F-C47CBE487A69}"/>
    <cellStyle name="40% - Accent5 2 2 2 2 2" xfId="2549" xr:uid="{63F429F8-FFEE-4B70-8160-22EAEA5E9FA0}"/>
    <cellStyle name="40% - Accent5 2 2 2 2 2 10" xfId="59288" xr:uid="{35DC6673-E9C5-4749-9433-96DEFB7C058C}"/>
    <cellStyle name="40% - Accent5 2 2 2 2 2 2" xfId="7087" xr:uid="{605999F0-D4F8-46EE-BFB5-D08597E594B8}"/>
    <cellStyle name="40% - Accent5 2 2 2 2 2 2 2" xfId="11147" xr:uid="{D8E4F9A2-47AB-48AF-B0CA-2A2DFA2C2162}"/>
    <cellStyle name="40% - Accent5 2 2 2 2 2 2 2 2" xfId="30001" xr:uid="{1B8F411B-2B1A-451F-84BA-C5470CFD082B}"/>
    <cellStyle name="40% - Accent5 2 2 2 2 2 2 2 2 2" xfId="48763" xr:uid="{C18162F2-E733-4F7F-AAF5-8D92445B8743}"/>
    <cellStyle name="40% - Accent5 2 2 2 2 2 2 2 3" xfId="20610" xr:uid="{E3F980E3-5438-4353-959E-426C0F2C5483}"/>
    <cellStyle name="40% - Accent5 2 2 2 2 2 2 2 4" xfId="39382" xr:uid="{998F4298-E7D7-49A0-B494-E1060168ECA7}"/>
    <cellStyle name="40% - Accent5 2 2 2 2 2 2 3" xfId="26127" xr:uid="{7035B3C9-C518-4827-9FA8-C5D63A856C69}"/>
    <cellStyle name="40% - Accent5 2 2 2 2 2 2 3 2" xfId="44889" xr:uid="{9027A959-74EA-4CD2-8262-0FDFD41A92BF}"/>
    <cellStyle name="40% - Accent5 2 2 2 2 2 2 4" xfId="16736" xr:uid="{5D2F66DE-F930-4AB3-AD04-35BBDB96ABE6}"/>
    <cellStyle name="40% - Accent5 2 2 2 2 2 2 5" xfId="35508" xr:uid="{53FCF2AB-C739-45DB-A31E-931814BD84D6}"/>
    <cellStyle name="40% - Accent5 2 2 2 2 2 2 6" xfId="53493" xr:uid="{B2B5ACE7-9303-4F7B-91F8-7456CD6C1D5A}"/>
    <cellStyle name="40% - Accent5 2 2 2 2 2 2 7" xfId="61377" xr:uid="{7C9C17E7-5C57-4A68-89DA-E5DDEA78888B}"/>
    <cellStyle name="40% - Accent5 2 2 2 2 2 3" xfId="11148" xr:uid="{50092810-505D-46DE-8C30-74CCA4F3E39B}"/>
    <cellStyle name="40% - Accent5 2 2 2 2 2 3 2" xfId="30002" xr:uid="{99C2A9F5-F03A-4DFE-93D0-14750640B328}"/>
    <cellStyle name="40% - Accent5 2 2 2 2 2 3 2 2" xfId="48764" xr:uid="{CD464102-2A06-4457-9B9E-45361D8A6DC3}"/>
    <cellStyle name="40% - Accent5 2 2 2 2 2 3 3" xfId="20611" xr:uid="{EA8EAC3C-4CB8-435A-8A18-453E72AB4C59}"/>
    <cellStyle name="40% - Accent5 2 2 2 2 2 3 4" xfId="39383" xr:uid="{A35ADB62-8FB6-4471-BFC7-E99884AF6222}"/>
    <cellStyle name="40% - Accent5 2 2 2 2 2 3 5" xfId="53494" xr:uid="{F635531B-D498-43CE-9B6C-269EF0372391}"/>
    <cellStyle name="40% - Accent5 2 2 2 2 2 3 6" xfId="61378" xr:uid="{E5E2FB8D-7A14-496E-A42A-F6726AAC9B9A}"/>
    <cellStyle name="40% - Accent5 2 2 2 2 2 4" xfId="8822" xr:uid="{4A0483D4-F4F1-4B7C-B76A-0B90E8FC069E}"/>
    <cellStyle name="40% - Accent5 2 2 2 2 2 4 2" xfId="27678" xr:uid="{1DCA2CCF-1B86-4C6B-9279-ABC506045619}"/>
    <cellStyle name="40% - Accent5 2 2 2 2 2 4 2 2" xfId="46440" xr:uid="{1BFEDB23-87ED-4BDC-B642-D23346D5EB48}"/>
    <cellStyle name="40% - Accent5 2 2 2 2 2 4 3" xfId="18287" xr:uid="{2DEB558C-F2B2-45F8-9475-3AF6B3BF9E07}"/>
    <cellStyle name="40% - Accent5 2 2 2 2 2 4 4" xfId="37059" xr:uid="{A43B998F-8624-40F7-97F3-AB5779D77450}"/>
    <cellStyle name="40% - Accent5 2 2 2 2 2 5" xfId="24135" xr:uid="{9F54FCE7-A3A0-43BA-9E93-BADABEBCA209}"/>
    <cellStyle name="40% - Accent5 2 2 2 2 2 5 2" xfId="42898" xr:uid="{B136BDBC-861D-4EF9-8F0F-CB60E309AF5A}"/>
    <cellStyle name="40% - Accent5 2 2 2 2 2 6" xfId="14744" xr:uid="{16DDD603-1608-42A6-BF42-55F89584C2A3}"/>
    <cellStyle name="40% - Accent5 2 2 2 2 2 7" xfId="33517" xr:uid="{485B4F3F-2C46-499A-A787-0782558E122F}"/>
    <cellStyle name="40% - Accent5 2 2 2 2 2 8" xfId="51170" xr:uid="{9263ECFC-400F-4783-9946-DB8114C94B91}"/>
    <cellStyle name="40% - Accent5 2 2 2 2 2 9" xfId="5088" xr:uid="{022F303B-D6B2-4BA9-AAA7-B77FDD518440}"/>
    <cellStyle name="40% - Accent5 2 2 2 2 3" xfId="5864" xr:uid="{814E87B8-74E8-4BA3-831C-A4FF3AB3F270}"/>
    <cellStyle name="40% - Accent5 2 2 2 2 3 2" xfId="11149" xr:uid="{958B8689-D449-48CE-B4FF-F3DC8669BEBF}"/>
    <cellStyle name="40% - Accent5 2 2 2 2 3 2 2" xfId="30003" xr:uid="{E569FC59-73BB-4DB7-B573-AB02E014DE86}"/>
    <cellStyle name="40% - Accent5 2 2 2 2 3 2 2 2" xfId="48765" xr:uid="{66E83592-AE54-4FD5-841E-21F3E9392807}"/>
    <cellStyle name="40% - Accent5 2 2 2 2 3 2 3" xfId="20612" xr:uid="{FED64138-60EE-4857-BAAF-029476E61DBA}"/>
    <cellStyle name="40% - Accent5 2 2 2 2 3 2 4" xfId="39384" xr:uid="{6890B7DE-AD48-4246-8112-9DBE22B28F1B}"/>
    <cellStyle name="40% - Accent5 2 2 2 2 3 3" xfId="24911" xr:uid="{2A7CF46E-0168-4B1C-8A75-C59E45A36D98}"/>
    <cellStyle name="40% - Accent5 2 2 2 2 3 3 2" xfId="43673" xr:uid="{DD2340F6-02C3-4D2B-9BD7-31BE8402CC50}"/>
    <cellStyle name="40% - Accent5 2 2 2 2 3 4" xfId="15520" xr:uid="{C8D1DFDE-BDD2-4314-A839-05691A30AB12}"/>
    <cellStyle name="40% - Accent5 2 2 2 2 3 5" xfId="34292" xr:uid="{AA58467D-E22A-4BE0-AC32-1DAEAD9691A2}"/>
    <cellStyle name="40% - Accent5 2 2 2 2 3 6" xfId="53495" xr:uid="{ECFB27E1-FCAF-493B-BCFB-6E3DDF37EE36}"/>
    <cellStyle name="40% - Accent5 2 2 2 2 3 7" xfId="61379" xr:uid="{9537FA96-09C8-40E6-9274-87EEBD830A11}"/>
    <cellStyle name="40% - Accent5 2 2 2 2 4" xfId="4313" xr:uid="{027171B5-E3E7-489A-B5C2-427C0D56BAED}"/>
    <cellStyle name="40% - Accent5 2 2 2 2 4 2" xfId="11150" xr:uid="{E1757BDC-A6F5-44F2-94D6-B4364F6A99BB}"/>
    <cellStyle name="40% - Accent5 2 2 2 2 4 2 2" xfId="30004" xr:uid="{93066E2A-25DA-4EF0-9936-1D09190F1CCA}"/>
    <cellStyle name="40% - Accent5 2 2 2 2 4 2 2 2" xfId="48766" xr:uid="{E0972179-7ACB-4372-A39C-43C6E01F2FC9}"/>
    <cellStyle name="40% - Accent5 2 2 2 2 4 2 3" xfId="20613" xr:uid="{F0AACAD0-F871-4E06-A597-DBCDFE620CBB}"/>
    <cellStyle name="40% - Accent5 2 2 2 2 4 2 4" xfId="39385" xr:uid="{E363FEE5-2E1A-44D2-A5FA-A1013791D8F8}"/>
    <cellStyle name="40% - Accent5 2 2 2 2 4 3" xfId="23360" xr:uid="{6C8A52F7-16ED-4E2F-B040-F5A030697AB0}"/>
    <cellStyle name="40% - Accent5 2 2 2 2 4 3 2" xfId="42123" xr:uid="{9DFED4E9-932B-48E8-A79E-9E9ED8CF9278}"/>
    <cellStyle name="40% - Accent5 2 2 2 2 4 4" xfId="13969" xr:uid="{44E85384-902E-4BC1-ADD5-DB2D8FDF5786}"/>
    <cellStyle name="40% - Accent5 2 2 2 2 4 5" xfId="32742" xr:uid="{D42F75DD-0245-4A35-BAEA-2EDB232E8A6A}"/>
    <cellStyle name="40% - Accent5 2 2 2 2 4 6" xfId="53496" xr:uid="{6F0F0935-24AB-42C3-A256-919A69C2DCA8}"/>
    <cellStyle name="40% - Accent5 2 2 2 2 4 7" xfId="61380" xr:uid="{32D93F92-E170-4699-A393-BC270B357929}"/>
    <cellStyle name="40% - Accent5 2 2 2 2 5" xfId="7086" xr:uid="{BFD5BA57-B68D-4A2B-9BB7-EA9214412C64}"/>
    <cellStyle name="40% - Accent5 2 2 2 2 5 2" xfId="26126" xr:uid="{13AECADB-7E87-432F-819F-7751F5FCD8E7}"/>
    <cellStyle name="40% - Accent5 2 2 2 2 5 2 2" xfId="44888" xr:uid="{97597785-6EC7-478A-8478-8D81071E36D4}"/>
    <cellStyle name="40% - Accent5 2 2 2 2 5 3" xfId="16735" xr:uid="{2C215545-E925-4B7C-BAE4-7513303F9EB1}"/>
    <cellStyle name="40% - Accent5 2 2 2 2 5 4" xfId="35507" xr:uid="{7CE7C344-86A1-4F5C-A457-9EC434039183}"/>
    <cellStyle name="40% - Accent5 2 2 2 2 6" xfId="8821" xr:uid="{03DDD8B9-A248-448E-99AE-E20A027F264C}"/>
    <cellStyle name="40% - Accent5 2 2 2 2 6 2" xfId="27677" xr:uid="{A4D9285B-A74D-4769-9FA3-86EF983C21DC}"/>
    <cellStyle name="40% - Accent5 2 2 2 2 6 2 2" xfId="46439" xr:uid="{E9AD5037-F59C-4153-95B8-CE771C323F20}"/>
    <cellStyle name="40% - Accent5 2 2 2 2 6 3" xfId="18286" xr:uid="{F1587CE5-1330-4AFC-A65C-3D7F727017CC}"/>
    <cellStyle name="40% - Accent5 2 2 2 2 6 4" xfId="37058" xr:uid="{4E663381-FB2F-451F-B690-4F45BD215302}"/>
    <cellStyle name="40% - Accent5 2 2 2 2 7" xfId="22652" xr:uid="{7B252CBB-7258-48D8-AFC1-612903985E04}"/>
    <cellStyle name="40% - Accent5 2 2 2 2 7 2" xfId="41424" xr:uid="{A74684C5-959F-4D24-B6E9-EEC00774CCE7}"/>
    <cellStyle name="40% - Accent5 2 2 2 2 8" xfId="13261" xr:uid="{3CC7D2C4-F8AB-48AD-B7DC-EC3B5F67FE3A}"/>
    <cellStyle name="40% - Accent5 2 2 2 2 9" xfId="32043" xr:uid="{E66FFAF9-F4DA-4A40-8219-E7EC9FC0EBC6}"/>
    <cellStyle name="40% - Accent5 2 2 2 3" xfId="2550" xr:uid="{E21DA279-7C46-4052-8E54-F68E5BA4470E}"/>
    <cellStyle name="40% - Accent5 2 2 2 3 10" xfId="51171" xr:uid="{312AA038-E30D-4995-AEC1-A323791B941E}"/>
    <cellStyle name="40% - Accent5 2 2 2 3 11" xfId="3599" xr:uid="{8AD241C4-671A-4BBE-9B39-B5CCB3118AA0}"/>
    <cellStyle name="40% - Accent5 2 2 2 3 12" xfId="59289" xr:uid="{B9DAA02D-D3E2-4D91-BA16-2A38D56B04C9}"/>
    <cellStyle name="40% - Accent5 2 2 2 3 2" xfId="2551" xr:uid="{9EA4474A-B849-4944-BA0C-1710B1D18998}"/>
    <cellStyle name="40% - Accent5 2 2 2 3 2 10" xfId="59290" xr:uid="{A37C4F57-F81F-4C7F-8E9A-1905EE993827}"/>
    <cellStyle name="40% - Accent5 2 2 2 3 2 2" xfId="7089" xr:uid="{F73C1DC7-90FD-4AAA-B8BF-4481D611383B}"/>
    <cellStyle name="40% - Accent5 2 2 2 3 2 2 2" xfId="11151" xr:uid="{967D754B-73B8-4BAA-8843-1423DA6B9608}"/>
    <cellStyle name="40% - Accent5 2 2 2 3 2 2 2 2" xfId="30005" xr:uid="{2E83CF59-A976-493A-B0F6-2F19A650EBB0}"/>
    <cellStyle name="40% - Accent5 2 2 2 3 2 2 2 2 2" xfId="48767" xr:uid="{84DEF44C-FAD0-49B2-AA6E-C22BDA47A3B5}"/>
    <cellStyle name="40% - Accent5 2 2 2 3 2 2 2 3" xfId="20614" xr:uid="{7D2C999A-B135-459C-9842-5DD649F41484}"/>
    <cellStyle name="40% - Accent5 2 2 2 3 2 2 2 4" xfId="39386" xr:uid="{0AE52654-8243-4771-9131-D65AF8F3BC8C}"/>
    <cellStyle name="40% - Accent5 2 2 2 3 2 2 3" xfId="26129" xr:uid="{7492EEC5-B448-49F1-AEC7-F746F5FFA2C6}"/>
    <cellStyle name="40% - Accent5 2 2 2 3 2 2 3 2" xfId="44891" xr:uid="{58E82B2A-DFA8-4F0A-9F4D-B9895B5E2024}"/>
    <cellStyle name="40% - Accent5 2 2 2 3 2 2 4" xfId="16738" xr:uid="{6EE79102-13A7-437B-BADE-0B111DBAD9A4}"/>
    <cellStyle name="40% - Accent5 2 2 2 3 2 2 5" xfId="35510" xr:uid="{2D31EFF2-498F-4EC0-9AF8-2D5BA523B80B}"/>
    <cellStyle name="40% - Accent5 2 2 2 3 2 2 6" xfId="53497" xr:uid="{24EF81BE-7401-4E0F-9917-64021B600875}"/>
    <cellStyle name="40% - Accent5 2 2 2 3 2 2 7" xfId="61381" xr:uid="{B1BBEE04-C6D8-42D4-B010-A767FAC55950}"/>
    <cellStyle name="40% - Accent5 2 2 2 3 2 3" xfId="11152" xr:uid="{02C03946-A96F-4DFE-97C6-0662C8B5DA19}"/>
    <cellStyle name="40% - Accent5 2 2 2 3 2 3 2" xfId="30006" xr:uid="{A4D609F7-7F8E-4278-B0F9-8D75EC20590E}"/>
    <cellStyle name="40% - Accent5 2 2 2 3 2 3 2 2" xfId="48768" xr:uid="{DFC208A1-5A8C-4AF2-B143-AA126CA175C8}"/>
    <cellStyle name="40% - Accent5 2 2 2 3 2 3 3" xfId="20615" xr:uid="{2B0365BE-94C6-47E0-A45C-02385DDB28FF}"/>
    <cellStyle name="40% - Accent5 2 2 2 3 2 3 4" xfId="39387" xr:uid="{3CC3596D-A5C7-41E4-B50A-E6D218D72B11}"/>
    <cellStyle name="40% - Accent5 2 2 2 3 2 3 5" xfId="53498" xr:uid="{E3B937F9-742C-4B5A-946A-AADDDB29C40A}"/>
    <cellStyle name="40% - Accent5 2 2 2 3 2 3 6" xfId="61382" xr:uid="{7946624B-DD1D-48B5-A80C-2DD1E4533DFA}"/>
    <cellStyle name="40% - Accent5 2 2 2 3 2 4" xfId="8824" xr:uid="{2C5C629E-2B06-4668-B039-241D1590D24E}"/>
    <cellStyle name="40% - Accent5 2 2 2 3 2 4 2" xfId="27680" xr:uid="{5C69897D-A042-4626-91D1-4978D4300024}"/>
    <cellStyle name="40% - Accent5 2 2 2 3 2 4 2 2" xfId="46442" xr:uid="{5A5C9F6A-DC73-4627-8B46-95FF9137552A}"/>
    <cellStyle name="40% - Accent5 2 2 2 3 2 4 3" xfId="18289" xr:uid="{2F468112-9983-4A9F-AC40-6D69BB35C8AE}"/>
    <cellStyle name="40% - Accent5 2 2 2 3 2 4 4" xfId="37061" xr:uid="{895EAF6F-04C1-4B6F-8E46-C24441D298B6}"/>
    <cellStyle name="40% - Accent5 2 2 2 3 2 5" xfId="24353" xr:uid="{C42E19CD-818D-4EAE-9F26-F01579DBCB8E}"/>
    <cellStyle name="40% - Accent5 2 2 2 3 2 5 2" xfId="43116" xr:uid="{034836CD-20B0-4418-9062-953FA92A1A1C}"/>
    <cellStyle name="40% - Accent5 2 2 2 3 2 6" xfId="14962" xr:uid="{BD754918-68EF-4279-98B6-26083560BD44}"/>
    <cellStyle name="40% - Accent5 2 2 2 3 2 7" xfId="33735" xr:uid="{CC6601A5-241D-4E20-A470-9E5FB90ADB7A}"/>
    <cellStyle name="40% - Accent5 2 2 2 3 2 8" xfId="51172" xr:uid="{AD354FCE-C6F6-48FD-ABBF-37EA2B87A761}"/>
    <cellStyle name="40% - Accent5 2 2 2 3 2 9" xfId="5306" xr:uid="{59511254-C0E7-4F7B-8BBA-0D969BB85659}"/>
    <cellStyle name="40% - Accent5 2 2 2 3 3" xfId="6082" xr:uid="{A459A8E4-E436-41FC-9C81-9DCF2B79B0F6}"/>
    <cellStyle name="40% - Accent5 2 2 2 3 3 2" xfId="11153" xr:uid="{7BF2CF32-5B32-44BE-97AB-86F63301CBE4}"/>
    <cellStyle name="40% - Accent5 2 2 2 3 3 2 2" xfId="30007" xr:uid="{5FF39779-EC68-4530-9199-8B1E46A45CF3}"/>
    <cellStyle name="40% - Accent5 2 2 2 3 3 2 2 2" xfId="48769" xr:uid="{71D844F5-431B-4B09-A697-729517A54F23}"/>
    <cellStyle name="40% - Accent5 2 2 2 3 3 2 3" xfId="20616" xr:uid="{2A1E463F-1E24-478F-82AB-44A1F607C2AC}"/>
    <cellStyle name="40% - Accent5 2 2 2 3 3 2 4" xfId="39388" xr:uid="{A1C7E5BD-43FB-4906-824E-282764F19E71}"/>
    <cellStyle name="40% - Accent5 2 2 2 3 3 3" xfId="25129" xr:uid="{D1340775-0AC8-4800-85A3-5FCCA18ADDA2}"/>
    <cellStyle name="40% - Accent5 2 2 2 3 3 3 2" xfId="43891" xr:uid="{812CC213-27E1-4EED-82F3-D0CAF59B589F}"/>
    <cellStyle name="40% - Accent5 2 2 2 3 3 4" xfId="15738" xr:uid="{BEDBFEF5-25B5-4F72-AD94-CBCEF81E73AB}"/>
    <cellStyle name="40% - Accent5 2 2 2 3 3 5" xfId="34510" xr:uid="{932CA624-48F6-4A1E-B334-E0FB961AA3D1}"/>
    <cellStyle name="40% - Accent5 2 2 2 3 3 6" xfId="53499" xr:uid="{22EA2C84-3637-4D21-9F23-A3383D7B6174}"/>
    <cellStyle name="40% - Accent5 2 2 2 3 3 7" xfId="61383" xr:uid="{955252BB-8194-4E83-8534-9F96A2CC53F5}"/>
    <cellStyle name="40% - Accent5 2 2 2 3 4" xfId="4531" xr:uid="{2DD25A93-6579-4A2D-A0F8-1B466BFA854A}"/>
    <cellStyle name="40% - Accent5 2 2 2 3 4 2" xfId="11154" xr:uid="{FA0468C3-9D3F-4BAB-8195-76B5AC0EBF78}"/>
    <cellStyle name="40% - Accent5 2 2 2 3 4 2 2" xfId="30008" xr:uid="{CD31AF90-FA07-4DF1-8BA0-72E43C7F1E2D}"/>
    <cellStyle name="40% - Accent5 2 2 2 3 4 2 2 2" xfId="48770" xr:uid="{072F3642-4D8E-4E4C-BF65-BCC29D518094}"/>
    <cellStyle name="40% - Accent5 2 2 2 3 4 2 3" xfId="20617" xr:uid="{5432C5B0-A314-4ACB-B372-AE595535E84F}"/>
    <cellStyle name="40% - Accent5 2 2 2 3 4 2 4" xfId="39389" xr:uid="{4B2880F2-7B81-436F-83BE-E004260AE08E}"/>
    <cellStyle name="40% - Accent5 2 2 2 3 4 3" xfId="23578" xr:uid="{09886E14-6A28-4F92-AD07-1992CA902024}"/>
    <cellStyle name="40% - Accent5 2 2 2 3 4 3 2" xfId="42341" xr:uid="{24DE9EE9-6D90-47EC-978D-5A5D96F96CBF}"/>
    <cellStyle name="40% - Accent5 2 2 2 3 4 4" xfId="14187" xr:uid="{712C38A2-C54D-4715-AEE6-332929655FFB}"/>
    <cellStyle name="40% - Accent5 2 2 2 3 4 5" xfId="32960" xr:uid="{6446901E-A260-4F9A-8B5A-5E0E9CF507ED}"/>
    <cellStyle name="40% - Accent5 2 2 2 3 4 6" xfId="53500" xr:uid="{8A440879-ABB5-4298-BFE0-5BF570A2F2EE}"/>
    <cellStyle name="40% - Accent5 2 2 2 3 4 7" xfId="61384" xr:uid="{18864214-4CE4-4105-A4EF-C53FA6722F3B}"/>
    <cellStyle name="40% - Accent5 2 2 2 3 5" xfId="7088" xr:uid="{00B321CA-B1CD-44BE-8F00-C675BBF41996}"/>
    <cellStyle name="40% - Accent5 2 2 2 3 5 2" xfId="26128" xr:uid="{3D98013C-52AE-4312-996B-B61AE75C6DAE}"/>
    <cellStyle name="40% - Accent5 2 2 2 3 5 2 2" xfId="44890" xr:uid="{C1D0C701-2602-47EE-A466-C9C440BF42F9}"/>
    <cellStyle name="40% - Accent5 2 2 2 3 5 3" xfId="16737" xr:uid="{D25D776D-597C-4CDB-9CA0-45DD1096E13B}"/>
    <cellStyle name="40% - Accent5 2 2 2 3 5 4" xfId="35509" xr:uid="{68AC7CB6-3578-4523-B797-B056C94D0F60}"/>
    <cellStyle name="40% - Accent5 2 2 2 3 6" xfId="8823" xr:uid="{AA78C836-0C8A-4912-802B-7F2741E56E31}"/>
    <cellStyle name="40% - Accent5 2 2 2 3 6 2" xfId="27679" xr:uid="{ABAB93CB-98DC-49CF-974A-B29153033818}"/>
    <cellStyle name="40% - Accent5 2 2 2 3 6 2 2" xfId="46441" xr:uid="{01B9A568-8079-4502-9E6B-E96FACB3C362}"/>
    <cellStyle name="40% - Accent5 2 2 2 3 6 3" xfId="18288" xr:uid="{0F817324-5B4D-4213-88DE-B0C26F580A0E}"/>
    <cellStyle name="40% - Accent5 2 2 2 3 6 4" xfId="37060" xr:uid="{3723D25A-809C-4647-8897-0447AC284852}"/>
    <cellStyle name="40% - Accent5 2 2 2 3 7" xfId="22653" xr:uid="{56F93A13-7A14-4333-A90B-29F2D728FB91}"/>
    <cellStyle name="40% - Accent5 2 2 2 3 7 2" xfId="41425" xr:uid="{EFE45BB7-87CC-4627-82E8-388E8174C2BC}"/>
    <cellStyle name="40% - Accent5 2 2 2 3 8" xfId="13262" xr:uid="{6872774A-843F-4C69-88C2-0D08F5787677}"/>
    <cellStyle name="40% - Accent5 2 2 2 3 9" xfId="32044" xr:uid="{5AB53829-5C13-4E03-A854-EE44F0EB5BAC}"/>
    <cellStyle name="40% - Accent5 2 2 2 4" xfId="2552" xr:uid="{AFF191B4-3C8F-42DE-A44C-3EA388B70BCD}"/>
    <cellStyle name="40% - Accent5 2 2 2 4 10" xfId="59291" xr:uid="{E9FC8852-647A-4442-9CD0-5F7B131903B3}"/>
    <cellStyle name="40% - Accent5 2 2 2 4 2" xfId="7090" xr:uid="{E9B5AD5B-608D-4C65-A71C-E4A0177315F3}"/>
    <cellStyle name="40% - Accent5 2 2 2 4 2 2" xfId="11155" xr:uid="{26E1C09F-E15D-4C4A-8E0A-49124B9B828F}"/>
    <cellStyle name="40% - Accent5 2 2 2 4 2 2 2" xfId="30009" xr:uid="{FC3A8D26-DE63-4872-A1EE-5E312B26F7B8}"/>
    <cellStyle name="40% - Accent5 2 2 2 4 2 2 2 2" xfId="48771" xr:uid="{DDC75B85-BB83-4A2C-954E-B3E896DB6E98}"/>
    <cellStyle name="40% - Accent5 2 2 2 4 2 2 3" xfId="20618" xr:uid="{D3C1F20B-98CC-4268-9F26-FEB0107FC480}"/>
    <cellStyle name="40% - Accent5 2 2 2 4 2 2 4" xfId="39390" xr:uid="{84CAB6DB-BF04-46BF-AD63-5DA8C6621556}"/>
    <cellStyle name="40% - Accent5 2 2 2 4 2 3" xfId="26130" xr:uid="{99114001-61A5-4ADB-9190-E3CC67949743}"/>
    <cellStyle name="40% - Accent5 2 2 2 4 2 3 2" xfId="44892" xr:uid="{5CBD48EB-3238-479E-B4E5-77C876297455}"/>
    <cellStyle name="40% - Accent5 2 2 2 4 2 4" xfId="16739" xr:uid="{E7A71BC1-8B56-478B-AC9A-5D08942C94E2}"/>
    <cellStyle name="40% - Accent5 2 2 2 4 2 5" xfId="35511" xr:uid="{1428E451-6E52-4F49-873E-7973310CE616}"/>
    <cellStyle name="40% - Accent5 2 2 2 4 2 6" xfId="53501" xr:uid="{CFD809D3-81A4-49F7-A4DF-BE6A92962EE8}"/>
    <cellStyle name="40% - Accent5 2 2 2 4 2 7" xfId="61385" xr:uid="{4931BE85-8762-467B-9DC0-F9ECFE9667C9}"/>
    <cellStyle name="40% - Accent5 2 2 2 4 3" xfId="11156" xr:uid="{39AEB7DB-1DE5-4F2A-824B-05270683D90F}"/>
    <cellStyle name="40% - Accent5 2 2 2 4 3 2" xfId="30010" xr:uid="{4C12DDE1-6F3E-4E02-A8D9-A63633EDBABD}"/>
    <cellStyle name="40% - Accent5 2 2 2 4 3 2 2" xfId="48772" xr:uid="{126554C1-8980-448B-81AC-2081F0BD376A}"/>
    <cellStyle name="40% - Accent5 2 2 2 4 3 3" xfId="20619" xr:uid="{1C9C3EB3-B540-495B-9335-7E2938D33668}"/>
    <cellStyle name="40% - Accent5 2 2 2 4 3 4" xfId="39391" xr:uid="{5296A587-BC50-4167-A636-87CF67B05524}"/>
    <cellStyle name="40% - Accent5 2 2 2 4 3 5" xfId="53502" xr:uid="{377AA8CE-C05E-462A-B9C5-06227BA44F37}"/>
    <cellStyle name="40% - Accent5 2 2 2 4 3 6" xfId="61386" xr:uid="{FBDF9B07-4C84-40BD-A4D0-1853D985DE0F}"/>
    <cellStyle name="40% - Accent5 2 2 2 4 4" xfId="8825" xr:uid="{9F8BB35A-A2B4-4CAD-AFA3-B43C2FD42850}"/>
    <cellStyle name="40% - Accent5 2 2 2 4 4 2" xfId="27681" xr:uid="{35F1C435-D164-485A-92C6-6C7125F8559F}"/>
    <cellStyle name="40% - Accent5 2 2 2 4 4 2 2" xfId="46443" xr:uid="{2E00CF22-7046-4C79-8068-4AD53832E610}"/>
    <cellStyle name="40% - Accent5 2 2 2 4 4 3" xfId="18290" xr:uid="{A56AB287-C12A-416D-9D8D-1D9F74A8DF6F}"/>
    <cellStyle name="40% - Accent5 2 2 2 4 4 4" xfId="37062" xr:uid="{6F66DF28-4F9A-4D1A-B0FF-6C597B31FDAD}"/>
    <cellStyle name="40% - Accent5 2 2 2 4 5" xfId="23920" xr:uid="{09F739F4-AA95-44ED-941F-7EDC588BFFB6}"/>
    <cellStyle name="40% - Accent5 2 2 2 4 5 2" xfId="42683" xr:uid="{0F10FF62-4C6F-4CB5-9441-0696B63CD94B}"/>
    <cellStyle name="40% - Accent5 2 2 2 4 6" xfId="14529" xr:uid="{90E8B857-B30F-4CCC-A67D-C2A4E3A364A5}"/>
    <cellStyle name="40% - Accent5 2 2 2 4 7" xfId="33302" xr:uid="{EE612CE1-C49B-471D-BE5A-3671C53CB307}"/>
    <cellStyle name="40% - Accent5 2 2 2 4 8" xfId="51173" xr:uid="{97D0B736-770E-4B3A-BB1E-56601BB8EC34}"/>
    <cellStyle name="40% - Accent5 2 2 2 4 9" xfId="4873" xr:uid="{D67141A9-D48A-4767-9C50-9EBD1B39DDCE}"/>
    <cellStyle name="40% - Accent5 2 2 2 5" xfId="5649" xr:uid="{3041C9E9-A8D0-4207-9C0E-DA73E9F359FD}"/>
    <cellStyle name="40% - Accent5 2 2 2 5 2" xfId="11157" xr:uid="{0B660304-EEE6-47B3-BF7F-C49D5ABA1B99}"/>
    <cellStyle name="40% - Accent5 2 2 2 5 2 2" xfId="30011" xr:uid="{D0FF70FB-4DE2-4B03-8142-8E0E6F2A98AC}"/>
    <cellStyle name="40% - Accent5 2 2 2 5 2 2 2" xfId="48773" xr:uid="{C2137395-DFD3-4E3D-B9B8-EFD1357927FE}"/>
    <cellStyle name="40% - Accent5 2 2 2 5 2 3" xfId="20620" xr:uid="{FAE69C23-4BD9-4C5F-B3A3-C4E7CE92B192}"/>
    <cellStyle name="40% - Accent5 2 2 2 5 2 4" xfId="39392" xr:uid="{7316B032-6B8F-4E36-AC4D-0A8B337A7161}"/>
    <cellStyle name="40% - Accent5 2 2 2 5 3" xfId="24696" xr:uid="{52304FF3-1F31-46FA-9123-16B286BCABF4}"/>
    <cellStyle name="40% - Accent5 2 2 2 5 3 2" xfId="43458" xr:uid="{135AB3A7-3CCC-4CA5-96F5-59402D505A54}"/>
    <cellStyle name="40% - Accent5 2 2 2 5 4" xfId="15305" xr:uid="{6CEDB427-A149-4CC4-A0C5-7459799645AA}"/>
    <cellStyle name="40% - Accent5 2 2 2 5 5" xfId="34077" xr:uid="{4C9DD5AD-FEC3-4EAC-95D1-2CD2CAD8EAFB}"/>
    <cellStyle name="40% - Accent5 2 2 2 5 6" xfId="53503" xr:uid="{13E25D3E-6DC9-4A99-B364-B618CCDECACE}"/>
    <cellStyle name="40% - Accent5 2 2 2 5 7" xfId="61387" xr:uid="{4BF1CB03-ED47-409C-8FE2-938C71B08FD9}"/>
    <cellStyle name="40% - Accent5 2 2 2 6" xfId="4098" xr:uid="{A9E5CB9E-B315-4B0A-9786-06262AA45BEB}"/>
    <cellStyle name="40% - Accent5 2 2 2 6 2" xfId="11158" xr:uid="{5C8EA374-07AB-493B-A1E4-217C8E85EE29}"/>
    <cellStyle name="40% - Accent5 2 2 2 6 2 2" xfId="30012" xr:uid="{760BD2D3-71E8-4AEC-936E-C36D26D241E3}"/>
    <cellStyle name="40% - Accent5 2 2 2 6 2 2 2" xfId="48774" xr:uid="{023F85E1-D54F-4C59-9C1D-C5BFDE39ABF5}"/>
    <cellStyle name="40% - Accent5 2 2 2 6 2 3" xfId="20621" xr:uid="{61A298DA-C57B-4A41-8AAE-DC34074BB0A8}"/>
    <cellStyle name="40% - Accent5 2 2 2 6 2 4" xfId="39393" xr:uid="{0252F765-8838-471C-9370-65B02FF30CB2}"/>
    <cellStyle name="40% - Accent5 2 2 2 6 3" xfId="23145" xr:uid="{15288DBE-070C-4B4F-88D2-6D4365E97DD1}"/>
    <cellStyle name="40% - Accent5 2 2 2 6 3 2" xfId="41908" xr:uid="{DA636A82-FEE0-4FBB-9673-E83025404142}"/>
    <cellStyle name="40% - Accent5 2 2 2 6 4" xfId="13754" xr:uid="{000F7931-C119-4CE9-8A6A-5536CA12DAA9}"/>
    <cellStyle name="40% - Accent5 2 2 2 6 5" xfId="32527" xr:uid="{166DBC7A-A76E-4F89-A6E2-F7168F89D8E6}"/>
    <cellStyle name="40% - Accent5 2 2 2 6 6" xfId="53504" xr:uid="{43B06078-4C42-47C0-B6D4-D27AB17A3DB6}"/>
    <cellStyle name="40% - Accent5 2 2 2 6 7" xfId="61388" xr:uid="{64C5B37D-5784-4117-9BD1-3371F1CA18CE}"/>
    <cellStyle name="40% - Accent5 2 2 2 7" xfId="7085" xr:uid="{060CDF3B-34D8-46CE-B82E-33BEBFAEC50D}"/>
    <cellStyle name="40% - Accent5 2 2 2 7 2" xfId="26125" xr:uid="{E62EC91B-6229-4D0A-9212-80908E9261C9}"/>
    <cellStyle name="40% - Accent5 2 2 2 7 2 2" xfId="44887" xr:uid="{34507F31-4F27-41E7-808D-7EDE9751B2AC}"/>
    <cellStyle name="40% - Accent5 2 2 2 7 3" xfId="16734" xr:uid="{81219CB3-6964-4DFA-A271-E3DD121887CA}"/>
    <cellStyle name="40% - Accent5 2 2 2 7 4" xfId="35506" xr:uid="{716FB2BD-918F-4C8A-B544-40255040C8FD}"/>
    <cellStyle name="40% - Accent5 2 2 2 8" xfId="8820" xr:uid="{24BE1C69-BE2E-4627-BB3D-40E972711DB4}"/>
    <cellStyle name="40% - Accent5 2 2 2 8 2" xfId="27676" xr:uid="{D76D3A46-ECE3-4663-9A80-B0941180F7CF}"/>
    <cellStyle name="40% - Accent5 2 2 2 8 2 2" xfId="46438" xr:uid="{F5CEEE23-49E2-42E0-8441-525325185157}"/>
    <cellStyle name="40% - Accent5 2 2 2 8 3" xfId="18285" xr:uid="{056683A5-66ED-43F7-84BE-15857F35CE9D}"/>
    <cellStyle name="40% - Accent5 2 2 2 8 4" xfId="37057" xr:uid="{E34B299E-5796-457A-8F23-AA407D055393}"/>
    <cellStyle name="40% - Accent5 2 2 2 9" xfId="22651" xr:uid="{BE3C514A-83EB-44E4-AE98-D79897156EA8}"/>
    <cellStyle name="40% - Accent5 2 2 2 9 2" xfId="41423" xr:uid="{8369293B-C0C3-403A-89FD-691FF702E6FA}"/>
    <cellStyle name="40% - Accent5 2 2 20" xfId="3596" xr:uid="{EC08EA8F-6B2A-4D59-851E-739A6E39FF2C}"/>
    <cellStyle name="40% - Accent5 2 2 3" xfId="1818" xr:uid="{A17E4BC3-5020-42DF-B765-37DCD8AE36B0}"/>
    <cellStyle name="40% - Accent5 2 2 3 10" xfId="13263" xr:uid="{143D2935-C481-40B8-830E-BCAFDDFD8630}"/>
    <cellStyle name="40% - Accent5 2 2 3 11" xfId="32045" xr:uid="{98ED48A6-73CB-41EB-BD57-40DFD6C4321C}"/>
    <cellStyle name="40% - Accent5 2 2 3 12" xfId="51174" xr:uid="{B6A4D3A9-1251-4CB6-AA9F-D2233C69C0F0}"/>
    <cellStyle name="40% - Accent5 2 2 3 13" xfId="3600" xr:uid="{405C9FCB-59E1-4D4F-B303-17A08EBF1B84}"/>
    <cellStyle name="40% - Accent5 2 2 3 14" xfId="59292" xr:uid="{666A5971-070F-440B-9715-945612F5E8B6}"/>
    <cellStyle name="40% - Accent5 2 2 3 2" xfId="2553" xr:uid="{8FC9096D-DA5E-4D3F-9851-ED9C57A13EB7}"/>
    <cellStyle name="40% - Accent5 2 2 3 2 10" xfId="51175" xr:uid="{7E457434-1EC5-408E-A8DE-F4835F6F8A7D}"/>
    <cellStyle name="40% - Accent5 2 2 3 2 11" xfId="3601" xr:uid="{3C7EA7D9-0966-41E1-A39A-562A87A7A28F}"/>
    <cellStyle name="40% - Accent5 2 2 3 2 12" xfId="59293" xr:uid="{1E13C7B4-6F6A-481B-9B1C-05F4462B269A}"/>
    <cellStyle name="40% - Accent5 2 2 3 2 2" xfId="2554" xr:uid="{D60B584C-9E28-41C7-A7CE-499B8373E30F}"/>
    <cellStyle name="40% - Accent5 2 2 3 2 2 10" xfId="59294" xr:uid="{3231B2AC-DA45-4F42-A0F5-03EE5E4E0022}"/>
    <cellStyle name="40% - Accent5 2 2 3 2 2 2" xfId="7093" xr:uid="{1BFA7E68-8EA3-4F05-90AC-7364BB35E36C}"/>
    <cellStyle name="40% - Accent5 2 2 3 2 2 2 2" xfId="11159" xr:uid="{659F1BB0-EFA8-47AE-80F8-DD328E2B9FBF}"/>
    <cellStyle name="40% - Accent5 2 2 3 2 2 2 2 2" xfId="30013" xr:uid="{83D64BFA-BF22-4C4C-8F6B-BADFB6D6C2E2}"/>
    <cellStyle name="40% - Accent5 2 2 3 2 2 2 2 2 2" xfId="48775" xr:uid="{28A569C2-8E19-4579-88B4-0780C347575A}"/>
    <cellStyle name="40% - Accent5 2 2 3 2 2 2 2 3" xfId="20622" xr:uid="{F8C12488-FC70-4684-95C8-D2D4BBF243E9}"/>
    <cellStyle name="40% - Accent5 2 2 3 2 2 2 2 4" xfId="39394" xr:uid="{64BE8E71-36A7-4577-BE82-0BFBDD6544AB}"/>
    <cellStyle name="40% - Accent5 2 2 3 2 2 2 3" xfId="26133" xr:uid="{44B95B9A-5F1A-4786-B366-71C1046747DC}"/>
    <cellStyle name="40% - Accent5 2 2 3 2 2 2 3 2" xfId="44895" xr:uid="{46B4410C-7976-4311-BB3D-255F224A6A52}"/>
    <cellStyle name="40% - Accent5 2 2 3 2 2 2 4" xfId="16742" xr:uid="{0355AFCB-253A-4A80-AD90-158E0320E087}"/>
    <cellStyle name="40% - Accent5 2 2 3 2 2 2 5" xfId="35514" xr:uid="{F29DAFC3-421D-480F-B2CA-15B3EEF86964}"/>
    <cellStyle name="40% - Accent5 2 2 3 2 2 2 6" xfId="53505" xr:uid="{95743E2B-94C8-489C-B702-BF476AFAFD3C}"/>
    <cellStyle name="40% - Accent5 2 2 3 2 2 2 7" xfId="61389" xr:uid="{F0067A84-FDDD-4223-85DB-1E0684AA8569}"/>
    <cellStyle name="40% - Accent5 2 2 3 2 2 3" xfId="11160" xr:uid="{46275DD6-5333-4346-AAFC-7EB2889A1B64}"/>
    <cellStyle name="40% - Accent5 2 2 3 2 2 3 2" xfId="30014" xr:uid="{FD1B3B10-86C7-4196-ADA4-F2F281669F31}"/>
    <cellStyle name="40% - Accent5 2 2 3 2 2 3 2 2" xfId="48776" xr:uid="{2E7672E1-B139-4B7D-915C-A0E9A529AAD8}"/>
    <cellStyle name="40% - Accent5 2 2 3 2 2 3 3" xfId="20623" xr:uid="{64D111DD-1031-426B-994C-688009044FFA}"/>
    <cellStyle name="40% - Accent5 2 2 3 2 2 3 4" xfId="39395" xr:uid="{54F51DFC-C4F7-45FD-90C3-1695BE1BC8F8}"/>
    <cellStyle name="40% - Accent5 2 2 3 2 2 3 5" xfId="53506" xr:uid="{33AC40D0-F642-4BF1-8748-5F454A2B19CB}"/>
    <cellStyle name="40% - Accent5 2 2 3 2 2 3 6" xfId="61390" xr:uid="{4828C420-5BC1-472B-AF9D-4706CA2CB263}"/>
    <cellStyle name="40% - Accent5 2 2 3 2 2 4" xfId="8828" xr:uid="{42DE198C-7DD2-40AF-B34F-2C9256D23459}"/>
    <cellStyle name="40% - Accent5 2 2 3 2 2 4 2" xfId="27684" xr:uid="{B289CC3E-7185-4956-ADDE-D586ED3C60DA}"/>
    <cellStyle name="40% - Accent5 2 2 3 2 2 4 2 2" xfId="46446" xr:uid="{FC212919-EC4A-4B74-B19A-5F230BFAFBB0}"/>
    <cellStyle name="40% - Accent5 2 2 3 2 2 4 3" xfId="18293" xr:uid="{8546C3A1-DC9A-41F3-AFFF-3C1DF26A5096}"/>
    <cellStyle name="40% - Accent5 2 2 3 2 2 4 4" xfId="37065" xr:uid="{5FE9772C-50FD-45A9-9A91-4C0C139BF471}"/>
    <cellStyle name="40% - Accent5 2 2 3 2 2 5" xfId="24178" xr:uid="{C7AA3C52-4EC1-405A-B530-8DE132A0E673}"/>
    <cellStyle name="40% - Accent5 2 2 3 2 2 5 2" xfId="42941" xr:uid="{BDE2265C-DE99-4E88-8DCE-5E415DB8A518}"/>
    <cellStyle name="40% - Accent5 2 2 3 2 2 6" xfId="14787" xr:uid="{BFD993F6-C86C-41B7-89B6-9F6767FAFA45}"/>
    <cellStyle name="40% - Accent5 2 2 3 2 2 7" xfId="33560" xr:uid="{2A5B378C-C932-4B2E-8BEB-6A7BE04C4F00}"/>
    <cellStyle name="40% - Accent5 2 2 3 2 2 8" xfId="51176" xr:uid="{4E5961EE-5BAA-4B51-8378-D77E0CEB8516}"/>
    <cellStyle name="40% - Accent5 2 2 3 2 2 9" xfId="5131" xr:uid="{8715FF46-E83D-4B1F-A606-7183ADF92250}"/>
    <cellStyle name="40% - Accent5 2 2 3 2 3" xfId="5907" xr:uid="{FCEB3AB3-F793-408A-9A95-572F70D6B7A8}"/>
    <cellStyle name="40% - Accent5 2 2 3 2 3 2" xfId="11161" xr:uid="{BA9A3CDA-47C2-4AC2-8D88-9D4F59BEDA5B}"/>
    <cellStyle name="40% - Accent5 2 2 3 2 3 2 2" xfId="30015" xr:uid="{F910AA07-EF85-47F5-83A6-6CEF9AE11996}"/>
    <cellStyle name="40% - Accent5 2 2 3 2 3 2 2 2" xfId="48777" xr:uid="{D4395A10-C4AD-444B-B509-A9C706B482B3}"/>
    <cellStyle name="40% - Accent5 2 2 3 2 3 2 3" xfId="20624" xr:uid="{D89F4C1D-31E7-4897-876C-CFD5DD13614D}"/>
    <cellStyle name="40% - Accent5 2 2 3 2 3 2 4" xfId="39396" xr:uid="{49FEA4CF-AF9A-41F2-8446-B55315B68A69}"/>
    <cellStyle name="40% - Accent5 2 2 3 2 3 3" xfId="24954" xr:uid="{ED3909C3-9431-49C1-8DA2-8D7F6C436064}"/>
    <cellStyle name="40% - Accent5 2 2 3 2 3 3 2" xfId="43716" xr:uid="{EC7C78EF-8D67-4AEC-BAD0-2B1ACC704D56}"/>
    <cellStyle name="40% - Accent5 2 2 3 2 3 4" xfId="15563" xr:uid="{725E6640-C695-4667-810A-C017781B0BBB}"/>
    <cellStyle name="40% - Accent5 2 2 3 2 3 5" xfId="34335" xr:uid="{41BA920A-B13F-43BE-BEEE-BA141D48939D}"/>
    <cellStyle name="40% - Accent5 2 2 3 2 3 6" xfId="53507" xr:uid="{E554F20F-10DC-4D38-871A-F7A524AEE5CC}"/>
    <cellStyle name="40% - Accent5 2 2 3 2 3 7" xfId="61391" xr:uid="{11A7C481-D104-4635-9AA7-56420355B9FD}"/>
    <cellStyle name="40% - Accent5 2 2 3 2 4" xfId="4356" xr:uid="{09FD4296-6AF0-42B7-8493-D4B4960E9282}"/>
    <cellStyle name="40% - Accent5 2 2 3 2 4 2" xfId="11162" xr:uid="{2AC6AAA7-351C-484E-B6F2-E924A59EB293}"/>
    <cellStyle name="40% - Accent5 2 2 3 2 4 2 2" xfId="30016" xr:uid="{A639CAB9-1B06-4DE7-B708-632E6CC6EF34}"/>
    <cellStyle name="40% - Accent5 2 2 3 2 4 2 2 2" xfId="48778" xr:uid="{9C02B2B4-2081-4D0A-8259-75736E765D8F}"/>
    <cellStyle name="40% - Accent5 2 2 3 2 4 2 3" xfId="20625" xr:uid="{D0B2D804-8B83-4FF5-8A48-FF5C74F9BFB7}"/>
    <cellStyle name="40% - Accent5 2 2 3 2 4 2 4" xfId="39397" xr:uid="{3A553F7F-6085-496E-B25E-5BE1446B9FBD}"/>
    <cellStyle name="40% - Accent5 2 2 3 2 4 3" xfId="23403" xr:uid="{AABBD2F3-5AB9-420C-B523-6C0B1BF5F399}"/>
    <cellStyle name="40% - Accent5 2 2 3 2 4 3 2" xfId="42166" xr:uid="{72A13814-F846-42AC-9060-BC45D593C0C8}"/>
    <cellStyle name="40% - Accent5 2 2 3 2 4 4" xfId="14012" xr:uid="{50CEBFB1-949E-48AD-B573-CEA4E8A99D74}"/>
    <cellStyle name="40% - Accent5 2 2 3 2 4 5" xfId="32785" xr:uid="{964F1FF8-737A-4B27-9134-56FF8D70FCD1}"/>
    <cellStyle name="40% - Accent5 2 2 3 2 4 6" xfId="53508" xr:uid="{1BB0A70C-A030-4ACA-825B-5E251EBD6F2F}"/>
    <cellStyle name="40% - Accent5 2 2 3 2 4 7" xfId="61392" xr:uid="{54118C77-CDB0-4ED4-AFA0-E6A87591C023}"/>
    <cellStyle name="40% - Accent5 2 2 3 2 5" xfId="7092" xr:uid="{E77E9630-B20E-445C-BA2A-784A927EFF0F}"/>
    <cellStyle name="40% - Accent5 2 2 3 2 5 2" xfId="26132" xr:uid="{15454693-9D86-4C95-A3CB-BA29B8E4B619}"/>
    <cellStyle name="40% - Accent5 2 2 3 2 5 2 2" xfId="44894" xr:uid="{939CCF19-3124-4BA2-8B8B-F29D856C6677}"/>
    <cellStyle name="40% - Accent5 2 2 3 2 5 3" xfId="16741" xr:uid="{37D45A14-8520-471F-A0CF-D019B31958BD}"/>
    <cellStyle name="40% - Accent5 2 2 3 2 5 4" xfId="35513" xr:uid="{A113AA23-C002-4EDE-898A-712F5DD46075}"/>
    <cellStyle name="40% - Accent5 2 2 3 2 6" xfId="8827" xr:uid="{263BE94A-2538-4444-A348-D1C64B75EC0E}"/>
    <cellStyle name="40% - Accent5 2 2 3 2 6 2" xfId="27683" xr:uid="{BDE2CCD7-7B04-436C-9B2D-4E52D0C3C359}"/>
    <cellStyle name="40% - Accent5 2 2 3 2 6 2 2" xfId="46445" xr:uid="{E16118B0-FAC2-4CB8-BC6D-3D16CB31739A}"/>
    <cellStyle name="40% - Accent5 2 2 3 2 6 3" xfId="18292" xr:uid="{CDDA5917-6493-411F-9981-8AA84B953B33}"/>
    <cellStyle name="40% - Accent5 2 2 3 2 6 4" xfId="37064" xr:uid="{CD897BFB-32B8-4D3D-BD9B-5F035C1C73B5}"/>
    <cellStyle name="40% - Accent5 2 2 3 2 7" xfId="22655" xr:uid="{85F465F3-0DAD-4BE8-B2E9-A2537D266279}"/>
    <cellStyle name="40% - Accent5 2 2 3 2 7 2" xfId="41427" xr:uid="{A42AFFA7-0443-4DC1-92BE-D7890BE7D5D8}"/>
    <cellStyle name="40% - Accent5 2 2 3 2 8" xfId="13264" xr:uid="{1AD85313-4D42-4472-AD61-79FAA35CA0A3}"/>
    <cellStyle name="40% - Accent5 2 2 3 2 9" xfId="32046" xr:uid="{5DAC2263-DE3D-4DCB-A0B4-82378827AFE0}"/>
    <cellStyle name="40% - Accent5 2 2 3 3" xfId="2555" xr:uid="{E3EC706D-1F70-4214-AF0F-31F4E5D3ED11}"/>
    <cellStyle name="40% - Accent5 2 2 3 3 10" xfId="51177" xr:uid="{17AEA275-C217-414E-BE91-8DBF75F7E140}"/>
    <cellStyle name="40% - Accent5 2 2 3 3 11" xfId="3602" xr:uid="{089C782D-6B2A-4556-AC9D-AB7050142988}"/>
    <cellStyle name="40% - Accent5 2 2 3 3 12" xfId="59295" xr:uid="{EDA8FC09-4D87-431B-AA9A-D498F89E898D}"/>
    <cellStyle name="40% - Accent5 2 2 3 3 2" xfId="2556" xr:uid="{8E371F28-F16B-4999-90EB-25250C8E6A4B}"/>
    <cellStyle name="40% - Accent5 2 2 3 3 2 10" xfId="59296" xr:uid="{EEC84C47-5AFB-47BB-83F8-E10F273048B7}"/>
    <cellStyle name="40% - Accent5 2 2 3 3 2 2" xfId="7095" xr:uid="{68F8A4F4-FDCA-4746-9697-1B0EA104671B}"/>
    <cellStyle name="40% - Accent5 2 2 3 3 2 2 2" xfId="11163" xr:uid="{3E026A5E-00A2-45E6-A864-EBBBCF21FA72}"/>
    <cellStyle name="40% - Accent5 2 2 3 3 2 2 2 2" xfId="30017" xr:uid="{85C9DDC5-8439-48CD-AEED-6A94865A104D}"/>
    <cellStyle name="40% - Accent5 2 2 3 3 2 2 2 2 2" xfId="48779" xr:uid="{8272F39B-95FD-43A6-98BA-8742FCBF5BB6}"/>
    <cellStyle name="40% - Accent5 2 2 3 3 2 2 2 3" xfId="20626" xr:uid="{A3043E83-9A98-4171-AEA3-F5EF970883B4}"/>
    <cellStyle name="40% - Accent5 2 2 3 3 2 2 2 4" xfId="39398" xr:uid="{86593271-F713-4B75-92FC-C87BA31DA708}"/>
    <cellStyle name="40% - Accent5 2 2 3 3 2 2 3" xfId="26135" xr:uid="{799BAD7C-750C-43CE-8B71-93D60F553081}"/>
    <cellStyle name="40% - Accent5 2 2 3 3 2 2 3 2" xfId="44897" xr:uid="{7120357E-196E-4702-AC1F-1730F2138BDB}"/>
    <cellStyle name="40% - Accent5 2 2 3 3 2 2 4" xfId="16744" xr:uid="{458C45A9-83AF-4537-B168-82BDBE2489ED}"/>
    <cellStyle name="40% - Accent5 2 2 3 3 2 2 5" xfId="35516" xr:uid="{D0D04A91-7D7B-4E10-890E-3AD95417769F}"/>
    <cellStyle name="40% - Accent5 2 2 3 3 2 2 6" xfId="53509" xr:uid="{22629837-9741-4F40-B7A0-BCEF13B9DD7F}"/>
    <cellStyle name="40% - Accent5 2 2 3 3 2 2 7" xfId="61393" xr:uid="{F422F939-F71B-447A-B9AE-080283E9A25D}"/>
    <cellStyle name="40% - Accent5 2 2 3 3 2 3" xfId="11164" xr:uid="{D3A2DF78-2737-4A06-AAAD-64272F6A55D0}"/>
    <cellStyle name="40% - Accent5 2 2 3 3 2 3 2" xfId="30018" xr:uid="{2ED8C8D0-5659-407F-B9AF-8CCDC4ED16CF}"/>
    <cellStyle name="40% - Accent5 2 2 3 3 2 3 2 2" xfId="48780" xr:uid="{1AF1013E-0A6F-46A6-A0A2-BFEBDD3FF359}"/>
    <cellStyle name="40% - Accent5 2 2 3 3 2 3 3" xfId="20627" xr:uid="{AF687029-8731-43F3-901D-E8FAAED9F614}"/>
    <cellStyle name="40% - Accent5 2 2 3 3 2 3 4" xfId="39399" xr:uid="{A0F72293-1F65-4E30-B9D5-D1823AB828A4}"/>
    <cellStyle name="40% - Accent5 2 2 3 3 2 3 5" xfId="53510" xr:uid="{036A3D46-40BE-4D49-A075-AA4AFC511B2E}"/>
    <cellStyle name="40% - Accent5 2 2 3 3 2 3 6" xfId="61394" xr:uid="{3BA5EDDB-7901-41AB-8BFD-63C23C628855}"/>
    <cellStyle name="40% - Accent5 2 2 3 3 2 4" xfId="8830" xr:uid="{C89844D3-6E7A-4D95-AD1D-B32A2A85F88A}"/>
    <cellStyle name="40% - Accent5 2 2 3 3 2 4 2" xfId="27686" xr:uid="{89D79F1A-DD1D-485A-BDCD-0FAA906DFDA5}"/>
    <cellStyle name="40% - Accent5 2 2 3 3 2 4 2 2" xfId="46448" xr:uid="{4DAF38EA-C945-408E-A32C-4AE2AB42BDFB}"/>
    <cellStyle name="40% - Accent5 2 2 3 3 2 4 3" xfId="18295" xr:uid="{099B66CB-47A4-4B2A-9383-E3002666F15F}"/>
    <cellStyle name="40% - Accent5 2 2 3 3 2 4 4" xfId="37067" xr:uid="{4CDEDB68-9478-45E2-9984-ECF37924F8F3}"/>
    <cellStyle name="40% - Accent5 2 2 3 3 2 5" xfId="24396" xr:uid="{675952CE-886B-4789-9EA9-E5B36EF9D562}"/>
    <cellStyle name="40% - Accent5 2 2 3 3 2 5 2" xfId="43159" xr:uid="{625B573C-3B66-4D6B-A4FD-CD82E0A8B705}"/>
    <cellStyle name="40% - Accent5 2 2 3 3 2 6" xfId="15005" xr:uid="{A13DEF9A-7054-4475-BAB7-6ED91F3A1AB0}"/>
    <cellStyle name="40% - Accent5 2 2 3 3 2 7" xfId="33778" xr:uid="{51225797-8C7E-4082-BDE5-8CCF2BC9D730}"/>
    <cellStyle name="40% - Accent5 2 2 3 3 2 8" xfId="51178" xr:uid="{AC1A1056-C7B5-464E-A3E1-9429915E513A}"/>
    <cellStyle name="40% - Accent5 2 2 3 3 2 9" xfId="5349" xr:uid="{4206A158-98FF-4775-844D-A22AFB0CEC94}"/>
    <cellStyle name="40% - Accent5 2 2 3 3 3" xfId="6125" xr:uid="{C22D0BE4-B749-4925-AD5F-11A7A6E8BC4E}"/>
    <cellStyle name="40% - Accent5 2 2 3 3 3 2" xfId="11165" xr:uid="{6F791F8D-8F82-4128-BA9F-2B50D4F00600}"/>
    <cellStyle name="40% - Accent5 2 2 3 3 3 2 2" xfId="30019" xr:uid="{5DF30A81-AA46-454B-8CAB-3C4B4E0F9077}"/>
    <cellStyle name="40% - Accent5 2 2 3 3 3 2 2 2" xfId="48781" xr:uid="{B7FF0D0F-B1AF-4A54-9E95-EA0E50523F5E}"/>
    <cellStyle name="40% - Accent5 2 2 3 3 3 2 3" xfId="20628" xr:uid="{DBF1AEDF-8EF7-4D3B-BA9A-A7039D494EF9}"/>
    <cellStyle name="40% - Accent5 2 2 3 3 3 2 4" xfId="39400" xr:uid="{C534E500-B078-4587-A664-F6ED7E0B7091}"/>
    <cellStyle name="40% - Accent5 2 2 3 3 3 3" xfId="25172" xr:uid="{A11810EA-669E-46FB-9FB1-A2D13CA3192A}"/>
    <cellStyle name="40% - Accent5 2 2 3 3 3 3 2" xfId="43934" xr:uid="{D7B89DB5-F8B1-4ACF-9CDF-2E4A57B8BBAD}"/>
    <cellStyle name="40% - Accent5 2 2 3 3 3 4" xfId="15781" xr:uid="{677FBA66-1BFF-4666-B970-5C0ADC0944D3}"/>
    <cellStyle name="40% - Accent5 2 2 3 3 3 5" xfId="34553" xr:uid="{F7B94B70-BEFF-417B-9CE6-5FBE481C5220}"/>
    <cellStyle name="40% - Accent5 2 2 3 3 3 6" xfId="53511" xr:uid="{906E9C08-46F8-4792-96C3-FCA03D50CE82}"/>
    <cellStyle name="40% - Accent5 2 2 3 3 3 7" xfId="61395" xr:uid="{39FDDAAB-BD69-4A93-859B-B1AA44EB0256}"/>
    <cellStyle name="40% - Accent5 2 2 3 3 4" xfId="4574" xr:uid="{1FFF57F4-205B-4A49-802B-99CAA503B701}"/>
    <cellStyle name="40% - Accent5 2 2 3 3 4 2" xfId="11166" xr:uid="{18C1C383-635B-42AD-B978-FAE41F61E7F3}"/>
    <cellStyle name="40% - Accent5 2 2 3 3 4 2 2" xfId="30020" xr:uid="{A677D4DD-A051-4400-A684-C85AD22E3B33}"/>
    <cellStyle name="40% - Accent5 2 2 3 3 4 2 2 2" xfId="48782" xr:uid="{B8073C7D-3210-481B-B209-E222607D3B23}"/>
    <cellStyle name="40% - Accent5 2 2 3 3 4 2 3" xfId="20629" xr:uid="{558C6EAD-CBD8-4662-8C30-15FC8601E051}"/>
    <cellStyle name="40% - Accent5 2 2 3 3 4 2 4" xfId="39401" xr:uid="{E708646B-1630-4A4C-9347-708C9FE1A80F}"/>
    <cellStyle name="40% - Accent5 2 2 3 3 4 3" xfId="23621" xr:uid="{C3E06789-4323-4101-AF9B-ADDDDA877E3C}"/>
    <cellStyle name="40% - Accent5 2 2 3 3 4 3 2" xfId="42384" xr:uid="{29E47DDA-16FB-417D-9BD9-0E2DCE8C2DB8}"/>
    <cellStyle name="40% - Accent5 2 2 3 3 4 4" xfId="14230" xr:uid="{286BE9E6-7D23-4B10-B7D2-80F9A16782BC}"/>
    <cellStyle name="40% - Accent5 2 2 3 3 4 5" xfId="33003" xr:uid="{201B6B42-580E-45FD-8597-35683E9A600E}"/>
    <cellStyle name="40% - Accent5 2 2 3 3 4 6" xfId="53512" xr:uid="{6E5061C5-ABA6-4057-BA58-919F1582872B}"/>
    <cellStyle name="40% - Accent5 2 2 3 3 4 7" xfId="61396" xr:uid="{FB52C879-B53A-4367-8355-4807839312BA}"/>
    <cellStyle name="40% - Accent5 2 2 3 3 5" xfId="7094" xr:uid="{6B3D00D0-9F87-43DB-BC92-22B3C6E47867}"/>
    <cellStyle name="40% - Accent5 2 2 3 3 5 2" xfId="26134" xr:uid="{94B1B9CB-CF05-4106-B970-650EF0E6CB12}"/>
    <cellStyle name="40% - Accent5 2 2 3 3 5 2 2" xfId="44896" xr:uid="{4B36667E-A778-4A51-9259-5A920C347638}"/>
    <cellStyle name="40% - Accent5 2 2 3 3 5 3" xfId="16743" xr:uid="{6E343EB2-6C9B-4942-AE7E-BE7F71971450}"/>
    <cellStyle name="40% - Accent5 2 2 3 3 5 4" xfId="35515" xr:uid="{00164E2E-2CF0-406D-A5CA-D49713731D38}"/>
    <cellStyle name="40% - Accent5 2 2 3 3 6" xfId="8829" xr:uid="{73CCB019-CEAA-4300-9597-B7D29533834D}"/>
    <cellStyle name="40% - Accent5 2 2 3 3 6 2" xfId="27685" xr:uid="{1422687E-836D-4371-BB42-77ABAE84795E}"/>
    <cellStyle name="40% - Accent5 2 2 3 3 6 2 2" xfId="46447" xr:uid="{A9CA546C-ED5C-4B0B-B71E-B97D5A32E372}"/>
    <cellStyle name="40% - Accent5 2 2 3 3 6 3" xfId="18294" xr:uid="{E45EC5AF-0900-41CB-82CA-812974D9A24C}"/>
    <cellStyle name="40% - Accent5 2 2 3 3 6 4" xfId="37066" xr:uid="{7854ED8C-5053-427D-BE0B-5FE4C9A31FF8}"/>
    <cellStyle name="40% - Accent5 2 2 3 3 7" xfId="22656" xr:uid="{154A2891-8642-4FE9-AFC1-7BFC49078CD6}"/>
    <cellStyle name="40% - Accent5 2 2 3 3 7 2" xfId="41428" xr:uid="{E4E723A2-707F-4B8C-84A8-8EFABA5982D6}"/>
    <cellStyle name="40% - Accent5 2 2 3 3 8" xfId="13265" xr:uid="{59BFFCDE-4AC0-402B-A838-62561BBD4326}"/>
    <cellStyle name="40% - Accent5 2 2 3 3 9" xfId="32047" xr:uid="{0E1522B9-510B-4AA7-B3FE-EBA4F30490AF}"/>
    <cellStyle name="40% - Accent5 2 2 3 4" xfId="2557" xr:uid="{593184AC-6E40-4187-AC08-14ECEFC10640}"/>
    <cellStyle name="40% - Accent5 2 2 3 4 10" xfId="59297" xr:uid="{49493D4C-071E-41BF-A05E-5AD3F533448C}"/>
    <cellStyle name="40% - Accent5 2 2 3 4 2" xfId="7096" xr:uid="{E1E8DDBC-9DF4-4CCA-BEE6-2D6452C856AD}"/>
    <cellStyle name="40% - Accent5 2 2 3 4 2 2" xfId="11167" xr:uid="{E7C223C9-C348-4394-B38E-3ED79E1F5FA7}"/>
    <cellStyle name="40% - Accent5 2 2 3 4 2 2 2" xfId="30021" xr:uid="{B475CF2E-7C8E-45EC-BD2C-CBC1990C5415}"/>
    <cellStyle name="40% - Accent5 2 2 3 4 2 2 2 2" xfId="48783" xr:uid="{B18370D7-7A8D-4021-B237-065208DAF36D}"/>
    <cellStyle name="40% - Accent5 2 2 3 4 2 2 3" xfId="20630" xr:uid="{A4EC196A-3C0F-40A1-88AC-71BF9DEFF6A8}"/>
    <cellStyle name="40% - Accent5 2 2 3 4 2 2 4" xfId="39402" xr:uid="{ED10F242-37B7-403A-8C3E-5BDC5923626D}"/>
    <cellStyle name="40% - Accent5 2 2 3 4 2 3" xfId="26136" xr:uid="{FE715230-0F1B-4FD7-8C2E-E51565005C55}"/>
    <cellStyle name="40% - Accent5 2 2 3 4 2 3 2" xfId="44898" xr:uid="{427C044F-89F6-411E-BA4C-6126065C31E6}"/>
    <cellStyle name="40% - Accent5 2 2 3 4 2 4" xfId="16745" xr:uid="{63EA652A-B8D5-4059-823F-BD1691C3EC28}"/>
    <cellStyle name="40% - Accent5 2 2 3 4 2 5" xfId="35517" xr:uid="{C3C8ADB9-D517-48EB-9097-B930C64C83EC}"/>
    <cellStyle name="40% - Accent5 2 2 3 4 2 6" xfId="53513" xr:uid="{FB8FE324-0091-4881-962C-74719C86D772}"/>
    <cellStyle name="40% - Accent5 2 2 3 4 2 7" xfId="61397" xr:uid="{D75B9FB9-CFF0-4021-8C13-C8974FB7DF7C}"/>
    <cellStyle name="40% - Accent5 2 2 3 4 3" xfId="11168" xr:uid="{BD508561-DD67-4650-A51D-732904D9C2D4}"/>
    <cellStyle name="40% - Accent5 2 2 3 4 3 2" xfId="30022" xr:uid="{676E4312-0025-4BF7-B822-60F527F10D45}"/>
    <cellStyle name="40% - Accent5 2 2 3 4 3 2 2" xfId="48784" xr:uid="{346131F9-6329-4AB6-97C2-00401A0D8284}"/>
    <cellStyle name="40% - Accent5 2 2 3 4 3 3" xfId="20631" xr:uid="{D292D2BF-5C61-4EB5-8F01-E9AFF2E37236}"/>
    <cellStyle name="40% - Accent5 2 2 3 4 3 4" xfId="39403" xr:uid="{2A5C1786-90B9-4DEE-936E-4A76EEFD8DB5}"/>
    <cellStyle name="40% - Accent5 2 2 3 4 3 5" xfId="53514" xr:uid="{A2669280-AB44-4AE1-B4F7-5D6FFD9F7683}"/>
    <cellStyle name="40% - Accent5 2 2 3 4 3 6" xfId="61398" xr:uid="{C27F4501-78B6-45A4-93D1-82C16C2E83FE}"/>
    <cellStyle name="40% - Accent5 2 2 3 4 4" xfId="8831" xr:uid="{E53D3BB0-71BF-497A-ADAD-54DE3D323C5A}"/>
    <cellStyle name="40% - Accent5 2 2 3 4 4 2" xfId="27687" xr:uid="{E7F2F5AD-DC8B-4067-A55D-2A22CA8BC460}"/>
    <cellStyle name="40% - Accent5 2 2 3 4 4 2 2" xfId="46449" xr:uid="{5BE3AAE2-9E4F-43B4-8975-5837DA2B0BEA}"/>
    <cellStyle name="40% - Accent5 2 2 3 4 4 3" xfId="18296" xr:uid="{41A7A626-92C6-4A07-9CEC-EC95DD734999}"/>
    <cellStyle name="40% - Accent5 2 2 3 4 4 4" xfId="37068" xr:uid="{B659EE04-6BE6-4078-A9E9-7396F4953B07}"/>
    <cellStyle name="40% - Accent5 2 2 3 4 5" xfId="23963" xr:uid="{08ECEA43-E20A-49C2-8726-5E088CD60C0C}"/>
    <cellStyle name="40% - Accent5 2 2 3 4 5 2" xfId="42726" xr:uid="{9D02C325-17DB-4989-8B6E-50EB65696734}"/>
    <cellStyle name="40% - Accent5 2 2 3 4 6" xfId="14572" xr:uid="{CE09F2E8-3FC9-42CD-BCC6-ABC1AB49CA6A}"/>
    <cellStyle name="40% - Accent5 2 2 3 4 7" xfId="33345" xr:uid="{92BA5EAE-CF89-468F-B8D1-EB3397D9469A}"/>
    <cellStyle name="40% - Accent5 2 2 3 4 8" xfId="51179" xr:uid="{C97C33FD-BC4F-4058-8894-627EBED67BCE}"/>
    <cellStyle name="40% - Accent5 2 2 3 4 9" xfId="4916" xr:uid="{E6C8356A-62B3-4609-8939-374ABD5E181F}"/>
    <cellStyle name="40% - Accent5 2 2 3 5" xfId="5692" xr:uid="{2A112B9D-3DDC-4B7D-AE40-58C494082475}"/>
    <cellStyle name="40% - Accent5 2 2 3 5 2" xfId="11169" xr:uid="{DA83BC4D-8279-489D-B105-BE86CAA10C4D}"/>
    <cellStyle name="40% - Accent5 2 2 3 5 2 2" xfId="30023" xr:uid="{CA36E8D7-2828-4925-975B-700FF2499553}"/>
    <cellStyle name="40% - Accent5 2 2 3 5 2 2 2" xfId="48785" xr:uid="{046D62D9-E9E2-4DFF-8962-20A43DDE6A56}"/>
    <cellStyle name="40% - Accent5 2 2 3 5 2 3" xfId="20632" xr:uid="{604FDBA9-0CEE-47EB-BDB1-57DD3E3A0EE9}"/>
    <cellStyle name="40% - Accent5 2 2 3 5 2 4" xfId="39404" xr:uid="{6F5B88F1-B778-48E4-94E6-EDE87157D448}"/>
    <cellStyle name="40% - Accent5 2 2 3 5 3" xfId="24739" xr:uid="{4ACCD341-D948-450F-A36A-A7FB8D23834E}"/>
    <cellStyle name="40% - Accent5 2 2 3 5 3 2" xfId="43501" xr:uid="{70A420DE-47E1-4231-8B0E-1DB61AB86F6A}"/>
    <cellStyle name="40% - Accent5 2 2 3 5 4" xfId="15348" xr:uid="{CB2D5512-A74A-485D-A879-4097529ED790}"/>
    <cellStyle name="40% - Accent5 2 2 3 5 5" xfId="34120" xr:uid="{452E1AA8-966E-42DB-8E02-9FA5719F794B}"/>
    <cellStyle name="40% - Accent5 2 2 3 5 6" xfId="53515" xr:uid="{C9BD9FFB-1C7E-4ACF-ACAC-3CE9F691F2F3}"/>
    <cellStyle name="40% - Accent5 2 2 3 5 7" xfId="61399" xr:uid="{9754A19B-CFBB-42A9-AFDB-049A7D464E2D}"/>
    <cellStyle name="40% - Accent5 2 2 3 6" xfId="4141" xr:uid="{C64CCF0E-11E2-426F-89C4-E15B42DEAFBC}"/>
    <cellStyle name="40% - Accent5 2 2 3 6 2" xfId="11170" xr:uid="{8E5916D8-00DF-4D5A-9187-705B3DF25D68}"/>
    <cellStyle name="40% - Accent5 2 2 3 6 2 2" xfId="30024" xr:uid="{C2664F97-882A-4271-B348-810D76115FFF}"/>
    <cellStyle name="40% - Accent5 2 2 3 6 2 2 2" xfId="48786" xr:uid="{73AC8942-7D20-4E48-8E9F-C076E010D711}"/>
    <cellStyle name="40% - Accent5 2 2 3 6 2 3" xfId="20633" xr:uid="{8B1CEBD6-E603-41AC-B5B1-C34F63FFF6BF}"/>
    <cellStyle name="40% - Accent5 2 2 3 6 2 4" xfId="39405" xr:uid="{16C92A47-DD32-4E3E-B133-A54CAB202F47}"/>
    <cellStyle name="40% - Accent5 2 2 3 6 3" xfId="23188" xr:uid="{36A08921-24F0-4FC0-A161-05BA0825399E}"/>
    <cellStyle name="40% - Accent5 2 2 3 6 3 2" xfId="41951" xr:uid="{D3A64269-76BF-4DC8-AB03-AF2E14E36B9D}"/>
    <cellStyle name="40% - Accent5 2 2 3 6 4" xfId="13797" xr:uid="{096435DD-E12E-4740-9AD6-95382857FA6F}"/>
    <cellStyle name="40% - Accent5 2 2 3 6 5" xfId="32570" xr:uid="{C1EF9772-E6B8-49A5-869B-A3C018F91411}"/>
    <cellStyle name="40% - Accent5 2 2 3 6 6" xfId="53516" xr:uid="{CB0D7A6F-5546-4317-AB9A-42180242B608}"/>
    <cellStyle name="40% - Accent5 2 2 3 6 7" xfId="61400" xr:uid="{16D1967C-DDE5-4D23-B7AC-A0E2D6DFC676}"/>
    <cellStyle name="40% - Accent5 2 2 3 7" xfId="7091" xr:uid="{EA28E7B2-60E2-4E33-AB08-3891DEFF610B}"/>
    <cellStyle name="40% - Accent5 2 2 3 7 2" xfId="26131" xr:uid="{7877F254-1788-4011-8D9E-AEC08693D799}"/>
    <cellStyle name="40% - Accent5 2 2 3 7 2 2" xfId="44893" xr:uid="{11383B98-B998-46C2-BEA8-7EE2C5555760}"/>
    <cellStyle name="40% - Accent5 2 2 3 7 3" xfId="16740" xr:uid="{2175B3AA-1712-4D1A-8881-2DF3622BA32A}"/>
    <cellStyle name="40% - Accent5 2 2 3 7 4" xfId="35512" xr:uid="{D229F4D4-9DAC-4AA4-B17F-85EDB4247221}"/>
    <cellStyle name="40% - Accent5 2 2 3 8" xfId="8826" xr:uid="{992D55C2-664A-49C4-9579-F72E01DD9081}"/>
    <cellStyle name="40% - Accent5 2 2 3 8 2" xfId="27682" xr:uid="{9F82F213-4D34-4876-8F85-CE23982C021C}"/>
    <cellStyle name="40% - Accent5 2 2 3 8 2 2" xfId="46444" xr:uid="{169C03DD-245F-4C3C-89FC-EA626BF9F0EA}"/>
    <cellStyle name="40% - Accent5 2 2 3 8 3" xfId="18291" xr:uid="{5FD38F18-8EF2-449E-A905-A923CA616BB7}"/>
    <cellStyle name="40% - Accent5 2 2 3 8 4" xfId="37063" xr:uid="{33A160BB-8C4C-4ADC-AFF1-A63EB5E93A8E}"/>
    <cellStyle name="40% - Accent5 2 2 3 9" xfId="22654" xr:uid="{CF73639A-1750-402D-8926-BA11C5FE87E9}"/>
    <cellStyle name="40% - Accent5 2 2 3 9 2" xfId="41426" xr:uid="{9E5E6BB5-359B-49A0-9543-9CB5FFC5EEAB}"/>
    <cellStyle name="40% - Accent5 2 2 4" xfId="1612" xr:uid="{799E4D24-EC79-40AC-B8C7-1E684CCC4077}"/>
    <cellStyle name="40% - Accent5 2 2 4 10" xfId="13266" xr:uid="{262BDA64-EF18-4A9E-9DBA-17D8E23FF628}"/>
    <cellStyle name="40% - Accent5 2 2 4 11" xfId="32048" xr:uid="{49390317-5A0C-49DC-AA08-79CF3A8A6A08}"/>
    <cellStyle name="40% - Accent5 2 2 4 12" xfId="51180" xr:uid="{EE614B6F-CFE3-486A-9EF3-EE32879C28F3}"/>
    <cellStyle name="40% - Accent5 2 2 4 13" xfId="3603" xr:uid="{24F6BC97-2D48-4BBB-93FF-85BF990EDC5F}"/>
    <cellStyle name="40% - Accent5 2 2 4 14" xfId="59298" xr:uid="{4F68B1CA-FD48-486E-87B9-56C8BCA402A1}"/>
    <cellStyle name="40% - Accent5 2 2 4 2" xfId="2558" xr:uid="{DF9C1549-AF93-4265-A8D1-D95516EEC28A}"/>
    <cellStyle name="40% - Accent5 2 2 4 2 10" xfId="51181" xr:uid="{DA445A8D-97B0-41A2-99E2-1888ABD706D7}"/>
    <cellStyle name="40% - Accent5 2 2 4 2 11" xfId="3604" xr:uid="{08D75199-0474-4F46-B3FE-9E27090FD79C}"/>
    <cellStyle name="40% - Accent5 2 2 4 2 12" xfId="59299" xr:uid="{52AB66CD-73E9-4E6D-8F99-B6409FE97809}"/>
    <cellStyle name="40% - Accent5 2 2 4 2 2" xfId="2559" xr:uid="{7F625623-46FC-42A4-BF37-20A5FB937895}"/>
    <cellStyle name="40% - Accent5 2 2 4 2 2 10" xfId="59300" xr:uid="{7B168CEF-45E8-45AB-A907-E6A9FC0471A2}"/>
    <cellStyle name="40% - Accent5 2 2 4 2 2 2" xfId="7099" xr:uid="{4D6126B2-DF61-4385-99EB-C186C9A361D8}"/>
    <cellStyle name="40% - Accent5 2 2 4 2 2 2 2" xfId="11171" xr:uid="{A3228F9C-B717-4B55-8B59-34C061B51550}"/>
    <cellStyle name="40% - Accent5 2 2 4 2 2 2 2 2" xfId="30025" xr:uid="{68EA968E-B441-4FA0-AEF6-66A7DFB347F6}"/>
    <cellStyle name="40% - Accent5 2 2 4 2 2 2 2 2 2" xfId="48787" xr:uid="{DC368B28-BD49-4EDC-90E4-914B85B43803}"/>
    <cellStyle name="40% - Accent5 2 2 4 2 2 2 2 3" xfId="20634" xr:uid="{71714BB2-B0F4-4665-835A-960B0F676107}"/>
    <cellStyle name="40% - Accent5 2 2 4 2 2 2 2 4" xfId="39406" xr:uid="{2ACC98A1-BB61-4AEA-B876-4FE3F445A0AA}"/>
    <cellStyle name="40% - Accent5 2 2 4 2 2 2 3" xfId="26139" xr:uid="{0F1867FF-D1E6-47A2-8DF2-4A42CDA0EF81}"/>
    <cellStyle name="40% - Accent5 2 2 4 2 2 2 3 2" xfId="44901" xr:uid="{B4CA5173-31EF-4302-AA49-C0AA1D1CF1BE}"/>
    <cellStyle name="40% - Accent5 2 2 4 2 2 2 4" xfId="16748" xr:uid="{7661E03B-F757-4BEB-88F6-6D0F4E596311}"/>
    <cellStyle name="40% - Accent5 2 2 4 2 2 2 5" xfId="35520" xr:uid="{3F7BFF2F-9DB6-4D86-AB99-E8F7BF058697}"/>
    <cellStyle name="40% - Accent5 2 2 4 2 2 2 6" xfId="53517" xr:uid="{39A13EEA-4291-41E0-BF43-E65423643BF6}"/>
    <cellStyle name="40% - Accent5 2 2 4 2 2 2 7" xfId="61401" xr:uid="{400A6EA1-66C2-4D3A-8948-059ADAE7FC49}"/>
    <cellStyle name="40% - Accent5 2 2 4 2 2 3" xfId="11172" xr:uid="{9A992403-5451-41FC-BFD3-87CAA88E13AE}"/>
    <cellStyle name="40% - Accent5 2 2 4 2 2 3 2" xfId="30026" xr:uid="{D1B23CDF-C918-4516-BC41-DE937DB16B6E}"/>
    <cellStyle name="40% - Accent5 2 2 4 2 2 3 2 2" xfId="48788" xr:uid="{B5FA5D3C-B51A-4936-A423-AA0AED85A2D8}"/>
    <cellStyle name="40% - Accent5 2 2 4 2 2 3 3" xfId="20635" xr:uid="{6172A4F0-8946-4998-A737-A8A2873E651C}"/>
    <cellStyle name="40% - Accent5 2 2 4 2 2 3 4" xfId="39407" xr:uid="{185EAFE6-09F5-4794-ADC2-04A9BCDBE62F}"/>
    <cellStyle name="40% - Accent5 2 2 4 2 2 3 5" xfId="53518" xr:uid="{5B251B28-7A52-44BF-8671-09E4BBA26F25}"/>
    <cellStyle name="40% - Accent5 2 2 4 2 2 3 6" xfId="61402" xr:uid="{355DE92D-CFAA-4223-9681-E6A277A1CF05}"/>
    <cellStyle name="40% - Accent5 2 2 4 2 2 4" xfId="8834" xr:uid="{2942E77A-DC12-4605-A169-832A417FFCF4}"/>
    <cellStyle name="40% - Accent5 2 2 4 2 2 4 2" xfId="27690" xr:uid="{85993844-1AB8-48AE-90A6-37F448E73CE6}"/>
    <cellStyle name="40% - Accent5 2 2 4 2 2 4 2 2" xfId="46452" xr:uid="{C80D8B66-EF02-452D-859F-BE67C296932C}"/>
    <cellStyle name="40% - Accent5 2 2 4 2 2 4 3" xfId="18299" xr:uid="{C08F3A20-2A15-47BC-A151-99642AC0CBE5}"/>
    <cellStyle name="40% - Accent5 2 2 4 2 2 4 4" xfId="37071" xr:uid="{E2F43FBB-AF1F-476A-B75E-BA23DA73F28A}"/>
    <cellStyle name="40% - Accent5 2 2 4 2 2 5" xfId="24221" xr:uid="{60E3FDCF-E5FE-4659-B7B4-86F228ADECE5}"/>
    <cellStyle name="40% - Accent5 2 2 4 2 2 5 2" xfId="42984" xr:uid="{47B3EB12-0014-4C0D-8F84-59E2ACEEC4BF}"/>
    <cellStyle name="40% - Accent5 2 2 4 2 2 6" xfId="14830" xr:uid="{2F3AF09E-9492-4732-A0B6-E817360603EA}"/>
    <cellStyle name="40% - Accent5 2 2 4 2 2 7" xfId="33603" xr:uid="{641133FC-6226-4B04-BCB0-9BB673A0B9EC}"/>
    <cellStyle name="40% - Accent5 2 2 4 2 2 8" xfId="51182" xr:uid="{BF157CAD-ADCA-447F-B566-AF4B1E50D2A9}"/>
    <cellStyle name="40% - Accent5 2 2 4 2 2 9" xfId="5174" xr:uid="{29C2260D-9757-4F90-B050-95DFE5E36FFE}"/>
    <cellStyle name="40% - Accent5 2 2 4 2 3" xfId="5950" xr:uid="{13A755C4-DD5F-4ECD-B0A6-968570EFF687}"/>
    <cellStyle name="40% - Accent5 2 2 4 2 3 2" xfId="11173" xr:uid="{E81A3D15-A3D3-4999-AA3E-A1BF4E9D72D1}"/>
    <cellStyle name="40% - Accent5 2 2 4 2 3 2 2" xfId="30027" xr:uid="{F33B08A3-43A2-4E28-B8A1-D6BBEB78B028}"/>
    <cellStyle name="40% - Accent5 2 2 4 2 3 2 2 2" xfId="48789" xr:uid="{1E7F3026-1945-41EA-9B91-0405656DE3FF}"/>
    <cellStyle name="40% - Accent5 2 2 4 2 3 2 3" xfId="20636" xr:uid="{151A6F0A-CA2D-45FD-8163-342A968B1F4E}"/>
    <cellStyle name="40% - Accent5 2 2 4 2 3 2 4" xfId="39408" xr:uid="{89419A32-0D99-4360-BB39-824EE5B6B564}"/>
    <cellStyle name="40% - Accent5 2 2 4 2 3 3" xfId="24997" xr:uid="{9D41CB1B-DF62-488D-8436-5BEBDA8E41BB}"/>
    <cellStyle name="40% - Accent5 2 2 4 2 3 3 2" xfId="43759" xr:uid="{C1A3D9EE-B77D-497E-BED1-2C4664D3F604}"/>
    <cellStyle name="40% - Accent5 2 2 4 2 3 4" xfId="15606" xr:uid="{6388A289-E556-4246-BF44-6B5600FAF96B}"/>
    <cellStyle name="40% - Accent5 2 2 4 2 3 5" xfId="34378" xr:uid="{09C90679-44C9-4F8F-95EB-8C131DAA1B7D}"/>
    <cellStyle name="40% - Accent5 2 2 4 2 3 6" xfId="53519" xr:uid="{A9856F1F-EF39-4A43-8A16-F8B96DDCE362}"/>
    <cellStyle name="40% - Accent5 2 2 4 2 3 7" xfId="61403" xr:uid="{75F67911-4C4B-4D0B-B7A9-473DAA03FA7D}"/>
    <cellStyle name="40% - Accent5 2 2 4 2 4" xfId="4399" xr:uid="{D6BB651E-F8F0-4BFA-90F7-0AFC93B81AAA}"/>
    <cellStyle name="40% - Accent5 2 2 4 2 4 2" xfId="11174" xr:uid="{8951B632-7A24-4792-B069-1590B12E8162}"/>
    <cellStyle name="40% - Accent5 2 2 4 2 4 2 2" xfId="30028" xr:uid="{C9B6FE85-C725-4D0A-BEA2-E7FF02569556}"/>
    <cellStyle name="40% - Accent5 2 2 4 2 4 2 2 2" xfId="48790" xr:uid="{4C7532AB-A3F2-41A3-989B-E32B16282F37}"/>
    <cellStyle name="40% - Accent5 2 2 4 2 4 2 3" xfId="20637" xr:uid="{EB2FFEE2-0BA5-4779-AF88-27FC59135470}"/>
    <cellStyle name="40% - Accent5 2 2 4 2 4 2 4" xfId="39409" xr:uid="{6D6FA212-93BD-4850-A3DB-571E13DA8F7C}"/>
    <cellStyle name="40% - Accent5 2 2 4 2 4 3" xfId="23446" xr:uid="{26FFDE27-F843-45D8-A29C-375E28B52869}"/>
    <cellStyle name="40% - Accent5 2 2 4 2 4 3 2" xfId="42209" xr:uid="{C976C437-0041-486A-B61A-CB9BFADDEBFD}"/>
    <cellStyle name="40% - Accent5 2 2 4 2 4 4" xfId="14055" xr:uid="{A3767E8D-8136-4F12-91A5-2C1C8E7C8EF8}"/>
    <cellStyle name="40% - Accent5 2 2 4 2 4 5" xfId="32828" xr:uid="{744ED2E2-DDC1-4BA4-867E-77AE404FE7D4}"/>
    <cellStyle name="40% - Accent5 2 2 4 2 4 6" xfId="53520" xr:uid="{239C2C82-8753-4CA4-971B-AD2D0BF601D1}"/>
    <cellStyle name="40% - Accent5 2 2 4 2 4 7" xfId="61404" xr:uid="{B4DFC0AC-4766-4406-A830-9F77CEBA1880}"/>
    <cellStyle name="40% - Accent5 2 2 4 2 5" xfId="7098" xr:uid="{0F24836F-9F9A-4775-BDF6-23D71B2C1863}"/>
    <cellStyle name="40% - Accent5 2 2 4 2 5 2" xfId="26138" xr:uid="{A9F0E454-FB0C-4231-A32A-9DBB4F714AE9}"/>
    <cellStyle name="40% - Accent5 2 2 4 2 5 2 2" xfId="44900" xr:uid="{C271BD2F-59DF-4BEF-BCFF-08304173BA2D}"/>
    <cellStyle name="40% - Accent5 2 2 4 2 5 3" xfId="16747" xr:uid="{20FC1CC0-4A35-42CF-A7EE-0D8E255B4193}"/>
    <cellStyle name="40% - Accent5 2 2 4 2 5 4" xfId="35519" xr:uid="{9D115561-B83B-496C-837D-B1F2B8EC22E0}"/>
    <cellStyle name="40% - Accent5 2 2 4 2 6" xfId="8833" xr:uid="{954A1E03-7CCB-4FBE-908F-93D4722F5A81}"/>
    <cellStyle name="40% - Accent5 2 2 4 2 6 2" xfId="27689" xr:uid="{58E0B29B-FC1A-40CF-AF15-4491F02D979F}"/>
    <cellStyle name="40% - Accent5 2 2 4 2 6 2 2" xfId="46451" xr:uid="{555AC8F0-AC4C-4387-903B-AB4CC9C22419}"/>
    <cellStyle name="40% - Accent5 2 2 4 2 6 3" xfId="18298" xr:uid="{968362C0-07A4-40D1-8E94-E3F3BD3796B7}"/>
    <cellStyle name="40% - Accent5 2 2 4 2 6 4" xfId="37070" xr:uid="{B661F806-D4EC-4CDD-9493-95E2C6F906F7}"/>
    <cellStyle name="40% - Accent5 2 2 4 2 7" xfId="22658" xr:uid="{41BED27D-0DCC-482B-826E-BA6543FF8DFC}"/>
    <cellStyle name="40% - Accent5 2 2 4 2 7 2" xfId="41430" xr:uid="{54F84549-44E0-4CD0-8D5C-ACCD0C646346}"/>
    <cellStyle name="40% - Accent5 2 2 4 2 8" xfId="13267" xr:uid="{C609B756-DB42-4525-A006-1360C91C521E}"/>
    <cellStyle name="40% - Accent5 2 2 4 2 9" xfId="32049" xr:uid="{A97A4039-5ED9-4369-A5A4-69806F07553C}"/>
    <cellStyle name="40% - Accent5 2 2 4 3" xfId="2560" xr:uid="{3CBA51FC-5077-4B96-AE05-F8817BAFA74C}"/>
    <cellStyle name="40% - Accent5 2 2 4 3 10" xfId="51183" xr:uid="{33762675-5BB4-4F72-B207-8A0D8379DFD1}"/>
    <cellStyle name="40% - Accent5 2 2 4 3 11" xfId="3605" xr:uid="{E06A5001-EB13-42B0-821B-933AF8F23BC4}"/>
    <cellStyle name="40% - Accent5 2 2 4 3 12" xfId="59301" xr:uid="{29F8DEFA-1CF8-4CCA-8CB2-3B0738247DAF}"/>
    <cellStyle name="40% - Accent5 2 2 4 3 2" xfId="2561" xr:uid="{AE7630DF-89FB-4E70-8743-A2CC49298150}"/>
    <cellStyle name="40% - Accent5 2 2 4 3 2 10" xfId="59302" xr:uid="{4ED74AB7-1089-4820-8F10-F56134898280}"/>
    <cellStyle name="40% - Accent5 2 2 4 3 2 2" xfId="7101" xr:uid="{2FA6900C-75CC-4065-A0AA-B7B83FFAC67B}"/>
    <cellStyle name="40% - Accent5 2 2 4 3 2 2 2" xfId="11175" xr:uid="{00FC2404-3E4E-4CF3-AD0A-2D2746722B19}"/>
    <cellStyle name="40% - Accent5 2 2 4 3 2 2 2 2" xfId="30029" xr:uid="{37429F13-0CD1-44E7-A151-D9EE40A79A7A}"/>
    <cellStyle name="40% - Accent5 2 2 4 3 2 2 2 2 2" xfId="48791" xr:uid="{3F1564C4-54CB-40A7-A4A1-DF361C5D1139}"/>
    <cellStyle name="40% - Accent5 2 2 4 3 2 2 2 3" xfId="20638" xr:uid="{B9304892-42CA-4DF5-93E6-FFB70F8AD57D}"/>
    <cellStyle name="40% - Accent5 2 2 4 3 2 2 2 4" xfId="39410" xr:uid="{654D3EF9-BB53-496B-9C2C-1799BED0ED80}"/>
    <cellStyle name="40% - Accent5 2 2 4 3 2 2 3" xfId="26141" xr:uid="{FE565A28-BC3D-477A-8524-5888856C2A3A}"/>
    <cellStyle name="40% - Accent5 2 2 4 3 2 2 3 2" xfId="44903" xr:uid="{407AB125-DF27-487E-8BE4-23E62D61A37E}"/>
    <cellStyle name="40% - Accent5 2 2 4 3 2 2 4" xfId="16750" xr:uid="{34686D57-F47F-4714-9CC7-C5A6CC86AFAD}"/>
    <cellStyle name="40% - Accent5 2 2 4 3 2 2 5" xfId="35522" xr:uid="{B06137DD-F417-498D-9F05-115C75DD8946}"/>
    <cellStyle name="40% - Accent5 2 2 4 3 2 2 6" xfId="53521" xr:uid="{6AD3F851-6343-4F18-935E-88866650036C}"/>
    <cellStyle name="40% - Accent5 2 2 4 3 2 2 7" xfId="61405" xr:uid="{336B4BD7-7143-4A74-98D6-F0070F24CFD0}"/>
    <cellStyle name="40% - Accent5 2 2 4 3 2 3" xfId="11176" xr:uid="{9A333054-CA18-420C-BC41-FBCD9492EF37}"/>
    <cellStyle name="40% - Accent5 2 2 4 3 2 3 2" xfId="30030" xr:uid="{942C12F2-4065-4902-97DA-A3AD4416DB70}"/>
    <cellStyle name="40% - Accent5 2 2 4 3 2 3 2 2" xfId="48792" xr:uid="{29442046-9B8B-4E87-8F5B-2822C707AF55}"/>
    <cellStyle name="40% - Accent5 2 2 4 3 2 3 3" xfId="20639" xr:uid="{96FE3333-A6F3-4A4A-A9DE-79A1100045BC}"/>
    <cellStyle name="40% - Accent5 2 2 4 3 2 3 4" xfId="39411" xr:uid="{C0123937-0313-4128-93C8-DC14FA0CE53A}"/>
    <cellStyle name="40% - Accent5 2 2 4 3 2 3 5" xfId="53522" xr:uid="{CC802DB0-080C-4C8F-AF92-1E17D2F45F6A}"/>
    <cellStyle name="40% - Accent5 2 2 4 3 2 3 6" xfId="61406" xr:uid="{EC660DA4-9202-4C4D-AA80-9ED6872E662F}"/>
    <cellStyle name="40% - Accent5 2 2 4 3 2 4" xfId="8836" xr:uid="{8471017E-7682-4F5E-BC06-5D6C3B02DB53}"/>
    <cellStyle name="40% - Accent5 2 2 4 3 2 4 2" xfId="27692" xr:uid="{22CB12CF-0559-4E82-B67D-551F982ED62A}"/>
    <cellStyle name="40% - Accent5 2 2 4 3 2 4 2 2" xfId="46454" xr:uid="{B65B61F3-3163-4359-B361-C749667E226B}"/>
    <cellStyle name="40% - Accent5 2 2 4 3 2 4 3" xfId="18301" xr:uid="{EE042FDF-EB0B-40E5-B756-29F0CC6088F4}"/>
    <cellStyle name="40% - Accent5 2 2 4 3 2 4 4" xfId="37073" xr:uid="{EC661BA1-372A-4278-ACA4-52A90DD1BF7D}"/>
    <cellStyle name="40% - Accent5 2 2 4 3 2 5" xfId="24439" xr:uid="{CAADCF67-9A5F-4B50-9909-A09C22F7AEEF}"/>
    <cellStyle name="40% - Accent5 2 2 4 3 2 5 2" xfId="43202" xr:uid="{296A1164-DAB1-4764-9D4C-B08917913ED0}"/>
    <cellStyle name="40% - Accent5 2 2 4 3 2 6" xfId="15048" xr:uid="{D9C0C08B-F9B6-4681-9D43-D125B39D4544}"/>
    <cellStyle name="40% - Accent5 2 2 4 3 2 7" xfId="33821" xr:uid="{AF0EC26E-AF79-49C5-BFF0-CFD31C1CB988}"/>
    <cellStyle name="40% - Accent5 2 2 4 3 2 8" xfId="51184" xr:uid="{89FA0BC6-EEAE-4522-BE3F-764CD477357C}"/>
    <cellStyle name="40% - Accent5 2 2 4 3 2 9" xfId="5392" xr:uid="{C14AAA91-A74F-484F-AFB1-9EFD05006DA2}"/>
    <cellStyle name="40% - Accent5 2 2 4 3 3" xfId="6168" xr:uid="{95A8BF21-6EB3-4120-AE0B-E9A90FDA2E06}"/>
    <cellStyle name="40% - Accent5 2 2 4 3 3 2" xfId="11177" xr:uid="{A63B7A3E-AF78-4999-98E5-5B54AE02358C}"/>
    <cellStyle name="40% - Accent5 2 2 4 3 3 2 2" xfId="30031" xr:uid="{ACB325CA-0DFD-41E3-AA8D-47AFF029DB64}"/>
    <cellStyle name="40% - Accent5 2 2 4 3 3 2 2 2" xfId="48793" xr:uid="{34B2FEE7-DA7C-42E2-9A08-85AC3993786F}"/>
    <cellStyle name="40% - Accent5 2 2 4 3 3 2 3" xfId="20640" xr:uid="{E26D0377-121B-4AE9-948A-F438E5B07758}"/>
    <cellStyle name="40% - Accent5 2 2 4 3 3 2 4" xfId="39412" xr:uid="{CE25C84A-33A2-40BF-B41B-E9B15CAFE3F0}"/>
    <cellStyle name="40% - Accent5 2 2 4 3 3 3" xfId="25215" xr:uid="{87F06B37-3453-4D11-90C5-EF479FCBC822}"/>
    <cellStyle name="40% - Accent5 2 2 4 3 3 3 2" xfId="43977" xr:uid="{A6F13E20-40BF-4067-B4F9-6CD2B2D40934}"/>
    <cellStyle name="40% - Accent5 2 2 4 3 3 4" xfId="15824" xr:uid="{0A23666B-999F-4F1C-876B-1138798DC727}"/>
    <cellStyle name="40% - Accent5 2 2 4 3 3 5" xfId="34596" xr:uid="{FED6BF00-97C2-41CB-8D7B-ABBFC278D4C6}"/>
    <cellStyle name="40% - Accent5 2 2 4 3 3 6" xfId="53523" xr:uid="{08929884-A52E-4072-A9FF-B84D17560265}"/>
    <cellStyle name="40% - Accent5 2 2 4 3 3 7" xfId="61407" xr:uid="{2CF7313B-1228-4B34-87E1-2317E7CDB913}"/>
    <cellStyle name="40% - Accent5 2 2 4 3 4" xfId="4617" xr:uid="{8E6ED7AD-3CA8-4F8E-8797-43D1D79CB1CB}"/>
    <cellStyle name="40% - Accent5 2 2 4 3 4 2" xfId="11178" xr:uid="{58EBBA4C-6D23-4973-A74C-E95272C5A705}"/>
    <cellStyle name="40% - Accent5 2 2 4 3 4 2 2" xfId="30032" xr:uid="{30FDFF55-AE04-49FB-A7CB-EB15F0F38C8A}"/>
    <cellStyle name="40% - Accent5 2 2 4 3 4 2 2 2" xfId="48794" xr:uid="{67BFBC4B-8F1B-46F2-9059-911BCA10F023}"/>
    <cellStyle name="40% - Accent5 2 2 4 3 4 2 3" xfId="20641" xr:uid="{8255CA20-D1E1-43E3-9F1C-C753E4771A5E}"/>
    <cellStyle name="40% - Accent5 2 2 4 3 4 2 4" xfId="39413" xr:uid="{881888D7-4451-4433-9528-0D4D87210415}"/>
    <cellStyle name="40% - Accent5 2 2 4 3 4 3" xfId="23664" xr:uid="{A5F4825C-42D2-4F2A-B772-639F48E1704A}"/>
    <cellStyle name="40% - Accent5 2 2 4 3 4 3 2" xfId="42427" xr:uid="{12D25656-243A-46CB-8083-73B2FA71EE2C}"/>
    <cellStyle name="40% - Accent5 2 2 4 3 4 4" xfId="14273" xr:uid="{BB12D2A5-1671-43BA-B532-76CEFA8B3768}"/>
    <cellStyle name="40% - Accent5 2 2 4 3 4 5" xfId="33046" xr:uid="{5B67D441-39DC-4F0E-876D-9C506218198F}"/>
    <cellStyle name="40% - Accent5 2 2 4 3 4 6" xfId="53524" xr:uid="{10441633-DEC7-4C82-BC00-ECEE6A806001}"/>
    <cellStyle name="40% - Accent5 2 2 4 3 4 7" xfId="61408" xr:uid="{A5DF798D-E8E6-406B-BD75-43428EC3985C}"/>
    <cellStyle name="40% - Accent5 2 2 4 3 5" xfId="7100" xr:uid="{F786DFE7-039A-4BEE-A872-A1A59E209B22}"/>
    <cellStyle name="40% - Accent5 2 2 4 3 5 2" xfId="26140" xr:uid="{A42E2A46-7F6D-4899-8B49-59936851CA4D}"/>
    <cellStyle name="40% - Accent5 2 2 4 3 5 2 2" xfId="44902" xr:uid="{DDB98557-99E9-4897-8981-FB76940B3A7C}"/>
    <cellStyle name="40% - Accent5 2 2 4 3 5 3" xfId="16749" xr:uid="{ABE8C4D2-36EB-4563-AF0D-326F2B138F79}"/>
    <cellStyle name="40% - Accent5 2 2 4 3 5 4" xfId="35521" xr:uid="{B3CB172B-06A2-43AE-A4D4-FF5A6F12E420}"/>
    <cellStyle name="40% - Accent5 2 2 4 3 6" xfId="8835" xr:uid="{E8740637-27A1-4013-8D8C-DE2764C71723}"/>
    <cellStyle name="40% - Accent5 2 2 4 3 6 2" xfId="27691" xr:uid="{B8A05DB6-9EB5-4CFE-B5D7-CDCAFDC39FFD}"/>
    <cellStyle name="40% - Accent5 2 2 4 3 6 2 2" xfId="46453" xr:uid="{5CA0895D-D23A-4A87-B2FE-083DF6F0D0D2}"/>
    <cellStyle name="40% - Accent5 2 2 4 3 6 3" xfId="18300" xr:uid="{682A3C35-CDD2-4794-B370-4B7A49F08C95}"/>
    <cellStyle name="40% - Accent5 2 2 4 3 6 4" xfId="37072" xr:uid="{C23DA013-74C5-46AA-A51C-42DA7D571215}"/>
    <cellStyle name="40% - Accent5 2 2 4 3 7" xfId="22659" xr:uid="{9509CDAC-5DA4-4918-9C6D-9EA8A3D70704}"/>
    <cellStyle name="40% - Accent5 2 2 4 3 7 2" xfId="41431" xr:uid="{4EB1E7C2-E464-4ADC-9C10-27682AE2C954}"/>
    <cellStyle name="40% - Accent5 2 2 4 3 8" xfId="13268" xr:uid="{B24FF752-6334-433E-86DC-3FFB5E32ABCA}"/>
    <cellStyle name="40% - Accent5 2 2 4 3 9" xfId="32050" xr:uid="{75364F96-2183-4B31-B724-110D59B2A9ED}"/>
    <cellStyle name="40% - Accent5 2 2 4 4" xfId="2562" xr:uid="{C8B54A51-044F-4453-AA05-59FC81BBB9E4}"/>
    <cellStyle name="40% - Accent5 2 2 4 4 10" xfId="59303" xr:uid="{AA4BA629-5061-4985-8C0E-C127D51CF7E6}"/>
    <cellStyle name="40% - Accent5 2 2 4 4 2" xfId="7102" xr:uid="{9D503B36-A7DE-4A15-B15B-E9CD4DEB8AA8}"/>
    <cellStyle name="40% - Accent5 2 2 4 4 2 2" xfId="11179" xr:uid="{6AED1C51-CB8A-4D17-88F5-677C7AB7B87D}"/>
    <cellStyle name="40% - Accent5 2 2 4 4 2 2 2" xfId="30033" xr:uid="{9A9AB0A0-2612-448C-B817-8230E3B60DA2}"/>
    <cellStyle name="40% - Accent5 2 2 4 4 2 2 2 2" xfId="48795" xr:uid="{473D0A52-7B07-4C52-8E7B-3A6827D4AD58}"/>
    <cellStyle name="40% - Accent5 2 2 4 4 2 2 3" xfId="20642" xr:uid="{FF2E33BB-C1D0-4F94-82CA-B6148F77EC04}"/>
    <cellStyle name="40% - Accent5 2 2 4 4 2 2 4" xfId="39414" xr:uid="{14A5B34E-A038-464B-97E7-1A9A1F7F7ED2}"/>
    <cellStyle name="40% - Accent5 2 2 4 4 2 3" xfId="26142" xr:uid="{8DE418DA-7F12-4F82-A543-6FE516435352}"/>
    <cellStyle name="40% - Accent5 2 2 4 4 2 3 2" xfId="44904" xr:uid="{425F0AEB-6163-4A10-B2AC-3E14C73D603E}"/>
    <cellStyle name="40% - Accent5 2 2 4 4 2 4" xfId="16751" xr:uid="{825F1B99-6507-44B1-AB89-7EFB2D42E204}"/>
    <cellStyle name="40% - Accent5 2 2 4 4 2 5" xfId="35523" xr:uid="{B39DDF55-A5F8-4622-B68C-DBCA04AE24D1}"/>
    <cellStyle name="40% - Accent5 2 2 4 4 2 6" xfId="53525" xr:uid="{615CA7F5-9E38-456A-A3F7-A9AA8AB9E758}"/>
    <cellStyle name="40% - Accent5 2 2 4 4 2 7" xfId="61409" xr:uid="{B1E43599-ED65-464B-839F-0F442CC502CF}"/>
    <cellStyle name="40% - Accent5 2 2 4 4 3" xfId="11180" xr:uid="{3BDB167F-7EFF-4C06-ABFA-B1F927112AB9}"/>
    <cellStyle name="40% - Accent5 2 2 4 4 3 2" xfId="30034" xr:uid="{CAA6E1AC-0BE0-4187-8D3F-A1B05ADB2493}"/>
    <cellStyle name="40% - Accent5 2 2 4 4 3 2 2" xfId="48796" xr:uid="{779EE6E3-BCE6-4176-B8A6-A1A2B2AAD7B0}"/>
    <cellStyle name="40% - Accent5 2 2 4 4 3 3" xfId="20643" xr:uid="{D3FFBCF2-833C-4F62-BCC2-96FE5CBF6FA8}"/>
    <cellStyle name="40% - Accent5 2 2 4 4 3 4" xfId="39415" xr:uid="{37A0CADE-9E84-4884-A53C-41A99E2C9870}"/>
    <cellStyle name="40% - Accent5 2 2 4 4 3 5" xfId="53526" xr:uid="{968A4A82-1949-4ECE-9448-206A3671E2A9}"/>
    <cellStyle name="40% - Accent5 2 2 4 4 3 6" xfId="61410" xr:uid="{6F812901-5476-4C9C-ABCC-64FDBB8DA041}"/>
    <cellStyle name="40% - Accent5 2 2 4 4 4" xfId="8837" xr:uid="{014B0794-A73B-4808-98FE-80006E29B298}"/>
    <cellStyle name="40% - Accent5 2 2 4 4 4 2" xfId="27693" xr:uid="{7B3DDC06-49DF-412E-93D0-FB732BAFAC57}"/>
    <cellStyle name="40% - Accent5 2 2 4 4 4 2 2" xfId="46455" xr:uid="{0F988688-B89E-4BDF-809C-962EBB0FA37A}"/>
    <cellStyle name="40% - Accent5 2 2 4 4 4 3" xfId="18302" xr:uid="{C9B40FF8-C22D-4C13-9555-5C5014D06155}"/>
    <cellStyle name="40% - Accent5 2 2 4 4 4 4" xfId="37074" xr:uid="{FB49C8DB-D176-4537-9367-5FF1EB75BAC1}"/>
    <cellStyle name="40% - Accent5 2 2 4 4 5" xfId="24006" xr:uid="{98C8747C-5C9E-4559-B770-3FCE7117B9F4}"/>
    <cellStyle name="40% - Accent5 2 2 4 4 5 2" xfId="42769" xr:uid="{E6876484-21F2-4F21-8C08-C00AF7FB2B11}"/>
    <cellStyle name="40% - Accent5 2 2 4 4 6" xfId="14615" xr:uid="{67FDDDEF-7811-44D5-8060-E525A5759190}"/>
    <cellStyle name="40% - Accent5 2 2 4 4 7" xfId="33388" xr:uid="{3C04034B-7656-4C19-A860-5C816A257AE9}"/>
    <cellStyle name="40% - Accent5 2 2 4 4 8" xfId="51185" xr:uid="{07E8F303-E094-4B76-ACBE-F1D5EA3DE220}"/>
    <cellStyle name="40% - Accent5 2 2 4 4 9" xfId="4959" xr:uid="{243F21F0-53ED-40A8-B559-6A3187B2F56F}"/>
    <cellStyle name="40% - Accent5 2 2 4 5" xfId="5735" xr:uid="{981AEED4-9894-4F29-A020-B24399F3116B}"/>
    <cellStyle name="40% - Accent5 2 2 4 5 2" xfId="11181" xr:uid="{A0ABFD13-7A25-4E45-9D16-338A2E09F5E1}"/>
    <cellStyle name="40% - Accent5 2 2 4 5 2 2" xfId="30035" xr:uid="{7A8BA620-003D-41EA-A537-9623E2BAC574}"/>
    <cellStyle name="40% - Accent5 2 2 4 5 2 2 2" xfId="48797" xr:uid="{672F0AE9-94E7-4EAB-8613-698AC8398460}"/>
    <cellStyle name="40% - Accent5 2 2 4 5 2 3" xfId="20644" xr:uid="{02E98712-B3E2-40AB-906F-3BE1C07235C0}"/>
    <cellStyle name="40% - Accent5 2 2 4 5 2 4" xfId="39416" xr:uid="{E0AFC3BD-95F6-499F-AD14-E2028CD2B0EC}"/>
    <cellStyle name="40% - Accent5 2 2 4 5 3" xfId="24782" xr:uid="{573E6E9A-1E36-4181-A735-D9E742557F84}"/>
    <cellStyle name="40% - Accent5 2 2 4 5 3 2" xfId="43544" xr:uid="{7E78F745-FEC9-44B1-B961-6C866937570E}"/>
    <cellStyle name="40% - Accent5 2 2 4 5 4" xfId="15391" xr:uid="{74E6ABE5-252A-4903-8ACE-BB397B918475}"/>
    <cellStyle name="40% - Accent5 2 2 4 5 5" xfId="34163" xr:uid="{45E9D993-C96B-4883-B329-EF61B3E30904}"/>
    <cellStyle name="40% - Accent5 2 2 4 5 6" xfId="53527" xr:uid="{B00AEC7B-B2CA-472B-A007-351B1693A9AC}"/>
    <cellStyle name="40% - Accent5 2 2 4 5 7" xfId="61411" xr:uid="{5744AE36-1F80-4081-B8F6-C2D31E56EE59}"/>
    <cellStyle name="40% - Accent5 2 2 4 6" xfId="4184" xr:uid="{44E7F356-FA80-4401-9906-9C866CBFD158}"/>
    <cellStyle name="40% - Accent5 2 2 4 6 2" xfId="11182" xr:uid="{277C1B2B-ABEE-4FA6-96E7-811CCD4B4963}"/>
    <cellStyle name="40% - Accent5 2 2 4 6 2 2" xfId="30036" xr:uid="{ECD2BD59-9910-40B4-8E23-DC6257EB77FA}"/>
    <cellStyle name="40% - Accent5 2 2 4 6 2 2 2" xfId="48798" xr:uid="{A08E5B56-CBFE-4BF7-A17F-88D43606AC1A}"/>
    <cellStyle name="40% - Accent5 2 2 4 6 2 3" xfId="20645" xr:uid="{2D66EF8F-6C6F-4EE1-BD7E-2E07F0D32F83}"/>
    <cellStyle name="40% - Accent5 2 2 4 6 2 4" xfId="39417" xr:uid="{F7431E2B-22B0-4D35-AECD-95E6FD6ED1F5}"/>
    <cellStyle name="40% - Accent5 2 2 4 6 3" xfId="23231" xr:uid="{64046E06-989C-4719-ADBC-67BE60AE1401}"/>
    <cellStyle name="40% - Accent5 2 2 4 6 3 2" xfId="41994" xr:uid="{5142F3CE-4C51-4B3B-850A-FE80BB6E6477}"/>
    <cellStyle name="40% - Accent5 2 2 4 6 4" xfId="13840" xr:uid="{CD4119E4-5DC6-42A0-BE31-D30787E56461}"/>
    <cellStyle name="40% - Accent5 2 2 4 6 5" xfId="32613" xr:uid="{C37B5CB2-8167-41E9-B4D3-18D4DF1AC44D}"/>
    <cellStyle name="40% - Accent5 2 2 4 6 6" xfId="53528" xr:uid="{DC169AD7-E7BE-439B-BD9F-D42C9E4FD640}"/>
    <cellStyle name="40% - Accent5 2 2 4 6 7" xfId="61412" xr:uid="{735F0F8A-B180-40EE-A3E3-504B194A67B9}"/>
    <cellStyle name="40% - Accent5 2 2 4 7" xfId="7097" xr:uid="{13F54037-AF12-49F5-81F4-4D170153FEB1}"/>
    <cellStyle name="40% - Accent5 2 2 4 7 2" xfId="26137" xr:uid="{933DD96D-50F9-4AC3-AF11-49930C9AF166}"/>
    <cellStyle name="40% - Accent5 2 2 4 7 2 2" xfId="44899" xr:uid="{D5681004-0C34-4276-9B7E-38B5B8B6692A}"/>
    <cellStyle name="40% - Accent5 2 2 4 7 3" xfId="16746" xr:uid="{E304714F-2B9B-4B0C-BA10-09092920146B}"/>
    <cellStyle name="40% - Accent5 2 2 4 7 4" xfId="35518" xr:uid="{BA6187AA-F9FD-4BB6-9464-7EDC93E03BF1}"/>
    <cellStyle name="40% - Accent5 2 2 4 8" xfId="8832" xr:uid="{1DDFEBC9-38BF-4E46-A96E-41DA1BE83EE3}"/>
    <cellStyle name="40% - Accent5 2 2 4 8 2" xfId="27688" xr:uid="{CF323B0D-0F7C-49D0-B3D2-330B927C9114}"/>
    <cellStyle name="40% - Accent5 2 2 4 8 2 2" xfId="46450" xr:uid="{253A59CD-4DC1-4D26-AC12-C3308B598C3C}"/>
    <cellStyle name="40% - Accent5 2 2 4 8 3" xfId="18297" xr:uid="{C3BA004A-5CF6-4C77-AD10-2E991F574D6B}"/>
    <cellStyle name="40% - Accent5 2 2 4 8 4" xfId="37069" xr:uid="{92711EA9-8F78-4CDB-93A2-875B28394F2E}"/>
    <cellStyle name="40% - Accent5 2 2 4 9" xfId="22657" xr:uid="{5029E48D-B71C-4B92-AE4F-24C0208F5F0C}"/>
    <cellStyle name="40% - Accent5 2 2 4 9 2" xfId="41429" xr:uid="{95B5D00D-62BC-44E4-BDE2-5D6F2AB0BCF1}"/>
    <cellStyle name="40% - Accent5 2 2 5" xfId="2563" xr:uid="{9FF426BD-88FE-4557-A27D-92DDABD33BDE}"/>
    <cellStyle name="40% - Accent5 2 2 5 10" xfId="13269" xr:uid="{10B5DDB3-6DD5-4517-92C0-B503E35E7FF0}"/>
    <cellStyle name="40% - Accent5 2 2 5 11" xfId="32051" xr:uid="{82555D4B-D865-4A0A-8B96-DB9188BE1311}"/>
    <cellStyle name="40% - Accent5 2 2 5 12" xfId="51186" xr:uid="{A6B9B0DA-2DE2-488A-99F0-280C1293F9C6}"/>
    <cellStyle name="40% - Accent5 2 2 5 13" xfId="3606" xr:uid="{047CD82E-E1E0-4CDA-B5AD-1D974C206966}"/>
    <cellStyle name="40% - Accent5 2 2 5 14" xfId="59304" xr:uid="{71A0A246-8831-49F3-9C66-948926CB0724}"/>
    <cellStyle name="40% - Accent5 2 2 5 2" xfId="2564" xr:uid="{E0FE9234-0618-41A9-A9E7-B0B7579EA84C}"/>
    <cellStyle name="40% - Accent5 2 2 5 2 10" xfId="51187" xr:uid="{F7F213EF-CECC-4F14-9123-8D0BEAFFA34B}"/>
    <cellStyle name="40% - Accent5 2 2 5 2 11" xfId="3607" xr:uid="{61086DBE-5CBF-43AC-8E99-C437725FB53D}"/>
    <cellStyle name="40% - Accent5 2 2 5 2 12" xfId="59305" xr:uid="{92CB77F7-A219-45D3-AE8E-33ED6F8D8D93}"/>
    <cellStyle name="40% - Accent5 2 2 5 2 2" xfId="2565" xr:uid="{C9241697-D58C-423D-9068-19FEA67C5B08}"/>
    <cellStyle name="40% - Accent5 2 2 5 2 2 10" xfId="59306" xr:uid="{607D5B06-4287-4489-B678-B5F2BE08DDDB}"/>
    <cellStyle name="40% - Accent5 2 2 5 2 2 2" xfId="7105" xr:uid="{D77634CB-F89A-497D-8F08-AE9273B05504}"/>
    <cellStyle name="40% - Accent5 2 2 5 2 2 2 2" xfId="11183" xr:uid="{CD55B42D-C294-469A-B293-73285C5FC881}"/>
    <cellStyle name="40% - Accent5 2 2 5 2 2 2 2 2" xfId="30037" xr:uid="{52F96579-1ABD-4143-AD6F-5BB3827DA67E}"/>
    <cellStyle name="40% - Accent5 2 2 5 2 2 2 2 2 2" xfId="48799" xr:uid="{D153D6BA-3AB1-4D0B-8C23-502E96B90A2F}"/>
    <cellStyle name="40% - Accent5 2 2 5 2 2 2 2 3" xfId="20646" xr:uid="{350B61B5-F622-478B-937F-0C2F7F01B20C}"/>
    <cellStyle name="40% - Accent5 2 2 5 2 2 2 2 4" xfId="39418" xr:uid="{E90EB7F7-08B7-407C-9AD1-D8DA36BA8B9F}"/>
    <cellStyle name="40% - Accent5 2 2 5 2 2 2 3" xfId="26145" xr:uid="{96264B33-AA03-435D-B7DF-C478FF95DCF1}"/>
    <cellStyle name="40% - Accent5 2 2 5 2 2 2 3 2" xfId="44907" xr:uid="{06015D02-F784-4C97-BD2B-A016E1AC3110}"/>
    <cellStyle name="40% - Accent5 2 2 5 2 2 2 4" xfId="16754" xr:uid="{79EBB3DA-9ACD-47BD-91E9-155B2772FEF1}"/>
    <cellStyle name="40% - Accent5 2 2 5 2 2 2 5" xfId="35526" xr:uid="{4DFC4C81-ABC1-4199-9EF6-907C78F376D2}"/>
    <cellStyle name="40% - Accent5 2 2 5 2 2 2 6" xfId="53529" xr:uid="{1C03045C-9F31-4D52-AC59-A113FE758693}"/>
    <cellStyle name="40% - Accent5 2 2 5 2 2 2 7" xfId="61413" xr:uid="{A073B9CC-63AE-48AD-B76F-6ADADE4A818E}"/>
    <cellStyle name="40% - Accent5 2 2 5 2 2 3" xfId="11184" xr:uid="{FEDB8F61-4D74-4383-9CCB-D8EAA743017C}"/>
    <cellStyle name="40% - Accent5 2 2 5 2 2 3 2" xfId="30038" xr:uid="{C79B196F-4540-4FE2-BA60-1DAA1B04D0CB}"/>
    <cellStyle name="40% - Accent5 2 2 5 2 2 3 2 2" xfId="48800" xr:uid="{C557155E-68D5-4780-B0E9-62D79B5ACC1B}"/>
    <cellStyle name="40% - Accent5 2 2 5 2 2 3 3" xfId="20647" xr:uid="{57907EAA-9957-49C5-8A40-934D79520622}"/>
    <cellStyle name="40% - Accent5 2 2 5 2 2 3 4" xfId="39419" xr:uid="{8E735699-2F03-42BD-B2D3-79E14AE33A05}"/>
    <cellStyle name="40% - Accent5 2 2 5 2 2 3 5" xfId="53530" xr:uid="{C4D64775-F353-4525-B9C0-DC9479FD83AD}"/>
    <cellStyle name="40% - Accent5 2 2 5 2 2 3 6" xfId="61414" xr:uid="{6B913B20-4CFD-40BD-AD54-211E02F5DC9A}"/>
    <cellStyle name="40% - Accent5 2 2 5 2 2 4" xfId="8840" xr:uid="{5B885075-D395-486A-82E8-1D6858E6B23C}"/>
    <cellStyle name="40% - Accent5 2 2 5 2 2 4 2" xfId="27696" xr:uid="{A98CE36B-0948-4524-A0C4-F76AAF8F5C22}"/>
    <cellStyle name="40% - Accent5 2 2 5 2 2 4 2 2" xfId="46458" xr:uid="{59F20D2E-C91C-495E-B09C-915AE2261337}"/>
    <cellStyle name="40% - Accent5 2 2 5 2 2 4 3" xfId="18305" xr:uid="{40F0C518-8BBA-4CB1-98E8-69578D92C574}"/>
    <cellStyle name="40% - Accent5 2 2 5 2 2 4 4" xfId="37077" xr:uid="{31C60A91-71B5-4E58-B0E2-FBB3B1FE6CB8}"/>
    <cellStyle name="40% - Accent5 2 2 5 2 2 5" xfId="24264" xr:uid="{85012997-5A3D-43F8-B2F1-6F26C5446CC9}"/>
    <cellStyle name="40% - Accent5 2 2 5 2 2 5 2" xfId="43027" xr:uid="{BBEC7AD2-DC47-4702-B94D-18EA2DC13178}"/>
    <cellStyle name="40% - Accent5 2 2 5 2 2 6" xfId="14873" xr:uid="{C2130AA7-4D2C-431A-A1ED-D0D71F479123}"/>
    <cellStyle name="40% - Accent5 2 2 5 2 2 7" xfId="33646" xr:uid="{C5ED008B-03A7-47C3-8A57-105A6DD1492B}"/>
    <cellStyle name="40% - Accent5 2 2 5 2 2 8" xfId="51188" xr:uid="{CBC94B62-553A-40C4-95AC-E54548DEFC73}"/>
    <cellStyle name="40% - Accent5 2 2 5 2 2 9" xfId="5217" xr:uid="{473EFA23-A54D-4828-928B-99AA7275BC71}"/>
    <cellStyle name="40% - Accent5 2 2 5 2 3" xfId="5993" xr:uid="{DED17DBC-6BD6-4C0F-ADA9-75C428B232B7}"/>
    <cellStyle name="40% - Accent5 2 2 5 2 3 2" xfId="11185" xr:uid="{571E0E7D-385D-4484-88DA-4FABD1F78F16}"/>
    <cellStyle name="40% - Accent5 2 2 5 2 3 2 2" xfId="30039" xr:uid="{24CA1F04-3DF2-442E-8361-1AFC2408CBDA}"/>
    <cellStyle name="40% - Accent5 2 2 5 2 3 2 2 2" xfId="48801" xr:uid="{F6F62FB9-EA04-4C5A-97AC-3E53E2882153}"/>
    <cellStyle name="40% - Accent5 2 2 5 2 3 2 3" xfId="20648" xr:uid="{10AD27F9-91A2-4FC0-9814-2BD9A14C453D}"/>
    <cellStyle name="40% - Accent5 2 2 5 2 3 2 4" xfId="39420" xr:uid="{A7B40EB3-1893-4846-B4BE-67A44B53BA13}"/>
    <cellStyle name="40% - Accent5 2 2 5 2 3 3" xfId="25040" xr:uid="{092411D1-F315-4EE9-BFDC-C9AAC7AD23E5}"/>
    <cellStyle name="40% - Accent5 2 2 5 2 3 3 2" xfId="43802" xr:uid="{0339463F-E608-40A2-80D3-28ED2E7E04F4}"/>
    <cellStyle name="40% - Accent5 2 2 5 2 3 4" xfId="15649" xr:uid="{D287C63B-399B-4224-A9CF-2E36995ACB2A}"/>
    <cellStyle name="40% - Accent5 2 2 5 2 3 5" xfId="34421" xr:uid="{FDC0C2BC-EC34-4501-941E-2B1D25C2EE97}"/>
    <cellStyle name="40% - Accent5 2 2 5 2 3 6" xfId="53531" xr:uid="{2C4290FD-A226-4730-A668-1B3A6DC0EAC9}"/>
    <cellStyle name="40% - Accent5 2 2 5 2 3 7" xfId="61415" xr:uid="{22A556E1-1559-4EBA-A4EC-44C495B43CCD}"/>
    <cellStyle name="40% - Accent5 2 2 5 2 4" xfId="4442" xr:uid="{BDA99E45-9F90-40EC-B481-6DC2D9442F56}"/>
    <cellStyle name="40% - Accent5 2 2 5 2 4 2" xfId="11186" xr:uid="{265D9DEE-63A7-45E0-B410-632A17BB8ECA}"/>
    <cellStyle name="40% - Accent5 2 2 5 2 4 2 2" xfId="30040" xr:uid="{D11E08CA-39FD-4793-9C64-D4B6B0391D30}"/>
    <cellStyle name="40% - Accent5 2 2 5 2 4 2 2 2" xfId="48802" xr:uid="{FD7796ED-FE0A-48DE-846D-25E2884FEA73}"/>
    <cellStyle name="40% - Accent5 2 2 5 2 4 2 3" xfId="20649" xr:uid="{62621F54-3BF6-4643-A0A8-F0C7E41B5D77}"/>
    <cellStyle name="40% - Accent5 2 2 5 2 4 2 4" xfId="39421" xr:uid="{085D9CAF-7F6E-46D1-8458-F955D3E4E7DF}"/>
    <cellStyle name="40% - Accent5 2 2 5 2 4 3" xfId="23489" xr:uid="{353800DD-25EB-45FC-A63F-EB3AEB74EAF0}"/>
    <cellStyle name="40% - Accent5 2 2 5 2 4 3 2" xfId="42252" xr:uid="{420C02DE-72B5-49C8-B61C-8D16F7826E60}"/>
    <cellStyle name="40% - Accent5 2 2 5 2 4 4" xfId="14098" xr:uid="{EE2BA49E-B106-4DA1-9907-784646804578}"/>
    <cellStyle name="40% - Accent5 2 2 5 2 4 5" xfId="32871" xr:uid="{3057971B-69BE-4544-AFFA-8A88585736D1}"/>
    <cellStyle name="40% - Accent5 2 2 5 2 4 6" xfId="53532" xr:uid="{583452E8-DFF9-4305-82E0-63B699DEBA9F}"/>
    <cellStyle name="40% - Accent5 2 2 5 2 4 7" xfId="61416" xr:uid="{579C8635-3111-4AA3-927B-60654091099A}"/>
    <cellStyle name="40% - Accent5 2 2 5 2 5" xfId="7104" xr:uid="{8E8395CC-31EA-4DD4-A913-B9E8079CCEF4}"/>
    <cellStyle name="40% - Accent5 2 2 5 2 5 2" xfId="26144" xr:uid="{C602BC7B-8B2C-4909-84B2-F30E8411FE06}"/>
    <cellStyle name="40% - Accent5 2 2 5 2 5 2 2" xfId="44906" xr:uid="{AF53E928-C134-4C01-804E-458DBAF06168}"/>
    <cellStyle name="40% - Accent5 2 2 5 2 5 3" xfId="16753" xr:uid="{BB66E33C-51B2-4060-8347-43F23C4A1EA6}"/>
    <cellStyle name="40% - Accent5 2 2 5 2 5 4" xfId="35525" xr:uid="{5234632F-ED21-45AD-A55B-BDE148C3F097}"/>
    <cellStyle name="40% - Accent5 2 2 5 2 6" xfId="8839" xr:uid="{67B054E0-E352-4978-AB0D-D79E72F45C8F}"/>
    <cellStyle name="40% - Accent5 2 2 5 2 6 2" xfId="27695" xr:uid="{7A6F3A1B-2AA2-4F66-B7C1-D4ED2A3AA1D2}"/>
    <cellStyle name="40% - Accent5 2 2 5 2 6 2 2" xfId="46457" xr:uid="{E4EBD93C-DC87-4B08-A51B-10F6D5A64563}"/>
    <cellStyle name="40% - Accent5 2 2 5 2 6 3" xfId="18304" xr:uid="{2881FAE2-5A38-4C94-A1B8-4F21E6DF2192}"/>
    <cellStyle name="40% - Accent5 2 2 5 2 6 4" xfId="37076" xr:uid="{7826F0AD-3DA2-4E20-B02D-AC6A76AD3FD0}"/>
    <cellStyle name="40% - Accent5 2 2 5 2 7" xfId="22661" xr:uid="{A0F78DB8-F457-400F-9128-16B2C1F1A4BC}"/>
    <cellStyle name="40% - Accent5 2 2 5 2 7 2" xfId="41433" xr:uid="{8A571C37-7257-4596-BF27-035720A209DC}"/>
    <cellStyle name="40% - Accent5 2 2 5 2 8" xfId="13270" xr:uid="{492E6B4D-2D06-4D3C-9F91-069E0AB22716}"/>
    <cellStyle name="40% - Accent5 2 2 5 2 9" xfId="32052" xr:uid="{77B9D8DC-7ED8-42E1-B4F9-2DA2BEABE5B2}"/>
    <cellStyle name="40% - Accent5 2 2 5 3" xfId="2566" xr:uid="{3672CF89-070B-4D8B-8292-5528A228D5FF}"/>
    <cellStyle name="40% - Accent5 2 2 5 3 10" xfId="51189" xr:uid="{2A232EA1-02CE-4653-B4B7-2B463FF579A6}"/>
    <cellStyle name="40% - Accent5 2 2 5 3 11" xfId="3608" xr:uid="{39AB7287-0630-4058-9BC3-DA18730D4FF5}"/>
    <cellStyle name="40% - Accent5 2 2 5 3 12" xfId="59307" xr:uid="{3D8E93D8-DAF7-4BEA-9AAC-67C96511BEF7}"/>
    <cellStyle name="40% - Accent5 2 2 5 3 2" xfId="2567" xr:uid="{71B805D5-58FA-454D-B1F8-092B0730515A}"/>
    <cellStyle name="40% - Accent5 2 2 5 3 2 10" xfId="59308" xr:uid="{AFF8AB56-6E56-408B-B355-F8FBDD6CE57C}"/>
    <cellStyle name="40% - Accent5 2 2 5 3 2 2" xfId="7107" xr:uid="{C35BE551-1537-4C14-AE86-DEF8887AE69B}"/>
    <cellStyle name="40% - Accent5 2 2 5 3 2 2 2" xfId="11187" xr:uid="{253F2DE6-9C71-4F04-A80A-33BCD634B797}"/>
    <cellStyle name="40% - Accent5 2 2 5 3 2 2 2 2" xfId="30041" xr:uid="{2F674E31-96C0-4F99-A2CA-83AF4548C89A}"/>
    <cellStyle name="40% - Accent5 2 2 5 3 2 2 2 2 2" xfId="48803" xr:uid="{E73433FB-6B77-4A60-85DF-E131AB38C085}"/>
    <cellStyle name="40% - Accent5 2 2 5 3 2 2 2 3" xfId="20650" xr:uid="{BAA2CE60-8EC9-4815-8971-D478D7BBE66D}"/>
    <cellStyle name="40% - Accent5 2 2 5 3 2 2 2 4" xfId="39422" xr:uid="{2E67120E-D503-4403-82A7-8E53D0FBAB5F}"/>
    <cellStyle name="40% - Accent5 2 2 5 3 2 2 3" xfId="26147" xr:uid="{82AEC344-AC89-4130-9AFC-9E89AE080C4A}"/>
    <cellStyle name="40% - Accent5 2 2 5 3 2 2 3 2" xfId="44909" xr:uid="{F3CB36B2-03FE-467A-A506-55C14D349D52}"/>
    <cellStyle name="40% - Accent5 2 2 5 3 2 2 4" xfId="16756" xr:uid="{149C053D-DD56-4BBD-89A5-89C57C6D6C8F}"/>
    <cellStyle name="40% - Accent5 2 2 5 3 2 2 5" xfId="35528" xr:uid="{388EACD8-6BBC-4778-80FB-CB48B7854619}"/>
    <cellStyle name="40% - Accent5 2 2 5 3 2 2 6" xfId="53533" xr:uid="{CB7DE9F7-2374-4627-BADC-A756B21008B1}"/>
    <cellStyle name="40% - Accent5 2 2 5 3 2 2 7" xfId="61417" xr:uid="{515D1FD0-2E9A-4313-8E78-3ACAD6BCAF0D}"/>
    <cellStyle name="40% - Accent5 2 2 5 3 2 3" xfId="11188" xr:uid="{3B82C400-4BCD-4802-BC52-90B3C74BC986}"/>
    <cellStyle name="40% - Accent5 2 2 5 3 2 3 2" xfId="30042" xr:uid="{21391A6B-D760-4102-9B11-12862DBBD0B2}"/>
    <cellStyle name="40% - Accent5 2 2 5 3 2 3 2 2" xfId="48804" xr:uid="{C98AB63E-5E67-48CF-AC46-E3A8EF1A3529}"/>
    <cellStyle name="40% - Accent5 2 2 5 3 2 3 3" xfId="20651" xr:uid="{25C2CDDA-496A-4A30-B77B-AD22388D53AA}"/>
    <cellStyle name="40% - Accent5 2 2 5 3 2 3 4" xfId="39423" xr:uid="{DDD710EB-5470-4B5C-8023-2F4D1EF051E1}"/>
    <cellStyle name="40% - Accent5 2 2 5 3 2 3 5" xfId="53534" xr:uid="{651115E7-7E78-4DBE-A657-E96346E6EAED}"/>
    <cellStyle name="40% - Accent5 2 2 5 3 2 3 6" xfId="61418" xr:uid="{5E8FD876-0413-456B-8359-7AE2CD238FA4}"/>
    <cellStyle name="40% - Accent5 2 2 5 3 2 4" xfId="8842" xr:uid="{ADFB1173-8CDD-415C-B046-0CBD106A05B5}"/>
    <cellStyle name="40% - Accent5 2 2 5 3 2 4 2" xfId="27698" xr:uid="{54718708-C7DA-4656-AD04-7412D40C4745}"/>
    <cellStyle name="40% - Accent5 2 2 5 3 2 4 2 2" xfId="46460" xr:uid="{C6C6EFB7-22F3-4130-9631-BD3E165E96CA}"/>
    <cellStyle name="40% - Accent5 2 2 5 3 2 4 3" xfId="18307" xr:uid="{67207769-E566-4955-8B30-AC103CEC7E32}"/>
    <cellStyle name="40% - Accent5 2 2 5 3 2 4 4" xfId="37079" xr:uid="{9FF02582-F7AC-4EEB-8576-9409C9C474CC}"/>
    <cellStyle name="40% - Accent5 2 2 5 3 2 5" xfId="24482" xr:uid="{79A0A3A8-CB45-4F8C-9672-62CD043E2312}"/>
    <cellStyle name="40% - Accent5 2 2 5 3 2 5 2" xfId="43245" xr:uid="{31C781A7-B202-4209-83F4-9B835DE798C9}"/>
    <cellStyle name="40% - Accent5 2 2 5 3 2 6" xfId="15091" xr:uid="{B3E34E80-C00E-40D9-9BAB-A994F3D8DD35}"/>
    <cellStyle name="40% - Accent5 2 2 5 3 2 7" xfId="33864" xr:uid="{76CC6B8F-ADDE-495F-B635-2F34BDF81426}"/>
    <cellStyle name="40% - Accent5 2 2 5 3 2 8" xfId="51190" xr:uid="{9677143F-3585-42DF-BFCD-714C2C49B7F0}"/>
    <cellStyle name="40% - Accent5 2 2 5 3 2 9" xfId="5435" xr:uid="{A43486B4-44B4-4A37-9E94-9A64F46C3797}"/>
    <cellStyle name="40% - Accent5 2 2 5 3 3" xfId="6211" xr:uid="{ABEEF306-FB97-4B66-9182-B13AED57F36D}"/>
    <cellStyle name="40% - Accent5 2 2 5 3 3 2" xfId="11189" xr:uid="{6221925A-B5F6-4D0D-86CF-0365B2A0CC68}"/>
    <cellStyle name="40% - Accent5 2 2 5 3 3 2 2" xfId="30043" xr:uid="{AB42CF22-23DB-4059-964D-156749BDDDDC}"/>
    <cellStyle name="40% - Accent5 2 2 5 3 3 2 2 2" xfId="48805" xr:uid="{FA1A52C9-8207-4964-818C-0D5037DBF794}"/>
    <cellStyle name="40% - Accent5 2 2 5 3 3 2 3" xfId="20652" xr:uid="{44EAC7F6-7015-4DF9-AF56-49B28E9C26E6}"/>
    <cellStyle name="40% - Accent5 2 2 5 3 3 2 4" xfId="39424" xr:uid="{1CE85706-304B-4A71-82F8-A7DADC7ACF31}"/>
    <cellStyle name="40% - Accent5 2 2 5 3 3 3" xfId="25258" xr:uid="{C3E7B6C0-F6C0-4BE0-83A6-C609ED62001A}"/>
    <cellStyle name="40% - Accent5 2 2 5 3 3 3 2" xfId="44020" xr:uid="{34F7725B-3F4A-4F67-81E4-3707571C3142}"/>
    <cellStyle name="40% - Accent5 2 2 5 3 3 4" xfId="15867" xr:uid="{3095D9AD-E107-4A75-99B1-BBC0AAFEAD8F}"/>
    <cellStyle name="40% - Accent5 2 2 5 3 3 5" xfId="34639" xr:uid="{4C444AFB-AD8F-4E5E-8792-BA555AB89F8F}"/>
    <cellStyle name="40% - Accent5 2 2 5 3 3 6" xfId="53535" xr:uid="{301AE44C-2452-4BDB-AF8D-B590D58C8AD2}"/>
    <cellStyle name="40% - Accent5 2 2 5 3 3 7" xfId="61419" xr:uid="{B07DA4C5-6EDE-459A-B70C-D3FC724B85B6}"/>
    <cellStyle name="40% - Accent5 2 2 5 3 4" xfId="4660" xr:uid="{2E965D8C-37FD-41A6-8B3B-BE83C47907D4}"/>
    <cellStyle name="40% - Accent5 2 2 5 3 4 2" xfId="11190" xr:uid="{922935DA-4B30-4EFB-A8B4-6206DE4A47FE}"/>
    <cellStyle name="40% - Accent5 2 2 5 3 4 2 2" xfId="30044" xr:uid="{B8891FAF-464D-45A2-A09D-19E9BA84D89D}"/>
    <cellStyle name="40% - Accent5 2 2 5 3 4 2 2 2" xfId="48806" xr:uid="{E48D946A-4AED-465A-B629-E85A5C518076}"/>
    <cellStyle name="40% - Accent5 2 2 5 3 4 2 3" xfId="20653" xr:uid="{67E97EDE-B935-4073-9AF2-215CBE9749FE}"/>
    <cellStyle name="40% - Accent5 2 2 5 3 4 2 4" xfId="39425" xr:uid="{914629C5-48AF-4CD4-8DBA-4F04187903E9}"/>
    <cellStyle name="40% - Accent5 2 2 5 3 4 3" xfId="23707" xr:uid="{DAB05178-0BBD-4587-B868-FA2C276B5093}"/>
    <cellStyle name="40% - Accent5 2 2 5 3 4 3 2" xfId="42470" xr:uid="{505CD28D-1255-4F9C-B281-135F90D0FD66}"/>
    <cellStyle name="40% - Accent5 2 2 5 3 4 4" xfId="14316" xr:uid="{47F084AF-02B7-4D4F-A3D7-D8A03D0740B9}"/>
    <cellStyle name="40% - Accent5 2 2 5 3 4 5" xfId="33089" xr:uid="{1573AC3F-2667-4326-9606-E42E6FEA7AD5}"/>
    <cellStyle name="40% - Accent5 2 2 5 3 4 6" xfId="53536" xr:uid="{5EB594C3-FBE2-4642-9F90-F269D42DB271}"/>
    <cellStyle name="40% - Accent5 2 2 5 3 4 7" xfId="61420" xr:uid="{BF172F54-014B-47C1-95A0-42D626742CB1}"/>
    <cellStyle name="40% - Accent5 2 2 5 3 5" xfId="7106" xr:uid="{CCDC66D1-FA30-4128-B3ED-C9E6000457D9}"/>
    <cellStyle name="40% - Accent5 2 2 5 3 5 2" xfId="26146" xr:uid="{512BE1B5-F219-4041-9840-503D793EB239}"/>
    <cellStyle name="40% - Accent5 2 2 5 3 5 2 2" xfId="44908" xr:uid="{E87D2B16-F9C8-467C-8532-AE299B0F5200}"/>
    <cellStyle name="40% - Accent5 2 2 5 3 5 3" xfId="16755" xr:uid="{FA8B2B14-8298-44B7-87A4-8E849B114CCF}"/>
    <cellStyle name="40% - Accent5 2 2 5 3 5 4" xfId="35527" xr:uid="{71BB6648-E905-4517-B136-8DBB4510A5A7}"/>
    <cellStyle name="40% - Accent5 2 2 5 3 6" xfId="8841" xr:uid="{AD2C11A3-13A2-4F4D-AACD-A58A362E7CE0}"/>
    <cellStyle name="40% - Accent5 2 2 5 3 6 2" xfId="27697" xr:uid="{4B542887-ABEB-4EC1-ABE0-1C4CCF55797A}"/>
    <cellStyle name="40% - Accent5 2 2 5 3 6 2 2" xfId="46459" xr:uid="{4011DB2A-5D06-44D9-8D08-99AF2EC417AB}"/>
    <cellStyle name="40% - Accent5 2 2 5 3 6 3" xfId="18306" xr:uid="{715E4351-C486-4375-9895-5299C42792A9}"/>
    <cellStyle name="40% - Accent5 2 2 5 3 6 4" xfId="37078" xr:uid="{F5C88502-1606-4267-A1E8-E610869AB524}"/>
    <cellStyle name="40% - Accent5 2 2 5 3 7" xfId="22662" xr:uid="{B0C28C38-3BDC-44FC-A63E-BCA1AC47CAC1}"/>
    <cellStyle name="40% - Accent5 2 2 5 3 7 2" xfId="41434" xr:uid="{DF2624EC-D083-4F17-85A4-882E69EED312}"/>
    <cellStyle name="40% - Accent5 2 2 5 3 8" xfId="13271" xr:uid="{4036CB16-6145-4111-A19D-D3E350CEAE9F}"/>
    <cellStyle name="40% - Accent5 2 2 5 3 9" xfId="32053" xr:uid="{2133546E-0725-4076-B306-639E0B599242}"/>
    <cellStyle name="40% - Accent5 2 2 5 4" xfId="2568" xr:uid="{C3137B12-911E-42D5-8183-56AFED23C463}"/>
    <cellStyle name="40% - Accent5 2 2 5 4 10" xfId="59309" xr:uid="{9B451528-743D-4090-9B2A-9ADE169FD03F}"/>
    <cellStyle name="40% - Accent5 2 2 5 4 2" xfId="7108" xr:uid="{0DB938CA-3838-404D-B201-17F447CB5775}"/>
    <cellStyle name="40% - Accent5 2 2 5 4 2 2" xfId="11191" xr:uid="{9507C196-591B-4256-A29F-284FFD38B914}"/>
    <cellStyle name="40% - Accent5 2 2 5 4 2 2 2" xfId="30045" xr:uid="{E5B0F143-E1D4-46D6-934D-F6B737F73238}"/>
    <cellStyle name="40% - Accent5 2 2 5 4 2 2 2 2" xfId="48807" xr:uid="{84F4693A-1716-4643-A864-8166FDB6D7D5}"/>
    <cellStyle name="40% - Accent5 2 2 5 4 2 2 3" xfId="20654" xr:uid="{FCF7D760-D643-43C7-BC68-61C0239FABD4}"/>
    <cellStyle name="40% - Accent5 2 2 5 4 2 2 4" xfId="39426" xr:uid="{8D61CFE5-52A9-4E52-B29C-5BFDC7CA3789}"/>
    <cellStyle name="40% - Accent5 2 2 5 4 2 3" xfId="26148" xr:uid="{91AA6F59-1940-456D-98B9-E87C6EA2FCD4}"/>
    <cellStyle name="40% - Accent5 2 2 5 4 2 3 2" xfId="44910" xr:uid="{39408F43-2EA8-4491-B001-C1F8F1500368}"/>
    <cellStyle name="40% - Accent5 2 2 5 4 2 4" xfId="16757" xr:uid="{90ADC264-7125-4DED-B8FB-89CE705B9AED}"/>
    <cellStyle name="40% - Accent5 2 2 5 4 2 5" xfId="35529" xr:uid="{A62E9D44-7219-433F-A711-3420300BA2EA}"/>
    <cellStyle name="40% - Accent5 2 2 5 4 2 6" xfId="53537" xr:uid="{AB52C163-4445-479B-A051-BCA50071A9F0}"/>
    <cellStyle name="40% - Accent5 2 2 5 4 2 7" xfId="61421" xr:uid="{3DC701F0-D5EE-4120-936B-CF37F3C3A9F7}"/>
    <cellStyle name="40% - Accent5 2 2 5 4 3" xfId="11192" xr:uid="{91965385-85F3-4A3C-BCBD-252A0C142352}"/>
    <cellStyle name="40% - Accent5 2 2 5 4 3 2" xfId="30046" xr:uid="{CD92F8F9-519D-422B-82FB-ED2465526EC7}"/>
    <cellStyle name="40% - Accent5 2 2 5 4 3 2 2" xfId="48808" xr:uid="{E3A9DDBB-30F0-41A8-839D-FBFE829C110A}"/>
    <cellStyle name="40% - Accent5 2 2 5 4 3 3" xfId="20655" xr:uid="{99FBEF59-16E5-40A4-B651-6000BC658BDB}"/>
    <cellStyle name="40% - Accent5 2 2 5 4 3 4" xfId="39427" xr:uid="{449D4F38-E32B-4EAB-8449-D7480BB716DD}"/>
    <cellStyle name="40% - Accent5 2 2 5 4 3 5" xfId="53538" xr:uid="{20CE5C98-3C9F-46EF-985B-25741694566A}"/>
    <cellStyle name="40% - Accent5 2 2 5 4 3 6" xfId="61422" xr:uid="{04954EE0-12CC-4776-86A6-543B24FCAEC1}"/>
    <cellStyle name="40% - Accent5 2 2 5 4 4" xfId="8843" xr:uid="{0A7D58D6-89D4-47D1-B8E9-1AFB3B3D92C5}"/>
    <cellStyle name="40% - Accent5 2 2 5 4 4 2" xfId="27699" xr:uid="{5F379CD4-A5F2-4844-BB7A-068F5E4024B0}"/>
    <cellStyle name="40% - Accent5 2 2 5 4 4 2 2" xfId="46461" xr:uid="{F155B9BB-D169-4758-BF1B-87A6B1590262}"/>
    <cellStyle name="40% - Accent5 2 2 5 4 4 3" xfId="18308" xr:uid="{BA8FB075-86C6-4DF5-A4F1-5B500EA9D062}"/>
    <cellStyle name="40% - Accent5 2 2 5 4 4 4" xfId="37080" xr:uid="{A33BF4ED-38E6-4016-9097-9EB43BE64458}"/>
    <cellStyle name="40% - Accent5 2 2 5 4 5" xfId="24049" xr:uid="{7C50C7AF-A0CE-40AD-931A-3394928D440A}"/>
    <cellStyle name="40% - Accent5 2 2 5 4 5 2" xfId="42812" xr:uid="{5765676F-01D9-46C2-9B4F-8A0599609080}"/>
    <cellStyle name="40% - Accent5 2 2 5 4 6" xfId="14658" xr:uid="{890BFB14-43C6-408E-9FBC-8BD03B808D31}"/>
    <cellStyle name="40% - Accent5 2 2 5 4 7" xfId="33431" xr:uid="{6A1E98A0-48F0-4E8A-830B-2E610A310201}"/>
    <cellStyle name="40% - Accent5 2 2 5 4 8" xfId="51191" xr:uid="{B1301699-3F6A-42B4-B9CF-C70E97C59A4F}"/>
    <cellStyle name="40% - Accent5 2 2 5 4 9" xfId="5002" xr:uid="{3E917667-9392-406A-AA49-F1B5DDEC0149}"/>
    <cellStyle name="40% - Accent5 2 2 5 5" xfId="5778" xr:uid="{051B94A4-3DE5-4B60-9D50-4106D4936C0C}"/>
    <cellStyle name="40% - Accent5 2 2 5 5 2" xfId="11193" xr:uid="{1ABC9FFC-5ABD-49C7-A661-254C15D536AC}"/>
    <cellStyle name="40% - Accent5 2 2 5 5 2 2" xfId="30047" xr:uid="{E2CAE86E-EDB8-4672-A02C-FBAC462F1243}"/>
    <cellStyle name="40% - Accent5 2 2 5 5 2 2 2" xfId="48809" xr:uid="{1C887AFE-36E2-4EAE-9EEB-16CE47E3E78F}"/>
    <cellStyle name="40% - Accent5 2 2 5 5 2 3" xfId="20656" xr:uid="{D3689C53-C395-4F42-AFE5-2EAED2B3D594}"/>
    <cellStyle name="40% - Accent5 2 2 5 5 2 4" xfId="39428" xr:uid="{D63E6D60-A541-4DE1-8E01-DF57C13CCF9B}"/>
    <cellStyle name="40% - Accent5 2 2 5 5 3" xfId="24825" xr:uid="{BBEA7310-B12C-42FF-BAD2-C2BA5E180B77}"/>
    <cellStyle name="40% - Accent5 2 2 5 5 3 2" xfId="43587" xr:uid="{75215574-4900-40FA-9E6C-329D1DFA66DC}"/>
    <cellStyle name="40% - Accent5 2 2 5 5 4" xfId="15434" xr:uid="{C7083D11-FACC-4053-B6E3-C404DF45DA9C}"/>
    <cellStyle name="40% - Accent5 2 2 5 5 5" xfId="34206" xr:uid="{B658A9B6-3A3C-4C3F-A5A2-792D1FA0FC31}"/>
    <cellStyle name="40% - Accent5 2 2 5 5 6" xfId="53539" xr:uid="{6E0F4AF5-5C4B-449F-A9EB-DE25D56E4823}"/>
    <cellStyle name="40% - Accent5 2 2 5 5 7" xfId="61423" xr:uid="{3E57E750-5B5C-4D1D-8781-3398B86CFBD1}"/>
    <cellStyle name="40% - Accent5 2 2 5 6" xfId="4227" xr:uid="{13030153-693B-4271-80B1-366F1AD4FC70}"/>
    <cellStyle name="40% - Accent5 2 2 5 6 2" xfId="11194" xr:uid="{9DE02CF3-9566-4CFC-8542-EF3C8F2109D9}"/>
    <cellStyle name="40% - Accent5 2 2 5 6 2 2" xfId="30048" xr:uid="{56585EAB-094E-4CEC-AD05-E0EAAA7A0126}"/>
    <cellStyle name="40% - Accent5 2 2 5 6 2 2 2" xfId="48810" xr:uid="{7ECBF72A-DC44-486E-B9F5-D32AEABF6579}"/>
    <cellStyle name="40% - Accent5 2 2 5 6 2 3" xfId="20657" xr:uid="{44A4EF80-F7C5-43C0-88D0-25FC20CD1E53}"/>
    <cellStyle name="40% - Accent5 2 2 5 6 2 4" xfId="39429" xr:uid="{CEEB81D7-B869-43DB-95DD-19200AE05FFA}"/>
    <cellStyle name="40% - Accent5 2 2 5 6 3" xfId="23274" xr:uid="{AD46FE27-9BC2-4F4C-A080-CA26204086FC}"/>
    <cellStyle name="40% - Accent5 2 2 5 6 3 2" xfId="42037" xr:uid="{34B8E7C6-7542-46CC-B781-8D70D32F483F}"/>
    <cellStyle name="40% - Accent5 2 2 5 6 4" xfId="13883" xr:uid="{F914B50B-434F-4D4E-B80A-D61E609815A1}"/>
    <cellStyle name="40% - Accent5 2 2 5 6 5" xfId="32656" xr:uid="{CD176797-A35B-42B9-9B75-E905EF794373}"/>
    <cellStyle name="40% - Accent5 2 2 5 6 6" xfId="53540" xr:uid="{730698E9-F6AE-4A16-A69C-D8F76633F6D4}"/>
    <cellStyle name="40% - Accent5 2 2 5 6 7" xfId="61424" xr:uid="{98411DFE-82CE-45C0-915C-1E768EF7FC7B}"/>
    <cellStyle name="40% - Accent5 2 2 5 7" xfId="7103" xr:uid="{CF522456-73EB-4BED-BF0E-843EA78CD62F}"/>
    <cellStyle name="40% - Accent5 2 2 5 7 2" xfId="26143" xr:uid="{E42BF992-0DD9-48BD-9A26-8D2008A29FEE}"/>
    <cellStyle name="40% - Accent5 2 2 5 7 2 2" xfId="44905" xr:uid="{FE1FA7AC-AB74-48FF-8E1A-83000331334E}"/>
    <cellStyle name="40% - Accent5 2 2 5 7 3" xfId="16752" xr:uid="{D2A5C6D9-0A9D-4624-933B-CD67E43ECBCB}"/>
    <cellStyle name="40% - Accent5 2 2 5 7 4" xfId="35524" xr:uid="{FF24E0ED-A3E4-427B-B42E-AD89E7397800}"/>
    <cellStyle name="40% - Accent5 2 2 5 8" xfId="8838" xr:uid="{BF5AF6A1-26F5-432B-8C88-AD29417971FC}"/>
    <cellStyle name="40% - Accent5 2 2 5 8 2" xfId="27694" xr:uid="{4B188E98-B84E-456A-B2EF-FD1F50EDA792}"/>
    <cellStyle name="40% - Accent5 2 2 5 8 2 2" xfId="46456" xr:uid="{56E4683A-BF72-4F6F-8B8B-A33822AD112A}"/>
    <cellStyle name="40% - Accent5 2 2 5 8 3" xfId="18303" xr:uid="{0CE8FF32-8E46-44E8-9A30-8558FC8A8E5E}"/>
    <cellStyle name="40% - Accent5 2 2 5 8 4" xfId="37075" xr:uid="{6ED403FD-8F3A-4F27-83E3-22D880CA2B14}"/>
    <cellStyle name="40% - Accent5 2 2 5 9" xfId="22660" xr:uid="{DA46959C-0E0C-4297-A1D8-A433B0E8900A}"/>
    <cellStyle name="40% - Accent5 2 2 5 9 2" xfId="41432" xr:uid="{AD1F6B9F-6F03-44EB-95C2-B2817D2B60BF}"/>
    <cellStyle name="40% - Accent5 2 2 6" xfId="2569" xr:uid="{0EF1C635-3AD7-4B36-8F64-809A626C7FF6}"/>
    <cellStyle name="40% - Accent5 2 2 6 10" xfId="32054" xr:uid="{A5989B18-658E-4026-A878-0B6252911F08}"/>
    <cellStyle name="40% - Accent5 2 2 6 11" xfId="51192" xr:uid="{24F0946F-BDAD-49EB-A0F2-ACFF8A7C55E4}"/>
    <cellStyle name="40% - Accent5 2 2 6 12" xfId="3609" xr:uid="{2798CF0E-A491-402C-8AD8-F9BEF789BCB9}"/>
    <cellStyle name="40% - Accent5 2 2 6 13" xfId="59310" xr:uid="{04FDDA60-84C4-49A0-A863-E8434679EC45}"/>
    <cellStyle name="40% - Accent5 2 2 6 2" xfId="2570" xr:uid="{8C025E44-2B4B-4934-864C-6D0D4DE5D7DB}"/>
    <cellStyle name="40% - Accent5 2 2 6 2 10" xfId="51193" xr:uid="{2F760A5E-6070-4FBF-B341-0A1C4CE7DA1F}"/>
    <cellStyle name="40% - Accent5 2 2 6 2 11" xfId="3610" xr:uid="{6124183D-2F6B-4FE2-8102-927764938A21}"/>
    <cellStyle name="40% - Accent5 2 2 6 2 12" xfId="59311" xr:uid="{A003D1C2-9F52-4FAB-9BAD-64BC05AF53B0}"/>
    <cellStyle name="40% - Accent5 2 2 6 2 2" xfId="2571" xr:uid="{9F54518E-C0D4-47F6-9DF8-60FD87D11A66}"/>
    <cellStyle name="40% - Accent5 2 2 6 2 2 10" xfId="59312" xr:uid="{83C22344-240E-494D-9A50-38528505E2EE}"/>
    <cellStyle name="40% - Accent5 2 2 6 2 2 2" xfId="7111" xr:uid="{09E83256-EB1D-4722-92BD-80C48917CFB6}"/>
    <cellStyle name="40% - Accent5 2 2 6 2 2 2 2" xfId="11195" xr:uid="{1CE50B01-F8A8-4FDD-95A3-B632F27098D5}"/>
    <cellStyle name="40% - Accent5 2 2 6 2 2 2 2 2" xfId="30049" xr:uid="{BA567CA8-7D23-47E1-B43D-C5AC2D39DBE7}"/>
    <cellStyle name="40% - Accent5 2 2 6 2 2 2 2 2 2" xfId="48811" xr:uid="{0A798733-E634-4302-8FEB-A1C57DBB8695}"/>
    <cellStyle name="40% - Accent5 2 2 6 2 2 2 2 3" xfId="20658" xr:uid="{3E90D676-4D53-4256-BBB1-B039E87AB2BF}"/>
    <cellStyle name="40% - Accent5 2 2 6 2 2 2 2 4" xfId="39430" xr:uid="{0AB340E7-47A2-4932-B2BB-226616BEBB6B}"/>
    <cellStyle name="40% - Accent5 2 2 6 2 2 2 3" xfId="26151" xr:uid="{42BFD156-3A8F-4374-9004-66960413845C}"/>
    <cellStyle name="40% - Accent5 2 2 6 2 2 2 3 2" xfId="44913" xr:uid="{DE739096-FB99-4B89-8E69-87573B16E817}"/>
    <cellStyle name="40% - Accent5 2 2 6 2 2 2 4" xfId="16760" xr:uid="{9839A934-F768-489A-BD51-B28E96D081FA}"/>
    <cellStyle name="40% - Accent5 2 2 6 2 2 2 5" xfId="35532" xr:uid="{94DC0B0B-F175-4BEE-9E2C-3B81C0FF66B9}"/>
    <cellStyle name="40% - Accent5 2 2 6 2 2 2 6" xfId="53541" xr:uid="{00DCF13D-2FCF-4889-8796-EFFD19FD9115}"/>
    <cellStyle name="40% - Accent5 2 2 6 2 2 2 7" xfId="61425" xr:uid="{017B0FBA-FE14-4AFA-B345-31C34B2E2316}"/>
    <cellStyle name="40% - Accent5 2 2 6 2 2 3" xfId="11196" xr:uid="{EF2B8193-7259-465A-8B46-4525C3C60BD8}"/>
    <cellStyle name="40% - Accent5 2 2 6 2 2 3 2" xfId="30050" xr:uid="{1C20C2E9-88D3-43FD-8185-7B0FFE9AD0D4}"/>
    <cellStyle name="40% - Accent5 2 2 6 2 2 3 2 2" xfId="48812" xr:uid="{AD342493-9E2A-4EC6-94EB-3BE46A1FB776}"/>
    <cellStyle name="40% - Accent5 2 2 6 2 2 3 3" xfId="20659" xr:uid="{F497E6C6-23A0-461A-89C2-A8D2AFEA093E}"/>
    <cellStyle name="40% - Accent5 2 2 6 2 2 3 4" xfId="39431" xr:uid="{AA189FBE-F50B-4997-975F-C01EADAAF732}"/>
    <cellStyle name="40% - Accent5 2 2 6 2 2 3 5" xfId="53542" xr:uid="{247B39F5-3980-4A35-9C2E-5ABAEA306D88}"/>
    <cellStyle name="40% - Accent5 2 2 6 2 2 3 6" xfId="61426" xr:uid="{028E99ED-AA1F-4542-9DEF-B13795DF9C98}"/>
    <cellStyle name="40% - Accent5 2 2 6 2 2 4" xfId="8846" xr:uid="{329A46CF-BC94-4C2D-AC9A-8C6E0EAE09DF}"/>
    <cellStyle name="40% - Accent5 2 2 6 2 2 4 2" xfId="27702" xr:uid="{12D553AE-966A-4D3F-93D4-3B0954CEABEE}"/>
    <cellStyle name="40% - Accent5 2 2 6 2 2 4 2 2" xfId="46464" xr:uid="{0CF1A45C-204B-4A3F-A95E-38875092CAED}"/>
    <cellStyle name="40% - Accent5 2 2 6 2 2 4 3" xfId="18311" xr:uid="{288F9D52-10F8-42CE-965D-081C5B074B96}"/>
    <cellStyle name="40% - Accent5 2 2 6 2 2 4 4" xfId="37083" xr:uid="{CF9D36B0-F28F-47CC-825A-195FF329F7D9}"/>
    <cellStyle name="40% - Accent5 2 2 6 2 2 5" xfId="24525" xr:uid="{F1F6C82C-CCA3-426B-B979-BE60F48588CB}"/>
    <cellStyle name="40% - Accent5 2 2 6 2 2 5 2" xfId="43288" xr:uid="{53101A19-D2C2-4636-BC1B-FF9312CED4AF}"/>
    <cellStyle name="40% - Accent5 2 2 6 2 2 6" xfId="15134" xr:uid="{732EBF18-EA6B-4826-8A17-C83B0FECDF47}"/>
    <cellStyle name="40% - Accent5 2 2 6 2 2 7" xfId="33907" xr:uid="{D8570B10-05B1-4355-833E-DF3247C17295}"/>
    <cellStyle name="40% - Accent5 2 2 6 2 2 8" xfId="51194" xr:uid="{65AB1E58-275F-4F99-BB05-42EE97653D48}"/>
    <cellStyle name="40% - Accent5 2 2 6 2 2 9" xfId="5478" xr:uid="{B5C18D19-27A7-4210-AF31-940C4CEDDDE4}"/>
    <cellStyle name="40% - Accent5 2 2 6 2 3" xfId="6254" xr:uid="{1F5F67D1-B96D-42F8-8FBC-F7B6BD2F4374}"/>
    <cellStyle name="40% - Accent5 2 2 6 2 3 2" xfId="11197" xr:uid="{EB4A9F56-1604-4501-9E6C-B86B09ADB1E2}"/>
    <cellStyle name="40% - Accent5 2 2 6 2 3 2 2" xfId="30051" xr:uid="{33CF63C2-92FD-44F3-951D-9875422FCF70}"/>
    <cellStyle name="40% - Accent5 2 2 6 2 3 2 2 2" xfId="48813" xr:uid="{65220168-A20D-470C-BC5C-A173A4A290B2}"/>
    <cellStyle name="40% - Accent5 2 2 6 2 3 2 3" xfId="20660" xr:uid="{756FE7BE-C416-4434-8A74-1E4D76587C5B}"/>
    <cellStyle name="40% - Accent5 2 2 6 2 3 2 4" xfId="39432" xr:uid="{BE2C187C-62EE-479D-89CF-73969F7BBB95}"/>
    <cellStyle name="40% - Accent5 2 2 6 2 3 3" xfId="25301" xr:uid="{A876A44D-C347-4D1F-8321-10B03B99FFFF}"/>
    <cellStyle name="40% - Accent5 2 2 6 2 3 3 2" xfId="44063" xr:uid="{B764FCFC-41A4-4609-AFE5-5ECD14CA7801}"/>
    <cellStyle name="40% - Accent5 2 2 6 2 3 4" xfId="15910" xr:uid="{02ECD1C5-9673-4D89-9232-132570BD8B02}"/>
    <cellStyle name="40% - Accent5 2 2 6 2 3 5" xfId="34682" xr:uid="{54D1CE7C-E7CC-4C11-A0B4-D39D4CE58CC6}"/>
    <cellStyle name="40% - Accent5 2 2 6 2 3 6" xfId="53543" xr:uid="{D49F485E-DE76-4562-9E1E-EA4F9D67BF0E}"/>
    <cellStyle name="40% - Accent5 2 2 6 2 3 7" xfId="61427" xr:uid="{39079E26-1EED-4833-AAFF-DF77A17ABA54}"/>
    <cellStyle name="40% - Accent5 2 2 6 2 4" xfId="4703" xr:uid="{6BAA3E69-1299-4109-AE15-1B5B62AD1205}"/>
    <cellStyle name="40% - Accent5 2 2 6 2 4 2" xfId="11198" xr:uid="{5B544BB2-793C-4859-AC45-1D9CD704B800}"/>
    <cellStyle name="40% - Accent5 2 2 6 2 4 2 2" xfId="30052" xr:uid="{D8D64BB9-DEB5-4145-95E7-209C89190939}"/>
    <cellStyle name="40% - Accent5 2 2 6 2 4 2 2 2" xfId="48814" xr:uid="{664C9DCC-AA43-4CDE-847E-87935EF84552}"/>
    <cellStyle name="40% - Accent5 2 2 6 2 4 2 3" xfId="20661" xr:uid="{93DC4889-B086-4DD0-A201-81469FF7AFFC}"/>
    <cellStyle name="40% - Accent5 2 2 6 2 4 2 4" xfId="39433" xr:uid="{D4175C9E-7A61-4332-B8D1-680D0ADE41CC}"/>
    <cellStyle name="40% - Accent5 2 2 6 2 4 3" xfId="23750" xr:uid="{AE516C32-F72C-44C7-A1E4-94A1E48EF946}"/>
    <cellStyle name="40% - Accent5 2 2 6 2 4 3 2" xfId="42513" xr:uid="{50F0DAF1-135B-486F-A848-AA485580CB8D}"/>
    <cellStyle name="40% - Accent5 2 2 6 2 4 4" xfId="14359" xr:uid="{1CCCA5A3-503E-4517-A8BE-17A75E609CCC}"/>
    <cellStyle name="40% - Accent5 2 2 6 2 4 5" xfId="33132" xr:uid="{8D3C34E7-A440-4583-9A09-7C369CF6F229}"/>
    <cellStyle name="40% - Accent5 2 2 6 2 4 6" xfId="53544" xr:uid="{F6F1F56B-940C-49D1-80C4-93DC2D805701}"/>
    <cellStyle name="40% - Accent5 2 2 6 2 4 7" xfId="61428" xr:uid="{B910D416-D5A6-4F20-BE6F-9E0EDB73BF33}"/>
    <cellStyle name="40% - Accent5 2 2 6 2 5" xfId="7110" xr:uid="{0D5DD3C9-0A73-4FA9-B080-F17B57849200}"/>
    <cellStyle name="40% - Accent5 2 2 6 2 5 2" xfId="26150" xr:uid="{7A27AD28-A805-4F2F-8C9A-B59B6A198639}"/>
    <cellStyle name="40% - Accent5 2 2 6 2 5 2 2" xfId="44912" xr:uid="{AD43F9BB-EC3C-4F8C-8745-F0B7A198141C}"/>
    <cellStyle name="40% - Accent5 2 2 6 2 5 3" xfId="16759" xr:uid="{D9341713-56B6-4C69-B8BA-136F03CA46CA}"/>
    <cellStyle name="40% - Accent5 2 2 6 2 5 4" xfId="35531" xr:uid="{B3C8BDBB-E206-400E-98E6-866AC53140E1}"/>
    <cellStyle name="40% - Accent5 2 2 6 2 6" xfId="8845" xr:uid="{796378EC-D815-40E7-97DD-9CE188D3C987}"/>
    <cellStyle name="40% - Accent5 2 2 6 2 6 2" xfId="27701" xr:uid="{5F360A48-DAD6-42CA-BDEC-2AC2A4EC964F}"/>
    <cellStyle name="40% - Accent5 2 2 6 2 6 2 2" xfId="46463" xr:uid="{0F5B172B-DCFB-424A-8F16-FF1C39E09426}"/>
    <cellStyle name="40% - Accent5 2 2 6 2 6 3" xfId="18310" xr:uid="{7C4EE083-DCEC-497C-BF8C-6C1AEC25CCB3}"/>
    <cellStyle name="40% - Accent5 2 2 6 2 6 4" xfId="37082" xr:uid="{FC5D77C6-298F-4FB3-9164-978745939F4B}"/>
    <cellStyle name="40% - Accent5 2 2 6 2 7" xfId="22664" xr:uid="{B2BA6658-075C-4631-8B6F-CC79FFFD6AD8}"/>
    <cellStyle name="40% - Accent5 2 2 6 2 7 2" xfId="41436" xr:uid="{EBDD3E86-0BF4-40EC-BA3D-CF3E104F1AF5}"/>
    <cellStyle name="40% - Accent5 2 2 6 2 8" xfId="13273" xr:uid="{4B6C9C2F-2C40-4830-9446-89586FAD724D}"/>
    <cellStyle name="40% - Accent5 2 2 6 2 9" xfId="32055" xr:uid="{538F0296-A846-449C-8BE4-010FEEBDC7F8}"/>
    <cellStyle name="40% - Accent5 2 2 6 3" xfId="2572" xr:uid="{3B934D6E-6602-4E8F-8625-B55998F3985D}"/>
    <cellStyle name="40% - Accent5 2 2 6 3 10" xfId="59313" xr:uid="{665E40A6-6740-44B0-AB7F-1B6E400401F3}"/>
    <cellStyle name="40% - Accent5 2 2 6 3 2" xfId="7112" xr:uid="{BE0FD927-1096-412B-93B3-ABCEB5FB7A77}"/>
    <cellStyle name="40% - Accent5 2 2 6 3 2 2" xfId="11199" xr:uid="{0509D76F-1633-49DD-B5FA-C3AB236D95FA}"/>
    <cellStyle name="40% - Accent5 2 2 6 3 2 2 2" xfId="30053" xr:uid="{1325DD52-7BB4-4E0C-A6C5-972008BCD5EC}"/>
    <cellStyle name="40% - Accent5 2 2 6 3 2 2 2 2" xfId="48815" xr:uid="{3A7B9741-680E-4253-9C51-8A939E08C546}"/>
    <cellStyle name="40% - Accent5 2 2 6 3 2 2 3" xfId="20662" xr:uid="{500CF613-2A40-4BA0-A39B-5329D196064D}"/>
    <cellStyle name="40% - Accent5 2 2 6 3 2 2 4" xfId="39434" xr:uid="{52B51CD1-CFB1-49C6-AB23-D12D4F4D53C6}"/>
    <cellStyle name="40% - Accent5 2 2 6 3 2 3" xfId="26152" xr:uid="{9B9BA184-0372-49B4-A8C6-D333106BBBFE}"/>
    <cellStyle name="40% - Accent5 2 2 6 3 2 3 2" xfId="44914" xr:uid="{15CFF438-2401-4848-852F-90CEACE6C1D3}"/>
    <cellStyle name="40% - Accent5 2 2 6 3 2 4" xfId="16761" xr:uid="{272B21F3-D9F2-41C3-907C-A77BD35A791C}"/>
    <cellStyle name="40% - Accent5 2 2 6 3 2 5" xfId="35533" xr:uid="{B20C0905-4AF5-4396-8CBB-A5EC515FC370}"/>
    <cellStyle name="40% - Accent5 2 2 6 3 2 6" xfId="53545" xr:uid="{9D78CDEF-0F71-490C-B269-229695433049}"/>
    <cellStyle name="40% - Accent5 2 2 6 3 2 7" xfId="61429" xr:uid="{6C22A847-7BBE-4905-9B81-6581746493EA}"/>
    <cellStyle name="40% - Accent5 2 2 6 3 3" xfId="11200" xr:uid="{5BA5BB71-232F-4A3C-89D5-9CB1D98642D4}"/>
    <cellStyle name="40% - Accent5 2 2 6 3 3 2" xfId="30054" xr:uid="{47F6652B-7532-4489-9DB5-E58869158B60}"/>
    <cellStyle name="40% - Accent5 2 2 6 3 3 2 2" xfId="48816" xr:uid="{632A9896-9CC5-46B8-A3AE-5DFD74BFDE3F}"/>
    <cellStyle name="40% - Accent5 2 2 6 3 3 3" xfId="20663" xr:uid="{65CB8390-BDF7-405B-91A4-C88C3C2C3EF5}"/>
    <cellStyle name="40% - Accent5 2 2 6 3 3 4" xfId="39435" xr:uid="{1774FF0F-4FD1-45B6-AD9E-6E74558121C8}"/>
    <cellStyle name="40% - Accent5 2 2 6 3 3 5" xfId="53546" xr:uid="{894F21F1-3CBE-4DC0-BE9C-E60C01E03032}"/>
    <cellStyle name="40% - Accent5 2 2 6 3 3 6" xfId="61430" xr:uid="{439D0299-FC38-43D8-B646-EE13BEE82B8D}"/>
    <cellStyle name="40% - Accent5 2 2 6 3 4" xfId="8847" xr:uid="{F4478116-D91D-45C1-A5D8-8DAC458E417D}"/>
    <cellStyle name="40% - Accent5 2 2 6 3 4 2" xfId="27703" xr:uid="{B3EA2F1F-1F4F-44C2-9F03-CB6850B8F25B}"/>
    <cellStyle name="40% - Accent5 2 2 6 3 4 2 2" xfId="46465" xr:uid="{304DA96E-03AD-4709-87E5-5E839E42AC98}"/>
    <cellStyle name="40% - Accent5 2 2 6 3 4 3" xfId="18312" xr:uid="{DA015399-857B-4546-93E0-222CC04B4A5B}"/>
    <cellStyle name="40% - Accent5 2 2 6 3 4 4" xfId="37084" xr:uid="{163CDEAD-68B0-4C90-9775-6639F6960DB6}"/>
    <cellStyle name="40% - Accent5 2 2 6 3 5" xfId="24092" xr:uid="{9BF73591-627E-4C8F-BDC2-A6BC8C7691D9}"/>
    <cellStyle name="40% - Accent5 2 2 6 3 5 2" xfId="42855" xr:uid="{97B8DD4C-135E-4D51-B132-C45B0C6BC910}"/>
    <cellStyle name="40% - Accent5 2 2 6 3 6" xfId="14701" xr:uid="{7A240226-AC78-4EF2-8ED2-196821559492}"/>
    <cellStyle name="40% - Accent5 2 2 6 3 7" xfId="33474" xr:uid="{ACB9CBDE-E066-4F5D-A973-0FF077AE97BA}"/>
    <cellStyle name="40% - Accent5 2 2 6 3 8" xfId="51195" xr:uid="{03BFEBC8-F90A-484D-BF96-35E62150D234}"/>
    <cellStyle name="40% - Accent5 2 2 6 3 9" xfId="5045" xr:uid="{17AF3A61-361B-4ADC-B0C0-1EB1D44354E0}"/>
    <cellStyle name="40% - Accent5 2 2 6 4" xfId="5821" xr:uid="{E48B9C2D-22C9-4BE7-B118-DAF1BF00A0A4}"/>
    <cellStyle name="40% - Accent5 2 2 6 4 2" xfId="11201" xr:uid="{EA3D57E3-3C26-4F51-9FE9-361770C32981}"/>
    <cellStyle name="40% - Accent5 2 2 6 4 2 2" xfId="30055" xr:uid="{34070205-13DB-433D-8668-33A283C6AA1D}"/>
    <cellStyle name="40% - Accent5 2 2 6 4 2 2 2" xfId="48817" xr:uid="{A7F3D54F-5BD7-4BC8-B58E-DA86468106A1}"/>
    <cellStyle name="40% - Accent5 2 2 6 4 2 3" xfId="20664" xr:uid="{ADF43192-B329-458A-88FE-09B5ABE922F8}"/>
    <cellStyle name="40% - Accent5 2 2 6 4 2 4" xfId="39436" xr:uid="{46061F2F-CA42-4A76-B5C6-45D42CAF6D32}"/>
    <cellStyle name="40% - Accent5 2 2 6 4 3" xfId="24868" xr:uid="{ACF3439D-9A7A-4F78-B778-4A89E81FEBC2}"/>
    <cellStyle name="40% - Accent5 2 2 6 4 3 2" xfId="43630" xr:uid="{66361DDF-9A06-485D-92CC-324266BD49E8}"/>
    <cellStyle name="40% - Accent5 2 2 6 4 4" xfId="15477" xr:uid="{D0072EDD-4478-4ED8-A337-0B709BA9C9F0}"/>
    <cellStyle name="40% - Accent5 2 2 6 4 5" xfId="34249" xr:uid="{A156ADF4-8396-426E-89E5-6157B6F88228}"/>
    <cellStyle name="40% - Accent5 2 2 6 4 6" xfId="53547" xr:uid="{159E1C33-C364-4C1E-AD82-CDB5ED9B7591}"/>
    <cellStyle name="40% - Accent5 2 2 6 4 7" xfId="61431" xr:uid="{3A87CAEC-BC02-4C58-A7BA-536C1AAE0373}"/>
    <cellStyle name="40% - Accent5 2 2 6 5" xfId="4270" xr:uid="{EAD3B62E-975F-4E14-9A8E-6CA83CAD2E21}"/>
    <cellStyle name="40% - Accent5 2 2 6 5 2" xfId="11202" xr:uid="{4FF43274-C075-42E5-8080-3F31A5167FFB}"/>
    <cellStyle name="40% - Accent5 2 2 6 5 2 2" xfId="30056" xr:uid="{02098EA4-6941-447E-889E-6B3D516E5AE0}"/>
    <cellStyle name="40% - Accent5 2 2 6 5 2 2 2" xfId="48818" xr:uid="{14B19EF9-267F-46E0-AFC5-001C02ECB1FC}"/>
    <cellStyle name="40% - Accent5 2 2 6 5 2 3" xfId="20665" xr:uid="{63CF3C30-5BF6-4A84-B578-348338D58EAC}"/>
    <cellStyle name="40% - Accent5 2 2 6 5 2 4" xfId="39437" xr:uid="{5C363E8C-64B2-48C5-8E8F-15562CCDBF36}"/>
    <cellStyle name="40% - Accent5 2 2 6 5 3" xfId="23317" xr:uid="{C15F82B1-FA4A-4B94-B3B3-F0FC8228EAD4}"/>
    <cellStyle name="40% - Accent5 2 2 6 5 3 2" xfId="42080" xr:uid="{EEEE1423-69AE-4A5C-BD61-8AE8966857AD}"/>
    <cellStyle name="40% - Accent5 2 2 6 5 4" xfId="13926" xr:uid="{035E67CE-45DC-400E-B050-E369ED940AC0}"/>
    <cellStyle name="40% - Accent5 2 2 6 5 5" xfId="32699" xr:uid="{694BB1CC-B8B7-4CF3-976C-861D87CAA017}"/>
    <cellStyle name="40% - Accent5 2 2 6 5 6" xfId="53548" xr:uid="{14064C41-405E-4060-8652-16711A26B22C}"/>
    <cellStyle name="40% - Accent5 2 2 6 5 7" xfId="61432" xr:uid="{D57D1E60-0EB5-4E03-8D1C-5750E1B1F976}"/>
    <cellStyle name="40% - Accent5 2 2 6 6" xfId="7109" xr:uid="{19C13A3A-A7A2-4720-8E81-4626C5B69C4D}"/>
    <cellStyle name="40% - Accent5 2 2 6 6 2" xfId="26149" xr:uid="{613CE1A2-4EB1-4D6B-9033-CBBDC722B032}"/>
    <cellStyle name="40% - Accent5 2 2 6 6 2 2" xfId="44911" xr:uid="{57D9BCE2-4C94-45BE-88A9-8834180CB3FF}"/>
    <cellStyle name="40% - Accent5 2 2 6 6 3" xfId="16758" xr:uid="{C99DDDE4-4371-4822-89F5-704DCFAB7376}"/>
    <cellStyle name="40% - Accent5 2 2 6 6 4" xfId="35530" xr:uid="{C96C697A-AFA7-4478-9C44-4075D6E4C0CD}"/>
    <cellStyle name="40% - Accent5 2 2 6 7" xfId="8844" xr:uid="{D4C69FA3-2124-461C-B180-1D436A27AF00}"/>
    <cellStyle name="40% - Accent5 2 2 6 7 2" xfId="27700" xr:uid="{273FE8C9-F914-49B8-BFFA-CDC46633830C}"/>
    <cellStyle name="40% - Accent5 2 2 6 7 2 2" xfId="46462" xr:uid="{B05F3DC0-8988-47C4-8623-2B0F67105A34}"/>
    <cellStyle name="40% - Accent5 2 2 6 7 3" xfId="18309" xr:uid="{DBF18493-C606-49FC-BF3E-44C2C698C806}"/>
    <cellStyle name="40% - Accent5 2 2 6 7 4" xfId="37081" xr:uid="{C2B9E820-21C1-4713-A6A1-B8AD0E3B9DB3}"/>
    <cellStyle name="40% - Accent5 2 2 6 8" xfId="22663" xr:uid="{E83DC86B-1223-4CB8-9986-7A042E526827}"/>
    <cellStyle name="40% - Accent5 2 2 6 8 2" xfId="41435" xr:uid="{E1A5F611-FD77-4930-967B-6C5419CD6F08}"/>
    <cellStyle name="40% - Accent5 2 2 6 9" xfId="13272" xr:uid="{73205901-ACB2-48E1-8FF3-35933A06E8E6}"/>
    <cellStyle name="40% - Accent5 2 2 7" xfId="2573" xr:uid="{7C5CAF8F-58A9-4AA7-A671-3C82A02758FD}"/>
    <cellStyle name="40% - Accent5 2 2 7 10" xfId="51196" xr:uid="{541A9E7F-CE41-4FA7-AEA6-BEDBDF5F9D79}"/>
    <cellStyle name="40% - Accent5 2 2 7 11" xfId="3611" xr:uid="{F165B384-CE30-4B97-B23E-17CCAFE16A35}"/>
    <cellStyle name="40% - Accent5 2 2 7 12" xfId="59314" xr:uid="{0BC660B0-BFBC-4997-A9E5-A0688FC0A576}"/>
    <cellStyle name="40% - Accent5 2 2 7 2" xfId="2574" xr:uid="{BCCFA0FE-7D8F-4BC1-8184-86CFB28153F3}"/>
    <cellStyle name="40% - Accent5 2 2 7 2 10" xfId="59315" xr:uid="{FC8C5473-FCDD-4796-A6DD-770F30B2FC93}"/>
    <cellStyle name="40% - Accent5 2 2 7 2 2" xfId="7114" xr:uid="{59953C14-7971-4F34-AF88-ABF52455CF48}"/>
    <cellStyle name="40% - Accent5 2 2 7 2 2 2" xfId="11203" xr:uid="{E479ECE4-0C63-4C04-8085-DFB25F6EB3AF}"/>
    <cellStyle name="40% - Accent5 2 2 7 2 2 2 2" xfId="30057" xr:uid="{F5FD2F17-0B9C-4B80-9A2E-6F261D9BE4C9}"/>
    <cellStyle name="40% - Accent5 2 2 7 2 2 2 2 2" xfId="48819" xr:uid="{725F23E1-EE6D-4D00-BEB0-9C1ECADCAE11}"/>
    <cellStyle name="40% - Accent5 2 2 7 2 2 2 3" xfId="20666" xr:uid="{EF3901E1-5189-4B4D-AB4F-110EE4872E16}"/>
    <cellStyle name="40% - Accent5 2 2 7 2 2 2 4" xfId="39438" xr:uid="{90E3C771-4DD7-4299-8B2C-3527DB163573}"/>
    <cellStyle name="40% - Accent5 2 2 7 2 2 3" xfId="26154" xr:uid="{D69E1887-6DA0-4F31-9F80-BF4EB89E1BD6}"/>
    <cellStyle name="40% - Accent5 2 2 7 2 2 3 2" xfId="44916" xr:uid="{A33712F7-EEA3-43FF-B6CE-17395B2E1320}"/>
    <cellStyle name="40% - Accent5 2 2 7 2 2 4" xfId="16763" xr:uid="{74A5C2FA-AACB-4CF7-BE57-B01335AC0378}"/>
    <cellStyle name="40% - Accent5 2 2 7 2 2 5" xfId="35535" xr:uid="{E30A8126-CFF0-4EB8-A9E3-580DCFE467C6}"/>
    <cellStyle name="40% - Accent5 2 2 7 2 2 6" xfId="53549" xr:uid="{4A0D7F30-0DD1-41D9-B577-E88F4FE1A20F}"/>
    <cellStyle name="40% - Accent5 2 2 7 2 2 7" xfId="61433" xr:uid="{380FEB9E-74A9-4AF2-9B40-7EF87111BE2F}"/>
    <cellStyle name="40% - Accent5 2 2 7 2 3" xfId="11204" xr:uid="{4F0910A1-4264-40BD-9FEC-DDCED3FF987D}"/>
    <cellStyle name="40% - Accent5 2 2 7 2 3 2" xfId="30058" xr:uid="{1028A35B-97C4-4A8D-818F-27BC2E36F2F2}"/>
    <cellStyle name="40% - Accent5 2 2 7 2 3 2 2" xfId="48820" xr:uid="{8F5C2F74-0F24-4383-B025-FC84AB1061AB}"/>
    <cellStyle name="40% - Accent5 2 2 7 2 3 3" xfId="20667" xr:uid="{EFA1B9B0-5D44-489A-B6B3-1464D1C56116}"/>
    <cellStyle name="40% - Accent5 2 2 7 2 3 4" xfId="39439" xr:uid="{270B7DCF-D72D-46B7-8674-61CF84F0A85E}"/>
    <cellStyle name="40% - Accent5 2 2 7 2 3 5" xfId="53550" xr:uid="{AD12631E-F53B-41C0-939C-8FA650395AA1}"/>
    <cellStyle name="40% - Accent5 2 2 7 2 3 6" xfId="61434" xr:uid="{BE3734F0-5FD6-482E-A26D-7AE30DCE4D96}"/>
    <cellStyle name="40% - Accent5 2 2 7 2 4" xfId="8849" xr:uid="{344BEE17-855E-4C41-A3B4-1EF2F9373426}"/>
    <cellStyle name="40% - Accent5 2 2 7 2 4 2" xfId="27705" xr:uid="{84090C69-C3D7-4B64-8C63-A61466E8F324}"/>
    <cellStyle name="40% - Accent5 2 2 7 2 4 2 2" xfId="46467" xr:uid="{6AB57A34-3B47-4EC5-8439-6234E306C162}"/>
    <cellStyle name="40% - Accent5 2 2 7 2 4 3" xfId="18314" xr:uid="{FA1D3F10-49B0-4A7E-891D-413B176A43AB}"/>
    <cellStyle name="40% - Accent5 2 2 7 2 4 4" xfId="37086" xr:uid="{2D0EBC44-CB7B-4FCA-AABE-00780189D12C}"/>
    <cellStyle name="40% - Accent5 2 2 7 2 5" xfId="24310" xr:uid="{FD3E7A7F-49DF-4394-B754-90E1B3896224}"/>
    <cellStyle name="40% - Accent5 2 2 7 2 5 2" xfId="43073" xr:uid="{49847783-7BFF-4317-947A-4161D7FE7A6C}"/>
    <cellStyle name="40% - Accent5 2 2 7 2 6" xfId="14919" xr:uid="{2A04FA73-56A3-4F22-AB34-910BFC8F12D0}"/>
    <cellStyle name="40% - Accent5 2 2 7 2 7" xfId="33692" xr:uid="{5BAAAC9A-CAB2-4AA4-8BCE-EE5A114B3709}"/>
    <cellStyle name="40% - Accent5 2 2 7 2 8" xfId="51197" xr:uid="{F11B6FF3-2EF3-419E-9557-30FE7BC8F45A}"/>
    <cellStyle name="40% - Accent5 2 2 7 2 9" xfId="5263" xr:uid="{A7929C6B-01E9-4BB7-A6D6-B3FFAF6C1C01}"/>
    <cellStyle name="40% - Accent5 2 2 7 3" xfId="6039" xr:uid="{AA695247-06B8-4835-B5B5-1E5BBFFA0C7C}"/>
    <cellStyle name="40% - Accent5 2 2 7 3 2" xfId="11205" xr:uid="{2F8F9F06-63D9-4407-A295-2A0AF6EB7117}"/>
    <cellStyle name="40% - Accent5 2 2 7 3 2 2" xfId="30059" xr:uid="{EA1D910D-177D-4469-9091-6A15761FA8DD}"/>
    <cellStyle name="40% - Accent5 2 2 7 3 2 2 2" xfId="48821" xr:uid="{299B8B64-BB3A-44E5-95A3-A5FB3E40267C}"/>
    <cellStyle name="40% - Accent5 2 2 7 3 2 3" xfId="20668" xr:uid="{B4146EB2-EED1-4738-A53A-045907E77354}"/>
    <cellStyle name="40% - Accent5 2 2 7 3 2 4" xfId="39440" xr:uid="{8ED93458-87DE-458A-8A84-797CCC30E917}"/>
    <cellStyle name="40% - Accent5 2 2 7 3 3" xfId="25086" xr:uid="{1BE3A321-2451-498B-AD35-3A84A93D2A3A}"/>
    <cellStyle name="40% - Accent5 2 2 7 3 3 2" xfId="43848" xr:uid="{567FA276-E24E-49F0-8AB9-8785541EBD31}"/>
    <cellStyle name="40% - Accent5 2 2 7 3 4" xfId="15695" xr:uid="{1D8246EB-4A65-4925-ACDF-37BB2424A50C}"/>
    <cellStyle name="40% - Accent5 2 2 7 3 5" xfId="34467" xr:uid="{DCE5997A-C521-4919-A7BF-4229F5C317F0}"/>
    <cellStyle name="40% - Accent5 2 2 7 3 6" xfId="53551" xr:uid="{1EE57617-C69A-4873-809D-C7A5285FDCBA}"/>
    <cellStyle name="40% - Accent5 2 2 7 3 7" xfId="61435" xr:uid="{452EAC2D-9EB5-4935-97C2-AE43ED026375}"/>
    <cellStyle name="40% - Accent5 2 2 7 4" xfId="4488" xr:uid="{47F2C13C-658E-4FA8-9B36-6E5B15ADD904}"/>
    <cellStyle name="40% - Accent5 2 2 7 4 2" xfId="11206" xr:uid="{40DE6FCF-0AC4-440C-A4A7-AA5EAB12B969}"/>
    <cellStyle name="40% - Accent5 2 2 7 4 2 2" xfId="30060" xr:uid="{55E70A4A-874C-440B-A10E-B8D0F2C0ADC2}"/>
    <cellStyle name="40% - Accent5 2 2 7 4 2 2 2" xfId="48822" xr:uid="{4D955EC7-81C1-4B19-89BB-4BA65E825EC4}"/>
    <cellStyle name="40% - Accent5 2 2 7 4 2 3" xfId="20669" xr:uid="{AA026C5F-24EB-4A9B-9D28-64120560CBD6}"/>
    <cellStyle name="40% - Accent5 2 2 7 4 2 4" xfId="39441" xr:uid="{B1CC6FC2-48BE-4377-830F-69150400AC58}"/>
    <cellStyle name="40% - Accent5 2 2 7 4 3" xfId="23535" xr:uid="{C98D6BC1-8DDC-48BD-9B5D-67671BB69FF4}"/>
    <cellStyle name="40% - Accent5 2 2 7 4 3 2" xfId="42298" xr:uid="{06A0244A-EB3D-4E05-B4CF-C94EA3FDA04A}"/>
    <cellStyle name="40% - Accent5 2 2 7 4 4" xfId="14144" xr:uid="{D81D7133-9503-4D5C-A24B-F5F6D1569AFC}"/>
    <cellStyle name="40% - Accent5 2 2 7 4 5" xfId="32917" xr:uid="{167D4747-5696-45CF-B70C-6725E0B105D5}"/>
    <cellStyle name="40% - Accent5 2 2 7 4 6" xfId="53552" xr:uid="{F55AE08B-7668-473C-8480-7ED283FA4B7B}"/>
    <cellStyle name="40% - Accent5 2 2 7 4 7" xfId="61436" xr:uid="{9BF795CC-6214-4DD3-97A6-BEE83C202553}"/>
    <cellStyle name="40% - Accent5 2 2 7 5" xfId="7113" xr:uid="{60D4599C-0033-41AC-ABB9-7DC347C1BC83}"/>
    <cellStyle name="40% - Accent5 2 2 7 5 2" xfId="26153" xr:uid="{FAE0E122-0FB2-4055-BC83-559EAA626962}"/>
    <cellStyle name="40% - Accent5 2 2 7 5 2 2" xfId="44915" xr:uid="{3475283F-C620-4C26-A023-89C15B79C500}"/>
    <cellStyle name="40% - Accent5 2 2 7 5 3" xfId="16762" xr:uid="{786E9E87-CAB8-4EDE-8D79-C6378BA01B91}"/>
    <cellStyle name="40% - Accent5 2 2 7 5 4" xfId="35534" xr:uid="{4FD499A2-A7CF-4DE3-86D7-F7CC5DC90495}"/>
    <cellStyle name="40% - Accent5 2 2 7 6" xfId="8848" xr:uid="{7A10491B-9997-42DF-AB97-1C8CDE2E59DA}"/>
    <cellStyle name="40% - Accent5 2 2 7 6 2" xfId="27704" xr:uid="{6C82C079-66D1-4369-9178-CFCAB93D1EB9}"/>
    <cellStyle name="40% - Accent5 2 2 7 6 2 2" xfId="46466" xr:uid="{A7F9C832-A65C-4BF4-A45C-6C3F9AA68E5B}"/>
    <cellStyle name="40% - Accent5 2 2 7 6 3" xfId="18313" xr:uid="{4D9D9EB4-D5FB-44D7-B8F1-2EA30C239A48}"/>
    <cellStyle name="40% - Accent5 2 2 7 6 4" xfId="37085" xr:uid="{925D63FA-B880-4F4F-83A2-6DAFFB5310AE}"/>
    <cellStyle name="40% - Accent5 2 2 7 7" xfId="22665" xr:uid="{C79A43A1-FA33-4EE3-B69B-4F04C2CBC369}"/>
    <cellStyle name="40% - Accent5 2 2 7 7 2" xfId="41437" xr:uid="{A28C8435-0DFC-419F-8B6E-B05E3DC9A8EC}"/>
    <cellStyle name="40% - Accent5 2 2 7 8" xfId="13274" xr:uid="{95CBEB1C-3C12-4E2B-9362-BC8764CBAA19}"/>
    <cellStyle name="40% - Accent5 2 2 7 9" xfId="32056" xr:uid="{D4690CA0-EF73-4335-BF44-2DFE7704C8C6}"/>
    <cellStyle name="40% - Accent5 2 2 8" xfId="2575" xr:uid="{47F4FAD9-9E0D-4967-A67A-EDE96712A73E}"/>
    <cellStyle name="40% - Accent5 2 2 8 10" xfId="51198" xr:uid="{2E85DB43-EE58-4676-950F-3F3BF9C6DF5C}"/>
    <cellStyle name="40% - Accent5 2 2 8 11" xfId="3612" xr:uid="{7AC64A00-2501-49A5-9656-A20C1635BD3B}"/>
    <cellStyle name="40% - Accent5 2 2 8 12" xfId="59316" xr:uid="{DA177B85-2907-4BC6-AE08-F928595395E0}"/>
    <cellStyle name="40% - Accent5 2 2 8 2" xfId="2576" xr:uid="{74E05E2D-D5DE-42A5-9981-2F9C9BD44D56}"/>
    <cellStyle name="40% - Accent5 2 2 8 2 10" xfId="59317" xr:uid="{6C18804A-A998-4D98-8738-5665C716EE0F}"/>
    <cellStyle name="40% - Accent5 2 2 8 2 2" xfId="7116" xr:uid="{6019C734-0EF6-4C88-B571-7E17773F9999}"/>
    <cellStyle name="40% - Accent5 2 2 8 2 2 2" xfId="11207" xr:uid="{3B9AB69A-9A62-408C-81E7-5B9FC7C75E57}"/>
    <cellStyle name="40% - Accent5 2 2 8 2 2 2 2" xfId="30061" xr:uid="{22ED02EB-0FFE-416A-AAD0-D7CE59BE62B3}"/>
    <cellStyle name="40% - Accent5 2 2 8 2 2 2 2 2" xfId="48823" xr:uid="{927247AB-AE13-46D3-92B3-54F70096ABDC}"/>
    <cellStyle name="40% - Accent5 2 2 8 2 2 2 3" xfId="20670" xr:uid="{D52DBD3C-C36D-4CEC-AA6C-CC632C2A711F}"/>
    <cellStyle name="40% - Accent5 2 2 8 2 2 2 4" xfId="39442" xr:uid="{E70AE8C3-0B14-4832-8885-2F1291EDD627}"/>
    <cellStyle name="40% - Accent5 2 2 8 2 2 3" xfId="26156" xr:uid="{BAB60A70-C338-4BB7-B7AC-B62904CE8CA1}"/>
    <cellStyle name="40% - Accent5 2 2 8 2 2 3 2" xfId="44918" xr:uid="{A5924710-A4C0-4EDA-80D1-56A69D171BE4}"/>
    <cellStyle name="40% - Accent5 2 2 8 2 2 4" xfId="16765" xr:uid="{7C20E9EB-16F8-40F6-AF17-D71CF78EF9C8}"/>
    <cellStyle name="40% - Accent5 2 2 8 2 2 5" xfId="35537" xr:uid="{2131DE7C-31BA-4D05-9270-5ED2CD8FAD3C}"/>
    <cellStyle name="40% - Accent5 2 2 8 2 2 6" xfId="53553" xr:uid="{22E512DF-D5F6-499D-95FA-D57C4C6E805F}"/>
    <cellStyle name="40% - Accent5 2 2 8 2 2 7" xfId="61437" xr:uid="{FEE0474A-7DB7-4183-BDFA-57F953C86C47}"/>
    <cellStyle name="40% - Accent5 2 2 8 2 3" xfId="11208" xr:uid="{4EF0DD2B-A4BF-4312-8464-864785549A8A}"/>
    <cellStyle name="40% - Accent5 2 2 8 2 3 2" xfId="30062" xr:uid="{1C9CE34B-818A-459B-880E-0D807911F293}"/>
    <cellStyle name="40% - Accent5 2 2 8 2 3 2 2" xfId="48824" xr:uid="{0751D23A-C0F7-4782-B9AD-F3922252BEB9}"/>
    <cellStyle name="40% - Accent5 2 2 8 2 3 3" xfId="20671" xr:uid="{94B59D6E-8A29-459D-97FE-BEB5BFCE6E60}"/>
    <cellStyle name="40% - Accent5 2 2 8 2 3 4" xfId="39443" xr:uid="{3619871B-8E65-4BED-8371-D5EE255964AE}"/>
    <cellStyle name="40% - Accent5 2 2 8 2 3 5" xfId="53554" xr:uid="{E537A8FE-97DA-4CCB-ABB4-D15726CFE50A}"/>
    <cellStyle name="40% - Accent5 2 2 8 2 3 6" xfId="61438" xr:uid="{43CE3662-3269-4AEF-AEDD-81ACA463CF3A}"/>
    <cellStyle name="40% - Accent5 2 2 8 2 4" xfId="8851" xr:uid="{0CB106B2-D50C-4A20-8FD9-35ED46E21926}"/>
    <cellStyle name="40% - Accent5 2 2 8 2 4 2" xfId="27707" xr:uid="{D86EB4D7-7606-4849-8556-F4F8F658D416}"/>
    <cellStyle name="40% - Accent5 2 2 8 2 4 2 2" xfId="46469" xr:uid="{3675262C-A248-4689-9E6A-E6B6B3ABD97F}"/>
    <cellStyle name="40% - Accent5 2 2 8 2 4 3" xfId="18316" xr:uid="{D94A0BC6-AC99-437C-9AEA-82E449A1C3D8}"/>
    <cellStyle name="40% - Accent5 2 2 8 2 4 4" xfId="37088" xr:uid="{F0F4A649-9167-41A9-ADDB-B2E058302158}"/>
    <cellStyle name="40% - Accent5 2 2 8 2 5" xfId="24556" xr:uid="{74FB0560-3303-400B-86BE-37BE4258F62F}"/>
    <cellStyle name="40% - Accent5 2 2 8 2 5 2" xfId="43318" xr:uid="{382C68DD-CA97-4996-B74D-B2F3C1EB4D12}"/>
    <cellStyle name="40% - Accent5 2 2 8 2 6" xfId="15165" xr:uid="{D260255B-449D-4835-B562-556F445E38AD}"/>
    <cellStyle name="40% - Accent5 2 2 8 2 7" xfId="33937" xr:uid="{25786CDE-95EE-4803-B6AA-BAEB7E7BAB43}"/>
    <cellStyle name="40% - Accent5 2 2 8 2 8" xfId="51199" xr:uid="{C8A068D8-64CD-4077-B16B-E4AC1A79F50A}"/>
    <cellStyle name="40% - Accent5 2 2 8 2 9" xfId="5509" xr:uid="{93280E43-DAA9-4703-8EB2-391D06778461}"/>
    <cellStyle name="40% - Accent5 2 2 8 3" xfId="6284" xr:uid="{6A64AD67-85A2-4186-89D5-A78129C5A703}"/>
    <cellStyle name="40% - Accent5 2 2 8 3 2" xfId="11209" xr:uid="{55E77417-5D41-4553-82F4-0E1838EBC08A}"/>
    <cellStyle name="40% - Accent5 2 2 8 3 2 2" xfId="30063" xr:uid="{3B81EAE5-1F80-4FEC-B84B-FD2BA1B8C7F2}"/>
    <cellStyle name="40% - Accent5 2 2 8 3 2 2 2" xfId="48825" xr:uid="{BD12BF1A-86D9-4ABE-A121-27498DA17297}"/>
    <cellStyle name="40% - Accent5 2 2 8 3 2 3" xfId="20672" xr:uid="{BEF07A56-62E2-42BA-9F2C-C93C2528E0A6}"/>
    <cellStyle name="40% - Accent5 2 2 8 3 2 4" xfId="39444" xr:uid="{1118A8D3-9CBD-4F6B-91C0-D9FA716B409B}"/>
    <cellStyle name="40% - Accent5 2 2 8 3 3" xfId="25331" xr:uid="{D0628C4C-1772-483F-BDE4-EA5283D823BE}"/>
    <cellStyle name="40% - Accent5 2 2 8 3 3 2" xfId="44093" xr:uid="{8F758562-CBE1-4F7A-88E9-F90ED4B00A9A}"/>
    <cellStyle name="40% - Accent5 2 2 8 3 4" xfId="15940" xr:uid="{3989618D-0A15-4F73-91C9-43722995E74E}"/>
    <cellStyle name="40% - Accent5 2 2 8 3 5" xfId="34712" xr:uid="{121C6497-C9BE-498A-B896-C2671604BCD0}"/>
    <cellStyle name="40% - Accent5 2 2 8 3 6" xfId="53555" xr:uid="{998E87EA-2B75-4D95-8F7B-95070972832B}"/>
    <cellStyle name="40% - Accent5 2 2 8 3 7" xfId="61439" xr:uid="{40A601F6-D196-4BE3-BBC3-B42F6A817713}"/>
    <cellStyle name="40% - Accent5 2 2 8 4" xfId="4733" xr:uid="{FDCEB88B-7E0E-4507-9139-FD21B2AA6C95}"/>
    <cellStyle name="40% - Accent5 2 2 8 4 2" xfId="11210" xr:uid="{07760C60-FEBA-4CBD-AB46-690473E68995}"/>
    <cellStyle name="40% - Accent5 2 2 8 4 2 2" xfId="30064" xr:uid="{00C56D80-381E-4202-87C7-39CADD09E16C}"/>
    <cellStyle name="40% - Accent5 2 2 8 4 2 2 2" xfId="48826" xr:uid="{49EA162C-0B32-4DCD-9A8B-1DB85EF6FBCB}"/>
    <cellStyle name="40% - Accent5 2 2 8 4 2 3" xfId="20673" xr:uid="{DFEF5163-1471-47C0-8CD7-7001835199EB}"/>
    <cellStyle name="40% - Accent5 2 2 8 4 2 4" xfId="39445" xr:uid="{155E10D1-B47C-4FD9-9A12-10C01948FD19}"/>
    <cellStyle name="40% - Accent5 2 2 8 4 3" xfId="23780" xr:uid="{AC39D00B-E2CF-4AEC-99ED-FAD7362A1562}"/>
    <cellStyle name="40% - Accent5 2 2 8 4 3 2" xfId="42543" xr:uid="{95003CB4-0EA5-4AF1-8281-C75ABE272471}"/>
    <cellStyle name="40% - Accent5 2 2 8 4 4" xfId="14389" xr:uid="{6F598368-3021-4028-942D-9038CA61F9F3}"/>
    <cellStyle name="40% - Accent5 2 2 8 4 5" xfId="33162" xr:uid="{CFE5255A-8BF6-45E7-B9F6-048A8AA6A4F3}"/>
    <cellStyle name="40% - Accent5 2 2 8 4 6" xfId="53556" xr:uid="{9DD33657-404A-48DB-909F-1808FFFA9482}"/>
    <cellStyle name="40% - Accent5 2 2 8 4 7" xfId="61440" xr:uid="{5FB26D1B-441B-45D6-BF8F-FB81AB13BD7C}"/>
    <cellStyle name="40% - Accent5 2 2 8 5" xfId="7115" xr:uid="{F86464CD-CDF6-4E21-9155-BAD60A70C502}"/>
    <cellStyle name="40% - Accent5 2 2 8 5 2" xfId="26155" xr:uid="{09CC956D-CB82-4DD7-ACBC-D9E701531430}"/>
    <cellStyle name="40% - Accent5 2 2 8 5 2 2" xfId="44917" xr:uid="{C35EBF60-C744-4FEA-8084-40C8B4DDA67B}"/>
    <cellStyle name="40% - Accent5 2 2 8 5 3" xfId="16764" xr:uid="{A450E444-E629-40C7-8E89-483BAC131DD0}"/>
    <cellStyle name="40% - Accent5 2 2 8 5 4" xfId="35536" xr:uid="{0C882432-5D82-4B7B-B4EB-4DA507A56B66}"/>
    <cellStyle name="40% - Accent5 2 2 8 6" xfId="8850" xr:uid="{8E4C3DCE-3EF6-4738-A3AB-E5F7C09A4619}"/>
    <cellStyle name="40% - Accent5 2 2 8 6 2" xfId="27706" xr:uid="{4867142D-5033-4F1D-8BDA-9315E39EB6A2}"/>
    <cellStyle name="40% - Accent5 2 2 8 6 2 2" xfId="46468" xr:uid="{E65FDBB4-6C4E-4D86-A55A-339EB1E3AEC0}"/>
    <cellStyle name="40% - Accent5 2 2 8 6 3" xfId="18315" xr:uid="{3BD92E78-4C68-4010-9240-85A0A2094E0F}"/>
    <cellStyle name="40% - Accent5 2 2 8 6 4" xfId="37087" xr:uid="{7E311712-8B3C-4FBA-AEA5-494C1F61A9F5}"/>
    <cellStyle name="40% - Accent5 2 2 8 7" xfId="22666" xr:uid="{A196E6D2-C007-4C62-A169-C17B67CAF3BA}"/>
    <cellStyle name="40% - Accent5 2 2 8 7 2" xfId="41438" xr:uid="{947278D0-ADAE-47CC-A5EA-C3AA961D0770}"/>
    <cellStyle name="40% - Accent5 2 2 8 8" xfId="13275" xr:uid="{24BFD638-D684-4960-A91A-6228A84C79F5}"/>
    <cellStyle name="40% - Accent5 2 2 8 9" xfId="32057" xr:uid="{0D077CDF-62B5-42AF-B501-8F4B274A3DB8}"/>
    <cellStyle name="40% - Accent5 2 2 9" xfId="2577" xr:uid="{215FF495-D530-422F-8BEA-B36607CAE70A}"/>
    <cellStyle name="40% - Accent5 2 2 9 10" xfId="51200" xr:uid="{2D91D056-7C22-47FF-891C-84309E86224C}"/>
    <cellStyle name="40% - Accent5 2 2 9 11" xfId="3613" xr:uid="{0AACAC97-DD30-4DF7-932C-260DCCCD1C08}"/>
    <cellStyle name="40% - Accent5 2 2 9 12" xfId="59318" xr:uid="{7A867FD9-62AA-44B8-A33D-66F1F2370A1E}"/>
    <cellStyle name="40% - Accent5 2 2 9 2" xfId="2578" xr:uid="{CF70147E-360D-407C-9CC9-5E173EFDD8BC}"/>
    <cellStyle name="40% - Accent5 2 2 9 2 10" xfId="59319" xr:uid="{473B2743-99BD-4800-AFAC-512E1A7C772C}"/>
    <cellStyle name="40% - Accent5 2 2 9 2 2" xfId="7118" xr:uid="{803ECE59-3544-4215-9BB7-F6B13C76513F}"/>
    <cellStyle name="40% - Accent5 2 2 9 2 2 2" xfId="11211" xr:uid="{B99705A3-8899-4B8D-95DE-FEC598E236E9}"/>
    <cellStyle name="40% - Accent5 2 2 9 2 2 2 2" xfId="30065" xr:uid="{E544FC9F-1518-456A-82F5-8B3EDCFB64DA}"/>
    <cellStyle name="40% - Accent5 2 2 9 2 2 2 2 2" xfId="48827" xr:uid="{02BF947A-1D16-4F19-BE4F-B8E1A4693B5F}"/>
    <cellStyle name="40% - Accent5 2 2 9 2 2 2 3" xfId="20674" xr:uid="{12FABC0D-6DA6-4984-BCBC-6FE3E747F580}"/>
    <cellStyle name="40% - Accent5 2 2 9 2 2 2 4" xfId="39446" xr:uid="{86A40F33-3F31-4C23-8551-9DEBD7BED8D2}"/>
    <cellStyle name="40% - Accent5 2 2 9 2 2 3" xfId="26158" xr:uid="{C84B2A90-FF1F-41FA-A74D-7172AC48791A}"/>
    <cellStyle name="40% - Accent5 2 2 9 2 2 3 2" xfId="44920" xr:uid="{6A3AD9B9-F512-4EE8-99C8-E426E4474FE4}"/>
    <cellStyle name="40% - Accent5 2 2 9 2 2 4" xfId="16767" xr:uid="{C311927E-9C15-41DA-8C43-51B3924F2910}"/>
    <cellStyle name="40% - Accent5 2 2 9 2 2 5" xfId="35539" xr:uid="{1C7B1CD0-B0C5-4C55-9456-C2DC132776D6}"/>
    <cellStyle name="40% - Accent5 2 2 9 2 2 6" xfId="53557" xr:uid="{36F7FA0F-BAF1-4959-9D87-110DD604D2CB}"/>
    <cellStyle name="40% - Accent5 2 2 9 2 2 7" xfId="61441" xr:uid="{29D76496-F81A-44C5-AA75-FBD2C9A02329}"/>
    <cellStyle name="40% - Accent5 2 2 9 2 3" xfId="11212" xr:uid="{B96255CA-92F9-4C3C-BFA5-54CD9B4AA1F0}"/>
    <cellStyle name="40% - Accent5 2 2 9 2 3 2" xfId="30066" xr:uid="{1C431BF7-1E21-4255-84C3-E43B00E5FF4C}"/>
    <cellStyle name="40% - Accent5 2 2 9 2 3 2 2" xfId="48828" xr:uid="{CEC0AF1D-36FD-418E-BF01-B06688A338B4}"/>
    <cellStyle name="40% - Accent5 2 2 9 2 3 3" xfId="20675" xr:uid="{C1D132EF-838B-411B-B18F-D921FACBAF4E}"/>
    <cellStyle name="40% - Accent5 2 2 9 2 3 4" xfId="39447" xr:uid="{07A70C9B-62D4-4FC6-ADA3-48744E58932E}"/>
    <cellStyle name="40% - Accent5 2 2 9 2 3 5" xfId="53558" xr:uid="{464FFD11-B74E-49C3-82D5-27776E1F3BA6}"/>
    <cellStyle name="40% - Accent5 2 2 9 2 3 6" xfId="61442" xr:uid="{55CF0F85-FB2C-44BE-BD8A-2B005857D867}"/>
    <cellStyle name="40% - Accent5 2 2 9 2 4" xfId="8853" xr:uid="{A547E3BF-5B1F-4976-971D-CC80EF8BCECC}"/>
    <cellStyle name="40% - Accent5 2 2 9 2 4 2" xfId="27709" xr:uid="{D091A1AA-E590-461F-8E58-FEFECE25816A}"/>
    <cellStyle name="40% - Accent5 2 2 9 2 4 2 2" xfId="46471" xr:uid="{08D8A1D8-F747-4B5E-B539-056155E88C01}"/>
    <cellStyle name="40% - Accent5 2 2 9 2 4 3" xfId="18318" xr:uid="{E08A66EC-1AC6-494E-AB28-E31B51727265}"/>
    <cellStyle name="40% - Accent5 2 2 9 2 4 4" xfId="37090" xr:uid="{71E833E6-2A40-460A-80FF-C240545559A4}"/>
    <cellStyle name="40% - Accent5 2 2 9 2 5" xfId="24612" xr:uid="{20E191D2-104E-4F81-B6CD-E47A92E53FFD}"/>
    <cellStyle name="40% - Accent5 2 2 9 2 5 2" xfId="43374" xr:uid="{2322C827-A77B-4E9C-AA77-C1C4DEB783C6}"/>
    <cellStyle name="40% - Accent5 2 2 9 2 6" xfId="15221" xr:uid="{C58FA3A5-CC6F-4BAC-98B9-A8434FB3333B}"/>
    <cellStyle name="40% - Accent5 2 2 9 2 7" xfId="33993" xr:uid="{DE37DB6C-AFB1-4411-86B7-79FDE8C1DA8D}"/>
    <cellStyle name="40% - Accent5 2 2 9 2 8" xfId="51201" xr:uid="{389EC5A6-2576-48AC-996F-F4E37B430173}"/>
    <cellStyle name="40% - Accent5 2 2 9 2 9" xfId="5565" xr:uid="{DA2C2054-F447-49E1-9BAC-44EF08248880}"/>
    <cellStyle name="40% - Accent5 2 2 9 3" xfId="6340" xr:uid="{47927150-44EC-430D-AA95-2778917C44D1}"/>
    <cellStyle name="40% - Accent5 2 2 9 3 2" xfId="11213" xr:uid="{17FE6D79-8678-47F1-883E-2024CE92BB00}"/>
    <cellStyle name="40% - Accent5 2 2 9 3 2 2" xfId="30067" xr:uid="{124DF434-69BE-4678-9122-558441699823}"/>
    <cellStyle name="40% - Accent5 2 2 9 3 2 2 2" xfId="48829" xr:uid="{927510D8-4C2C-4A51-B6DD-ECEFDF686E95}"/>
    <cellStyle name="40% - Accent5 2 2 9 3 2 3" xfId="20676" xr:uid="{2F01FB82-4089-4E17-8F7C-E341F5A1194E}"/>
    <cellStyle name="40% - Accent5 2 2 9 3 2 4" xfId="39448" xr:uid="{C28D3669-322F-4307-A141-3104784FD310}"/>
    <cellStyle name="40% - Accent5 2 2 9 3 3" xfId="25387" xr:uid="{130031B2-8A2C-48A4-88BE-DBCC62E5E097}"/>
    <cellStyle name="40% - Accent5 2 2 9 3 3 2" xfId="44149" xr:uid="{0E2166E2-3F53-488E-969D-79C9B420DD5E}"/>
    <cellStyle name="40% - Accent5 2 2 9 3 4" xfId="15996" xr:uid="{887477C8-0A2C-4FD1-AE5B-31D5138154A7}"/>
    <cellStyle name="40% - Accent5 2 2 9 3 5" xfId="34768" xr:uid="{7A0A9D16-CBFC-4877-BBBE-71F68748B993}"/>
    <cellStyle name="40% - Accent5 2 2 9 3 6" xfId="53559" xr:uid="{72CEA499-B72B-4BEF-9581-6FA035610237}"/>
    <cellStyle name="40% - Accent5 2 2 9 3 7" xfId="61443" xr:uid="{E568668C-E8CC-4BB0-9F6B-397F542681C9}"/>
    <cellStyle name="40% - Accent5 2 2 9 4" xfId="4789" xr:uid="{759A3F28-07C5-4975-8B46-03E709B6FA97}"/>
    <cellStyle name="40% - Accent5 2 2 9 4 2" xfId="11214" xr:uid="{4FCCF6E2-900D-4DA8-9094-DC126FF67485}"/>
    <cellStyle name="40% - Accent5 2 2 9 4 2 2" xfId="30068" xr:uid="{EFD8F5AB-52E6-47A5-977F-FEE1D139CEAF}"/>
    <cellStyle name="40% - Accent5 2 2 9 4 2 2 2" xfId="48830" xr:uid="{2282B332-4788-48B0-A85A-F59524464EA8}"/>
    <cellStyle name="40% - Accent5 2 2 9 4 2 3" xfId="20677" xr:uid="{0DDFBAC8-0A5B-4608-BF86-E4149F9B3C6A}"/>
    <cellStyle name="40% - Accent5 2 2 9 4 2 4" xfId="39449" xr:uid="{46063273-E644-4842-A9BF-415F86088646}"/>
    <cellStyle name="40% - Accent5 2 2 9 4 3" xfId="23836" xr:uid="{B43DF486-C6C1-437C-BCDF-2BC72BD7DE08}"/>
    <cellStyle name="40% - Accent5 2 2 9 4 3 2" xfId="42599" xr:uid="{2995159C-C0FB-41C0-8613-12077981E623}"/>
    <cellStyle name="40% - Accent5 2 2 9 4 4" xfId="14445" xr:uid="{A54CA2F8-3A49-4FCC-BBF2-0BC2A0857313}"/>
    <cellStyle name="40% - Accent5 2 2 9 4 5" xfId="33218" xr:uid="{F397A1B2-AE0B-4693-B7FD-89B87CD45DAD}"/>
    <cellStyle name="40% - Accent5 2 2 9 4 6" xfId="53560" xr:uid="{4BACB438-94F6-4925-A9F8-34093DAEDADD}"/>
    <cellStyle name="40% - Accent5 2 2 9 4 7" xfId="61444" xr:uid="{4B8A2ECE-EC1F-463C-BF51-29063D638932}"/>
    <cellStyle name="40% - Accent5 2 2 9 5" xfId="7117" xr:uid="{27F8BED5-DAC5-4EA4-9EF0-4D9D00562F8E}"/>
    <cellStyle name="40% - Accent5 2 2 9 5 2" xfId="26157" xr:uid="{864B8013-1022-4FEE-B7F5-D6273F248EDD}"/>
    <cellStyle name="40% - Accent5 2 2 9 5 2 2" xfId="44919" xr:uid="{E94E6A12-1792-4865-B344-8334BECA211D}"/>
    <cellStyle name="40% - Accent5 2 2 9 5 3" xfId="16766" xr:uid="{4DDC8422-EB8B-4375-B904-F51238958705}"/>
    <cellStyle name="40% - Accent5 2 2 9 5 4" xfId="35538" xr:uid="{2F03AA90-FDF0-4ADB-99B8-5848E21E26D7}"/>
    <cellStyle name="40% - Accent5 2 2 9 6" xfId="8852" xr:uid="{E039BB61-5960-4EFB-8B49-E5565ED35A33}"/>
    <cellStyle name="40% - Accent5 2 2 9 6 2" xfId="27708" xr:uid="{F01581B5-C125-4DD0-917E-20C3C95C3D5B}"/>
    <cellStyle name="40% - Accent5 2 2 9 6 2 2" xfId="46470" xr:uid="{AEA0E214-C708-457F-B736-2F49BBBCD07B}"/>
    <cellStyle name="40% - Accent5 2 2 9 6 3" xfId="18317" xr:uid="{AFED9FA4-A47A-4818-8895-D4E176D5C960}"/>
    <cellStyle name="40% - Accent5 2 2 9 6 4" xfId="37089" xr:uid="{C0E9FF4B-FADF-4614-8CBA-592D7A236134}"/>
    <cellStyle name="40% - Accent5 2 2 9 7" xfId="22667" xr:uid="{BBF86FC7-0A18-4C7D-AB6A-A56DFAAAA3E5}"/>
    <cellStyle name="40% - Accent5 2 2 9 7 2" xfId="41439" xr:uid="{F1E00020-18F5-4AAB-81AA-C91E239B08DC}"/>
    <cellStyle name="40% - Accent5 2 2 9 8" xfId="13276" xr:uid="{3F95B23C-B12F-47D5-97FC-4D12E02E609B}"/>
    <cellStyle name="40% - Accent5 2 2 9 9" xfId="32058" xr:uid="{935496A5-126E-446F-B557-A7C32A3C7C7C}"/>
    <cellStyle name="40% - Accent5 2 3" xfId="1242" xr:uid="{09B7D915-CDD5-4E6F-B8DA-BF3F16C3CFFD}"/>
    <cellStyle name="40% - Accent5 2 3 2" xfId="1448" xr:uid="{7E5CD002-5B7A-4108-8F82-72D44FE30556}"/>
    <cellStyle name="40% - Accent5 2 3 2 2" xfId="2106" xr:uid="{D9EB51D5-01C6-4C04-80E5-58FC182F8344}"/>
    <cellStyle name="40% - Accent5 2 3 3" xfId="1900" xr:uid="{C46580C8-E759-4710-9638-1348C11F4E50}"/>
    <cellStyle name="40% - Accent5 2 3 4" xfId="1694" xr:uid="{7F7A81F1-EC7E-435D-A3ED-D252BB2010F2}"/>
    <cellStyle name="40% - Accent5 2 3 5" xfId="60016" xr:uid="{6C924C20-4788-4CB0-9A5A-1E86A20BF7F7}"/>
    <cellStyle name="40% - Accent5 2 4" xfId="1283" xr:uid="{6E30EE36-51DB-46C2-A4FD-CFA78F9CA606}"/>
    <cellStyle name="40% - Accent5 2 4 2" xfId="1941" xr:uid="{4A8B5460-DD3C-4698-99EF-5B8BE7432BA7}"/>
    <cellStyle name="40% - Accent5 2 4 3" xfId="1529" xr:uid="{A8B64442-0CFC-42F8-B82E-E59138F248CB}"/>
    <cellStyle name="40% - Accent5 2 5" xfId="1735" xr:uid="{A26403EB-DFC8-4313-8BA0-1283ADF95022}"/>
    <cellStyle name="40% - Accent5 2 6" xfId="1488" xr:uid="{CF134355-B1C4-4C4E-BF69-47C88B20F839}"/>
    <cellStyle name="40% - Accent5 2 7" xfId="973" xr:uid="{4F9C6AD2-93CF-47DA-997F-DBDAC6CC558D}"/>
    <cellStyle name="40% - Accent5 2 8" xfId="55991" xr:uid="{35BCB5FD-E06B-41EA-9694-D4373C1A1294}"/>
    <cellStyle name="40% - Accent5 3" xfId="997" xr:uid="{62687A6C-FC1D-4F3B-A404-E236CA6D2C41}"/>
    <cellStyle name="40% - Accent5 3 10" xfId="22668" xr:uid="{06E3AAE7-EE51-4488-A160-0DBF0B6EB610}"/>
    <cellStyle name="40% - Accent5 3 10 2" xfId="41440" xr:uid="{2DEF5880-3A42-4BAC-8CBA-5728446F289C}"/>
    <cellStyle name="40% - Accent5 3 11" xfId="13277" xr:uid="{103E84D3-4822-4C2C-B639-B19330E7BB7C}"/>
    <cellStyle name="40% - Accent5 3 12" xfId="32059" xr:uid="{2725D84F-2C2F-4A20-A305-7E3138D8DAB0}"/>
    <cellStyle name="40% - Accent5 3 13" xfId="51202" xr:uid="{ACBE897F-67FD-481F-BBD7-A6C3D76A6C6F}"/>
    <cellStyle name="40% - Accent5 3 14" xfId="3614" xr:uid="{D6489758-0F3A-4AB5-BB12-5D6B83E90DB5}"/>
    <cellStyle name="40% - Accent5 3 15" xfId="55992" xr:uid="{5D70DBD0-FBCE-481C-8275-3BD95E6D7DB4}"/>
    <cellStyle name="40% - Accent5 3 2" xfId="1182" xr:uid="{3462CB69-D884-4D7B-809F-FF73F774EFC4}"/>
    <cellStyle name="40% - Accent5 3 2 10" xfId="32060" xr:uid="{1ADF772F-0984-4011-9F32-D07B7DDB679E}"/>
    <cellStyle name="40% - Accent5 3 2 11" xfId="51203" xr:uid="{DD5BB981-B441-461B-833E-9079DFE29158}"/>
    <cellStyle name="40% - Accent5 3 2 12" xfId="3615" xr:uid="{EE3405E5-4400-461B-BFF5-8DD143E212F3}"/>
    <cellStyle name="40% - Accent5 3 2 2" xfId="1388" xr:uid="{936D1C5C-4857-4154-A82A-D5FD467CAF19}"/>
    <cellStyle name="40% - Accent5 3 2 2 10" xfId="59320" xr:uid="{F21AE7C8-DDE1-4DF3-BACF-60CCA8F32910}"/>
    <cellStyle name="40% - Accent5 3 2 2 2" xfId="2046" xr:uid="{AA34386E-569D-4AD2-8AF8-07A36D46713B}"/>
    <cellStyle name="40% - Accent5 3 2 2 2 2" xfId="11215" xr:uid="{0DF89CA3-1B55-423A-98C5-8F2136DEAE26}"/>
    <cellStyle name="40% - Accent5 3 2 2 2 2 2" xfId="30069" xr:uid="{55C40530-EA03-492D-A13A-AF6169A004BD}"/>
    <cellStyle name="40% - Accent5 3 2 2 2 2 2 2" xfId="48831" xr:uid="{4354BAC1-F8DA-4DF8-B961-B0C1C01F3243}"/>
    <cellStyle name="40% - Accent5 3 2 2 2 2 3" xfId="20678" xr:uid="{0010D49F-60A6-4D92-AF0B-CC85AC3EC42F}"/>
    <cellStyle name="40% - Accent5 3 2 2 2 2 4" xfId="39450" xr:uid="{07D64F6D-B92C-49EF-9A98-89A00FDF5BF0}"/>
    <cellStyle name="40% - Accent5 3 2 2 2 3" xfId="26161" xr:uid="{D4B45AE3-8B6E-4BFD-974F-B7E4FD46FD58}"/>
    <cellStyle name="40% - Accent5 3 2 2 2 3 2" xfId="44923" xr:uid="{C559BFA7-F0D4-4300-A310-9627C5FC4D5A}"/>
    <cellStyle name="40% - Accent5 3 2 2 2 4" xfId="16770" xr:uid="{30DA1B7D-B705-475E-9763-56A98AB389E8}"/>
    <cellStyle name="40% - Accent5 3 2 2 2 5" xfId="35542" xr:uid="{B12D8B6E-411A-43F0-9514-1ADB1B215053}"/>
    <cellStyle name="40% - Accent5 3 2 2 2 6" xfId="53561" xr:uid="{C64AC4DA-3953-4DB1-99B5-1A34969FB20E}"/>
    <cellStyle name="40% - Accent5 3 2 2 2 7" xfId="7121" xr:uid="{9AB68DEB-6C4F-4F7B-9C0B-3B587BBA28D5}"/>
    <cellStyle name="40% - Accent5 3 2 2 3" xfId="11216" xr:uid="{61992C72-1A21-4B63-9AD3-76EAAB5114F3}"/>
    <cellStyle name="40% - Accent5 3 2 2 3 2" xfId="30070" xr:uid="{FDC3FDB3-89EE-401F-B127-D25E8AB330C5}"/>
    <cellStyle name="40% - Accent5 3 2 2 3 2 2" xfId="48832" xr:uid="{68B96868-ACF5-499F-8BAC-30549EEF8DD2}"/>
    <cellStyle name="40% - Accent5 3 2 2 3 3" xfId="20679" xr:uid="{1524289D-2C02-4D1C-8454-66D924141BC6}"/>
    <cellStyle name="40% - Accent5 3 2 2 3 4" xfId="39451" xr:uid="{33E28727-F63A-4471-80C7-67C838817C33}"/>
    <cellStyle name="40% - Accent5 3 2 2 3 5" xfId="53562" xr:uid="{89DB1FE9-AA05-4FCD-BBE6-DF24080DDEE4}"/>
    <cellStyle name="40% - Accent5 3 2 2 3 6" xfId="61445" xr:uid="{30109E2A-7644-4FFA-AA75-83BE6655E768}"/>
    <cellStyle name="40% - Accent5 3 2 2 4" xfId="8856" xr:uid="{7AD7B323-FDC6-49C1-AAE1-C0CF8879460A}"/>
    <cellStyle name="40% - Accent5 3 2 2 4 2" xfId="27712" xr:uid="{E2D1807A-5CE8-48D7-88BE-DA79E8F8932B}"/>
    <cellStyle name="40% - Accent5 3 2 2 4 2 2" xfId="46474" xr:uid="{E5FE7F3F-7164-4F84-A6B8-57750BE7FD6F}"/>
    <cellStyle name="40% - Accent5 3 2 2 4 3" xfId="18321" xr:uid="{523E2535-1BEF-4800-BC5C-AC0BF62ABA1B}"/>
    <cellStyle name="40% - Accent5 3 2 2 4 4" xfId="37093" xr:uid="{8952B03E-1123-448E-B805-50B185FB812D}"/>
    <cellStyle name="40% - Accent5 3 2 2 5" xfId="24113" xr:uid="{34938DC8-3E97-4F87-942C-3001A9AC7693}"/>
    <cellStyle name="40% - Accent5 3 2 2 5 2" xfId="42876" xr:uid="{F76F7443-3359-40F0-837A-1A90A7BE40F0}"/>
    <cellStyle name="40% - Accent5 3 2 2 6" xfId="14722" xr:uid="{D16EFF28-2C16-47A9-A423-207EAA2620CD}"/>
    <cellStyle name="40% - Accent5 3 2 2 7" xfId="33495" xr:uid="{24550732-1ED7-44FD-9A14-D16141FB6816}"/>
    <cellStyle name="40% - Accent5 3 2 2 8" xfId="51204" xr:uid="{3955BC7C-B9B6-4A09-B792-7A9036683373}"/>
    <cellStyle name="40% - Accent5 3 2 2 9" xfId="5066" xr:uid="{E96711D6-E032-4913-A108-957CC12047E0}"/>
    <cellStyle name="40% - Accent5 3 2 3" xfId="1840" xr:uid="{7E5BC383-9B01-46B8-ABC9-7A0E7A6A24B1}"/>
    <cellStyle name="40% - Accent5 3 2 3 10" xfId="59321" xr:uid="{CB0A2A7F-124F-487D-932A-43BA21F4523A}"/>
    <cellStyle name="40% - Accent5 3 2 3 2" xfId="11218" xr:uid="{C219D83C-1524-4554-A319-F14AACC8F80A}"/>
    <cellStyle name="40% - Accent5 3 2 3 2 2" xfId="30072" xr:uid="{D4AE7064-06D8-4003-972E-DA39D6BD8797}"/>
    <cellStyle name="40% - Accent5 3 2 3 2 2 2" xfId="48834" xr:uid="{EC0AA160-38CB-42EE-B465-81623B708421}"/>
    <cellStyle name="40% - Accent5 3 2 3 2 3" xfId="20681" xr:uid="{3627FDFD-5D84-4566-82C7-545B59F25895}"/>
    <cellStyle name="40% - Accent5 3 2 3 2 4" xfId="39453" xr:uid="{7C2C88B7-7C88-42E0-830E-CA1AA6CE0703}"/>
    <cellStyle name="40% - Accent5 3 2 3 2 5" xfId="53564" xr:uid="{9752162E-F62F-4C10-94BD-2B5BF3099011}"/>
    <cellStyle name="40% - Accent5 3 2 3 2 6" xfId="61446" xr:uid="{D01C4028-D2F6-443B-BDC8-8246EDD271C4}"/>
    <cellStyle name="40% - Accent5 3 2 3 3" xfId="11219" xr:uid="{F42BB9DE-A166-4EB3-9629-96E915DCC5D0}"/>
    <cellStyle name="40% - Accent5 3 2 3 3 2" xfId="30073" xr:uid="{9813FFC4-842F-44C7-B46A-4A85C99AAB1E}"/>
    <cellStyle name="40% - Accent5 3 2 3 3 2 2" xfId="48835" xr:uid="{FB30E228-51D8-43A8-A06C-D86BC96A357D}"/>
    <cellStyle name="40% - Accent5 3 2 3 3 3" xfId="20682" xr:uid="{2C0A5D18-8CF6-4377-A142-CDADC0BFD7C2}"/>
    <cellStyle name="40% - Accent5 3 2 3 3 4" xfId="39454" xr:uid="{EC385FD8-9C3E-40CB-B4D6-E9EFD6B5825B}"/>
    <cellStyle name="40% - Accent5 3 2 3 3 5" xfId="53565" xr:uid="{0145F684-C9A5-4CFA-8C25-E5843B37FAB9}"/>
    <cellStyle name="40% - Accent5 3 2 3 3 6" xfId="61447" xr:uid="{967966B0-0728-4E01-9FEF-D6D480A34E15}"/>
    <cellStyle name="40% - Accent5 3 2 3 4" xfId="11217" xr:uid="{C306A183-FA8D-4277-9471-6FB411F82D59}"/>
    <cellStyle name="40% - Accent5 3 2 3 4 2" xfId="30071" xr:uid="{D959C426-F416-4C0A-995D-BA9A19522E4D}"/>
    <cellStyle name="40% - Accent5 3 2 3 4 2 2" xfId="48833" xr:uid="{E6177724-485A-4EB0-BC7F-B8F546384189}"/>
    <cellStyle name="40% - Accent5 3 2 3 4 3" xfId="20680" xr:uid="{E6F19AB3-CB38-40AC-B33B-055AAA529941}"/>
    <cellStyle name="40% - Accent5 3 2 3 4 4" xfId="39452" xr:uid="{14B3A485-A9AA-451C-AD8E-A2B4FBDDE659}"/>
    <cellStyle name="40% - Accent5 3 2 3 5" xfId="24889" xr:uid="{4ACD920E-5B04-438C-9D07-6675E42F7B49}"/>
    <cellStyle name="40% - Accent5 3 2 3 5 2" xfId="43651" xr:uid="{C8B9F20B-C52D-4676-8868-A375621887A3}"/>
    <cellStyle name="40% - Accent5 3 2 3 6" xfId="15498" xr:uid="{8E62722D-8B30-4CE2-9DCF-DB3DF3A84FAD}"/>
    <cellStyle name="40% - Accent5 3 2 3 7" xfId="34270" xr:uid="{2CE24C69-5A76-4E2E-A517-D3312FB4FC04}"/>
    <cellStyle name="40% - Accent5 3 2 3 8" xfId="53563" xr:uid="{89486E86-D3DF-4EC8-9681-2908B6E2797F}"/>
    <cellStyle name="40% - Accent5 3 2 3 9" xfId="5842" xr:uid="{5E3E2B76-B80D-41A5-AA1D-B0CB429CD3EB}"/>
    <cellStyle name="40% - Accent5 3 2 4" xfId="1634" xr:uid="{26086FD2-268C-432B-A837-378FFE77CF47}"/>
    <cellStyle name="40% - Accent5 3 2 4 2" xfId="23338" xr:uid="{D31C59AC-2154-4ADC-8C98-39093D869442}"/>
    <cellStyle name="40% - Accent5 3 2 4 2 2" xfId="42101" xr:uid="{9BC2FF29-E063-43BD-BA3F-06D36AC1E899}"/>
    <cellStyle name="40% - Accent5 3 2 4 3" xfId="13947" xr:uid="{F5E4446D-ABC9-423F-990E-C75C489DCBC6}"/>
    <cellStyle name="40% - Accent5 3 2 4 4" xfId="32720" xr:uid="{2DF58E27-654F-41DB-90BE-28E176DD6503}"/>
    <cellStyle name="40% - Accent5 3 2 4 5" xfId="4291" xr:uid="{BC90171F-77FF-4151-8AD5-AB79EA3DA404}"/>
    <cellStyle name="40% - Accent5 3 2 5" xfId="7120" xr:uid="{9A662D34-3451-4AA1-8DEA-B935EF4DF69A}"/>
    <cellStyle name="40% - Accent5 3 2 5 2" xfId="26160" xr:uid="{D305C152-89D5-486B-A9AA-EA5BCFA1DD56}"/>
    <cellStyle name="40% - Accent5 3 2 5 2 2" xfId="44922" xr:uid="{A0DF30B9-9533-45E7-873A-6D24B2D918DD}"/>
    <cellStyle name="40% - Accent5 3 2 5 3" xfId="16769" xr:uid="{0F43DDDF-8D19-43E9-B484-A15E1F777F03}"/>
    <cellStyle name="40% - Accent5 3 2 5 4" xfId="35541" xr:uid="{E7DBC25A-E435-4956-9D10-6241B7E18F29}"/>
    <cellStyle name="40% - Accent5 3 2 6" xfId="7972" xr:uid="{26BBACFC-AD3F-4094-A94B-87BE8607CDAB}"/>
    <cellStyle name="40% - Accent5 3 2 7" xfId="8855" xr:uid="{F3D61F8C-432E-41D7-B3B9-F7764685132A}"/>
    <cellStyle name="40% - Accent5 3 2 7 2" xfId="27711" xr:uid="{A23805DD-08E1-4A9A-BBC0-6E28E9F5CDCE}"/>
    <cellStyle name="40% - Accent5 3 2 7 2 2" xfId="46473" xr:uid="{F55473C2-6187-4E9C-BF7F-AD6EF5C9A53A}"/>
    <cellStyle name="40% - Accent5 3 2 7 3" xfId="18320" xr:uid="{ECA31A80-DF5E-413F-B761-2C94151AD562}"/>
    <cellStyle name="40% - Accent5 3 2 7 4" xfId="37092" xr:uid="{1769E53E-9B1C-4B66-B891-30F403BA56CB}"/>
    <cellStyle name="40% - Accent5 3 2 8" xfId="22669" xr:uid="{5184F60C-597E-4769-B813-0D08371B9816}"/>
    <cellStyle name="40% - Accent5 3 2 8 2" xfId="41441" xr:uid="{4C2DA446-0FD8-45A3-A21F-6F3D90E9D62D}"/>
    <cellStyle name="40% - Accent5 3 2 9" xfId="13278" xr:uid="{D9274C2A-9058-4178-BDBA-8508C6DCD8E0}"/>
    <cellStyle name="40% - Accent5 3 3" xfId="1305" xr:uid="{8A8EA93B-4BBC-4807-A9A5-F5127406746A}"/>
    <cellStyle name="40% - Accent5 3 3 10" xfId="51205" xr:uid="{2228E36C-2095-4023-9C88-FB6C43650734}"/>
    <cellStyle name="40% - Accent5 3 3 11" xfId="3616" xr:uid="{4056308F-C6A7-41B6-81F9-D8680A903076}"/>
    <cellStyle name="40% - Accent5 3 3 12" xfId="59322" xr:uid="{24FA5AB5-B45F-4215-95C1-AC060E8FD468}"/>
    <cellStyle name="40% - Accent5 3 3 2" xfId="1963" xr:uid="{91A735FC-6C8D-4D33-9646-5959749A8B66}"/>
    <cellStyle name="40% - Accent5 3 3 2 10" xfId="59323" xr:uid="{0CA24D48-DB12-47B6-A620-7B94919CB613}"/>
    <cellStyle name="40% - Accent5 3 3 2 2" xfId="7123" xr:uid="{CC293BA7-7742-495A-AAB3-83F252C5ED20}"/>
    <cellStyle name="40% - Accent5 3 3 2 2 2" xfId="11220" xr:uid="{244BE0B0-238D-46F5-A9CE-6FC0600AE0B4}"/>
    <cellStyle name="40% - Accent5 3 3 2 2 2 2" xfId="30074" xr:uid="{0E07C313-78F7-48AA-B6F3-E76BF3FF2BE9}"/>
    <cellStyle name="40% - Accent5 3 3 2 2 2 2 2" xfId="48836" xr:uid="{C702E46B-B3CB-4EE5-BBD0-3D46F7AF2892}"/>
    <cellStyle name="40% - Accent5 3 3 2 2 2 3" xfId="20683" xr:uid="{4786F20D-B84E-44D3-B548-9F6651089A31}"/>
    <cellStyle name="40% - Accent5 3 3 2 2 2 4" xfId="39455" xr:uid="{FCCEE1D6-9F88-4D4C-95AC-2D8AB6DEF02B}"/>
    <cellStyle name="40% - Accent5 3 3 2 2 3" xfId="26163" xr:uid="{68D17E40-24CD-4FCC-9AE5-FFF5947EFDC0}"/>
    <cellStyle name="40% - Accent5 3 3 2 2 3 2" xfId="44925" xr:uid="{29DDBC05-8B1A-401F-B6E3-5B8D8718266E}"/>
    <cellStyle name="40% - Accent5 3 3 2 2 4" xfId="16772" xr:uid="{8D525AC1-212D-48D0-A68E-5FDAEB83B771}"/>
    <cellStyle name="40% - Accent5 3 3 2 2 5" xfId="35544" xr:uid="{664DF9D9-3DCA-4B52-A944-12CEC66A4F29}"/>
    <cellStyle name="40% - Accent5 3 3 2 2 6" xfId="53566" xr:uid="{20D976BE-4987-42E2-8128-FF26028CD73A}"/>
    <cellStyle name="40% - Accent5 3 3 2 2 7" xfId="61448" xr:uid="{9B06A58C-24EF-47B8-9E75-EEFC17999969}"/>
    <cellStyle name="40% - Accent5 3 3 2 3" xfId="11221" xr:uid="{6787DFC4-E11B-42E8-B843-C0ADA18D5151}"/>
    <cellStyle name="40% - Accent5 3 3 2 3 2" xfId="30075" xr:uid="{DF797C9A-9478-4736-963E-622FBF22CB60}"/>
    <cellStyle name="40% - Accent5 3 3 2 3 2 2" xfId="48837" xr:uid="{A71FD004-F08B-4205-AAB9-A25538D15024}"/>
    <cellStyle name="40% - Accent5 3 3 2 3 3" xfId="20684" xr:uid="{2B9476E1-2234-410F-BF06-FCF6BA8916E6}"/>
    <cellStyle name="40% - Accent5 3 3 2 3 4" xfId="39456" xr:uid="{1E66436C-3861-4340-AA25-26BAEC640098}"/>
    <cellStyle name="40% - Accent5 3 3 2 3 5" xfId="53567" xr:uid="{EBE9E19F-7166-4129-88BE-886C91EA077E}"/>
    <cellStyle name="40% - Accent5 3 3 2 3 6" xfId="61449" xr:uid="{D3C71822-2667-41FA-8792-193BBE1BBC8D}"/>
    <cellStyle name="40% - Accent5 3 3 2 4" xfId="8858" xr:uid="{BB56ABE1-E3FB-4FF1-8370-B9FE9B2B31E9}"/>
    <cellStyle name="40% - Accent5 3 3 2 4 2" xfId="27714" xr:uid="{5CF6639D-53C4-4980-82AD-9AD7E38B340E}"/>
    <cellStyle name="40% - Accent5 3 3 2 4 2 2" xfId="46476" xr:uid="{E1CE620A-D4A4-499D-BB04-37435B817074}"/>
    <cellStyle name="40% - Accent5 3 3 2 4 3" xfId="18323" xr:uid="{ED498B07-2170-4DF9-8C58-BCAC1DB1E4C5}"/>
    <cellStyle name="40% - Accent5 3 3 2 4 4" xfId="37095" xr:uid="{F6D3D154-09B3-4782-8688-26B12BE0FB15}"/>
    <cellStyle name="40% - Accent5 3 3 2 5" xfId="24331" xr:uid="{0A5530B0-5757-4C9A-8394-2E9FA8FDCB52}"/>
    <cellStyle name="40% - Accent5 3 3 2 5 2" xfId="43094" xr:uid="{626E7410-204F-48D0-9722-DA403C32789A}"/>
    <cellStyle name="40% - Accent5 3 3 2 6" xfId="14940" xr:uid="{F812C072-22AA-47CD-9877-DDD6B6D5BE0E}"/>
    <cellStyle name="40% - Accent5 3 3 2 7" xfId="33713" xr:uid="{D7BE882B-634D-4F8C-8C41-A9A1BB5DB595}"/>
    <cellStyle name="40% - Accent5 3 3 2 8" xfId="51206" xr:uid="{E026F6AA-4CA0-4CAE-80C2-41772BF05FB7}"/>
    <cellStyle name="40% - Accent5 3 3 2 9" xfId="5284" xr:uid="{B8F5962F-253B-4A9F-8C5E-775003EFC05C}"/>
    <cellStyle name="40% - Accent5 3 3 3" xfId="6060" xr:uid="{400759B1-AEFD-4FCD-9226-BC1724A9336F}"/>
    <cellStyle name="40% - Accent5 3 3 3 2" xfId="11222" xr:uid="{FD477A3F-9BA7-4854-8426-25BA255E6162}"/>
    <cellStyle name="40% - Accent5 3 3 3 2 2" xfId="30076" xr:uid="{13E583D7-E3BC-4E5E-B8A1-7B58F79DE19D}"/>
    <cellStyle name="40% - Accent5 3 3 3 2 2 2" xfId="48838" xr:uid="{A131F459-938F-4EBD-B169-007A4A1F2B9A}"/>
    <cellStyle name="40% - Accent5 3 3 3 2 3" xfId="20685" xr:uid="{E88D55B2-198D-49A9-9405-44CFF18B53B2}"/>
    <cellStyle name="40% - Accent5 3 3 3 2 4" xfId="39457" xr:uid="{F7671BB0-F393-4EED-B1B8-63FFBA18A467}"/>
    <cellStyle name="40% - Accent5 3 3 3 3" xfId="25107" xr:uid="{AC97B796-C2A0-4456-8F2D-6A1118EAA871}"/>
    <cellStyle name="40% - Accent5 3 3 3 3 2" xfId="43869" xr:uid="{B6AC7E7C-7199-4203-A708-62F66A98FB36}"/>
    <cellStyle name="40% - Accent5 3 3 3 4" xfId="15716" xr:uid="{439E5690-8B0C-4C87-BE7F-627E9286778B}"/>
    <cellStyle name="40% - Accent5 3 3 3 5" xfId="34488" xr:uid="{23712D45-D59B-4762-B1AE-6002FA0157E0}"/>
    <cellStyle name="40% - Accent5 3 3 3 6" xfId="53568" xr:uid="{D6D1819D-76D5-493F-BE24-CF73E1047ACE}"/>
    <cellStyle name="40% - Accent5 3 3 3 7" xfId="61450" xr:uid="{C3648C82-A17D-4402-A509-CA70B570E7BE}"/>
    <cellStyle name="40% - Accent5 3 3 4" xfId="4509" xr:uid="{3BA756D5-14A1-4C33-AABE-FEF99C7DF107}"/>
    <cellStyle name="40% - Accent5 3 3 4 2" xfId="11223" xr:uid="{164E58DE-DD4F-4759-9E43-F17C33D365A4}"/>
    <cellStyle name="40% - Accent5 3 3 4 2 2" xfId="30077" xr:uid="{AD2E3A05-7130-4314-BA35-26B418D92BC3}"/>
    <cellStyle name="40% - Accent5 3 3 4 2 2 2" xfId="48839" xr:uid="{55963EB0-1741-4C6C-9885-BB2F2B8F9E20}"/>
    <cellStyle name="40% - Accent5 3 3 4 2 3" xfId="20686" xr:uid="{C3EC1432-FE28-4E7B-B224-70BDF3979FDE}"/>
    <cellStyle name="40% - Accent5 3 3 4 2 4" xfId="39458" xr:uid="{2CA02F7F-F4CB-4D9A-AC2B-DF41FFAC0AC6}"/>
    <cellStyle name="40% - Accent5 3 3 4 3" xfId="23556" xr:uid="{4A9B9E6C-ABB2-42B6-BDA6-DC28452318BA}"/>
    <cellStyle name="40% - Accent5 3 3 4 3 2" xfId="42319" xr:uid="{FF04A682-25D1-4B69-8E27-4B7ACC2F7A88}"/>
    <cellStyle name="40% - Accent5 3 3 4 4" xfId="14165" xr:uid="{FB28337A-4250-4431-BEE2-57074934A0F1}"/>
    <cellStyle name="40% - Accent5 3 3 4 5" xfId="32938" xr:uid="{4D37A4BD-5D0F-43BF-BF30-D254DFACFD8C}"/>
    <cellStyle name="40% - Accent5 3 3 4 6" xfId="53569" xr:uid="{53B23449-7615-4864-AB03-B616436A545D}"/>
    <cellStyle name="40% - Accent5 3 3 4 7" xfId="61451" xr:uid="{DB6B10EC-F590-4438-8022-A502C63C3B47}"/>
    <cellStyle name="40% - Accent5 3 3 5" xfId="7122" xr:uid="{93F24705-A695-4B7F-B93E-DCBB4239C63A}"/>
    <cellStyle name="40% - Accent5 3 3 5 2" xfId="26162" xr:uid="{6AFCA6CE-9006-4C4B-9013-968FF0F78682}"/>
    <cellStyle name="40% - Accent5 3 3 5 2 2" xfId="44924" xr:uid="{D5D315E0-2169-4B18-87E0-DB6A71C0F10B}"/>
    <cellStyle name="40% - Accent5 3 3 5 3" xfId="16771" xr:uid="{987EAAB0-D4AF-45AD-A12D-9E2351666849}"/>
    <cellStyle name="40% - Accent5 3 3 5 4" xfId="35543" xr:uid="{84CCE00F-4495-4698-8F85-D31EC02A1F3C}"/>
    <cellStyle name="40% - Accent5 3 3 6" xfId="8857" xr:uid="{DF1DE2B1-E4BA-43F5-8C7C-2D0A461633DE}"/>
    <cellStyle name="40% - Accent5 3 3 6 2" xfId="27713" xr:uid="{2E5451B4-8DE7-472E-8616-68A84254E1AD}"/>
    <cellStyle name="40% - Accent5 3 3 6 2 2" xfId="46475" xr:uid="{CBC18B66-4E6C-4A9F-A297-A6767725E8CD}"/>
    <cellStyle name="40% - Accent5 3 3 6 3" xfId="18322" xr:uid="{B91968A8-24F2-4B2A-8C13-C7B386BA1D01}"/>
    <cellStyle name="40% - Accent5 3 3 6 4" xfId="37094" xr:uid="{354775B9-8507-4F84-9ED7-6C69C5E2FF75}"/>
    <cellStyle name="40% - Accent5 3 3 7" xfId="22670" xr:uid="{3BF9C609-D671-4DEE-BD61-683100C2FEFB}"/>
    <cellStyle name="40% - Accent5 3 3 7 2" xfId="41442" xr:uid="{5E5D6B38-E2ED-4477-8F90-F0C1A3C65999}"/>
    <cellStyle name="40% - Accent5 3 3 8" xfId="13279" xr:uid="{362154C6-052A-48CB-9066-9728CBF62000}"/>
    <cellStyle name="40% - Accent5 3 3 9" xfId="32061" xr:uid="{4FEA918B-D16D-4C93-B375-7F2EB0D3FFC0}"/>
    <cellStyle name="40% - Accent5 3 4" xfId="1757" xr:uid="{5A291354-FFA4-4D65-81BF-F41DE900027E}"/>
    <cellStyle name="40% - Accent5 3 4 10" xfId="59324" xr:uid="{6E15C5B2-CDB7-47F7-AED2-03991A0A0035}"/>
    <cellStyle name="40% - Accent5 3 4 2" xfId="7124" xr:uid="{35B05D40-4C05-44ED-9FF9-BCC1CC754206}"/>
    <cellStyle name="40% - Accent5 3 4 2 2" xfId="11224" xr:uid="{41E97445-EC16-47B2-BD86-AF28DD16091F}"/>
    <cellStyle name="40% - Accent5 3 4 2 2 2" xfId="30078" xr:uid="{B869ABE8-4B7F-433B-92A0-A238DEFE38E0}"/>
    <cellStyle name="40% - Accent5 3 4 2 2 2 2" xfId="48840" xr:uid="{BF5AE383-2863-42F2-B38D-C335F73E18D0}"/>
    <cellStyle name="40% - Accent5 3 4 2 2 3" xfId="20687" xr:uid="{CDA94982-7807-47CC-A573-2F5B517BEC2B}"/>
    <cellStyle name="40% - Accent5 3 4 2 2 4" xfId="39459" xr:uid="{04288107-90EB-4F66-BE12-60374E09579C}"/>
    <cellStyle name="40% - Accent5 3 4 2 3" xfId="26164" xr:uid="{A103CF29-ADAD-406B-9ED1-7CDD9DE0262E}"/>
    <cellStyle name="40% - Accent5 3 4 2 3 2" xfId="44926" xr:uid="{90156461-14B8-403F-BF99-764BE7E5760A}"/>
    <cellStyle name="40% - Accent5 3 4 2 4" xfId="16773" xr:uid="{8E557A04-7A03-43C3-A447-0FF6CD73DFE3}"/>
    <cellStyle name="40% - Accent5 3 4 2 5" xfId="35545" xr:uid="{F394B3E3-888F-44CC-8840-4022E5129188}"/>
    <cellStyle name="40% - Accent5 3 4 2 6" xfId="53570" xr:uid="{99C7BC0A-41F5-425B-B24F-AA17C3B758A0}"/>
    <cellStyle name="40% - Accent5 3 4 2 7" xfId="61452" xr:uid="{A917DBD8-6BCD-4F2C-8E8B-44298F1313FA}"/>
    <cellStyle name="40% - Accent5 3 4 3" xfId="11225" xr:uid="{9EA3835F-3313-4A87-8843-0B485D95E2DB}"/>
    <cellStyle name="40% - Accent5 3 4 3 2" xfId="30079" xr:uid="{CCF0414A-F0E9-429E-8409-E1CD0A25CA12}"/>
    <cellStyle name="40% - Accent5 3 4 3 2 2" xfId="48841" xr:uid="{2633C498-EA76-44E2-810D-BBB388BD6344}"/>
    <cellStyle name="40% - Accent5 3 4 3 3" xfId="20688" xr:uid="{EBF0911A-0C40-408D-B014-4D210B2BED45}"/>
    <cellStyle name="40% - Accent5 3 4 3 4" xfId="39460" xr:uid="{83DD305F-2E39-4103-AB96-5E7632FB1781}"/>
    <cellStyle name="40% - Accent5 3 4 3 5" xfId="53571" xr:uid="{84A40992-B656-4395-B408-015E23E3221E}"/>
    <cellStyle name="40% - Accent5 3 4 3 6" xfId="61453" xr:uid="{BADCE87E-C303-4599-8765-4CFC9CAD0B68}"/>
    <cellStyle name="40% - Accent5 3 4 4" xfId="8859" xr:uid="{90F3FD97-F743-48DD-BD00-FC7742DDBD02}"/>
    <cellStyle name="40% - Accent5 3 4 4 2" xfId="27715" xr:uid="{6E4F4844-7209-4F6F-99AA-EC37576428F5}"/>
    <cellStyle name="40% - Accent5 3 4 4 2 2" xfId="46477" xr:uid="{FB7CD942-0E4C-4E1D-AFFA-07EE4109C8BC}"/>
    <cellStyle name="40% - Accent5 3 4 4 3" xfId="18324" xr:uid="{BE141AF6-9D38-4D1D-9298-4F70C724D223}"/>
    <cellStyle name="40% - Accent5 3 4 4 4" xfId="37096" xr:uid="{870453A9-1A4F-4B3A-A64B-79FDF23CCA90}"/>
    <cellStyle name="40% - Accent5 3 4 5" xfId="23898" xr:uid="{CFED699B-605D-458C-A5FC-6EEFEF35C251}"/>
    <cellStyle name="40% - Accent5 3 4 5 2" xfId="42661" xr:uid="{D76A3C9E-B966-4A69-8DC7-8D879824D070}"/>
    <cellStyle name="40% - Accent5 3 4 6" xfId="14507" xr:uid="{0B6012BC-AAA2-4F2E-826E-33A52A6C72DA}"/>
    <cellStyle name="40% - Accent5 3 4 7" xfId="33280" xr:uid="{F07676F6-A2D5-43E6-9570-8123D13FD135}"/>
    <cellStyle name="40% - Accent5 3 4 8" xfId="51207" xr:uid="{437AA1F8-6189-462B-80C2-078D70A28594}"/>
    <cellStyle name="40% - Accent5 3 4 9" xfId="4851" xr:uid="{E0CB6F31-3296-4B42-8D40-01C8EBDB0CA8}"/>
    <cellStyle name="40% - Accent5 3 5" xfId="1551" xr:uid="{3A0ACFFF-596E-4A93-B3EF-4AAF4E6F8734}"/>
    <cellStyle name="40% - Accent5 3 5 10" xfId="59325" xr:uid="{7E3A0A7D-83F8-4B63-B247-8401101AFF99}"/>
    <cellStyle name="40% - Accent5 3 5 2" xfId="11227" xr:uid="{49F360DE-6987-4B41-9FF1-CD5F9B260748}"/>
    <cellStyle name="40% - Accent5 3 5 2 2" xfId="30081" xr:uid="{3E1AF5CE-0AD6-43B1-A2E8-CFB11443263B}"/>
    <cellStyle name="40% - Accent5 3 5 2 2 2" xfId="48843" xr:uid="{78125D8B-C1B1-41F4-A9D4-FA2E92C0ADE4}"/>
    <cellStyle name="40% - Accent5 3 5 2 3" xfId="20690" xr:uid="{C7BBBA1C-CEAB-4201-90AD-6FDEBA2F8902}"/>
    <cellStyle name="40% - Accent5 3 5 2 4" xfId="39462" xr:uid="{B915D388-21A5-4767-9BD8-E364B0C7175E}"/>
    <cellStyle name="40% - Accent5 3 5 2 5" xfId="53573" xr:uid="{ED426B2E-49A4-4210-854E-9BB14612D11A}"/>
    <cellStyle name="40% - Accent5 3 5 2 6" xfId="61454" xr:uid="{FE37D781-240D-4B6B-809B-408C845B9DDB}"/>
    <cellStyle name="40% - Accent5 3 5 3" xfId="11228" xr:uid="{043D8345-821E-4913-8ED6-510A0E47FE78}"/>
    <cellStyle name="40% - Accent5 3 5 3 2" xfId="30082" xr:uid="{D09FEAC2-92CB-4172-9BF4-96A9B2D1A889}"/>
    <cellStyle name="40% - Accent5 3 5 3 2 2" xfId="48844" xr:uid="{40F91D47-FE96-4235-A030-F890F57F0B4B}"/>
    <cellStyle name="40% - Accent5 3 5 3 3" xfId="20691" xr:uid="{9E73AC13-79BC-4312-89F2-36C3FBA267A6}"/>
    <cellStyle name="40% - Accent5 3 5 3 4" xfId="39463" xr:uid="{94FD5ACC-8146-48D6-B9F4-346543B77338}"/>
    <cellStyle name="40% - Accent5 3 5 3 5" xfId="53574" xr:uid="{2E95464F-3724-44AD-A4F2-A54794B239BC}"/>
    <cellStyle name="40% - Accent5 3 5 3 6" xfId="61455" xr:uid="{A119D987-B3FE-4BA3-A0B4-61B110D1278E}"/>
    <cellStyle name="40% - Accent5 3 5 4" xfId="11226" xr:uid="{F06CF7C7-9073-4919-BB1E-2EDA126143CE}"/>
    <cellStyle name="40% - Accent5 3 5 4 2" xfId="30080" xr:uid="{4CF8F6B8-FAF5-47E1-9B44-1EC11C6A9DBB}"/>
    <cellStyle name="40% - Accent5 3 5 4 2 2" xfId="48842" xr:uid="{FA12246A-D48F-4AB9-9B75-8848228953F4}"/>
    <cellStyle name="40% - Accent5 3 5 4 3" xfId="20689" xr:uid="{16864D2E-8456-4CAC-A8CA-1CD4FCE929EE}"/>
    <cellStyle name="40% - Accent5 3 5 4 4" xfId="39461" xr:uid="{A7BFACBD-323A-4A4F-B754-2D72E01EE177}"/>
    <cellStyle name="40% - Accent5 3 5 5" xfId="24674" xr:uid="{F020F188-E9D1-4FBB-AA73-36BB993F3EA3}"/>
    <cellStyle name="40% - Accent5 3 5 5 2" xfId="43436" xr:uid="{6E198764-E392-4882-9C0B-2363B3E525FF}"/>
    <cellStyle name="40% - Accent5 3 5 6" xfId="15283" xr:uid="{D7D69A5A-66B7-4ED2-891C-425586C5138C}"/>
    <cellStyle name="40% - Accent5 3 5 7" xfId="34055" xr:uid="{7D9B30E2-01BC-47BB-B563-CE570CA42943}"/>
    <cellStyle name="40% - Accent5 3 5 8" xfId="53572" xr:uid="{A7F76269-78CA-46E9-AD9C-0D6D7A0A9400}"/>
    <cellStyle name="40% - Accent5 3 5 9" xfId="5627" xr:uid="{8A6D4E72-2467-472E-A99A-EC83423972FC}"/>
    <cellStyle name="40% - Accent5 3 6" xfId="4076" xr:uid="{E9FF20C2-FCB5-4165-9006-74D82B3764B2}"/>
    <cellStyle name="40% - Accent5 3 6 2" xfId="23123" xr:uid="{ABF5606A-6C98-4354-BF0C-B9ECA156FEEB}"/>
    <cellStyle name="40% - Accent5 3 6 2 2" xfId="41886" xr:uid="{D17CAAF6-9490-4C25-B153-9E9D6725DC1F}"/>
    <cellStyle name="40% - Accent5 3 6 3" xfId="13732" xr:uid="{05C4EA1F-9360-48FF-9CB0-15D579244FB3}"/>
    <cellStyle name="40% - Accent5 3 6 4" xfId="32505" xr:uid="{8E471FAD-2638-4680-96D6-E68B7843726E}"/>
    <cellStyle name="40% - Accent5 3 7" xfId="7119" xr:uid="{0BC4B4EA-5C10-4F84-BEF7-CDF75610007C}"/>
    <cellStyle name="40% - Accent5 3 7 2" xfId="26159" xr:uid="{43C48F67-3E0A-4AC6-85EF-E56F02D98147}"/>
    <cellStyle name="40% - Accent5 3 7 2 2" xfId="44921" xr:uid="{480CE0A6-3E62-42F2-88B6-F6A17EB77294}"/>
    <cellStyle name="40% - Accent5 3 7 3" xfId="16768" xr:uid="{D75DAFD3-D75A-4944-8E59-5AEE8038E5BB}"/>
    <cellStyle name="40% - Accent5 3 7 4" xfId="35540" xr:uid="{837917EB-8BBC-4C6F-9812-67AA38F266CD}"/>
    <cellStyle name="40% - Accent5 3 8" xfId="7971" xr:uid="{206E1075-1147-47A2-BB8C-589EED636CBA}"/>
    <cellStyle name="40% - Accent5 3 9" xfId="8854" xr:uid="{FBDA193E-2A03-4C1A-97CC-110AEA0C9DFA}"/>
    <cellStyle name="40% - Accent5 3 9 2" xfId="27710" xr:uid="{DA7E94DB-140D-468D-BBD6-8494040FF404}"/>
    <cellStyle name="40% - Accent5 3 9 2 2" xfId="46472" xr:uid="{BF03C5B0-C999-4C9D-9490-41A0D9CB6444}"/>
    <cellStyle name="40% - Accent5 3 9 3" xfId="18319" xr:uid="{63E3A462-50EA-40C0-8058-A0E2FF993F1F}"/>
    <cellStyle name="40% - Accent5 3 9 4" xfId="37091" xr:uid="{515D7E3B-BD02-4ADD-9684-B320257C2BAA}"/>
    <cellStyle name="40% - Accent5 4" xfId="1106" xr:uid="{0668DA8D-1EAE-4400-A2E2-293720C7D7E7}"/>
    <cellStyle name="40% - Accent5 4 10" xfId="22671" xr:uid="{EB607108-C153-41E6-825B-D758F016E830}"/>
    <cellStyle name="40% - Accent5 4 10 2" xfId="41443" xr:uid="{448727DB-CAAC-4827-B02E-C9D8EF8D8C5E}"/>
    <cellStyle name="40% - Accent5 4 10 3" xfId="55994" xr:uid="{9E79385C-7175-4B87-9A56-5732B111D06E}"/>
    <cellStyle name="40% - Accent5 4 11" xfId="13280" xr:uid="{6CE83FA8-E5B2-4B2F-B39B-0FAF5576C928}"/>
    <cellStyle name="40% - Accent5 4 11 2" xfId="55995" xr:uid="{DDAFF434-7779-45D2-AEAD-60A5E9CDAEDF}"/>
    <cellStyle name="40% - Accent5 4 12" xfId="32062" xr:uid="{F054B27E-A4DD-422D-AD7E-14E3E87DBB36}"/>
    <cellStyle name="40% - Accent5 4 12 2" xfId="55996" xr:uid="{4E34DF33-8794-4B4D-992E-0C18C199F76F}"/>
    <cellStyle name="40% - Accent5 4 13" xfId="51208" xr:uid="{4D03C734-598D-43C7-8571-851C61DF4CB1}"/>
    <cellStyle name="40% - Accent5 4 13 2" xfId="55997" xr:uid="{84E59B06-4786-4525-A6A5-B0E474FC6C82}"/>
    <cellStyle name="40% - Accent5 4 14" xfId="3617" xr:uid="{76B77D15-502C-4C83-B296-97B609D0C176}"/>
    <cellStyle name="40% - Accent5 4 15" xfId="55993" xr:uid="{7A4EFDBF-D3BF-41A3-AA10-9DD45DF8E302}"/>
    <cellStyle name="40% - Accent5 4 2" xfId="1202" xr:uid="{39FD7F24-EFE7-47E4-8DCD-B3D22D96DCE2}"/>
    <cellStyle name="40% - Accent5 4 2 10" xfId="51209" xr:uid="{51377A1B-9BA4-49D6-A358-4229C384983F}"/>
    <cellStyle name="40% - Accent5 4 2 11" xfId="3618" xr:uid="{6C938501-0AC4-4495-8B4B-F7F8B46E7F41}"/>
    <cellStyle name="40% - Accent5 4 2 12" xfId="55998" xr:uid="{063CFECA-E6E6-4164-B42A-6269DAE841E1}"/>
    <cellStyle name="40% - Accent5 4 2 2" xfId="1408" xr:uid="{DF5E47CD-B2F3-4EA4-9BD2-0A2800B32AB9}"/>
    <cellStyle name="40% - Accent5 4 2 2 10" xfId="59326" xr:uid="{D856B486-CC5C-43CD-A123-5971CF4AFE55}"/>
    <cellStyle name="40% - Accent5 4 2 2 2" xfId="2066" xr:uid="{BB470D8C-0346-4BE4-808B-D438AF119C9F}"/>
    <cellStyle name="40% - Accent5 4 2 2 2 2" xfId="11229" xr:uid="{4A7A5FD6-ED58-45DD-B134-AF6476AC9280}"/>
    <cellStyle name="40% - Accent5 4 2 2 2 2 2" xfId="30083" xr:uid="{31B267E0-6C25-463A-B576-4154B7BC1905}"/>
    <cellStyle name="40% - Accent5 4 2 2 2 2 2 2" xfId="48845" xr:uid="{D350BFA8-E482-4DF0-8986-9FE4A0D4626A}"/>
    <cellStyle name="40% - Accent5 4 2 2 2 2 3" xfId="20692" xr:uid="{DB065AB3-8A1D-4CE5-ABD7-5D736C4A4EA0}"/>
    <cellStyle name="40% - Accent5 4 2 2 2 2 4" xfId="39464" xr:uid="{D9BDDA61-427B-40BE-93E0-B6718F2E1FED}"/>
    <cellStyle name="40% - Accent5 4 2 2 2 3" xfId="26167" xr:uid="{0B3D87C9-F357-44D7-A1D7-52ECCB11FD15}"/>
    <cellStyle name="40% - Accent5 4 2 2 2 3 2" xfId="44929" xr:uid="{1C3A647D-C801-48B3-A336-CD90D7660228}"/>
    <cellStyle name="40% - Accent5 4 2 2 2 4" xfId="16776" xr:uid="{8FD374BD-6483-4C27-BE9F-FFF577E0DAC2}"/>
    <cellStyle name="40% - Accent5 4 2 2 2 5" xfId="35548" xr:uid="{BB377D71-3524-4120-818A-7133B6F7BF39}"/>
    <cellStyle name="40% - Accent5 4 2 2 2 6" xfId="53575" xr:uid="{B909548E-99B7-47DC-AECF-5A636D08EA9F}"/>
    <cellStyle name="40% - Accent5 4 2 2 2 7" xfId="7127" xr:uid="{8D06FF76-1153-4171-B870-92B7EB004316}"/>
    <cellStyle name="40% - Accent5 4 2 2 3" xfId="11230" xr:uid="{FFB8E026-A4C7-4051-9671-FD5A2F7F3B9E}"/>
    <cellStyle name="40% - Accent5 4 2 2 3 2" xfId="30084" xr:uid="{E120412E-C76F-4C6D-B771-187FD0A7DF28}"/>
    <cellStyle name="40% - Accent5 4 2 2 3 2 2" xfId="48846" xr:uid="{6D60F28B-6189-48EF-B149-1E4CBD49BC88}"/>
    <cellStyle name="40% - Accent5 4 2 2 3 3" xfId="20693" xr:uid="{A68E55E5-2F2D-4378-AA28-54B8FF0BEC5B}"/>
    <cellStyle name="40% - Accent5 4 2 2 3 4" xfId="39465" xr:uid="{88699341-A769-476E-8988-21474E0DFBAB}"/>
    <cellStyle name="40% - Accent5 4 2 2 3 5" xfId="53576" xr:uid="{2C53887C-02A6-403C-B292-0B0B7567DCDC}"/>
    <cellStyle name="40% - Accent5 4 2 2 3 6" xfId="61456" xr:uid="{41FFFABE-2D5B-4922-836C-7917010E8421}"/>
    <cellStyle name="40% - Accent5 4 2 2 4" xfId="8862" xr:uid="{B812E0B7-68BC-416A-B296-D0B3B03CF6EA}"/>
    <cellStyle name="40% - Accent5 4 2 2 4 2" xfId="27718" xr:uid="{125FD4F1-A790-4C9B-8BFD-2BEE5FE62252}"/>
    <cellStyle name="40% - Accent5 4 2 2 4 2 2" xfId="46480" xr:uid="{15EC97A0-E126-460E-8175-60D7666EC49D}"/>
    <cellStyle name="40% - Accent5 4 2 2 4 3" xfId="18327" xr:uid="{E3386422-A78F-4859-B0FA-1B1266ED0694}"/>
    <cellStyle name="40% - Accent5 4 2 2 4 4" xfId="37099" xr:uid="{AFE70AF6-C918-4BDC-8676-A64FE127EC15}"/>
    <cellStyle name="40% - Accent5 4 2 2 5" xfId="24156" xr:uid="{11439DF6-630A-4ED8-AE8B-241A5D988A45}"/>
    <cellStyle name="40% - Accent5 4 2 2 5 2" xfId="42919" xr:uid="{F504B165-878F-43A1-94A1-3D2D8846421D}"/>
    <cellStyle name="40% - Accent5 4 2 2 6" xfId="14765" xr:uid="{879FCFCA-905B-4F1A-A3E9-B653BB42509A}"/>
    <cellStyle name="40% - Accent5 4 2 2 7" xfId="33538" xr:uid="{804BD20F-FA6D-40C3-B98C-D28C43DF9397}"/>
    <cellStyle name="40% - Accent5 4 2 2 8" xfId="51210" xr:uid="{88198ACB-5A44-49E7-BEE2-0894600D6374}"/>
    <cellStyle name="40% - Accent5 4 2 2 9" xfId="5109" xr:uid="{284FC0AD-C592-4161-BF34-AFF1D8E62C6B}"/>
    <cellStyle name="40% - Accent5 4 2 3" xfId="1860" xr:uid="{979C81A0-C33F-4545-A3D5-AD56188A33E1}"/>
    <cellStyle name="40% - Accent5 4 2 3 2" xfId="11231" xr:uid="{FF6820B5-BAE7-46D3-A104-2E8B3F0B895E}"/>
    <cellStyle name="40% - Accent5 4 2 3 2 2" xfId="30085" xr:uid="{A78C596B-6938-4DA4-8341-43EFD0171CE0}"/>
    <cellStyle name="40% - Accent5 4 2 3 2 2 2" xfId="48847" xr:uid="{F0661BA5-2A55-4F0D-BEC4-79B811735262}"/>
    <cellStyle name="40% - Accent5 4 2 3 2 3" xfId="20694" xr:uid="{3D1D0716-F51E-456B-ABB7-59160B26C3D5}"/>
    <cellStyle name="40% - Accent5 4 2 3 2 4" xfId="39466" xr:uid="{6479CC2F-C53C-41E2-909A-65FAE9321FD4}"/>
    <cellStyle name="40% - Accent5 4 2 3 3" xfId="24932" xr:uid="{984D873E-20F3-4EB2-9DF1-894DACD87815}"/>
    <cellStyle name="40% - Accent5 4 2 3 3 2" xfId="43694" xr:uid="{B24DA74B-4258-41B6-8F94-90609B49B266}"/>
    <cellStyle name="40% - Accent5 4 2 3 4" xfId="15541" xr:uid="{7BD36212-FD45-477A-80ED-4E9E6FA70416}"/>
    <cellStyle name="40% - Accent5 4 2 3 5" xfId="34313" xr:uid="{0CC040C9-2FEA-404B-AFAC-06126F484D93}"/>
    <cellStyle name="40% - Accent5 4 2 3 6" xfId="53577" xr:uid="{294D8C96-F8E6-49E9-904D-0BD09FFB6F04}"/>
    <cellStyle name="40% - Accent5 4 2 3 7" xfId="5885" xr:uid="{FC4E284A-12E0-45E5-9558-BA232A4CC2FA}"/>
    <cellStyle name="40% - Accent5 4 2 4" xfId="1654" xr:uid="{CD671DC0-C145-4485-9639-12F7B48D8D2D}"/>
    <cellStyle name="40% - Accent5 4 2 4 2" xfId="11232" xr:uid="{6BACE20F-16E3-4266-9BFA-BEF76C32AB41}"/>
    <cellStyle name="40% - Accent5 4 2 4 2 2" xfId="30086" xr:uid="{719D0689-D4A1-48BF-996C-973753A576BB}"/>
    <cellStyle name="40% - Accent5 4 2 4 2 2 2" xfId="48848" xr:uid="{45F83064-060F-4791-A843-0FCF18CE9951}"/>
    <cellStyle name="40% - Accent5 4 2 4 2 3" xfId="20695" xr:uid="{813D995E-259E-4A35-9AF8-2130262B44DB}"/>
    <cellStyle name="40% - Accent5 4 2 4 2 4" xfId="39467" xr:uid="{1506DE5E-4FA7-48C2-B12E-6E01492143A4}"/>
    <cellStyle name="40% - Accent5 4 2 4 3" xfId="23381" xr:uid="{84FAF5AD-3AB1-420E-94D6-5FF0C2C973B1}"/>
    <cellStyle name="40% - Accent5 4 2 4 3 2" xfId="42144" xr:uid="{58422CA2-60AA-4194-A024-315BAE7267F4}"/>
    <cellStyle name="40% - Accent5 4 2 4 4" xfId="13990" xr:uid="{53F82270-D76A-4CA0-83FD-A88E614203C3}"/>
    <cellStyle name="40% - Accent5 4 2 4 5" xfId="32763" xr:uid="{CD7EFE21-E463-43E2-8EC1-8B239BBA2283}"/>
    <cellStyle name="40% - Accent5 4 2 4 6" xfId="53578" xr:uid="{EA1F747F-5690-4846-B7D7-ECD925464727}"/>
    <cellStyle name="40% - Accent5 4 2 4 7" xfId="4334" xr:uid="{834B115C-B2A3-44AF-A735-2DFBB08D3174}"/>
    <cellStyle name="40% - Accent5 4 2 5" xfId="7126" xr:uid="{74003DD9-7E22-4981-A42F-452365D94F26}"/>
    <cellStyle name="40% - Accent5 4 2 5 2" xfId="26166" xr:uid="{1D464EE7-EF8B-4D60-8CBE-3F52BCDD0EB4}"/>
    <cellStyle name="40% - Accent5 4 2 5 2 2" xfId="44928" xr:uid="{FBF10112-17D6-413D-954E-D75B57864664}"/>
    <cellStyle name="40% - Accent5 4 2 5 3" xfId="16775" xr:uid="{65BE9DAB-BD4D-40E1-8135-45D21DA99C4D}"/>
    <cellStyle name="40% - Accent5 4 2 5 4" xfId="35547" xr:uid="{AD3A5D50-DAAF-4372-9D15-959D56B9E068}"/>
    <cellStyle name="40% - Accent5 4 2 6" xfId="8861" xr:uid="{390F622E-8B10-4123-B3A5-79787A1313F4}"/>
    <cellStyle name="40% - Accent5 4 2 6 2" xfId="27717" xr:uid="{05B15A20-DEFE-40B7-AE71-08CEE47A5EAD}"/>
    <cellStyle name="40% - Accent5 4 2 6 2 2" xfId="46479" xr:uid="{AF94F8E7-28C9-400F-B334-122384B2EFF8}"/>
    <cellStyle name="40% - Accent5 4 2 6 3" xfId="18326" xr:uid="{77D5EFC5-33D9-42D1-B731-B85C3E8C292E}"/>
    <cellStyle name="40% - Accent5 4 2 6 4" xfId="37098" xr:uid="{2864FFA0-1093-42CF-8518-D70F382C2D1A}"/>
    <cellStyle name="40% - Accent5 4 2 7" xfId="22672" xr:uid="{B502ED75-9314-4F4E-B71B-38D0EFF63B3A}"/>
    <cellStyle name="40% - Accent5 4 2 7 2" xfId="41444" xr:uid="{72F7AE90-14C0-4DB0-9A95-5889B15C409C}"/>
    <cellStyle name="40% - Accent5 4 2 8" xfId="13281" xr:uid="{C703BE5C-7D5C-4A9B-BF4E-5E2E635BA8F3}"/>
    <cellStyle name="40% - Accent5 4 2 9" xfId="32063" xr:uid="{ABE7BEF7-D515-40FB-8806-D4564548245B}"/>
    <cellStyle name="40% - Accent5 4 3" xfId="1325" xr:uid="{49C93943-C080-449B-B59D-6A09338D3944}"/>
    <cellStyle name="40% - Accent5 4 3 10" xfId="51211" xr:uid="{BF87159C-058D-4C4A-AEA6-AB2DD1696A91}"/>
    <cellStyle name="40% - Accent5 4 3 11" xfId="3619" xr:uid="{FC9020EC-AB14-45BB-B46B-78731C099C62}"/>
    <cellStyle name="40% - Accent5 4 3 12" xfId="55999" xr:uid="{37E96323-53B8-4C33-8643-74ADA8CD7919}"/>
    <cellStyle name="40% - Accent5 4 3 2" xfId="1983" xr:uid="{90240EFA-446C-4FC5-8E98-357E035F51A9}"/>
    <cellStyle name="40% - Accent5 4 3 2 10" xfId="59327" xr:uid="{CA47DEF0-F424-4184-AA26-F124F0B18884}"/>
    <cellStyle name="40% - Accent5 4 3 2 2" xfId="7129" xr:uid="{AE426E74-ECC3-4600-910C-6DF30369EB8F}"/>
    <cellStyle name="40% - Accent5 4 3 2 2 2" xfId="11233" xr:uid="{3795177C-CE49-4E71-A6FF-B7D865F2E53C}"/>
    <cellStyle name="40% - Accent5 4 3 2 2 2 2" xfId="30087" xr:uid="{0CE0EDE4-2D14-465E-B593-1E37489058E6}"/>
    <cellStyle name="40% - Accent5 4 3 2 2 2 2 2" xfId="48849" xr:uid="{EDC590C2-C076-44C4-9384-CDD843CC35A2}"/>
    <cellStyle name="40% - Accent5 4 3 2 2 2 3" xfId="20696" xr:uid="{10BBDA75-D115-46CE-9CD5-A3BDB4C56588}"/>
    <cellStyle name="40% - Accent5 4 3 2 2 2 4" xfId="39468" xr:uid="{6A40D2DC-3EC6-4109-B3D3-99723F400B59}"/>
    <cellStyle name="40% - Accent5 4 3 2 2 3" xfId="26169" xr:uid="{53A2E17C-19D3-4695-99B2-EE8B1376C479}"/>
    <cellStyle name="40% - Accent5 4 3 2 2 3 2" xfId="44931" xr:uid="{6E7B7509-E6B6-49DB-97DA-0ECF09AADEE3}"/>
    <cellStyle name="40% - Accent5 4 3 2 2 4" xfId="16778" xr:uid="{FA8E7634-C341-4493-9EAC-5B887B41300F}"/>
    <cellStyle name="40% - Accent5 4 3 2 2 5" xfId="35550" xr:uid="{F3DD5985-38AE-4914-B33A-D00D74145DAE}"/>
    <cellStyle name="40% - Accent5 4 3 2 2 6" xfId="53579" xr:uid="{71FEE354-06C6-4009-B85E-375BFAAF1B2E}"/>
    <cellStyle name="40% - Accent5 4 3 2 2 7" xfId="61457" xr:uid="{77D7AB88-201B-489B-A4DE-24B37FB16EDD}"/>
    <cellStyle name="40% - Accent5 4 3 2 3" xfId="11234" xr:uid="{CF4BEC4B-630B-4C9C-A5A1-E1DAC428A4E7}"/>
    <cellStyle name="40% - Accent5 4 3 2 3 2" xfId="30088" xr:uid="{8B805357-C507-4EA4-A62D-CFCD150F8EF4}"/>
    <cellStyle name="40% - Accent5 4 3 2 3 2 2" xfId="48850" xr:uid="{F125C48B-7253-4059-8632-37A48536DC8B}"/>
    <cellStyle name="40% - Accent5 4 3 2 3 3" xfId="20697" xr:uid="{91E5D489-E067-4B1E-B1B3-A918FE193AD8}"/>
    <cellStyle name="40% - Accent5 4 3 2 3 4" xfId="39469" xr:uid="{15139410-7278-47C2-AD51-75E1EF81743A}"/>
    <cellStyle name="40% - Accent5 4 3 2 3 5" xfId="53580" xr:uid="{4A92D308-2C3B-4443-8C3E-E9332BAD12D7}"/>
    <cellStyle name="40% - Accent5 4 3 2 3 6" xfId="61458" xr:uid="{B147B155-1A74-4055-A6F7-377F67D0068E}"/>
    <cellStyle name="40% - Accent5 4 3 2 4" xfId="8864" xr:uid="{987C2801-27C3-426B-952A-055CEDB7DD3A}"/>
    <cellStyle name="40% - Accent5 4 3 2 4 2" xfId="27720" xr:uid="{C038FECB-FBEE-4177-8B66-8A5C5AACE0D8}"/>
    <cellStyle name="40% - Accent5 4 3 2 4 2 2" xfId="46482" xr:uid="{A7431569-6271-4828-9B19-1613653C80DA}"/>
    <cellStyle name="40% - Accent5 4 3 2 4 3" xfId="18329" xr:uid="{CF71FCCC-50C5-45A5-86D7-AB787719C9AA}"/>
    <cellStyle name="40% - Accent5 4 3 2 4 4" xfId="37101" xr:uid="{D9E8FD8D-B150-4CF2-A89A-299A74369412}"/>
    <cellStyle name="40% - Accent5 4 3 2 5" xfId="24374" xr:uid="{8F7710BF-4A2F-4450-80ED-A28DC2E44B32}"/>
    <cellStyle name="40% - Accent5 4 3 2 5 2" xfId="43137" xr:uid="{536889F0-9088-4CD5-B351-105E84638222}"/>
    <cellStyle name="40% - Accent5 4 3 2 6" xfId="14983" xr:uid="{88B1292B-F273-4939-8CFC-4E575EBF27ED}"/>
    <cellStyle name="40% - Accent5 4 3 2 7" xfId="33756" xr:uid="{1A3E0801-0866-43BA-9055-BB75DE67D4F4}"/>
    <cellStyle name="40% - Accent5 4 3 2 8" xfId="51212" xr:uid="{70D8D53F-A478-456A-B401-557269ADBFD0}"/>
    <cellStyle name="40% - Accent5 4 3 2 9" xfId="5327" xr:uid="{E6C8B173-324D-44B2-9C43-F4815CD6A528}"/>
    <cellStyle name="40% - Accent5 4 3 3" xfId="6103" xr:uid="{E9B0EDC4-A769-49CD-A877-A7BAA8825DD0}"/>
    <cellStyle name="40% - Accent5 4 3 3 2" xfId="11235" xr:uid="{3FFF84F8-65FD-4CF5-86CC-113A5DE16800}"/>
    <cellStyle name="40% - Accent5 4 3 3 2 2" xfId="30089" xr:uid="{0E0725C0-1E8A-4138-9AB8-1DFA7D556B36}"/>
    <cellStyle name="40% - Accent5 4 3 3 2 2 2" xfId="48851" xr:uid="{4C68F6B6-4538-41F7-8B29-24F3DD758673}"/>
    <cellStyle name="40% - Accent5 4 3 3 2 3" xfId="20698" xr:uid="{3ABC011D-D811-4132-AB92-2EA04E1453C3}"/>
    <cellStyle name="40% - Accent5 4 3 3 2 4" xfId="39470" xr:uid="{C48EF062-F273-4C76-B1C9-682945E5E3D2}"/>
    <cellStyle name="40% - Accent5 4 3 3 3" xfId="25150" xr:uid="{162060C9-501E-40D1-AB44-A5C9D6F0BAB6}"/>
    <cellStyle name="40% - Accent5 4 3 3 3 2" xfId="43912" xr:uid="{4BBFA1F3-2432-4380-B991-2E769122A298}"/>
    <cellStyle name="40% - Accent5 4 3 3 4" xfId="15759" xr:uid="{32801798-9AFE-4DE2-B3C5-33947DDC9B01}"/>
    <cellStyle name="40% - Accent5 4 3 3 5" xfId="34531" xr:uid="{43AEDC30-89DA-4F56-B3DD-DD75270CFF90}"/>
    <cellStyle name="40% - Accent5 4 3 3 6" xfId="53581" xr:uid="{BA6B8203-A352-409D-81EB-71C534DAAA8B}"/>
    <cellStyle name="40% - Accent5 4 3 3 7" xfId="61459" xr:uid="{84F3D2E3-D037-4109-85EB-4AD87223836D}"/>
    <cellStyle name="40% - Accent5 4 3 4" xfId="4552" xr:uid="{A247FF6E-D5CD-4F38-A62C-E187C965E96E}"/>
    <cellStyle name="40% - Accent5 4 3 4 2" xfId="11236" xr:uid="{4774F0E6-F252-4390-B655-1EB51F4A5BA3}"/>
    <cellStyle name="40% - Accent5 4 3 4 2 2" xfId="30090" xr:uid="{212BA8BB-1CB8-4EE4-AB37-542EE394DEC1}"/>
    <cellStyle name="40% - Accent5 4 3 4 2 2 2" xfId="48852" xr:uid="{8FA3BADB-0F50-44CA-B0AC-20B9E9B8C690}"/>
    <cellStyle name="40% - Accent5 4 3 4 2 3" xfId="20699" xr:uid="{8588E30D-73D4-495C-A5CC-FB46358861AD}"/>
    <cellStyle name="40% - Accent5 4 3 4 2 4" xfId="39471" xr:uid="{F5657419-A32C-4FB5-A02F-E3426E3EB8E7}"/>
    <cellStyle name="40% - Accent5 4 3 4 3" xfId="23599" xr:uid="{7F10FF60-C9A7-41BD-9E8A-433C08DAAB28}"/>
    <cellStyle name="40% - Accent5 4 3 4 3 2" xfId="42362" xr:uid="{0C66ACB8-D6AE-4EBA-B0F3-03D06F480A28}"/>
    <cellStyle name="40% - Accent5 4 3 4 4" xfId="14208" xr:uid="{39D14755-22EC-44B6-9F0E-208A83766089}"/>
    <cellStyle name="40% - Accent5 4 3 4 5" xfId="32981" xr:uid="{66B98DD2-349E-4D6C-BA09-76DDCFAD9FE5}"/>
    <cellStyle name="40% - Accent5 4 3 4 6" xfId="53582" xr:uid="{5143BFD3-E76F-4D86-8FA8-9306ACFC7C74}"/>
    <cellStyle name="40% - Accent5 4 3 4 7" xfId="61460" xr:uid="{7D18E759-FC85-446E-ADED-5BD00C78C9AC}"/>
    <cellStyle name="40% - Accent5 4 3 5" xfId="7128" xr:uid="{2D5EBD88-3A5E-4456-9CCF-7B66183DD4AF}"/>
    <cellStyle name="40% - Accent5 4 3 5 2" xfId="26168" xr:uid="{7C83D56D-EEA0-4E11-80D0-27E39BFD8F0E}"/>
    <cellStyle name="40% - Accent5 4 3 5 2 2" xfId="44930" xr:uid="{568EB845-4CE5-4755-9F4F-471359D72286}"/>
    <cellStyle name="40% - Accent5 4 3 5 3" xfId="16777" xr:uid="{DE378110-F97A-4D63-A257-BF0C0EAD3856}"/>
    <cellStyle name="40% - Accent5 4 3 5 4" xfId="35549" xr:uid="{DC8D4EFE-59DD-4809-A77A-8FB25C7AB8B2}"/>
    <cellStyle name="40% - Accent5 4 3 6" xfId="8863" xr:uid="{12D939CE-9D08-4F52-A4A2-AD0101074818}"/>
    <cellStyle name="40% - Accent5 4 3 6 2" xfId="27719" xr:uid="{E048D37E-D917-49CB-BF56-8D8F43CCA8CF}"/>
    <cellStyle name="40% - Accent5 4 3 6 2 2" xfId="46481" xr:uid="{8B1363D7-CBDE-445F-86B6-90AEF98F5C67}"/>
    <cellStyle name="40% - Accent5 4 3 6 3" xfId="18328" xr:uid="{21B6E5CB-322C-43DE-B6DB-1BB1F0FE9503}"/>
    <cellStyle name="40% - Accent5 4 3 6 4" xfId="37100" xr:uid="{664C0050-E282-4976-BE75-E841623FDCF8}"/>
    <cellStyle name="40% - Accent5 4 3 7" xfId="22673" xr:uid="{40EA39E8-C1EA-4F79-9ECC-D602D1CF64DB}"/>
    <cellStyle name="40% - Accent5 4 3 7 2" xfId="41445" xr:uid="{566F5CC5-53FB-46FC-BF0B-6844F7060C09}"/>
    <cellStyle name="40% - Accent5 4 3 8" xfId="13282" xr:uid="{7F54BD36-C033-48C7-8F87-0AB2D3379262}"/>
    <cellStyle name="40% - Accent5 4 3 9" xfId="32064" xr:uid="{705638C8-9E0B-4564-BFD9-43FA75121853}"/>
    <cellStyle name="40% - Accent5 4 4" xfId="1777" xr:uid="{A7FEFEE3-5804-43EB-9CC8-806D09EFA28F}"/>
    <cellStyle name="40% - Accent5 4 4 10" xfId="56000" xr:uid="{72BC44AF-F925-404E-BDE9-F4AB7963C001}"/>
    <cellStyle name="40% - Accent5 4 4 2" xfId="7130" xr:uid="{8AED7B94-206A-4195-82A5-8B444679E789}"/>
    <cellStyle name="40% - Accent5 4 4 2 2" xfId="11237" xr:uid="{94FD9314-75C7-495A-857D-811BDCA46EEE}"/>
    <cellStyle name="40% - Accent5 4 4 2 2 2" xfId="30091" xr:uid="{95FA475D-86DD-4237-A6FF-E37844384BDD}"/>
    <cellStyle name="40% - Accent5 4 4 2 2 2 2" xfId="48853" xr:uid="{12F9BBE8-6579-47A8-A630-6CCD37841401}"/>
    <cellStyle name="40% - Accent5 4 4 2 2 3" xfId="20700" xr:uid="{DEE447D7-7A5A-4BED-BF61-CE4D0485B6FB}"/>
    <cellStyle name="40% - Accent5 4 4 2 2 4" xfId="39472" xr:uid="{3B5C4466-C14B-4DBD-9621-6A910CCC0077}"/>
    <cellStyle name="40% - Accent5 4 4 2 3" xfId="26170" xr:uid="{D46066C8-7525-4A83-8795-D84800A00A5D}"/>
    <cellStyle name="40% - Accent5 4 4 2 3 2" xfId="44932" xr:uid="{4E3EA835-2CDE-43AC-849F-142B9A6F19B5}"/>
    <cellStyle name="40% - Accent5 4 4 2 4" xfId="16779" xr:uid="{566347F7-9B66-4026-85F1-8A60AB132221}"/>
    <cellStyle name="40% - Accent5 4 4 2 5" xfId="35551" xr:uid="{DDB492CF-BC8E-4759-830E-E6BC871A2D25}"/>
    <cellStyle name="40% - Accent5 4 4 2 6" xfId="53583" xr:uid="{ECA15261-DD1E-4042-9D74-78DBDD18B7BD}"/>
    <cellStyle name="40% - Accent5 4 4 2 7" xfId="61461" xr:uid="{B5D8429F-AE4E-43BF-820D-2BFAFB09F30E}"/>
    <cellStyle name="40% - Accent5 4 4 3" xfId="11238" xr:uid="{B6AEC772-7FB2-4E8E-A920-C9F5B25C96FC}"/>
    <cellStyle name="40% - Accent5 4 4 3 2" xfId="30092" xr:uid="{6AA9F7F7-7986-4A36-8B02-2BD1C8E73C7D}"/>
    <cellStyle name="40% - Accent5 4 4 3 2 2" xfId="48854" xr:uid="{ED745EAF-6A0A-47F1-95A4-1ADC726C6D88}"/>
    <cellStyle name="40% - Accent5 4 4 3 3" xfId="20701" xr:uid="{2C21E2E8-0E89-4F27-B8A2-169F4DB28EE3}"/>
    <cellStyle name="40% - Accent5 4 4 3 4" xfId="39473" xr:uid="{AF3DF08B-6F68-486D-BE8B-A6A4DBD98590}"/>
    <cellStyle name="40% - Accent5 4 4 3 5" xfId="53584" xr:uid="{3B55C4B1-A985-4238-AEAD-20F25C19F6F5}"/>
    <cellStyle name="40% - Accent5 4 4 3 6" xfId="61462" xr:uid="{6FE449CB-B6CB-490F-AA61-7B9435D15605}"/>
    <cellStyle name="40% - Accent5 4 4 4" xfId="8865" xr:uid="{B6B3B899-07D4-44E3-8595-3FC3F0D00B3E}"/>
    <cellStyle name="40% - Accent5 4 4 4 2" xfId="27721" xr:uid="{46451297-6FE2-4D38-B74B-0080DAFA3111}"/>
    <cellStyle name="40% - Accent5 4 4 4 2 2" xfId="46483" xr:uid="{992F4846-449C-4606-BF37-07AD2102FEE9}"/>
    <cellStyle name="40% - Accent5 4 4 4 3" xfId="18330" xr:uid="{AAE1F93C-02BA-475C-B7B1-F497CD69C43F}"/>
    <cellStyle name="40% - Accent5 4 4 4 4" xfId="37102" xr:uid="{AAF5F460-A494-4AD2-9C6B-114AB10EB5FE}"/>
    <cellStyle name="40% - Accent5 4 4 5" xfId="23941" xr:uid="{EEBEF38B-8F0F-45FE-B620-EC527E0B0660}"/>
    <cellStyle name="40% - Accent5 4 4 5 2" xfId="42704" xr:uid="{CBF425F4-ADCF-4CA4-A0BE-D94BD28D534B}"/>
    <cellStyle name="40% - Accent5 4 4 6" xfId="14550" xr:uid="{AA848363-AD57-4303-920F-55662C2ECA02}"/>
    <cellStyle name="40% - Accent5 4 4 7" xfId="33323" xr:uid="{0581847E-A80A-493A-9233-4A4B4A2BB4CA}"/>
    <cellStyle name="40% - Accent5 4 4 8" xfId="51213" xr:uid="{B68E424D-6E21-4B4D-B512-55FC8CBAADD8}"/>
    <cellStyle name="40% - Accent5 4 4 9" xfId="4894" xr:uid="{4ADC0939-E49F-4F0C-A8D3-79F3464FEF48}"/>
    <cellStyle name="40% - Accent5 4 5" xfId="1571" xr:uid="{465979FF-6EE7-444E-8339-20E0427760F0}"/>
    <cellStyle name="40% - Accent5 4 5 10" xfId="56001" xr:uid="{8100EE74-37EB-4BFA-83DE-C15BB618F692}"/>
    <cellStyle name="40% - Accent5 4 5 2" xfId="11240" xr:uid="{6FDEE056-A2CC-4837-B5F9-D946CDF2B381}"/>
    <cellStyle name="40% - Accent5 4 5 2 2" xfId="30094" xr:uid="{4256B942-2746-4A0D-8D65-626F96F2258B}"/>
    <cellStyle name="40% - Accent5 4 5 2 2 2" xfId="48856" xr:uid="{282EEBC0-1E2D-45B6-A75D-DEECC55CF329}"/>
    <cellStyle name="40% - Accent5 4 5 2 3" xfId="20703" xr:uid="{4D8687B5-11DC-413F-8954-FF8B7BFBC17A}"/>
    <cellStyle name="40% - Accent5 4 5 2 4" xfId="39475" xr:uid="{1006291A-D287-44F8-9E50-DA24DA00FA7E}"/>
    <cellStyle name="40% - Accent5 4 5 2 5" xfId="53586" xr:uid="{4A7ADB4A-4A41-4F50-A847-B6DC2234B57A}"/>
    <cellStyle name="40% - Accent5 4 5 2 6" xfId="61463" xr:uid="{F15338E7-08BC-40B5-91C0-905D8600A318}"/>
    <cellStyle name="40% - Accent5 4 5 3" xfId="11241" xr:uid="{1A2DB9B3-3DE7-4AC7-968F-D98E10055CCF}"/>
    <cellStyle name="40% - Accent5 4 5 3 2" xfId="30095" xr:uid="{A593B365-2944-44FC-9361-67D97514E5CE}"/>
    <cellStyle name="40% - Accent5 4 5 3 2 2" xfId="48857" xr:uid="{1351FD40-013D-4108-9796-CB13B190A96D}"/>
    <cellStyle name="40% - Accent5 4 5 3 3" xfId="20704" xr:uid="{4F96282A-5481-4443-B8D0-5C032ED55DAC}"/>
    <cellStyle name="40% - Accent5 4 5 3 4" xfId="39476" xr:uid="{9642216A-605A-4021-9318-884068FC3892}"/>
    <cellStyle name="40% - Accent5 4 5 3 5" xfId="53587" xr:uid="{3B638731-28A0-463D-ACA0-E2A331EA7CAE}"/>
    <cellStyle name="40% - Accent5 4 5 3 6" xfId="61464" xr:uid="{20E72294-4ED5-41C2-8084-CE8BADFE17EB}"/>
    <cellStyle name="40% - Accent5 4 5 4" xfId="11239" xr:uid="{B9CF886A-A02D-48BB-98DE-527FF0DC3E5A}"/>
    <cellStyle name="40% - Accent5 4 5 4 2" xfId="30093" xr:uid="{DA420C57-53D8-4A29-9E1F-1C59FE075DFF}"/>
    <cellStyle name="40% - Accent5 4 5 4 2 2" xfId="48855" xr:uid="{B251AD5F-0AD9-4856-9E3A-E5287EBC129A}"/>
    <cellStyle name="40% - Accent5 4 5 4 3" xfId="20702" xr:uid="{01FDFAD7-171D-4E08-A235-9E9560E37118}"/>
    <cellStyle name="40% - Accent5 4 5 4 4" xfId="39474" xr:uid="{A6C3D13F-B3AA-476E-89CF-D9DC5164D9D9}"/>
    <cellStyle name="40% - Accent5 4 5 5" xfId="24717" xr:uid="{EE97574A-C46B-43EB-8631-32BFE5173AF1}"/>
    <cellStyle name="40% - Accent5 4 5 5 2" xfId="43479" xr:uid="{325B2C0E-C063-436D-B1B2-661414F46C8C}"/>
    <cellStyle name="40% - Accent5 4 5 6" xfId="15326" xr:uid="{D8A25668-F629-405E-879C-8BD7DB49A764}"/>
    <cellStyle name="40% - Accent5 4 5 7" xfId="34098" xr:uid="{5B316274-F17D-464C-8742-4444C511EE04}"/>
    <cellStyle name="40% - Accent5 4 5 8" xfId="53585" xr:uid="{A606D5C0-0457-4B2D-AF56-15087D5366D5}"/>
    <cellStyle name="40% - Accent5 4 5 9" xfId="5670" xr:uid="{624EE41A-BD86-457E-B372-94E87E3ADC2E}"/>
    <cellStyle name="40% - Accent5 4 6" xfId="4119" xr:uid="{A3F25BDC-EFC6-408A-B3AF-08F0E6AC09C0}"/>
    <cellStyle name="40% - Accent5 4 6 2" xfId="23166" xr:uid="{66330B19-EF93-4B7D-9ECA-5BDBF3681407}"/>
    <cellStyle name="40% - Accent5 4 6 2 2" xfId="41929" xr:uid="{E30635EC-5255-4B59-B6FF-CA798B41FA49}"/>
    <cellStyle name="40% - Accent5 4 6 3" xfId="13775" xr:uid="{58E4B686-352F-4551-A4D2-D88E7B45A399}"/>
    <cellStyle name="40% - Accent5 4 6 4" xfId="32548" xr:uid="{BE244AC0-4F75-454D-9042-49F78DD0DCF4}"/>
    <cellStyle name="40% - Accent5 4 6 5" xfId="56002" xr:uid="{F05E3D6B-7583-497E-8A32-8382495B70D1}"/>
    <cellStyle name="40% - Accent5 4 7" xfId="7125" xr:uid="{F22BF6D9-9AE7-4FBB-BDBB-820299D38F2E}"/>
    <cellStyle name="40% - Accent5 4 7 2" xfId="26165" xr:uid="{8B6E8ED5-9F6C-4321-8E88-D12C3A3AB48D}"/>
    <cellStyle name="40% - Accent5 4 7 2 2" xfId="44927" xr:uid="{AE1AE912-1743-4BFB-A9DF-43FCCD2B0A89}"/>
    <cellStyle name="40% - Accent5 4 7 3" xfId="16774" xr:uid="{1F6AF903-137D-4601-BE7E-098BA751CC8E}"/>
    <cellStyle name="40% - Accent5 4 7 4" xfId="35546" xr:uid="{4CF76D1B-A153-475E-A7FB-C0E4EA0FA9BA}"/>
    <cellStyle name="40% - Accent5 4 7 5" xfId="56003" xr:uid="{EE34C70B-6855-4C2A-A5D2-ED3FA2D49051}"/>
    <cellStyle name="40% - Accent5 4 8" xfId="7973" xr:uid="{28D1E4D4-F45F-4ABA-BC1B-5311004FC96B}"/>
    <cellStyle name="40% - Accent5 4 8 2" xfId="56004" xr:uid="{79C22B6F-7458-449B-AA32-B455B8F21458}"/>
    <cellStyle name="40% - Accent5 4 9" xfId="8860" xr:uid="{62261A6F-48CE-4527-B91B-A0EC927A6452}"/>
    <cellStyle name="40% - Accent5 4 9 2" xfId="27716" xr:uid="{0B9AD69D-A2E5-41BD-85A5-E7E56466B9CA}"/>
    <cellStyle name="40% - Accent5 4 9 2 2" xfId="46478" xr:uid="{19A5E7AB-6312-4806-A0A6-FCDAF6F7A060}"/>
    <cellStyle name="40% - Accent5 4 9 3" xfId="18325" xr:uid="{D70FBBFF-8ADB-4D5B-81C8-4D58076E010A}"/>
    <cellStyle name="40% - Accent5 4 9 4" xfId="37097" xr:uid="{EDCADEE1-4DE6-4EBF-8703-9109FDE5264C}"/>
    <cellStyle name="40% - Accent5 4 9 5" xfId="56005" xr:uid="{9FB140B9-BDDA-41F0-A28A-1078B8F0E779}"/>
    <cellStyle name="40% - Accent5 5" xfId="1127" xr:uid="{0F90497D-B064-443F-AD8C-5BE84EB45B8B}"/>
    <cellStyle name="40% - Accent5 5 10" xfId="22674" xr:uid="{57378F74-6ED8-49E8-BBD7-2F45DA0D88EE}"/>
    <cellStyle name="40% - Accent5 5 10 2" xfId="41446" xr:uid="{52FE3346-CCB4-4201-BE11-DB88081E9094}"/>
    <cellStyle name="40% - Accent5 5 10 3" xfId="56007" xr:uid="{04F7208D-7E35-4716-8C79-EE818AC19672}"/>
    <cellStyle name="40% - Accent5 5 11" xfId="13283" xr:uid="{7BC974B6-C368-45AF-A509-0C4F3E0DA960}"/>
    <cellStyle name="40% - Accent5 5 11 2" xfId="56008" xr:uid="{3E01C301-873F-48A7-8CD7-26C49933D504}"/>
    <cellStyle name="40% - Accent5 5 12" xfId="32065" xr:uid="{CD266860-16F4-4797-8302-4726869668A5}"/>
    <cellStyle name="40% - Accent5 5 12 2" xfId="56009" xr:uid="{0ED9B140-21E8-498E-8B62-2CD9C704BC97}"/>
    <cellStyle name="40% - Accent5 5 13" xfId="51214" xr:uid="{6B652AFB-82C2-44ED-AD9E-B1EC93A2CCF0}"/>
    <cellStyle name="40% - Accent5 5 13 2" xfId="56010" xr:uid="{78948C21-328C-4DBF-ADBE-B829344EB4E3}"/>
    <cellStyle name="40% - Accent5 5 14" xfId="3620" xr:uid="{60F38EE2-6180-4FAC-99FB-A15F078D2758}"/>
    <cellStyle name="40% - Accent5 5 15" xfId="56006" xr:uid="{FD16C186-5A01-4235-B42F-DDEA04EBC0F2}"/>
    <cellStyle name="40% - Accent5 5 2" xfId="1345" xr:uid="{B7700671-C2A8-4AAE-BEB9-D6CA4F180B04}"/>
    <cellStyle name="40% - Accent5 5 2 10" xfId="51215" xr:uid="{165AFCA2-FA6B-4B15-B167-78A062E5E35F}"/>
    <cellStyle name="40% - Accent5 5 2 11" xfId="3621" xr:uid="{2F6B3C98-AE6F-473C-B94C-73E19785ED41}"/>
    <cellStyle name="40% - Accent5 5 2 12" xfId="56011" xr:uid="{412D8EE6-F1B4-4BE0-9724-71B63D3E0A23}"/>
    <cellStyle name="40% - Accent5 5 2 2" xfId="2003" xr:uid="{47EF1432-856E-4BE4-B55A-D92F1F7043D0}"/>
    <cellStyle name="40% - Accent5 5 2 2 10" xfId="59328" xr:uid="{E630AC90-8FDC-4931-9868-B1A0B4574B83}"/>
    <cellStyle name="40% - Accent5 5 2 2 2" xfId="7133" xr:uid="{F5B56A99-BDC0-4EA0-A7F7-E3BEA7E05C9E}"/>
    <cellStyle name="40% - Accent5 5 2 2 2 2" xfId="11242" xr:uid="{61504166-B19E-4EDD-89D5-C96355DBD608}"/>
    <cellStyle name="40% - Accent5 5 2 2 2 2 2" xfId="30096" xr:uid="{CF09E43A-4774-4048-ABC6-8968CF43A882}"/>
    <cellStyle name="40% - Accent5 5 2 2 2 2 2 2" xfId="48858" xr:uid="{2362B4FD-3058-4588-AF81-ECE34B0648AA}"/>
    <cellStyle name="40% - Accent5 5 2 2 2 2 3" xfId="20705" xr:uid="{79E8CE6B-46B6-4752-97D3-F1FA3D788E01}"/>
    <cellStyle name="40% - Accent5 5 2 2 2 2 4" xfId="39477" xr:uid="{360E83FD-DA8B-4AA0-8CEE-28A78190A8A1}"/>
    <cellStyle name="40% - Accent5 5 2 2 2 3" xfId="26173" xr:uid="{29923A4B-2D24-4CFD-AE29-47D45B7FA438}"/>
    <cellStyle name="40% - Accent5 5 2 2 2 3 2" xfId="44935" xr:uid="{B6607379-0592-4F91-AB2A-280A29624EA5}"/>
    <cellStyle name="40% - Accent5 5 2 2 2 4" xfId="16782" xr:uid="{E89CA4AA-834F-4088-849D-7C3110EE365A}"/>
    <cellStyle name="40% - Accent5 5 2 2 2 5" xfId="35554" xr:uid="{9B048153-2787-4720-8F4C-322DA9B1141F}"/>
    <cellStyle name="40% - Accent5 5 2 2 2 6" xfId="53588" xr:uid="{E4C54604-8886-4F59-887B-7C7B8ED64084}"/>
    <cellStyle name="40% - Accent5 5 2 2 2 7" xfId="61465" xr:uid="{D7D9015E-20C0-4A74-967C-E9D07B781837}"/>
    <cellStyle name="40% - Accent5 5 2 2 3" xfId="11243" xr:uid="{5632A95E-F6C6-45CD-B1AB-0025B0FE5102}"/>
    <cellStyle name="40% - Accent5 5 2 2 3 2" xfId="30097" xr:uid="{A67414E9-3A5E-479C-8677-CCDDD29B593D}"/>
    <cellStyle name="40% - Accent5 5 2 2 3 2 2" xfId="48859" xr:uid="{7E3EAFD3-7BED-4AF4-B8B6-6008E715EFE2}"/>
    <cellStyle name="40% - Accent5 5 2 2 3 3" xfId="20706" xr:uid="{E9966478-338E-44A9-83EF-DF209A5C7055}"/>
    <cellStyle name="40% - Accent5 5 2 2 3 4" xfId="39478" xr:uid="{C938BE8D-982E-46BD-B9C1-097AF1F3C373}"/>
    <cellStyle name="40% - Accent5 5 2 2 3 5" xfId="53589" xr:uid="{ABF00B63-1EE2-4D30-B012-D1CF6FB4CE7E}"/>
    <cellStyle name="40% - Accent5 5 2 2 3 6" xfId="61466" xr:uid="{D38F1225-0B13-46A5-96CC-06FF38DEC099}"/>
    <cellStyle name="40% - Accent5 5 2 2 4" xfId="8868" xr:uid="{2CA26ABA-5E85-48AA-9651-62DB4FA1417C}"/>
    <cellStyle name="40% - Accent5 5 2 2 4 2" xfId="27724" xr:uid="{0111BA15-8646-474F-A398-89DF52C7374A}"/>
    <cellStyle name="40% - Accent5 5 2 2 4 2 2" xfId="46486" xr:uid="{23832841-39DF-44D8-BDAE-E18E71D6E0E7}"/>
    <cellStyle name="40% - Accent5 5 2 2 4 3" xfId="18333" xr:uid="{0A257792-5905-421D-A91A-E5BE5B08368B}"/>
    <cellStyle name="40% - Accent5 5 2 2 4 4" xfId="37105" xr:uid="{1C770B27-DE5D-40C2-91ED-59BA5012BB57}"/>
    <cellStyle name="40% - Accent5 5 2 2 5" xfId="24199" xr:uid="{A97D8B16-7260-4A4B-A55D-4112765D26D0}"/>
    <cellStyle name="40% - Accent5 5 2 2 5 2" xfId="42962" xr:uid="{4A0CADE9-93B1-445A-B5DA-76F9A28BAC4E}"/>
    <cellStyle name="40% - Accent5 5 2 2 6" xfId="14808" xr:uid="{F7CBFE7A-82C4-40D7-A35F-CC761129036D}"/>
    <cellStyle name="40% - Accent5 5 2 2 7" xfId="33581" xr:uid="{2574DF3F-2C73-4ED8-B089-1F3D9542DA0B}"/>
    <cellStyle name="40% - Accent5 5 2 2 8" xfId="51216" xr:uid="{BF2AB657-24F8-4AA0-9665-291B84F89E8D}"/>
    <cellStyle name="40% - Accent5 5 2 2 9" xfId="5152" xr:uid="{56D2594A-BD5E-45ED-B59F-43B60775A380}"/>
    <cellStyle name="40% - Accent5 5 2 3" xfId="5928" xr:uid="{21FBA49B-DF9F-48B5-8B4F-209352121B1E}"/>
    <cellStyle name="40% - Accent5 5 2 3 2" xfId="11244" xr:uid="{EBCBD3DE-3592-4F48-A216-F6C80ED2D488}"/>
    <cellStyle name="40% - Accent5 5 2 3 2 2" xfId="30098" xr:uid="{85F4DE8E-23D8-41A4-984E-6D4772105EC8}"/>
    <cellStyle name="40% - Accent5 5 2 3 2 2 2" xfId="48860" xr:uid="{26EFD53C-BF0B-438A-A511-3055E790D999}"/>
    <cellStyle name="40% - Accent5 5 2 3 2 3" xfId="20707" xr:uid="{DED6EA78-D446-461D-A987-8508F27770E4}"/>
    <cellStyle name="40% - Accent5 5 2 3 2 4" xfId="39479" xr:uid="{6A3CE38F-CEBF-44FB-84F8-A961CE1483CC}"/>
    <cellStyle name="40% - Accent5 5 2 3 3" xfId="24975" xr:uid="{A7F8378A-A49C-4437-A15F-275937E3EEE8}"/>
    <cellStyle name="40% - Accent5 5 2 3 3 2" xfId="43737" xr:uid="{42848D54-0A99-45CF-9AFA-1B0FE61CD1E2}"/>
    <cellStyle name="40% - Accent5 5 2 3 4" xfId="15584" xr:uid="{3FA9653E-26AC-444A-9362-B862F2EAB16D}"/>
    <cellStyle name="40% - Accent5 5 2 3 5" xfId="34356" xr:uid="{10CFDAC5-F2C7-434E-8489-EE24393DB2B1}"/>
    <cellStyle name="40% - Accent5 5 2 3 6" xfId="53590" xr:uid="{EF589A72-77AC-48DB-BB49-4A467E8420AE}"/>
    <cellStyle name="40% - Accent5 5 2 3 7" xfId="61467" xr:uid="{A19BD3B6-0B25-4B30-8702-865E29AB92F8}"/>
    <cellStyle name="40% - Accent5 5 2 4" xfId="4377" xr:uid="{59BAC007-04E4-4E58-859E-A0A8DA799532}"/>
    <cellStyle name="40% - Accent5 5 2 4 2" xfId="11245" xr:uid="{CA711912-7856-4CAE-AE8C-D8E9FD3516F0}"/>
    <cellStyle name="40% - Accent5 5 2 4 2 2" xfId="30099" xr:uid="{1328F295-1421-4A91-A485-DFE60A54AF8C}"/>
    <cellStyle name="40% - Accent5 5 2 4 2 2 2" xfId="48861" xr:uid="{DC2E9676-1ED3-4DE7-A814-38BAD481E7F9}"/>
    <cellStyle name="40% - Accent5 5 2 4 2 3" xfId="20708" xr:uid="{CFBFE67A-B7BB-450F-8F67-63FC4273F952}"/>
    <cellStyle name="40% - Accent5 5 2 4 2 4" xfId="39480" xr:uid="{6B32FAE0-47DB-45A4-9BF3-C3B9E2D172E9}"/>
    <cellStyle name="40% - Accent5 5 2 4 3" xfId="23424" xr:uid="{010F083F-1283-449F-B53F-216119BCA0F8}"/>
    <cellStyle name="40% - Accent5 5 2 4 3 2" xfId="42187" xr:uid="{6C2469BC-85BF-4CB0-B811-EABC3FCE40DC}"/>
    <cellStyle name="40% - Accent5 5 2 4 4" xfId="14033" xr:uid="{38774C6F-AF66-428C-8180-C9B5152B3262}"/>
    <cellStyle name="40% - Accent5 5 2 4 5" xfId="32806" xr:uid="{4C7BDCCD-E949-4DAE-9C73-1F6B16475D01}"/>
    <cellStyle name="40% - Accent5 5 2 4 6" xfId="53591" xr:uid="{2D000674-0D8F-4536-ADDE-0AD051A75990}"/>
    <cellStyle name="40% - Accent5 5 2 4 7" xfId="61468" xr:uid="{1081F6A4-9C6D-4141-A3B5-6DE3D6B2944A}"/>
    <cellStyle name="40% - Accent5 5 2 5" xfId="7132" xr:uid="{E525160D-4CC3-49BB-B6E0-3197B447AE66}"/>
    <cellStyle name="40% - Accent5 5 2 5 2" xfId="26172" xr:uid="{7402967D-7DED-4780-9010-C69C753EFF51}"/>
    <cellStyle name="40% - Accent5 5 2 5 2 2" xfId="44934" xr:uid="{E9B6D241-235D-4763-ADCA-8E75262DDD8B}"/>
    <cellStyle name="40% - Accent5 5 2 5 3" xfId="16781" xr:uid="{6FA4739D-92D1-4AD5-9F24-D9A044D4B4F6}"/>
    <cellStyle name="40% - Accent5 5 2 5 4" xfId="35553" xr:uid="{27DF2A33-3517-4214-A2CD-E9895C7A020A}"/>
    <cellStyle name="40% - Accent5 5 2 6" xfId="8867" xr:uid="{567A924E-89E0-438B-A835-CF1C070FB01E}"/>
    <cellStyle name="40% - Accent5 5 2 6 2" xfId="27723" xr:uid="{AF168EDB-EEC0-4049-A123-1F147E667D9E}"/>
    <cellStyle name="40% - Accent5 5 2 6 2 2" xfId="46485" xr:uid="{2CE7078F-1171-4684-9F5F-92048338852C}"/>
    <cellStyle name="40% - Accent5 5 2 6 3" xfId="18332" xr:uid="{DB47BCA2-3067-4FD4-AECA-A2140CA54803}"/>
    <cellStyle name="40% - Accent5 5 2 6 4" xfId="37104" xr:uid="{645EED1C-3CDC-41BE-91D3-4B94B9A041A4}"/>
    <cellStyle name="40% - Accent5 5 2 7" xfId="22675" xr:uid="{8E443980-E391-4F10-AE6F-4291153FEC29}"/>
    <cellStyle name="40% - Accent5 5 2 7 2" xfId="41447" xr:uid="{E45B6A6E-ED4A-4C4E-BBAB-9063C120E510}"/>
    <cellStyle name="40% - Accent5 5 2 8" xfId="13284" xr:uid="{095FCC95-87FA-4BFB-9B44-14A372330CA3}"/>
    <cellStyle name="40% - Accent5 5 2 9" xfId="32066" xr:uid="{30789F9D-A6AD-4D18-911A-4FDE2B202317}"/>
    <cellStyle name="40% - Accent5 5 3" xfId="1797" xr:uid="{203CFAF3-B9AE-4236-B319-4F9162BEA380}"/>
    <cellStyle name="40% - Accent5 5 3 10" xfId="51217" xr:uid="{B1A2EB1A-1AA2-4B6A-8639-96E34641716D}"/>
    <cellStyle name="40% - Accent5 5 3 11" xfId="3622" xr:uid="{51D475BC-C02B-4804-8BCA-9E4353B4DF81}"/>
    <cellStyle name="40% - Accent5 5 3 12" xfId="56012" xr:uid="{0384F1A1-9CCA-4F76-AC27-E898E902479B}"/>
    <cellStyle name="40% - Accent5 5 3 2" xfId="2579" xr:uid="{E64B9BA7-874F-4215-81E6-668FE5CB6E2A}"/>
    <cellStyle name="40% - Accent5 5 3 2 10" xfId="59329" xr:uid="{D34F83CF-42E6-4299-A338-2DFD82BA4917}"/>
    <cellStyle name="40% - Accent5 5 3 2 2" xfId="7135" xr:uid="{652CA18D-F7C7-494F-A077-BB3F4F4FF7A3}"/>
    <cellStyle name="40% - Accent5 5 3 2 2 2" xfId="11246" xr:uid="{798EDA13-D7C3-4A1A-B672-2C1C6CB55D16}"/>
    <cellStyle name="40% - Accent5 5 3 2 2 2 2" xfId="30100" xr:uid="{F538F357-BC5A-4036-A711-912C4299BD1F}"/>
    <cellStyle name="40% - Accent5 5 3 2 2 2 2 2" xfId="48862" xr:uid="{D2DC9B87-CC58-4BEA-A659-0C461875B1F1}"/>
    <cellStyle name="40% - Accent5 5 3 2 2 2 3" xfId="20709" xr:uid="{679517CD-B683-43A3-B5CB-52A2BD033852}"/>
    <cellStyle name="40% - Accent5 5 3 2 2 2 4" xfId="39481" xr:uid="{92D32A6E-3577-4459-94C6-614DA7FF2270}"/>
    <cellStyle name="40% - Accent5 5 3 2 2 3" xfId="26175" xr:uid="{7D3AE61D-85F6-42D4-92A1-3A4D5B681635}"/>
    <cellStyle name="40% - Accent5 5 3 2 2 3 2" xfId="44937" xr:uid="{F6EC721E-462C-4824-8A68-0EDB2128AEE3}"/>
    <cellStyle name="40% - Accent5 5 3 2 2 4" xfId="16784" xr:uid="{23B22E73-F4C8-4569-A064-2D1647DD254D}"/>
    <cellStyle name="40% - Accent5 5 3 2 2 5" xfId="35556" xr:uid="{1D32DC1C-4A41-4C14-A052-9E76DFDDC42A}"/>
    <cellStyle name="40% - Accent5 5 3 2 2 6" xfId="53592" xr:uid="{B1DD0C12-F3B6-470B-8E3E-B9079CFF900B}"/>
    <cellStyle name="40% - Accent5 5 3 2 2 7" xfId="61469" xr:uid="{AD3D7E4D-509F-4371-B411-8CD6FC32E130}"/>
    <cellStyle name="40% - Accent5 5 3 2 3" xfId="11247" xr:uid="{78A161D9-AED5-4384-8D8C-FFF0458FF5D7}"/>
    <cellStyle name="40% - Accent5 5 3 2 3 2" xfId="30101" xr:uid="{6FCE45B7-F4D6-4218-9B4C-9B7E04E34BF9}"/>
    <cellStyle name="40% - Accent5 5 3 2 3 2 2" xfId="48863" xr:uid="{96276FA0-9154-476F-94F0-599ECE3B9EB7}"/>
    <cellStyle name="40% - Accent5 5 3 2 3 3" xfId="20710" xr:uid="{96BA78F8-C624-462A-9CB4-2F16B876C0FB}"/>
    <cellStyle name="40% - Accent5 5 3 2 3 4" xfId="39482" xr:uid="{F62B31F0-8465-468F-B8D8-D4ADFD1BA501}"/>
    <cellStyle name="40% - Accent5 5 3 2 3 5" xfId="53593" xr:uid="{9D7A1439-6C0B-420E-8551-871CD652CF76}"/>
    <cellStyle name="40% - Accent5 5 3 2 3 6" xfId="61470" xr:uid="{F800A0C7-9352-455A-A490-FDD9405601DF}"/>
    <cellStyle name="40% - Accent5 5 3 2 4" xfId="8870" xr:uid="{A5D725E7-11D0-41CA-82AE-1F8ABE2A68FA}"/>
    <cellStyle name="40% - Accent5 5 3 2 4 2" xfId="27726" xr:uid="{C5BD0C23-DB43-4D52-BFF4-ACBB2E005D86}"/>
    <cellStyle name="40% - Accent5 5 3 2 4 2 2" xfId="46488" xr:uid="{D3694DA3-7EC7-4394-A258-EBBE57FBF69E}"/>
    <cellStyle name="40% - Accent5 5 3 2 4 3" xfId="18335" xr:uid="{25DC3A6B-834C-4214-9BF0-B522D4FA6E79}"/>
    <cellStyle name="40% - Accent5 5 3 2 4 4" xfId="37107" xr:uid="{37C69E64-8AAE-4529-9AB0-CBED1498DBF1}"/>
    <cellStyle name="40% - Accent5 5 3 2 5" xfId="24417" xr:uid="{2A0D778B-7048-4BC7-B9FC-7091E83082A7}"/>
    <cellStyle name="40% - Accent5 5 3 2 5 2" xfId="43180" xr:uid="{7813EA7C-32EA-4665-8AF6-B07A68A8160B}"/>
    <cellStyle name="40% - Accent5 5 3 2 6" xfId="15026" xr:uid="{DB80FBD2-B8AA-4E13-9D06-06802FD97182}"/>
    <cellStyle name="40% - Accent5 5 3 2 7" xfId="33799" xr:uid="{47FCF941-D39F-465A-99DA-76D04059AEEC}"/>
    <cellStyle name="40% - Accent5 5 3 2 8" xfId="51218" xr:uid="{8D40F26A-88A1-4BDF-BE62-DE4082B27919}"/>
    <cellStyle name="40% - Accent5 5 3 2 9" xfId="5370" xr:uid="{4980E5A8-C2D1-4D05-9D0F-3D8D866D9CEB}"/>
    <cellStyle name="40% - Accent5 5 3 3" xfId="6146" xr:uid="{676A7036-0AF1-4CF7-9737-B2163F95FEFF}"/>
    <cellStyle name="40% - Accent5 5 3 3 2" xfId="11248" xr:uid="{414070EC-46F4-4A5E-A2A1-3972AFB986E1}"/>
    <cellStyle name="40% - Accent5 5 3 3 2 2" xfId="30102" xr:uid="{648C0BEC-A844-4505-9207-903AA64EA36E}"/>
    <cellStyle name="40% - Accent5 5 3 3 2 2 2" xfId="48864" xr:uid="{1C836355-2D41-4051-8A13-8B6C11D53A7B}"/>
    <cellStyle name="40% - Accent5 5 3 3 2 3" xfId="20711" xr:uid="{BB2D0EC1-284D-40EF-8FD9-F593F53CCD70}"/>
    <cellStyle name="40% - Accent5 5 3 3 2 4" xfId="39483" xr:uid="{DC237682-EC35-4FBB-B572-B01F3431DF2B}"/>
    <cellStyle name="40% - Accent5 5 3 3 3" xfId="25193" xr:uid="{9E8175D4-D3FD-49FE-AAB1-AEF3B5AF31D6}"/>
    <cellStyle name="40% - Accent5 5 3 3 3 2" xfId="43955" xr:uid="{4493EB6E-91B4-4370-9D71-B7836AA85924}"/>
    <cellStyle name="40% - Accent5 5 3 3 4" xfId="15802" xr:uid="{9434E30D-DB94-4D95-B960-4D73A8653624}"/>
    <cellStyle name="40% - Accent5 5 3 3 5" xfId="34574" xr:uid="{32B40166-D6EB-4237-8D9F-5F9F99B18B0D}"/>
    <cellStyle name="40% - Accent5 5 3 3 6" xfId="53594" xr:uid="{BE080004-40C6-4726-9433-29297BA6F02C}"/>
    <cellStyle name="40% - Accent5 5 3 3 7" xfId="61471" xr:uid="{35103AB0-0B80-4BF7-B0B9-AA1632485FBE}"/>
    <cellStyle name="40% - Accent5 5 3 4" xfId="4595" xr:uid="{B6168667-0B1A-4F15-A004-4C56791DECEB}"/>
    <cellStyle name="40% - Accent5 5 3 4 2" xfId="11249" xr:uid="{C1447689-DD08-44B8-9457-DB315B1AC3D1}"/>
    <cellStyle name="40% - Accent5 5 3 4 2 2" xfId="30103" xr:uid="{EEE2875F-C76A-4407-A8D8-9DE7C2A39566}"/>
    <cellStyle name="40% - Accent5 5 3 4 2 2 2" xfId="48865" xr:uid="{6622828B-1E60-4E75-BE8B-CA82342A5FB3}"/>
    <cellStyle name="40% - Accent5 5 3 4 2 3" xfId="20712" xr:uid="{702637B6-67CF-4D59-B06D-FD520CFD7F5D}"/>
    <cellStyle name="40% - Accent5 5 3 4 2 4" xfId="39484" xr:uid="{0D621363-9B7D-4652-B310-0F8536B7992E}"/>
    <cellStyle name="40% - Accent5 5 3 4 3" xfId="23642" xr:uid="{97DA49C0-92CF-4FF1-B57A-3564E8B5EAF6}"/>
    <cellStyle name="40% - Accent5 5 3 4 3 2" xfId="42405" xr:uid="{7ADEF950-CA35-4610-9137-3489CEC02BE8}"/>
    <cellStyle name="40% - Accent5 5 3 4 4" xfId="14251" xr:uid="{49EB938E-3C1F-444B-BF7E-AE0C0B9D8581}"/>
    <cellStyle name="40% - Accent5 5 3 4 5" xfId="33024" xr:uid="{3AF291B5-B4E5-4C49-83D5-7C564B5611B5}"/>
    <cellStyle name="40% - Accent5 5 3 4 6" xfId="53595" xr:uid="{7A650A55-E097-444E-9888-430DF7546149}"/>
    <cellStyle name="40% - Accent5 5 3 4 7" xfId="61472" xr:uid="{D67CA07F-049E-4012-9A9C-23CFA9B1FBAD}"/>
    <cellStyle name="40% - Accent5 5 3 5" xfId="7134" xr:uid="{969091C8-A0E8-45CC-9CEF-FB3143BE5E6C}"/>
    <cellStyle name="40% - Accent5 5 3 5 2" xfId="26174" xr:uid="{EF1E30AB-4145-4801-B95B-30F57DE55F9A}"/>
    <cellStyle name="40% - Accent5 5 3 5 2 2" xfId="44936" xr:uid="{47933CA6-F0F4-450B-9349-F44256AE7E7F}"/>
    <cellStyle name="40% - Accent5 5 3 5 3" xfId="16783" xr:uid="{4B8EEEEC-F922-4DB9-A123-BF0B83B5D26F}"/>
    <cellStyle name="40% - Accent5 5 3 5 4" xfId="35555" xr:uid="{498DC8E8-8E22-40BD-9F29-09CD8A49F0F5}"/>
    <cellStyle name="40% - Accent5 5 3 6" xfId="8869" xr:uid="{451A2ACF-52BD-40EB-B6ED-6986C5C137A4}"/>
    <cellStyle name="40% - Accent5 5 3 6 2" xfId="27725" xr:uid="{5429BBDD-E0BF-4A55-BF6B-DFFFCB3C6C3B}"/>
    <cellStyle name="40% - Accent5 5 3 6 2 2" xfId="46487" xr:uid="{6EE6EE71-298B-4F02-A00C-7DAF62403AFB}"/>
    <cellStyle name="40% - Accent5 5 3 6 3" xfId="18334" xr:uid="{BC692273-81A6-4777-86E2-BC4C1B6CFA02}"/>
    <cellStyle name="40% - Accent5 5 3 6 4" xfId="37106" xr:uid="{6A9F21E2-85BA-4A7C-9476-FE6228ACA309}"/>
    <cellStyle name="40% - Accent5 5 3 7" xfId="22676" xr:uid="{B4C41238-F7B8-49EF-917C-3796AE2F88A5}"/>
    <cellStyle name="40% - Accent5 5 3 7 2" xfId="41448" xr:uid="{3FDE15F6-E9BD-414B-880A-FDA9F6447F81}"/>
    <cellStyle name="40% - Accent5 5 3 8" xfId="13285" xr:uid="{62BB2814-D423-415A-9A7A-F1BDE375E193}"/>
    <cellStyle name="40% - Accent5 5 3 9" xfId="32067" xr:uid="{4E6CBA67-12D0-4B5F-AAB3-05CEF4D2E3BA}"/>
    <cellStyle name="40% - Accent5 5 4" xfId="1591" xr:uid="{3A9E484F-C78D-4CF7-A458-31C71D377E2D}"/>
    <cellStyle name="40% - Accent5 5 4 10" xfId="56013" xr:uid="{FB845D63-5FD6-449E-9F70-5FD712AF1E57}"/>
    <cellStyle name="40% - Accent5 5 4 2" xfId="7136" xr:uid="{0D791401-4D11-4B08-ACE8-46BCDA46DABB}"/>
    <cellStyle name="40% - Accent5 5 4 2 2" xfId="11250" xr:uid="{4AD79C18-136E-4D55-8989-7091F030AFEE}"/>
    <cellStyle name="40% - Accent5 5 4 2 2 2" xfId="30104" xr:uid="{9AA8150B-17BA-47DA-8AAE-2DDFA39CC822}"/>
    <cellStyle name="40% - Accent5 5 4 2 2 2 2" xfId="48866" xr:uid="{4A09B603-415F-449F-9BA4-397B5DFEB309}"/>
    <cellStyle name="40% - Accent5 5 4 2 2 3" xfId="20713" xr:uid="{A3444A89-98A0-433A-914A-A10B6F5AF499}"/>
    <cellStyle name="40% - Accent5 5 4 2 2 4" xfId="39485" xr:uid="{2A6957FA-F9C0-4039-ADC3-105CF561A0E2}"/>
    <cellStyle name="40% - Accent5 5 4 2 3" xfId="26176" xr:uid="{41995EB7-F07C-4F69-86E6-DB06995061CE}"/>
    <cellStyle name="40% - Accent5 5 4 2 3 2" xfId="44938" xr:uid="{5FA4E7D5-EA4B-41BC-BCED-85872077F99D}"/>
    <cellStyle name="40% - Accent5 5 4 2 4" xfId="16785" xr:uid="{D7AE08E5-70E5-4EF6-B9EF-52E200CC017A}"/>
    <cellStyle name="40% - Accent5 5 4 2 5" xfId="35557" xr:uid="{AE623FCC-A2C3-47BB-9BE1-0CFF73B15685}"/>
    <cellStyle name="40% - Accent5 5 4 2 6" xfId="53596" xr:uid="{6CEE5ADE-8485-407B-8630-FC92E17838F8}"/>
    <cellStyle name="40% - Accent5 5 4 2 7" xfId="61473" xr:uid="{228AF129-AA50-4692-9E7D-CAF0BD8E3ED9}"/>
    <cellStyle name="40% - Accent5 5 4 3" xfId="11251" xr:uid="{49CC7F73-C6DA-4667-90D7-050DBF463CB0}"/>
    <cellStyle name="40% - Accent5 5 4 3 2" xfId="30105" xr:uid="{16FA8DF0-F921-4E57-88C4-2AD15C8C0D88}"/>
    <cellStyle name="40% - Accent5 5 4 3 2 2" xfId="48867" xr:uid="{FF69752D-D4B7-445B-94F4-B2C5A397D1FE}"/>
    <cellStyle name="40% - Accent5 5 4 3 3" xfId="20714" xr:uid="{9212714B-C8AB-4B72-928C-3BF56269E813}"/>
    <cellStyle name="40% - Accent5 5 4 3 4" xfId="39486" xr:uid="{AF1A7844-3E76-4E84-B097-3947F1DAB406}"/>
    <cellStyle name="40% - Accent5 5 4 3 5" xfId="53597" xr:uid="{A56C72D0-D9FA-42B2-BD78-96FB84A22884}"/>
    <cellStyle name="40% - Accent5 5 4 3 6" xfId="61474" xr:uid="{9C78CA1B-FC7E-4F7E-AA49-67FCCB50CB13}"/>
    <cellStyle name="40% - Accent5 5 4 4" xfId="8871" xr:uid="{912B0E86-AD7A-4FCC-84FE-EB8B4ECD5763}"/>
    <cellStyle name="40% - Accent5 5 4 4 2" xfId="27727" xr:uid="{D5477E67-BF0E-43DA-8F56-2B569A02F797}"/>
    <cellStyle name="40% - Accent5 5 4 4 2 2" xfId="46489" xr:uid="{B1337B12-26E4-406C-859C-B19F97F4C74F}"/>
    <cellStyle name="40% - Accent5 5 4 4 3" xfId="18336" xr:uid="{F03CB45B-917A-4995-8887-AE729A3B0EF4}"/>
    <cellStyle name="40% - Accent5 5 4 4 4" xfId="37108" xr:uid="{0AD2339C-5132-48DA-AF9C-CF17588BA9DE}"/>
    <cellStyle name="40% - Accent5 5 4 5" xfId="23984" xr:uid="{254FB7AB-13E2-4116-922B-69BE83946275}"/>
    <cellStyle name="40% - Accent5 5 4 5 2" xfId="42747" xr:uid="{5A3EFE60-F5E9-47B0-9B75-7E32433D3573}"/>
    <cellStyle name="40% - Accent5 5 4 6" xfId="14593" xr:uid="{DBFA15E8-900E-42BF-8A9F-878938AA6776}"/>
    <cellStyle name="40% - Accent5 5 4 7" xfId="33366" xr:uid="{4B8A2026-8C2C-4D76-AC0F-EBC5013E98C5}"/>
    <cellStyle name="40% - Accent5 5 4 8" xfId="51219" xr:uid="{A590D215-3A5B-4C05-BDEC-E2D7EB7345C6}"/>
    <cellStyle name="40% - Accent5 5 4 9" xfId="4937" xr:uid="{B71AED83-74C1-4A29-BDCA-1BEB824DBB9A}"/>
    <cellStyle name="40% - Accent5 5 5" xfId="2580" xr:uid="{9E94103B-57F0-4F22-9D80-9628B07C8720}"/>
    <cellStyle name="40% - Accent5 5 5 10" xfId="56014" xr:uid="{864AD048-5B63-4CC8-BF55-E3508C56E5E6}"/>
    <cellStyle name="40% - Accent5 5 5 2" xfId="11253" xr:uid="{FF2253B9-8A92-4A5B-95F1-BCE967B06D99}"/>
    <cellStyle name="40% - Accent5 5 5 2 2" xfId="30107" xr:uid="{79A07B82-3F74-4A07-8ACE-661CDB231F0E}"/>
    <cellStyle name="40% - Accent5 5 5 2 2 2" xfId="48869" xr:uid="{2B3EC797-C77D-44C3-AD13-458A0FF05952}"/>
    <cellStyle name="40% - Accent5 5 5 2 3" xfId="20716" xr:uid="{4D7B37FB-81F8-458F-8E24-66EBF14286D5}"/>
    <cellStyle name="40% - Accent5 5 5 2 4" xfId="39488" xr:uid="{6AB04848-5655-48B7-AB83-29F0ACBACCBC}"/>
    <cellStyle name="40% - Accent5 5 5 2 5" xfId="53599" xr:uid="{3BD2398B-357A-4645-8859-B4C012CFC9E7}"/>
    <cellStyle name="40% - Accent5 5 5 2 6" xfId="61475" xr:uid="{46B7FE5C-07AB-4335-B4AA-8E5C8B3840F1}"/>
    <cellStyle name="40% - Accent5 5 5 3" xfId="11254" xr:uid="{FC13615A-3269-4BB9-9815-6FD8324D52CD}"/>
    <cellStyle name="40% - Accent5 5 5 3 2" xfId="30108" xr:uid="{C4077513-FB92-4276-8C96-CBB434626FA6}"/>
    <cellStyle name="40% - Accent5 5 5 3 2 2" xfId="48870" xr:uid="{E117862E-6493-4CF8-9B62-AFDC36FE7399}"/>
    <cellStyle name="40% - Accent5 5 5 3 3" xfId="20717" xr:uid="{1E119048-5D2C-4572-96F9-3661BB17F4CA}"/>
    <cellStyle name="40% - Accent5 5 5 3 4" xfId="39489" xr:uid="{CBDEC29F-6B72-40FE-9A9D-87DCEF485ECC}"/>
    <cellStyle name="40% - Accent5 5 5 3 5" xfId="53600" xr:uid="{EB273C71-5F15-4311-8457-32A379CF5DFB}"/>
    <cellStyle name="40% - Accent5 5 5 3 6" xfId="61476" xr:uid="{9485CE1A-4304-4145-AD23-7B99BE3327B6}"/>
    <cellStyle name="40% - Accent5 5 5 4" xfId="11252" xr:uid="{2306B547-A1ED-43EC-A6EA-BFB9BC382CB4}"/>
    <cellStyle name="40% - Accent5 5 5 4 2" xfId="30106" xr:uid="{B365CFB7-9A64-4573-AA30-C782ECCF1C46}"/>
    <cellStyle name="40% - Accent5 5 5 4 2 2" xfId="48868" xr:uid="{C6E5F068-C843-46B7-9666-EE40D0A33138}"/>
    <cellStyle name="40% - Accent5 5 5 4 3" xfId="20715" xr:uid="{0AD156E8-CCA2-471A-BFDF-EFDDCC949033}"/>
    <cellStyle name="40% - Accent5 5 5 4 4" xfId="39487" xr:uid="{5D6F9CD1-CA9D-4E90-8FF2-58CF8E77576E}"/>
    <cellStyle name="40% - Accent5 5 5 5" xfId="24760" xr:uid="{F4166358-2BEF-4C1F-B006-AAA86416BD39}"/>
    <cellStyle name="40% - Accent5 5 5 5 2" xfId="43522" xr:uid="{63C56A07-CA6C-4CAD-9BA9-807BF2029E8F}"/>
    <cellStyle name="40% - Accent5 5 5 6" xfId="15369" xr:uid="{77F0734A-4604-49A2-ACD8-75FF713AB057}"/>
    <cellStyle name="40% - Accent5 5 5 7" xfId="34141" xr:uid="{E5738AE6-5187-4455-9671-E87612CD5A9C}"/>
    <cellStyle name="40% - Accent5 5 5 8" xfId="53598" xr:uid="{8231D4CD-2834-45C1-830D-502D2E56B21F}"/>
    <cellStyle name="40% - Accent5 5 5 9" xfId="5713" xr:uid="{21B0DB8F-C84E-4946-835D-75607CEDB8CB}"/>
    <cellStyle name="40% - Accent5 5 6" xfId="4162" xr:uid="{25BE9353-ACB2-4806-AD0F-2C86CFD333EF}"/>
    <cellStyle name="40% - Accent5 5 6 2" xfId="23209" xr:uid="{E98F627C-ABCE-490D-8596-B43853A25230}"/>
    <cellStyle name="40% - Accent5 5 6 2 2" xfId="41972" xr:uid="{E070B21F-3EC1-47B8-97D2-FE3A3D61E1EF}"/>
    <cellStyle name="40% - Accent5 5 6 3" xfId="13818" xr:uid="{E8F434C2-38C9-431F-BFC7-89A17604CCFE}"/>
    <cellStyle name="40% - Accent5 5 6 4" xfId="32591" xr:uid="{AB37B6B9-09E0-4CEE-85B8-59BC000B3D15}"/>
    <cellStyle name="40% - Accent5 5 6 5" xfId="56015" xr:uid="{8324142D-D7E6-412D-BC87-2E289CDA736E}"/>
    <cellStyle name="40% - Accent5 5 7" xfId="7131" xr:uid="{BC287EA0-C6E8-43BC-8817-C7BD20F62B63}"/>
    <cellStyle name="40% - Accent5 5 7 2" xfId="26171" xr:uid="{EEEB893B-2478-423C-83ED-1C16C7E49863}"/>
    <cellStyle name="40% - Accent5 5 7 2 2" xfId="44933" xr:uid="{5756C263-EE37-480D-AA3C-64C428D5AD60}"/>
    <cellStyle name="40% - Accent5 5 7 3" xfId="16780" xr:uid="{6FDFE3EC-78AF-45BC-ADDE-2456FCDDD053}"/>
    <cellStyle name="40% - Accent5 5 7 4" xfId="35552" xr:uid="{F03A03E7-3AAE-4162-8F11-BA12CAA929FF}"/>
    <cellStyle name="40% - Accent5 5 7 5" xfId="56016" xr:uid="{6E75D06F-4FA5-466F-B32E-FC99746EA727}"/>
    <cellStyle name="40% - Accent5 5 8" xfId="7974" xr:uid="{E00E486B-9FBC-4B51-8E12-D3A1740FD9B6}"/>
    <cellStyle name="40% - Accent5 5 8 2" xfId="56017" xr:uid="{61229D53-575E-4AC1-B339-ED331BF49F67}"/>
    <cellStyle name="40% - Accent5 5 9" xfId="8866" xr:uid="{83B931F2-1FFC-433C-9B65-9F9AD2A5C842}"/>
    <cellStyle name="40% - Accent5 5 9 2" xfId="27722" xr:uid="{EBB77CCE-91EA-493E-80C5-FCBE38555CD7}"/>
    <cellStyle name="40% - Accent5 5 9 2 2" xfId="46484" xr:uid="{ED8F210C-5B1E-438B-BEB6-766636B73291}"/>
    <cellStyle name="40% - Accent5 5 9 3" xfId="18331" xr:uid="{40CF8095-E97C-46F9-A988-92D44893454F}"/>
    <cellStyle name="40% - Accent5 5 9 4" xfId="37103" xr:uid="{95FCEA19-696B-413C-A130-CFEC9D9DB842}"/>
    <cellStyle name="40% - Accent5 5 9 5" xfId="56018" xr:uid="{CEEFB46F-480A-464E-AAB0-20C121F499C0}"/>
    <cellStyle name="40% - Accent5 6" xfId="1222" xr:uid="{609404FC-8542-4FBF-9A00-105EB7245658}"/>
    <cellStyle name="40% - Accent5 6 10" xfId="22677" xr:uid="{C5D43D1E-7DAB-4234-B7EA-DB8CC3E7686E}"/>
    <cellStyle name="40% - Accent5 6 10 2" xfId="41449" xr:uid="{1E262D74-F32C-4964-8DEE-96B989AED7A4}"/>
    <cellStyle name="40% - Accent5 6 11" xfId="13286" xr:uid="{52CF8373-2C95-4657-A7F5-D821ADD57ECB}"/>
    <cellStyle name="40% - Accent5 6 12" xfId="32068" xr:uid="{C07B4F8F-F752-4BB4-806A-90B68FF22C76}"/>
    <cellStyle name="40% - Accent5 6 13" xfId="51220" xr:uid="{6BDC7519-1854-4E4D-A46F-21305F583342}"/>
    <cellStyle name="40% - Accent5 6 14" xfId="3623" xr:uid="{F4801E85-F326-4293-BE44-12DACE1F4644}"/>
    <cellStyle name="40% - Accent5 6 15" xfId="56019" xr:uid="{D227EFC0-6988-4DE7-839C-D7DEC2B11F80}"/>
    <cellStyle name="40% - Accent5 6 2" xfId="1428" xr:uid="{55A12637-E0AE-49F0-83E8-493B6D3CE75C}"/>
    <cellStyle name="40% - Accent5 6 2 10" xfId="51221" xr:uid="{36F8D68B-90C0-41B3-96D2-51B88F7F0690}"/>
    <cellStyle name="40% - Accent5 6 2 11" xfId="3624" xr:uid="{88AE04A3-C86C-41CB-8A4B-2948B1F3DC18}"/>
    <cellStyle name="40% - Accent5 6 2 12" xfId="56020" xr:uid="{9CCE14E1-7F3B-496E-8715-1E05F2FFA69B}"/>
    <cellStyle name="40% - Accent5 6 2 2" xfId="2086" xr:uid="{B959DF59-5617-44F9-9632-15EBDE555C4A}"/>
    <cellStyle name="40% - Accent5 6 2 2 10" xfId="59330" xr:uid="{0A4B8AE2-57E4-47CC-BC2B-93FF67C737F9}"/>
    <cellStyle name="40% - Accent5 6 2 2 2" xfId="7139" xr:uid="{93867F32-4D12-41D5-96E8-1F81AEA270E2}"/>
    <cellStyle name="40% - Accent5 6 2 2 2 2" xfId="11255" xr:uid="{FE09AEDD-8600-4F5B-9FDE-58EF1442105A}"/>
    <cellStyle name="40% - Accent5 6 2 2 2 2 2" xfId="30109" xr:uid="{1E7C4B8F-B277-4BDE-9134-84FC9B2475AA}"/>
    <cellStyle name="40% - Accent5 6 2 2 2 2 2 2" xfId="48871" xr:uid="{FB6F1348-01E6-4E39-B38C-2B9916202AAF}"/>
    <cellStyle name="40% - Accent5 6 2 2 2 2 3" xfId="20718" xr:uid="{A213DDCB-A313-47EA-B6E1-EF02D375CC4B}"/>
    <cellStyle name="40% - Accent5 6 2 2 2 2 4" xfId="39490" xr:uid="{2430B388-F67F-45A2-B151-D7ED6A81672D}"/>
    <cellStyle name="40% - Accent5 6 2 2 2 3" xfId="26179" xr:uid="{9793311A-A255-42DF-A93F-9F29A771035E}"/>
    <cellStyle name="40% - Accent5 6 2 2 2 3 2" xfId="44941" xr:uid="{B9BBE262-E9DF-4945-BC6A-FD9F2BC02315}"/>
    <cellStyle name="40% - Accent5 6 2 2 2 4" xfId="16788" xr:uid="{6C3E032E-5DDD-4415-B5B3-E7E3F81AF5AC}"/>
    <cellStyle name="40% - Accent5 6 2 2 2 5" xfId="35560" xr:uid="{98D7CFF9-17C3-418D-8851-65E0DCB50EA4}"/>
    <cellStyle name="40% - Accent5 6 2 2 2 6" xfId="53601" xr:uid="{A97406C3-9ED8-4526-BAE9-212F7E678E7B}"/>
    <cellStyle name="40% - Accent5 6 2 2 2 7" xfId="61477" xr:uid="{0E2F38D7-BD48-46C3-A84F-DD98C2B2DDE3}"/>
    <cellStyle name="40% - Accent5 6 2 2 3" xfId="11256" xr:uid="{FB9F57D4-D0A3-4117-ABCD-E37168C90B63}"/>
    <cellStyle name="40% - Accent5 6 2 2 3 2" xfId="30110" xr:uid="{92BB19F5-37E3-4B28-9AB2-A9178F70467F}"/>
    <cellStyle name="40% - Accent5 6 2 2 3 2 2" xfId="48872" xr:uid="{B48ACE12-A967-4B7C-9246-CC691AB68D92}"/>
    <cellStyle name="40% - Accent5 6 2 2 3 3" xfId="20719" xr:uid="{08309679-EC3F-41CC-A51E-769DBFFFB6EC}"/>
    <cellStyle name="40% - Accent5 6 2 2 3 4" xfId="39491" xr:uid="{C977436D-EF25-4565-AEAC-406448A6FDFB}"/>
    <cellStyle name="40% - Accent5 6 2 2 3 5" xfId="53602" xr:uid="{CB8152DD-1AFB-4C11-9BBA-9E0508335968}"/>
    <cellStyle name="40% - Accent5 6 2 2 3 6" xfId="61478" xr:uid="{5AC90189-FC8F-4488-A9BC-5CC5458B1F15}"/>
    <cellStyle name="40% - Accent5 6 2 2 4" xfId="8874" xr:uid="{DFFEF571-3173-4126-976C-5B90BE1A31C9}"/>
    <cellStyle name="40% - Accent5 6 2 2 4 2" xfId="27730" xr:uid="{98CD689D-E296-411C-8A30-BD2EED9BED2A}"/>
    <cellStyle name="40% - Accent5 6 2 2 4 2 2" xfId="46492" xr:uid="{84BDF6F2-CCBD-4FFF-8C2B-C50AA97D7F58}"/>
    <cellStyle name="40% - Accent5 6 2 2 4 3" xfId="18339" xr:uid="{EC17CC98-76A4-4E6A-BBD8-0D2136FAFD43}"/>
    <cellStyle name="40% - Accent5 6 2 2 4 4" xfId="37111" xr:uid="{44296B9B-4ACE-4132-8025-F9CB07F2E141}"/>
    <cellStyle name="40% - Accent5 6 2 2 5" xfId="24242" xr:uid="{09350ACB-3B17-438E-9AEF-E4A7F1EAF383}"/>
    <cellStyle name="40% - Accent5 6 2 2 5 2" xfId="43005" xr:uid="{5C04F0C0-02BC-43B5-B66B-8A53C29FB77A}"/>
    <cellStyle name="40% - Accent5 6 2 2 6" xfId="14851" xr:uid="{CE6AF309-E274-4A78-A244-2D77D4000562}"/>
    <cellStyle name="40% - Accent5 6 2 2 7" xfId="33624" xr:uid="{6E9614BA-E97E-4FA5-8BB2-496EB8347B24}"/>
    <cellStyle name="40% - Accent5 6 2 2 8" xfId="51222" xr:uid="{9BA4A3F1-1643-4A9C-BA56-3353A11FB908}"/>
    <cellStyle name="40% - Accent5 6 2 2 9" xfId="5195" xr:uid="{0482AA92-BACA-4AFD-BC54-70391F04C256}"/>
    <cellStyle name="40% - Accent5 6 2 3" xfId="5971" xr:uid="{994CFA5C-F42C-44A4-ACD2-8BF8FDB45A92}"/>
    <cellStyle name="40% - Accent5 6 2 3 2" xfId="11257" xr:uid="{75350EE2-2906-4A12-9EB5-8D9E651622B1}"/>
    <cellStyle name="40% - Accent5 6 2 3 2 2" xfId="30111" xr:uid="{A4913ABB-67A4-431F-945B-81E7FCBF509D}"/>
    <cellStyle name="40% - Accent5 6 2 3 2 2 2" xfId="48873" xr:uid="{30B6A362-1464-488B-AFD5-E8C818BAB398}"/>
    <cellStyle name="40% - Accent5 6 2 3 2 3" xfId="20720" xr:uid="{E51DA9C9-7985-4A11-983B-C18389777A36}"/>
    <cellStyle name="40% - Accent5 6 2 3 2 4" xfId="39492" xr:uid="{18532F70-8C73-4D7A-A823-B34CB2FD2E69}"/>
    <cellStyle name="40% - Accent5 6 2 3 3" xfId="25018" xr:uid="{ED844A57-2B9F-4069-B4D8-260DD9955D3B}"/>
    <cellStyle name="40% - Accent5 6 2 3 3 2" xfId="43780" xr:uid="{70DE9A54-BABF-4197-A9F0-3A8AC152F40A}"/>
    <cellStyle name="40% - Accent5 6 2 3 4" xfId="15627" xr:uid="{2019975D-D91C-4E09-B169-0CD9E1EEABE3}"/>
    <cellStyle name="40% - Accent5 6 2 3 5" xfId="34399" xr:uid="{2E1EF1B0-3A52-47F6-A36C-AE77BA3D50CA}"/>
    <cellStyle name="40% - Accent5 6 2 3 6" xfId="53603" xr:uid="{DA663D03-FE39-44AD-9579-4CA22D2372B5}"/>
    <cellStyle name="40% - Accent5 6 2 3 7" xfId="61479" xr:uid="{D33EEC92-8C63-41FA-A49E-625385E317BA}"/>
    <cellStyle name="40% - Accent5 6 2 4" xfId="4420" xr:uid="{E2D20B80-9137-4AF8-979B-BE2BFA13EB0A}"/>
    <cellStyle name="40% - Accent5 6 2 4 2" xfId="11258" xr:uid="{ACAACF77-C28C-4C32-B295-614FA5AF9C74}"/>
    <cellStyle name="40% - Accent5 6 2 4 2 2" xfId="30112" xr:uid="{19522AB8-2843-431D-B26A-C4C0CC0C72CE}"/>
    <cellStyle name="40% - Accent5 6 2 4 2 2 2" xfId="48874" xr:uid="{3F9E022C-B859-481E-B977-4678582ADE78}"/>
    <cellStyle name="40% - Accent5 6 2 4 2 3" xfId="20721" xr:uid="{DBD414C8-3512-449E-9CF2-E82086F473D2}"/>
    <cellStyle name="40% - Accent5 6 2 4 2 4" xfId="39493" xr:uid="{4C37DF52-ECCA-40FF-B8D8-EE409BC9A401}"/>
    <cellStyle name="40% - Accent5 6 2 4 3" xfId="23467" xr:uid="{82E44856-0D05-450B-8F51-4E6A06BD14FC}"/>
    <cellStyle name="40% - Accent5 6 2 4 3 2" xfId="42230" xr:uid="{4A2CD184-F3EA-4158-915B-190CCD168536}"/>
    <cellStyle name="40% - Accent5 6 2 4 4" xfId="14076" xr:uid="{5B40C2B2-1289-4428-994C-7E2B6AB51134}"/>
    <cellStyle name="40% - Accent5 6 2 4 5" xfId="32849" xr:uid="{7A228CAF-C6CC-40B3-9E03-924BD4E3DC14}"/>
    <cellStyle name="40% - Accent5 6 2 4 6" xfId="53604" xr:uid="{570FAD99-7CF0-4667-ACC7-B322F8AD43D5}"/>
    <cellStyle name="40% - Accent5 6 2 4 7" xfId="61480" xr:uid="{2719CDFA-3FA4-4570-ACE8-0826DA1B5F5B}"/>
    <cellStyle name="40% - Accent5 6 2 5" xfId="7138" xr:uid="{BD5A0E62-D1B5-4DFB-951F-D5B5A4DC5FF4}"/>
    <cellStyle name="40% - Accent5 6 2 5 2" xfId="26178" xr:uid="{47E31B7C-4EDF-44BA-8D30-CF30FB1A655C}"/>
    <cellStyle name="40% - Accent5 6 2 5 2 2" xfId="44940" xr:uid="{4DCD61A8-921A-42DA-A478-60D8BE2AEC4E}"/>
    <cellStyle name="40% - Accent5 6 2 5 3" xfId="16787" xr:uid="{584B3FB8-61BE-4C2D-A010-40D5DC220F90}"/>
    <cellStyle name="40% - Accent5 6 2 5 4" xfId="35559" xr:uid="{E332C845-EDA4-43F4-B123-4E4BD108C87F}"/>
    <cellStyle name="40% - Accent5 6 2 6" xfId="8873" xr:uid="{BC3E76E6-AFF8-4BB9-98FF-4B26904ADDCD}"/>
    <cellStyle name="40% - Accent5 6 2 6 2" xfId="27729" xr:uid="{ED35D66A-1CAB-4558-81DA-799F116B866C}"/>
    <cellStyle name="40% - Accent5 6 2 6 2 2" xfId="46491" xr:uid="{D741BDF5-E23F-41CB-9AC0-C05E1A68D499}"/>
    <cellStyle name="40% - Accent5 6 2 6 3" xfId="18338" xr:uid="{2242945A-2369-41FE-A6CF-BE1FE2E8CD47}"/>
    <cellStyle name="40% - Accent5 6 2 6 4" xfId="37110" xr:uid="{2FC33E70-8430-4908-9D5B-C75E97947898}"/>
    <cellStyle name="40% - Accent5 6 2 7" xfId="22678" xr:uid="{70BDD266-110E-48AC-8896-B0317E3EB0EF}"/>
    <cellStyle name="40% - Accent5 6 2 7 2" xfId="41450" xr:uid="{F6B1FE73-C759-4920-B60C-F23CD0138230}"/>
    <cellStyle name="40% - Accent5 6 2 8" xfId="13287" xr:uid="{65BFDD76-B572-4F35-A33B-5D5819D56830}"/>
    <cellStyle name="40% - Accent5 6 2 9" xfId="32069" xr:uid="{94810E0E-F79A-4B80-AD3C-844E39162D89}"/>
    <cellStyle name="40% - Accent5 6 3" xfId="1880" xr:uid="{A98AE41B-EA99-49B5-BEB7-77FB41707966}"/>
    <cellStyle name="40% - Accent5 6 3 10" xfId="51223" xr:uid="{8B67ADCC-4761-4B06-8A2A-CDC40158BFA5}"/>
    <cellStyle name="40% - Accent5 6 3 11" xfId="3625" xr:uid="{D91473DF-B72F-4775-A30D-CA214F2F7EBC}"/>
    <cellStyle name="40% - Accent5 6 3 12" xfId="56021" xr:uid="{A9F146F6-D853-4B1C-81EA-FD01D5CFDFAF}"/>
    <cellStyle name="40% - Accent5 6 3 2" xfId="2581" xr:uid="{E73A9AAE-D8FB-4E52-B4F4-406B42B411BA}"/>
    <cellStyle name="40% - Accent5 6 3 2 10" xfId="59331" xr:uid="{355CED11-0C16-4C1D-BCCF-D4E86D0F589E}"/>
    <cellStyle name="40% - Accent5 6 3 2 2" xfId="7141" xr:uid="{81EE0560-1832-42ED-BE21-4B9E298E6422}"/>
    <cellStyle name="40% - Accent5 6 3 2 2 2" xfId="11259" xr:uid="{9EBB0C1B-EEB3-4920-A3F4-80F0186DA8BD}"/>
    <cellStyle name="40% - Accent5 6 3 2 2 2 2" xfId="30113" xr:uid="{BE127193-A798-439D-B290-9751FDF16444}"/>
    <cellStyle name="40% - Accent5 6 3 2 2 2 2 2" xfId="48875" xr:uid="{0DF4E909-8E8D-493E-B374-E732CEDEFAC5}"/>
    <cellStyle name="40% - Accent5 6 3 2 2 2 3" xfId="20722" xr:uid="{BABDA19C-6B3A-4EAA-A650-2585E5EB75AF}"/>
    <cellStyle name="40% - Accent5 6 3 2 2 2 4" xfId="39494" xr:uid="{C0D3BA27-0882-4176-9A73-FDEAC3BB1153}"/>
    <cellStyle name="40% - Accent5 6 3 2 2 3" xfId="26181" xr:uid="{2D835A4D-8925-4FF1-B649-B1E542E4AD56}"/>
    <cellStyle name="40% - Accent5 6 3 2 2 3 2" xfId="44943" xr:uid="{F423920B-2A61-4929-AA5E-813BCA64830D}"/>
    <cellStyle name="40% - Accent5 6 3 2 2 4" xfId="16790" xr:uid="{D5B4A21C-E3E9-4517-B2BB-8C1B825B88EC}"/>
    <cellStyle name="40% - Accent5 6 3 2 2 5" xfId="35562" xr:uid="{849D4767-F2E1-4DA2-8BDD-86C20871B630}"/>
    <cellStyle name="40% - Accent5 6 3 2 2 6" xfId="53605" xr:uid="{CC5575E6-5E72-4FCD-A7A7-12B0A477F4BE}"/>
    <cellStyle name="40% - Accent5 6 3 2 2 7" xfId="61481" xr:uid="{83BEFA29-0243-4471-BFB0-B3CDF4B412ED}"/>
    <cellStyle name="40% - Accent5 6 3 2 3" xfId="11260" xr:uid="{C8A17944-9F74-473B-BBC7-1AAC3C27A9F8}"/>
    <cellStyle name="40% - Accent5 6 3 2 3 2" xfId="30114" xr:uid="{DCF56081-AC66-43F9-9ACF-1758CA5CBB35}"/>
    <cellStyle name="40% - Accent5 6 3 2 3 2 2" xfId="48876" xr:uid="{5D0F570C-FAED-44CF-A9CE-FEA9E48FB87B}"/>
    <cellStyle name="40% - Accent5 6 3 2 3 3" xfId="20723" xr:uid="{91D10839-5B5B-4735-9D53-384763DFA18E}"/>
    <cellStyle name="40% - Accent5 6 3 2 3 4" xfId="39495" xr:uid="{26ED47AC-C4B6-422E-A1CC-D4A1284552C6}"/>
    <cellStyle name="40% - Accent5 6 3 2 3 5" xfId="53606" xr:uid="{8EFAAF0F-7306-462F-8D72-0B4038653735}"/>
    <cellStyle name="40% - Accent5 6 3 2 3 6" xfId="61482" xr:uid="{A91C6B89-D965-4AB1-B5D8-EDE959735F2C}"/>
    <cellStyle name="40% - Accent5 6 3 2 4" xfId="8876" xr:uid="{696D0116-0D26-4878-B9A4-7DB021FDC7D3}"/>
    <cellStyle name="40% - Accent5 6 3 2 4 2" xfId="27732" xr:uid="{BD847A74-75B0-4A50-8F74-9FF19F8BB6A9}"/>
    <cellStyle name="40% - Accent5 6 3 2 4 2 2" xfId="46494" xr:uid="{85765B2A-B464-4D32-9B0B-E7D83D5242D1}"/>
    <cellStyle name="40% - Accent5 6 3 2 4 3" xfId="18341" xr:uid="{33DCE4A8-B489-4E0E-B720-9B976A897634}"/>
    <cellStyle name="40% - Accent5 6 3 2 4 4" xfId="37113" xr:uid="{427793C0-D023-4CDC-BEEB-6A05852B5075}"/>
    <cellStyle name="40% - Accent5 6 3 2 5" xfId="24460" xr:uid="{9EC1D151-1EC0-46BC-B595-A3FF893EE245}"/>
    <cellStyle name="40% - Accent5 6 3 2 5 2" xfId="43223" xr:uid="{2BF0C555-D7B8-4DED-B0F0-6E68F4EED0F5}"/>
    <cellStyle name="40% - Accent5 6 3 2 6" xfId="15069" xr:uid="{15177932-0044-4D19-A639-4ADC030989D1}"/>
    <cellStyle name="40% - Accent5 6 3 2 7" xfId="33842" xr:uid="{387EEF8B-FC50-43FF-B520-54C34AFCB08D}"/>
    <cellStyle name="40% - Accent5 6 3 2 8" xfId="51224" xr:uid="{9E42A900-E45A-45D1-A277-AD69ECC9CB8A}"/>
    <cellStyle name="40% - Accent5 6 3 2 9" xfId="5413" xr:uid="{D33D20B7-FE56-4996-82E6-EA303BD4D060}"/>
    <cellStyle name="40% - Accent5 6 3 3" xfId="6189" xr:uid="{C2AC2B2C-62A4-4602-AA85-79EB1C3FE408}"/>
    <cellStyle name="40% - Accent5 6 3 3 2" xfId="11261" xr:uid="{5ACFE6E8-F178-4147-8C50-886EAB8C70E0}"/>
    <cellStyle name="40% - Accent5 6 3 3 2 2" xfId="30115" xr:uid="{042DF73F-B5C4-41A3-9D91-8F8EEFA6E119}"/>
    <cellStyle name="40% - Accent5 6 3 3 2 2 2" xfId="48877" xr:uid="{5FA9BEE5-0E56-4B10-902D-D49C575450CB}"/>
    <cellStyle name="40% - Accent5 6 3 3 2 3" xfId="20724" xr:uid="{BB6E7377-61A2-49C7-B170-B68CAFFFCB47}"/>
    <cellStyle name="40% - Accent5 6 3 3 2 4" xfId="39496" xr:uid="{84F09AD8-7A39-4627-A786-CE47D38622D3}"/>
    <cellStyle name="40% - Accent5 6 3 3 3" xfId="25236" xr:uid="{EA99595E-D2D6-4CD3-939F-1E678B15C80C}"/>
    <cellStyle name="40% - Accent5 6 3 3 3 2" xfId="43998" xr:uid="{6A451396-3386-45DB-97E4-9454D8EC28BE}"/>
    <cellStyle name="40% - Accent5 6 3 3 4" xfId="15845" xr:uid="{1FE58A7E-8057-48EC-9AD6-087423965FF9}"/>
    <cellStyle name="40% - Accent5 6 3 3 5" xfId="34617" xr:uid="{06792387-8A97-4BA8-8615-5C66A807B437}"/>
    <cellStyle name="40% - Accent5 6 3 3 6" xfId="53607" xr:uid="{09BDF2E0-C11D-4E61-AA02-D776A62D4E9B}"/>
    <cellStyle name="40% - Accent5 6 3 3 7" xfId="61483" xr:uid="{BAA3B075-4EAC-4E27-9C41-B36BC3A75410}"/>
    <cellStyle name="40% - Accent5 6 3 4" xfId="4638" xr:uid="{A927911A-AF3F-4788-BBBC-88F74BDDBBE5}"/>
    <cellStyle name="40% - Accent5 6 3 4 2" xfId="11262" xr:uid="{2DF76AB4-2FDB-4845-A7DD-E71A0DA7F38E}"/>
    <cellStyle name="40% - Accent5 6 3 4 2 2" xfId="30116" xr:uid="{60E7F69F-A751-40D3-AE3F-EF5A7AF8D09E}"/>
    <cellStyle name="40% - Accent5 6 3 4 2 2 2" xfId="48878" xr:uid="{F85E57DC-A68A-45B7-B0B5-CC32542C0C75}"/>
    <cellStyle name="40% - Accent5 6 3 4 2 3" xfId="20725" xr:uid="{63EBB231-ADB8-4891-8D07-C211FAD124AB}"/>
    <cellStyle name="40% - Accent5 6 3 4 2 4" xfId="39497" xr:uid="{12783E5B-A3E7-4343-8B46-9D6BA3F5C369}"/>
    <cellStyle name="40% - Accent5 6 3 4 3" xfId="23685" xr:uid="{BC5934CF-7641-41E9-8BE2-786E304E67EB}"/>
    <cellStyle name="40% - Accent5 6 3 4 3 2" xfId="42448" xr:uid="{B3753BE3-A177-4DD8-9108-BD2EDE6A4415}"/>
    <cellStyle name="40% - Accent5 6 3 4 4" xfId="14294" xr:uid="{00E8172C-B912-47DB-9F50-40BC730A2E35}"/>
    <cellStyle name="40% - Accent5 6 3 4 5" xfId="33067" xr:uid="{5BBB0ABC-3A9A-47F0-B4F6-960DBDB67F6B}"/>
    <cellStyle name="40% - Accent5 6 3 4 6" xfId="53608" xr:uid="{69AEC24A-4CC1-4565-8CD3-B4E642B51C42}"/>
    <cellStyle name="40% - Accent5 6 3 4 7" xfId="61484" xr:uid="{D1A8C2C1-F895-4A6D-9C6B-57FFBAE951DF}"/>
    <cellStyle name="40% - Accent5 6 3 5" xfId="7140" xr:uid="{0BDF9E31-E3C5-4B70-A54B-761637251B8F}"/>
    <cellStyle name="40% - Accent5 6 3 5 2" xfId="26180" xr:uid="{DA55F23A-3180-4B4F-9654-1E51276E71EC}"/>
    <cellStyle name="40% - Accent5 6 3 5 2 2" xfId="44942" xr:uid="{1496B11A-AEC1-489B-BDD6-C62DB9525156}"/>
    <cellStyle name="40% - Accent5 6 3 5 3" xfId="16789" xr:uid="{34F86826-B206-43D6-9B79-1E9DC5965B08}"/>
    <cellStyle name="40% - Accent5 6 3 5 4" xfId="35561" xr:uid="{9BD89B50-7634-417E-B4CD-565BCDBD08D1}"/>
    <cellStyle name="40% - Accent5 6 3 6" xfId="8875" xr:uid="{0F92DDF7-26C7-4A48-BFC8-3B27B2AF2E6A}"/>
    <cellStyle name="40% - Accent5 6 3 6 2" xfId="27731" xr:uid="{3C8D9C4F-EFCC-4CD4-AA26-606480113436}"/>
    <cellStyle name="40% - Accent5 6 3 6 2 2" xfId="46493" xr:uid="{6638A2FC-D3D5-456C-9FC0-8A8419311BFC}"/>
    <cellStyle name="40% - Accent5 6 3 6 3" xfId="18340" xr:uid="{2FAFEF53-868B-4B35-8187-66B76C1B2423}"/>
    <cellStyle name="40% - Accent5 6 3 6 4" xfId="37112" xr:uid="{6DB835F1-2A46-4146-9962-DC26479D0F67}"/>
    <cellStyle name="40% - Accent5 6 3 7" xfId="22679" xr:uid="{90700D16-BA2B-4D22-8390-F11BEA268A8B}"/>
    <cellStyle name="40% - Accent5 6 3 7 2" xfId="41451" xr:uid="{FC642ED1-58A7-4436-BB94-A1589FD253F2}"/>
    <cellStyle name="40% - Accent5 6 3 8" xfId="13288" xr:uid="{E623B7F9-2E9A-48DD-85FB-00B51C3DA52D}"/>
    <cellStyle name="40% - Accent5 6 3 9" xfId="32070" xr:uid="{7527F1F8-435B-4B47-B9B3-BEAC35A43B4E}"/>
    <cellStyle name="40% - Accent5 6 4" xfId="1674" xr:uid="{1615DEF5-B259-41CC-BD50-1D5F92CD1748}"/>
    <cellStyle name="40% - Accent5 6 4 10" xfId="56022" xr:uid="{DE996967-464F-4C9F-BC21-C5E5E4905F35}"/>
    <cellStyle name="40% - Accent5 6 4 2" xfId="7142" xr:uid="{D58FC7D4-5958-4BFF-B4AC-E05762111EF6}"/>
    <cellStyle name="40% - Accent5 6 4 2 2" xfId="11263" xr:uid="{4719F6AA-34BB-4BA0-8D75-0B0E8DC8BB0D}"/>
    <cellStyle name="40% - Accent5 6 4 2 2 2" xfId="30117" xr:uid="{0B6B9677-8792-43BB-B403-3C2DCF862B37}"/>
    <cellStyle name="40% - Accent5 6 4 2 2 2 2" xfId="48879" xr:uid="{53BE1B94-3638-4042-A082-EC0C92C2604B}"/>
    <cellStyle name="40% - Accent5 6 4 2 2 3" xfId="20726" xr:uid="{321B493F-F2CA-4637-B52D-12AADFE84A82}"/>
    <cellStyle name="40% - Accent5 6 4 2 2 4" xfId="39498" xr:uid="{25BFE295-92D7-4435-B8D7-1D1407648C1A}"/>
    <cellStyle name="40% - Accent5 6 4 2 3" xfId="26182" xr:uid="{75647D2A-815A-4C1E-B96F-256A07068AFF}"/>
    <cellStyle name="40% - Accent5 6 4 2 3 2" xfId="44944" xr:uid="{3D8B4EDE-E98E-429A-BB58-72ED70F539DB}"/>
    <cellStyle name="40% - Accent5 6 4 2 4" xfId="16791" xr:uid="{56205C61-7675-4F02-AA4D-F587934A65E5}"/>
    <cellStyle name="40% - Accent5 6 4 2 5" xfId="35563" xr:uid="{DED49A24-276F-4DF8-9DEB-EEEEE85A5A02}"/>
    <cellStyle name="40% - Accent5 6 4 2 6" xfId="53609" xr:uid="{D189D011-2947-4192-959A-2C5BC59648A5}"/>
    <cellStyle name="40% - Accent5 6 4 2 7" xfId="61485" xr:uid="{AB74C1C4-06F4-49BB-9149-D0D88EFEF903}"/>
    <cellStyle name="40% - Accent5 6 4 3" xfId="11264" xr:uid="{D2823817-01C8-43C5-B6E0-F7B85922EA19}"/>
    <cellStyle name="40% - Accent5 6 4 3 2" xfId="30118" xr:uid="{DAE6654D-60E1-478C-BA61-F0AAA2369961}"/>
    <cellStyle name="40% - Accent5 6 4 3 2 2" xfId="48880" xr:uid="{ED0A2CFE-5619-457E-BB27-164261406241}"/>
    <cellStyle name="40% - Accent5 6 4 3 3" xfId="20727" xr:uid="{D356C7DC-8EB4-40FE-9EBD-282AAA46E833}"/>
    <cellStyle name="40% - Accent5 6 4 3 4" xfId="39499" xr:uid="{829CD8AE-4411-4413-9DFA-084173234351}"/>
    <cellStyle name="40% - Accent5 6 4 3 5" xfId="53610" xr:uid="{263B3C90-2DE1-448C-8C52-15A168A0F627}"/>
    <cellStyle name="40% - Accent5 6 4 3 6" xfId="61486" xr:uid="{DD1D6ED4-E40F-40BE-8F00-C7CCE4D75A0C}"/>
    <cellStyle name="40% - Accent5 6 4 4" xfId="8877" xr:uid="{E22A1CAA-3746-42F6-A685-6544952AF13F}"/>
    <cellStyle name="40% - Accent5 6 4 4 2" xfId="27733" xr:uid="{5ABE0089-7329-4183-A29E-CDAC27E9E553}"/>
    <cellStyle name="40% - Accent5 6 4 4 2 2" xfId="46495" xr:uid="{901EFFE8-751D-44FF-A15E-68179BFC0AAE}"/>
    <cellStyle name="40% - Accent5 6 4 4 3" xfId="18342" xr:uid="{C8A524FF-85BD-4164-962B-37521CF05B09}"/>
    <cellStyle name="40% - Accent5 6 4 4 4" xfId="37114" xr:uid="{59543E3F-C40A-4758-8CC4-B12EE81B3D28}"/>
    <cellStyle name="40% - Accent5 6 4 5" xfId="24027" xr:uid="{16686F11-C8C8-4298-84AA-3A49C859A042}"/>
    <cellStyle name="40% - Accent5 6 4 5 2" xfId="42790" xr:uid="{7794B4A1-2183-44F5-98D1-2F1150AD85A0}"/>
    <cellStyle name="40% - Accent5 6 4 6" xfId="14636" xr:uid="{F1F2AECC-29AC-4A68-AF43-16F140575FB0}"/>
    <cellStyle name="40% - Accent5 6 4 7" xfId="33409" xr:uid="{7A3E2BC2-D58A-49DC-A097-71F6B2A55D6E}"/>
    <cellStyle name="40% - Accent5 6 4 8" xfId="51225" xr:uid="{B9FE1554-75E5-47DD-858C-E8A92BF8FA0C}"/>
    <cellStyle name="40% - Accent5 6 4 9" xfId="4980" xr:uid="{993EFC47-1625-4D0F-9F8D-68A82AFE4818}"/>
    <cellStyle name="40% - Accent5 6 5" xfId="5756" xr:uid="{8F812922-ED2D-45C3-BC6A-D2E3BCBEC460}"/>
    <cellStyle name="40% - Accent5 6 5 2" xfId="11265" xr:uid="{75916B5F-B7CF-4343-804B-4A6E10A4C6C7}"/>
    <cellStyle name="40% - Accent5 6 5 2 2" xfId="30119" xr:uid="{55924EE3-BD02-445A-AF4C-18B635FD1549}"/>
    <cellStyle name="40% - Accent5 6 5 2 2 2" xfId="48881" xr:uid="{945E9BDB-6B58-4623-9A2F-80E41FC26C5A}"/>
    <cellStyle name="40% - Accent5 6 5 2 3" xfId="20728" xr:uid="{679CDBFF-E4A0-4459-878F-C5E93720C62F}"/>
    <cellStyle name="40% - Accent5 6 5 2 4" xfId="39500" xr:uid="{EB8C73BF-2E39-4361-8ABD-86FA41303FEC}"/>
    <cellStyle name="40% - Accent5 6 5 3" xfId="24803" xr:uid="{C5C02D40-48F7-46B4-97EE-7F7D68D42F78}"/>
    <cellStyle name="40% - Accent5 6 5 3 2" xfId="43565" xr:uid="{70D02E69-4A00-458A-AE9E-7EBF984C75AC}"/>
    <cellStyle name="40% - Accent5 6 5 4" xfId="15412" xr:uid="{D67C8A52-2BA0-4432-B282-FADE65693B85}"/>
    <cellStyle name="40% - Accent5 6 5 5" xfId="34184" xr:uid="{C86524EE-9F5D-4860-8998-7B4C97E76B26}"/>
    <cellStyle name="40% - Accent5 6 5 6" xfId="53611" xr:uid="{DD54F6A3-A39B-4B2B-AF5C-BC9B1F4ACD2E}"/>
    <cellStyle name="40% - Accent5 6 5 7" xfId="56023" xr:uid="{3F6A1A8B-BEFB-4EB4-8566-B665518FD7BB}"/>
    <cellStyle name="40% - Accent5 6 6" xfId="4205" xr:uid="{EB8E03D0-8340-40AC-957F-C7896FD217D7}"/>
    <cellStyle name="40% - Accent5 6 6 2" xfId="11266" xr:uid="{1683D28A-9FD4-4A23-8391-AB579392FA64}"/>
    <cellStyle name="40% - Accent5 6 6 2 2" xfId="30120" xr:uid="{121D2F0E-29A7-4C59-9E37-3FDFF81B2D4C}"/>
    <cellStyle name="40% - Accent5 6 6 2 2 2" xfId="48882" xr:uid="{5F01162C-B06D-41CD-B7AE-6D9D6EB9A255}"/>
    <cellStyle name="40% - Accent5 6 6 2 3" xfId="20729" xr:uid="{1B71B2CB-CCF5-440D-8550-1E168AA51B2F}"/>
    <cellStyle name="40% - Accent5 6 6 2 4" xfId="39501" xr:uid="{793F6E2A-A408-45A5-AB65-1BF8265BE19F}"/>
    <cellStyle name="40% - Accent5 6 6 3" xfId="23252" xr:uid="{4B5571D1-01A8-405A-8A70-C0F4123DAF63}"/>
    <cellStyle name="40% - Accent5 6 6 3 2" xfId="42015" xr:uid="{45934DA8-7832-4B35-8794-DA0553D980D7}"/>
    <cellStyle name="40% - Accent5 6 6 4" xfId="13861" xr:uid="{FE682C3E-824E-4164-AA5D-7915F8685AC3}"/>
    <cellStyle name="40% - Accent5 6 6 5" xfId="32634" xr:uid="{F09C5EDF-0E98-4E5D-8257-BBC6EBE2E40A}"/>
    <cellStyle name="40% - Accent5 6 6 6" xfId="53612" xr:uid="{B0D7FB7F-7214-4664-9287-5A520A9C7F20}"/>
    <cellStyle name="40% - Accent5 6 6 7" xfId="56024" xr:uid="{61415E3E-EA24-48E8-B688-9E247B3CAF54}"/>
    <cellStyle name="40% - Accent5 6 7" xfId="7137" xr:uid="{34F544E1-520C-4EA5-AFAD-5106E3AD670C}"/>
    <cellStyle name="40% - Accent5 6 7 2" xfId="26177" xr:uid="{D605A3AB-EEAC-405D-8563-0E6B92F0A3CC}"/>
    <cellStyle name="40% - Accent5 6 7 2 2" xfId="44939" xr:uid="{F00826FC-6D34-4153-8207-1E70D95E94CD}"/>
    <cellStyle name="40% - Accent5 6 7 3" xfId="16786" xr:uid="{8B4E3BC3-CB9E-462F-BA33-B0429FB2CECC}"/>
    <cellStyle name="40% - Accent5 6 7 4" xfId="35558" xr:uid="{761A701D-BA85-4D5C-AD97-E2E64CB515B7}"/>
    <cellStyle name="40% - Accent5 6 7 5" xfId="56025" xr:uid="{CDD44CDA-08BA-4CC7-BBAE-275D5BCED3FA}"/>
    <cellStyle name="40% - Accent5 6 8" xfId="7975" xr:uid="{2D39EB39-89A2-44EA-A673-3052E69A1F96}"/>
    <cellStyle name="40% - Accent5 6 8 2" xfId="56026" xr:uid="{C8BC24D7-9069-461D-B199-9658C5755F6A}"/>
    <cellStyle name="40% - Accent5 6 9" xfId="8872" xr:uid="{4CAAB786-4C35-4AA6-B98C-07AA955F8817}"/>
    <cellStyle name="40% - Accent5 6 9 2" xfId="27728" xr:uid="{52A1FB0E-3E5D-4593-BE3B-92181CAE536E}"/>
    <cellStyle name="40% - Accent5 6 9 2 2" xfId="46490" xr:uid="{4FE6EF7E-5F25-4568-9EA5-95EE0C01471E}"/>
    <cellStyle name="40% - Accent5 6 9 3" xfId="18337" xr:uid="{06151DA7-B0C1-4E41-922B-20B3D13B6474}"/>
    <cellStyle name="40% - Accent5 6 9 4" xfId="37109" xr:uid="{64163B8C-B9A6-4067-B2CD-4B9895057E16}"/>
    <cellStyle name="40% - Accent5 6 9 5" xfId="56027" xr:uid="{06FED030-A78D-476F-9378-D984140800EF}"/>
    <cellStyle name="40% - Accent5 7" xfId="1262" xr:uid="{B35DFAD5-E8CF-44E4-B387-7AA4317F9630}"/>
    <cellStyle name="40% - Accent5 7 10" xfId="32071" xr:uid="{E63AAF07-1C4D-4C64-A12B-00CFD03A8B0E}"/>
    <cellStyle name="40% - Accent5 7 11" xfId="51226" xr:uid="{5DB91A21-EE7D-4644-8960-9EC4961F8F1D}"/>
    <cellStyle name="40% - Accent5 7 12" xfId="3626" xr:uid="{8C50F75B-F94B-4346-A509-0B8E9FC61634}"/>
    <cellStyle name="40% - Accent5 7 13" xfId="56028" xr:uid="{4C065FBC-62FC-4007-9BD1-F2A4FCBF74EC}"/>
    <cellStyle name="40% - Accent5 7 2" xfId="1920" xr:uid="{DD79D5C4-32C5-439E-BABC-6707B5B172A1}"/>
    <cellStyle name="40% - Accent5 7 2 10" xfId="51227" xr:uid="{C54FFE09-216C-44ED-AB57-8628A7E33322}"/>
    <cellStyle name="40% - Accent5 7 2 11" xfId="3627" xr:uid="{2358580E-1451-490A-B367-3B1438A43EDC}"/>
    <cellStyle name="40% - Accent5 7 2 12" xfId="56029" xr:uid="{C988E0D0-4FB3-44D3-AB52-4A9D7A22E84E}"/>
    <cellStyle name="40% - Accent5 7 2 2" xfId="2582" xr:uid="{2E09961A-6B2B-4742-B67A-71425CC314AA}"/>
    <cellStyle name="40% - Accent5 7 2 2 10" xfId="59332" xr:uid="{DFD2301B-A62B-47C2-8A45-AC3EF3708958}"/>
    <cellStyle name="40% - Accent5 7 2 2 2" xfId="7145" xr:uid="{2B9C7862-3611-488F-8D3F-32CC2A3C643D}"/>
    <cellStyle name="40% - Accent5 7 2 2 2 2" xfId="11267" xr:uid="{C6874919-34EB-49CF-95F5-A75412D84F43}"/>
    <cellStyle name="40% - Accent5 7 2 2 2 2 2" xfId="30121" xr:uid="{E8E8E9F2-7536-4ADB-BBC2-1D1D4D22C1F6}"/>
    <cellStyle name="40% - Accent5 7 2 2 2 2 2 2" xfId="48883" xr:uid="{757FCA68-AC7C-48C9-8A32-E28155E0263C}"/>
    <cellStyle name="40% - Accent5 7 2 2 2 2 3" xfId="20730" xr:uid="{28C0ED4A-7C96-4B55-91EB-A757F0F39300}"/>
    <cellStyle name="40% - Accent5 7 2 2 2 2 4" xfId="39502" xr:uid="{A02F1711-BCD8-412D-9874-D6AF47533A30}"/>
    <cellStyle name="40% - Accent5 7 2 2 2 3" xfId="26185" xr:uid="{CD9A585A-E53D-4AD7-A54B-7531A5E3C8F2}"/>
    <cellStyle name="40% - Accent5 7 2 2 2 3 2" xfId="44947" xr:uid="{080751A7-AFB3-44B3-94FF-6029F5A3822B}"/>
    <cellStyle name="40% - Accent5 7 2 2 2 4" xfId="16794" xr:uid="{D21D4251-CB46-4D76-AC56-8A262E7E1418}"/>
    <cellStyle name="40% - Accent5 7 2 2 2 5" xfId="35566" xr:uid="{C5C2DF65-5A36-4A1A-8ADC-7E43DDFC5DAA}"/>
    <cellStyle name="40% - Accent5 7 2 2 2 6" xfId="53613" xr:uid="{941084B9-0EA4-4907-AB27-667F5CF3DF6C}"/>
    <cellStyle name="40% - Accent5 7 2 2 2 7" xfId="61487" xr:uid="{6F7EC38D-A17F-4A8B-8389-0483D86EBD57}"/>
    <cellStyle name="40% - Accent5 7 2 2 3" xfId="11268" xr:uid="{94CA88EA-1DAD-448B-85FA-2473BC304A77}"/>
    <cellStyle name="40% - Accent5 7 2 2 3 2" xfId="30122" xr:uid="{D163A7A3-A86F-444B-ABE7-EB43FA5EC151}"/>
    <cellStyle name="40% - Accent5 7 2 2 3 2 2" xfId="48884" xr:uid="{3BCC8CC6-3D03-4523-9C49-69E6CE4EC353}"/>
    <cellStyle name="40% - Accent5 7 2 2 3 3" xfId="20731" xr:uid="{BA39C2BE-5889-4D83-972A-E0F3A4191319}"/>
    <cellStyle name="40% - Accent5 7 2 2 3 4" xfId="39503" xr:uid="{30DC18CB-6A33-4D77-B295-9AB8DBC5336D}"/>
    <cellStyle name="40% - Accent5 7 2 2 3 5" xfId="53614" xr:uid="{872BC073-51DD-439F-841B-A71269F3CC8E}"/>
    <cellStyle name="40% - Accent5 7 2 2 3 6" xfId="61488" xr:uid="{513D73B5-B106-46B4-9263-7021A103C66B}"/>
    <cellStyle name="40% - Accent5 7 2 2 4" xfId="8880" xr:uid="{AC8B6949-5D5F-4826-B300-4FF5A514C079}"/>
    <cellStyle name="40% - Accent5 7 2 2 4 2" xfId="27736" xr:uid="{E0ECE289-FC1F-4D82-813E-DED8AEE2913F}"/>
    <cellStyle name="40% - Accent5 7 2 2 4 2 2" xfId="46498" xr:uid="{DAE98920-F863-4A79-B418-68ACF99FD49A}"/>
    <cellStyle name="40% - Accent5 7 2 2 4 3" xfId="18345" xr:uid="{72CEF9F4-6D62-478B-9D33-52945D7FE630}"/>
    <cellStyle name="40% - Accent5 7 2 2 4 4" xfId="37117" xr:uid="{89149503-91E9-41DD-A263-5DC52795F866}"/>
    <cellStyle name="40% - Accent5 7 2 2 5" xfId="24503" xr:uid="{BBF1BE9B-5C1A-413D-9689-AA0C709491B2}"/>
    <cellStyle name="40% - Accent5 7 2 2 5 2" xfId="43266" xr:uid="{F34E6259-30E2-49E4-8F09-7EF195E263B4}"/>
    <cellStyle name="40% - Accent5 7 2 2 6" xfId="15112" xr:uid="{10A418EC-2666-45AC-A2FB-56346F68DA7F}"/>
    <cellStyle name="40% - Accent5 7 2 2 7" xfId="33885" xr:uid="{4F47A252-AEB2-4FE2-87E2-DE7639347CCD}"/>
    <cellStyle name="40% - Accent5 7 2 2 8" xfId="51228" xr:uid="{0E04FEA1-7A23-41BB-A031-D105FDDD4676}"/>
    <cellStyle name="40% - Accent5 7 2 2 9" xfId="5456" xr:uid="{808E1E82-EB17-4BCA-AC70-10A0135A329C}"/>
    <cellStyle name="40% - Accent5 7 2 3" xfId="6232" xr:uid="{261DCA1F-FE89-4383-9B71-1FDEB0856623}"/>
    <cellStyle name="40% - Accent5 7 2 3 2" xfId="11269" xr:uid="{CEA497D8-8E49-4845-AD6E-265BCA8A5B1C}"/>
    <cellStyle name="40% - Accent5 7 2 3 2 2" xfId="30123" xr:uid="{B70D3E6C-8661-4D6F-BDDE-314DC2E9DCAA}"/>
    <cellStyle name="40% - Accent5 7 2 3 2 2 2" xfId="48885" xr:uid="{7A16F91A-9FD2-425F-86D2-A3AF0F9B4016}"/>
    <cellStyle name="40% - Accent5 7 2 3 2 3" xfId="20732" xr:uid="{FC4D34C3-3AEB-42AC-8594-BF143ED49417}"/>
    <cellStyle name="40% - Accent5 7 2 3 2 4" xfId="39504" xr:uid="{2A0CF969-E79E-4B03-B837-67D3EF69365C}"/>
    <cellStyle name="40% - Accent5 7 2 3 3" xfId="25279" xr:uid="{59F4D23E-9F98-48E3-8AAA-B26C39D47E76}"/>
    <cellStyle name="40% - Accent5 7 2 3 3 2" xfId="44041" xr:uid="{63B20268-530B-4034-92E5-6B13CAF32E9F}"/>
    <cellStyle name="40% - Accent5 7 2 3 4" xfId="15888" xr:uid="{1270201C-8272-4313-928E-384400D799E9}"/>
    <cellStyle name="40% - Accent5 7 2 3 5" xfId="34660" xr:uid="{F6B2F714-B8FF-4271-9F11-C711EF6F5F41}"/>
    <cellStyle name="40% - Accent5 7 2 3 6" xfId="53615" xr:uid="{CF8CB0BF-F2A6-43D3-83F1-4E74CCF43895}"/>
    <cellStyle name="40% - Accent5 7 2 3 7" xfId="61489" xr:uid="{309640C0-0FDF-4DE1-B5CD-737D81057E88}"/>
    <cellStyle name="40% - Accent5 7 2 4" xfId="4681" xr:uid="{EBE3A0D4-6781-4B52-8AC6-350DA9CAC43B}"/>
    <cellStyle name="40% - Accent5 7 2 4 2" xfId="11270" xr:uid="{2BCF20C6-5D3C-4F54-B4E5-2FBCAF2000EE}"/>
    <cellStyle name="40% - Accent5 7 2 4 2 2" xfId="30124" xr:uid="{2CA8BD64-BB5E-4710-B1CE-17CCBFC942B7}"/>
    <cellStyle name="40% - Accent5 7 2 4 2 2 2" xfId="48886" xr:uid="{6C7DB0CF-8AFB-48CC-85BF-F7B788116BF5}"/>
    <cellStyle name="40% - Accent5 7 2 4 2 3" xfId="20733" xr:uid="{86455D10-BA40-441F-A20B-8E9A04209DBF}"/>
    <cellStyle name="40% - Accent5 7 2 4 2 4" xfId="39505" xr:uid="{03C65D2C-AA6A-45FA-A133-33444D98FC0C}"/>
    <cellStyle name="40% - Accent5 7 2 4 3" xfId="23728" xr:uid="{0162CFE1-BB89-4FB2-ABFF-928CE48DDFB2}"/>
    <cellStyle name="40% - Accent5 7 2 4 3 2" xfId="42491" xr:uid="{777FC43E-FD35-4573-B348-099F7CB2E7FB}"/>
    <cellStyle name="40% - Accent5 7 2 4 4" xfId="14337" xr:uid="{67C0B699-31EB-46B3-B1DB-A675DBAD988E}"/>
    <cellStyle name="40% - Accent5 7 2 4 5" xfId="33110" xr:uid="{6631117E-F109-4BF6-B281-D7F38F1095C1}"/>
    <cellStyle name="40% - Accent5 7 2 4 6" xfId="53616" xr:uid="{86801497-0100-466E-8304-B80C47BF08C1}"/>
    <cellStyle name="40% - Accent5 7 2 4 7" xfId="61490" xr:uid="{6AB2AE51-4F0B-49D2-AE25-D363FDE44912}"/>
    <cellStyle name="40% - Accent5 7 2 5" xfId="7144" xr:uid="{AF483B43-67AD-43E8-B271-7D218DD39B54}"/>
    <cellStyle name="40% - Accent5 7 2 5 2" xfId="26184" xr:uid="{D8D93FD9-3768-4A31-B07C-8A570333B793}"/>
    <cellStyle name="40% - Accent5 7 2 5 2 2" xfId="44946" xr:uid="{5C7ACD53-E5E8-4456-8B4D-39EFA7F1D17F}"/>
    <cellStyle name="40% - Accent5 7 2 5 3" xfId="16793" xr:uid="{01F0B29B-2EF7-47B0-9B34-92CBEB2EEDED}"/>
    <cellStyle name="40% - Accent5 7 2 5 4" xfId="35565" xr:uid="{8B6CAD79-74C7-446B-853F-292AAC450ED0}"/>
    <cellStyle name="40% - Accent5 7 2 6" xfId="8879" xr:uid="{11A2876E-2296-4629-8089-BD5B28F5B920}"/>
    <cellStyle name="40% - Accent5 7 2 6 2" xfId="27735" xr:uid="{D6225B29-CE8C-4EC3-AB3C-245EC9A08D46}"/>
    <cellStyle name="40% - Accent5 7 2 6 2 2" xfId="46497" xr:uid="{907EB4BB-C2EA-4999-A9B6-C6BF56D7254E}"/>
    <cellStyle name="40% - Accent5 7 2 6 3" xfId="18344" xr:uid="{7BF81ADD-3865-4817-A8B5-5294AAFBB85F}"/>
    <cellStyle name="40% - Accent5 7 2 6 4" xfId="37116" xr:uid="{A2C4F141-AA48-4DD3-A89A-C03B7BC70866}"/>
    <cellStyle name="40% - Accent5 7 2 7" xfId="22681" xr:uid="{168CF0F7-C2CE-4E46-9D77-19D1EFE3846D}"/>
    <cellStyle name="40% - Accent5 7 2 7 2" xfId="41453" xr:uid="{94C2EFB0-DA39-4F51-960F-CD08B251DCFB}"/>
    <cellStyle name="40% - Accent5 7 2 8" xfId="13290" xr:uid="{1D510717-1F2D-4A68-A431-18BEAF744B59}"/>
    <cellStyle name="40% - Accent5 7 2 9" xfId="32072" xr:uid="{F839EEED-F6CA-4CD0-BE91-26AA1B722E2D}"/>
    <cellStyle name="40% - Accent5 7 3" xfId="1508" xr:uid="{3CB4D5CE-AEB8-42F3-A1B1-B224F49DFD8B}"/>
    <cellStyle name="40% - Accent5 7 3 10" xfId="56030" xr:uid="{030C1ABD-3CFD-4831-81D4-0948243FCB58}"/>
    <cellStyle name="40% - Accent5 7 3 2" xfId="7146" xr:uid="{1B58214A-6620-4931-80C6-7F2A256C18F6}"/>
    <cellStyle name="40% - Accent5 7 3 2 2" xfId="11271" xr:uid="{54AB4DD2-A0E7-4AB0-9FE3-4B1E2A594F34}"/>
    <cellStyle name="40% - Accent5 7 3 2 2 2" xfId="30125" xr:uid="{B8F123A5-BFF6-4002-9352-C709F425E4F8}"/>
    <cellStyle name="40% - Accent5 7 3 2 2 2 2" xfId="48887" xr:uid="{EE2A1CB7-7BF2-4A73-AF91-42F3E29D90CE}"/>
    <cellStyle name="40% - Accent5 7 3 2 2 3" xfId="20734" xr:uid="{21EA1A9F-B552-4F20-A8BB-66212181D9A1}"/>
    <cellStyle name="40% - Accent5 7 3 2 2 4" xfId="39506" xr:uid="{9ED50A16-439C-4F7E-A473-FBD7220A700C}"/>
    <cellStyle name="40% - Accent5 7 3 2 3" xfId="26186" xr:uid="{E5274A39-C2BB-4218-ACD9-9AF9269BE098}"/>
    <cellStyle name="40% - Accent5 7 3 2 3 2" xfId="44948" xr:uid="{715048AC-4B1B-44A3-94E0-9ADD7B4416E7}"/>
    <cellStyle name="40% - Accent5 7 3 2 4" xfId="16795" xr:uid="{2522C217-5990-4212-8981-EBDE1B853D3C}"/>
    <cellStyle name="40% - Accent5 7 3 2 5" xfId="35567" xr:uid="{12FC421B-D0E8-48D0-B94A-DA26EEBA8EC1}"/>
    <cellStyle name="40% - Accent5 7 3 2 6" xfId="53617" xr:uid="{40D6CF80-0898-4641-8DA9-CC4AC748B83C}"/>
    <cellStyle name="40% - Accent5 7 3 2 7" xfId="61491" xr:uid="{9F9E4DA8-278B-478E-8D37-BC8089CF3C5A}"/>
    <cellStyle name="40% - Accent5 7 3 3" xfId="11272" xr:uid="{4AEDEA1B-E2EE-4238-85E0-43DD81889B7E}"/>
    <cellStyle name="40% - Accent5 7 3 3 2" xfId="30126" xr:uid="{518921B1-753B-4A06-A181-9DC2864F3797}"/>
    <cellStyle name="40% - Accent5 7 3 3 2 2" xfId="48888" xr:uid="{7206CBF8-FB93-4757-86C8-46081907C5ED}"/>
    <cellStyle name="40% - Accent5 7 3 3 3" xfId="20735" xr:uid="{7AE9CD53-639C-4B82-8918-8523BA30A4BF}"/>
    <cellStyle name="40% - Accent5 7 3 3 4" xfId="39507" xr:uid="{7A9F239C-80F2-4943-B773-D49AAB3785B5}"/>
    <cellStyle name="40% - Accent5 7 3 3 5" xfId="53618" xr:uid="{EA839450-9B29-46B8-B9F4-87EA9832E2D0}"/>
    <cellStyle name="40% - Accent5 7 3 3 6" xfId="61492" xr:uid="{88E6D905-69C7-4CAE-9205-805706BC6542}"/>
    <cellStyle name="40% - Accent5 7 3 4" xfId="8881" xr:uid="{2211A777-1DE6-43CD-AB04-55FA92EB4998}"/>
    <cellStyle name="40% - Accent5 7 3 4 2" xfId="27737" xr:uid="{E07A38B6-0FB0-4853-A8D1-7D41B2BF4B6C}"/>
    <cellStyle name="40% - Accent5 7 3 4 2 2" xfId="46499" xr:uid="{A51F4BCA-10F1-40D0-B321-59693625E76A}"/>
    <cellStyle name="40% - Accent5 7 3 4 3" xfId="18346" xr:uid="{ABDA3100-4D90-43CE-B611-BF22964C0C31}"/>
    <cellStyle name="40% - Accent5 7 3 4 4" xfId="37118" xr:uid="{7D73A7E6-9176-4D26-B309-7EC65B19850A}"/>
    <cellStyle name="40% - Accent5 7 3 5" xfId="24070" xr:uid="{9A6E6DD6-AD8A-43B9-A7B6-D28C8432537F}"/>
    <cellStyle name="40% - Accent5 7 3 5 2" xfId="42833" xr:uid="{28AC0F85-0C59-4140-AAE4-57EAC640D96F}"/>
    <cellStyle name="40% - Accent5 7 3 6" xfId="14679" xr:uid="{2CE9D46E-741F-4959-8C33-7D6B79C55769}"/>
    <cellStyle name="40% - Accent5 7 3 7" xfId="33452" xr:uid="{2ED89031-12E7-4A58-BDA4-7068B2C6A33D}"/>
    <cellStyle name="40% - Accent5 7 3 8" xfId="51229" xr:uid="{EF0AB2B5-905F-4B97-B2BA-7F8BC303B746}"/>
    <cellStyle name="40% - Accent5 7 3 9" xfId="5023" xr:uid="{BB07F68A-486F-4778-989D-52B9CE24F774}"/>
    <cellStyle name="40% - Accent5 7 4" xfId="5799" xr:uid="{967D4640-461E-4EFE-A991-D1B7BA353686}"/>
    <cellStyle name="40% - Accent5 7 4 2" xfId="11273" xr:uid="{55E05702-4955-4AA3-8213-9408E7283594}"/>
    <cellStyle name="40% - Accent5 7 4 2 2" xfId="30127" xr:uid="{B87EE659-19A0-4608-9D71-5499B5A0CFAE}"/>
    <cellStyle name="40% - Accent5 7 4 2 2 2" xfId="48889" xr:uid="{86965496-F6CD-4C1E-A606-803DD4C1029C}"/>
    <cellStyle name="40% - Accent5 7 4 2 3" xfId="20736" xr:uid="{C179FC69-2B7C-4947-AC2F-7CC9948B910E}"/>
    <cellStyle name="40% - Accent5 7 4 2 4" xfId="39508" xr:uid="{81A562B1-29FD-4A66-944E-09E2465D06D7}"/>
    <cellStyle name="40% - Accent5 7 4 3" xfId="24846" xr:uid="{D5BC0516-8D91-4E59-B4D8-101533D6A6EB}"/>
    <cellStyle name="40% - Accent5 7 4 3 2" xfId="43608" xr:uid="{7E916A76-A99F-46D6-8468-4AF23BF57EBA}"/>
    <cellStyle name="40% - Accent5 7 4 4" xfId="15455" xr:uid="{CA868002-76F6-4884-9FBB-45BF4CB4DEA8}"/>
    <cellStyle name="40% - Accent5 7 4 5" xfId="34227" xr:uid="{CFA33E26-D6E5-44EA-B8A8-97E5D017E520}"/>
    <cellStyle name="40% - Accent5 7 4 6" xfId="53619" xr:uid="{984C1A5A-4877-410E-83B8-3A2640087861}"/>
    <cellStyle name="40% - Accent5 7 4 7" xfId="56031" xr:uid="{6711B29A-828C-43D7-9324-2683EB210BA6}"/>
    <cellStyle name="40% - Accent5 7 5" xfId="4248" xr:uid="{AA5B28A4-5C14-40FB-8CEE-420F41FA8492}"/>
    <cellStyle name="40% - Accent5 7 5 2" xfId="11274" xr:uid="{7C16B104-5C29-4EC1-98CA-6833F2E52154}"/>
    <cellStyle name="40% - Accent5 7 5 2 2" xfId="30128" xr:uid="{80D76191-7870-4E67-AB6E-520AD04CBE74}"/>
    <cellStyle name="40% - Accent5 7 5 2 2 2" xfId="48890" xr:uid="{D6B544F2-48D8-4EB5-A467-0267BB65B769}"/>
    <cellStyle name="40% - Accent5 7 5 2 3" xfId="20737" xr:uid="{B20A6488-A136-48B1-852A-F84474BFB721}"/>
    <cellStyle name="40% - Accent5 7 5 2 4" xfId="39509" xr:uid="{068344D2-9C54-43EA-BC91-CF9F2E4E2E6A}"/>
    <cellStyle name="40% - Accent5 7 5 3" xfId="23295" xr:uid="{AC6BF71F-26D1-4367-AF9E-D7FD77B1F217}"/>
    <cellStyle name="40% - Accent5 7 5 3 2" xfId="42058" xr:uid="{552292AD-3B66-4CE5-AFBA-CB9F03A7EF79}"/>
    <cellStyle name="40% - Accent5 7 5 4" xfId="13904" xr:uid="{FCFF1D08-027F-4017-BBB1-D529D8530D4E}"/>
    <cellStyle name="40% - Accent5 7 5 5" xfId="32677" xr:uid="{658698D6-C80B-4674-B2E8-3290AFA30467}"/>
    <cellStyle name="40% - Accent5 7 5 6" xfId="53620" xr:uid="{CD004D5B-A49D-4BE6-8010-251034FC9FC6}"/>
    <cellStyle name="40% - Accent5 7 5 7" xfId="56032" xr:uid="{2FEEE0CF-911A-49E5-86AB-867E9A0A56F8}"/>
    <cellStyle name="40% - Accent5 7 6" xfId="7143" xr:uid="{8EEE8E44-A86E-4F1C-ACD8-4BB7B170012E}"/>
    <cellStyle name="40% - Accent5 7 6 2" xfId="26183" xr:uid="{BFA4C038-F211-45F2-90C4-B595E9DE21A9}"/>
    <cellStyle name="40% - Accent5 7 6 2 2" xfId="44945" xr:uid="{167AC293-F486-4008-A846-CA1A24792FE4}"/>
    <cellStyle name="40% - Accent5 7 6 3" xfId="16792" xr:uid="{3DA51158-E486-4F19-8937-3E7C532F2551}"/>
    <cellStyle name="40% - Accent5 7 6 4" xfId="35564" xr:uid="{5070E0A7-49B0-4BC4-B01C-0B24E97205B3}"/>
    <cellStyle name="40% - Accent5 7 6 5" xfId="56033" xr:uid="{3546EAD8-C273-479D-8F71-99DDFCE90FA0}"/>
    <cellStyle name="40% - Accent5 7 7" xfId="8878" xr:uid="{EEA7EA80-369B-475F-B432-4763877AF931}"/>
    <cellStyle name="40% - Accent5 7 7 2" xfId="27734" xr:uid="{3EFC6FE2-921C-4BC3-987E-4CA76576D812}"/>
    <cellStyle name="40% - Accent5 7 7 2 2" xfId="46496" xr:uid="{7A703478-DD02-4E5D-B7A7-9AE054C914A5}"/>
    <cellStyle name="40% - Accent5 7 7 3" xfId="18343" xr:uid="{0A95FBBF-E85F-480A-9733-5246AABA077D}"/>
    <cellStyle name="40% - Accent5 7 7 4" xfId="37115" xr:uid="{DE1A0A78-F67E-4C29-85D0-CCE31E293053}"/>
    <cellStyle name="40% - Accent5 7 7 5" xfId="56034" xr:uid="{6B874A58-5A52-40D3-9A25-FED180390319}"/>
    <cellStyle name="40% - Accent5 7 8" xfId="22680" xr:uid="{6B93EFEC-4D4D-4E4A-A267-233B5E9157D3}"/>
    <cellStyle name="40% - Accent5 7 8 2" xfId="41452" xr:uid="{A4315476-81F4-4113-BD99-362497110E40}"/>
    <cellStyle name="40% - Accent5 7 8 3" xfId="56035" xr:uid="{80D948FE-A336-4CFC-89FD-79C8C5A6587C}"/>
    <cellStyle name="40% - Accent5 7 9" xfId="13289" xr:uid="{2EA10B94-44DC-46AF-A081-F8A1D11DFA1A}"/>
    <cellStyle name="40% - Accent5 7 9 2" xfId="56036" xr:uid="{EB58704F-BA28-40CD-B432-51DD0C12B24A}"/>
    <cellStyle name="40% - Accent5 8" xfId="1714" xr:uid="{47349C63-8780-4B83-85F1-E5675EC65681}"/>
    <cellStyle name="40% - Accent5 8 10" xfId="51230" xr:uid="{FE085379-2C1E-41C6-ACED-66A49718DC92}"/>
    <cellStyle name="40% - Accent5 8 11" xfId="3628" xr:uid="{28474025-B6AF-4385-9C94-42BB0CFDD538}"/>
    <cellStyle name="40% - Accent5 8 12" xfId="56037" xr:uid="{EF7E4270-5F63-4D1A-8C64-C5856F7F9299}"/>
    <cellStyle name="40% - Accent5 8 2" xfId="2583" xr:uid="{D2F1731D-614F-476E-ABC4-F2D7DE57A725}"/>
    <cellStyle name="40% - Accent5 8 2 10" xfId="56038" xr:uid="{4ADBAA0E-CFDF-4D14-B310-BE5C63651734}"/>
    <cellStyle name="40% - Accent5 8 2 2" xfId="7148" xr:uid="{807214D1-B795-4DA9-9997-AE2D108239D6}"/>
    <cellStyle name="40% - Accent5 8 2 2 2" xfId="11275" xr:uid="{DDFC6226-16D4-4640-8675-8F490390A007}"/>
    <cellStyle name="40% - Accent5 8 2 2 2 2" xfId="30129" xr:uid="{1BBF5A71-5A44-40D9-B7BA-6F26FE181DB2}"/>
    <cellStyle name="40% - Accent5 8 2 2 2 2 2" xfId="48891" xr:uid="{E15783B6-E9FF-475E-8B44-208DED5BF9B0}"/>
    <cellStyle name="40% - Accent5 8 2 2 2 3" xfId="20738" xr:uid="{4E6F3A45-0DBF-4C17-AB77-9D431DF5CFD0}"/>
    <cellStyle name="40% - Accent5 8 2 2 2 4" xfId="39510" xr:uid="{49FD521C-8674-4146-8AD5-136D9B5DF665}"/>
    <cellStyle name="40% - Accent5 8 2 2 3" xfId="26188" xr:uid="{7F3B50ED-C30C-44DF-9491-A9C4800EDDA1}"/>
    <cellStyle name="40% - Accent5 8 2 2 3 2" xfId="44950" xr:uid="{96CBEB2B-7ED9-4BBE-9A5E-937BFEB4B21F}"/>
    <cellStyle name="40% - Accent5 8 2 2 4" xfId="16797" xr:uid="{9807CC3C-C554-4F3B-90E5-2A22BE803046}"/>
    <cellStyle name="40% - Accent5 8 2 2 5" xfId="35569" xr:uid="{E658AD50-FD11-4134-8C28-726BC7C7EC8B}"/>
    <cellStyle name="40% - Accent5 8 2 2 6" xfId="53621" xr:uid="{F68CD872-2ADA-4EC7-B458-3491F2D316A2}"/>
    <cellStyle name="40% - Accent5 8 2 2 7" xfId="61493" xr:uid="{D7557CEB-52DE-4BDA-A71A-D353A3A7CEAF}"/>
    <cellStyle name="40% - Accent5 8 2 3" xfId="11276" xr:uid="{C670873E-BB60-4195-96F4-76582A6714D1}"/>
    <cellStyle name="40% - Accent5 8 2 3 2" xfId="30130" xr:uid="{16995109-518E-4869-967A-FACB7065AA3F}"/>
    <cellStyle name="40% - Accent5 8 2 3 2 2" xfId="48892" xr:uid="{B4A326D7-0A8F-4AD6-999C-68C61F554C2F}"/>
    <cellStyle name="40% - Accent5 8 2 3 3" xfId="20739" xr:uid="{343235B0-3CA0-48F8-A4B9-8FFCA79ECA8D}"/>
    <cellStyle name="40% - Accent5 8 2 3 4" xfId="39511" xr:uid="{3FABC592-84D0-4E6D-9836-39D44E3A4FA0}"/>
    <cellStyle name="40% - Accent5 8 2 3 5" xfId="53622" xr:uid="{14C58DAC-2D19-492C-A63E-88F73CD04EBF}"/>
    <cellStyle name="40% - Accent5 8 2 3 6" xfId="61494" xr:uid="{B74D13C8-6909-411C-9384-971270BFCB16}"/>
    <cellStyle name="40% - Accent5 8 2 4" xfId="8883" xr:uid="{60F8E2A1-D080-410F-97B6-CB49237DCAAD}"/>
    <cellStyle name="40% - Accent5 8 2 4 2" xfId="27739" xr:uid="{CD679EC5-C2B3-4492-AC19-0F9EE00C5AFE}"/>
    <cellStyle name="40% - Accent5 8 2 4 2 2" xfId="46501" xr:uid="{F5EE3325-B472-43CE-B5B2-24D1B3D1CD0B}"/>
    <cellStyle name="40% - Accent5 8 2 4 3" xfId="18348" xr:uid="{A99F692D-6F7C-4E44-B51B-EB8428970546}"/>
    <cellStyle name="40% - Accent5 8 2 4 4" xfId="37120" xr:uid="{2DB624E5-0964-4113-9296-BA5A79ABC80D}"/>
    <cellStyle name="40% - Accent5 8 2 5" xfId="24288" xr:uid="{02E09C07-F2ED-403F-A350-F82E720F5623}"/>
    <cellStyle name="40% - Accent5 8 2 5 2" xfId="43051" xr:uid="{1B4739A7-60B9-4D56-B5E5-CCD96867131B}"/>
    <cellStyle name="40% - Accent5 8 2 6" xfId="14897" xr:uid="{036ECC70-7630-4585-BB4A-6A90874DF1F3}"/>
    <cellStyle name="40% - Accent5 8 2 7" xfId="33670" xr:uid="{8E20EBBD-DFE7-41EF-97D7-969190ADAED6}"/>
    <cellStyle name="40% - Accent5 8 2 8" xfId="51231" xr:uid="{2FD86BF9-C39B-4A65-B835-B48E0DE323F3}"/>
    <cellStyle name="40% - Accent5 8 2 9" xfId="5241" xr:uid="{88359D07-DAD8-4D47-A46E-28D6E0626D26}"/>
    <cellStyle name="40% - Accent5 8 3" xfId="6017" xr:uid="{A9ABC173-5CAF-4D32-973F-056F43F07A8C}"/>
    <cellStyle name="40% - Accent5 8 3 2" xfId="11277" xr:uid="{1A3F0D9F-97B3-4EF8-978D-3D052379FE17}"/>
    <cellStyle name="40% - Accent5 8 3 2 2" xfId="30131" xr:uid="{B78C170B-B352-4D8D-BE28-3545E22C3915}"/>
    <cellStyle name="40% - Accent5 8 3 2 2 2" xfId="48893" xr:uid="{9092F51D-1742-4D7A-992C-55ADEBC71984}"/>
    <cellStyle name="40% - Accent5 8 3 2 3" xfId="20740" xr:uid="{6585C29C-C7FA-4D6B-BCEB-606044402852}"/>
    <cellStyle name="40% - Accent5 8 3 2 4" xfId="39512" xr:uid="{D895FADF-0E59-4581-AAC7-CAC26C03C766}"/>
    <cellStyle name="40% - Accent5 8 3 3" xfId="25064" xr:uid="{00E012C5-FA3B-452D-B703-9CB33296226F}"/>
    <cellStyle name="40% - Accent5 8 3 3 2" xfId="43826" xr:uid="{F12C36B0-DC86-460D-A75E-0C0E2C3B918A}"/>
    <cellStyle name="40% - Accent5 8 3 4" xfId="15673" xr:uid="{AA2527D5-19B8-4B09-BE15-BEF7E2A165A4}"/>
    <cellStyle name="40% - Accent5 8 3 5" xfId="34445" xr:uid="{FF3F753C-54CF-41C9-B396-A5C178975ED2}"/>
    <cellStyle name="40% - Accent5 8 3 6" xfId="53623" xr:uid="{5E98F9CB-7F1F-4E23-BE9E-F1B5DBA49ADB}"/>
    <cellStyle name="40% - Accent5 8 3 7" xfId="56039" xr:uid="{AFDD0433-1B0B-4ABE-A788-DD75D26D5B31}"/>
    <cellStyle name="40% - Accent5 8 4" xfId="4466" xr:uid="{B9ACEEF4-BB24-49F0-BEFB-DFC962607F8D}"/>
    <cellStyle name="40% - Accent5 8 4 2" xfId="11278" xr:uid="{B6795241-7468-41D0-9A30-4B6A34A61736}"/>
    <cellStyle name="40% - Accent5 8 4 2 2" xfId="30132" xr:uid="{EE4850B7-915E-4AA0-99B6-6AF5AA5F4EF9}"/>
    <cellStyle name="40% - Accent5 8 4 2 2 2" xfId="48894" xr:uid="{C8FE3DE4-4593-4EFA-A901-6BC41ADB3B97}"/>
    <cellStyle name="40% - Accent5 8 4 2 3" xfId="20741" xr:uid="{F143F949-ED59-4A62-AC44-F8CF889B4494}"/>
    <cellStyle name="40% - Accent5 8 4 2 4" xfId="39513" xr:uid="{669A761B-1A1A-4F75-8877-40D4FE0C24BD}"/>
    <cellStyle name="40% - Accent5 8 4 3" xfId="23513" xr:uid="{E6F60C7C-956D-4934-9ED6-4A23DFC8C9F6}"/>
    <cellStyle name="40% - Accent5 8 4 3 2" xfId="42276" xr:uid="{46855B55-C39C-41E8-B9E7-E0CA69E1F307}"/>
    <cellStyle name="40% - Accent5 8 4 4" xfId="14122" xr:uid="{2C6E1A8E-DE2A-47A8-8B20-5B246F564292}"/>
    <cellStyle name="40% - Accent5 8 4 5" xfId="32895" xr:uid="{3D3701D2-7C1F-4FC8-9417-1A48A0987B7E}"/>
    <cellStyle name="40% - Accent5 8 4 6" xfId="53624" xr:uid="{EA4F981B-DEF9-4DC2-9D41-D029E2F1639C}"/>
    <cellStyle name="40% - Accent5 8 4 7" xfId="56040" xr:uid="{AEB46552-48CB-4EEF-BA4E-91D6E3305D51}"/>
    <cellStyle name="40% - Accent5 8 5" xfId="7147" xr:uid="{BADE2B59-4A54-40CD-AE7D-CE11D150F767}"/>
    <cellStyle name="40% - Accent5 8 5 2" xfId="26187" xr:uid="{2FF7C8B9-41D9-4FC7-9CB3-B38D74DE3336}"/>
    <cellStyle name="40% - Accent5 8 5 2 2" xfId="44949" xr:uid="{2A7A0D59-1BB1-4910-AAAA-F964277CDC60}"/>
    <cellStyle name="40% - Accent5 8 5 3" xfId="16796" xr:uid="{792F3C85-8C57-4482-AEC3-95C6D483EFD9}"/>
    <cellStyle name="40% - Accent5 8 5 4" xfId="35568" xr:uid="{4F76B9BC-7008-4ED1-9B55-612828AC5ABD}"/>
    <cellStyle name="40% - Accent5 8 5 5" xfId="56041" xr:uid="{B1E50E1B-1134-4070-ADC4-F0B51D2DA7EA}"/>
    <cellStyle name="40% - Accent5 8 6" xfId="8882" xr:uid="{968E26B4-7E8E-4F58-A14C-48C7FBE4F4BB}"/>
    <cellStyle name="40% - Accent5 8 6 2" xfId="27738" xr:uid="{66F6ED9E-1EF1-4C46-B548-759C368A0473}"/>
    <cellStyle name="40% - Accent5 8 6 2 2" xfId="46500" xr:uid="{1370B2E6-B00E-4318-8F97-E267BAD7F84B}"/>
    <cellStyle name="40% - Accent5 8 6 3" xfId="18347" xr:uid="{9482A0E0-74BE-44A3-8BDC-26CD61623950}"/>
    <cellStyle name="40% - Accent5 8 6 4" xfId="37119" xr:uid="{03909354-888A-493A-BD69-F70BEAB9C5A5}"/>
    <cellStyle name="40% - Accent5 8 6 5" xfId="56042" xr:uid="{4816EAF4-7077-418F-9129-53A7E0799F8D}"/>
    <cellStyle name="40% - Accent5 8 7" xfId="22682" xr:uid="{61C91DDC-8FBA-4CB7-BD74-2F1A38AFD521}"/>
    <cellStyle name="40% - Accent5 8 7 2" xfId="41454" xr:uid="{944BA962-5B4A-40E2-8D6C-534A1A37C973}"/>
    <cellStyle name="40% - Accent5 8 7 3" xfId="56043" xr:uid="{87B2D2BD-6799-473C-8EC2-F2150C8773B0}"/>
    <cellStyle name="40% - Accent5 8 8" xfId="13291" xr:uid="{B989CECD-77D5-48D1-80FE-EC743A21CE73}"/>
    <cellStyle name="40% - Accent5 8 8 2" xfId="56044" xr:uid="{9445170A-CB0F-4514-A747-783A0EF4012D}"/>
    <cellStyle name="40% - Accent5 8 9" xfId="32073" xr:uid="{BD462822-8001-4A05-B95B-B3916DE2160B}"/>
    <cellStyle name="40% - Accent5 8 9 2" xfId="56045" xr:uid="{729EA0C7-7C10-4A8A-AB3D-2CCBA7DBF326}"/>
    <cellStyle name="40% - Accent5 9" xfId="1468" xr:uid="{A3907CE2-1C5A-4A90-B287-DA39484BFA68}"/>
    <cellStyle name="40% - Accent5 9 10" xfId="51232" xr:uid="{50A3879D-59A2-48FB-93C2-F55C412801FB}"/>
    <cellStyle name="40% - Accent5 9 11" xfId="3629" xr:uid="{3254FD43-8DC3-4A76-AF5C-D0EE8A0CCE50}"/>
    <cellStyle name="40% - Accent5 9 12" xfId="56046" xr:uid="{1180A353-87C9-42EE-95BE-44B37EEFC971}"/>
    <cellStyle name="40% - Accent5 9 2" xfId="2584" xr:uid="{83438B5A-C0E7-4C0E-8E8B-0D77690DFCB8}"/>
    <cellStyle name="40% - Accent5 9 2 10" xfId="56047" xr:uid="{07AFB0E4-8350-4E2C-B35E-0E52FC121A5B}"/>
    <cellStyle name="40% - Accent5 9 2 2" xfId="7150" xr:uid="{1AE96EA4-C3D4-489E-80DD-B1DE818B7CF3}"/>
    <cellStyle name="40% - Accent5 9 2 2 2" xfId="11279" xr:uid="{ACD9644F-0FF4-49EE-BBDE-DE6761CCFC54}"/>
    <cellStyle name="40% - Accent5 9 2 2 2 2" xfId="30133" xr:uid="{84CF36CA-680B-4AA5-B2AB-A9C53206B34B}"/>
    <cellStyle name="40% - Accent5 9 2 2 2 2 2" xfId="48895" xr:uid="{9FE7B9A6-B29D-4062-8C3E-4875721B2B2A}"/>
    <cellStyle name="40% - Accent5 9 2 2 2 3" xfId="20742" xr:uid="{F094E1DA-02A1-4C52-804B-CFFE46C1AAF2}"/>
    <cellStyle name="40% - Accent5 9 2 2 2 4" xfId="39514" xr:uid="{9105CC2F-1E20-49F8-B9EA-BBAB949F124F}"/>
    <cellStyle name="40% - Accent5 9 2 2 3" xfId="26190" xr:uid="{92EF000E-ED87-4BDF-ACDF-B7963A183A99}"/>
    <cellStyle name="40% - Accent5 9 2 2 3 2" xfId="44952" xr:uid="{91AEC234-9A70-45BE-A0F1-0694E22AF302}"/>
    <cellStyle name="40% - Accent5 9 2 2 4" xfId="16799" xr:uid="{7D0FBC21-5633-495D-BF9A-0D77123F9CAF}"/>
    <cellStyle name="40% - Accent5 9 2 2 5" xfId="35571" xr:uid="{7CBACD58-5099-49F5-9EC6-0623F6A4EF9B}"/>
    <cellStyle name="40% - Accent5 9 2 2 6" xfId="53625" xr:uid="{7B04CB47-0065-4D90-8D16-5E0FB26D4A27}"/>
    <cellStyle name="40% - Accent5 9 2 2 7" xfId="61495" xr:uid="{91F27595-9CB3-401E-BE52-EDCA28BE5A0D}"/>
    <cellStyle name="40% - Accent5 9 2 3" xfId="11280" xr:uid="{2B066572-6A24-4282-90E1-EC2768DA07A3}"/>
    <cellStyle name="40% - Accent5 9 2 3 2" xfId="30134" xr:uid="{1A684CF2-0527-4A84-B7A1-285D43C3B6A5}"/>
    <cellStyle name="40% - Accent5 9 2 3 2 2" xfId="48896" xr:uid="{C45D13AD-3A84-4E50-B6AA-E2DB267C713C}"/>
    <cellStyle name="40% - Accent5 9 2 3 3" xfId="20743" xr:uid="{620C190E-5A5B-4B0B-A011-ECF10F7812E0}"/>
    <cellStyle name="40% - Accent5 9 2 3 4" xfId="39515" xr:uid="{5BCF2030-6990-4B1F-B0A3-A9B82466BA6D}"/>
    <cellStyle name="40% - Accent5 9 2 3 5" xfId="53626" xr:uid="{7432A360-0631-44BF-AAB0-D5AF40E28282}"/>
    <cellStyle name="40% - Accent5 9 2 3 6" xfId="61496" xr:uid="{6037748C-DC48-4EF5-8BD2-C8EBE80112AD}"/>
    <cellStyle name="40% - Accent5 9 2 4" xfId="8885" xr:uid="{679D333E-426D-4CBF-BB86-CD058657AA05}"/>
    <cellStyle name="40% - Accent5 9 2 4 2" xfId="27741" xr:uid="{3033D7C7-77A0-45B8-9003-89806FB62E1F}"/>
    <cellStyle name="40% - Accent5 9 2 4 2 2" xfId="46503" xr:uid="{43EDE373-E2B5-415C-985B-1F9E793AC2CF}"/>
    <cellStyle name="40% - Accent5 9 2 4 3" xfId="18350" xr:uid="{D1206D9F-9880-442A-ADAC-7E275EE3C15B}"/>
    <cellStyle name="40% - Accent5 9 2 4 4" xfId="37122" xr:uid="{9755BA38-44F7-48B4-A442-E9A588ECC53F}"/>
    <cellStyle name="40% - Accent5 9 2 5" xfId="24557" xr:uid="{95DEED4E-2020-4453-BBBD-52C42BD3AA1F}"/>
    <cellStyle name="40% - Accent5 9 2 5 2" xfId="43319" xr:uid="{ABBC06F8-2D76-4C7B-8A20-1001FB797A2C}"/>
    <cellStyle name="40% - Accent5 9 2 6" xfId="15166" xr:uid="{83CABAF2-768B-4F53-A249-03D54B5E6F59}"/>
    <cellStyle name="40% - Accent5 9 2 7" xfId="33938" xr:uid="{F4C94998-5FFC-482B-9832-ED837483915F}"/>
    <cellStyle name="40% - Accent5 9 2 8" xfId="51233" xr:uid="{F0F72945-F0F9-4FE2-8358-BAC07EBC51CF}"/>
    <cellStyle name="40% - Accent5 9 2 9" xfId="5510" xr:uid="{7B7397F2-9955-488D-BC47-36FE789FE925}"/>
    <cellStyle name="40% - Accent5 9 3" xfId="6285" xr:uid="{3D7B45AC-06B6-4FB0-AB29-8045730F5A82}"/>
    <cellStyle name="40% - Accent5 9 3 2" xfId="11281" xr:uid="{FD22C45C-DCF1-4514-8453-048354E5D59B}"/>
    <cellStyle name="40% - Accent5 9 3 2 2" xfId="30135" xr:uid="{8F93C06E-7D59-4489-9DE4-650B2522CA3D}"/>
    <cellStyle name="40% - Accent5 9 3 2 2 2" xfId="48897" xr:uid="{D65C7861-E9F5-4177-8A74-1CB60D16E466}"/>
    <cellStyle name="40% - Accent5 9 3 2 3" xfId="20744" xr:uid="{9367FF03-0A60-41BE-BB54-7EF05C9C564A}"/>
    <cellStyle name="40% - Accent5 9 3 2 4" xfId="39516" xr:uid="{0B11ACC7-A6E9-41CA-A18D-AA8CAEC0D3F2}"/>
    <cellStyle name="40% - Accent5 9 3 3" xfId="25332" xr:uid="{B0C24C3E-347F-4915-A860-DE0E37A0C280}"/>
    <cellStyle name="40% - Accent5 9 3 3 2" xfId="44094" xr:uid="{FACC171B-4227-4D2A-9F1B-6C3021F8776F}"/>
    <cellStyle name="40% - Accent5 9 3 4" xfId="15941" xr:uid="{CAAA1FCB-7DC5-4A92-8CE7-9C6D6FAA827B}"/>
    <cellStyle name="40% - Accent5 9 3 5" xfId="34713" xr:uid="{2CB0F3E9-9948-4346-97E7-E783493D9533}"/>
    <cellStyle name="40% - Accent5 9 3 6" xfId="53627" xr:uid="{8A82DAB4-2E45-41BE-AD61-EC5FB49C09F3}"/>
    <cellStyle name="40% - Accent5 9 3 7" xfId="56048" xr:uid="{CB9A050B-743F-45DF-A589-18F27967159E}"/>
    <cellStyle name="40% - Accent5 9 4" xfId="4734" xr:uid="{F7DA5C6A-8B80-4437-A628-D482A343C435}"/>
    <cellStyle name="40% - Accent5 9 4 2" xfId="11282" xr:uid="{3AC20699-EBB0-447A-9987-D12236251CC0}"/>
    <cellStyle name="40% - Accent5 9 4 2 2" xfId="30136" xr:uid="{404F4B2A-D00B-4044-891F-74AFBA2F3760}"/>
    <cellStyle name="40% - Accent5 9 4 2 2 2" xfId="48898" xr:uid="{9FCCC789-5D9C-4163-BCD1-5A8B792866C0}"/>
    <cellStyle name="40% - Accent5 9 4 2 3" xfId="20745" xr:uid="{028AB0C2-698D-4FC3-A6FE-BA2CA67604E1}"/>
    <cellStyle name="40% - Accent5 9 4 2 4" xfId="39517" xr:uid="{B6E275E4-7F3C-4A39-BD05-05A566B0B1E0}"/>
    <cellStyle name="40% - Accent5 9 4 3" xfId="23781" xr:uid="{A82B8D42-2026-4081-B4B8-478262BAB405}"/>
    <cellStyle name="40% - Accent5 9 4 3 2" xfId="42544" xr:uid="{B810CA39-3899-48C2-A597-DAAD01F7906A}"/>
    <cellStyle name="40% - Accent5 9 4 4" xfId="14390" xr:uid="{3082ED13-819E-4599-9312-BA01FFF52887}"/>
    <cellStyle name="40% - Accent5 9 4 5" xfId="33163" xr:uid="{5216EB58-0F07-49D7-AEEF-AB3CDF5F050A}"/>
    <cellStyle name="40% - Accent5 9 4 6" xfId="53628" xr:uid="{37F03617-2FB3-4227-B622-E7AD2A51D97A}"/>
    <cellStyle name="40% - Accent5 9 4 7" xfId="56049" xr:uid="{F412B9C8-520B-4F4D-9DD2-107ACA356FB3}"/>
    <cellStyle name="40% - Accent5 9 5" xfId="7149" xr:uid="{35B6ABA6-B437-441F-965C-2A353C5F09B3}"/>
    <cellStyle name="40% - Accent5 9 5 2" xfId="26189" xr:uid="{C75812B4-6C65-4D88-983E-44E177B3EE50}"/>
    <cellStyle name="40% - Accent5 9 5 2 2" xfId="44951" xr:uid="{9B9F48CA-26DD-406E-BAC5-F37F70D9BAB9}"/>
    <cellStyle name="40% - Accent5 9 5 3" xfId="16798" xr:uid="{48B1B791-BEFD-4E53-9D73-BB2E27BEF02D}"/>
    <cellStyle name="40% - Accent5 9 5 4" xfId="35570" xr:uid="{1FB6FAD7-0004-474B-9901-FD1A00685C20}"/>
    <cellStyle name="40% - Accent5 9 5 5" xfId="56050" xr:uid="{8F9EB5F3-F119-4E0F-BBB7-2F482C8209F5}"/>
    <cellStyle name="40% - Accent5 9 6" xfId="8884" xr:uid="{3CD669C3-FF66-4616-942A-CEFC840B2A23}"/>
    <cellStyle name="40% - Accent5 9 6 2" xfId="27740" xr:uid="{BD16EF12-1F5D-4684-9FFD-617C292AF6A4}"/>
    <cellStyle name="40% - Accent5 9 6 2 2" xfId="46502" xr:uid="{F8551129-2EBB-4A51-9621-A13D8E82F564}"/>
    <cellStyle name="40% - Accent5 9 6 3" xfId="18349" xr:uid="{9DCA0372-0DBB-42BC-975C-C138FF887F27}"/>
    <cellStyle name="40% - Accent5 9 6 4" xfId="37121" xr:uid="{6DE3593C-32EB-41EB-9F70-5E480B0CC19C}"/>
    <cellStyle name="40% - Accent5 9 6 5" xfId="56051" xr:uid="{7F3C4CE8-9C01-4A6C-93D5-CC1571A3F3BD}"/>
    <cellStyle name="40% - Accent5 9 7" xfId="22683" xr:uid="{61CC039C-C430-48CF-A1F5-1044C5D9123B}"/>
    <cellStyle name="40% - Accent5 9 7 2" xfId="41455" xr:uid="{D0D3319B-C8D4-4437-BF5C-073B801FEB3D}"/>
    <cellStyle name="40% - Accent5 9 7 3" xfId="56052" xr:uid="{90D8B282-3C0D-4D42-A076-50EA2DAF6448}"/>
    <cellStyle name="40% - Accent5 9 8" xfId="13292" xr:uid="{97FBFF53-65D4-4C77-B208-7D70D9629A9E}"/>
    <cellStyle name="40% - Accent5 9 8 2" xfId="56053" xr:uid="{C1E79045-0562-4DA4-AB5D-3CAD767A00D2}"/>
    <cellStyle name="40% - Accent5 9 9" xfId="32074" xr:uid="{58CD270D-6A0C-4BD6-BA90-36114129AA55}"/>
    <cellStyle name="40% - Accent6 10" xfId="861" xr:uid="{8D081C12-F26E-4725-835E-83ED26E54A0F}"/>
    <cellStyle name="40% - Accent6 10 10" xfId="51234" xr:uid="{A351E449-A628-4331-8FEB-3BCFBFB4212F}"/>
    <cellStyle name="40% - Accent6 10 11" xfId="3630" xr:uid="{3F468BA7-933D-4C6F-9B93-60C62521289D}"/>
    <cellStyle name="40% - Accent6 10 12" xfId="56054" xr:uid="{41C08F32-4905-405A-B226-4C068625078F}"/>
    <cellStyle name="40% - Accent6 10 2" xfId="2585" xr:uid="{444C44FD-F4B1-49E0-82C5-054D15C70E53}"/>
    <cellStyle name="40% - Accent6 10 2 10" xfId="56055" xr:uid="{6A81AD2F-8AAA-4353-BE8A-9A6E1F8EAE68}"/>
    <cellStyle name="40% - Accent6 10 2 2" xfId="7152" xr:uid="{F5CCFDBE-995B-4331-865D-0FFD9223FAFA}"/>
    <cellStyle name="40% - Accent6 10 2 2 2" xfId="11283" xr:uid="{47278293-BE7C-422A-AB2C-CE17DB0B7CEC}"/>
    <cellStyle name="40% - Accent6 10 2 2 2 2" xfId="30137" xr:uid="{3813C6C6-5774-4237-8919-DAE8AE86AA88}"/>
    <cellStyle name="40% - Accent6 10 2 2 2 2 2" xfId="48899" xr:uid="{AD0248B4-554B-4297-96E1-5BD230179C4D}"/>
    <cellStyle name="40% - Accent6 10 2 2 2 3" xfId="20746" xr:uid="{CC0A2DF9-AD43-46D1-A9A5-1807D79B790F}"/>
    <cellStyle name="40% - Accent6 10 2 2 2 4" xfId="39518" xr:uid="{CB9C280A-4473-452C-86D7-2761E12AF2DD}"/>
    <cellStyle name="40% - Accent6 10 2 2 3" xfId="26192" xr:uid="{610FD2EE-AA13-42EE-97C9-CDAA1652EE57}"/>
    <cellStyle name="40% - Accent6 10 2 2 3 2" xfId="44954" xr:uid="{EBC65E57-72CA-4D6F-96DE-E12111BDEE16}"/>
    <cellStyle name="40% - Accent6 10 2 2 4" xfId="16801" xr:uid="{DD252DD2-942F-416D-B242-6FC5AA12BA69}"/>
    <cellStyle name="40% - Accent6 10 2 2 5" xfId="35573" xr:uid="{98FDCDFC-CD23-4607-9AEB-EA7147A3FBB7}"/>
    <cellStyle name="40% - Accent6 10 2 2 6" xfId="53629" xr:uid="{141513AA-50D4-48FF-85EB-3E1ABBB6A8D2}"/>
    <cellStyle name="40% - Accent6 10 2 2 7" xfId="61497" xr:uid="{EDF2DD77-0046-4385-8716-648864B6B26F}"/>
    <cellStyle name="40% - Accent6 10 2 3" xfId="11284" xr:uid="{9ACF1029-BF4B-4D44-AE32-A0EB08AE21A3}"/>
    <cellStyle name="40% - Accent6 10 2 3 2" xfId="30138" xr:uid="{3905BEB2-31FF-404C-8525-2C0B43406BF7}"/>
    <cellStyle name="40% - Accent6 10 2 3 2 2" xfId="48900" xr:uid="{2878C1CA-E913-47C4-8314-C0317D8F0A0D}"/>
    <cellStyle name="40% - Accent6 10 2 3 3" xfId="20747" xr:uid="{8EAFF4BA-FAA3-4056-A738-B6CC08809F20}"/>
    <cellStyle name="40% - Accent6 10 2 3 4" xfId="39519" xr:uid="{7DE5799C-A124-4AAA-ADC5-D2F254D6ED8F}"/>
    <cellStyle name="40% - Accent6 10 2 3 5" xfId="53630" xr:uid="{E4139A36-4EB6-47C7-8DE2-762330FC1005}"/>
    <cellStyle name="40% - Accent6 10 2 3 6" xfId="61498" xr:uid="{7C087FF9-6439-4BE9-9BE1-DF7D77575548}"/>
    <cellStyle name="40% - Accent6 10 2 4" xfId="8887" xr:uid="{583E1DA1-902F-45D3-A549-6E0308A1EDA9}"/>
    <cellStyle name="40% - Accent6 10 2 4 2" xfId="27743" xr:uid="{DA3463D4-5784-4551-81BC-A07F8E31DFAE}"/>
    <cellStyle name="40% - Accent6 10 2 4 2 2" xfId="46505" xr:uid="{D0A93CB1-03B3-4180-BF69-646B28268FD1}"/>
    <cellStyle name="40% - Accent6 10 2 4 3" xfId="18352" xr:uid="{EE5C33DE-B7C9-48A6-A50B-1E12EC08371D}"/>
    <cellStyle name="40% - Accent6 10 2 4 4" xfId="37124" xr:uid="{7FE92B47-75D3-4F85-8047-FFC6D8678A75}"/>
    <cellStyle name="40% - Accent6 10 2 5" xfId="24592" xr:uid="{01225387-0A3A-4845-AAB4-2806BC79F6DF}"/>
    <cellStyle name="40% - Accent6 10 2 5 2" xfId="43354" xr:uid="{AC0000C3-786B-45CA-AAD5-9D5A921A2101}"/>
    <cellStyle name="40% - Accent6 10 2 6" xfId="15201" xr:uid="{07B7567A-5AA2-4A70-82FC-E76EE2FB28FD}"/>
    <cellStyle name="40% - Accent6 10 2 7" xfId="33973" xr:uid="{C6DF7627-A7A4-4CED-B6C5-4ED731C1EB41}"/>
    <cellStyle name="40% - Accent6 10 2 8" xfId="51235" xr:uid="{F5093398-5A73-4C92-ACEE-3F98B84B33BA}"/>
    <cellStyle name="40% - Accent6 10 2 9" xfId="5545" xr:uid="{5F7808BA-0A83-4B91-A2F6-7BAE894BE552}"/>
    <cellStyle name="40% - Accent6 10 3" xfId="6320" xr:uid="{8FA9C969-8E73-43BF-8F03-72B2B093FE9A}"/>
    <cellStyle name="40% - Accent6 10 3 2" xfId="11285" xr:uid="{8A1FB354-5EB8-4CD8-A131-308D048F771F}"/>
    <cellStyle name="40% - Accent6 10 3 2 2" xfId="30139" xr:uid="{36C5B96A-4EA1-4D3C-84C5-A39A12DC478B}"/>
    <cellStyle name="40% - Accent6 10 3 2 2 2" xfId="48901" xr:uid="{AD1774FD-F4FD-4AE4-8576-C699E39EDBBC}"/>
    <cellStyle name="40% - Accent6 10 3 2 3" xfId="20748" xr:uid="{2634EC52-D27E-44CE-BCEA-41B47C12EF9A}"/>
    <cellStyle name="40% - Accent6 10 3 2 4" xfId="39520" xr:uid="{CACBE459-E5C5-4DDE-91A9-66C049F893D7}"/>
    <cellStyle name="40% - Accent6 10 3 3" xfId="25367" xr:uid="{E175E3EA-96AC-4923-9408-9E3C291D2690}"/>
    <cellStyle name="40% - Accent6 10 3 3 2" xfId="44129" xr:uid="{39580236-041D-489A-909F-3B73C1DC8080}"/>
    <cellStyle name="40% - Accent6 10 3 4" xfId="15976" xr:uid="{AE876FEF-A6E1-469D-8C88-941977D8A3CD}"/>
    <cellStyle name="40% - Accent6 10 3 5" xfId="34748" xr:uid="{7C9DBF1A-DEF9-4106-A18A-E73105BA8B3B}"/>
    <cellStyle name="40% - Accent6 10 3 6" xfId="53631" xr:uid="{C46A67C5-449B-4BAA-B357-896586F338B9}"/>
    <cellStyle name="40% - Accent6 10 3 7" xfId="56056" xr:uid="{4ACEE198-2432-48E5-9E40-DC32F1AF33B7}"/>
    <cellStyle name="40% - Accent6 10 4" xfId="4769" xr:uid="{819E56C7-63AB-41E9-8AB1-CCD02D53AC48}"/>
    <cellStyle name="40% - Accent6 10 4 2" xfId="11286" xr:uid="{B42D6703-EE97-42FF-802A-773B4C2BE03F}"/>
    <cellStyle name="40% - Accent6 10 4 2 2" xfId="30140" xr:uid="{9FFC5C34-63F3-4180-9CC5-F5FD66C54F4F}"/>
    <cellStyle name="40% - Accent6 10 4 2 2 2" xfId="48902" xr:uid="{81DD21BD-D1A5-429C-BC33-DCD4CDA60711}"/>
    <cellStyle name="40% - Accent6 10 4 2 3" xfId="20749" xr:uid="{A97D9B61-AFCA-4A89-A155-F43AA37F7582}"/>
    <cellStyle name="40% - Accent6 10 4 2 4" xfId="39521" xr:uid="{F9BCF1B7-5746-48A2-B447-0A847B7C4D7A}"/>
    <cellStyle name="40% - Accent6 10 4 3" xfId="23816" xr:uid="{6C1CFFC2-115C-4924-9985-4C5533006C14}"/>
    <cellStyle name="40% - Accent6 10 4 3 2" xfId="42579" xr:uid="{EF23F1B9-ADA9-44A6-BC64-B45784C5F984}"/>
    <cellStyle name="40% - Accent6 10 4 4" xfId="14425" xr:uid="{9B5CD1E1-4BC5-4F6E-A5AE-B7ADDC7F17F8}"/>
    <cellStyle name="40% - Accent6 10 4 5" xfId="33198" xr:uid="{75714363-1017-499C-B252-2FF4F5A99487}"/>
    <cellStyle name="40% - Accent6 10 4 6" xfId="53632" xr:uid="{DAD4C58C-3832-42FC-AA2B-5C2F10537802}"/>
    <cellStyle name="40% - Accent6 10 4 7" xfId="56057" xr:uid="{86BB99D4-907D-4553-84AF-F8F4A3A23D2A}"/>
    <cellStyle name="40% - Accent6 10 5" xfId="7151" xr:uid="{0957C900-D8FC-4C5E-A747-0549A32C0CBB}"/>
    <cellStyle name="40% - Accent6 10 5 2" xfId="26191" xr:uid="{9CDBC48C-0249-4AE1-B8EB-FA7FAA4F89A4}"/>
    <cellStyle name="40% - Accent6 10 5 2 2" xfId="44953" xr:uid="{622CE29F-B641-4B76-8284-C4894A1F88BC}"/>
    <cellStyle name="40% - Accent6 10 5 3" xfId="16800" xr:uid="{DB5537FE-D999-45C9-965B-2B7EFFAEF3FD}"/>
    <cellStyle name="40% - Accent6 10 5 4" xfId="35572" xr:uid="{B18EAE82-9BDB-40FA-9279-582FAD2E63FE}"/>
    <cellStyle name="40% - Accent6 10 5 5" xfId="56058" xr:uid="{B7444A7D-2439-4764-9F1F-0538255F84CF}"/>
    <cellStyle name="40% - Accent6 10 6" xfId="8886" xr:uid="{A7D15B62-63C2-4C5F-87B0-BB55B076FFFA}"/>
    <cellStyle name="40% - Accent6 10 6 2" xfId="27742" xr:uid="{AD80F6AB-ED58-4DD6-B867-A6A3F169B05F}"/>
    <cellStyle name="40% - Accent6 10 6 2 2" xfId="46504" xr:uid="{58F2930B-6C64-4E6F-B637-8959580F7B3B}"/>
    <cellStyle name="40% - Accent6 10 6 3" xfId="18351" xr:uid="{E68FD1DE-E5AA-43B0-A503-F92177725E61}"/>
    <cellStyle name="40% - Accent6 10 6 4" xfId="37123" xr:uid="{012B259A-6CCE-4C2D-946E-60FF9301884A}"/>
    <cellStyle name="40% - Accent6 10 7" xfId="22684" xr:uid="{3D5F64AC-77E7-4C95-BCF8-96C48A515BAA}"/>
    <cellStyle name="40% - Accent6 10 7 2" xfId="41456" xr:uid="{A2473D61-5D1A-4A95-AF2A-954E2CA7E182}"/>
    <cellStyle name="40% - Accent6 10 8" xfId="13293" xr:uid="{917882EE-59A9-4175-890A-7B9E31F971DB}"/>
    <cellStyle name="40% - Accent6 10 9" xfId="32075" xr:uid="{C2A7E22A-5DDC-4216-849E-ADB62FDE21BF}"/>
    <cellStyle name="40% - Accent6 11" xfId="2586" xr:uid="{9CE25122-1795-41F3-BCFD-ED5C6700155B}"/>
    <cellStyle name="40% - Accent6 11 10" xfId="56059" xr:uid="{EA05F489-AB46-44A3-90C3-63A2712CBAC2}"/>
    <cellStyle name="40% - Accent6 11 2" xfId="4810" xr:uid="{1E52F95D-223C-4298-B560-C7D5F54DEC83}"/>
    <cellStyle name="40% - Accent6 11 2 2" xfId="11287" xr:uid="{C01F238E-432A-4305-8707-3F865895E6A8}"/>
    <cellStyle name="40% - Accent6 11 2 2 2" xfId="30141" xr:uid="{CC169EE2-C9A6-4AA0-A8E6-90B2FFD26761}"/>
    <cellStyle name="40% - Accent6 11 2 2 2 2" xfId="48903" xr:uid="{9AF49175-2721-42B4-B009-C560E299C9AB}"/>
    <cellStyle name="40% - Accent6 11 2 2 3" xfId="20750" xr:uid="{78D6861F-8B7A-4EAD-BBC0-EBBCBA2A4E54}"/>
    <cellStyle name="40% - Accent6 11 2 2 4" xfId="39522" xr:uid="{8999FE43-4FE3-4552-8126-58F07216DD82}"/>
    <cellStyle name="40% - Accent6 11 2 3" xfId="23857" xr:uid="{6B2101E0-EBB2-4599-84ED-EEA02A8F8923}"/>
    <cellStyle name="40% - Accent6 11 2 3 2" xfId="42620" xr:uid="{A6117CAD-33B6-4D3D-88FD-035E56066049}"/>
    <cellStyle name="40% - Accent6 11 2 4" xfId="14466" xr:uid="{802FF539-62D5-4E22-B027-CCFB436DAC14}"/>
    <cellStyle name="40% - Accent6 11 2 5" xfId="33239" xr:uid="{6B55B0A4-E04C-4F39-9F08-8B2273ACC135}"/>
    <cellStyle name="40% - Accent6 11 2 6" xfId="53633" xr:uid="{A3BBCD07-77B3-4345-A4D0-3284508DF510}"/>
    <cellStyle name="40% - Accent6 11 2 7" xfId="56060" xr:uid="{D3186A02-9523-434E-8C3D-1986533C62C6}"/>
    <cellStyle name="40% - Accent6 11 3" xfId="7153" xr:uid="{0C3F03B6-C044-4258-B999-81322170864E}"/>
    <cellStyle name="40% - Accent6 11 3 2" xfId="11288" xr:uid="{B8C5891D-C345-439F-93AA-ADFD21094491}"/>
    <cellStyle name="40% - Accent6 11 3 2 2" xfId="30142" xr:uid="{05F1DC65-B150-49E0-BC59-644DBFFFA33B}"/>
    <cellStyle name="40% - Accent6 11 3 2 2 2" xfId="48904" xr:uid="{08D7527E-35E9-401B-969D-A2329AF31AB1}"/>
    <cellStyle name="40% - Accent6 11 3 2 3" xfId="20751" xr:uid="{4C5D772B-A6A2-46E6-BB1D-588FBE85429E}"/>
    <cellStyle name="40% - Accent6 11 3 2 4" xfId="39523" xr:uid="{7C310026-DDDC-46D9-ADEA-FC7866EF647D}"/>
    <cellStyle name="40% - Accent6 11 3 3" xfId="26193" xr:uid="{5FE2F4D4-E027-43BE-B07D-FC823756E749}"/>
    <cellStyle name="40% - Accent6 11 3 3 2" xfId="44955" xr:uid="{1E9E03F4-AFDE-4D6E-B353-E8626DCED7AF}"/>
    <cellStyle name="40% - Accent6 11 3 4" xfId="16802" xr:uid="{EC858DD9-21B7-43C8-947A-7990F73BCC17}"/>
    <cellStyle name="40% - Accent6 11 3 5" xfId="35574" xr:uid="{B73489CE-7732-4159-8FF4-B93CE3321C69}"/>
    <cellStyle name="40% - Accent6 11 3 6" xfId="53634" xr:uid="{F89A657C-893C-40C2-88B4-CD3657ECBE92}"/>
    <cellStyle name="40% - Accent6 11 3 7" xfId="56061" xr:uid="{BEBE6CE2-E686-4BDF-B846-22AC5B330E50}"/>
    <cellStyle name="40% - Accent6 11 4" xfId="8888" xr:uid="{09E42017-7030-4FD2-A17D-B581D3DE2D6C}"/>
    <cellStyle name="40% - Accent6 11 4 2" xfId="27744" xr:uid="{3ED200D6-5964-4967-9348-97D87E0893B4}"/>
    <cellStyle name="40% - Accent6 11 4 2 2" xfId="46506" xr:uid="{29C1AE02-A267-449F-B3C0-1E6A12B61A21}"/>
    <cellStyle name="40% - Accent6 11 4 3" xfId="18353" xr:uid="{CDB50546-E113-42DE-8D46-189B54ABD1C5}"/>
    <cellStyle name="40% - Accent6 11 4 4" xfId="37125" xr:uid="{BC0BAD2A-7F2A-4807-880F-B3DED8860D74}"/>
    <cellStyle name="40% - Accent6 11 4 5" xfId="56062" xr:uid="{17F64241-3B26-48F9-9D6C-9D8AB7E8A15C}"/>
    <cellStyle name="40% - Accent6 11 5" xfId="22685" xr:uid="{90FB7B6D-3FE4-4071-A756-797DBB2A310B}"/>
    <cellStyle name="40% - Accent6 11 5 2" xfId="41457" xr:uid="{1CD1E14C-3636-4D7A-85EF-5D81DE16C619}"/>
    <cellStyle name="40% - Accent6 11 5 3" xfId="56063" xr:uid="{E4A3F205-F57D-402B-AE51-305C39BE2F90}"/>
    <cellStyle name="40% - Accent6 11 6" xfId="13294" xr:uid="{A8D9598D-44C8-4A41-B6D2-48DFD966B635}"/>
    <cellStyle name="40% - Accent6 11 7" xfId="32076" xr:uid="{7AB54EEA-E604-479B-902E-BBF91F2762FE}"/>
    <cellStyle name="40% - Accent6 11 8" xfId="51236" xr:uid="{4E05D3EE-9101-45C5-8E36-010B1B46EB53}"/>
    <cellStyle name="40% - Accent6 11 9" xfId="3631" xr:uid="{D8E4C308-88F8-4249-8A48-75FF80F07CE8}"/>
    <cellStyle name="40% - Accent6 12" xfId="2587" xr:uid="{970C312B-89B9-471F-85DD-6093926569B8}"/>
    <cellStyle name="40% - Accent6 12 10" xfId="56064" xr:uid="{033A6C1F-A146-40A2-9E39-E9039689F91B}"/>
    <cellStyle name="40% - Accent6 12 2" xfId="7154" xr:uid="{0E9414CC-625A-48F1-BE2D-D6BC5A033A35}"/>
    <cellStyle name="40% - Accent6 12 2 2" xfId="11289" xr:uid="{217BCBC0-85F6-4B88-8779-094D0C400057}"/>
    <cellStyle name="40% - Accent6 12 2 2 2" xfId="30143" xr:uid="{8ECADA59-E787-4AD2-8855-625CF9A8759A}"/>
    <cellStyle name="40% - Accent6 12 2 2 2 2" xfId="48905" xr:uid="{ABCA50E9-0CAF-48DB-A081-6E114E221A99}"/>
    <cellStyle name="40% - Accent6 12 2 2 3" xfId="20752" xr:uid="{10C067F8-7744-41D9-8EDC-6897E747AD3B}"/>
    <cellStyle name="40% - Accent6 12 2 2 4" xfId="39524" xr:uid="{8EF55481-CB2B-4D0C-98A8-E2E506B6B9FE}"/>
    <cellStyle name="40% - Accent6 12 2 3" xfId="26194" xr:uid="{8CEA1CA5-DB51-4151-8044-600058F2565A}"/>
    <cellStyle name="40% - Accent6 12 2 3 2" xfId="44956" xr:uid="{2D188808-62B5-4C26-8F1F-1505CC47E830}"/>
    <cellStyle name="40% - Accent6 12 2 4" xfId="16803" xr:uid="{B2FA5DE6-C730-45DA-AD9D-DB50FD551A6E}"/>
    <cellStyle name="40% - Accent6 12 2 5" xfId="35575" xr:uid="{2CC4339B-464B-4A23-B0F7-2F683B4F3A9F}"/>
    <cellStyle name="40% - Accent6 12 2 6" xfId="53635" xr:uid="{577BD361-E2AC-4CC5-AEC5-1B525978B3DD}"/>
    <cellStyle name="40% - Accent6 12 2 7" xfId="56065" xr:uid="{B6055DA6-88D4-4F62-8F8E-D2F2D8A3A2AA}"/>
    <cellStyle name="40% - Accent6 12 3" xfId="11290" xr:uid="{FA529C8E-1877-487B-9E42-A444C1620FEA}"/>
    <cellStyle name="40% - Accent6 12 3 2" xfId="30144" xr:uid="{ED4F84AD-EA1F-4442-88D7-5A9F4E4DF6B6}"/>
    <cellStyle name="40% - Accent6 12 3 2 2" xfId="48906" xr:uid="{30F66ABA-BCEC-42DD-828D-F7F5D2622880}"/>
    <cellStyle name="40% - Accent6 12 3 3" xfId="20753" xr:uid="{4D2D3FB9-1070-459A-832A-8F7E0F449BD4}"/>
    <cellStyle name="40% - Accent6 12 3 4" xfId="39525" xr:uid="{D060F984-BA68-4F88-B6D6-FC2C2BF26486}"/>
    <cellStyle name="40% - Accent6 12 3 5" xfId="53636" xr:uid="{4C5A3112-3384-449A-87CB-C6D41F340162}"/>
    <cellStyle name="40% - Accent6 12 3 6" xfId="61499" xr:uid="{06C343C4-C16F-470D-B2AC-16177274E757}"/>
    <cellStyle name="40% - Accent6 12 4" xfId="8889" xr:uid="{2C7A3CD3-43FF-46CD-A26D-489288224E7F}"/>
    <cellStyle name="40% - Accent6 12 4 2" xfId="27745" xr:uid="{C8A616B2-46D5-4A01-A3A5-D839F9B80AFF}"/>
    <cellStyle name="40% - Accent6 12 4 2 2" xfId="46507" xr:uid="{3352A71A-E36B-4E8E-AFA8-E4C66272AA8E}"/>
    <cellStyle name="40% - Accent6 12 4 3" xfId="18354" xr:uid="{3C2EA5E8-AD97-47F4-B7E6-087F027B9105}"/>
    <cellStyle name="40% - Accent6 12 4 4" xfId="37126" xr:uid="{B5028D26-D6C8-41EA-AF89-1D531341D8E2}"/>
    <cellStyle name="40% - Accent6 12 5" xfId="24633" xr:uid="{6D27F263-7BF2-4883-B901-A48F55A6115F}"/>
    <cellStyle name="40% - Accent6 12 5 2" xfId="43395" xr:uid="{643B0B3F-E024-42A0-A8FC-464546678615}"/>
    <cellStyle name="40% - Accent6 12 6" xfId="15242" xr:uid="{5F09EF43-7916-4A3B-ADCE-0BAAFDCF6564}"/>
    <cellStyle name="40% - Accent6 12 7" xfId="34014" xr:uid="{A0FCDD79-8511-4A85-98CE-CC64658159B3}"/>
    <cellStyle name="40% - Accent6 12 8" xfId="51237" xr:uid="{FABB7550-5665-4C44-906F-658FC82F7386}"/>
    <cellStyle name="40% - Accent6 12 9" xfId="5586" xr:uid="{69746A7D-E67F-4A46-AA08-712669ECC1B6}"/>
    <cellStyle name="40% - Accent6 13" xfId="23082" xr:uid="{CFF214B0-A394-4A6F-A6BE-FFB284EFEECC}"/>
    <cellStyle name="40% - Accent6 13 2" xfId="41845" xr:uid="{6B87F858-B5A4-48A7-A6A9-C7BA911847C5}"/>
    <cellStyle name="40% - Accent6 13 2 2" xfId="56067" xr:uid="{91677842-5C02-462F-9C72-CDBBE3389A6F}"/>
    <cellStyle name="40% - Accent6 13 3" xfId="56066" xr:uid="{981C7FFF-1B07-44D9-8751-7728E9D8F6A7}"/>
    <cellStyle name="40% - Accent6 14" xfId="13691" xr:uid="{8E90C991-35BC-47D3-A781-B02896A3DB77}"/>
    <cellStyle name="40% - Accent6 14 2" xfId="56069" xr:uid="{C9E08C64-9EDF-4C46-81E4-7FE0753CABB4}"/>
    <cellStyle name="40% - Accent6 14 3" xfId="56068" xr:uid="{F81F0655-1CC0-45AD-8E6C-B531D0709494}"/>
    <cellStyle name="40% - Accent6 15" xfId="32464" xr:uid="{49EE3512-4B37-4C74-A86F-623B144E14BA}"/>
    <cellStyle name="40% - Accent6 15 2" xfId="56070" xr:uid="{98291405-BB70-4EBA-BC44-BC2E1DA13E57}"/>
    <cellStyle name="40% - Accent6 16" xfId="4035" xr:uid="{DB5491F4-C86D-43F7-A87A-FA08CF1F5F81}"/>
    <cellStyle name="40% - Accent6 17" xfId="704" xr:uid="{07D39A43-AB71-466F-86E1-EC38EE31BAFC}"/>
    <cellStyle name="40% - Accent6 2" xfId="748" xr:uid="{314B0EA1-87C2-46E5-9BC7-8278519B73C2}"/>
    <cellStyle name="40% - Accent6 2 2" xfId="1161" xr:uid="{980E1686-F27E-47D7-B42C-18FA49A250AB}"/>
    <cellStyle name="40% - Accent6 2 2 10" xfId="2588" xr:uid="{4FADE333-17C9-4D4F-9D20-793B61C713C5}"/>
    <cellStyle name="40% - Accent6 2 2 10 10" xfId="59333" xr:uid="{C22D0470-F987-4264-8C3F-153A0A690D5B}"/>
    <cellStyle name="40% - Accent6 2 2 10 2" xfId="7156" xr:uid="{02FD5A88-3F80-4960-8C08-DC07CE699A8E}"/>
    <cellStyle name="40% - Accent6 2 2 10 2 2" xfId="11291" xr:uid="{59BF8BCC-2121-4AA7-BCC9-8E8C1C72078A}"/>
    <cellStyle name="40% - Accent6 2 2 10 2 2 2" xfId="30145" xr:uid="{DE1DE804-401B-4987-9561-D1713CEC4F95}"/>
    <cellStyle name="40% - Accent6 2 2 10 2 2 2 2" xfId="48907" xr:uid="{98F00E4D-57E5-4F43-9CAE-F27E992DCCAC}"/>
    <cellStyle name="40% - Accent6 2 2 10 2 2 3" xfId="20754" xr:uid="{C2AB4BAF-838E-4AD0-A2C2-398B156FB4FB}"/>
    <cellStyle name="40% - Accent6 2 2 10 2 2 4" xfId="39526" xr:uid="{3B0EA7B3-E578-497F-BF96-1909456BB502}"/>
    <cellStyle name="40% - Accent6 2 2 10 2 3" xfId="26196" xr:uid="{F410D3F9-0E79-4A97-BD5E-94728BDB8D11}"/>
    <cellStyle name="40% - Accent6 2 2 10 2 3 2" xfId="44958" xr:uid="{0755D602-8E1B-4668-88D4-98E4A731A657}"/>
    <cellStyle name="40% - Accent6 2 2 10 2 4" xfId="16805" xr:uid="{00CD4CE6-8C23-4050-839A-ECCD5B197152}"/>
    <cellStyle name="40% - Accent6 2 2 10 2 5" xfId="35577" xr:uid="{6BFCDA93-F4C0-45D6-AFD6-8AAA17177F64}"/>
    <cellStyle name="40% - Accent6 2 2 10 2 6" xfId="53637" xr:uid="{BEF1B704-C58E-4433-BE2F-C6F088FF1497}"/>
    <cellStyle name="40% - Accent6 2 2 10 2 7" xfId="61500" xr:uid="{959CD354-6F1B-4AB6-8F8B-FB6C78EADFE8}"/>
    <cellStyle name="40% - Accent6 2 2 10 3" xfId="11292" xr:uid="{7293DEFA-1540-48EE-A255-4B6B5B1820DD}"/>
    <cellStyle name="40% - Accent6 2 2 10 3 2" xfId="30146" xr:uid="{8FB2B40E-F7ED-4E7C-BEAC-279AC565FE72}"/>
    <cellStyle name="40% - Accent6 2 2 10 3 2 2" xfId="48908" xr:uid="{3130C40C-CDAF-424F-A9CA-B1EDCB799D1D}"/>
    <cellStyle name="40% - Accent6 2 2 10 3 3" xfId="20755" xr:uid="{A27A3597-8D26-410B-92A6-CB4831B1B910}"/>
    <cellStyle name="40% - Accent6 2 2 10 3 4" xfId="39527" xr:uid="{657409E3-2925-463B-9D39-2D7C84C9A682}"/>
    <cellStyle name="40% - Accent6 2 2 10 3 5" xfId="53638" xr:uid="{7CD7C31C-75E8-4FE6-B265-CD0B4B333224}"/>
    <cellStyle name="40% - Accent6 2 2 10 3 6" xfId="61501" xr:uid="{5863C105-A939-419B-8F82-FD15CA627345}"/>
    <cellStyle name="40% - Accent6 2 2 10 4" xfId="8891" xr:uid="{C75D1675-C05C-4A2E-A154-55B7FFFCC9AD}"/>
    <cellStyle name="40% - Accent6 2 2 10 4 2" xfId="27747" xr:uid="{951B57BF-7EDE-4320-954F-999BCD2DC1B3}"/>
    <cellStyle name="40% - Accent6 2 2 10 4 2 2" xfId="46509" xr:uid="{2CC6281D-5570-4FA7-AD40-ACF1DF4B1616}"/>
    <cellStyle name="40% - Accent6 2 2 10 4 3" xfId="18356" xr:uid="{CEAFA6ED-9FD3-4E26-A6B0-E17AEF3C6B3A}"/>
    <cellStyle name="40% - Accent6 2 2 10 4 4" xfId="37128" xr:uid="{51EF71AC-8669-4FB2-A730-20A5BD3C9D58}"/>
    <cellStyle name="40% - Accent6 2 2 10 5" xfId="23878" xr:uid="{B7E6A2FD-2FE3-4250-A953-2460C8C63BDE}"/>
    <cellStyle name="40% - Accent6 2 2 10 5 2" xfId="42641" xr:uid="{C3CDC949-2D5E-46A9-8406-FD1C59A06BE1}"/>
    <cellStyle name="40% - Accent6 2 2 10 6" xfId="14487" xr:uid="{D9416B53-5B55-4EB9-B468-748FA946A737}"/>
    <cellStyle name="40% - Accent6 2 2 10 7" xfId="33260" xr:uid="{E54EE97F-85D6-4337-9B91-17D81FB054F3}"/>
    <cellStyle name="40% - Accent6 2 2 10 8" xfId="51239" xr:uid="{C5DD2FCF-C18F-4386-ACE1-87FE5E16C8D9}"/>
    <cellStyle name="40% - Accent6 2 2 10 9" xfId="4831" xr:uid="{8E35BDA0-329A-4D88-B104-CC1A11F02AD3}"/>
    <cellStyle name="40% - Accent6 2 2 11" xfId="2589" xr:uid="{26594500-6520-46E1-BCBB-CEF12B98A804}"/>
    <cellStyle name="40% - Accent6 2 2 11 10" xfId="59334" xr:uid="{891ECFA8-45EB-440C-B146-CA4628ECD204}"/>
    <cellStyle name="40% - Accent6 2 2 11 2" xfId="11294" xr:uid="{319EA434-F2CE-4ADB-B395-BE577C502CE5}"/>
    <cellStyle name="40% - Accent6 2 2 11 2 2" xfId="30148" xr:uid="{B0C17F09-CF27-48FC-91E4-18C50FB8C030}"/>
    <cellStyle name="40% - Accent6 2 2 11 2 2 2" xfId="48910" xr:uid="{3549FFB4-74B8-43B0-94F4-90DF249ED05E}"/>
    <cellStyle name="40% - Accent6 2 2 11 2 3" xfId="20757" xr:uid="{2801CBAD-B451-40F2-9790-B0537572D9A2}"/>
    <cellStyle name="40% - Accent6 2 2 11 2 4" xfId="39529" xr:uid="{CEB8B8DD-0BB7-4CD8-A3C5-DC030040CEB1}"/>
    <cellStyle name="40% - Accent6 2 2 11 2 5" xfId="53640" xr:uid="{6428AF97-36CF-4F7B-B947-1B2C16F40754}"/>
    <cellStyle name="40% - Accent6 2 2 11 2 6" xfId="61502" xr:uid="{CF221A7E-3DAF-45FF-9F1A-2794EF317C8D}"/>
    <cellStyle name="40% - Accent6 2 2 11 3" xfId="11295" xr:uid="{F64D4E29-C22C-45F3-B897-5DC5F13F2037}"/>
    <cellStyle name="40% - Accent6 2 2 11 3 2" xfId="30149" xr:uid="{FE71A46D-D550-4325-9471-B108B40BCE6C}"/>
    <cellStyle name="40% - Accent6 2 2 11 3 2 2" xfId="48911" xr:uid="{4DE10552-E106-4705-90D2-9D1C4D712CB7}"/>
    <cellStyle name="40% - Accent6 2 2 11 3 3" xfId="20758" xr:uid="{ADB0FD0B-F4DF-4C4B-915D-29133CE3F33F}"/>
    <cellStyle name="40% - Accent6 2 2 11 3 4" xfId="39530" xr:uid="{10358BA1-EAE7-46CA-802D-EF380A3CFE9F}"/>
    <cellStyle name="40% - Accent6 2 2 11 3 5" xfId="53641" xr:uid="{7FCD6F2D-DB5D-4409-8610-138BF85D65C5}"/>
    <cellStyle name="40% - Accent6 2 2 11 3 6" xfId="61503" xr:uid="{60D9C5E3-40EA-4C8E-8E1D-7ED8AD60755C}"/>
    <cellStyle name="40% - Accent6 2 2 11 4" xfId="11293" xr:uid="{5E35899B-69E9-46E8-846C-B7474A4A63AC}"/>
    <cellStyle name="40% - Accent6 2 2 11 4 2" xfId="30147" xr:uid="{E79FD7FC-FF75-4BB4-8C6D-B92AA6950D8B}"/>
    <cellStyle name="40% - Accent6 2 2 11 4 2 2" xfId="48909" xr:uid="{FDBC0D0E-2284-4726-8BAA-7A918B192257}"/>
    <cellStyle name="40% - Accent6 2 2 11 4 3" xfId="20756" xr:uid="{9C3F0FDC-6A84-44B4-8133-6968B91AD419}"/>
    <cellStyle name="40% - Accent6 2 2 11 4 4" xfId="39528" xr:uid="{89FA6F50-7276-4608-87DA-392E16C3ADDC}"/>
    <cellStyle name="40% - Accent6 2 2 11 5" xfId="24654" xr:uid="{CA21A58D-AEF2-4F81-8E7B-FCA5D57B2E9F}"/>
    <cellStyle name="40% - Accent6 2 2 11 5 2" xfId="43416" xr:uid="{0CE1DBF2-2606-4623-8743-1AEFB1D22BB9}"/>
    <cellStyle name="40% - Accent6 2 2 11 6" xfId="15263" xr:uid="{3C2D608C-7542-4C72-96D7-68AEF7469B31}"/>
    <cellStyle name="40% - Accent6 2 2 11 7" xfId="34035" xr:uid="{5B19051E-A959-4ABE-BA8F-7245257AE3A7}"/>
    <cellStyle name="40% - Accent6 2 2 11 8" xfId="53639" xr:uid="{69AD8E8D-7DA7-4C3C-A1C3-AA113677048C}"/>
    <cellStyle name="40% - Accent6 2 2 11 9" xfId="5607" xr:uid="{28827566-5850-44A9-8A29-E770D7B921AE}"/>
    <cellStyle name="40% - Accent6 2 2 12" xfId="4056" xr:uid="{B1FC30AD-FA67-4D18-B3FF-9DCCF490F34A}"/>
    <cellStyle name="40% - Accent6 2 2 12 2" xfId="23103" xr:uid="{4F42372F-8112-4E9B-A938-5456C36732C9}"/>
    <cellStyle name="40% - Accent6 2 2 12 2 2" xfId="41866" xr:uid="{793AEB62-BB62-4750-9195-C3B0A4AAF89B}"/>
    <cellStyle name="40% - Accent6 2 2 12 3" xfId="13712" xr:uid="{0D1CF39D-1D03-4619-A904-957D9EC83ED5}"/>
    <cellStyle name="40% - Accent6 2 2 12 4" xfId="32485" xr:uid="{68580EE5-749E-4021-8DAE-9ACD5AAECE8C}"/>
    <cellStyle name="40% - Accent6 2 2 13" xfId="7155" xr:uid="{CFC9D1FC-955F-42C1-82FB-F2A481A820C3}"/>
    <cellStyle name="40% - Accent6 2 2 13 2" xfId="26195" xr:uid="{C8AE2842-25BE-4298-998C-017390651557}"/>
    <cellStyle name="40% - Accent6 2 2 13 2 2" xfId="44957" xr:uid="{D8F95ED4-4055-46CB-9270-7EAAC5DF1988}"/>
    <cellStyle name="40% - Accent6 2 2 13 3" xfId="16804" xr:uid="{DC05DC80-8D35-49A4-A54A-B1504521EE87}"/>
    <cellStyle name="40% - Accent6 2 2 13 4" xfId="35576" xr:uid="{D2256C8F-3C42-41A5-96DB-CCEA0FE97F37}"/>
    <cellStyle name="40% - Accent6 2 2 14" xfId="7976" xr:uid="{507DE4B4-31BD-4F48-AB4A-D4D707B385F8}"/>
    <cellStyle name="40% - Accent6 2 2 15" xfId="8890" xr:uid="{EECB05FF-FFDB-41C3-9ACF-543F6DE611FB}"/>
    <cellStyle name="40% - Accent6 2 2 15 2" xfId="27746" xr:uid="{5DA661AB-56F8-4E01-949B-1047C6664414}"/>
    <cellStyle name="40% - Accent6 2 2 15 2 2" xfId="46508" xr:uid="{D8EBBE8A-7DC3-4F4F-AAA5-09F822A3A502}"/>
    <cellStyle name="40% - Accent6 2 2 15 3" xfId="18355" xr:uid="{92B37A01-748E-49A9-AD50-409A64E1CF3A}"/>
    <cellStyle name="40% - Accent6 2 2 15 4" xfId="37127" xr:uid="{A515FE59-3EF9-4557-885D-9443E5C0431C}"/>
    <cellStyle name="40% - Accent6 2 2 16" xfId="22686" xr:uid="{F97CDC14-CE63-432D-B9F1-B65ED939103A}"/>
    <cellStyle name="40% - Accent6 2 2 16 2" xfId="41458" xr:uid="{6DDE230B-E8AB-45B6-8E4F-11E2A5FD6F07}"/>
    <cellStyle name="40% - Accent6 2 2 17" xfId="13295" xr:uid="{75BEFD17-3664-46BB-8596-F1B7EEF0378E}"/>
    <cellStyle name="40% - Accent6 2 2 18" xfId="32077" xr:uid="{1D6A6A74-CD80-4E70-8620-7442BD2A6176}"/>
    <cellStyle name="40% - Accent6 2 2 19" xfId="51238" xr:uid="{2BD49721-EACE-4162-861B-692A85D96679}"/>
    <cellStyle name="40% - Accent6 2 2 2" xfId="1367" xr:uid="{4BF4B340-D6E2-4537-9A91-24E872AB3642}"/>
    <cellStyle name="40% - Accent6 2 2 2 10" xfId="13296" xr:uid="{6C8895E9-FD85-499E-8717-6EE8FE65C116}"/>
    <cellStyle name="40% - Accent6 2 2 2 11" xfId="32078" xr:uid="{0B02195A-E2D2-4137-B2A6-CEF2B8FB9E94}"/>
    <cellStyle name="40% - Accent6 2 2 2 12" xfId="51240" xr:uid="{E6D6BA9D-7280-4048-9741-77B07CACADA4}"/>
    <cellStyle name="40% - Accent6 2 2 2 13" xfId="3633" xr:uid="{B6E3B5DC-76D5-4250-B4D8-34F366146A01}"/>
    <cellStyle name="40% - Accent6 2 2 2 14" xfId="59335" xr:uid="{F365E868-78AA-4993-925C-53BA39259230}"/>
    <cellStyle name="40% - Accent6 2 2 2 2" xfId="2025" xr:uid="{61D14E62-5B9E-4412-A1D4-77D2E113E76C}"/>
    <cellStyle name="40% - Accent6 2 2 2 2 10" xfId="51241" xr:uid="{09EF487F-BF67-4B20-9A5A-6CFB4519E40C}"/>
    <cellStyle name="40% - Accent6 2 2 2 2 11" xfId="3634" xr:uid="{A10B3C05-4E11-4A18-86B7-F8FF16DA15D4}"/>
    <cellStyle name="40% - Accent6 2 2 2 2 12" xfId="59336" xr:uid="{46069D61-AF0F-4E5B-AE29-D355B171B8E4}"/>
    <cellStyle name="40% - Accent6 2 2 2 2 2" xfId="2590" xr:uid="{5D73E72D-2799-4C07-A128-6B5F6F018468}"/>
    <cellStyle name="40% - Accent6 2 2 2 2 2 10" xfId="59337" xr:uid="{D76CBA68-0A86-41E8-BDE1-5D3825E7898B}"/>
    <cellStyle name="40% - Accent6 2 2 2 2 2 2" xfId="7159" xr:uid="{67128E53-7129-499D-B878-8990ECD49947}"/>
    <cellStyle name="40% - Accent6 2 2 2 2 2 2 2" xfId="11296" xr:uid="{9EFD8EC2-8637-4077-AB56-076B456C50B1}"/>
    <cellStyle name="40% - Accent6 2 2 2 2 2 2 2 2" xfId="30150" xr:uid="{7F1D3C8F-0366-41BB-8BD3-0B928B98874B}"/>
    <cellStyle name="40% - Accent6 2 2 2 2 2 2 2 2 2" xfId="48912" xr:uid="{02312028-A924-4410-B17F-A1F24EA3B3D0}"/>
    <cellStyle name="40% - Accent6 2 2 2 2 2 2 2 3" xfId="20759" xr:uid="{7D990F10-95B5-4284-9C87-D78033432374}"/>
    <cellStyle name="40% - Accent6 2 2 2 2 2 2 2 4" xfId="39531" xr:uid="{1ED3A861-C71D-452A-A3FB-23A83EA20C94}"/>
    <cellStyle name="40% - Accent6 2 2 2 2 2 2 3" xfId="26199" xr:uid="{02EE4C54-DD20-4339-BD97-18233C01278D}"/>
    <cellStyle name="40% - Accent6 2 2 2 2 2 2 3 2" xfId="44961" xr:uid="{BA53B728-D3A7-47B3-A258-A6FFE9A819A4}"/>
    <cellStyle name="40% - Accent6 2 2 2 2 2 2 4" xfId="16808" xr:uid="{2D33852A-832A-474A-9E61-6C27780319F4}"/>
    <cellStyle name="40% - Accent6 2 2 2 2 2 2 5" xfId="35580" xr:uid="{67B76501-4AEE-4F67-99C5-F34C65E15E1A}"/>
    <cellStyle name="40% - Accent6 2 2 2 2 2 2 6" xfId="53642" xr:uid="{E385C7C1-8FC2-4AF6-B022-C2138861BD0D}"/>
    <cellStyle name="40% - Accent6 2 2 2 2 2 2 7" xfId="61504" xr:uid="{B06C098A-67AD-43B2-A25F-BF9F993F30AA}"/>
    <cellStyle name="40% - Accent6 2 2 2 2 2 3" xfId="11297" xr:uid="{B321C968-E3C1-4427-A5FD-F6AEBD6C992E}"/>
    <cellStyle name="40% - Accent6 2 2 2 2 2 3 2" xfId="30151" xr:uid="{E9C534D1-FD8B-49AE-952B-2E197B387B7D}"/>
    <cellStyle name="40% - Accent6 2 2 2 2 2 3 2 2" xfId="48913" xr:uid="{C30CD03F-130E-4C7B-963D-F80B99137326}"/>
    <cellStyle name="40% - Accent6 2 2 2 2 2 3 3" xfId="20760" xr:uid="{F9D852C3-38AD-46D7-A767-19EE57F92A42}"/>
    <cellStyle name="40% - Accent6 2 2 2 2 2 3 4" xfId="39532" xr:uid="{38F45350-D8CB-41E9-B5D6-B6B289CE5009}"/>
    <cellStyle name="40% - Accent6 2 2 2 2 2 3 5" xfId="53643" xr:uid="{0C31E9BC-B48C-4B68-9664-1764E54C14ED}"/>
    <cellStyle name="40% - Accent6 2 2 2 2 2 3 6" xfId="61505" xr:uid="{80B63DE1-8DD9-42EE-865E-CC89DA5469B9}"/>
    <cellStyle name="40% - Accent6 2 2 2 2 2 4" xfId="8894" xr:uid="{0FAE1C7D-AEE2-48CB-8E78-2E9913257477}"/>
    <cellStyle name="40% - Accent6 2 2 2 2 2 4 2" xfId="27750" xr:uid="{CA330492-DCCD-4545-A536-64F7B6909F60}"/>
    <cellStyle name="40% - Accent6 2 2 2 2 2 4 2 2" xfId="46512" xr:uid="{25357F71-CBD2-4197-9F99-CBB072C30E5D}"/>
    <cellStyle name="40% - Accent6 2 2 2 2 2 4 3" xfId="18359" xr:uid="{F89E3C96-E9DB-48DE-BF41-DF857B08A3DF}"/>
    <cellStyle name="40% - Accent6 2 2 2 2 2 4 4" xfId="37131" xr:uid="{1C59710A-8253-4BAE-8260-B3A33369B1AD}"/>
    <cellStyle name="40% - Accent6 2 2 2 2 2 5" xfId="24136" xr:uid="{03FDF3E9-1C30-4E55-9176-C10E7D4CB580}"/>
    <cellStyle name="40% - Accent6 2 2 2 2 2 5 2" xfId="42899" xr:uid="{5ECDF7A2-F07D-4BB1-987D-B9659C8104F2}"/>
    <cellStyle name="40% - Accent6 2 2 2 2 2 6" xfId="14745" xr:uid="{DF5E444E-DB97-4398-8968-949ADDFA8D60}"/>
    <cellStyle name="40% - Accent6 2 2 2 2 2 7" xfId="33518" xr:uid="{A6DB1127-FEEF-4696-B172-82C983D4D208}"/>
    <cellStyle name="40% - Accent6 2 2 2 2 2 8" xfId="51242" xr:uid="{E9B5236F-C795-41E2-B373-926136841F41}"/>
    <cellStyle name="40% - Accent6 2 2 2 2 2 9" xfId="5089" xr:uid="{C07C2A2B-1E7B-4813-8955-B6B69D2F8B4B}"/>
    <cellStyle name="40% - Accent6 2 2 2 2 3" xfId="5865" xr:uid="{DF4C2F84-FB0F-41C1-9130-221560C28C96}"/>
    <cellStyle name="40% - Accent6 2 2 2 2 3 2" xfId="11298" xr:uid="{291997CC-A0A7-49E3-8CC5-D2100CE505F4}"/>
    <cellStyle name="40% - Accent6 2 2 2 2 3 2 2" xfId="30152" xr:uid="{76FEE20D-0C05-42D2-A82E-DB297B82EF19}"/>
    <cellStyle name="40% - Accent6 2 2 2 2 3 2 2 2" xfId="48914" xr:uid="{61878010-F80E-424D-90F8-B5BED7264E8A}"/>
    <cellStyle name="40% - Accent6 2 2 2 2 3 2 3" xfId="20761" xr:uid="{62B6F52D-F020-4693-B3E0-819ABF445D52}"/>
    <cellStyle name="40% - Accent6 2 2 2 2 3 2 4" xfId="39533" xr:uid="{D84D83AE-184B-421C-8913-CDFB4267E377}"/>
    <cellStyle name="40% - Accent6 2 2 2 2 3 3" xfId="24912" xr:uid="{D894FC19-0F84-4F74-A2E9-5F07BAE8F5A5}"/>
    <cellStyle name="40% - Accent6 2 2 2 2 3 3 2" xfId="43674" xr:uid="{811B076A-56B5-4858-8B46-33991E21CB58}"/>
    <cellStyle name="40% - Accent6 2 2 2 2 3 4" xfId="15521" xr:uid="{6C929570-CD6A-404F-87DC-8EBAFE402DC5}"/>
    <cellStyle name="40% - Accent6 2 2 2 2 3 5" xfId="34293" xr:uid="{BFF4987C-4C92-443D-80D7-74A6E37B9203}"/>
    <cellStyle name="40% - Accent6 2 2 2 2 3 6" xfId="53644" xr:uid="{AB217EF1-CC9F-4254-91DC-DB4D1023CA45}"/>
    <cellStyle name="40% - Accent6 2 2 2 2 3 7" xfId="61506" xr:uid="{68460BFA-7572-4D8B-A45E-213D3786BE82}"/>
    <cellStyle name="40% - Accent6 2 2 2 2 4" xfId="4314" xr:uid="{3C7A7E3B-E85E-43D3-BFEB-E89E5963B233}"/>
    <cellStyle name="40% - Accent6 2 2 2 2 4 2" xfId="11299" xr:uid="{EE4CF84C-6FEF-4DDA-9AA6-F81CE6AB02C5}"/>
    <cellStyle name="40% - Accent6 2 2 2 2 4 2 2" xfId="30153" xr:uid="{609D3508-F01D-4A9F-9B56-212BB52D2B10}"/>
    <cellStyle name="40% - Accent6 2 2 2 2 4 2 2 2" xfId="48915" xr:uid="{0AF5ADD4-5CB5-4933-8FC0-F5C8AC91FDB6}"/>
    <cellStyle name="40% - Accent6 2 2 2 2 4 2 3" xfId="20762" xr:uid="{DA476F27-AC4E-4142-B6C2-1CEF15FEC263}"/>
    <cellStyle name="40% - Accent6 2 2 2 2 4 2 4" xfId="39534" xr:uid="{5CAA5EE0-ABBB-4AEC-80E4-3F9519B9C151}"/>
    <cellStyle name="40% - Accent6 2 2 2 2 4 3" xfId="23361" xr:uid="{F98EDEE4-FE57-413F-9817-781A7E3644FE}"/>
    <cellStyle name="40% - Accent6 2 2 2 2 4 3 2" xfId="42124" xr:uid="{0B1C444E-937C-440C-A9B5-59948BB0415A}"/>
    <cellStyle name="40% - Accent6 2 2 2 2 4 4" xfId="13970" xr:uid="{9D3C9D97-45ED-4F3A-9CA3-6644F94EEA5E}"/>
    <cellStyle name="40% - Accent6 2 2 2 2 4 5" xfId="32743" xr:uid="{77B0CBE0-B568-4F8A-B6E3-9315F9625532}"/>
    <cellStyle name="40% - Accent6 2 2 2 2 4 6" xfId="53645" xr:uid="{B306181D-5646-4225-A186-1D0252B27843}"/>
    <cellStyle name="40% - Accent6 2 2 2 2 4 7" xfId="61507" xr:uid="{26D79D91-516D-48E2-888C-46E4D2ECCFED}"/>
    <cellStyle name="40% - Accent6 2 2 2 2 5" xfId="7158" xr:uid="{BD966840-D91F-493E-A450-1CBB4DC65D1E}"/>
    <cellStyle name="40% - Accent6 2 2 2 2 5 2" xfId="26198" xr:uid="{AB8F5729-963C-41D7-A28B-8EE9AD1E3A97}"/>
    <cellStyle name="40% - Accent6 2 2 2 2 5 2 2" xfId="44960" xr:uid="{EDDC59A9-8150-465F-A6F2-CB4F75628BE4}"/>
    <cellStyle name="40% - Accent6 2 2 2 2 5 3" xfId="16807" xr:uid="{B14BA8BD-CFFD-47AB-A9D0-63AA77ED4A46}"/>
    <cellStyle name="40% - Accent6 2 2 2 2 5 4" xfId="35579" xr:uid="{79761D26-AFD1-407F-A2FA-931A2989F39E}"/>
    <cellStyle name="40% - Accent6 2 2 2 2 6" xfId="8893" xr:uid="{EC673E9E-D969-49DA-B367-45C415E26471}"/>
    <cellStyle name="40% - Accent6 2 2 2 2 6 2" xfId="27749" xr:uid="{4F62E2FB-E179-42E7-8E29-5F4B1C48D7EF}"/>
    <cellStyle name="40% - Accent6 2 2 2 2 6 2 2" xfId="46511" xr:uid="{15DED331-9457-4C85-B979-ACDE8E5FD73A}"/>
    <cellStyle name="40% - Accent6 2 2 2 2 6 3" xfId="18358" xr:uid="{E260257C-1798-49D4-92F7-53F5D5A46B89}"/>
    <cellStyle name="40% - Accent6 2 2 2 2 6 4" xfId="37130" xr:uid="{54C94C27-6287-4457-8455-376F979D0D0F}"/>
    <cellStyle name="40% - Accent6 2 2 2 2 7" xfId="22688" xr:uid="{987C8BFF-5152-46A4-A9F9-A43FEA420DF9}"/>
    <cellStyle name="40% - Accent6 2 2 2 2 7 2" xfId="41460" xr:uid="{D7D4B88B-5A10-462C-A6D6-4A69720F1923}"/>
    <cellStyle name="40% - Accent6 2 2 2 2 8" xfId="13297" xr:uid="{9D3C8406-5841-4250-860E-E959799CCC1F}"/>
    <cellStyle name="40% - Accent6 2 2 2 2 9" xfId="32079" xr:uid="{1EA7B4A7-C3F6-4CF8-BE03-1FEC3240C16F}"/>
    <cellStyle name="40% - Accent6 2 2 2 3" xfId="2591" xr:uid="{5F7A4414-C320-44EC-9E0F-2AFBA2BE5224}"/>
    <cellStyle name="40% - Accent6 2 2 2 3 10" xfId="51243" xr:uid="{FF00DC6E-1FDD-4AF9-8F52-90864B5562A5}"/>
    <cellStyle name="40% - Accent6 2 2 2 3 11" xfId="3635" xr:uid="{A5180465-D102-4BB5-9ECE-39214563A2B9}"/>
    <cellStyle name="40% - Accent6 2 2 2 3 12" xfId="59338" xr:uid="{DF01DE42-B760-4F10-AB1B-0D2B07B68F2E}"/>
    <cellStyle name="40% - Accent6 2 2 2 3 2" xfId="2592" xr:uid="{481D98E6-DBB8-4F06-8DEF-2AF34600B836}"/>
    <cellStyle name="40% - Accent6 2 2 2 3 2 10" xfId="59339" xr:uid="{8AB4F628-1E8F-4CE0-A74E-5564FBD1A6AE}"/>
    <cellStyle name="40% - Accent6 2 2 2 3 2 2" xfId="7161" xr:uid="{B69CAAC9-AA85-4A3E-BAE1-FFAA0A5D1CF5}"/>
    <cellStyle name="40% - Accent6 2 2 2 3 2 2 2" xfId="11300" xr:uid="{A99193E1-4369-4F4F-98EA-069FA974D65C}"/>
    <cellStyle name="40% - Accent6 2 2 2 3 2 2 2 2" xfId="30154" xr:uid="{D3351583-DF81-4504-9A67-F60CE251887F}"/>
    <cellStyle name="40% - Accent6 2 2 2 3 2 2 2 2 2" xfId="48916" xr:uid="{7DCE7A79-4422-4918-9A02-C376062107B0}"/>
    <cellStyle name="40% - Accent6 2 2 2 3 2 2 2 3" xfId="20763" xr:uid="{450BFB1D-C8C8-4F7E-9F78-14A23C6D1038}"/>
    <cellStyle name="40% - Accent6 2 2 2 3 2 2 2 4" xfId="39535" xr:uid="{B1AED9AE-042D-4913-B567-91057440AD22}"/>
    <cellStyle name="40% - Accent6 2 2 2 3 2 2 3" xfId="26201" xr:uid="{0D2222F2-E86C-4049-B454-2C88024C9DDA}"/>
    <cellStyle name="40% - Accent6 2 2 2 3 2 2 3 2" xfId="44963" xr:uid="{FA68C78A-33F2-4E26-AC5C-CF9277C1B791}"/>
    <cellStyle name="40% - Accent6 2 2 2 3 2 2 4" xfId="16810" xr:uid="{F5A917E3-5023-4E27-946A-AC441540B035}"/>
    <cellStyle name="40% - Accent6 2 2 2 3 2 2 5" xfId="35582" xr:uid="{927FE163-DFC7-42DB-85BD-5A1ACEFC8746}"/>
    <cellStyle name="40% - Accent6 2 2 2 3 2 2 6" xfId="53646" xr:uid="{918D4B5D-F064-4B65-9897-94CE5CA1E032}"/>
    <cellStyle name="40% - Accent6 2 2 2 3 2 2 7" xfId="61508" xr:uid="{A6A1ED42-1872-4575-AA67-8BEF517EEFC1}"/>
    <cellStyle name="40% - Accent6 2 2 2 3 2 3" xfId="11301" xr:uid="{BFED9666-C181-45E8-B161-03BECE00A6E3}"/>
    <cellStyle name="40% - Accent6 2 2 2 3 2 3 2" xfId="30155" xr:uid="{AE8492F7-2363-4E70-AAF5-FDD062F35A5B}"/>
    <cellStyle name="40% - Accent6 2 2 2 3 2 3 2 2" xfId="48917" xr:uid="{36CC18C0-D9EA-4BEF-A653-221743D17485}"/>
    <cellStyle name="40% - Accent6 2 2 2 3 2 3 3" xfId="20764" xr:uid="{080D6A3B-9B89-4525-B809-2FA96A04F3DD}"/>
    <cellStyle name="40% - Accent6 2 2 2 3 2 3 4" xfId="39536" xr:uid="{5A77FEB1-71DC-481F-94B9-0EA9378E885E}"/>
    <cellStyle name="40% - Accent6 2 2 2 3 2 3 5" xfId="53647" xr:uid="{C7867975-F76D-44AA-B33C-BECFB00DF0F8}"/>
    <cellStyle name="40% - Accent6 2 2 2 3 2 3 6" xfId="61509" xr:uid="{BBD80566-A154-4CCB-A061-B121EA5BBCFD}"/>
    <cellStyle name="40% - Accent6 2 2 2 3 2 4" xfId="8896" xr:uid="{C4FC1AFC-4D78-4949-B99C-247EFF4A3E3D}"/>
    <cellStyle name="40% - Accent6 2 2 2 3 2 4 2" xfId="27752" xr:uid="{A580FED4-CB82-4150-BFAF-EB78DBBBBC3D}"/>
    <cellStyle name="40% - Accent6 2 2 2 3 2 4 2 2" xfId="46514" xr:uid="{4F0DE09C-BCA2-497B-9613-2DD8C235C28A}"/>
    <cellStyle name="40% - Accent6 2 2 2 3 2 4 3" xfId="18361" xr:uid="{14068330-1896-4F5C-93F9-ABDC464B1A39}"/>
    <cellStyle name="40% - Accent6 2 2 2 3 2 4 4" xfId="37133" xr:uid="{622279A1-7000-46EA-B2E5-797CDFAAC1E4}"/>
    <cellStyle name="40% - Accent6 2 2 2 3 2 5" xfId="24354" xr:uid="{6B52A97B-C908-49DE-9F39-6A845A39659F}"/>
    <cellStyle name="40% - Accent6 2 2 2 3 2 5 2" xfId="43117" xr:uid="{50C59C7C-0301-4E84-B1F5-3076E66E9D97}"/>
    <cellStyle name="40% - Accent6 2 2 2 3 2 6" xfId="14963" xr:uid="{E404E2DE-DCCD-4CC4-B65F-5043B6F90B99}"/>
    <cellStyle name="40% - Accent6 2 2 2 3 2 7" xfId="33736" xr:uid="{F117B879-3BF2-48D0-96C2-A7FC83CCCC26}"/>
    <cellStyle name="40% - Accent6 2 2 2 3 2 8" xfId="51244" xr:uid="{EF6EA0BD-3800-4AEB-BA1C-E70E9FB0EC23}"/>
    <cellStyle name="40% - Accent6 2 2 2 3 2 9" xfId="5307" xr:uid="{AA27C6B6-E7A4-4C76-B785-B341247D64D5}"/>
    <cellStyle name="40% - Accent6 2 2 2 3 3" xfId="6083" xr:uid="{6AD0A56D-E7A1-419C-845A-C5F2FDC9588F}"/>
    <cellStyle name="40% - Accent6 2 2 2 3 3 2" xfId="11302" xr:uid="{71F21BDD-B455-422B-AE61-C4CEBBC823BD}"/>
    <cellStyle name="40% - Accent6 2 2 2 3 3 2 2" xfId="30156" xr:uid="{408D1AC1-D2DD-4AA7-AAB4-26FA9A3547F6}"/>
    <cellStyle name="40% - Accent6 2 2 2 3 3 2 2 2" xfId="48918" xr:uid="{639EAC22-D4D8-48A4-827A-F15B98212687}"/>
    <cellStyle name="40% - Accent6 2 2 2 3 3 2 3" xfId="20765" xr:uid="{7B0D331B-8A06-464C-8A43-CCD9B0140E78}"/>
    <cellStyle name="40% - Accent6 2 2 2 3 3 2 4" xfId="39537" xr:uid="{302F2572-0964-402C-8752-B81B0244CFAB}"/>
    <cellStyle name="40% - Accent6 2 2 2 3 3 3" xfId="25130" xr:uid="{2E8CBAA4-585E-4A12-9F19-A4DF90F32CA9}"/>
    <cellStyle name="40% - Accent6 2 2 2 3 3 3 2" xfId="43892" xr:uid="{BF7DC9FE-22DE-4CF0-A07D-C7CF06F2FD24}"/>
    <cellStyle name="40% - Accent6 2 2 2 3 3 4" xfId="15739" xr:uid="{C0F560E6-40EC-445A-A32E-E3C6E6D376AB}"/>
    <cellStyle name="40% - Accent6 2 2 2 3 3 5" xfId="34511" xr:uid="{EFA03E65-2D72-46DA-A122-B21A0287DD3D}"/>
    <cellStyle name="40% - Accent6 2 2 2 3 3 6" xfId="53648" xr:uid="{D6890C30-4ADC-4461-9A48-60F39BE6123D}"/>
    <cellStyle name="40% - Accent6 2 2 2 3 3 7" xfId="61510" xr:uid="{DBD0A00A-8475-41BF-89B4-5D870F541579}"/>
    <cellStyle name="40% - Accent6 2 2 2 3 4" xfId="4532" xr:uid="{C142B6E4-ACD8-4E0F-9BE0-4B2309ECE5C6}"/>
    <cellStyle name="40% - Accent6 2 2 2 3 4 2" xfId="11303" xr:uid="{1086C9E4-D144-496E-82A8-710615EB173D}"/>
    <cellStyle name="40% - Accent6 2 2 2 3 4 2 2" xfId="30157" xr:uid="{DDB9D8D6-99A6-406F-B082-E2894D1BA3BF}"/>
    <cellStyle name="40% - Accent6 2 2 2 3 4 2 2 2" xfId="48919" xr:uid="{91AEB593-FEDF-415B-916E-9484538F41EF}"/>
    <cellStyle name="40% - Accent6 2 2 2 3 4 2 3" xfId="20766" xr:uid="{1B9E32CF-2D94-44A6-A87F-1EF4F820C073}"/>
    <cellStyle name="40% - Accent6 2 2 2 3 4 2 4" xfId="39538" xr:uid="{3F12AB98-AF24-403E-B17C-C3FEFC821551}"/>
    <cellStyle name="40% - Accent6 2 2 2 3 4 3" xfId="23579" xr:uid="{2F679458-2FDD-4B98-B7DC-AF2BFF4597AC}"/>
    <cellStyle name="40% - Accent6 2 2 2 3 4 3 2" xfId="42342" xr:uid="{BC4498CA-1E70-45CF-AB5F-D7978138FF36}"/>
    <cellStyle name="40% - Accent6 2 2 2 3 4 4" xfId="14188" xr:uid="{D79FE956-4DC5-44FC-BF1E-FE25861C8F25}"/>
    <cellStyle name="40% - Accent6 2 2 2 3 4 5" xfId="32961" xr:uid="{9FEB8C17-B5A2-4C4D-886B-1002E23EEB73}"/>
    <cellStyle name="40% - Accent6 2 2 2 3 4 6" xfId="53649" xr:uid="{F25923C4-3111-4A93-9F71-7C24ED5BDF48}"/>
    <cellStyle name="40% - Accent6 2 2 2 3 4 7" xfId="61511" xr:uid="{4856DCE5-E5E8-4197-87E5-E66DEBBA9CA5}"/>
    <cellStyle name="40% - Accent6 2 2 2 3 5" xfId="7160" xr:uid="{995BA36F-0DF1-4B9D-9E5E-F207315D24E1}"/>
    <cellStyle name="40% - Accent6 2 2 2 3 5 2" xfId="26200" xr:uid="{93FE83A8-6D5D-4026-8131-2533F9677D1B}"/>
    <cellStyle name="40% - Accent6 2 2 2 3 5 2 2" xfId="44962" xr:uid="{AC3FB1BD-97D7-4E6C-A2CE-C71AC535A3F7}"/>
    <cellStyle name="40% - Accent6 2 2 2 3 5 3" xfId="16809" xr:uid="{4B0E5304-1256-4DFF-865B-ED74BC45591B}"/>
    <cellStyle name="40% - Accent6 2 2 2 3 5 4" xfId="35581" xr:uid="{EEBF6FFE-27C8-402D-A816-9ECE34169F14}"/>
    <cellStyle name="40% - Accent6 2 2 2 3 6" xfId="8895" xr:uid="{F7F9827B-D21E-465B-9C31-B710A3AE1AF7}"/>
    <cellStyle name="40% - Accent6 2 2 2 3 6 2" xfId="27751" xr:uid="{BC62DF4F-3433-4EC3-BB0A-123A78892396}"/>
    <cellStyle name="40% - Accent6 2 2 2 3 6 2 2" xfId="46513" xr:uid="{51B07EFE-1869-407F-B234-3AA2B5630BD1}"/>
    <cellStyle name="40% - Accent6 2 2 2 3 6 3" xfId="18360" xr:uid="{272E076F-078A-4345-9BE7-4EAB7E4D01D2}"/>
    <cellStyle name="40% - Accent6 2 2 2 3 6 4" xfId="37132" xr:uid="{C5C66B96-895D-441F-8AD4-166148DD942B}"/>
    <cellStyle name="40% - Accent6 2 2 2 3 7" xfId="22689" xr:uid="{DD397E11-C6EF-4F34-93E3-34EB29965A34}"/>
    <cellStyle name="40% - Accent6 2 2 2 3 7 2" xfId="41461" xr:uid="{944B445B-62DD-4BA7-8B6D-8C3E4A12694D}"/>
    <cellStyle name="40% - Accent6 2 2 2 3 8" xfId="13298" xr:uid="{CBD645C4-B724-479C-9CB8-03D6D61B1282}"/>
    <cellStyle name="40% - Accent6 2 2 2 3 9" xfId="32080" xr:uid="{3891C540-DE3F-4665-B04E-9078957B2EA1}"/>
    <cellStyle name="40% - Accent6 2 2 2 4" xfId="2593" xr:uid="{01B3E911-135B-4A18-86BA-492150CB2F67}"/>
    <cellStyle name="40% - Accent6 2 2 2 4 10" xfId="59340" xr:uid="{F24BD23F-42AC-418B-9D8A-46076AA2447B}"/>
    <cellStyle name="40% - Accent6 2 2 2 4 2" xfId="7162" xr:uid="{86595EC3-8267-4449-9FD1-4495A1C69B30}"/>
    <cellStyle name="40% - Accent6 2 2 2 4 2 2" xfId="11304" xr:uid="{05566CF7-FE5F-43FA-85CB-8C37F0C55C72}"/>
    <cellStyle name="40% - Accent6 2 2 2 4 2 2 2" xfId="30158" xr:uid="{E4D6AC6E-B930-459B-83D4-A8E679B27A6C}"/>
    <cellStyle name="40% - Accent6 2 2 2 4 2 2 2 2" xfId="48920" xr:uid="{DD94D918-2EFB-469C-ACAD-CF553B3A4231}"/>
    <cellStyle name="40% - Accent6 2 2 2 4 2 2 3" xfId="20767" xr:uid="{1DB61A19-E09D-4FB9-8C7D-BCB4DF186278}"/>
    <cellStyle name="40% - Accent6 2 2 2 4 2 2 4" xfId="39539" xr:uid="{3FA89C63-C7E6-4979-97D5-E68A0D772579}"/>
    <cellStyle name="40% - Accent6 2 2 2 4 2 3" xfId="26202" xr:uid="{9EEEC23E-F856-44E9-9139-AAEAB551A6A6}"/>
    <cellStyle name="40% - Accent6 2 2 2 4 2 3 2" xfId="44964" xr:uid="{7B8477F3-D8EA-4728-A71E-6B0DCCC207CB}"/>
    <cellStyle name="40% - Accent6 2 2 2 4 2 4" xfId="16811" xr:uid="{4289E007-DDDD-49E0-973F-70BF311D7AA4}"/>
    <cellStyle name="40% - Accent6 2 2 2 4 2 5" xfId="35583" xr:uid="{A7D384EA-C258-4B2E-B764-9EE0AEB7DE16}"/>
    <cellStyle name="40% - Accent6 2 2 2 4 2 6" xfId="53650" xr:uid="{D70E15D7-06C3-4FC2-ACCB-F7DB17878547}"/>
    <cellStyle name="40% - Accent6 2 2 2 4 2 7" xfId="61512" xr:uid="{56C0799D-4BE6-400E-A0D8-EB4706C0B86A}"/>
    <cellStyle name="40% - Accent6 2 2 2 4 3" xfId="11305" xr:uid="{3B96E64E-26D0-4155-AAA0-B23C77FC7ECC}"/>
    <cellStyle name="40% - Accent6 2 2 2 4 3 2" xfId="30159" xr:uid="{4CB78B00-2A96-431D-9163-3F767CB5B743}"/>
    <cellStyle name="40% - Accent6 2 2 2 4 3 2 2" xfId="48921" xr:uid="{2BAF338E-2D11-4686-8675-BC25BC1CCA9F}"/>
    <cellStyle name="40% - Accent6 2 2 2 4 3 3" xfId="20768" xr:uid="{F9C21A29-1D50-4EAD-9243-3133983AFDDC}"/>
    <cellStyle name="40% - Accent6 2 2 2 4 3 4" xfId="39540" xr:uid="{18ED7E14-4472-453D-A6CF-AD9C418AD5A9}"/>
    <cellStyle name="40% - Accent6 2 2 2 4 3 5" xfId="53651" xr:uid="{BC58FC39-515E-4CB3-8441-65965F260A5C}"/>
    <cellStyle name="40% - Accent6 2 2 2 4 3 6" xfId="61513" xr:uid="{F5F70467-7547-4A39-A218-31A2D32B0E5E}"/>
    <cellStyle name="40% - Accent6 2 2 2 4 4" xfId="8897" xr:uid="{A7BA3863-C7C3-4807-9A0F-E204DEF6B855}"/>
    <cellStyle name="40% - Accent6 2 2 2 4 4 2" xfId="27753" xr:uid="{520FAF28-3E0C-42B4-84DF-B499D75AC2A7}"/>
    <cellStyle name="40% - Accent6 2 2 2 4 4 2 2" xfId="46515" xr:uid="{2CC20F0F-E0EF-49E1-8C58-77BE7D0EEF38}"/>
    <cellStyle name="40% - Accent6 2 2 2 4 4 3" xfId="18362" xr:uid="{CB941BC0-88A3-4000-86A2-935108302511}"/>
    <cellStyle name="40% - Accent6 2 2 2 4 4 4" xfId="37134" xr:uid="{F84A0C1B-49F4-4BDF-9B74-283FB10543BC}"/>
    <cellStyle name="40% - Accent6 2 2 2 4 5" xfId="23921" xr:uid="{164E43C4-9C93-47B4-BC71-42F53EABC162}"/>
    <cellStyle name="40% - Accent6 2 2 2 4 5 2" xfId="42684" xr:uid="{AB6A37D5-75C1-4B12-AECB-F65E67FC1CF9}"/>
    <cellStyle name="40% - Accent6 2 2 2 4 6" xfId="14530" xr:uid="{373439D2-03F8-48E2-A242-E9FD6A829F57}"/>
    <cellStyle name="40% - Accent6 2 2 2 4 7" xfId="33303" xr:uid="{577585A2-D90A-4E15-BDF0-E96D46004FBC}"/>
    <cellStyle name="40% - Accent6 2 2 2 4 8" xfId="51245" xr:uid="{9BE135AF-E9C8-46BC-A117-7B83771C2718}"/>
    <cellStyle name="40% - Accent6 2 2 2 4 9" xfId="4874" xr:uid="{A00AEE68-A99A-40C3-AD6B-932B1536A167}"/>
    <cellStyle name="40% - Accent6 2 2 2 5" xfId="5650" xr:uid="{534AB342-52B9-4B35-8BB9-A56993747FF2}"/>
    <cellStyle name="40% - Accent6 2 2 2 5 2" xfId="11306" xr:uid="{ADD19781-7E19-45DC-A1C6-4E9D5E3D1A1D}"/>
    <cellStyle name="40% - Accent6 2 2 2 5 2 2" xfId="30160" xr:uid="{D1EDC845-BE21-456F-93AC-260995AA7D5E}"/>
    <cellStyle name="40% - Accent6 2 2 2 5 2 2 2" xfId="48922" xr:uid="{4252543A-F423-4C9E-8FC7-813569FC290A}"/>
    <cellStyle name="40% - Accent6 2 2 2 5 2 3" xfId="20769" xr:uid="{A7593520-60A4-4750-991E-396C7C1530FF}"/>
    <cellStyle name="40% - Accent6 2 2 2 5 2 4" xfId="39541" xr:uid="{5106CA6A-44BE-44E4-BDC9-DD674A7E9E0D}"/>
    <cellStyle name="40% - Accent6 2 2 2 5 3" xfId="24697" xr:uid="{C7AB0703-57FB-40F2-88E8-7FA176622C4A}"/>
    <cellStyle name="40% - Accent6 2 2 2 5 3 2" xfId="43459" xr:uid="{E0D5B482-245A-4770-9CCD-EF4E1C54CFC9}"/>
    <cellStyle name="40% - Accent6 2 2 2 5 4" xfId="15306" xr:uid="{8E34BBBF-C01B-4DFD-8B18-F73213EC28CF}"/>
    <cellStyle name="40% - Accent6 2 2 2 5 5" xfId="34078" xr:uid="{B33917FD-8F26-4770-9A78-997170D77417}"/>
    <cellStyle name="40% - Accent6 2 2 2 5 6" xfId="53652" xr:uid="{1151546E-0A59-4555-A550-FFE546B524AB}"/>
    <cellStyle name="40% - Accent6 2 2 2 5 7" xfId="61514" xr:uid="{25A3828F-9024-4ACD-BD01-FC539A490E06}"/>
    <cellStyle name="40% - Accent6 2 2 2 6" xfId="4099" xr:uid="{684A7B58-76F8-423E-A413-068234EC8044}"/>
    <cellStyle name="40% - Accent6 2 2 2 6 2" xfId="11307" xr:uid="{2727D42A-6647-45D2-BF2A-4D4D9B1CEBC9}"/>
    <cellStyle name="40% - Accent6 2 2 2 6 2 2" xfId="30161" xr:uid="{06D96AE7-EA8E-41C2-A53E-DDC376C265F2}"/>
    <cellStyle name="40% - Accent6 2 2 2 6 2 2 2" xfId="48923" xr:uid="{AB5EC5FA-A6E5-4C00-AF88-65B2D1D926CD}"/>
    <cellStyle name="40% - Accent6 2 2 2 6 2 3" xfId="20770" xr:uid="{66BA861E-2C40-4998-9AD4-0D9434A5DF27}"/>
    <cellStyle name="40% - Accent6 2 2 2 6 2 4" xfId="39542" xr:uid="{2C658D9B-8DD3-4950-A181-5B02D9EB78F6}"/>
    <cellStyle name="40% - Accent6 2 2 2 6 3" xfId="23146" xr:uid="{9E061DF9-B73E-4604-9927-DE880F79258A}"/>
    <cellStyle name="40% - Accent6 2 2 2 6 3 2" xfId="41909" xr:uid="{96330FCA-76E4-46AE-8A5E-245F9A283B4F}"/>
    <cellStyle name="40% - Accent6 2 2 2 6 4" xfId="13755" xr:uid="{E94DB259-E882-4FC1-83D1-A9AE0E83561F}"/>
    <cellStyle name="40% - Accent6 2 2 2 6 5" xfId="32528" xr:uid="{1C1E2B60-6E6B-4111-90C5-50C1A54E62D4}"/>
    <cellStyle name="40% - Accent6 2 2 2 6 6" xfId="53653" xr:uid="{7C059597-1642-48C1-BF79-5AD036122C76}"/>
    <cellStyle name="40% - Accent6 2 2 2 6 7" xfId="61515" xr:uid="{187D876B-8B90-4556-823D-B28D1ADCED98}"/>
    <cellStyle name="40% - Accent6 2 2 2 7" xfId="7157" xr:uid="{3437378A-AEE2-445C-8E83-D1CAA2FCC85F}"/>
    <cellStyle name="40% - Accent6 2 2 2 7 2" xfId="26197" xr:uid="{D1C00DD0-E6AE-468C-B2B1-31A4FDD4AA7E}"/>
    <cellStyle name="40% - Accent6 2 2 2 7 2 2" xfId="44959" xr:uid="{E609AF87-0F18-46A5-A024-9A9A563EE537}"/>
    <cellStyle name="40% - Accent6 2 2 2 7 3" xfId="16806" xr:uid="{93C9EA9F-3273-4C6D-98AA-F4AFE9848B31}"/>
    <cellStyle name="40% - Accent6 2 2 2 7 4" xfId="35578" xr:uid="{E61C3AAD-8780-46FC-91E9-580729F541ED}"/>
    <cellStyle name="40% - Accent6 2 2 2 8" xfId="8892" xr:uid="{E82A71F4-5E38-43BE-97A0-ABA5A35C3F32}"/>
    <cellStyle name="40% - Accent6 2 2 2 8 2" xfId="27748" xr:uid="{84B68985-0FF7-4AEE-9239-9D95C41191BE}"/>
    <cellStyle name="40% - Accent6 2 2 2 8 2 2" xfId="46510" xr:uid="{119012CD-A983-484A-9F62-9C11D87BF67E}"/>
    <cellStyle name="40% - Accent6 2 2 2 8 3" xfId="18357" xr:uid="{09285242-21FE-407D-811D-B53F627B9BF8}"/>
    <cellStyle name="40% - Accent6 2 2 2 8 4" xfId="37129" xr:uid="{9B50E635-1523-4CDD-9CC1-D71B7E7A0CD4}"/>
    <cellStyle name="40% - Accent6 2 2 2 9" xfId="22687" xr:uid="{9FAC7377-D69E-4C5A-BC03-0BA38D5D70FB}"/>
    <cellStyle name="40% - Accent6 2 2 2 9 2" xfId="41459" xr:uid="{76AB14EE-7326-4F07-BE9E-36AB151C2281}"/>
    <cellStyle name="40% - Accent6 2 2 20" xfId="3632" xr:uid="{DD7A1A5B-CD55-4C6D-9597-40B8CCF6333B}"/>
    <cellStyle name="40% - Accent6 2 2 3" xfId="1819" xr:uid="{13982DB5-C441-4318-AA79-A2B9EA1F25E7}"/>
    <cellStyle name="40% - Accent6 2 2 3 10" xfId="13299" xr:uid="{B5624D7A-A91C-4C43-BB01-735E0A6F9046}"/>
    <cellStyle name="40% - Accent6 2 2 3 11" xfId="32081" xr:uid="{8F0A31A1-C2FA-4727-8D79-BA010E9B0C08}"/>
    <cellStyle name="40% - Accent6 2 2 3 12" xfId="51246" xr:uid="{ECE1F77E-7421-4B70-A939-178EC969CC4B}"/>
    <cellStyle name="40% - Accent6 2 2 3 13" xfId="3636" xr:uid="{DD835085-FF91-4ADB-9A31-57DC652F557B}"/>
    <cellStyle name="40% - Accent6 2 2 3 14" xfId="59341" xr:uid="{44FC144A-672E-4C56-AA24-6EEA09DC5816}"/>
    <cellStyle name="40% - Accent6 2 2 3 2" xfId="2594" xr:uid="{9321914D-B526-4EB9-A8F8-8626A2DA4511}"/>
    <cellStyle name="40% - Accent6 2 2 3 2 10" xfId="51247" xr:uid="{CD02276A-39FD-43BD-B53D-55C1C025A249}"/>
    <cellStyle name="40% - Accent6 2 2 3 2 11" xfId="3637" xr:uid="{92B017D1-88A3-4709-9565-301D0D63FA1D}"/>
    <cellStyle name="40% - Accent6 2 2 3 2 12" xfId="59342" xr:uid="{CBA8A6C9-90C1-4537-ACEC-B3AF47A6BFA5}"/>
    <cellStyle name="40% - Accent6 2 2 3 2 2" xfId="2595" xr:uid="{D96360B6-5CA2-4602-BB2A-34D38B741DA5}"/>
    <cellStyle name="40% - Accent6 2 2 3 2 2 10" xfId="59343" xr:uid="{07E7DEA8-15BB-4DD1-A5DA-CB087E2963CD}"/>
    <cellStyle name="40% - Accent6 2 2 3 2 2 2" xfId="7165" xr:uid="{B1780806-6EA7-4B3A-A709-5264655558A8}"/>
    <cellStyle name="40% - Accent6 2 2 3 2 2 2 2" xfId="11308" xr:uid="{057FACD5-0EE4-41F5-AA2C-2FBE2FC45BD1}"/>
    <cellStyle name="40% - Accent6 2 2 3 2 2 2 2 2" xfId="30162" xr:uid="{FF29F894-B4D4-4EA6-AEC8-B7CDA868691E}"/>
    <cellStyle name="40% - Accent6 2 2 3 2 2 2 2 2 2" xfId="48924" xr:uid="{99631EC9-0A6D-4411-B35D-BE7BD711EFFC}"/>
    <cellStyle name="40% - Accent6 2 2 3 2 2 2 2 3" xfId="20771" xr:uid="{BAA1E8E4-70F0-4194-8270-4FA3353DFB72}"/>
    <cellStyle name="40% - Accent6 2 2 3 2 2 2 2 4" xfId="39543" xr:uid="{FACC73C4-8372-4165-A0D4-ECA8E0B113F1}"/>
    <cellStyle name="40% - Accent6 2 2 3 2 2 2 3" xfId="26205" xr:uid="{9B419477-3F32-436E-8523-87F4C9DD4B35}"/>
    <cellStyle name="40% - Accent6 2 2 3 2 2 2 3 2" xfId="44967" xr:uid="{236E5A9D-ACD7-4A70-A86C-38C46BE213D8}"/>
    <cellStyle name="40% - Accent6 2 2 3 2 2 2 4" xfId="16814" xr:uid="{39FA8A2A-8E71-43FB-BA86-BCA6D12590E7}"/>
    <cellStyle name="40% - Accent6 2 2 3 2 2 2 5" xfId="35586" xr:uid="{2AA05C9E-464D-47B1-A3FE-E6303B8FFA8B}"/>
    <cellStyle name="40% - Accent6 2 2 3 2 2 2 6" xfId="53654" xr:uid="{C8B77328-E814-4F39-9B46-D98C24738915}"/>
    <cellStyle name="40% - Accent6 2 2 3 2 2 2 7" xfId="61516" xr:uid="{917D30DE-F4F1-4446-8168-1572C335C906}"/>
    <cellStyle name="40% - Accent6 2 2 3 2 2 3" xfId="11309" xr:uid="{0A0FC7B3-C233-4A3A-8719-722ADBE76AC9}"/>
    <cellStyle name="40% - Accent6 2 2 3 2 2 3 2" xfId="30163" xr:uid="{7282710E-FFD3-4184-94B2-2136DB467942}"/>
    <cellStyle name="40% - Accent6 2 2 3 2 2 3 2 2" xfId="48925" xr:uid="{D0574525-FF38-434B-AE08-D0C8BC32FE57}"/>
    <cellStyle name="40% - Accent6 2 2 3 2 2 3 3" xfId="20772" xr:uid="{35496799-4886-45ED-9E0C-D3DD3CA707C7}"/>
    <cellStyle name="40% - Accent6 2 2 3 2 2 3 4" xfId="39544" xr:uid="{9B5D8B21-C6AF-409D-BDCE-C80C6B4761C2}"/>
    <cellStyle name="40% - Accent6 2 2 3 2 2 3 5" xfId="53655" xr:uid="{50E297CB-5936-40FC-9428-0CAF2865F459}"/>
    <cellStyle name="40% - Accent6 2 2 3 2 2 3 6" xfId="61517" xr:uid="{A1283335-61E9-4B9E-B04A-4A17C9F9F113}"/>
    <cellStyle name="40% - Accent6 2 2 3 2 2 4" xfId="8900" xr:uid="{C08737CE-56B2-4B91-B483-BF558B84BD94}"/>
    <cellStyle name="40% - Accent6 2 2 3 2 2 4 2" xfId="27756" xr:uid="{9F9E7585-B4E2-45E8-917A-89D5F21D9594}"/>
    <cellStyle name="40% - Accent6 2 2 3 2 2 4 2 2" xfId="46518" xr:uid="{BDF23D92-A241-452D-A5CA-6F4A8BE0AD79}"/>
    <cellStyle name="40% - Accent6 2 2 3 2 2 4 3" xfId="18365" xr:uid="{872A0A15-E706-4BC3-ABD5-8CEBAAF459D3}"/>
    <cellStyle name="40% - Accent6 2 2 3 2 2 4 4" xfId="37137" xr:uid="{9716EEAD-03E0-4D6A-B62E-F4643A12A213}"/>
    <cellStyle name="40% - Accent6 2 2 3 2 2 5" xfId="24179" xr:uid="{738EB47A-90F0-4DBB-A5BA-4E0971B3D1E3}"/>
    <cellStyle name="40% - Accent6 2 2 3 2 2 5 2" xfId="42942" xr:uid="{ACEF74FF-B1FF-4372-984B-208E67FB9A06}"/>
    <cellStyle name="40% - Accent6 2 2 3 2 2 6" xfId="14788" xr:uid="{EC64F555-2D90-4DD6-B56B-D509852A32C6}"/>
    <cellStyle name="40% - Accent6 2 2 3 2 2 7" xfId="33561" xr:uid="{D24D8D5F-EEB1-4CCA-BFB8-2BA495830070}"/>
    <cellStyle name="40% - Accent6 2 2 3 2 2 8" xfId="51248" xr:uid="{71DA0067-CADE-4CE0-B674-F2D42F3A5616}"/>
    <cellStyle name="40% - Accent6 2 2 3 2 2 9" xfId="5132" xr:uid="{00361CF2-8CAC-441C-A68C-1A8AE218EC9C}"/>
    <cellStyle name="40% - Accent6 2 2 3 2 3" xfId="5908" xr:uid="{6F08AB6C-6EA6-4A1E-8FB6-DF450C8CE250}"/>
    <cellStyle name="40% - Accent6 2 2 3 2 3 2" xfId="11310" xr:uid="{8B8295A0-5D11-4FDF-A2B8-B07197335C8D}"/>
    <cellStyle name="40% - Accent6 2 2 3 2 3 2 2" xfId="30164" xr:uid="{0F47D7F5-17C1-45CF-9406-06D4B054F41F}"/>
    <cellStyle name="40% - Accent6 2 2 3 2 3 2 2 2" xfId="48926" xr:uid="{E3A27D6F-339E-4B47-8277-47E4AB8F8408}"/>
    <cellStyle name="40% - Accent6 2 2 3 2 3 2 3" xfId="20773" xr:uid="{2029173E-2E83-4FCD-8858-FBDF075046F1}"/>
    <cellStyle name="40% - Accent6 2 2 3 2 3 2 4" xfId="39545" xr:uid="{B00070C1-579E-44EF-B6E8-8C6F74E1F851}"/>
    <cellStyle name="40% - Accent6 2 2 3 2 3 3" xfId="24955" xr:uid="{52D1B9EB-0660-4978-864D-E12C171802FD}"/>
    <cellStyle name="40% - Accent6 2 2 3 2 3 3 2" xfId="43717" xr:uid="{66D20967-7C33-43AA-A1C1-82D4CCBC015D}"/>
    <cellStyle name="40% - Accent6 2 2 3 2 3 4" xfId="15564" xr:uid="{0AA262B7-25E4-495D-B176-147E2ACAC75B}"/>
    <cellStyle name="40% - Accent6 2 2 3 2 3 5" xfId="34336" xr:uid="{678B2F43-1B30-4CBF-BF19-8F16509641C1}"/>
    <cellStyle name="40% - Accent6 2 2 3 2 3 6" xfId="53656" xr:uid="{2DFF6DB4-E322-4ED7-A088-7CE916E87C48}"/>
    <cellStyle name="40% - Accent6 2 2 3 2 3 7" xfId="61518" xr:uid="{FC0B4017-8D58-490F-924F-4FE9A0BEA1D0}"/>
    <cellStyle name="40% - Accent6 2 2 3 2 4" xfId="4357" xr:uid="{73AA3F76-4E94-4618-8DA1-831B0670333B}"/>
    <cellStyle name="40% - Accent6 2 2 3 2 4 2" xfId="11311" xr:uid="{E7032CEF-469F-48D2-9FC3-65B8628CFDE3}"/>
    <cellStyle name="40% - Accent6 2 2 3 2 4 2 2" xfId="30165" xr:uid="{4DA31DA5-D407-455A-AE97-662D70195980}"/>
    <cellStyle name="40% - Accent6 2 2 3 2 4 2 2 2" xfId="48927" xr:uid="{39F63CB8-B22D-4CB0-A417-56F8330BB042}"/>
    <cellStyle name="40% - Accent6 2 2 3 2 4 2 3" xfId="20774" xr:uid="{D59F74D8-F4A2-47A8-9574-EFE789016E89}"/>
    <cellStyle name="40% - Accent6 2 2 3 2 4 2 4" xfId="39546" xr:uid="{ADA01501-D6D4-48BB-ACE2-BC22CE06FF65}"/>
    <cellStyle name="40% - Accent6 2 2 3 2 4 3" xfId="23404" xr:uid="{140467EE-AC31-4C5F-9D09-5B188DEB3605}"/>
    <cellStyle name="40% - Accent6 2 2 3 2 4 3 2" xfId="42167" xr:uid="{D24CCB94-C6EA-4BDD-968B-8490415D9445}"/>
    <cellStyle name="40% - Accent6 2 2 3 2 4 4" xfId="14013" xr:uid="{2C7EFF74-99CE-4510-B0A4-F447C2EA4815}"/>
    <cellStyle name="40% - Accent6 2 2 3 2 4 5" xfId="32786" xr:uid="{D06880F2-67CF-49C3-8A16-AC5F6D1E7D2C}"/>
    <cellStyle name="40% - Accent6 2 2 3 2 4 6" xfId="53657" xr:uid="{4A50AD4E-98A8-4F41-8BEC-3C63EAB170F7}"/>
    <cellStyle name="40% - Accent6 2 2 3 2 4 7" xfId="61519" xr:uid="{ACFC1F7D-12E1-4F9D-A89F-A634298591BD}"/>
    <cellStyle name="40% - Accent6 2 2 3 2 5" xfId="7164" xr:uid="{54945C25-19EF-4DE8-B8C2-83B0FBD9FBAD}"/>
    <cellStyle name="40% - Accent6 2 2 3 2 5 2" xfId="26204" xr:uid="{A7E6E525-4144-4B95-8435-610F436B27D4}"/>
    <cellStyle name="40% - Accent6 2 2 3 2 5 2 2" xfId="44966" xr:uid="{F9C54F3D-1749-4641-9C95-8AF0A5C7397D}"/>
    <cellStyle name="40% - Accent6 2 2 3 2 5 3" xfId="16813" xr:uid="{1245233C-A903-4B1C-83DD-B42A9BBF2EE7}"/>
    <cellStyle name="40% - Accent6 2 2 3 2 5 4" xfId="35585" xr:uid="{4A1F150F-EA5C-4825-9CC9-44D1E76A7B8F}"/>
    <cellStyle name="40% - Accent6 2 2 3 2 6" xfId="8899" xr:uid="{C6C98110-EEA7-4ED3-9468-2054FFC64877}"/>
    <cellStyle name="40% - Accent6 2 2 3 2 6 2" xfId="27755" xr:uid="{AB435E46-91F1-4281-83AB-69C109A5CD27}"/>
    <cellStyle name="40% - Accent6 2 2 3 2 6 2 2" xfId="46517" xr:uid="{A64065FA-C940-4076-B7FE-AE53A8CD9672}"/>
    <cellStyle name="40% - Accent6 2 2 3 2 6 3" xfId="18364" xr:uid="{A24BED9B-7E5B-4306-A5D4-E1A45D1D6E1C}"/>
    <cellStyle name="40% - Accent6 2 2 3 2 6 4" xfId="37136" xr:uid="{44CF11F8-A8FF-48DE-B680-4F77477EDA82}"/>
    <cellStyle name="40% - Accent6 2 2 3 2 7" xfId="22691" xr:uid="{3D8BA9D3-503D-45EE-B1E1-5EBD4C16D01E}"/>
    <cellStyle name="40% - Accent6 2 2 3 2 7 2" xfId="41463" xr:uid="{E213D04B-5F71-41D4-8701-52887AF2E2FF}"/>
    <cellStyle name="40% - Accent6 2 2 3 2 8" xfId="13300" xr:uid="{7E39AAA6-0A1D-4201-BF00-FED97177B477}"/>
    <cellStyle name="40% - Accent6 2 2 3 2 9" xfId="32082" xr:uid="{F527839A-B8DB-4A98-992B-60047394D8C6}"/>
    <cellStyle name="40% - Accent6 2 2 3 3" xfId="2596" xr:uid="{13BFC61A-AF06-4811-8FBA-C8DE0E4F5735}"/>
    <cellStyle name="40% - Accent6 2 2 3 3 10" xfId="51249" xr:uid="{F51ADD82-2886-4FDE-906B-22BDCB751CE6}"/>
    <cellStyle name="40% - Accent6 2 2 3 3 11" xfId="3638" xr:uid="{DCA1C04B-F59F-42A1-B323-110EEF1E1B1F}"/>
    <cellStyle name="40% - Accent6 2 2 3 3 12" xfId="59344" xr:uid="{9EE0D0C7-8090-4AA4-9BCB-343ED3B6D2F5}"/>
    <cellStyle name="40% - Accent6 2 2 3 3 2" xfId="2597" xr:uid="{2DBEBB62-EBA2-4C3C-BC65-C2BD811BABF0}"/>
    <cellStyle name="40% - Accent6 2 2 3 3 2 10" xfId="59345" xr:uid="{A4032195-3EDA-45A8-A74D-7F2BA5B8AB5C}"/>
    <cellStyle name="40% - Accent6 2 2 3 3 2 2" xfId="7167" xr:uid="{760A77A4-B3B0-4AA4-8F6F-7422A8DE27AF}"/>
    <cellStyle name="40% - Accent6 2 2 3 3 2 2 2" xfId="11312" xr:uid="{E4FB9D0C-F7C9-4A7E-AFAF-25A319D26D07}"/>
    <cellStyle name="40% - Accent6 2 2 3 3 2 2 2 2" xfId="30166" xr:uid="{D00A77B4-65CF-4DF9-BE6D-3CA4B232D711}"/>
    <cellStyle name="40% - Accent6 2 2 3 3 2 2 2 2 2" xfId="48928" xr:uid="{27FAD5F1-DC09-4A63-93C6-DAC3AE84C720}"/>
    <cellStyle name="40% - Accent6 2 2 3 3 2 2 2 3" xfId="20775" xr:uid="{030E123F-ED11-40AF-9F5F-F74D1B6D5D15}"/>
    <cellStyle name="40% - Accent6 2 2 3 3 2 2 2 4" xfId="39547" xr:uid="{1F3B3E50-2B38-4C38-925C-DB80B34B65FC}"/>
    <cellStyle name="40% - Accent6 2 2 3 3 2 2 3" xfId="26207" xr:uid="{CC969EE0-6F1F-459F-A2A6-78BC0577108C}"/>
    <cellStyle name="40% - Accent6 2 2 3 3 2 2 3 2" xfId="44969" xr:uid="{A91463F9-3414-49C9-8209-6EAF1EBD9354}"/>
    <cellStyle name="40% - Accent6 2 2 3 3 2 2 4" xfId="16816" xr:uid="{241E95A2-BA0A-41E8-BCA1-234B5C62FC3F}"/>
    <cellStyle name="40% - Accent6 2 2 3 3 2 2 5" xfId="35588" xr:uid="{AE7AABEF-81AA-44A4-875F-758268817125}"/>
    <cellStyle name="40% - Accent6 2 2 3 3 2 2 6" xfId="53658" xr:uid="{1F7D8A0B-FCC5-4C50-AFF1-D1BBCF5936E5}"/>
    <cellStyle name="40% - Accent6 2 2 3 3 2 2 7" xfId="61520" xr:uid="{BDD636EA-61B7-4946-951E-C3AEAD4C2DA4}"/>
    <cellStyle name="40% - Accent6 2 2 3 3 2 3" xfId="11313" xr:uid="{9A7BA7F6-1A17-473B-881E-1527B04DB03D}"/>
    <cellStyle name="40% - Accent6 2 2 3 3 2 3 2" xfId="30167" xr:uid="{55BC2AA3-63F7-42FA-994E-5E3279BB80EC}"/>
    <cellStyle name="40% - Accent6 2 2 3 3 2 3 2 2" xfId="48929" xr:uid="{2772186B-F143-4CD0-8BC0-FC9C70656170}"/>
    <cellStyle name="40% - Accent6 2 2 3 3 2 3 3" xfId="20776" xr:uid="{C68C8C34-34E8-4D7B-A2AF-1646698CBE1C}"/>
    <cellStyle name="40% - Accent6 2 2 3 3 2 3 4" xfId="39548" xr:uid="{0080DDDF-07BC-4397-9EE8-90FA270D2A44}"/>
    <cellStyle name="40% - Accent6 2 2 3 3 2 3 5" xfId="53659" xr:uid="{23E488A0-8EB1-41DA-8586-5086C022269F}"/>
    <cellStyle name="40% - Accent6 2 2 3 3 2 3 6" xfId="61521" xr:uid="{E73D583E-EC15-4B9E-AD37-2A8840592532}"/>
    <cellStyle name="40% - Accent6 2 2 3 3 2 4" xfId="8902" xr:uid="{2772F4FB-7F88-43AC-B947-AC33F31FE474}"/>
    <cellStyle name="40% - Accent6 2 2 3 3 2 4 2" xfId="27758" xr:uid="{426722B4-F008-44B4-95FF-5A526C566F64}"/>
    <cellStyle name="40% - Accent6 2 2 3 3 2 4 2 2" xfId="46520" xr:uid="{DF910D47-19A0-459B-8583-068E9827517A}"/>
    <cellStyle name="40% - Accent6 2 2 3 3 2 4 3" xfId="18367" xr:uid="{3074FA79-D4F8-4A59-AA92-0FBD38ECD82D}"/>
    <cellStyle name="40% - Accent6 2 2 3 3 2 4 4" xfId="37139" xr:uid="{FA214E13-5057-4216-ABE4-043F791CB2B4}"/>
    <cellStyle name="40% - Accent6 2 2 3 3 2 5" xfId="24397" xr:uid="{FD2EE126-0ADB-4AAA-BD1C-BBB0128E2F89}"/>
    <cellStyle name="40% - Accent6 2 2 3 3 2 5 2" xfId="43160" xr:uid="{3674E0A8-36EF-4E5A-BBE8-CB9771F55C90}"/>
    <cellStyle name="40% - Accent6 2 2 3 3 2 6" xfId="15006" xr:uid="{804ACDF9-C411-49BB-8BF9-496FE7534499}"/>
    <cellStyle name="40% - Accent6 2 2 3 3 2 7" xfId="33779" xr:uid="{9B5F712C-AA0B-4F0C-9DA8-67A26C43D960}"/>
    <cellStyle name="40% - Accent6 2 2 3 3 2 8" xfId="51250" xr:uid="{D11DB9BF-38E7-48B9-9914-11BD7CA676B7}"/>
    <cellStyle name="40% - Accent6 2 2 3 3 2 9" xfId="5350" xr:uid="{F6EE6416-7303-46BC-AD3D-78C4FCFE258E}"/>
    <cellStyle name="40% - Accent6 2 2 3 3 3" xfId="6126" xr:uid="{5A3DBA06-F8D0-478F-B40C-5415DBCA0C36}"/>
    <cellStyle name="40% - Accent6 2 2 3 3 3 2" xfId="11314" xr:uid="{09BB8F44-D2EB-4A5F-B901-D08AE57B04C4}"/>
    <cellStyle name="40% - Accent6 2 2 3 3 3 2 2" xfId="30168" xr:uid="{9E405176-5BBE-4DBD-AC2D-78B0A9113AA0}"/>
    <cellStyle name="40% - Accent6 2 2 3 3 3 2 2 2" xfId="48930" xr:uid="{7F296D30-9672-4CB1-8157-D861D59D4BD8}"/>
    <cellStyle name="40% - Accent6 2 2 3 3 3 2 3" xfId="20777" xr:uid="{D11F6600-D6A5-43FE-B5A5-ECEFCFB5EBE2}"/>
    <cellStyle name="40% - Accent6 2 2 3 3 3 2 4" xfId="39549" xr:uid="{7B8888CE-372D-4427-95E1-6D694F193F6E}"/>
    <cellStyle name="40% - Accent6 2 2 3 3 3 3" xfId="25173" xr:uid="{69573350-8A94-45AA-8460-27BB6102282C}"/>
    <cellStyle name="40% - Accent6 2 2 3 3 3 3 2" xfId="43935" xr:uid="{456C38BD-3E8D-43E8-AF51-B565196559B8}"/>
    <cellStyle name="40% - Accent6 2 2 3 3 3 4" xfId="15782" xr:uid="{18DF25C5-788A-4888-862F-68372D36D4CC}"/>
    <cellStyle name="40% - Accent6 2 2 3 3 3 5" xfId="34554" xr:uid="{34B74F01-DD43-4BA4-A072-78761F768122}"/>
    <cellStyle name="40% - Accent6 2 2 3 3 3 6" xfId="53660" xr:uid="{064BB2FB-0387-47BB-B205-A74AF8E2D943}"/>
    <cellStyle name="40% - Accent6 2 2 3 3 3 7" xfId="61522" xr:uid="{84CCB870-4FBE-4EB2-BF67-FF9040F1B495}"/>
    <cellStyle name="40% - Accent6 2 2 3 3 4" xfId="4575" xr:uid="{EC9CFF00-39C1-4687-860B-DF23EA916CEF}"/>
    <cellStyle name="40% - Accent6 2 2 3 3 4 2" xfId="11315" xr:uid="{CC561C29-2B83-481F-8D28-E565D7129801}"/>
    <cellStyle name="40% - Accent6 2 2 3 3 4 2 2" xfId="30169" xr:uid="{7A216DA5-1ACD-44B0-A776-95A0AE75F9C1}"/>
    <cellStyle name="40% - Accent6 2 2 3 3 4 2 2 2" xfId="48931" xr:uid="{7C542F0F-D4C0-4E76-BC25-23A76D58F901}"/>
    <cellStyle name="40% - Accent6 2 2 3 3 4 2 3" xfId="20778" xr:uid="{AF8853AE-0FFD-4A38-88AA-71D107FF077D}"/>
    <cellStyle name="40% - Accent6 2 2 3 3 4 2 4" xfId="39550" xr:uid="{A4777EA5-677E-44D0-9E0C-E241B3AEA3C6}"/>
    <cellStyle name="40% - Accent6 2 2 3 3 4 3" xfId="23622" xr:uid="{985D6B7D-AD00-430A-8315-BFC83657E53A}"/>
    <cellStyle name="40% - Accent6 2 2 3 3 4 3 2" xfId="42385" xr:uid="{C5B8888C-ECE3-49C5-AB70-AB6AC1B4ED40}"/>
    <cellStyle name="40% - Accent6 2 2 3 3 4 4" xfId="14231" xr:uid="{E74D115B-C0FF-48B6-8431-2DD109ED60AB}"/>
    <cellStyle name="40% - Accent6 2 2 3 3 4 5" xfId="33004" xr:uid="{E25DBE76-1D42-4288-80F3-7FD76E540946}"/>
    <cellStyle name="40% - Accent6 2 2 3 3 4 6" xfId="53661" xr:uid="{29864C5C-3A8F-44B7-8E41-FD2B720B1914}"/>
    <cellStyle name="40% - Accent6 2 2 3 3 4 7" xfId="61523" xr:uid="{D96D9C4E-9516-4DA7-A5F8-FB4C438EED62}"/>
    <cellStyle name="40% - Accent6 2 2 3 3 5" xfId="7166" xr:uid="{F7C05277-9897-427A-B2F1-950E50C55D5F}"/>
    <cellStyle name="40% - Accent6 2 2 3 3 5 2" xfId="26206" xr:uid="{9440883F-81BA-46F7-A15A-15AAC0A5424F}"/>
    <cellStyle name="40% - Accent6 2 2 3 3 5 2 2" xfId="44968" xr:uid="{621BA405-0531-4A7F-998E-017B217C9A95}"/>
    <cellStyle name="40% - Accent6 2 2 3 3 5 3" xfId="16815" xr:uid="{3611440D-1F59-4571-B92B-0FC167B10454}"/>
    <cellStyle name="40% - Accent6 2 2 3 3 5 4" xfId="35587" xr:uid="{87DED4D5-470F-44E5-BD11-A182A2D5B24E}"/>
    <cellStyle name="40% - Accent6 2 2 3 3 6" xfId="8901" xr:uid="{049099E6-9D6B-47B8-839C-613C4DF0A9F8}"/>
    <cellStyle name="40% - Accent6 2 2 3 3 6 2" xfId="27757" xr:uid="{A866DAB3-0DDC-449A-84A5-038E4473682D}"/>
    <cellStyle name="40% - Accent6 2 2 3 3 6 2 2" xfId="46519" xr:uid="{388406D8-7F37-4B6E-9506-1388796BC865}"/>
    <cellStyle name="40% - Accent6 2 2 3 3 6 3" xfId="18366" xr:uid="{7732F7D8-A410-4ACF-B090-C40A92484817}"/>
    <cellStyle name="40% - Accent6 2 2 3 3 6 4" xfId="37138" xr:uid="{F4C549B2-5D06-4884-86EE-F2BC93034196}"/>
    <cellStyle name="40% - Accent6 2 2 3 3 7" xfId="22692" xr:uid="{0A6EC1CD-BDD5-4573-86CC-80751D4C9DD2}"/>
    <cellStyle name="40% - Accent6 2 2 3 3 7 2" xfId="41464" xr:uid="{C188FD5E-15F8-41B2-A5E2-30D9DFAB00A1}"/>
    <cellStyle name="40% - Accent6 2 2 3 3 8" xfId="13301" xr:uid="{8860141C-F3FA-41A9-8A64-DCD339B21BE5}"/>
    <cellStyle name="40% - Accent6 2 2 3 3 9" xfId="32083" xr:uid="{2ECCA65B-A107-4C24-BB09-1A737F56567B}"/>
    <cellStyle name="40% - Accent6 2 2 3 4" xfId="2598" xr:uid="{3C92F5F1-AA7A-450F-B12D-E3FE99C9335A}"/>
    <cellStyle name="40% - Accent6 2 2 3 4 10" xfId="59346" xr:uid="{BD1BEBBF-0C6D-46C2-8E56-C27362B4B2C0}"/>
    <cellStyle name="40% - Accent6 2 2 3 4 2" xfId="7168" xr:uid="{FE84D5ED-36CD-4379-99CF-28C03D1E7826}"/>
    <cellStyle name="40% - Accent6 2 2 3 4 2 2" xfId="11316" xr:uid="{E77141DD-F9CF-4646-9C02-5A893E440F8F}"/>
    <cellStyle name="40% - Accent6 2 2 3 4 2 2 2" xfId="30170" xr:uid="{07412A5B-C37E-4A58-A910-D2F23C5CC62C}"/>
    <cellStyle name="40% - Accent6 2 2 3 4 2 2 2 2" xfId="48932" xr:uid="{D3D5AF34-5767-42A8-A9A5-8DF9534DEA38}"/>
    <cellStyle name="40% - Accent6 2 2 3 4 2 2 3" xfId="20779" xr:uid="{49D61D03-0035-403E-8E0F-6BD84B59EAAE}"/>
    <cellStyle name="40% - Accent6 2 2 3 4 2 2 4" xfId="39551" xr:uid="{9F59D3A4-40D7-4AED-A3CD-5536B4DDB802}"/>
    <cellStyle name="40% - Accent6 2 2 3 4 2 3" xfId="26208" xr:uid="{FAF777BE-8903-4EFB-95A9-643E46BDB685}"/>
    <cellStyle name="40% - Accent6 2 2 3 4 2 3 2" xfId="44970" xr:uid="{C08A9022-96F5-4E47-8683-92327BD45BE3}"/>
    <cellStyle name="40% - Accent6 2 2 3 4 2 4" xfId="16817" xr:uid="{BB3158E3-314B-424C-AA23-CCFFE49105E8}"/>
    <cellStyle name="40% - Accent6 2 2 3 4 2 5" xfId="35589" xr:uid="{BE27FB7B-0083-4C2F-8764-4944D1C2F16C}"/>
    <cellStyle name="40% - Accent6 2 2 3 4 2 6" xfId="53662" xr:uid="{660AA123-4B20-42BB-BE89-DF87329E599A}"/>
    <cellStyle name="40% - Accent6 2 2 3 4 2 7" xfId="61524" xr:uid="{A28B2086-C36A-44BD-B3BF-F0D5FF857998}"/>
    <cellStyle name="40% - Accent6 2 2 3 4 3" xfId="11317" xr:uid="{C6C1CC4E-A0FB-4752-8C76-40FB850F964C}"/>
    <cellStyle name="40% - Accent6 2 2 3 4 3 2" xfId="30171" xr:uid="{4F3772D4-C2E7-4334-88BC-D719B7008E58}"/>
    <cellStyle name="40% - Accent6 2 2 3 4 3 2 2" xfId="48933" xr:uid="{A56F0674-1D7D-42D1-9156-A8D3005E45C7}"/>
    <cellStyle name="40% - Accent6 2 2 3 4 3 3" xfId="20780" xr:uid="{74828489-07BE-45A1-A286-AD49A77F4B05}"/>
    <cellStyle name="40% - Accent6 2 2 3 4 3 4" xfId="39552" xr:uid="{5ABC5718-F28E-4AF4-8A3B-C754F8E96DFC}"/>
    <cellStyle name="40% - Accent6 2 2 3 4 3 5" xfId="53663" xr:uid="{6072E447-2067-4887-97D8-EC3DF60DE4B0}"/>
    <cellStyle name="40% - Accent6 2 2 3 4 3 6" xfId="61525" xr:uid="{56210930-91E8-41B3-B6EA-31F2DD0327DA}"/>
    <cellStyle name="40% - Accent6 2 2 3 4 4" xfId="8903" xr:uid="{D37B3314-38E3-4854-9BA0-D7695F6F8989}"/>
    <cellStyle name="40% - Accent6 2 2 3 4 4 2" xfId="27759" xr:uid="{6B1E91E8-DEA2-47A2-B6B4-896D6A95882C}"/>
    <cellStyle name="40% - Accent6 2 2 3 4 4 2 2" xfId="46521" xr:uid="{10447D83-8A73-46BF-B7EE-8A6239A20250}"/>
    <cellStyle name="40% - Accent6 2 2 3 4 4 3" xfId="18368" xr:uid="{5A619EDB-03B3-4EFA-B166-B2EDA0D28844}"/>
    <cellStyle name="40% - Accent6 2 2 3 4 4 4" xfId="37140" xr:uid="{1F675DC1-86C5-477E-90FB-7035396FEB3D}"/>
    <cellStyle name="40% - Accent6 2 2 3 4 5" xfId="23964" xr:uid="{C1F2B6E4-68B4-42E9-AF8D-7932B146473A}"/>
    <cellStyle name="40% - Accent6 2 2 3 4 5 2" xfId="42727" xr:uid="{12204365-710D-472E-8557-0B2B633190F1}"/>
    <cellStyle name="40% - Accent6 2 2 3 4 6" xfId="14573" xr:uid="{FC5F747A-FB17-4822-9FB0-2C32F2DAC453}"/>
    <cellStyle name="40% - Accent6 2 2 3 4 7" xfId="33346" xr:uid="{1F935C53-D703-4150-82E5-AACCAF1F850E}"/>
    <cellStyle name="40% - Accent6 2 2 3 4 8" xfId="51251" xr:uid="{0B6B574C-1E08-4DCB-B71C-7C3D937F383F}"/>
    <cellStyle name="40% - Accent6 2 2 3 4 9" xfId="4917" xr:uid="{DACAFD2E-35E3-4F6A-A7CD-AEFB94599008}"/>
    <cellStyle name="40% - Accent6 2 2 3 5" xfId="5693" xr:uid="{24C2A1A8-0A53-4305-8B05-1DCDB94D689F}"/>
    <cellStyle name="40% - Accent6 2 2 3 5 2" xfId="11318" xr:uid="{6EF440AF-B249-4B58-ABCA-9BA567A3FBD4}"/>
    <cellStyle name="40% - Accent6 2 2 3 5 2 2" xfId="30172" xr:uid="{5B9EA940-B639-471C-8A74-570849E95529}"/>
    <cellStyle name="40% - Accent6 2 2 3 5 2 2 2" xfId="48934" xr:uid="{BC73E66B-482B-47BD-AB8B-EA9052075E64}"/>
    <cellStyle name="40% - Accent6 2 2 3 5 2 3" xfId="20781" xr:uid="{34FA5947-2C43-403D-AF1F-29F007B0071A}"/>
    <cellStyle name="40% - Accent6 2 2 3 5 2 4" xfId="39553" xr:uid="{00585103-ED98-43F6-8F50-50DA3D5212BA}"/>
    <cellStyle name="40% - Accent6 2 2 3 5 3" xfId="24740" xr:uid="{12AB9B29-41E2-4C71-9C4F-603B1348FC2E}"/>
    <cellStyle name="40% - Accent6 2 2 3 5 3 2" xfId="43502" xr:uid="{CBAC063C-8696-4A7B-A054-F0F64B3F11CC}"/>
    <cellStyle name="40% - Accent6 2 2 3 5 4" xfId="15349" xr:uid="{FCA8127F-3650-49AA-90A2-FD62D09270A1}"/>
    <cellStyle name="40% - Accent6 2 2 3 5 5" xfId="34121" xr:uid="{06CDB62B-E338-4AFC-AB51-0E888BE7FAA9}"/>
    <cellStyle name="40% - Accent6 2 2 3 5 6" xfId="53664" xr:uid="{76089E66-7B1E-4226-BBA5-9A4C0D1C1135}"/>
    <cellStyle name="40% - Accent6 2 2 3 5 7" xfId="61526" xr:uid="{AD12B9EA-3FF0-43AD-99E6-1F213C45F5A9}"/>
    <cellStyle name="40% - Accent6 2 2 3 6" xfId="4142" xr:uid="{409EB9A5-DD2E-4E4A-9A11-669D436EDA20}"/>
    <cellStyle name="40% - Accent6 2 2 3 6 2" xfId="11319" xr:uid="{09922654-C287-46BD-9CB6-140FBF214969}"/>
    <cellStyle name="40% - Accent6 2 2 3 6 2 2" xfId="30173" xr:uid="{BBBEE8DB-F6CA-4E1D-A5C8-B8DA0F872F84}"/>
    <cellStyle name="40% - Accent6 2 2 3 6 2 2 2" xfId="48935" xr:uid="{3FB1A0C0-0E32-4BB0-B8D2-1D8376D0F590}"/>
    <cellStyle name="40% - Accent6 2 2 3 6 2 3" xfId="20782" xr:uid="{272042C5-E3DE-4601-88F6-BCABF01BF4EA}"/>
    <cellStyle name="40% - Accent6 2 2 3 6 2 4" xfId="39554" xr:uid="{AE89A275-8E64-4CE0-8452-4F8A3DE01A1B}"/>
    <cellStyle name="40% - Accent6 2 2 3 6 3" xfId="23189" xr:uid="{EB822676-352A-4651-8C03-4E8724004ED2}"/>
    <cellStyle name="40% - Accent6 2 2 3 6 3 2" xfId="41952" xr:uid="{98B152DB-F2D0-4C76-A2A6-39173A50931A}"/>
    <cellStyle name="40% - Accent6 2 2 3 6 4" xfId="13798" xr:uid="{C7923FFB-73E6-4B1B-868E-92EE5664BBCC}"/>
    <cellStyle name="40% - Accent6 2 2 3 6 5" xfId="32571" xr:uid="{24AF0A48-76F2-4214-BADA-1BAE33D56AA5}"/>
    <cellStyle name="40% - Accent6 2 2 3 6 6" xfId="53665" xr:uid="{9BC4C6EB-D63C-4A56-B9E6-BFA0DC2AA2BC}"/>
    <cellStyle name="40% - Accent6 2 2 3 6 7" xfId="61527" xr:uid="{93E0F9D5-0617-4CF4-98F3-EC4904AF6A96}"/>
    <cellStyle name="40% - Accent6 2 2 3 7" xfId="7163" xr:uid="{A8BEBAD7-1D9C-4A04-8BE2-A5FCE8BD8B18}"/>
    <cellStyle name="40% - Accent6 2 2 3 7 2" xfId="26203" xr:uid="{941CC254-D25A-4D68-AB83-BCA19531D1C5}"/>
    <cellStyle name="40% - Accent6 2 2 3 7 2 2" xfId="44965" xr:uid="{3D92C948-50AE-4D40-A0A5-47D02B60B950}"/>
    <cellStyle name="40% - Accent6 2 2 3 7 3" xfId="16812" xr:uid="{65103B70-D867-4E85-8792-2D1EA424320A}"/>
    <cellStyle name="40% - Accent6 2 2 3 7 4" xfId="35584" xr:uid="{503BDBDB-C2F2-47BA-98BC-4F8985DD1B2B}"/>
    <cellStyle name="40% - Accent6 2 2 3 8" xfId="8898" xr:uid="{20CC009F-0A7C-442B-9089-CA8FFF3391FF}"/>
    <cellStyle name="40% - Accent6 2 2 3 8 2" xfId="27754" xr:uid="{52E93900-226A-483E-8B1D-3B024F242A34}"/>
    <cellStyle name="40% - Accent6 2 2 3 8 2 2" xfId="46516" xr:uid="{18E92056-6BED-4AB6-9A2B-396E78CF4188}"/>
    <cellStyle name="40% - Accent6 2 2 3 8 3" xfId="18363" xr:uid="{5FA7DB89-33D7-4C84-8D95-6C881260300C}"/>
    <cellStyle name="40% - Accent6 2 2 3 8 4" xfId="37135" xr:uid="{3323E35A-9F8C-43D7-BBC0-7EAB5D8E1998}"/>
    <cellStyle name="40% - Accent6 2 2 3 9" xfId="22690" xr:uid="{58B4A01C-A5C2-4821-859B-7FE50E26949A}"/>
    <cellStyle name="40% - Accent6 2 2 3 9 2" xfId="41462" xr:uid="{A044132E-303D-4A50-964D-C4F573FCAD3C}"/>
    <cellStyle name="40% - Accent6 2 2 4" xfId="1613" xr:uid="{1C4F7070-BB5C-4096-B307-C328DA9D9714}"/>
    <cellStyle name="40% - Accent6 2 2 4 10" xfId="13302" xr:uid="{5B4F0831-E33B-4F37-BC80-18FA86A1FCCD}"/>
    <cellStyle name="40% - Accent6 2 2 4 11" xfId="32084" xr:uid="{CF121FEA-A6E7-47AA-B9EA-BCA555DB37B4}"/>
    <cellStyle name="40% - Accent6 2 2 4 12" xfId="51252" xr:uid="{646E0433-7C5F-4E17-885B-E0482C00DF37}"/>
    <cellStyle name="40% - Accent6 2 2 4 13" xfId="3639" xr:uid="{BDFBD43D-66DB-4C50-9F60-85CD4AB9F871}"/>
    <cellStyle name="40% - Accent6 2 2 4 14" xfId="59347" xr:uid="{B246AFD1-238D-468F-8197-23A59DA5D4FA}"/>
    <cellStyle name="40% - Accent6 2 2 4 2" xfId="2599" xr:uid="{D9216462-BCA1-40A1-873E-6DE46ADA7571}"/>
    <cellStyle name="40% - Accent6 2 2 4 2 10" xfId="51253" xr:uid="{95D26595-E9C0-47CF-8C3B-C9ECD6970E2C}"/>
    <cellStyle name="40% - Accent6 2 2 4 2 11" xfId="3640" xr:uid="{A9E4769F-7F52-4CD3-9C99-607A9CD1BE74}"/>
    <cellStyle name="40% - Accent6 2 2 4 2 12" xfId="59348" xr:uid="{23E8399A-827A-4035-B354-40D5D657D69E}"/>
    <cellStyle name="40% - Accent6 2 2 4 2 2" xfId="2600" xr:uid="{2ED3727E-D845-415B-A047-61A2ACAEAA7F}"/>
    <cellStyle name="40% - Accent6 2 2 4 2 2 10" xfId="59349" xr:uid="{9FEA7C50-195E-487D-8A6D-69FDE71924F9}"/>
    <cellStyle name="40% - Accent6 2 2 4 2 2 2" xfId="7171" xr:uid="{89556314-AAE4-4CDE-98ED-9FB022D92AF6}"/>
    <cellStyle name="40% - Accent6 2 2 4 2 2 2 2" xfId="11320" xr:uid="{DE4B489B-D1AA-496B-8CB6-EABD3463904C}"/>
    <cellStyle name="40% - Accent6 2 2 4 2 2 2 2 2" xfId="30174" xr:uid="{B208B6CE-2EC2-4C5C-A856-870C2AFD42B0}"/>
    <cellStyle name="40% - Accent6 2 2 4 2 2 2 2 2 2" xfId="48936" xr:uid="{DFDF7D2E-6B07-4DBD-975D-55FA53F42BA1}"/>
    <cellStyle name="40% - Accent6 2 2 4 2 2 2 2 3" xfId="20783" xr:uid="{DEC44723-9D60-4513-928E-449219A3E385}"/>
    <cellStyle name="40% - Accent6 2 2 4 2 2 2 2 4" xfId="39555" xr:uid="{733CBA09-E88E-4F93-BF0C-54D9FCCA575F}"/>
    <cellStyle name="40% - Accent6 2 2 4 2 2 2 3" xfId="26211" xr:uid="{7A5515FC-521F-41FB-B97E-AAE324BDB20E}"/>
    <cellStyle name="40% - Accent6 2 2 4 2 2 2 3 2" xfId="44973" xr:uid="{4E0F7CE6-C5A5-46E2-AFD1-6BCFBCA945D4}"/>
    <cellStyle name="40% - Accent6 2 2 4 2 2 2 4" xfId="16820" xr:uid="{F3630DC5-517A-4268-8592-68A687356CFD}"/>
    <cellStyle name="40% - Accent6 2 2 4 2 2 2 5" xfId="35592" xr:uid="{A2247FBE-1F00-4EA8-9C53-47EB3F8A7904}"/>
    <cellStyle name="40% - Accent6 2 2 4 2 2 2 6" xfId="53666" xr:uid="{EDA32257-34F6-4392-8643-4B61F5AD20B6}"/>
    <cellStyle name="40% - Accent6 2 2 4 2 2 2 7" xfId="61528" xr:uid="{0CAD97CA-BA17-4614-AFFC-A8DB7D9BFFCF}"/>
    <cellStyle name="40% - Accent6 2 2 4 2 2 3" xfId="11321" xr:uid="{091F9E90-6B82-4B46-8152-EED6668918DB}"/>
    <cellStyle name="40% - Accent6 2 2 4 2 2 3 2" xfId="30175" xr:uid="{5EDAE5E8-F6E2-4B17-9B0F-E3DB00896FC8}"/>
    <cellStyle name="40% - Accent6 2 2 4 2 2 3 2 2" xfId="48937" xr:uid="{AF7F175B-29CB-487B-A972-6AE2B95F69B4}"/>
    <cellStyle name="40% - Accent6 2 2 4 2 2 3 3" xfId="20784" xr:uid="{88B56E26-D868-45CE-91C8-48782831E47C}"/>
    <cellStyle name="40% - Accent6 2 2 4 2 2 3 4" xfId="39556" xr:uid="{3B91A3B0-276C-46AC-BBE8-B7FEFF439736}"/>
    <cellStyle name="40% - Accent6 2 2 4 2 2 3 5" xfId="53667" xr:uid="{07379F8B-D34D-476C-A24E-C454D23C2611}"/>
    <cellStyle name="40% - Accent6 2 2 4 2 2 3 6" xfId="61529" xr:uid="{EA5EBC05-8E02-4959-8235-C5B25E3D0CBF}"/>
    <cellStyle name="40% - Accent6 2 2 4 2 2 4" xfId="8906" xr:uid="{443680A1-8FA0-49CA-B79E-FCE09AFB6A40}"/>
    <cellStyle name="40% - Accent6 2 2 4 2 2 4 2" xfId="27762" xr:uid="{CF9B17EC-A02F-4DC3-8063-313093F80415}"/>
    <cellStyle name="40% - Accent6 2 2 4 2 2 4 2 2" xfId="46524" xr:uid="{520A4EB2-5F6A-49F4-924F-3410FDEF97F9}"/>
    <cellStyle name="40% - Accent6 2 2 4 2 2 4 3" xfId="18371" xr:uid="{11E71C5A-5785-4D90-A531-964F828D5E0E}"/>
    <cellStyle name="40% - Accent6 2 2 4 2 2 4 4" xfId="37143" xr:uid="{A500DA08-9C32-4D7C-AB38-F108F38DE9C4}"/>
    <cellStyle name="40% - Accent6 2 2 4 2 2 5" xfId="24222" xr:uid="{CEE35A84-C19F-4D3A-A53B-6D40141DF734}"/>
    <cellStyle name="40% - Accent6 2 2 4 2 2 5 2" xfId="42985" xr:uid="{5C091DC8-9C62-4102-857C-09C9DEDCEA58}"/>
    <cellStyle name="40% - Accent6 2 2 4 2 2 6" xfId="14831" xr:uid="{A519FD62-F7AB-4C77-B55C-84B72A9324FA}"/>
    <cellStyle name="40% - Accent6 2 2 4 2 2 7" xfId="33604" xr:uid="{4563B9FF-8BE2-4BFC-B59E-1558AD031AEE}"/>
    <cellStyle name="40% - Accent6 2 2 4 2 2 8" xfId="51254" xr:uid="{EF9B8FF9-A7D2-4E1A-8F02-0E8F0588A444}"/>
    <cellStyle name="40% - Accent6 2 2 4 2 2 9" xfId="5175" xr:uid="{6F18E033-4D1B-4200-9A61-FC0D6DC4D668}"/>
    <cellStyle name="40% - Accent6 2 2 4 2 3" xfId="5951" xr:uid="{9A65D628-92E4-4A84-B02F-4CDE73399172}"/>
    <cellStyle name="40% - Accent6 2 2 4 2 3 2" xfId="11322" xr:uid="{51299943-1F8A-4748-B070-DA4641BDF549}"/>
    <cellStyle name="40% - Accent6 2 2 4 2 3 2 2" xfId="30176" xr:uid="{C88E2F73-0336-42F5-9A30-101CBEB3AE11}"/>
    <cellStyle name="40% - Accent6 2 2 4 2 3 2 2 2" xfId="48938" xr:uid="{5ABD91D4-0312-43F0-9A17-B1A6493A3904}"/>
    <cellStyle name="40% - Accent6 2 2 4 2 3 2 3" xfId="20785" xr:uid="{02500DDF-FBE2-4420-85A3-CF305522D9EA}"/>
    <cellStyle name="40% - Accent6 2 2 4 2 3 2 4" xfId="39557" xr:uid="{986F87C7-1F34-405E-877F-FED284934EC1}"/>
    <cellStyle name="40% - Accent6 2 2 4 2 3 3" xfId="24998" xr:uid="{58A9EF37-7E85-4F6B-9D4C-6E278AD65BCC}"/>
    <cellStyle name="40% - Accent6 2 2 4 2 3 3 2" xfId="43760" xr:uid="{27233170-C735-4A9A-8D1E-453603590CDE}"/>
    <cellStyle name="40% - Accent6 2 2 4 2 3 4" xfId="15607" xr:uid="{707B5F10-B77C-4007-BAB0-EF7DA1CAF3AD}"/>
    <cellStyle name="40% - Accent6 2 2 4 2 3 5" xfId="34379" xr:uid="{F0B98AE7-F0B1-4217-898B-3D911742BDB2}"/>
    <cellStyle name="40% - Accent6 2 2 4 2 3 6" xfId="53668" xr:uid="{99128E56-7BFE-4DA4-B13C-8B1119F7385A}"/>
    <cellStyle name="40% - Accent6 2 2 4 2 3 7" xfId="61530" xr:uid="{0C3FF18F-B886-40AE-BE00-D2A0C67179E8}"/>
    <cellStyle name="40% - Accent6 2 2 4 2 4" xfId="4400" xr:uid="{21E7B223-D3AF-41D9-A834-CAFEBF00F827}"/>
    <cellStyle name="40% - Accent6 2 2 4 2 4 2" xfId="11323" xr:uid="{EAF383A0-6136-4F3E-A537-615E9814A675}"/>
    <cellStyle name="40% - Accent6 2 2 4 2 4 2 2" xfId="30177" xr:uid="{9024118C-497B-43BA-BA9D-900D9BC7BBDA}"/>
    <cellStyle name="40% - Accent6 2 2 4 2 4 2 2 2" xfId="48939" xr:uid="{03092328-949F-4609-90E1-0B92AEB364AB}"/>
    <cellStyle name="40% - Accent6 2 2 4 2 4 2 3" xfId="20786" xr:uid="{87CBB9B9-7A1E-4925-AAB5-8A91EDA181C1}"/>
    <cellStyle name="40% - Accent6 2 2 4 2 4 2 4" xfId="39558" xr:uid="{0B31E3F5-7915-41CE-82D3-E8D00D00A3E8}"/>
    <cellStyle name="40% - Accent6 2 2 4 2 4 3" xfId="23447" xr:uid="{2F2249E4-9B4A-4297-A8C0-1BE776E03D62}"/>
    <cellStyle name="40% - Accent6 2 2 4 2 4 3 2" xfId="42210" xr:uid="{D48D0F8B-953C-4344-8D42-CAC829A1ED44}"/>
    <cellStyle name="40% - Accent6 2 2 4 2 4 4" xfId="14056" xr:uid="{5CA10FA0-D495-4128-886D-D539DA73F959}"/>
    <cellStyle name="40% - Accent6 2 2 4 2 4 5" xfId="32829" xr:uid="{E6BAF84D-7DF6-41C1-884F-7A2405C8AC1F}"/>
    <cellStyle name="40% - Accent6 2 2 4 2 4 6" xfId="53669" xr:uid="{A2E73CE8-1FCB-45B8-B4F0-25610CF5C54D}"/>
    <cellStyle name="40% - Accent6 2 2 4 2 4 7" xfId="61531" xr:uid="{31F952FF-9ABB-4151-9705-CD71346CAC0D}"/>
    <cellStyle name="40% - Accent6 2 2 4 2 5" xfId="7170" xr:uid="{85FC8007-0310-4D6F-B24F-F5A07BABFFB8}"/>
    <cellStyle name="40% - Accent6 2 2 4 2 5 2" xfId="26210" xr:uid="{FF97382E-9CBF-44F1-90BF-A8EA54D88AA9}"/>
    <cellStyle name="40% - Accent6 2 2 4 2 5 2 2" xfId="44972" xr:uid="{35A9D16D-23A4-4B55-9555-CD3912B257A5}"/>
    <cellStyle name="40% - Accent6 2 2 4 2 5 3" xfId="16819" xr:uid="{AE43E3ED-57BC-4696-B407-1CA9F259FF68}"/>
    <cellStyle name="40% - Accent6 2 2 4 2 5 4" xfId="35591" xr:uid="{5EAB193C-44F1-4CE5-8E7F-725250DAD5CC}"/>
    <cellStyle name="40% - Accent6 2 2 4 2 6" xfId="8905" xr:uid="{E3AA0389-523B-49DE-8B12-71AB2D8FF994}"/>
    <cellStyle name="40% - Accent6 2 2 4 2 6 2" xfId="27761" xr:uid="{0954988C-8E6F-47C1-AFCD-1895D0D46F3C}"/>
    <cellStyle name="40% - Accent6 2 2 4 2 6 2 2" xfId="46523" xr:uid="{D0B7DC1B-9C4B-494C-91DC-20D4CD54C2DA}"/>
    <cellStyle name="40% - Accent6 2 2 4 2 6 3" xfId="18370" xr:uid="{9DB0C760-A757-42EA-B4A3-0ABDBD8DDAA0}"/>
    <cellStyle name="40% - Accent6 2 2 4 2 6 4" xfId="37142" xr:uid="{9EEDCFBE-2740-4883-A42F-5B49CB42B883}"/>
    <cellStyle name="40% - Accent6 2 2 4 2 7" xfId="22694" xr:uid="{E904EF59-22B4-4C5D-95AE-F878C6F0FA1F}"/>
    <cellStyle name="40% - Accent6 2 2 4 2 7 2" xfId="41466" xr:uid="{E45155AB-3620-4CEE-ADC8-DCF665450A52}"/>
    <cellStyle name="40% - Accent6 2 2 4 2 8" xfId="13303" xr:uid="{0147F25A-5E1E-4F48-8023-750F47C2C4BC}"/>
    <cellStyle name="40% - Accent6 2 2 4 2 9" xfId="32085" xr:uid="{9D833D4A-77DF-45CF-AD30-56F3227964D4}"/>
    <cellStyle name="40% - Accent6 2 2 4 3" xfId="2601" xr:uid="{DFD88ADB-931C-4C90-9AC2-3B6ACC921A65}"/>
    <cellStyle name="40% - Accent6 2 2 4 3 10" xfId="51255" xr:uid="{2EBCF483-7FAD-4BAF-B1CF-685848D03435}"/>
    <cellStyle name="40% - Accent6 2 2 4 3 11" xfId="3641" xr:uid="{3BA73A38-479A-4F2B-8DC6-0ABC15468717}"/>
    <cellStyle name="40% - Accent6 2 2 4 3 12" xfId="59350" xr:uid="{909C8EA8-2E2C-4A14-82FC-B39C85ABB150}"/>
    <cellStyle name="40% - Accent6 2 2 4 3 2" xfId="2602" xr:uid="{71362322-11A1-47E5-A138-0C28C4303483}"/>
    <cellStyle name="40% - Accent6 2 2 4 3 2 10" xfId="59351" xr:uid="{EA59DB12-B3CF-4C16-8252-8C0E2BC6468A}"/>
    <cellStyle name="40% - Accent6 2 2 4 3 2 2" xfId="7173" xr:uid="{4E2CD200-CDD2-4F9E-B72B-7925968940F3}"/>
    <cellStyle name="40% - Accent6 2 2 4 3 2 2 2" xfId="11324" xr:uid="{0AD7A83E-59BA-4E2B-87FC-2B0F2C97A37A}"/>
    <cellStyle name="40% - Accent6 2 2 4 3 2 2 2 2" xfId="30178" xr:uid="{DB78F696-AC1C-4F0D-AD39-CC50D54C5621}"/>
    <cellStyle name="40% - Accent6 2 2 4 3 2 2 2 2 2" xfId="48940" xr:uid="{6A500196-AB45-430C-BC9D-FABECEBFB451}"/>
    <cellStyle name="40% - Accent6 2 2 4 3 2 2 2 3" xfId="20787" xr:uid="{05655460-06E7-4437-93ED-7D52E7B8488D}"/>
    <cellStyle name="40% - Accent6 2 2 4 3 2 2 2 4" xfId="39559" xr:uid="{78DB4F66-C32B-4C26-97CE-3E349F185D36}"/>
    <cellStyle name="40% - Accent6 2 2 4 3 2 2 3" xfId="26213" xr:uid="{BADDD805-A0C2-4538-A3BD-F1BCA7D49D41}"/>
    <cellStyle name="40% - Accent6 2 2 4 3 2 2 3 2" xfId="44975" xr:uid="{C373C387-6C1D-44E4-B73A-49D700A7D43E}"/>
    <cellStyle name="40% - Accent6 2 2 4 3 2 2 4" xfId="16822" xr:uid="{10BA7903-D6C2-4B42-8DAE-E6DD0FFE87E2}"/>
    <cellStyle name="40% - Accent6 2 2 4 3 2 2 5" xfId="35594" xr:uid="{E8539968-225E-45C4-96D5-9D3A349C1EAE}"/>
    <cellStyle name="40% - Accent6 2 2 4 3 2 2 6" xfId="53670" xr:uid="{D43BBC33-AEB4-47E9-9310-FFA1FC896E54}"/>
    <cellStyle name="40% - Accent6 2 2 4 3 2 2 7" xfId="61532" xr:uid="{33AF5AA3-5E4C-4A12-8BB3-EA40DDDEAC5F}"/>
    <cellStyle name="40% - Accent6 2 2 4 3 2 3" xfId="11325" xr:uid="{02B218D3-6767-4F7A-AE64-D1F72805B95D}"/>
    <cellStyle name="40% - Accent6 2 2 4 3 2 3 2" xfId="30179" xr:uid="{E4A5094E-867D-42F2-BAC4-9C5BAFA728A6}"/>
    <cellStyle name="40% - Accent6 2 2 4 3 2 3 2 2" xfId="48941" xr:uid="{787D1166-D97F-4017-A929-0C419402223B}"/>
    <cellStyle name="40% - Accent6 2 2 4 3 2 3 3" xfId="20788" xr:uid="{EEF6EA3B-8A7D-4144-80A5-B518408BD5E2}"/>
    <cellStyle name="40% - Accent6 2 2 4 3 2 3 4" xfId="39560" xr:uid="{B01492F3-652E-4833-B124-843335295EA9}"/>
    <cellStyle name="40% - Accent6 2 2 4 3 2 3 5" xfId="53671" xr:uid="{6DA36908-0C0E-44A0-954F-8DDF65224B5C}"/>
    <cellStyle name="40% - Accent6 2 2 4 3 2 3 6" xfId="61533" xr:uid="{A4B9C379-5688-46F7-B113-DC852EDA66A1}"/>
    <cellStyle name="40% - Accent6 2 2 4 3 2 4" xfId="8908" xr:uid="{1059FB70-5A15-48C6-A254-01210E91FD6A}"/>
    <cellStyle name="40% - Accent6 2 2 4 3 2 4 2" xfId="27764" xr:uid="{518050C8-6575-46FC-B619-AF46A49694A9}"/>
    <cellStyle name="40% - Accent6 2 2 4 3 2 4 2 2" xfId="46526" xr:uid="{D446A97D-2084-4717-BC8F-FA2E6B87C2AC}"/>
    <cellStyle name="40% - Accent6 2 2 4 3 2 4 3" xfId="18373" xr:uid="{2D756B74-7A37-4E64-8D15-42822BD42562}"/>
    <cellStyle name="40% - Accent6 2 2 4 3 2 4 4" xfId="37145" xr:uid="{11E861F2-F638-4243-B251-9B3635D4AB1C}"/>
    <cellStyle name="40% - Accent6 2 2 4 3 2 5" xfId="24440" xr:uid="{A33769D8-A4CF-4642-8F01-16CC1370E368}"/>
    <cellStyle name="40% - Accent6 2 2 4 3 2 5 2" xfId="43203" xr:uid="{5DF8E31A-AC0E-41EF-85B5-1219477F183F}"/>
    <cellStyle name="40% - Accent6 2 2 4 3 2 6" xfId="15049" xr:uid="{E4655342-B2E4-441C-9A46-B23A2CF4C88B}"/>
    <cellStyle name="40% - Accent6 2 2 4 3 2 7" xfId="33822" xr:uid="{2323AF7B-3A48-439A-84C6-189CF7C33F9D}"/>
    <cellStyle name="40% - Accent6 2 2 4 3 2 8" xfId="51256" xr:uid="{674D57FF-F37A-4F50-96E7-8A01ECD95B8F}"/>
    <cellStyle name="40% - Accent6 2 2 4 3 2 9" xfId="5393" xr:uid="{97E578FE-C6D8-448D-B21D-B44F6ED18C23}"/>
    <cellStyle name="40% - Accent6 2 2 4 3 3" xfId="6169" xr:uid="{9DC6DDFE-66EE-4296-ABD2-E7E9F7EAA4E0}"/>
    <cellStyle name="40% - Accent6 2 2 4 3 3 2" xfId="11326" xr:uid="{B419D8A9-65F2-4148-AB02-8FFAFF660B5C}"/>
    <cellStyle name="40% - Accent6 2 2 4 3 3 2 2" xfId="30180" xr:uid="{BD64B415-EDA8-46B0-AF08-05833ECE70AD}"/>
    <cellStyle name="40% - Accent6 2 2 4 3 3 2 2 2" xfId="48942" xr:uid="{9C53978F-87B0-47E7-8726-0E4093F11265}"/>
    <cellStyle name="40% - Accent6 2 2 4 3 3 2 3" xfId="20789" xr:uid="{6FC6CE95-9B6E-4443-84F4-4FFEE0738E19}"/>
    <cellStyle name="40% - Accent6 2 2 4 3 3 2 4" xfId="39561" xr:uid="{FECE108A-AA49-4ACB-9B1F-E9823CA15A11}"/>
    <cellStyle name="40% - Accent6 2 2 4 3 3 3" xfId="25216" xr:uid="{94C11584-CABB-48E3-BFDB-1EAEAE5E236C}"/>
    <cellStyle name="40% - Accent6 2 2 4 3 3 3 2" xfId="43978" xr:uid="{CD31FA7D-669A-4E99-800F-9183ED9E92CE}"/>
    <cellStyle name="40% - Accent6 2 2 4 3 3 4" xfId="15825" xr:uid="{095A0329-6BBB-40C2-986B-601D4F2D0FD9}"/>
    <cellStyle name="40% - Accent6 2 2 4 3 3 5" xfId="34597" xr:uid="{12B23899-4348-4FAF-8B26-8DAB3B176570}"/>
    <cellStyle name="40% - Accent6 2 2 4 3 3 6" xfId="53672" xr:uid="{B584D167-802E-4C96-85F2-9A8A4493CB42}"/>
    <cellStyle name="40% - Accent6 2 2 4 3 3 7" xfId="61534" xr:uid="{1E9158D0-9358-421D-A935-A257AE78F64A}"/>
    <cellStyle name="40% - Accent6 2 2 4 3 4" xfId="4618" xr:uid="{965E72A2-B5DB-4A62-909B-80FCA27BA8A7}"/>
    <cellStyle name="40% - Accent6 2 2 4 3 4 2" xfId="11327" xr:uid="{2A121FA9-7E67-4854-A4B5-D96A946F5200}"/>
    <cellStyle name="40% - Accent6 2 2 4 3 4 2 2" xfId="30181" xr:uid="{61418B69-ABF5-4BCD-9707-8039D9C008BB}"/>
    <cellStyle name="40% - Accent6 2 2 4 3 4 2 2 2" xfId="48943" xr:uid="{E1810E5F-529E-44C8-84EE-C6B7BB447BC2}"/>
    <cellStyle name="40% - Accent6 2 2 4 3 4 2 3" xfId="20790" xr:uid="{7F6D4210-D7B8-4B95-9199-DA96F3A63A3B}"/>
    <cellStyle name="40% - Accent6 2 2 4 3 4 2 4" xfId="39562" xr:uid="{5521D6A7-CA96-4258-90CF-C6990335EC99}"/>
    <cellStyle name="40% - Accent6 2 2 4 3 4 3" xfId="23665" xr:uid="{8FAB7169-840D-47B7-AB26-595E3756C3A1}"/>
    <cellStyle name="40% - Accent6 2 2 4 3 4 3 2" xfId="42428" xr:uid="{78FC9FAB-4725-4380-B768-C3B5096CB207}"/>
    <cellStyle name="40% - Accent6 2 2 4 3 4 4" xfId="14274" xr:uid="{2DD68A85-9CDC-49C7-B532-5AC3413A4C9D}"/>
    <cellStyle name="40% - Accent6 2 2 4 3 4 5" xfId="33047" xr:uid="{670CE1BB-1CA6-426B-9FCB-D00CC0FFD2C0}"/>
    <cellStyle name="40% - Accent6 2 2 4 3 4 6" xfId="53673" xr:uid="{13AB6832-2923-4469-A38F-967BF6D0B96B}"/>
    <cellStyle name="40% - Accent6 2 2 4 3 4 7" xfId="61535" xr:uid="{18DD7461-7403-486E-8B01-ABCA9D128FD8}"/>
    <cellStyle name="40% - Accent6 2 2 4 3 5" xfId="7172" xr:uid="{264C3C51-C428-4C76-875D-13AA1AD18767}"/>
    <cellStyle name="40% - Accent6 2 2 4 3 5 2" xfId="26212" xr:uid="{70F7DB0D-C40A-479A-85D6-457543197A61}"/>
    <cellStyle name="40% - Accent6 2 2 4 3 5 2 2" xfId="44974" xr:uid="{4083DD4F-8228-458A-8FB7-A133064236F9}"/>
    <cellStyle name="40% - Accent6 2 2 4 3 5 3" xfId="16821" xr:uid="{5DCF303B-B3DD-47C3-817F-76967A8E7078}"/>
    <cellStyle name="40% - Accent6 2 2 4 3 5 4" xfId="35593" xr:uid="{859881EB-F7FB-400A-BE1B-D916B8F64991}"/>
    <cellStyle name="40% - Accent6 2 2 4 3 6" xfId="8907" xr:uid="{71C6CC8D-F7D1-4B7F-9C14-7C6F7981A305}"/>
    <cellStyle name="40% - Accent6 2 2 4 3 6 2" xfId="27763" xr:uid="{A1C3F850-F151-4B81-8477-7C2C3917CB9B}"/>
    <cellStyle name="40% - Accent6 2 2 4 3 6 2 2" xfId="46525" xr:uid="{B727A66A-138D-46F2-946D-E8793066A648}"/>
    <cellStyle name="40% - Accent6 2 2 4 3 6 3" xfId="18372" xr:uid="{D1BBC05F-C150-420B-AB42-6ACA72575454}"/>
    <cellStyle name="40% - Accent6 2 2 4 3 6 4" xfId="37144" xr:uid="{02B7201B-080F-41D4-84AF-4B145048EBEF}"/>
    <cellStyle name="40% - Accent6 2 2 4 3 7" xfId="22695" xr:uid="{D10E7D41-65CF-481F-85AA-F58723196E1E}"/>
    <cellStyle name="40% - Accent6 2 2 4 3 7 2" xfId="41467" xr:uid="{2E091829-7060-481C-A8E1-F5C342012348}"/>
    <cellStyle name="40% - Accent6 2 2 4 3 8" xfId="13304" xr:uid="{EC5A2FCA-D93F-43DA-B11F-8248F88DBFD1}"/>
    <cellStyle name="40% - Accent6 2 2 4 3 9" xfId="32086" xr:uid="{337F8779-0266-46BE-BD42-D059ED4F0801}"/>
    <cellStyle name="40% - Accent6 2 2 4 4" xfId="2603" xr:uid="{03F4F00C-3FB7-4A56-9341-AE9176AF9E53}"/>
    <cellStyle name="40% - Accent6 2 2 4 4 10" xfId="59352" xr:uid="{E46B9B1A-D01C-4EDA-A446-679C69AC9DC9}"/>
    <cellStyle name="40% - Accent6 2 2 4 4 2" xfId="7174" xr:uid="{B2716C26-DC44-4B2D-96F1-75E8DBAB9127}"/>
    <cellStyle name="40% - Accent6 2 2 4 4 2 2" xfId="11328" xr:uid="{24A360BB-5D0A-4343-90B4-2E080513F83B}"/>
    <cellStyle name="40% - Accent6 2 2 4 4 2 2 2" xfId="30182" xr:uid="{6375F30C-5110-4776-884A-864097553BB9}"/>
    <cellStyle name="40% - Accent6 2 2 4 4 2 2 2 2" xfId="48944" xr:uid="{1249E93F-C075-4E3D-A3FC-E93950983A1B}"/>
    <cellStyle name="40% - Accent6 2 2 4 4 2 2 3" xfId="20791" xr:uid="{00B94ADA-B2BB-4BD6-BB17-33240247193E}"/>
    <cellStyle name="40% - Accent6 2 2 4 4 2 2 4" xfId="39563" xr:uid="{4F396713-B67D-4675-915E-BEF238942923}"/>
    <cellStyle name="40% - Accent6 2 2 4 4 2 3" xfId="26214" xr:uid="{C2C411A7-EB75-47F7-8C07-12920AB9B83E}"/>
    <cellStyle name="40% - Accent6 2 2 4 4 2 3 2" xfId="44976" xr:uid="{776DB13F-A03B-4A40-8E1A-7DB8F568AF0C}"/>
    <cellStyle name="40% - Accent6 2 2 4 4 2 4" xfId="16823" xr:uid="{F4DBA0D0-296A-4F45-A34A-2C62B346CD94}"/>
    <cellStyle name="40% - Accent6 2 2 4 4 2 5" xfId="35595" xr:uid="{25AE489A-6DB2-4918-BC5A-7E6B459702ED}"/>
    <cellStyle name="40% - Accent6 2 2 4 4 2 6" xfId="53674" xr:uid="{A80BC384-5980-4CD5-B5AD-93BF332D8131}"/>
    <cellStyle name="40% - Accent6 2 2 4 4 2 7" xfId="61536" xr:uid="{8820A8B5-7102-4CD9-90A5-128960FE8DE2}"/>
    <cellStyle name="40% - Accent6 2 2 4 4 3" xfId="11329" xr:uid="{40D4137F-0B82-46F7-A1C8-246894D9013A}"/>
    <cellStyle name="40% - Accent6 2 2 4 4 3 2" xfId="30183" xr:uid="{0A326297-74A2-4C82-9360-625C314F6669}"/>
    <cellStyle name="40% - Accent6 2 2 4 4 3 2 2" xfId="48945" xr:uid="{C71E4F25-F174-4B42-9CBC-956E8A63ADC4}"/>
    <cellStyle name="40% - Accent6 2 2 4 4 3 3" xfId="20792" xr:uid="{02268C46-7E1C-4BD1-B81C-F7F1D5539D09}"/>
    <cellStyle name="40% - Accent6 2 2 4 4 3 4" xfId="39564" xr:uid="{1DA312BB-20F3-44FB-B70A-DC0F9CBD1A96}"/>
    <cellStyle name="40% - Accent6 2 2 4 4 3 5" xfId="53675" xr:uid="{898A2F96-2CB0-4692-AA05-9B6D71D15B64}"/>
    <cellStyle name="40% - Accent6 2 2 4 4 3 6" xfId="61537" xr:uid="{F1491011-236C-4D21-80F8-00F011F0443A}"/>
    <cellStyle name="40% - Accent6 2 2 4 4 4" xfId="8909" xr:uid="{474200BA-4487-4825-9825-121C68224120}"/>
    <cellStyle name="40% - Accent6 2 2 4 4 4 2" xfId="27765" xr:uid="{B2C7A05F-600D-4220-B680-0F0F379FE833}"/>
    <cellStyle name="40% - Accent6 2 2 4 4 4 2 2" xfId="46527" xr:uid="{773B6538-C94A-452C-A8A9-83C426D5ECE1}"/>
    <cellStyle name="40% - Accent6 2 2 4 4 4 3" xfId="18374" xr:uid="{3107A02C-D249-4948-A7DF-F4FC36B539C5}"/>
    <cellStyle name="40% - Accent6 2 2 4 4 4 4" xfId="37146" xr:uid="{DFB69EBE-6034-4F52-BD64-F31ECBD1BC6C}"/>
    <cellStyle name="40% - Accent6 2 2 4 4 5" xfId="24007" xr:uid="{611F76E5-D5BE-483C-A507-9EAF959361F8}"/>
    <cellStyle name="40% - Accent6 2 2 4 4 5 2" xfId="42770" xr:uid="{3AB8D2D6-D66E-4704-970A-C23A56DA9653}"/>
    <cellStyle name="40% - Accent6 2 2 4 4 6" xfId="14616" xr:uid="{E9E74FB1-277D-426B-98A4-57C134652D1B}"/>
    <cellStyle name="40% - Accent6 2 2 4 4 7" xfId="33389" xr:uid="{0C652075-E97B-44ED-BDF8-215AE0AAE71D}"/>
    <cellStyle name="40% - Accent6 2 2 4 4 8" xfId="51257" xr:uid="{44BD1ACF-9E03-4FCD-9F40-52B43F5E65C6}"/>
    <cellStyle name="40% - Accent6 2 2 4 4 9" xfId="4960" xr:uid="{00BF06C9-959D-4964-B862-F855DD92C693}"/>
    <cellStyle name="40% - Accent6 2 2 4 5" xfId="5736" xr:uid="{2E08F7BD-1A2E-4B53-84DB-AE8B51B89831}"/>
    <cellStyle name="40% - Accent6 2 2 4 5 2" xfId="11330" xr:uid="{7AF59FAE-9626-42B0-ACCB-2F545C7AE88D}"/>
    <cellStyle name="40% - Accent6 2 2 4 5 2 2" xfId="30184" xr:uid="{8A18E35D-8310-4D51-9B4C-994DEA97BD81}"/>
    <cellStyle name="40% - Accent6 2 2 4 5 2 2 2" xfId="48946" xr:uid="{436C5FE1-180B-428E-A3C2-55A77C1BEB91}"/>
    <cellStyle name="40% - Accent6 2 2 4 5 2 3" xfId="20793" xr:uid="{7850CD20-88F1-4FCE-89B3-6FA66332D040}"/>
    <cellStyle name="40% - Accent6 2 2 4 5 2 4" xfId="39565" xr:uid="{2B2C70D6-A9C1-4659-AB8F-813EEB303296}"/>
    <cellStyle name="40% - Accent6 2 2 4 5 3" xfId="24783" xr:uid="{5F9146AB-63F1-4B54-AC90-BACF659C859A}"/>
    <cellStyle name="40% - Accent6 2 2 4 5 3 2" xfId="43545" xr:uid="{DF6F464F-363D-4DEB-BEA4-B4318C05E0C0}"/>
    <cellStyle name="40% - Accent6 2 2 4 5 4" xfId="15392" xr:uid="{E479C551-703A-4D40-A488-E31BC8A578A7}"/>
    <cellStyle name="40% - Accent6 2 2 4 5 5" xfId="34164" xr:uid="{D984A131-C0FB-457B-8EE4-70270DC04DDD}"/>
    <cellStyle name="40% - Accent6 2 2 4 5 6" xfId="53676" xr:uid="{545E5A91-48AE-49BB-A594-768518CB4ACC}"/>
    <cellStyle name="40% - Accent6 2 2 4 5 7" xfId="61538" xr:uid="{AFA1523B-034F-4353-AA20-28F206A1E677}"/>
    <cellStyle name="40% - Accent6 2 2 4 6" xfId="4185" xr:uid="{E40A135F-7A94-49F8-98B9-9890A67DEC64}"/>
    <cellStyle name="40% - Accent6 2 2 4 6 2" xfId="11331" xr:uid="{1A4F6628-6040-45FD-9AEC-8623C271B629}"/>
    <cellStyle name="40% - Accent6 2 2 4 6 2 2" xfId="30185" xr:uid="{48CC0F57-B6CD-491C-9C60-F6ED4794D961}"/>
    <cellStyle name="40% - Accent6 2 2 4 6 2 2 2" xfId="48947" xr:uid="{1C32A6E5-66A3-4D72-B432-4F7FBA1F06F0}"/>
    <cellStyle name="40% - Accent6 2 2 4 6 2 3" xfId="20794" xr:uid="{AC1910DE-D178-4CBF-92C1-350C7BF886B4}"/>
    <cellStyle name="40% - Accent6 2 2 4 6 2 4" xfId="39566" xr:uid="{B19CC584-AEAD-44B4-A814-5B91C850BDE3}"/>
    <cellStyle name="40% - Accent6 2 2 4 6 3" xfId="23232" xr:uid="{594BA78B-CB1D-4953-89AB-C73B4A780590}"/>
    <cellStyle name="40% - Accent6 2 2 4 6 3 2" xfId="41995" xr:uid="{9EA5AC51-606D-4763-8E6E-F9CB79434393}"/>
    <cellStyle name="40% - Accent6 2 2 4 6 4" xfId="13841" xr:uid="{C2271AB0-B115-464F-A17B-70BB8966DFC3}"/>
    <cellStyle name="40% - Accent6 2 2 4 6 5" xfId="32614" xr:uid="{E2B8ACAE-66E1-441E-AFA6-247F63A90711}"/>
    <cellStyle name="40% - Accent6 2 2 4 6 6" xfId="53677" xr:uid="{6881024C-4446-4134-B96A-0E5670F37296}"/>
    <cellStyle name="40% - Accent6 2 2 4 6 7" xfId="61539" xr:uid="{C4AD12A1-A642-49C1-9CB5-83114AD3EDC2}"/>
    <cellStyle name="40% - Accent6 2 2 4 7" xfId="7169" xr:uid="{71C7405C-7B8A-4532-A5E8-CD2C8DC23F04}"/>
    <cellStyle name="40% - Accent6 2 2 4 7 2" xfId="26209" xr:uid="{DBC2E28F-44F2-4238-9B42-F07069C3E5EE}"/>
    <cellStyle name="40% - Accent6 2 2 4 7 2 2" xfId="44971" xr:uid="{4E09CC49-B18D-409C-A7D1-D8B6EC1E3E9B}"/>
    <cellStyle name="40% - Accent6 2 2 4 7 3" xfId="16818" xr:uid="{CFDCBA1B-E1AD-4AC4-92F5-31E2AF3BC0EA}"/>
    <cellStyle name="40% - Accent6 2 2 4 7 4" xfId="35590" xr:uid="{93AC4B1B-4788-4D0D-981B-F5EFBB5B981D}"/>
    <cellStyle name="40% - Accent6 2 2 4 8" xfId="8904" xr:uid="{688232CE-F5A5-47D8-8C55-F4AB865E0520}"/>
    <cellStyle name="40% - Accent6 2 2 4 8 2" xfId="27760" xr:uid="{545CBA53-35B6-4F68-B513-AFD0294A169F}"/>
    <cellStyle name="40% - Accent6 2 2 4 8 2 2" xfId="46522" xr:uid="{A8BCF494-E361-4CD6-A0F8-F74B6FBDE2ED}"/>
    <cellStyle name="40% - Accent6 2 2 4 8 3" xfId="18369" xr:uid="{5D949AD9-7430-4E5B-97A7-9B2CE5B4E07A}"/>
    <cellStyle name="40% - Accent6 2 2 4 8 4" xfId="37141" xr:uid="{E68CE969-E6F9-43D7-A9E7-E1CD92A40E8B}"/>
    <cellStyle name="40% - Accent6 2 2 4 9" xfId="22693" xr:uid="{08F87A6B-5C7F-43D6-B9DC-2D4DF292F6FA}"/>
    <cellStyle name="40% - Accent6 2 2 4 9 2" xfId="41465" xr:uid="{46D03ECA-0F2B-45BF-B907-035ECEA50029}"/>
    <cellStyle name="40% - Accent6 2 2 5" xfId="2604" xr:uid="{FA1CD084-E160-46F5-9F2A-516E1B0C5E67}"/>
    <cellStyle name="40% - Accent6 2 2 5 10" xfId="13305" xr:uid="{B0B65B65-8FC6-4F0A-8A82-F436BFF0CD60}"/>
    <cellStyle name="40% - Accent6 2 2 5 11" xfId="32087" xr:uid="{E39D2FDB-2B96-438F-A2BA-55538B68E7D0}"/>
    <cellStyle name="40% - Accent6 2 2 5 12" xfId="51258" xr:uid="{9533BC88-93BD-4AD6-B0ED-6B56C44BC912}"/>
    <cellStyle name="40% - Accent6 2 2 5 13" xfId="3642" xr:uid="{053183DF-9D03-4210-99A1-C6FE2CD2C418}"/>
    <cellStyle name="40% - Accent6 2 2 5 14" xfId="59353" xr:uid="{57C7C92D-7EF5-4543-8A67-2D4E256E5EF6}"/>
    <cellStyle name="40% - Accent6 2 2 5 2" xfId="2605" xr:uid="{E14111E1-2FAF-4D6B-8BFF-84A8AA156176}"/>
    <cellStyle name="40% - Accent6 2 2 5 2 10" xfId="51259" xr:uid="{5274EFC4-C297-4850-80A0-745B8331AC98}"/>
    <cellStyle name="40% - Accent6 2 2 5 2 11" xfId="3643" xr:uid="{0BA2663F-EF5B-4FD9-B65E-853F1E1A4C12}"/>
    <cellStyle name="40% - Accent6 2 2 5 2 12" xfId="59354" xr:uid="{781D6A77-1FAD-40EF-B4C8-CBA5B98D5416}"/>
    <cellStyle name="40% - Accent6 2 2 5 2 2" xfId="2606" xr:uid="{686DC14A-EB0F-4402-8510-2C9D5192D2D8}"/>
    <cellStyle name="40% - Accent6 2 2 5 2 2 10" xfId="59355" xr:uid="{7C93AB6B-CB14-41F7-B75A-28ED0E6C467A}"/>
    <cellStyle name="40% - Accent6 2 2 5 2 2 2" xfId="7177" xr:uid="{AAC7EF2F-43EF-44BF-8566-32F0510A08ED}"/>
    <cellStyle name="40% - Accent6 2 2 5 2 2 2 2" xfId="11332" xr:uid="{8A622818-A45B-4B3A-A7C7-C7424CC1B127}"/>
    <cellStyle name="40% - Accent6 2 2 5 2 2 2 2 2" xfId="30186" xr:uid="{C8505225-955B-434A-862B-4D419CEB33F7}"/>
    <cellStyle name="40% - Accent6 2 2 5 2 2 2 2 2 2" xfId="48948" xr:uid="{52251130-AA12-4161-BDCF-35E0B5D57F7F}"/>
    <cellStyle name="40% - Accent6 2 2 5 2 2 2 2 3" xfId="20795" xr:uid="{5057A36F-0C1F-406D-8406-BF37B1262C1D}"/>
    <cellStyle name="40% - Accent6 2 2 5 2 2 2 2 4" xfId="39567" xr:uid="{1504050E-F078-4006-9854-4DAF97A44FEC}"/>
    <cellStyle name="40% - Accent6 2 2 5 2 2 2 3" xfId="26217" xr:uid="{376191AF-A9F9-4395-BD64-9300B2DE6968}"/>
    <cellStyle name="40% - Accent6 2 2 5 2 2 2 3 2" xfId="44979" xr:uid="{D40D020F-487B-4146-843A-3BF5F2244683}"/>
    <cellStyle name="40% - Accent6 2 2 5 2 2 2 4" xfId="16826" xr:uid="{AAC182AA-DF20-4CF1-AA3D-C844457E4F87}"/>
    <cellStyle name="40% - Accent6 2 2 5 2 2 2 5" xfId="35598" xr:uid="{4CE42507-02D9-4C82-AE35-188E044484C2}"/>
    <cellStyle name="40% - Accent6 2 2 5 2 2 2 6" xfId="53678" xr:uid="{1CF727D2-6AD7-4D02-AD70-C9DF72AAF7B9}"/>
    <cellStyle name="40% - Accent6 2 2 5 2 2 2 7" xfId="61540" xr:uid="{CF433354-3127-4405-9100-23BC3B6BAECC}"/>
    <cellStyle name="40% - Accent6 2 2 5 2 2 3" xfId="11333" xr:uid="{573EDC1A-28A3-4EEE-AC03-AED2C0B5688C}"/>
    <cellStyle name="40% - Accent6 2 2 5 2 2 3 2" xfId="30187" xr:uid="{F194E663-40AA-4A29-BAF7-15ACB65E4E66}"/>
    <cellStyle name="40% - Accent6 2 2 5 2 2 3 2 2" xfId="48949" xr:uid="{62BB9AE2-2C8B-400B-AAAB-3F3A390AC764}"/>
    <cellStyle name="40% - Accent6 2 2 5 2 2 3 3" xfId="20796" xr:uid="{E18786EE-9A06-41D3-B7C0-75ACEA673AD4}"/>
    <cellStyle name="40% - Accent6 2 2 5 2 2 3 4" xfId="39568" xr:uid="{273D79CC-CB30-481F-8B81-61FD2D062989}"/>
    <cellStyle name="40% - Accent6 2 2 5 2 2 3 5" xfId="53679" xr:uid="{F76AE731-551F-4172-A0DA-C1D6B5DE2E3B}"/>
    <cellStyle name="40% - Accent6 2 2 5 2 2 3 6" xfId="61541" xr:uid="{69665043-67C4-46F5-B907-C614E02F2ED8}"/>
    <cellStyle name="40% - Accent6 2 2 5 2 2 4" xfId="8912" xr:uid="{E4B9770D-C69D-4026-A3A0-B0B1EF9A8AE7}"/>
    <cellStyle name="40% - Accent6 2 2 5 2 2 4 2" xfId="27768" xr:uid="{D1B5B1D5-6E58-4A9A-91B6-AD7E8CFF9C5A}"/>
    <cellStyle name="40% - Accent6 2 2 5 2 2 4 2 2" xfId="46530" xr:uid="{E564A075-9FB2-4E16-9612-B81F4588DD73}"/>
    <cellStyle name="40% - Accent6 2 2 5 2 2 4 3" xfId="18377" xr:uid="{CC03576F-B98F-4BA6-8BCD-8B3DB5B557DD}"/>
    <cellStyle name="40% - Accent6 2 2 5 2 2 4 4" xfId="37149" xr:uid="{F136F21F-2662-4349-BCF7-48661F0D46CB}"/>
    <cellStyle name="40% - Accent6 2 2 5 2 2 5" xfId="24265" xr:uid="{F558EA9C-4EC9-417F-A0D1-33216BECF56C}"/>
    <cellStyle name="40% - Accent6 2 2 5 2 2 5 2" xfId="43028" xr:uid="{E200FE56-793C-4595-A204-724FC6A31643}"/>
    <cellStyle name="40% - Accent6 2 2 5 2 2 6" xfId="14874" xr:uid="{4003AB1A-1349-4328-92A6-CC14B41060B6}"/>
    <cellStyle name="40% - Accent6 2 2 5 2 2 7" xfId="33647" xr:uid="{30D90A64-D751-4D94-A09D-73E2E1AC608E}"/>
    <cellStyle name="40% - Accent6 2 2 5 2 2 8" xfId="51260" xr:uid="{A5AE5B7B-3FF6-4C6E-941D-784624B058F6}"/>
    <cellStyle name="40% - Accent6 2 2 5 2 2 9" xfId="5218" xr:uid="{0645D5BC-EC12-4030-9DB5-197A94FF7179}"/>
    <cellStyle name="40% - Accent6 2 2 5 2 3" xfId="5994" xr:uid="{83824DDB-5735-42CE-8215-7223A949E1BE}"/>
    <cellStyle name="40% - Accent6 2 2 5 2 3 2" xfId="11334" xr:uid="{801C2398-F581-4C96-9435-5A86B811D3B4}"/>
    <cellStyle name="40% - Accent6 2 2 5 2 3 2 2" xfId="30188" xr:uid="{3BA70AC5-642F-4BBB-9249-22E2CE44B739}"/>
    <cellStyle name="40% - Accent6 2 2 5 2 3 2 2 2" xfId="48950" xr:uid="{1640AAA8-B029-40D5-B167-CF3A92B9CA8B}"/>
    <cellStyle name="40% - Accent6 2 2 5 2 3 2 3" xfId="20797" xr:uid="{A2B8A314-C913-44CB-AD36-BECEDEC41CDB}"/>
    <cellStyle name="40% - Accent6 2 2 5 2 3 2 4" xfId="39569" xr:uid="{1087E6FE-E002-40CF-9363-58A2655EB21E}"/>
    <cellStyle name="40% - Accent6 2 2 5 2 3 3" xfId="25041" xr:uid="{518ADE60-5E22-4981-BC8D-F77EE54F8F18}"/>
    <cellStyle name="40% - Accent6 2 2 5 2 3 3 2" xfId="43803" xr:uid="{270223F3-6D8D-4351-AE63-6ACB02F46EFD}"/>
    <cellStyle name="40% - Accent6 2 2 5 2 3 4" xfId="15650" xr:uid="{A8D151E3-AF94-4847-8E0E-32F47D404721}"/>
    <cellStyle name="40% - Accent6 2 2 5 2 3 5" xfId="34422" xr:uid="{ECD74414-B390-4685-AB25-DBF784917BC6}"/>
    <cellStyle name="40% - Accent6 2 2 5 2 3 6" xfId="53680" xr:uid="{8B9A99AA-E443-4AF0-A1C9-1782944D8ECA}"/>
    <cellStyle name="40% - Accent6 2 2 5 2 3 7" xfId="61542" xr:uid="{2E93F642-C29F-4126-A081-2CA8519EBDDC}"/>
    <cellStyle name="40% - Accent6 2 2 5 2 4" xfId="4443" xr:uid="{485FED9D-9BAC-4442-BCF2-30F446F38560}"/>
    <cellStyle name="40% - Accent6 2 2 5 2 4 2" xfId="11335" xr:uid="{652B86DF-630E-4475-94DF-B972996D20A6}"/>
    <cellStyle name="40% - Accent6 2 2 5 2 4 2 2" xfId="30189" xr:uid="{4AFDFA8A-C9F5-4ADE-A068-7B8A632B013F}"/>
    <cellStyle name="40% - Accent6 2 2 5 2 4 2 2 2" xfId="48951" xr:uid="{2E97A3C9-CAF5-4DCF-AF7B-D70D47307C55}"/>
    <cellStyle name="40% - Accent6 2 2 5 2 4 2 3" xfId="20798" xr:uid="{9EFD34B7-C6C4-4470-8A73-1CF54501ACC4}"/>
    <cellStyle name="40% - Accent6 2 2 5 2 4 2 4" xfId="39570" xr:uid="{845AE154-458C-444B-ACFD-B68287241DDC}"/>
    <cellStyle name="40% - Accent6 2 2 5 2 4 3" xfId="23490" xr:uid="{9CD09E64-2BFF-4D44-8C7F-4FFAD4A2DAAB}"/>
    <cellStyle name="40% - Accent6 2 2 5 2 4 3 2" xfId="42253" xr:uid="{477C26DD-5551-462B-93CB-C7743D3CDDEC}"/>
    <cellStyle name="40% - Accent6 2 2 5 2 4 4" xfId="14099" xr:uid="{3C9191BD-61C5-41D6-B9F8-31CF8D5867E7}"/>
    <cellStyle name="40% - Accent6 2 2 5 2 4 5" xfId="32872" xr:uid="{2166DB71-1002-42BD-B220-882F3BB0CCB6}"/>
    <cellStyle name="40% - Accent6 2 2 5 2 4 6" xfId="53681" xr:uid="{099D42F3-C07C-4DE6-9FF0-3096BCAAE3EC}"/>
    <cellStyle name="40% - Accent6 2 2 5 2 4 7" xfId="61543" xr:uid="{6342F4C2-0864-4264-8C12-50EE4F6A65C4}"/>
    <cellStyle name="40% - Accent6 2 2 5 2 5" xfId="7176" xr:uid="{FB0750F3-7E24-4A51-ADA6-653EEAF2AFFA}"/>
    <cellStyle name="40% - Accent6 2 2 5 2 5 2" xfId="26216" xr:uid="{6797960F-B3AB-4DDA-BD61-79B896FF7626}"/>
    <cellStyle name="40% - Accent6 2 2 5 2 5 2 2" xfId="44978" xr:uid="{491D9964-BE38-49EA-B5B0-1E1573878E56}"/>
    <cellStyle name="40% - Accent6 2 2 5 2 5 3" xfId="16825" xr:uid="{8A32A162-160E-4D3A-B793-95C4D81BC83B}"/>
    <cellStyle name="40% - Accent6 2 2 5 2 5 4" xfId="35597" xr:uid="{DA6442FF-B0E5-4F0E-B76D-14C7BDCC5021}"/>
    <cellStyle name="40% - Accent6 2 2 5 2 6" xfId="8911" xr:uid="{83DF7B4D-0AB7-447E-9E35-E81FF9E8EEFF}"/>
    <cellStyle name="40% - Accent6 2 2 5 2 6 2" xfId="27767" xr:uid="{09D1ABAC-51A8-4DAB-A0CD-7DB8D576D433}"/>
    <cellStyle name="40% - Accent6 2 2 5 2 6 2 2" xfId="46529" xr:uid="{164833E9-5710-4B29-9F48-7CDC9F3C420D}"/>
    <cellStyle name="40% - Accent6 2 2 5 2 6 3" xfId="18376" xr:uid="{2DDCB021-9B7A-4A21-A964-68D48C7FBA41}"/>
    <cellStyle name="40% - Accent6 2 2 5 2 6 4" xfId="37148" xr:uid="{B8B6B939-E90C-472F-9C73-49AAC35B29A2}"/>
    <cellStyle name="40% - Accent6 2 2 5 2 7" xfId="22697" xr:uid="{8BB8D1B2-9D46-4DBB-B4C4-2C00236BF0AA}"/>
    <cellStyle name="40% - Accent6 2 2 5 2 7 2" xfId="41469" xr:uid="{89F0D8F3-7027-4763-ACEC-6E5B456FF089}"/>
    <cellStyle name="40% - Accent6 2 2 5 2 8" xfId="13306" xr:uid="{502D0897-B49F-49C0-92B9-737C7B0E6136}"/>
    <cellStyle name="40% - Accent6 2 2 5 2 9" xfId="32088" xr:uid="{655BB7F3-12E1-42F3-A3F6-D54FB72352D2}"/>
    <cellStyle name="40% - Accent6 2 2 5 3" xfId="2607" xr:uid="{F8690D38-3995-4BEE-8CA1-4BD443A18513}"/>
    <cellStyle name="40% - Accent6 2 2 5 3 10" xfId="51261" xr:uid="{60D46AE5-EADD-4AAA-8001-CB0FC362CAC8}"/>
    <cellStyle name="40% - Accent6 2 2 5 3 11" xfId="3644" xr:uid="{C624BBD2-8BA9-4851-8EF3-646C1262CFE4}"/>
    <cellStyle name="40% - Accent6 2 2 5 3 12" xfId="59356" xr:uid="{BC239540-3B0D-4CD8-BBBD-4C3AA1B880FE}"/>
    <cellStyle name="40% - Accent6 2 2 5 3 2" xfId="2608" xr:uid="{59AFEAB5-B4F1-47E1-94C1-A307E7D582C7}"/>
    <cellStyle name="40% - Accent6 2 2 5 3 2 10" xfId="59357" xr:uid="{540A075E-EC72-4756-A46F-313410A40FDB}"/>
    <cellStyle name="40% - Accent6 2 2 5 3 2 2" xfId="7179" xr:uid="{6C4B48A0-9F19-4A49-8529-6FBF00C72EB5}"/>
    <cellStyle name="40% - Accent6 2 2 5 3 2 2 2" xfId="11336" xr:uid="{F7B0E9E7-9D80-44D1-8FF6-71CCB0621318}"/>
    <cellStyle name="40% - Accent6 2 2 5 3 2 2 2 2" xfId="30190" xr:uid="{37C81A33-4AA7-4EE5-9119-5592388BAFF7}"/>
    <cellStyle name="40% - Accent6 2 2 5 3 2 2 2 2 2" xfId="48952" xr:uid="{03B14D2C-1615-4DCE-B64A-43097E42742E}"/>
    <cellStyle name="40% - Accent6 2 2 5 3 2 2 2 3" xfId="20799" xr:uid="{50EF9400-D31A-4937-B7C9-1FD9CD610BFA}"/>
    <cellStyle name="40% - Accent6 2 2 5 3 2 2 2 4" xfId="39571" xr:uid="{3D832432-EA67-4D16-BAB5-7B1441D679AE}"/>
    <cellStyle name="40% - Accent6 2 2 5 3 2 2 3" xfId="26219" xr:uid="{4D03F69E-29CD-4368-936F-EA9251E67C06}"/>
    <cellStyle name="40% - Accent6 2 2 5 3 2 2 3 2" xfId="44981" xr:uid="{CFDC3CCF-3D55-4640-B650-AE7290FBA97E}"/>
    <cellStyle name="40% - Accent6 2 2 5 3 2 2 4" xfId="16828" xr:uid="{7DFECE2F-9A48-4409-B6C8-AF71881B2752}"/>
    <cellStyle name="40% - Accent6 2 2 5 3 2 2 5" xfId="35600" xr:uid="{A595206D-BAD7-43C1-B415-B553A3555F81}"/>
    <cellStyle name="40% - Accent6 2 2 5 3 2 2 6" xfId="53682" xr:uid="{E1470C41-97E1-4866-8D0A-720F6A51130F}"/>
    <cellStyle name="40% - Accent6 2 2 5 3 2 2 7" xfId="61544" xr:uid="{0C523560-0686-4F00-8DBA-1E857698B24F}"/>
    <cellStyle name="40% - Accent6 2 2 5 3 2 3" xfId="11337" xr:uid="{E2264804-E949-4926-A2A3-09522631A282}"/>
    <cellStyle name="40% - Accent6 2 2 5 3 2 3 2" xfId="30191" xr:uid="{D9C36466-735B-48EC-BC4B-DCC5BD5B3497}"/>
    <cellStyle name="40% - Accent6 2 2 5 3 2 3 2 2" xfId="48953" xr:uid="{818062C5-7E4D-44B9-B288-93EA465F0E7D}"/>
    <cellStyle name="40% - Accent6 2 2 5 3 2 3 3" xfId="20800" xr:uid="{F243FD77-5174-4DD7-993E-D94D2D9F75DE}"/>
    <cellStyle name="40% - Accent6 2 2 5 3 2 3 4" xfId="39572" xr:uid="{6DBC00CF-35E0-43EE-9B92-BB9609CFAE18}"/>
    <cellStyle name="40% - Accent6 2 2 5 3 2 3 5" xfId="53683" xr:uid="{6F19FA25-19D3-402F-8CC2-4F261AF99E76}"/>
    <cellStyle name="40% - Accent6 2 2 5 3 2 3 6" xfId="61545" xr:uid="{511C441F-2E99-484B-B4F1-659D3E4B5518}"/>
    <cellStyle name="40% - Accent6 2 2 5 3 2 4" xfId="8914" xr:uid="{0BC3335A-7EC6-4A1D-B7BE-60D07E02E5BA}"/>
    <cellStyle name="40% - Accent6 2 2 5 3 2 4 2" xfId="27770" xr:uid="{68AF95F1-B8C4-450E-BC64-332B9B982DA8}"/>
    <cellStyle name="40% - Accent6 2 2 5 3 2 4 2 2" xfId="46532" xr:uid="{BA4ADA3B-D6C9-4308-885D-9A5F6AB064EC}"/>
    <cellStyle name="40% - Accent6 2 2 5 3 2 4 3" xfId="18379" xr:uid="{E92A0A8F-10F1-42AE-8C85-D87881E5BBE4}"/>
    <cellStyle name="40% - Accent6 2 2 5 3 2 4 4" xfId="37151" xr:uid="{6F5DB13A-863D-42B8-ADE5-9A4AF1602BE2}"/>
    <cellStyle name="40% - Accent6 2 2 5 3 2 5" xfId="24483" xr:uid="{728DDB83-B86C-46A4-BF48-CE3ED621FFF6}"/>
    <cellStyle name="40% - Accent6 2 2 5 3 2 5 2" xfId="43246" xr:uid="{9FDCA8C7-E1C2-4EEA-8097-14A675F7C307}"/>
    <cellStyle name="40% - Accent6 2 2 5 3 2 6" xfId="15092" xr:uid="{328A0C1A-9A0A-45A7-A687-66E54D3B1FE5}"/>
    <cellStyle name="40% - Accent6 2 2 5 3 2 7" xfId="33865" xr:uid="{CB10B6D8-BB91-431E-921C-FC6BE6F21356}"/>
    <cellStyle name="40% - Accent6 2 2 5 3 2 8" xfId="51262" xr:uid="{327B857E-656F-41C9-BD1B-09808420C509}"/>
    <cellStyle name="40% - Accent6 2 2 5 3 2 9" xfId="5436" xr:uid="{D14446D7-2E40-44AC-B259-F3144B1CDB6A}"/>
    <cellStyle name="40% - Accent6 2 2 5 3 3" xfId="6212" xr:uid="{1B14BA72-62DB-4786-9B85-45FE4772E549}"/>
    <cellStyle name="40% - Accent6 2 2 5 3 3 2" xfId="11338" xr:uid="{692009FB-C527-417D-8AE7-6F407AAA79BB}"/>
    <cellStyle name="40% - Accent6 2 2 5 3 3 2 2" xfId="30192" xr:uid="{3689AC19-B424-463F-979A-95477F7A5A41}"/>
    <cellStyle name="40% - Accent6 2 2 5 3 3 2 2 2" xfId="48954" xr:uid="{43CB5C76-81EE-40C0-843D-54DCD63A0ADD}"/>
    <cellStyle name="40% - Accent6 2 2 5 3 3 2 3" xfId="20801" xr:uid="{C493D081-8F4C-4D6C-AC61-21560C2656E0}"/>
    <cellStyle name="40% - Accent6 2 2 5 3 3 2 4" xfId="39573" xr:uid="{BD3F054C-EEEC-4B5F-8CFE-812D75B5246C}"/>
    <cellStyle name="40% - Accent6 2 2 5 3 3 3" xfId="25259" xr:uid="{68E1117A-5670-4C33-97FC-5DC059D3D1EA}"/>
    <cellStyle name="40% - Accent6 2 2 5 3 3 3 2" xfId="44021" xr:uid="{5D292316-9795-4EC4-A095-8127BF6262D9}"/>
    <cellStyle name="40% - Accent6 2 2 5 3 3 4" xfId="15868" xr:uid="{E1E033FF-BAE6-4733-AC9F-A50265232158}"/>
    <cellStyle name="40% - Accent6 2 2 5 3 3 5" xfId="34640" xr:uid="{AA849408-2CB5-4D84-B949-A0A6481EF974}"/>
    <cellStyle name="40% - Accent6 2 2 5 3 3 6" xfId="53684" xr:uid="{631F918C-FB3D-45F9-9DE9-2E43C7D3522D}"/>
    <cellStyle name="40% - Accent6 2 2 5 3 3 7" xfId="61546" xr:uid="{7E917AC6-929F-4CB4-98A6-09FE36AAE97B}"/>
    <cellStyle name="40% - Accent6 2 2 5 3 4" xfId="4661" xr:uid="{5F4F0323-983F-4BE6-9030-B548EEDB0BD5}"/>
    <cellStyle name="40% - Accent6 2 2 5 3 4 2" xfId="11339" xr:uid="{FBA48E47-E7AC-47ED-8DA0-FDEAC68B0B9C}"/>
    <cellStyle name="40% - Accent6 2 2 5 3 4 2 2" xfId="30193" xr:uid="{9D812F34-9A59-4456-B561-6ADDB350EB96}"/>
    <cellStyle name="40% - Accent6 2 2 5 3 4 2 2 2" xfId="48955" xr:uid="{44E6A216-5D6C-43D7-A5C4-7485F12E2A83}"/>
    <cellStyle name="40% - Accent6 2 2 5 3 4 2 3" xfId="20802" xr:uid="{3FD56919-E8C2-4A8C-A323-A81568CBE53A}"/>
    <cellStyle name="40% - Accent6 2 2 5 3 4 2 4" xfId="39574" xr:uid="{7E2A590B-6937-4DDB-BEEE-B0E4EEF04632}"/>
    <cellStyle name="40% - Accent6 2 2 5 3 4 3" xfId="23708" xr:uid="{D085632D-1B41-4389-BAC5-9FEA94B5F3C5}"/>
    <cellStyle name="40% - Accent6 2 2 5 3 4 3 2" xfId="42471" xr:uid="{3BE49E65-A383-4725-BB25-47367A80F1ED}"/>
    <cellStyle name="40% - Accent6 2 2 5 3 4 4" xfId="14317" xr:uid="{1DF4F9EA-BD4B-4B06-8E92-2BD090485079}"/>
    <cellStyle name="40% - Accent6 2 2 5 3 4 5" xfId="33090" xr:uid="{47A7FDA5-FA96-4D07-B855-1326CEA53C92}"/>
    <cellStyle name="40% - Accent6 2 2 5 3 4 6" xfId="53685" xr:uid="{E562F87D-7A2F-4A62-B2E8-CEBFBFB1FE59}"/>
    <cellStyle name="40% - Accent6 2 2 5 3 4 7" xfId="61547" xr:uid="{E77D4191-17C2-4798-8FF3-90668B259192}"/>
    <cellStyle name="40% - Accent6 2 2 5 3 5" xfId="7178" xr:uid="{516CEA39-0882-441B-9D04-DC6BD89C0749}"/>
    <cellStyle name="40% - Accent6 2 2 5 3 5 2" xfId="26218" xr:uid="{B5D4C064-D81F-4989-B513-4EECF929A05E}"/>
    <cellStyle name="40% - Accent6 2 2 5 3 5 2 2" xfId="44980" xr:uid="{294EEC84-2CC2-41A9-8D01-717F747B8898}"/>
    <cellStyle name="40% - Accent6 2 2 5 3 5 3" xfId="16827" xr:uid="{0CF46463-F415-489D-BE76-0E58143380BC}"/>
    <cellStyle name="40% - Accent6 2 2 5 3 5 4" xfId="35599" xr:uid="{248C0479-6AE5-44D2-8D51-519481298075}"/>
    <cellStyle name="40% - Accent6 2 2 5 3 6" xfId="8913" xr:uid="{08980103-B1E5-47AB-9025-D055C742454A}"/>
    <cellStyle name="40% - Accent6 2 2 5 3 6 2" xfId="27769" xr:uid="{A4F79D28-C6F8-4E4A-86E1-8B04F514C971}"/>
    <cellStyle name="40% - Accent6 2 2 5 3 6 2 2" xfId="46531" xr:uid="{1EF73AE9-A9AC-4EA2-B9A7-AB0930D38C08}"/>
    <cellStyle name="40% - Accent6 2 2 5 3 6 3" xfId="18378" xr:uid="{8F953158-EAD1-43B2-8A1C-FD0BA9159256}"/>
    <cellStyle name="40% - Accent6 2 2 5 3 6 4" xfId="37150" xr:uid="{90B17D11-6589-43B9-948E-68BC024503A7}"/>
    <cellStyle name="40% - Accent6 2 2 5 3 7" xfId="22698" xr:uid="{967E4DDC-59CC-4B36-AC67-E99C44A6C86A}"/>
    <cellStyle name="40% - Accent6 2 2 5 3 7 2" xfId="41470" xr:uid="{CB793EE9-6210-40A7-8CBC-C3C0491E269E}"/>
    <cellStyle name="40% - Accent6 2 2 5 3 8" xfId="13307" xr:uid="{1D72F4F1-5964-4872-AEE0-A8A0B4513DF2}"/>
    <cellStyle name="40% - Accent6 2 2 5 3 9" xfId="32089" xr:uid="{CF2393E8-F681-463F-AEE4-6F1CA2B58B02}"/>
    <cellStyle name="40% - Accent6 2 2 5 4" xfId="2609" xr:uid="{526DA1C0-A002-47F2-852B-DF00B315699C}"/>
    <cellStyle name="40% - Accent6 2 2 5 4 10" xfId="59358" xr:uid="{D6057E79-924D-451D-A892-FB44C0C3C52E}"/>
    <cellStyle name="40% - Accent6 2 2 5 4 2" xfId="7180" xr:uid="{17988B42-AE8B-40AF-9824-9D632B9383F8}"/>
    <cellStyle name="40% - Accent6 2 2 5 4 2 2" xfId="11340" xr:uid="{225A2D44-CD6E-4EFB-9D8B-2E7F657E60C7}"/>
    <cellStyle name="40% - Accent6 2 2 5 4 2 2 2" xfId="30194" xr:uid="{AF7F2EDD-4B7A-440E-A565-61CE8BB99A74}"/>
    <cellStyle name="40% - Accent6 2 2 5 4 2 2 2 2" xfId="48956" xr:uid="{607CD138-9420-408A-B9BC-AA8735122D6F}"/>
    <cellStyle name="40% - Accent6 2 2 5 4 2 2 3" xfId="20803" xr:uid="{78791E8E-9433-4CAE-ACBD-946DE8FC8FFD}"/>
    <cellStyle name="40% - Accent6 2 2 5 4 2 2 4" xfId="39575" xr:uid="{238A63B3-305A-439A-A22F-060A187D7A80}"/>
    <cellStyle name="40% - Accent6 2 2 5 4 2 3" xfId="26220" xr:uid="{8D3D8265-811C-4FD8-B641-3A8518750501}"/>
    <cellStyle name="40% - Accent6 2 2 5 4 2 3 2" xfId="44982" xr:uid="{7296D9CF-986C-4C28-B535-76A753A669C4}"/>
    <cellStyle name="40% - Accent6 2 2 5 4 2 4" xfId="16829" xr:uid="{3220D97E-0760-4DCD-BA85-5CCB4263B69F}"/>
    <cellStyle name="40% - Accent6 2 2 5 4 2 5" xfId="35601" xr:uid="{BFB87C5C-CD1D-4949-9DFE-2D81E8A087D7}"/>
    <cellStyle name="40% - Accent6 2 2 5 4 2 6" xfId="53686" xr:uid="{F2B87999-372E-461E-A6A7-660BE5D921B5}"/>
    <cellStyle name="40% - Accent6 2 2 5 4 2 7" xfId="61548" xr:uid="{2FF38A35-C2D4-42D3-9C52-43CA226767BB}"/>
    <cellStyle name="40% - Accent6 2 2 5 4 3" xfId="11341" xr:uid="{340F7681-81ED-4315-A53A-5F861B2CCD4F}"/>
    <cellStyle name="40% - Accent6 2 2 5 4 3 2" xfId="30195" xr:uid="{92712E28-3E5F-47EF-9C95-16E9B149730A}"/>
    <cellStyle name="40% - Accent6 2 2 5 4 3 2 2" xfId="48957" xr:uid="{C57B8F32-8560-4E47-BC43-6BB191919717}"/>
    <cellStyle name="40% - Accent6 2 2 5 4 3 3" xfId="20804" xr:uid="{2A8908ED-2F36-4D06-812D-167C20469433}"/>
    <cellStyle name="40% - Accent6 2 2 5 4 3 4" xfId="39576" xr:uid="{CDBAA485-B5EC-474E-9E98-02D230B17951}"/>
    <cellStyle name="40% - Accent6 2 2 5 4 3 5" xfId="53687" xr:uid="{579027F1-05D3-4864-8FC5-F20848B628CB}"/>
    <cellStyle name="40% - Accent6 2 2 5 4 3 6" xfId="61549" xr:uid="{50734D45-C29B-4BA1-8F7A-7115332FFFDD}"/>
    <cellStyle name="40% - Accent6 2 2 5 4 4" xfId="8915" xr:uid="{14E8A2FF-8F0B-4DA8-9C5F-4401CD03E614}"/>
    <cellStyle name="40% - Accent6 2 2 5 4 4 2" xfId="27771" xr:uid="{2ED36494-112C-4CBF-A6A6-D42F3F4BB713}"/>
    <cellStyle name="40% - Accent6 2 2 5 4 4 2 2" xfId="46533" xr:uid="{6F9AC2CA-749E-4BCE-B762-1B1E824C0A77}"/>
    <cellStyle name="40% - Accent6 2 2 5 4 4 3" xfId="18380" xr:uid="{2BE657A5-56CD-4EF7-9EE3-FFBA51AB4652}"/>
    <cellStyle name="40% - Accent6 2 2 5 4 4 4" xfId="37152" xr:uid="{EA42AB54-D531-4F41-9F59-F3248848913A}"/>
    <cellStyle name="40% - Accent6 2 2 5 4 5" xfId="24050" xr:uid="{54D3DF47-5E61-488D-81A9-0B36A247A945}"/>
    <cellStyle name="40% - Accent6 2 2 5 4 5 2" xfId="42813" xr:uid="{751C9FD1-CABC-4C5D-A9C1-CE510936B4A2}"/>
    <cellStyle name="40% - Accent6 2 2 5 4 6" xfId="14659" xr:uid="{158AD562-13DF-47DE-A937-273CEDFB4081}"/>
    <cellStyle name="40% - Accent6 2 2 5 4 7" xfId="33432" xr:uid="{AED6D2FC-BECF-4AD4-A5D8-46B3522CDFF0}"/>
    <cellStyle name="40% - Accent6 2 2 5 4 8" xfId="51263" xr:uid="{B1C65406-668D-414C-B081-F482DA8C08F0}"/>
    <cellStyle name="40% - Accent6 2 2 5 4 9" xfId="5003" xr:uid="{54653075-5AB8-4AFA-8F12-593687FF82FB}"/>
    <cellStyle name="40% - Accent6 2 2 5 5" xfId="5779" xr:uid="{438AF01A-45B1-4EDB-9598-B5D4A3C22E29}"/>
    <cellStyle name="40% - Accent6 2 2 5 5 2" xfId="11342" xr:uid="{14AF60B8-ECC9-4388-8A1E-24C865E896ED}"/>
    <cellStyle name="40% - Accent6 2 2 5 5 2 2" xfId="30196" xr:uid="{1817FED0-A2BD-42CD-B185-3DB720C71ECD}"/>
    <cellStyle name="40% - Accent6 2 2 5 5 2 2 2" xfId="48958" xr:uid="{2352662D-6961-4281-86C3-9E2A27A9639B}"/>
    <cellStyle name="40% - Accent6 2 2 5 5 2 3" xfId="20805" xr:uid="{6033B66D-5A28-422E-996F-36D8539FAC99}"/>
    <cellStyle name="40% - Accent6 2 2 5 5 2 4" xfId="39577" xr:uid="{8BF09C31-5401-4585-B77B-435150C140E8}"/>
    <cellStyle name="40% - Accent6 2 2 5 5 3" xfId="24826" xr:uid="{F0CD4CA9-8B02-4E60-A777-A46A1D22415F}"/>
    <cellStyle name="40% - Accent6 2 2 5 5 3 2" xfId="43588" xr:uid="{D508A483-FB0B-4E4B-B69A-95F02E49C1ED}"/>
    <cellStyle name="40% - Accent6 2 2 5 5 4" xfId="15435" xr:uid="{5782C443-CB4C-4B29-A315-E3FAC3E4851C}"/>
    <cellStyle name="40% - Accent6 2 2 5 5 5" xfId="34207" xr:uid="{46BE4C8C-8EAC-4F7E-9367-6175088E88C9}"/>
    <cellStyle name="40% - Accent6 2 2 5 5 6" xfId="53688" xr:uid="{DC66BD4E-374C-4A00-B071-0A338289CDDF}"/>
    <cellStyle name="40% - Accent6 2 2 5 5 7" xfId="61550" xr:uid="{22D981BC-0069-4358-A5D9-2D67DF44AABE}"/>
    <cellStyle name="40% - Accent6 2 2 5 6" xfId="4228" xr:uid="{6872EEA1-1775-4013-92CF-543D4E978A61}"/>
    <cellStyle name="40% - Accent6 2 2 5 6 2" xfId="11343" xr:uid="{B20478FD-554A-47CB-9E15-2B00FED7BEBB}"/>
    <cellStyle name="40% - Accent6 2 2 5 6 2 2" xfId="30197" xr:uid="{E60A902D-CA08-40DC-A8B9-D2E8C283F314}"/>
    <cellStyle name="40% - Accent6 2 2 5 6 2 2 2" xfId="48959" xr:uid="{DFB80810-DE28-4D48-AAF6-512D871DCB44}"/>
    <cellStyle name="40% - Accent6 2 2 5 6 2 3" xfId="20806" xr:uid="{C2058217-D72F-4548-BB72-57B846BC4817}"/>
    <cellStyle name="40% - Accent6 2 2 5 6 2 4" xfId="39578" xr:uid="{286213FC-6E9B-4F0A-870C-337DC6C36B36}"/>
    <cellStyle name="40% - Accent6 2 2 5 6 3" xfId="23275" xr:uid="{F81FE05D-BA76-4440-A219-1E38C7C0B3C2}"/>
    <cellStyle name="40% - Accent6 2 2 5 6 3 2" xfId="42038" xr:uid="{B506DFB5-CE31-4FA8-B109-A35B8BD25FCB}"/>
    <cellStyle name="40% - Accent6 2 2 5 6 4" xfId="13884" xr:uid="{9A4B6A38-018D-4707-9120-6B1D1E7CBE74}"/>
    <cellStyle name="40% - Accent6 2 2 5 6 5" xfId="32657" xr:uid="{B0214EEE-E1F5-4D78-A431-3A651FD8E276}"/>
    <cellStyle name="40% - Accent6 2 2 5 6 6" xfId="53689" xr:uid="{D167FEC1-FAF1-4AD8-BCED-F1A67DDC9C4A}"/>
    <cellStyle name="40% - Accent6 2 2 5 6 7" xfId="61551" xr:uid="{C84F8E5A-AA5A-4D02-B2D1-E817693AE9C9}"/>
    <cellStyle name="40% - Accent6 2 2 5 7" xfId="7175" xr:uid="{30753354-0C15-4496-9DC6-E53F5483F2C9}"/>
    <cellStyle name="40% - Accent6 2 2 5 7 2" xfId="26215" xr:uid="{4EE2693F-A408-4C30-A9C2-2BE01D9397C5}"/>
    <cellStyle name="40% - Accent6 2 2 5 7 2 2" xfId="44977" xr:uid="{F56BAE53-73F2-42A8-89C0-026854668222}"/>
    <cellStyle name="40% - Accent6 2 2 5 7 3" xfId="16824" xr:uid="{90402F59-9599-495C-BB50-18243D5E4CAD}"/>
    <cellStyle name="40% - Accent6 2 2 5 7 4" xfId="35596" xr:uid="{A1ADBF76-B15C-49A1-AD8D-D9A478DCD892}"/>
    <cellStyle name="40% - Accent6 2 2 5 8" xfId="8910" xr:uid="{042993A6-2E91-4F28-8110-43D4050228AB}"/>
    <cellStyle name="40% - Accent6 2 2 5 8 2" xfId="27766" xr:uid="{54A48B93-084B-49B6-BD84-22D2DBF468F5}"/>
    <cellStyle name="40% - Accent6 2 2 5 8 2 2" xfId="46528" xr:uid="{134945E6-15CD-421D-B62D-F9FA0AFCE0A3}"/>
    <cellStyle name="40% - Accent6 2 2 5 8 3" xfId="18375" xr:uid="{DAF932DE-198E-4386-9221-DF3EC65E79A6}"/>
    <cellStyle name="40% - Accent6 2 2 5 8 4" xfId="37147" xr:uid="{1AAE1B3A-368E-4D86-8C54-E2F81F73FE51}"/>
    <cellStyle name="40% - Accent6 2 2 5 9" xfId="22696" xr:uid="{33BB45B8-25FA-4217-8E16-96BB3937F801}"/>
    <cellStyle name="40% - Accent6 2 2 5 9 2" xfId="41468" xr:uid="{2139EC06-E8CF-466F-A15A-A4B751B2E6BB}"/>
    <cellStyle name="40% - Accent6 2 2 6" xfId="2610" xr:uid="{5C5A8D52-B414-4732-81FE-5F63B1287249}"/>
    <cellStyle name="40% - Accent6 2 2 6 10" xfId="32090" xr:uid="{6865EBEE-8E08-4F56-BF40-3C77FB82C11D}"/>
    <cellStyle name="40% - Accent6 2 2 6 11" xfId="51264" xr:uid="{ED6313F3-7A1C-4576-BC99-B9860E3D54A9}"/>
    <cellStyle name="40% - Accent6 2 2 6 12" xfId="3645" xr:uid="{50B68079-2F40-47E3-ACF3-289BA8057A9D}"/>
    <cellStyle name="40% - Accent6 2 2 6 13" xfId="59359" xr:uid="{89BA98CB-92B6-483A-AF9C-F0CC70F8F8DF}"/>
    <cellStyle name="40% - Accent6 2 2 6 2" xfId="2611" xr:uid="{2A3972AE-7C21-41BC-B734-DDDF0A4E584C}"/>
    <cellStyle name="40% - Accent6 2 2 6 2 10" xfId="51265" xr:uid="{C4463DC9-F11E-4FAE-AA73-8D7F9C036348}"/>
    <cellStyle name="40% - Accent6 2 2 6 2 11" xfId="3646" xr:uid="{718A2F48-B125-4334-B62B-4A9464E7618B}"/>
    <cellStyle name="40% - Accent6 2 2 6 2 12" xfId="59360" xr:uid="{7AAC3C05-6F52-4E20-82CC-DE7CBFFCA9A2}"/>
    <cellStyle name="40% - Accent6 2 2 6 2 2" xfId="2612" xr:uid="{4D5EB7E1-B3BB-4F5C-9F60-E1755A846982}"/>
    <cellStyle name="40% - Accent6 2 2 6 2 2 10" xfId="59361" xr:uid="{F1BA41EB-D8D2-49A6-AFF7-3C51B8F7A16F}"/>
    <cellStyle name="40% - Accent6 2 2 6 2 2 2" xfId="7183" xr:uid="{C7D724CC-1FDA-40A3-A02F-E8FCD8D92057}"/>
    <cellStyle name="40% - Accent6 2 2 6 2 2 2 2" xfId="11344" xr:uid="{92EE7F10-9808-4786-8A64-658AB37BC9B4}"/>
    <cellStyle name="40% - Accent6 2 2 6 2 2 2 2 2" xfId="30198" xr:uid="{72C2B493-4DE6-4CAB-B332-F4B4D52A56C8}"/>
    <cellStyle name="40% - Accent6 2 2 6 2 2 2 2 2 2" xfId="48960" xr:uid="{FB4835A5-1549-4B94-8939-A8FE05B0AD6F}"/>
    <cellStyle name="40% - Accent6 2 2 6 2 2 2 2 3" xfId="20807" xr:uid="{F708A2F8-24D5-439B-9452-B39DED52BBA2}"/>
    <cellStyle name="40% - Accent6 2 2 6 2 2 2 2 4" xfId="39579" xr:uid="{9D740E5D-7A53-4C4F-B836-3D44AB2466EE}"/>
    <cellStyle name="40% - Accent6 2 2 6 2 2 2 3" xfId="26223" xr:uid="{812ED8C3-433C-4D47-A380-B0058E3ABA4A}"/>
    <cellStyle name="40% - Accent6 2 2 6 2 2 2 3 2" xfId="44985" xr:uid="{38687D3A-2502-4A27-AA62-F866FA52BF70}"/>
    <cellStyle name="40% - Accent6 2 2 6 2 2 2 4" xfId="16832" xr:uid="{647B29C6-3983-40EC-9BC1-F75C5573ADF0}"/>
    <cellStyle name="40% - Accent6 2 2 6 2 2 2 5" xfId="35604" xr:uid="{F74D9893-1392-4997-8E9B-F0FB2ADF8D06}"/>
    <cellStyle name="40% - Accent6 2 2 6 2 2 2 6" xfId="53690" xr:uid="{A86CE40F-E128-4348-9742-76D68DA66200}"/>
    <cellStyle name="40% - Accent6 2 2 6 2 2 2 7" xfId="61552" xr:uid="{031D6C83-B0CD-4449-B472-2F14EC81E0F9}"/>
    <cellStyle name="40% - Accent6 2 2 6 2 2 3" xfId="11345" xr:uid="{0CA0DA02-6CA2-469D-BCF8-3C9F2B713EED}"/>
    <cellStyle name="40% - Accent6 2 2 6 2 2 3 2" xfId="30199" xr:uid="{F5258B97-05A6-4A52-8222-8AF9FD841906}"/>
    <cellStyle name="40% - Accent6 2 2 6 2 2 3 2 2" xfId="48961" xr:uid="{C24ECBF9-059B-4C3D-8BBD-5063EE34ABFE}"/>
    <cellStyle name="40% - Accent6 2 2 6 2 2 3 3" xfId="20808" xr:uid="{9E8A668D-D8FD-47D6-98F1-5FA6E0BB3B0A}"/>
    <cellStyle name="40% - Accent6 2 2 6 2 2 3 4" xfId="39580" xr:uid="{B1BAA0A0-1F50-4780-9036-14578099E1E8}"/>
    <cellStyle name="40% - Accent6 2 2 6 2 2 3 5" xfId="53691" xr:uid="{F8944D04-99E0-4E61-A09F-1C97D846D657}"/>
    <cellStyle name="40% - Accent6 2 2 6 2 2 3 6" xfId="61553" xr:uid="{11E8D205-8A13-4EC1-8CAA-D7B835AF4DCA}"/>
    <cellStyle name="40% - Accent6 2 2 6 2 2 4" xfId="8918" xr:uid="{215A12AF-911B-4EBC-AF50-865185EBCB73}"/>
    <cellStyle name="40% - Accent6 2 2 6 2 2 4 2" xfId="27774" xr:uid="{C95CE800-2FB9-44B6-A061-4DCAC1DEF5FA}"/>
    <cellStyle name="40% - Accent6 2 2 6 2 2 4 2 2" xfId="46536" xr:uid="{EFBB7E64-D3C7-420C-8CD4-758A950EC529}"/>
    <cellStyle name="40% - Accent6 2 2 6 2 2 4 3" xfId="18383" xr:uid="{3803E87B-F391-4C21-8CCD-B48935AB8CF1}"/>
    <cellStyle name="40% - Accent6 2 2 6 2 2 4 4" xfId="37155" xr:uid="{5931FB50-03AB-4225-9F61-7E37BF4346C8}"/>
    <cellStyle name="40% - Accent6 2 2 6 2 2 5" xfId="24526" xr:uid="{7977F31E-C079-4747-970E-DDD6CFFD7A86}"/>
    <cellStyle name="40% - Accent6 2 2 6 2 2 5 2" xfId="43289" xr:uid="{F74214B9-52C3-4486-87EE-80DCE918FB9E}"/>
    <cellStyle name="40% - Accent6 2 2 6 2 2 6" xfId="15135" xr:uid="{00B2F440-E029-40D5-BA83-187ACE0A60D7}"/>
    <cellStyle name="40% - Accent6 2 2 6 2 2 7" xfId="33908" xr:uid="{7408A85F-FDEB-45B5-9666-DF24DCA15BBA}"/>
    <cellStyle name="40% - Accent6 2 2 6 2 2 8" xfId="51266" xr:uid="{D745934C-304A-4918-8A34-439CADF8F030}"/>
    <cellStyle name="40% - Accent6 2 2 6 2 2 9" xfId="5479" xr:uid="{907493ED-BB77-40E9-955F-A94A6B08900E}"/>
    <cellStyle name="40% - Accent6 2 2 6 2 3" xfId="6255" xr:uid="{D7D365C1-A0C6-43F6-A349-29DEFC48B7AD}"/>
    <cellStyle name="40% - Accent6 2 2 6 2 3 2" xfId="11346" xr:uid="{29EA000D-70E4-47DB-8C3F-EC0369331763}"/>
    <cellStyle name="40% - Accent6 2 2 6 2 3 2 2" xfId="30200" xr:uid="{5F64EEE0-0CC0-4658-AE37-99C10A21F376}"/>
    <cellStyle name="40% - Accent6 2 2 6 2 3 2 2 2" xfId="48962" xr:uid="{785C3795-3820-4A5E-8BFB-F3F5C050328F}"/>
    <cellStyle name="40% - Accent6 2 2 6 2 3 2 3" xfId="20809" xr:uid="{83691C33-DDA3-4D40-AF89-8D4CFAE44EB3}"/>
    <cellStyle name="40% - Accent6 2 2 6 2 3 2 4" xfId="39581" xr:uid="{7DDDAB88-665A-4717-87B7-7AF830F22994}"/>
    <cellStyle name="40% - Accent6 2 2 6 2 3 3" xfId="25302" xr:uid="{C8EA79B4-5C1A-4E1C-A4C0-41F1D04ADD57}"/>
    <cellStyle name="40% - Accent6 2 2 6 2 3 3 2" xfId="44064" xr:uid="{DE5F23A9-F8F0-4885-83ED-2E9F3F375964}"/>
    <cellStyle name="40% - Accent6 2 2 6 2 3 4" xfId="15911" xr:uid="{5081AE0B-90C9-4631-9851-C805B0555AB4}"/>
    <cellStyle name="40% - Accent6 2 2 6 2 3 5" xfId="34683" xr:uid="{C1254D16-6671-47A8-9BBE-F6963E61866E}"/>
    <cellStyle name="40% - Accent6 2 2 6 2 3 6" xfId="53692" xr:uid="{44DE466F-408A-4D33-A159-688570C7F3E1}"/>
    <cellStyle name="40% - Accent6 2 2 6 2 3 7" xfId="61554" xr:uid="{4BFF2E79-3363-42BA-AA96-7D7C95F484F5}"/>
    <cellStyle name="40% - Accent6 2 2 6 2 4" xfId="4704" xr:uid="{8262E7BE-617F-4B23-B5B9-16E30AFA58EF}"/>
    <cellStyle name="40% - Accent6 2 2 6 2 4 2" xfId="11347" xr:uid="{6F904E73-0C35-4023-85F7-4F58AAAB14C6}"/>
    <cellStyle name="40% - Accent6 2 2 6 2 4 2 2" xfId="30201" xr:uid="{0010177E-2B5A-4418-AAF5-689CD0B062D6}"/>
    <cellStyle name="40% - Accent6 2 2 6 2 4 2 2 2" xfId="48963" xr:uid="{22A8EA54-F37B-460E-8688-BF652818A5AB}"/>
    <cellStyle name="40% - Accent6 2 2 6 2 4 2 3" xfId="20810" xr:uid="{125C00E9-A9AB-40F1-93EE-C9B7422AE592}"/>
    <cellStyle name="40% - Accent6 2 2 6 2 4 2 4" xfId="39582" xr:uid="{CE10E169-65D8-4AE6-96C2-7A258D566167}"/>
    <cellStyle name="40% - Accent6 2 2 6 2 4 3" xfId="23751" xr:uid="{10DCE310-649A-4AB8-87DD-186FFE8B91EC}"/>
    <cellStyle name="40% - Accent6 2 2 6 2 4 3 2" xfId="42514" xr:uid="{20A816BF-B823-426F-8510-8BB1A193953B}"/>
    <cellStyle name="40% - Accent6 2 2 6 2 4 4" xfId="14360" xr:uid="{FB504617-2A43-4DF6-8764-6036180BC065}"/>
    <cellStyle name="40% - Accent6 2 2 6 2 4 5" xfId="33133" xr:uid="{F7250672-199C-4B28-8D9F-1A421D0DFDBF}"/>
    <cellStyle name="40% - Accent6 2 2 6 2 4 6" xfId="53693" xr:uid="{BDCD8605-A938-4D6D-925B-CD5D7D365C41}"/>
    <cellStyle name="40% - Accent6 2 2 6 2 4 7" xfId="61555" xr:uid="{68E0855B-18F4-4E9C-BDFD-EA9CB4E7A776}"/>
    <cellStyle name="40% - Accent6 2 2 6 2 5" xfId="7182" xr:uid="{FD6A81F9-72E6-4034-AD65-53D0BDE18CA3}"/>
    <cellStyle name="40% - Accent6 2 2 6 2 5 2" xfId="26222" xr:uid="{E21C2E54-389D-44EB-9988-B6E86BBD7C15}"/>
    <cellStyle name="40% - Accent6 2 2 6 2 5 2 2" xfId="44984" xr:uid="{68554FC0-080A-447A-8603-24DDDBC6227F}"/>
    <cellStyle name="40% - Accent6 2 2 6 2 5 3" xfId="16831" xr:uid="{EE44ED1D-DFD0-4258-AD54-5138BC2FAA4D}"/>
    <cellStyle name="40% - Accent6 2 2 6 2 5 4" xfId="35603" xr:uid="{DCD7D2E4-78BA-45C9-B13C-425640DBBB7A}"/>
    <cellStyle name="40% - Accent6 2 2 6 2 6" xfId="8917" xr:uid="{61682F25-7411-44BD-91CB-28DE9320CD6C}"/>
    <cellStyle name="40% - Accent6 2 2 6 2 6 2" xfId="27773" xr:uid="{99B56C21-6697-4431-9A0A-B507F31A4D77}"/>
    <cellStyle name="40% - Accent6 2 2 6 2 6 2 2" xfId="46535" xr:uid="{AD8887D1-83A4-4DA2-9EE6-FDA672F3D6DB}"/>
    <cellStyle name="40% - Accent6 2 2 6 2 6 3" xfId="18382" xr:uid="{475169F1-1F12-470D-B784-6571029D7BA6}"/>
    <cellStyle name="40% - Accent6 2 2 6 2 6 4" xfId="37154" xr:uid="{49C99274-EFF0-498C-8669-C264C998F40B}"/>
    <cellStyle name="40% - Accent6 2 2 6 2 7" xfId="22700" xr:uid="{119C932A-A240-4C5D-9BAE-97FD1DA1D523}"/>
    <cellStyle name="40% - Accent6 2 2 6 2 7 2" xfId="41472" xr:uid="{E8EA326B-2D6D-44BA-8BD2-8CF4663DD5C1}"/>
    <cellStyle name="40% - Accent6 2 2 6 2 8" xfId="13309" xr:uid="{65375116-7CC6-4FEF-B464-131A254569A4}"/>
    <cellStyle name="40% - Accent6 2 2 6 2 9" xfId="32091" xr:uid="{816F4571-B110-4DBA-9F4A-C661F333927F}"/>
    <cellStyle name="40% - Accent6 2 2 6 3" xfId="2613" xr:uid="{2063C47A-6BB7-4745-981D-DBC312EFBD08}"/>
    <cellStyle name="40% - Accent6 2 2 6 3 10" xfId="59362" xr:uid="{718B9002-3F83-4902-9476-34F9D2083FD5}"/>
    <cellStyle name="40% - Accent6 2 2 6 3 2" xfId="7184" xr:uid="{E8D191D7-ECC5-413D-909A-1E36E7520F9B}"/>
    <cellStyle name="40% - Accent6 2 2 6 3 2 2" xfId="11348" xr:uid="{B8CB2DFF-863C-4C0E-BA10-92BCA547D9E4}"/>
    <cellStyle name="40% - Accent6 2 2 6 3 2 2 2" xfId="30202" xr:uid="{F7FB3211-5A37-4059-82F8-C2DA93E2E27A}"/>
    <cellStyle name="40% - Accent6 2 2 6 3 2 2 2 2" xfId="48964" xr:uid="{EBDAD2F3-DB1C-4BBC-9C8F-2C2C1348DD71}"/>
    <cellStyle name="40% - Accent6 2 2 6 3 2 2 3" xfId="20811" xr:uid="{7FA505B4-B422-460A-872B-5492A2CFF11E}"/>
    <cellStyle name="40% - Accent6 2 2 6 3 2 2 4" xfId="39583" xr:uid="{07CBC4B5-357A-4F9F-BDB9-1A57FDDADB7E}"/>
    <cellStyle name="40% - Accent6 2 2 6 3 2 3" xfId="26224" xr:uid="{0BFB2012-7B0C-451A-A0C6-E56465E7C08C}"/>
    <cellStyle name="40% - Accent6 2 2 6 3 2 3 2" xfId="44986" xr:uid="{D11F15D4-30D9-4E9B-96F3-E7B94197D5B0}"/>
    <cellStyle name="40% - Accent6 2 2 6 3 2 4" xfId="16833" xr:uid="{3E07A289-02AE-4E4D-99B4-DFE6EA509B7F}"/>
    <cellStyle name="40% - Accent6 2 2 6 3 2 5" xfId="35605" xr:uid="{1B3BDC1C-39D2-4727-8E5F-E64FA185F6A2}"/>
    <cellStyle name="40% - Accent6 2 2 6 3 2 6" xfId="53694" xr:uid="{F2E66BA1-32BD-42FE-A728-0A986DB486F0}"/>
    <cellStyle name="40% - Accent6 2 2 6 3 2 7" xfId="61556" xr:uid="{3D40241E-38E9-460B-B5A4-40E402360A86}"/>
    <cellStyle name="40% - Accent6 2 2 6 3 3" xfId="11349" xr:uid="{625024C2-E46C-46A9-A1DD-5CC27EB74A91}"/>
    <cellStyle name="40% - Accent6 2 2 6 3 3 2" xfId="30203" xr:uid="{A893CF28-B615-41F1-B711-B93F7DEB0819}"/>
    <cellStyle name="40% - Accent6 2 2 6 3 3 2 2" xfId="48965" xr:uid="{DC482CDD-5C4F-4959-AEF6-E4ED67CD00C7}"/>
    <cellStyle name="40% - Accent6 2 2 6 3 3 3" xfId="20812" xr:uid="{3B7E889A-AE96-4B82-9441-DF76B129DA4E}"/>
    <cellStyle name="40% - Accent6 2 2 6 3 3 4" xfId="39584" xr:uid="{B754B440-F1E2-4552-9226-11907984E8DE}"/>
    <cellStyle name="40% - Accent6 2 2 6 3 3 5" xfId="53695" xr:uid="{D8B59228-5976-40B3-883A-1246B5B692DA}"/>
    <cellStyle name="40% - Accent6 2 2 6 3 3 6" xfId="61557" xr:uid="{9806D353-A42E-4CAC-9040-0D413B262F31}"/>
    <cellStyle name="40% - Accent6 2 2 6 3 4" xfId="8919" xr:uid="{BC55000C-2C6C-42C3-BB68-B29B9020A119}"/>
    <cellStyle name="40% - Accent6 2 2 6 3 4 2" xfId="27775" xr:uid="{EFE66B25-3BBE-4A41-9015-867B20AD74EE}"/>
    <cellStyle name="40% - Accent6 2 2 6 3 4 2 2" xfId="46537" xr:uid="{21764504-E1DF-4C7B-B524-F85479C97D19}"/>
    <cellStyle name="40% - Accent6 2 2 6 3 4 3" xfId="18384" xr:uid="{E000C3BB-F83D-49A1-8E95-1067E360CAE4}"/>
    <cellStyle name="40% - Accent6 2 2 6 3 4 4" xfId="37156" xr:uid="{177F73D5-A1B1-4ABC-A908-74718F586366}"/>
    <cellStyle name="40% - Accent6 2 2 6 3 5" xfId="24093" xr:uid="{7D3E5754-28E1-489B-81B5-4F0E91D91D1D}"/>
    <cellStyle name="40% - Accent6 2 2 6 3 5 2" xfId="42856" xr:uid="{49D3DC3A-E777-4951-8B5F-E839FFD11F30}"/>
    <cellStyle name="40% - Accent6 2 2 6 3 6" xfId="14702" xr:uid="{3525CC0D-8719-4300-8CAA-81CB564A1930}"/>
    <cellStyle name="40% - Accent6 2 2 6 3 7" xfId="33475" xr:uid="{40C8FBE5-38AE-40CB-AEA6-F7F43C22A467}"/>
    <cellStyle name="40% - Accent6 2 2 6 3 8" xfId="51267" xr:uid="{56348AF7-1DB4-448F-B426-538314A0446E}"/>
    <cellStyle name="40% - Accent6 2 2 6 3 9" xfId="5046" xr:uid="{5A04DA82-4981-4DA2-A218-0421709AE6D9}"/>
    <cellStyle name="40% - Accent6 2 2 6 4" xfId="5822" xr:uid="{DADDB66F-AD01-4E4D-9D14-3F3D59D5484D}"/>
    <cellStyle name="40% - Accent6 2 2 6 4 2" xfId="11350" xr:uid="{D276E098-2A34-4C9A-B910-2B1A793CD74A}"/>
    <cellStyle name="40% - Accent6 2 2 6 4 2 2" xfId="30204" xr:uid="{BF39FC74-E451-43DA-9697-6A423FC4D8E8}"/>
    <cellStyle name="40% - Accent6 2 2 6 4 2 2 2" xfId="48966" xr:uid="{DF7AD94C-A362-4548-9B1C-69059B6F7BD1}"/>
    <cellStyle name="40% - Accent6 2 2 6 4 2 3" xfId="20813" xr:uid="{CFD6E154-CF07-4495-8DB2-7B77E6416261}"/>
    <cellStyle name="40% - Accent6 2 2 6 4 2 4" xfId="39585" xr:uid="{B28637DB-9F25-4393-89FD-CD7EE32BD054}"/>
    <cellStyle name="40% - Accent6 2 2 6 4 3" xfId="24869" xr:uid="{B6610269-3055-4BEF-95A8-D6316AA8D9EC}"/>
    <cellStyle name="40% - Accent6 2 2 6 4 3 2" xfId="43631" xr:uid="{B5DD4572-BBFE-4FF1-8FE3-59ACB6F47543}"/>
    <cellStyle name="40% - Accent6 2 2 6 4 4" xfId="15478" xr:uid="{153327CF-7845-45BB-9BA5-7F9A94B841CB}"/>
    <cellStyle name="40% - Accent6 2 2 6 4 5" xfId="34250" xr:uid="{F50A36E9-D350-49A1-B22D-CCDF97351983}"/>
    <cellStyle name="40% - Accent6 2 2 6 4 6" xfId="53696" xr:uid="{E681580C-B952-4534-A1E9-ADDF61721A00}"/>
    <cellStyle name="40% - Accent6 2 2 6 4 7" xfId="61558" xr:uid="{E47B1CAF-9658-4398-9104-DB027BA252C8}"/>
    <cellStyle name="40% - Accent6 2 2 6 5" xfId="4271" xr:uid="{CA94EAE1-C2E8-4885-BCDA-CE59508A86D0}"/>
    <cellStyle name="40% - Accent6 2 2 6 5 2" xfId="11351" xr:uid="{2AB9945F-CA6D-4E9C-BD18-5CDB67253931}"/>
    <cellStyle name="40% - Accent6 2 2 6 5 2 2" xfId="30205" xr:uid="{E45BDCB9-D7E6-4054-B63B-3F184A95ED43}"/>
    <cellStyle name="40% - Accent6 2 2 6 5 2 2 2" xfId="48967" xr:uid="{8CBAB6B4-F3A0-48C9-A29A-90A4C065C168}"/>
    <cellStyle name="40% - Accent6 2 2 6 5 2 3" xfId="20814" xr:uid="{49D75916-3D92-46E0-9650-09011D4585D7}"/>
    <cellStyle name="40% - Accent6 2 2 6 5 2 4" xfId="39586" xr:uid="{F5F4D0F2-B9CE-4C4F-A110-A4D42A3F438A}"/>
    <cellStyle name="40% - Accent6 2 2 6 5 3" xfId="23318" xr:uid="{7B7F487D-D915-4320-BF97-1C6ECD646AF6}"/>
    <cellStyle name="40% - Accent6 2 2 6 5 3 2" xfId="42081" xr:uid="{E8BEFF04-92D2-4703-BCF3-AC1897462745}"/>
    <cellStyle name="40% - Accent6 2 2 6 5 4" xfId="13927" xr:uid="{48D24A5E-2C65-415E-B8D6-E546AEFA38F0}"/>
    <cellStyle name="40% - Accent6 2 2 6 5 5" xfId="32700" xr:uid="{9F64D920-BA26-48E3-ABAC-6B9B702F0533}"/>
    <cellStyle name="40% - Accent6 2 2 6 5 6" xfId="53697" xr:uid="{C9DF7BF3-190C-4D00-BC88-E0C1153B1031}"/>
    <cellStyle name="40% - Accent6 2 2 6 5 7" xfId="61559" xr:uid="{62E98D14-8B1E-4B9A-AA35-1472168D2869}"/>
    <cellStyle name="40% - Accent6 2 2 6 6" xfId="7181" xr:uid="{662F8C6C-AE3A-4B26-8F82-FB5CB30062F0}"/>
    <cellStyle name="40% - Accent6 2 2 6 6 2" xfId="26221" xr:uid="{383BEA61-6908-42CA-9CFC-ED56390B5D06}"/>
    <cellStyle name="40% - Accent6 2 2 6 6 2 2" xfId="44983" xr:uid="{ACA588BA-8A1B-4CFD-B5D4-DA0EB066BFA3}"/>
    <cellStyle name="40% - Accent6 2 2 6 6 3" xfId="16830" xr:uid="{22F948A8-2C0B-45A4-9439-D17ECD545F2A}"/>
    <cellStyle name="40% - Accent6 2 2 6 6 4" xfId="35602" xr:uid="{68DD4E17-62BB-4BFE-A936-317008C18AD3}"/>
    <cellStyle name="40% - Accent6 2 2 6 7" xfId="8916" xr:uid="{7235E06D-A892-455F-A7B0-D6D488B81F0E}"/>
    <cellStyle name="40% - Accent6 2 2 6 7 2" xfId="27772" xr:uid="{40205941-2A27-4082-AAD1-DE9A1183859A}"/>
    <cellStyle name="40% - Accent6 2 2 6 7 2 2" xfId="46534" xr:uid="{1638BA13-A703-44F3-871A-D50D3C702879}"/>
    <cellStyle name="40% - Accent6 2 2 6 7 3" xfId="18381" xr:uid="{95617EA5-160E-41C1-A9AD-7AEBB6552F50}"/>
    <cellStyle name="40% - Accent6 2 2 6 7 4" xfId="37153" xr:uid="{662CDF6A-2764-4ED7-8516-F83E6A44F652}"/>
    <cellStyle name="40% - Accent6 2 2 6 8" xfId="22699" xr:uid="{8FF199C2-19A9-4AAC-AA16-27CD74974FEB}"/>
    <cellStyle name="40% - Accent6 2 2 6 8 2" xfId="41471" xr:uid="{B9B21853-73CF-4176-9732-A47BF9EDEEDE}"/>
    <cellStyle name="40% - Accent6 2 2 6 9" xfId="13308" xr:uid="{A80ECCB5-05C2-4CB9-A01D-AD48131A022C}"/>
    <cellStyle name="40% - Accent6 2 2 7" xfId="2614" xr:uid="{6EF9240F-53A2-40E6-B94F-D0B7B82DF451}"/>
    <cellStyle name="40% - Accent6 2 2 7 10" xfId="51268" xr:uid="{2CF8A6D8-1A9C-4A9C-AFCB-528A98606EA8}"/>
    <cellStyle name="40% - Accent6 2 2 7 11" xfId="3647" xr:uid="{C0DFC1CF-47BF-41B1-86F1-ED0E0796CD17}"/>
    <cellStyle name="40% - Accent6 2 2 7 12" xfId="59363" xr:uid="{8B71BEF9-9B14-42DE-A66E-F6FE3BAE7E85}"/>
    <cellStyle name="40% - Accent6 2 2 7 2" xfId="2615" xr:uid="{A1CDBBCE-C0FE-49ED-B051-28845C315D23}"/>
    <cellStyle name="40% - Accent6 2 2 7 2 10" xfId="59364" xr:uid="{EBEEEB1E-3F21-4553-B4F0-76ADD5279E0F}"/>
    <cellStyle name="40% - Accent6 2 2 7 2 2" xfId="7186" xr:uid="{A2B836CD-DD7B-4C0E-B661-83439ECCDFAE}"/>
    <cellStyle name="40% - Accent6 2 2 7 2 2 2" xfId="11352" xr:uid="{F6B8C944-82BA-4E06-931E-7FCEB6912378}"/>
    <cellStyle name="40% - Accent6 2 2 7 2 2 2 2" xfId="30206" xr:uid="{A9A6614A-C977-48CC-B965-148B8FAE3AF0}"/>
    <cellStyle name="40% - Accent6 2 2 7 2 2 2 2 2" xfId="48968" xr:uid="{1A2D66A4-014E-47D6-BAA9-63A5025478E9}"/>
    <cellStyle name="40% - Accent6 2 2 7 2 2 2 3" xfId="20815" xr:uid="{1C087322-230B-49D1-9CB4-712554CC79BE}"/>
    <cellStyle name="40% - Accent6 2 2 7 2 2 2 4" xfId="39587" xr:uid="{15BA0B2C-3B20-45D8-8C3D-64165BB619D0}"/>
    <cellStyle name="40% - Accent6 2 2 7 2 2 3" xfId="26226" xr:uid="{1229D008-EA68-4119-BC97-D02633479A2F}"/>
    <cellStyle name="40% - Accent6 2 2 7 2 2 3 2" xfId="44988" xr:uid="{34240B9C-0F8D-42F2-B9E0-86CB2FB02663}"/>
    <cellStyle name="40% - Accent6 2 2 7 2 2 4" xfId="16835" xr:uid="{11E96103-08CB-4212-B698-9A68B6815581}"/>
    <cellStyle name="40% - Accent6 2 2 7 2 2 5" xfId="35607" xr:uid="{42F3851A-2E10-4FB8-81A1-7410515688E2}"/>
    <cellStyle name="40% - Accent6 2 2 7 2 2 6" xfId="53698" xr:uid="{4EC064EB-E41D-40C9-A01E-1917E85A7BD1}"/>
    <cellStyle name="40% - Accent6 2 2 7 2 2 7" xfId="61560" xr:uid="{24D7CA11-F2D9-4234-9C0A-06620BA30E97}"/>
    <cellStyle name="40% - Accent6 2 2 7 2 3" xfId="11353" xr:uid="{284FD7A9-CA1F-4E00-B912-8E96A6E3FCE3}"/>
    <cellStyle name="40% - Accent6 2 2 7 2 3 2" xfId="30207" xr:uid="{C21C5034-D411-4519-9D42-D3A66149584A}"/>
    <cellStyle name="40% - Accent6 2 2 7 2 3 2 2" xfId="48969" xr:uid="{29B9F11D-FF67-4A9B-A896-81C9B74F9E92}"/>
    <cellStyle name="40% - Accent6 2 2 7 2 3 3" xfId="20816" xr:uid="{EB9D746D-D8DD-4930-A6F3-9E171AF1987E}"/>
    <cellStyle name="40% - Accent6 2 2 7 2 3 4" xfId="39588" xr:uid="{4DAFBC29-506C-478C-BEA5-8483A23694D8}"/>
    <cellStyle name="40% - Accent6 2 2 7 2 3 5" xfId="53699" xr:uid="{D81AE36E-DF3B-4024-93B1-19A6C3537970}"/>
    <cellStyle name="40% - Accent6 2 2 7 2 3 6" xfId="61561" xr:uid="{2621006A-B50D-4D0A-A414-C6F8F69D8DDB}"/>
    <cellStyle name="40% - Accent6 2 2 7 2 4" xfId="8921" xr:uid="{A7626DA9-1ECD-4AD7-85A0-DA1BF031E104}"/>
    <cellStyle name="40% - Accent6 2 2 7 2 4 2" xfId="27777" xr:uid="{C43E1223-8350-4912-8C9F-3DD22DCB37E9}"/>
    <cellStyle name="40% - Accent6 2 2 7 2 4 2 2" xfId="46539" xr:uid="{C3303770-9201-416E-B9F1-095C2E0709DE}"/>
    <cellStyle name="40% - Accent6 2 2 7 2 4 3" xfId="18386" xr:uid="{4046DC5E-3D53-4A35-BD5E-F73CD2EDDFC7}"/>
    <cellStyle name="40% - Accent6 2 2 7 2 4 4" xfId="37158" xr:uid="{737F4AC7-2A00-4B6F-966B-A2DD9319644C}"/>
    <cellStyle name="40% - Accent6 2 2 7 2 5" xfId="24311" xr:uid="{E7B1C5B0-3761-4E78-ABE0-FDEC7F58EEB8}"/>
    <cellStyle name="40% - Accent6 2 2 7 2 5 2" xfId="43074" xr:uid="{F3E39378-B78A-47D7-AD02-223ECB6AB86F}"/>
    <cellStyle name="40% - Accent6 2 2 7 2 6" xfId="14920" xr:uid="{20F27F31-1910-42BA-A3F7-F9306D329C16}"/>
    <cellStyle name="40% - Accent6 2 2 7 2 7" xfId="33693" xr:uid="{D102E126-69E5-4DDB-8662-B009010A2C31}"/>
    <cellStyle name="40% - Accent6 2 2 7 2 8" xfId="51269" xr:uid="{F1F31DB7-A5AE-42B6-942A-57B5669A6B29}"/>
    <cellStyle name="40% - Accent6 2 2 7 2 9" xfId="5264" xr:uid="{A569A4CA-0C74-4B5E-8117-4EB3B41CFFB3}"/>
    <cellStyle name="40% - Accent6 2 2 7 3" xfId="6040" xr:uid="{01B477D4-5A6A-4C03-8DA7-C617043F136C}"/>
    <cellStyle name="40% - Accent6 2 2 7 3 2" xfId="11354" xr:uid="{A5230C3B-EA88-403F-9B10-F0315A521ACB}"/>
    <cellStyle name="40% - Accent6 2 2 7 3 2 2" xfId="30208" xr:uid="{6719124F-917A-4408-8259-EE247DEDC0FD}"/>
    <cellStyle name="40% - Accent6 2 2 7 3 2 2 2" xfId="48970" xr:uid="{2D2D924A-5BDB-48BE-9830-50AFDDD82974}"/>
    <cellStyle name="40% - Accent6 2 2 7 3 2 3" xfId="20817" xr:uid="{6E9BB300-BF3A-4E56-82DE-F16E2A6A0382}"/>
    <cellStyle name="40% - Accent6 2 2 7 3 2 4" xfId="39589" xr:uid="{426DCA60-F43D-4F37-B5D1-6BEF8EB31827}"/>
    <cellStyle name="40% - Accent6 2 2 7 3 3" xfId="25087" xr:uid="{DEA79B52-1072-4395-BC49-D863B97D0F5E}"/>
    <cellStyle name="40% - Accent6 2 2 7 3 3 2" xfId="43849" xr:uid="{90AEB353-8F7C-48AA-8A90-BF5ABF022BF0}"/>
    <cellStyle name="40% - Accent6 2 2 7 3 4" xfId="15696" xr:uid="{E6FA20CE-3A4D-4354-9A96-EB2719DC3936}"/>
    <cellStyle name="40% - Accent6 2 2 7 3 5" xfId="34468" xr:uid="{8A82D502-871A-4813-9619-BD09C530C06E}"/>
    <cellStyle name="40% - Accent6 2 2 7 3 6" xfId="53700" xr:uid="{6F716169-B3CD-4198-B745-218A504B6518}"/>
    <cellStyle name="40% - Accent6 2 2 7 3 7" xfId="61562" xr:uid="{D2AECB4A-5067-4E71-8478-5E97AC78885B}"/>
    <cellStyle name="40% - Accent6 2 2 7 4" xfId="4489" xr:uid="{B4D42539-985D-4587-9B0D-1DAD707C0416}"/>
    <cellStyle name="40% - Accent6 2 2 7 4 2" xfId="11355" xr:uid="{8DB58590-FE3A-44AF-AC98-06C47E081675}"/>
    <cellStyle name="40% - Accent6 2 2 7 4 2 2" xfId="30209" xr:uid="{136EED76-FBE0-4599-B348-415C142CAB02}"/>
    <cellStyle name="40% - Accent6 2 2 7 4 2 2 2" xfId="48971" xr:uid="{9BF87C33-22BC-46EC-8AFA-A22AA03D4E9B}"/>
    <cellStyle name="40% - Accent6 2 2 7 4 2 3" xfId="20818" xr:uid="{690D3A3B-213C-4CA9-91D8-4A0F70AACE2F}"/>
    <cellStyle name="40% - Accent6 2 2 7 4 2 4" xfId="39590" xr:uid="{5605B102-CA88-4033-B7A1-BDD851A4435B}"/>
    <cellStyle name="40% - Accent6 2 2 7 4 3" xfId="23536" xr:uid="{3A216CC5-BE5C-43FA-8245-BD0408A1955F}"/>
    <cellStyle name="40% - Accent6 2 2 7 4 3 2" xfId="42299" xr:uid="{9D292F4A-7804-4529-80AE-751333BD87C2}"/>
    <cellStyle name="40% - Accent6 2 2 7 4 4" xfId="14145" xr:uid="{9D56C777-AD05-43E5-8DA3-022748E27613}"/>
    <cellStyle name="40% - Accent6 2 2 7 4 5" xfId="32918" xr:uid="{480BFDF7-C75A-4280-BDB7-34C6282E1385}"/>
    <cellStyle name="40% - Accent6 2 2 7 4 6" xfId="53701" xr:uid="{293E2DB9-318E-40B7-A1E3-55BB28D3ED79}"/>
    <cellStyle name="40% - Accent6 2 2 7 4 7" xfId="61563" xr:uid="{901D5EEE-4DA6-4831-BE3F-98B3153B6D7A}"/>
    <cellStyle name="40% - Accent6 2 2 7 5" xfId="7185" xr:uid="{D95D8105-C82F-4DAF-A334-BC989CD1D139}"/>
    <cellStyle name="40% - Accent6 2 2 7 5 2" xfId="26225" xr:uid="{D135513B-9C02-474B-A47D-09223FDDD35A}"/>
    <cellStyle name="40% - Accent6 2 2 7 5 2 2" xfId="44987" xr:uid="{772BEF18-AC03-4991-84D4-F6D3FE59FE6C}"/>
    <cellStyle name="40% - Accent6 2 2 7 5 3" xfId="16834" xr:uid="{C2541C54-4143-471C-A5A8-61AD9A909782}"/>
    <cellStyle name="40% - Accent6 2 2 7 5 4" xfId="35606" xr:uid="{906FC007-050F-4617-BE6D-AD650BDD29E3}"/>
    <cellStyle name="40% - Accent6 2 2 7 6" xfId="8920" xr:uid="{B737CCC5-CEFA-4112-B56C-11915528C820}"/>
    <cellStyle name="40% - Accent6 2 2 7 6 2" xfId="27776" xr:uid="{E1EDB601-0BDC-4509-B9C8-E7B73B45CEFF}"/>
    <cellStyle name="40% - Accent6 2 2 7 6 2 2" xfId="46538" xr:uid="{D338BA3A-D0ED-4F0D-BFF2-23B0130D6B2E}"/>
    <cellStyle name="40% - Accent6 2 2 7 6 3" xfId="18385" xr:uid="{4E7C6C59-EE4F-4A0F-BEBD-52D991FBDFB8}"/>
    <cellStyle name="40% - Accent6 2 2 7 6 4" xfId="37157" xr:uid="{B4415317-95A4-4439-9E93-4B8B371D32D7}"/>
    <cellStyle name="40% - Accent6 2 2 7 7" xfId="22701" xr:uid="{C12DBA69-2627-4604-A0FB-07480F83F92E}"/>
    <cellStyle name="40% - Accent6 2 2 7 7 2" xfId="41473" xr:uid="{6772C0B2-9CB6-4E45-9D18-FF679192BEA0}"/>
    <cellStyle name="40% - Accent6 2 2 7 8" xfId="13310" xr:uid="{D7411063-4735-40B8-AF8E-A175C5232DCE}"/>
    <cellStyle name="40% - Accent6 2 2 7 9" xfId="32092" xr:uid="{D1C1604E-340B-48D8-9105-A890CAAE2587}"/>
    <cellStyle name="40% - Accent6 2 2 8" xfId="2616" xr:uid="{7B3BFC0F-DBE8-4E7D-AC2F-8524AB0F7610}"/>
    <cellStyle name="40% - Accent6 2 2 8 10" xfId="51270" xr:uid="{D98F4A8A-B6BF-43FA-A1BA-0FC1CAB8B264}"/>
    <cellStyle name="40% - Accent6 2 2 8 11" xfId="3648" xr:uid="{21492301-D01F-413A-B63C-3471FB9E2F5B}"/>
    <cellStyle name="40% - Accent6 2 2 8 12" xfId="59365" xr:uid="{11C355CD-01DE-4709-AA61-F41561A13CF3}"/>
    <cellStyle name="40% - Accent6 2 2 8 2" xfId="2617" xr:uid="{F164649F-4B44-4781-A562-6C37C7215C42}"/>
    <cellStyle name="40% - Accent6 2 2 8 2 10" xfId="59366" xr:uid="{646AE0FE-4949-40A9-88E8-890E5E1EEB73}"/>
    <cellStyle name="40% - Accent6 2 2 8 2 2" xfId="7188" xr:uid="{0986F021-5615-4069-BF05-1642E91E6F3C}"/>
    <cellStyle name="40% - Accent6 2 2 8 2 2 2" xfId="11356" xr:uid="{F0B67E37-5A6A-448D-8DA0-BEE2866AF69D}"/>
    <cellStyle name="40% - Accent6 2 2 8 2 2 2 2" xfId="30210" xr:uid="{6D1F451D-50FD-41C6-874A-EFBD35AC197B}"/>
    <cellStyle name="40% - Accent6 2 2 8 2 2 2 2 2" xfId="48972" xr:uid="{1149BBD0-FA58-4FBA-BC0E-93B2E06B99C6}"/>
    <cellStyle name="40% - Accent6 2 2 8 2 2 2 3" xfId="20819" xr:uid="{3B9649CA-09B1-4A40-B5C4-9FD1D2CBDB5C}"/>
    <cellStyle name="40% - Accent6 2 2 8 2 2 2 4" xfId="39591" xr:uid="{62FDD830-95EE-4960-83A2-A02974ED355A}"/>
    <cellStyle name="40% - Accent6 2 2 8 2 2 3" xfId="26228" xr:uid="{0AEDA2E0-BCDD-4E38-9657-A34CC3F94A29}"/>
    <cellStyle name="40% - Accent6 2 2 8 2 2 3 2" xfId="44990" xr:uid="{C99CC3D1-88BB-42DE-A490-54BFD75171F6}"/>
    <cellStyle name="40% - Accent6 2 2 8 2 2 4" xfId="16837" xr:uid="{2BE4053D-422A-499D-9D2B-1D4B408EA092}"/>
    <cellStyle name="40% - Accent6 2 2 8 2 2 5" xfId="35609" xr:uid="{7F63DD6E-0CDE-4F20-86FD-F065937F4E27}"/>
    <cellStyle name="40% - Accent6 2 2 8 2 2 6" xfId="53702" xr:uid="{5727ED91-2994-463B-8133-12154DEF0263}"/>
    <cellStyle name="40% - Accent6 2 2 8 2 2 7" xfId="61564" xr:uid="{382F55EF-C3C3-4F2B-A60D-B913422A04B9}"/>
    <cellStyle name="40% - Accent6 2 2 8 2 3" xfId="11357" xr:uid="{425C1064-3409-43C8-9C0D-F0A1B7FBC763}"/>
    <cellStyle name="40% - Accent6 2 2 8 2 3 2" xfId="30211" xr:uid="{8452F818-4AD5-450C-9D8C-0AFF4621F572}"/>
    <cellStyle name="40% - Accent6 2 2 8 2 3 2 2" xfId="48973" xr:uid="{BDAB75C4-8E0E-4CF3-92E6-77B5E60D078B}"/>
    <cellStyle name="40% - Accent6 2 2 8 2 3 3" xfId="20820" xr:uid="{6A6FCBD6-C5F6-449F-9C78-7F02C8DD003F}"/>
    <cellStyle name="40% - Accent6 2 2 8 2 3 4" xfId="39592" xr:uid="{A7AA7185-C7CB-4724-BC0F-9418B4051C10}"/>
    <cellStyle name="40% - Accent6 2 2 8 2 3 5" xfId="53703" xr:uid="{34940F16-19E9-4835-A7FB-23953D5271C2}"/>
    <cellStyle name="40% - Accent6 2 2 8 2 3 6" xfId="61565" xr:uid="{A4075058-9ABF-41B2-A4C3-BBBA8C7C9CAB}"/>
    <cellStyle name="40% - Accent6 2 2 8 2 4" xfId="8923" xr:uid="{4FB37E67-1B63-4BD6-8F2F-6B699CC5CDAA}"/>
    <cellStyle name="40% - Accent6 2 2 8 2 4 2" xfId="27779" xr:uid="{B65E110A-0D09-4A2C-BE73-EE6E5010C038}"/>
    <cellStyle name="40% - Accent6 2 2 8 2 4 2 2" xfId="46541" xr:uid="{1AB0CC56-ED32-40B5-9561-7E4F053D2AA3}"/>
    <cellStyle name="40% - Accent6 2 2 8 2 4 3" xfId="18388" xr:uid="{05620182-D2E0-422F-A51F-32F385F7BD10}"/>
    <cellStyle name="40% - Accent6 2 2 8 2 4 4" xfId="37160" xr:uid="{4D825F1B-0A6D-4A96-920A-9803F4B403C8}"/>
    <cellStyle name="40% - Accent6 2 2 8 2 5" xfId="24558" xr:uid="{54022CD9-D0A5-4B88-BC14-E8CE368C67C0}"/>
    <cellStyle name="40% - Accent6 2 2 8 2 5 2" xfId="43320" xr:uid="{EAB43D0A-EB2A-41C8-87AF-80D0DD009F12}"/>
    <cellStyle name="40% - Accent6 2 2 8 2 6" xfId="15167" xr:uid="{62A35372-290C-4C12-921B-F770D9D21910}"/>
    <cellStyle name="40% - Accent6 2 2 8 2 7" xfId="33939" xr:uid="{E52E616A-22A2-4955-A6B0-D1B9D89B9515}"/>
    <cellStyle name="40% - Accent6 2 2 8 2 8" xfId="51271" xr:uid="{7D109710-48A7-47C9-8532-BEC28348C727}"/>
    <cellStyle name="40% - Accent6 2 2 8 2 9" xfId="5511" xr:uid="{C9481B56-8EC0-4526-A9A3-AF9A00551FAC}"/>
    <cellStyle name="40% - Accent6 2 2 8 3" xfId="6286" xr:uid="{F934D275-660C-45ED-A12C-D09E3F4B13EB}"/>
    <cellStyle name="40% - Accent6 2 2 8 3 2" xfId="11358" xr:uid="{91105489-7FCB-4281-AF08-803E498E42CE}"/>
    <cellStyle name="40% - Accent6 2 2 8 3 2 2" xfId="30212" xr:uid="{B98F4F49-035F-4624-8378-9F49530B8784}"/>
    <cellStyle name="40% - Accent6 2 2 8 3 2 2 2" xfId="48974" xr:uid="{DC063302-D764-4102-97FA-35C55F9184C8}"/>
    <cellStyle name="40% - Accent6 2 2 8 3 2 3" xfId="20821" xr:uid="{B33CF683-BC8C-4845-B994-CBFA2CAC9E57}"/>
    <cellStyle name="40% - Accent6 2 2 8 3 2 4" xfId="39593" xr:uid="{CD3DB5A6-B6D2-4FB1-9F11-3573AED3A7DD}"/>
    <cellStyle name="40% - Accent6 2 2 8 3 3" xfId="25333" xr:uid="{80BB8F78-2879-4E45-94BE-F19EAEF48DAF}"/>
    <cellStyle name="40% - Accent6 2 2 8 3 3 2" xfId="44095" xr:uid="{8243E0AE-841F-4649-8EA2-9D2D88D52C7B}"/>
    <cellStyle name="40% - Accent6 2 2 8 3 4" xfId="15942" xr:uid="{86CE6B7E-4823-4C1F-B068-CD53566C8948}"/>
    <cellStyle name="40% - Accent6 2 2 8 3 5" xfId="34714" xr:uid="{D10EB9C7-8C4B-48B5-8368-E6EC14F7B660}"/>
    <cellStyle name="40% - Accent6 2 2 8 3 6" xfId="53704" xr:uid="{0829B2E0-67DE-4477-A801-425ED80A346E}"/>
    <cellStyle name="40% - Accent6 2 2 8 3 7" xfId="61566" xr:uid="{B6633463-A6C4-4E21-96C8-E1E46A5BFB8A}"/>
    <cellStyle name="40% - Accent6 2 2 8 4" xfId="4735" xr:uid="{E5C19DCC-AFE4-4124-9EC8-7E8F8B32F1CC}"/>
    <cellStyle name="40% - Accent6 2 2 8 4 2" xfId="11359" xr:uid="{9BC61EE5-9602-406E-83DA-E86F450541FB}"/>
    <cellStyle name="40% - Accent6 2 2 8 4 2 2" xfId="30213" xr:uid="{4F7966BE-AA49-4C5D-8B1C-6CCA175F8B2F}"/>
    <cellStyle name="40% - Accent6 2 2 8 4 2 2 2" xfId="48975" xr:uid="{32C51FF5-BE98-494E-90C2-5E1DEC92415B}"/>
    <cellStyle name="40% - Accent6 2 2 8 4 2 3" xfId="20822" xr:uid="{60743866-92D7-43A9-8A13-9983017AC63F}"/>
    <cellStyle name="40% - Accent6 2 2 8 4 2 4" xfId="39594" xr:uid="{DC6C12DD-61C3-452D-85EA-EB3E7229E40E}"/>
    <cellStyle name="40% - Accent6 2 2 8 4 3" xfId="23782" xr:uid="{45822002-6786-4D57-9907-210A00C297E8}"/>
    <cellStyle name="40% - Accent6 2 2 8 4 3 2" xfId="42545" xr:uid="{FB01B4CF-28C4-4F23-8542-E3034576C5F7}"/>
    <cellStyle name="40% - Accent6 2 2 8 4 4" xfId="14391" xr:uid="{8672D794-0461-46C2-9B1B-EC29C0DF99B6}"/>
    <cellStyle name="40% - Accent6 2 2 8 4 5" xfId="33164" xr:uid="{F0B91A97-4139-4AED-BE82-82184C9A877C}"/>
    <cellStyle name="40% - Accent6 2 2 8 4 6" xfId="53705" xr:uid="{81FD4BEF-9F2C-4035-AFD4-B40B161D658E}"/>
    <cellStyle name="40% - Accent6 2 2 8 4 7" xfId="61567" xr:uid="{CF3E0443-8A5F-4B33-AD4A-D6076A407E2A}"/>
    <cellStyle name="40% - Accent6 2 2 8 5" xfId="7187" xr:uid="{C55DE103-F20B-498C-B6A5-CAD6189F6E10}"/>
    <cellStyle name="40% - Accent6 2 2 8 5 2" xfId="26227" xr:uid="{9D031500-702A-40D4-85C1-0D8DDF151BD7}"/>
    <cellStyle name="40% - Accent6 2 2 8 5 2 2" xfId="44989" xr:uid="{BED40E0F-5098-45A9-96E0-16BFE07716CB}"/>
    <cellStyle name="40% - Accent6 2 2 8 5 3" xfId="16836" xr:uid="{78692277-7C07-469E-A320-B35C935D681E}"/>
    <cellStyle name="40% - Accent6 2 2 8 5 4" xfId="35608" xr:uid="{743AE83F-CEE6-4412-96C3-839B8481470F}"/>
    <cellStyle name="40% - Accent6 2 2 8 6" xfId="8922" xr:uid="{B7370913-ADF1-4619-9F8F-DB2A0AB31B6B}"/>
    <cellStyle name="40% - Accent6 2 2 8 6 2" xfId="27778" xr:uid="{F409D9C0-C3BF-4C63-871E-7A50582E1C2E}"/>
    <cellStyle name="40% - Accent6 2 2 8 6 2 2" xfId="46540" xr:uid="{3DA32029-8715-4B03-9343-903A858C076B}"/>
    <cellStyle name="40% - Accent6 2 2 8 6 3" xfId="18387" xr:uid="{4201C65A-68B7-4962-B569-BEC178F26701}"/>
    <cellStyle name="40% - Accent6 2 2 8 6 4" xfId="37159" xr:uid="{BFBA36A0-2CFC-4881-96CC-B543173B272B}"/>
    <cellStyle name="40% - Accent6 2 2 8 7" xfId="22702" xr:uid="{C506C7E4-39E5-4B38-9A3B-4DA56EDAD591}"/>
    <cellStyle name="40% - Accent6 2 2 8 7 2" xfId="41474" xr:uid="{55779806-A141-4104-A321-E99936481B8A}"/>
    <cellStyle name="40% - Accent6 2 2 8 8" xfId="13311" xr:uid="{782DD1F7-9EB0-4B9D-BB01-9857AA3930CF}"/>
    <cellStyle name="40% - Accent6 2 2 8 9" xfId="32093" xr:uid="{593B5DA8-A3DE-439B-8A05-71D319964C41}"/>
    <cellStyle name="40% - Accent6 2 2 9" xfId="2618" xr:uid="{CF694237-1A04-4BBB-847A-06E672769029}"/>
    <cellStyle name="40% - Accent6 2 2 9 10" xfId="51272" xr:uid="{A5D49AEC-F04B-4808-ADAD-6671E3C73EEA}"/>
    <cellStyle name="40% - Accent6 2 2 9 11" xfId="3649" xr:uid="{963D79AA-8ED0-4BC1-AA60-40B6A55AFE7C}"/>
    <cellStyle name="40% - Accent6 2 2 9 12" xfId="59367" xr:uid="{6C8F9A75-0604-42E0-B09A-C96B1ABA85E7}"/>
    <cellStyle name="40% - Accent6 2 2 9 2" xfId="2619" xr:uid="{C806ADA7-B7B1-45B8-97B0-6F414E555420}"/>
    <cellStyle name="40% - Accent6 2 2 9 2 10" xfId="59368" xr:uid="{8FE22CD0-A5DE-48F5-A571-F15F43BC3BB5}"/>
    <cellStyle name="40% - Accent6 2 2 9 2 2" xfId="7190" xr:uid="{5B3D0A6A-8540-4F5B-AD2F-BF4EBBFBE6DD}"/>
    <cellStyle name="40% - Accent6 2 2 9 2 2 2" xfId="11360" xr:uid="{96A83D11-032C-4018-A838-B2CA738C5902}"/>
    <cellStyle name="40% - Accent6 2 2 9 2 2 2 2" xfId="30214" xr:uid="{36C58254-7EBC-42B6-AB78-215AF5F68F38}"/>
    <cellStyle name="40% - Accent6 2 2 9 2 2 2 2 2" xfId="48976" xr:uid="{962A9063-5CF9-4154-99DC-53CFD316CAF4}"/>
    <cellStyle name="40% - Accent6 2 2 9 2 2 2 3" xfId="20823" xr:uid="{A93DDE0A-5C0D-4B2C-86E4-483CF2C33751}"/>
    <cellStyle name="40% - Accent6 2 2 9 2 2 2 4" xfId="39595" xr:uid="{A0B198AB-F9FC-4BAB-A9B0-317FFAAAB4C2}"/>
    <cellStyle name="40% - Accent6 2 2 9 2 2 3" xfId="26230" xr:uid="{26E27846-B677-4F74-BF30-01CBB48DD2BE}"/>
    <cellStyle name="40% - Accent6 2 2 9 2 2 3 2" xfId="44992" xr:uid="{9AAD24AB-C2E1-4AD8-8533-7B5A381B2C54}"/>
    <cellStyle name="40% - Accent6 2 2 9 2 2 4" xfId="16839" xr:uid="{2378B09C-B12B-48CF-8764-37809404F8B6}"/>
    <cellStyle name="40% - Accent6 2 2 9 2 2 5" xfId="35611" xr:uid="{86F46B3B-4CC6-4E35-9855-705406900309}"/>
    <cellStyle name="40% - Accent6 2 2 9 2 2 6" xfId="53706" xr:uid="{A85A9094-0B7A-4112-8A80-6A0D5021B882}"/>
    <cellStyle name="40% - Accent6 2 2 9 2 2 7" xfId="61568" xr:uid="{23C08F6E-2A38-45E2-B473-AA50D7CEBF7B}"/>
    <cellStyle name="40% - Accent6 2 2 9 2 3" xfId="11361" xr:uid="{5D81F187-21E7-4A7F-891E-41659366F094}"/>
    <cellStyle name="40% - Accent6 2 2 9 2 3 2" xfId="30215" xr:uid="{34BC1506-B41A-4A58-B497-CCAAE644E9AA}"/>
    <cellStyle name="40% - Accent6 2 2 9 2 3 2 2" xfId="48977" xr:uid="{3629FD8B-C1A7-451C-AD03-6FFC29F038FE}"/>
    <cellStyle name="40% - Accent6 2 2 9 2 3 3" xfId="20824" xr:uid="{60092987-3E07-430B-9987-4E3F55D1B56E}"/>
    <cellStyle name="40% - Accent6 2 2 9 2 3 4" xfId="39596" xr:uid="{76C5FABC-F8EE-4936-8276-305169BFBFC5}"/>
    <cellStyle name="40% - Accent6 2 2 9 2 3 5" xfId="53707" xr:uid="{EAA14EC3-F598-4688-8D91-38DC942DDE7C}"/>
    <cellStyle name="40% - Accent6 2 2 9 2 3 6" xfId="61569" xr:uid="{9139AB9F-354C-4C09-B600-010910C25A2C}"/>
    <cellStyle name="40% - Accent6 2 2 9 2 4" xfId="8925" xr:uid="{FC5CF497-BA43-4A74-85DD-594A8A2AEA45}"/>
    <cellStyle name="40% - Accent6 2 2 9 2 4 2" xfId="27781" xr:uid="{20A29CD1-8397-44DB-9233-10CCBFAD4215}"/>
    <cellStyle name="40% - Accent6 2 2 9 2 4 2 2" xfId="46543" xr:uid="{817D9A1F-7350-430A-A35E-21E99D8F0243}"/>
    <cellStyle name="40% - Accent6 2 2 9 2 4 3" xfId="18390" xr:uid="{A8E766FE-CC7F-42D1-8A69-301A36CB5E46}"/>
    <cellStyle name="40% - Accent6 2 2 9 2 4 4" xfId="37162" xr:uid="{862BA6BB-2BD7-42A9-800A-97AB6F25CCCA}"/>
    <cellStyle name="40% - Accent6 2 2 9 2 5" xfId="24613" xr:uid="{CDF56EAE-3A25-4762-9A08-64C208678B4E}"/>
    <cellStyle name="40% - Accent6 2 2 9 2 5 2" xfId="43375" xr:uid="{DF504AB0-307C-4BD9-B4B4-1936A6A50861}"/>
    <cellStyle name="40% - Accent6 2 2 9 2 6" xfId="15222" xr:uid="{F41BE417-7FE1-41AD-A07E-D74FBED73DF8}"/>
    <cellStyle name="40% - Accent6 2 2 9 2 7" xfId="33994" xr:uid="{0662ABFD-91BB-4912-B1FE-4BA6CF6C0DEF}"/>
    <cellStyle name="40% - Accent6 2 2 9 2 8" xfId="51273" xr:uid="{A2C77B2D-1AC7-47D6-9F03-D684A98CB20E}"/>
    <cellStyle name="40% - Accent6 2 2 9 2 9" xfId="5566" xr:uid="{B1D13A22-997D-4716-B765-B34CAFFE72DE}"/>
    <cellStyle name="40% - Accent6 2 2 9 3" xfId="6341" xr:uid="{6DFC58F4-B729-478F-82A5-6B602D555499}"/>
    <cellStyle name="40% - Accent6 2 2 9 3 2" xfId="11362" xr:uid="{5D3AEEE9-276F-4883-9919-73B2E49E8D24}"/>
    <cellStyle name="40% - Accent6 2 2 9 3 2 2" xfId="30216" xr:uid="{A12707F6-47F3-439A-8E0B-A20F416563F7}"/>
    <cellStyle name="40% - Accent6 2 2 9 3 2 2 2" xfId="48978" xr:uid="{29C0E297-1773-46CA-A926-F5E69F749F63}"/>
    <cellStyle name="40% - Accent6 2 2 9 3 2 3" xfId="20825" xr:uid="{826603EF-EE24-4601-874D-4537BC6DF53B}"/>
    <cellStyle name="40% - Accent6 2 2 9 3 2 4" xfId="39597" xr:uid="{92982A7B-C95E-4CFC-8F08-C1CC77F9299F}"/>
    <cellStyle name="40% - Accent6 2 2 9 3 3" xfId="25388" xr:uid="{61847EF6-C3D4-494B-90E2-1766F663EFDF}"/>
    <cellStyle name="40% - Accent6 2 2 9 3 3 2" xfId="44150" xr:uid="{539EC3B5-4D20-4AE4-AA22-C87ACF84C22B}"/>
    <cellStyle name="40% - Accent6 2 2 9 3 4" xfId="15997" xr:uid="{BA738855-9D38-4B2B-AD54-7F17DE10759F}"/>
    <cellStyle name="40% - Accent6 2 2 9 3 5" xfId="34769" xr:uid="{5C865F72-B67D-48FD-8645-ADED62115F04}"/>
    <cellStyle name="40% - Accent6 2 2 9 3 6" xfId="53708" xr:uid="{A847802E-96EC-42EA-A3C9-97B91AEE5EF5}"/>
    <cellStyle name="40% - Accent6 2 2 9 3 7" xfId="61570" xr:uid="{03265E36-40EE-478D-B089-5D6BC3E4D68C}"/>
    <cellStyle name="40% - Accent6 2 2 9 4" xfId="4790" xr:uid="{3ED04D90-39A7-4488-891F-0B4BFA345C98}"/>
    <cellStyle name="40% - Accent6 2 2 9 4 2" xfId="11363" xr:uid="{0C339998-D5F0-47C2-A7CB-1F1896AA1BE9}"/>
    <cellStyle name="40% - Accent6 2 2 9 4 2 2" xfId="30217" xr:uid="{0EC1036F-85B4-4A79-86DB-0A525A2831AE}"/>
    <cellStyle name="40% - Accent6 2 2 9 4 2 2 2" xfId="48979" xr:uid="{B1CFABFA-580F-4A58-BAB3-1B75D668C944}"/>
    <cellStyle name="40% - Accent6 2 2 9 4 2 3" xfId="20826" xr:uid="{979D6F84-B4A1-44E2-9BE0-DAC7CD6338BD}"/>
    <cellStyle name="40% - Accent6 2 2 9 4 2 4" xfId="39598" xr:uid="{CB430E47-D46B-4E75-9D95-E017FD2B8871}"/>
    <cellStyle name="40% - Accent6 2 2 9 4 3" xfId="23837" xr:uid="{51873791-5455-4285-BD01-A81BE938C157}"/>
    <cellStyle name="40% - Accent6 2 2 9 4 3 2" xfId="42600" xr:uid="{F58C6EE6-6051-4410-B3F3-27775E7E2622}"/>
    <cellStyle name="40% - Accent6 2 2 9 4 4" xfId="14446" xr:uid="{E0A58FA7-952D-426C-BF14-5286B121B8D8}"/>
    <cellStyle name="40% - Accent6 2 2 9 4 5" xfId="33219" xr:uid="{3F94E53C-14A1-4DFA-B3D7-163573ADA698}"/>
    <cellStyle name="40% - Accent6 2 2 9 4 6" xfId="53709" xr:uid="{0F8B7D09-59C2-4B31-A728-6913A41321CB}"/>
    <cellStyle name="40% - Accent6 2 2 9 4 7" xfId="61571" xr:uid="{997BA8EA-3F35-42FE-9A01-E734F5444003}"/>
    <cellStyle name="40% - Accent6 2 2 9 5" xfId="7189" xr:uid="{77964420-50B7-4A9C-8B75-C39E4AE355BB}"/>
    <cellStyle name="40% - Accent6 2 2 9 5 2" xfId="26229" xr:uid="{B017B441-5AB8-475B-8D1E-093029E427B9}"/>
    <cellStyle name="40% - Accent6 2 2 9 5 2 2" xfId="44991" xr:uid="{F040E864-09A3-4154-A873-AB8C88D2441D}"/>
    <cellStyle name="40% - Accent6 2 2 9 5 3" xfId="16838" xr:uid="{E235F92F-E677-4F06-B3D4-F71AA992C517}"/>
    <cellStyle name="40% - Accent6 2 2 9 5 4" xfId="35610" xr:uid="{BC57074B-5B66-461F-B10F-1BF13174BB6D}"/>
    <cellStyle name="40% - Accent6 2 2 9 6" xfId="8924" xr:uid="{8BFCB52E-796A-4E77-A175-0A2AE97E04D9}"/>
    <cellStyle name="40% - Accent6 2 2 9 6 2" xfId="27780" xr:uid="{189AEF0C-EBAD-4CA6-ADC5-9B26BF38D8F2}"/>
    <cellStyle name="40% - Accent6 2 2 9 6 2 2" xfId="46542" xr:uid="{1CB64FB4-FCFF-4CE6-BB15-A7F49DDC37D1}"/>
    <cellStyle name="40% - Accent6 2 2 9 6 3" xfId="18389" xr:uid="{24BF9F2F-88AA-4BDC-B03C-5105B584B020}"/>
    <cellStyle name="40% - Accent6 2 2 9 6 4" xfId="37161" xr:uid="{F36CEC71-260D-4FF8-BC79-7C9E81A3422C}"/>
    <cellStyle name="40% - Accent6 2 2 9 7" xfId="22703" xr:uid="{37CBD85C-39A5-4777-A340-1236D8445428}"/>
    <cellStyle name="40% - Accent6 2 2 9 7 2" xfId="41475" xr:uid="{92C06D51-23F0-4C5E-AF79-0F9C647D5647}"/>
    <cellStyle name="40% - Accent6 2 2 9 8" xfId="13312" xr:uid="{50B9F1BD-2F38-4E55-98E8-8641E55BA587}"/>
    <cellStyle name="40% - Accent6 2 2 9 9" xfId="32094" xr:uid="{F7C08977-69AD-401F-84B3-52B0991677B9}"/>
    <cellStyle name="40% - Accent6 2 3" xfId="1243" xr:uid="{53BF05D7-C0AD-4A65-BBE9-C69854EBB08A}"/>
    <cellStyle name="40% - Accent6 2 3 2" xfId="1449" xr:uid="{D8441FB2-6B89-4606-AE02-EE5657D4DEDB}"/>
    <cellStyle name="40% - Accent6 2 3 2 2" xfId="2107" xr:uid="{73D0FE1F-9302-4567-B84E-8D80169EED6F}"/>
    <cellStyle name="40% - Accent6 2 3 3" xfId="1901" xr:uid="{7AD00B8C-5C3A-47AD-8DB8-5D10C39446F4}"/>
    <cellStyle name="40% - Accent6 2 3 4" xfId="1695" xr:uid="{52879A79-0666-4752-82B3-C19A5CDF9DE9}"/>
    <cellStyle name="40% - Accent6 2 3 5" xfId="60017" xr:uid="{8F74A088-116F-4423-A5CD-AE4CAC2A5E1C}"/>
    <cellStyle name="40% - Accent6 2 4" xfId="1284" xr:uid="{98E7C4A4-BE3C-49B1-A686-984728818013}"/>
    <cellStyle name="40% - Accent6 2 4 2" xfId="1942" xr:uid="{84A2F2C2-8ED4-43FF-80C4-75E7826A152D}"/>
    <cellStyle name="40% - Accent6 2 4 3" xfId="1530" xr:uid="{444E49C7-8844-4A00-9020-83C252FE410D}"/>
    <cellStyle name="40% - Accent6 2 5" xfId="1736" xr:uid="{005B337E-FD5D-4B29-B31A-A97AD6180514}"/>
    <cellStyle name="40% - Accent6 2 6" xfId="1489" xr:uid="{5F6A4A22-01A9-4058-A71C-1D7C01BE91E9}"/>
    <cellStyle name="40% - Accent6 2 7" xfId="974" xr:uid="{694CD3DB-916B-430B-BB21-CB40F884C484}"/>
    <cellStyle name="40% - Accent6 2 8" xfId="56071" xr:uid="{791A6E91-DC57-461E-9C87-91C5BC4E562D}"/>
    <cellStyle name="40% - Accent6 3" xfId="998" xr:uid="{2E03C70D-7271-4E98-BC3C-A0D6DFFD16AF}"/>
    <cellStyle name="40% - Accent6 3 10" xfId="22704" xr:uid="{5496A1E8-07CB-4B3D-A1AC-30E306733D07}"/>
    <cellStyle name="40% - Accent6 3 10 2" xfId="41476" xr:uid="{66FF335E-6627-4BA4-A99B-F15E72F7ABA9}"/>
    <cellStyle name="40% - Accent6 3 11" xfId="13313" xr:uid="{89E6E324-CBC6-4E79-9351-C4607CF63049}"/>
    <cellStyle name="40% - Accent6 3 12" xfId="32095" xr:uid="{7B3ABC21-228A-45AC-B9E9-CC2F366EE45F}"/>
    <cellStyle name="40% - Accent6 3 13" xfId="51274" xr:uid="{5F37C5ED-1389-4A88-9804-A0247E5835B8}"/>
    <cellStyle name="40% - Accent6 3 14" xfId="3650" xr:uid="{DF7194E0-47BC-473B-8D21-DF58B2C08A96}"/>
    <cellStyle name="40% - Accent6 3 15" xfId="56072" xr:uid="{CA861895-E60C-401B-94FE-1C1D1DB78344}"/>
    <cellStyle name="40% - Accent6 3 2" xfId="1183" xr:uid="{99D3F93A-F2BE-4460-87B9-50AF0E659E6E}"/>
    <cellStyle name="40% - Accent6 3 2 10" xfId="32096" xr:uid="{979A582E-0DA3-489F-AF18-6D2A18D7B403}"/>
    <cellStyle name="40% - Accent6 3 2 11" xfId="51275" xr:uid="{5F6C80F2-79EB-4828-BB0A-6F3A862CBDBE}"/>
    <cellStyle name="40% - Accent6 3 2 12" xfId="3651" xr:uid="{7A556188-B1FA-406C-AA0E-B79B67C3757D}"/>
    <cellStyle name="40% - Accent6 3 2 2" xfId="1389" xr:uid="{408A7A06-11F9-440A-93D0-8FC289F24794}"/>
    <cellStyle name="40% - Accent6 3 2 2 10" xfId="59369" xr:uid="{45F85EC8-5FAB-4391-AC92-256707789C39}"/>
    <cellStyle name="40% - Accent6 3 2 2 2" xfId="2047" xr:uid="{D820E060-2677-4A0C-8CEA-04E227C09522}"/>
    <cellStyle name="40% - Accent6 3 2 2 2 2" xfId="11364" xr:uid="{71013A1C-0AE2-4FEF-A4E7-E1E1E1627A52}"/>
    <cellStyle name="40% - Accent6 3 2 2 2 2 2" xfId="30218" xr:uid="{79DEAD93-C5E4-4EA0-9390-66050887E2EA}"/>
    <cellStyle name="40% - Accent6 3 2 2 2 2 2 2" xfId="48980" xr:uid="{9F0B6ACC-A280-4303-A72D-FFA6C2FA6D06}"/>
    <cellStyle name="40% - Accent6 3 2 2 2 2 3" xfId="20827" xr:uid="{1011A6BB-22D6-4659-AC25-964CF81EC9A3}"/>
    <cellStyle name="40% - Accent6 3 2 2 2 2 4" xfId="39599" xr:uid="{A7BD7623-28CB-4EBF-88C3-974399B23E02}"/>
    <cellStyle name="40% - Accent6 3 2 2 2 3" xfId="26233" xr:uid="{63474B38-2D8E-45DB-8E07-EA88F190E90A}"/>
    <cellStyle name="40% - Accent6 3 2 2 2 3 2" xfId="44995" xr:uid="{CD77B0A4-0343-46C0-92AD-FD1B64BB038A}"/>
    <cellStyle name="40% - Accent6 3 2 2 2 4" xfId="16842" xr:uid="{4946E7C5-F636-495E-A751-F9F3942D93B2}"/>
    <cellStyle name="40% - Accent6 3 2 2 2 5" xfId="35614" xr:uid="{D1DFA1EF-0979-485A-A173-67887B2F0465}"/>
    <cellStyle name="40% - Accent6 3 2 2 2 6" xfId="53710" xr:uid="{508D8909-3E59-4F9A-801A-B1CCF105FC2E}"/>
    <cellStyle name="40% - Accent6 3 2 2 2 7" xfId="7193" xr:uid="{D8144C28-E7FA-4CB3-8F04-6BCB96A8E2B1}"/>
    <cellStyle name="40% - Accent6 3 2 2 3" xfId="11365" xr:uid="{D4763197-CB9E-43CC-B379-5270A02C32C3}"/>
    <cellStyle name="40% - Accent6 3 2 2 3 2" xfId="30219" xr:uid="{378E2DB7-4DDB-413B-AF56-1B6738110A82}"/>
    <cellStyle name="40% - Accent6 3 2 2 3 2 2" xfId="48981" xr:uid="{A43984E0-8BBC-4ED3-A3A3-71526F57AFB4}"/>
    <cellStyle name="40% - Accent6 3 2 2 3 3" xfId="20828" xr:uid="{8C2D17A9-EE11-4BFA-B7C7-15C415624C5F}"/>
    <cellStyle name="40% - Accent6 3 2 2 3 4" xfId="39600" xr:uid="{48857D0D-D5B3-410E-8C03-93C745E76B87}"/>
    <cellStyle name="40% - Accent6 3 2 2 3 5" xfId="53711" xr:uid="{E9535433-DEDD-4CDC-8FE4-AD387D379A8C}"/>
    <cellStyle name="40% - Accent6 3 2 2 3 6" xfId="61572" xr:uid="{5013C564-7FF2-4E73-A8C3-A0C4538ED31D}"/>
    <cellStyle name="40% - Accent6 3 2 2 4" xfId="8928" xr:uid="{72571545-90BB-4EEF-BDC7-1B6F10C0D354}"/>
    <cellStyle name="40% - Accent6 3 2 2 4 2" xfId="27784" xr:uid="{B7C26ABE-AE85-4EA3-ACCA-AA85B8829533}"/>
    <cellStyle name="40% - Accent6 3 2 2 4 2 2" xfId="46546" xr:uid="{711DD518-838F-480E-9D61-9AD4D6A623A6}"/>
    <cellStyle name="40% - Accent6 3 2 2 4 3" xfId="18393" xr:uid="{5F211249-46F6-40CC-9F26-580EB1AC9FBC}"/>
    <cellStyle name="40% - Accent6 3 2 2 4 4" xfId="37165" xr:uid="{A7A33664-7FEB-4173-86DD-3C41FA00B297}"/>
    <cellStyle name="40% - Accent6 3 2 2 5" xfId="24115" xr:uid="{C94751D7-584C-4E95-A005-C663A4D69645}"/>
    <cellStyle name="40% - Accent6 3 2 2 5 2" xfId="42878" xr:uid="{C14A0E84-8CA1-47E4-8E65-CE06942153C2}"/>
    <cellStyle name="40% - Accent6 3 2 2 6" xfId="14724" xr:uid="{4D363BF5-24C2-4F14-A1D6-8AB686AC7CD4}"/>
    <cellStyle name="40% - Accent6 3 2 2 7" xfId="33497" xr:uid="{7B8BB609-CE72-4900-8A49-CE689CD33874}"/>
    <cellStyle name="40% - Accent6 3 2 2 8" xfId="51276" xr:uid="{AFD902DE-FA97-4533-97AF-A05A39683200}"/>
    <cellStyle name="40% - Accent6 3 2 2 9" xfId="5068" xr:uid="{F5BDE0C1-3DB3-4293-B9F5-FBD2D9DB46AA}"/>
    <cellStyle name="40% - Accent6 3 2 3" xfId="1841" xr:uid="{8FB423BA-0D59-4405-BAA2-DBB4FE3B3A39}"/>
    <cellStyle name="40% - Accent6 3 2 3 10" xfId="59370" xr:uid="{F176938D-EBD6-4935-B112-44BC8BCDE4D3}"/>
    <cellStyle name="40% - Accent6 3 2 3 2" xfId="11367" xr:uid="{526B9BA1-FB92-40C9-A6EA-3DAEBDD4C7AD}"/>
    <cellStyle name="40% - Accent6 3 2 3 2 2" xfId="30221" xr:uid="{01314F7C-0601-4E48-BE1B-FA07D1B2B69A}"/>
    <cellStyle name="40% - Accent6 3 2 3 2 2 2" xfId="48983" xr:uid="{BC79338A-1255-4709-9013-B58527771010}"/>
    <cellStyle name="40% - Accent6 3 2 3 2 3" xfId="20830" xr:uid="{CC4EF075-491C-417D-8C2E-47F9E468ADA1}"/>
    <cellStyle name="40% - Accent6 3 2 3 2 4" xfId="39602" xr:uid="{9F8C090C-2F30-4305-AEE2-2392194D1F91}"/>
    <cellStyle name="40% - Accent6 3 2 3 2 5" xfId="53713" xr:uid="{215742C2-E8C2-4AB7-B5B8-ACCFF46AFF5F}"/>
    <cellStyle name="40% - Accent6 3 2 3 2 6" xfId="61573" xr:uid="{46DBAAB8-D4B8-402A-93B1-888E9998F465}"/>
    <cellStyle name="40% - Accent6 3 2 3 3" xfId="11368" xr:uid="{CE8B6D8C-59E7-406E-80B0-1CF92E5BFF64}"/>
    <cellStyle name="40% - Accent6 3 2 3 3 2" xfId="30222" xr:uid="{2CFD0991-A57D-42C1-B3DC-070863B1B5C6}"/>
    <cellStyle name="40% - Accent6 3 2 3 3 2 2" xfId="48984" xr:uid="{3D53CAFF-5402-450C-B36A-3F539437EC56}"/>
    <cellStyle name="40% - Accent6 3 2 3 3 3" xfId="20831" xr:uid="{33546E8F-EB93-4FCA-95AE-24DDD3AFE9C5}"/>
    <cellStyle name="40% - Accent6 3 2 3 3 4" xfId="39603" xr:uid="{C44D0D8D-031E-406B-8FEA-2026BEB3E755}"/>
    <cellStyle name="40% - Accent6 3 2 3 3 5" xfId="53714" xr:uid="{9CB36046-526A-4859-BEC7-5AD899A2E1CB}"/>
    <cellStyle name="40% - Accent6 3 2 3 3 6" xfId="61574" xr:uid="{4B025A50-8EE6-48F0-B7FD-E1B6F73D2501}"/>
    <cellStyle name="40% - Accent6 3 2 3 4" xfId="11366" xr:uid="{B2F0E02C-9F1D-4655-B4EF-C8715848E3FA}"/>
    <cellStyle name="40% - Accent6 3 2 3 4 2" xfId="30220" xr:uid="{4ABFA4C4-AEBB-4A7B-BDE7-E85E93971495}"/>
    <cellStyle name="40% - Accent6 3 2 3 4 2 2" xfId="48982" xr:uid="{82808350-5796-4D43-8C02-000ED4D0E2EF}"/>
    <cellStyle name="40% - Accent6 3 2 3 4 3" xfId="20829" xr:uid="{814285D2-5E15-4EF5-92B1-BF08B8392DEC}"/>
    <cellStyle name="40% - Accent6 3 2 3 4 4" xfId="39601" xr:uid="{7D5A7B54-EBED-4F01-B042-95AE0295C1A4}"/>
    <cellStyle name="40% - Accent6 3 2 3 5" xfId="24891" xr:uid="{F8EED93A-75E7-47DF-925A-D65855DFF2C8}"/>
    <cellStyle name="40% - Accent6 3 2 3 5 2" xfId="43653" xr:uid="{F794E23A-7F1F-462E-A022-0B329F48A2F5}"/>
    <cellStyle name="40% - Accent6 3 2 3 6" xfId="15500" xr:uid="{43C638DB-B5A6-4A15-92F6-111BA3FFFB68}"/>
    <cellStyle name="40% - Accent6 3 2 3 7" xfId="34272" xr:uid="{AF84D5FC-6541-4405-8725-A48640EE3916}"/>
    <cellStyle name="40% - Accent6 3 2 3 8" xfId="53712" xr:uid="{6F8C2060-6B88-4635-92DC-9EA8AC3FCC4D}"/>
    <cellStyle name="40% - Accent6 3 2 3 9" xfId="5844" xr:uid="{40BAAB66-7D04-4ED6-AC30-8C0E0A6CFFE6}"/>
    <cellStyle name="40% - Accent6 3 2 4" xfId="1635" xr:uid="{BB979C53-DC4E-4F40-A1ED-C61D58EA8C89}"/>
    <cellStyle name="40% - Accent6 3 2 4 2" xfId="23340" xr:uid="{87352035-0148-4E84-878E-4D52C4341760}"/>
    <cellStyle name="40% - Accent6 3 2 4 2 2" xfId="42103" xr:uid="{7B6C954B-214F-4670-94D2-4969E8F075B4}"/>
    <cellStyle name="40% - Accent6 3 2 4 3" xfId="13949" xr:uid="{2AC204D3-2A31-4E85-9077-E368086C8100}"/>
    <cellStyle name="40% - Accent6 3 2 4 4" xfId="32722" xr:uid="{26CDA773-6375-4651-B99F-43293AC3A9E0}"/>
    <cellStyle name="40% - Accent6 3 2 4 5" xfId="4293" xr:uid="{F9A56D77-FF9B-488A-BF00-07B5DC8DFEB8}"/>
    <cellStyle name="40% - Accent6 3 2 5" xfId="7192" xr:uid="{7EE42B9B-D4CE-467B-9D32-5ECCD72E1EC2}"/>
    <cellStyle name="40% - Accent6 3 2 5 2" xfId="26232" xr:uid="{ACB2F1D7-369D-453E-95CF-719152928F74}"/>
    <cellStyle name="40% - Accent6 3 2 5 2 2" xfId="44994" xr:uid="{3DB1B0DD-1CEE-46F7-8D3F-4BDC29214B0D}"/>
    <cellStyle name="40% - Accent6 3 2 5 3" xfId="16841" xr:uid="{4BA8B174-2287-4C56-866F-2CC59CD82C81}"/>
    <cellStyle name="40% - Accent6 3 2 5 4" xfId="35613" xr:uid="{44DE1DE8-2F61-47F1-816E-4ED63A50ADE9}"/>
    <cellStyle name="40% - Accent6 3 2 6" xfId="7978" xr:uid="{8B82EE9A-F88D-4DD8-89A1-3122AE6E907D}"/>
    <cellStyle name="40% - Accent6 3 2 7" xfId="8927" xr:uid="{CD679D67-4B4F-49F4-BECB-674E4C04E06D}"/>
    <cellStyle name="40% - Accent6 3 2 7 2" xfId="27783" xr:uid="{9A8CB0A9-424A-4772-83E6-12018C5C9EAB}"/>
    <cellStyle name="40% - Accent6 3 2 7 2 2" xfId="46545" xr:uid="{721FE885-0B63-4F21-88FA-A6C0BA714638}"/>
    <cellStyle name="40% - Accent6 3 2 7 3" xfId="18392" xr:uid="{19E41171-9237-4F74-85B5-EAB6FE0F13B2}"/>
    <cellStyle name="40% - Accent6 3 2 7 4" xfId="37164" xr:uid="{6D69BF3B-D617-459F-8EEF-A5645154E989}"/>
    <cellStyle name="40% - Accent6 3 2 8" xfId="22705" xr:uid="{672E6D61-1B22-4C02-8788-03FF3D861648}"/>
    <cellStyle name="40% - Accent6 3 2 8 2" xfId="41477" xr:uid="{048D056D-9BBC-45B5-85B3-C44F0E79F727}"/>
    <cellStyle name="40% - Accent6 3 2 9" xfId="13314" xr:uid="{52523F54-0651-4B0D-AA24-26C88B2B6246}"/>
    <cellStyle name="40% - Accent6 3 3" xfId="1306" xr:uid="{97E3C784-2952-4A59-89D4-89BC61F05DC3}"/>
    <cellStyle name="40% - Accent6 3 3 10" xfId="51277" xr:uid="{599D605C-E596-4023-8CA7-A60350E5F8CB}"/>
    <cellStyle name="40% - Accent6 3 3 11" xfId="3652" xr:uid="{0B33C539-3CCD-4587-B3D2-A1E3057C0651}"/>
    <cellStyle name="40% - Accent6 3 3 12" xfId="59371" xr:uid="{9FA7A44F-EDCD-41C3-9795-4D584FFB2F41}"/>
    <cellStyle name="40% - Accent6 3 3 2" xfId="1964" xr:uid="{0B9A8A8B-CE82-4D82-B2B9-236F58257741}"/>
    <cellStyle name="40% - Accent6 3 3 2 10" xfId="59372" xr:uid="{B3E27226-9337-4817-A5C5-8313E9397150}"/>
    <cellStyle name="40% - Accent6 3 3 2 2" xfId="7195" xr:uid="{ED0D84E4-2E1F-4508-AC32-10FBB079A465}"/>
    <cellStyle name="40% - Accent6 3 3 2 2 2" xfId="11369" xr:uid="{A8E5D25E-8036-40E7-8983-619CB80B0BC4}"/>
    <cellStyle name="40% - Accent6 3 3 2 2 2 2" xfId="30223" xr:uid="{76C023AB-5760-41B3-883F-BDBC783AD47A}"/>
    <cellStyle name="40% - Accent6 3 3 2 2 2 2 2" xfId="48985" xr:uid="{18E6B788-FD63-45E4-8662-597A87B27517}"/>
    <cellStyle name="40% - Accent6 3 3 2 2 2 3" xfId="20832" xr:uid="{5136244B-B439-44B9-B120-B24FF8FD1154}"/>
    <cellStyle name="40% - Accent6 3 3 2 2 2 4" xfId="39604" xr:uid="{64F4DECC-F0BB-4D78-9C48-9CEF956B7595}"/>
    <cellStyle name="40% - Accent6 3 3 2 2 3" xfId="26235" xr:uid="{EFCB51CD-6A9C-40D8-8C1C-FBF7B07999E8}"/>
    <cellStyle name="40% - Accent6 3 3 2 2 3 2" xfId="44997" xr:uid="{1A9EFB2F-F8C9-4C20-84B1-08F29076414B}"/>
    <cellStyle name="40% - Accent6 3 3 2 2 4" xfId="16844" xr:uid="{494D08E6-B85D-4F77-AA53-6189E9581B31}"/>
    <cellStyle name="40% - Accent6 3 3 2 2 5" xfId="35616" xr:uid="{E431A481-2BF1-4E12-A0E1-CDCBFEC2CE34}"/>
    <cellStyle name="40% - Accent6 3 3 2 2 6" xfId="53715" xr:uid="{B5842E9E-A94F-48E3-A510-D2BA3AD1320E}"/>
    <cellStyle name="40% - Accent6 3 3 2 2 7" xfId="61575" xr:uid="{26AFF7ED-6EB4-45EF-BD6C-D178DC1C7A08}"/>
    <cellStyle name="40% - Accent6 3 3 2 3" xfId="11370" xr:uid="{D6F34C51-DCD1-4BCB-916B-9C7D80F74098}"/>
    <cellStyle name="40% - Accent6 3 3 2 3 2" xfId="30224" xr:uid="{1D9E3C91-F199-4DC3-AB64-7F3E09E40E34}"/>
    <cellStyle name="40% - Accent6 3 3 2 3 2 2" xfId="48986" xr:uid="{39645BC5-764E-4829-BBC9-230142895775}"/>
    <cellStyle name="40% - Accent6 3 3 2 3 3" xfId="20833" xr:uid="{1C29A61C-CD29-4199-8F3F-48C0BCC6F725}"/>
    <cellStyle name="40% - Accent6 3 3 2 3 4" xfId="39605" xr:uid="{310FDC98-D6A0-40B2-9DAD-CD82022A015A}"/>
    <cellStyle name="40% - Accent6 3 3 2 3 5" xfId="53716" xr:uid="{0CBA596B-7966-41FF-BBB1-6BB8ADFE1A0B}"/>
    <cellStyle name="40% - Accent6 3 3 2 3 6" xfId="61576" xr:uid="{E243A575-4314-4576-B1F7-057C3C286EAB}"/>
    <cellStyle name="40% - Accent6 3 3 2 4" xfId="8930" xr:uid="{FF742543-FA68-40AC-95CE-BD47EE4819AD}"/>
    <cellStyle name="40% - Accent6 3 3 2 4 2" xfId="27786" xr:uid="{DF82456C-E528-4A0B-BE2C-0AC16F2116A1}"/>
    <cellStyle name="40% - Accent6 3 3 2 4 2 2" xfId="46548" xr:uid="{1AC15044-4F22-4A31-827C-82DB6A76823D}"/>
    <cellStyle name="40% - Accent6 3 3 2 4 3" xfId="18395" xr:uid="{B015A532-BF51-42C3-8A0A-12105B2AB7B0}"/>
    <cellStyle name="40% - Accent6 3 3 2 4 4" xfId="37167" xr:uid="{40952654-1737-43E4-8530-2436D3442E0C}"/>
    <cellStyle name="40% - Accent6 3 3 2 5" xfId="24333" xr:uid="{6A930E95-2FBB-41CA-9F13-FEA8996709E7}"/>
    <cellStyle name="40% - Accent6 3 3 2 5 2" xfId="43096" xr:uid="{9BB7F508-B24C-48BA-AB11-EC29E6D652EF}"/>
    <cellStyle name="40% - Accent6 3 3 2 6" xfId="14942" xr:uid="{854FA7A5-9D79-4EE2-A15E-88426E3361DF}"/>
    <cellStyle name="40% - Accent6 3 3 2 7" xfId="33715" xr:uid="{F37A602C-79E0-49AE-9BCE-0924E84B5B2C}"/>
    <cellStyle name="40% - Accent6 3 3 2 8" xfId="51278" xr:uid="{7788323A-0508-42B1-A18E-65B45E7896BB}"/>
    <cellStyle name="40% - Accent6 3 3 2 9" xfId="5286" xr:uid="{77B00CFF-2D62-472C-AC42-8710DE9AC776}"/>
    <cellStyle name="40% - Accent6 3 3 3" xfId="6062" xr:uid="{2B96CC29-22BD-4223-9191-E36135FDFF15}"/>
    <cellStyle name="40% - Accent6 3 3 3 2" xfId="11371" xr:uid="{AFA34CC3-77CE-4AEA-AA00-00E86B90418F}"/>
    <cellStyle name="40% - Accent6 3 3 3 2 2" xfId="30225" xr:uid="{0F0F715F-ED1C-4366-868B-08C8C05E3D77}"/>
    <cellStyle name="40% - Accent6 3 3 3 2 2 2" xfId="48987" xr:uid="{AA55A25B-5D5F-448C-BEF7-FD351F7598B1}"/>
    <cellStyle name="40% - Accent6 3 3 3 2 3" xfId="20834" xr:uid="{A2CD07C6-38A0-4586-8701-0704F441E8FA}"/>
    <cellStyle name="40% - Accent6 3 3 3 2 4" xfId="39606" xr:uid="{E362CED3-FC4C-4826-ABED-ED3DEAD14523}"/>
    <cellStyle name="40% - Accent6 3 3 3 3" xfId="25109" xr:uid="{AB398557-A3CA-457A-8D93-38EB29598B7A}"/>
    <cellStyle name="40% - Accent6 3 3 3 3 2" xfId="43871" xr:uid="{E6D852A7-4C05-4B92-809E-001BEFADE522}"/>
    <cellStyle name="40% - Accent6 3 3 3 4" xfId="15718" xr:uid="{8CE8B04C-AEF1-4243-B6E3-A979D0DE0849}"/>
    <cellStyle name="40% - Accent6 3 3 3 5" xfId="34490" xr:uid="{AAE5769A-CEA3-432E-A296-71B1B48CAB9D}"/>
    <cellStyle name="40% - Accent6 3 3 3 6" xfId="53717" xr:uid="{5FE1A9E3-CB90-4E96-8590-1FF881F281A1}"/>
    <cellStyle name="40% - Accent6 3 3 3 7" xfId="61577" xr:uid="{E0C6B08A-76F1-4B13-8373-4273CF6E9AB4}"/>
    <cellStyle name="40% - Accent6 3 3 4" xfId="4511" xr:uid="{4A267C37-D4B7-4D6C-A639-57BCDCC1039F}"/>
    <cellStyle name="40% - Accent6 3 3 4 2" xfId="11372" xr:uid="{5851236D-AE95-4377-83E6-21D6D4B47E86}"/>
    <cellStyle name="40% - Accent6 3 3 4 2 2" xfId="30226" xr:uid="{AA5AF4A0-6967-427C-B2B3-7B8815678DD1}"/>
    <cellStyle name="40% - Accent6 3 3 4 2 2 2" xfId="48988" xr:uid="{34142336-AD6E-43B6-95D1-516CE72D39DB}"/>
    <cellStyle name="40% - Accent6 3 3 4 2 3" xfId="20835" xr:uid="{1AFC446A-C4AA-4839-81F2-F883661CFA4D}"/>
    <cellStyle name="40% - Accent6 3 3 4 2 4" xfId="39607" xr:uid="{7CCFC1D6-3438-4547-9DF0-BA7C2987B8CB}"/>
    <cellStyle name="40% - Accent6 3 3 4 3" xfId="23558" xr:uid="{A1C1D138-A8CF-4265-8AE7-037609E1F5DF}"/>
    <cellStyle name="40% - Accent6 3 3 4 3 2" xfId="42321" xr:uid="{6AFE48CB-B5FE-48D4-995F-5D398F08CEE8}"/>
    <cellStyle name="40% - Accent6 3 3 4 4" xfId="14167" xr:uid="{59238170-1EAB-4379-8F70-745DF552F935}"/>
    <cellStyle name="40% - Accent6 3 3 4 5" xfId="32940" xr:uid="{8208869A-46CA-438A-8DF0-91EA95C7568D}"/>
    <cellStyle name="40% - Accent6 3 3 4 6" xfId="53718" xr:uid="{BB409CD8-ACD4-4F18-BFAB-57E8405F5A72}"/>
    <cellStyle name="40% - Accent6 3 3 4 7" xfId="61578" xr:uid="{8D2E806D-96C1-425B-BE68-0EBA917D8EAF}"/>
    <cellStyle name="40% - Accent6 3 3 5" xfId="7194" xr:uid="{CCBA351F-0755-4BAE-A933-34D27757F276}"/>
    <cellStyle name="40% - Accent6 3 3 5 2" xfId="26234" xr:uid="{B96A9027-F70A-4C5F-A8D2-E843648A151F}"/>
    <cellStyle name="40% - Accent6 3 3 5 2 2" xfId="44996" xr:uid="{77BBB7FC-71AB-43D9-87EF-DB5CDB6C6A54}"/>
    <cellStyle name="40% - Accent6 3 3 5 3" xfId="16843" xr:uid="{DE9B5E48-8CF8-43E0-9F27-6FC4824FCA7C}"/>
    <cellStyle name="40% - Accent6 3 3 5 4" xfId="35615" xr:uid="{A0F0133B-5ECE-4202-90EF-2782B0F1E657}"/>
    <cellStyle name="40% - Accent6 3 3 6" xfId="8929" xr:uid="{EA30FDBA-4627-402D-B5AC-1ECDEC92F83B}"/>
    <cellStyle name="40% - Accent6 3 3 6 2" xfId="27785" xr:uid="{A5BCA0BF-21C7-4DA5-B075-54F9F0B83E84}"/>
    <cellStyle name="40% - Accent6 3 3 6 2 2" xfId="46547" xr:uid="{72456473-E5CB-4867-9189-78A3FC546272}"/>
    <cellStyle name="40% - Accent6 3 3 6 3" xfId="18394" xr:uid="{B9219221-9049-4B88-A939-C6F346DB35F4}"/>
    <cellStyle name="40% - Accent6 3 3 6 4" xfId="37166" xr:uid="{40CD9D2C-3B1C-4FCD-AB6C-18250C18FD5A}"/>
    <cellStyle name="40% - Accent6 3 3 7" xfId="22706" xr:uid="{04899C5C-0658-4635-BFB9-9BB320EE0D8B}"/>
    <cellStyle name="40% - Accent6 3 3 7 2" xfId="41478" xr:uid="{647467C3-1563-4AEB-863F-A0BEA023719D}"/>
    <cellStyle name="40% - Accent6 3 3 8" xfId="13315" xr:uid="{7F183FF1-D046-4FA5-89DB-E65A701EA2BE}"/>
    <cellStyle name="40% - Accent6 3 3 9" xfId="32097" xr:uid="{12376EB3-BD3D-4408-AF29-D1D7662D49A4}"/>
    <cellStyle name="40% - Accent6 3 4" xfId="1758" xr:uid="{9C4B1E2C-9FF1-4C55-9C36-C8BA084949B8}"/>
    <cellStyle name="40% - Accent6 3 4 10" xfId="59373" xr:uid="{1204AD47-8F86-48B9-8646-A7368066B803}"/>
    <cellStyle name="40% - Accent6 3 4 2" xfId="7196" xr:uid="{E91DB9BC-4D29-4DA4-B9B4-91E07F80E1B3}"/>
    <cellStyle name="40% - Accent6 3 4 2 2" xfId="11373" xr:uid="{EC26B281-248F-4C40-8EBC-E696E887DC50}"/>
    <cellStyle name="40% - Accent6 3 4 2 2 2" xfId="30227" xr:uid="{9524A65D-CC6A-4B55-8098-47B6BB931DA0}"/>
    <cellStyle name="40% - Accent6 3 4 2 2 2 2" xfId="48989" xr:uid="{7B6A485A-6A0B-49B7-A247-95415659F063}"/>
    <cellStyle name="40% - Accent6 3 4 2 2 3" xfId="20836" xr:uid="{EE361624-17D8-4CE6-A9E0-CF56D33A097C}"/>
    <cellStyle name="40% - Accent6 3 4 2 2 4" xfId="39608" xr:uid="{D4F4A133-35A4-4A28-BB95-75EB0EE477D3}"/>
    <cellStyle name="40% - Accent6 3 4 2 3" xfId="26236" xr:uid="{52A2AD31-105C-4E27-BCA4-90D1594034DF}"/>
    <cellStyle name="40% - Accent6 3 4 2 3 2" xfId="44998" xr:uid="{F2F1B265-AD94-45A6-AB4A-F8B5DF742633}"/>
    <cellStyle name="40% - Accent6 3 4 2 4" xfId="16845" xr:uid="{7CC8A474-78BC-46AA-A77F-F2BDED148C29}"/>
    <cellStyle name="40% - Accent6 3 4 2 5" xfId="35617" xr:uid="{B3EBA7CC-CB5F-4446-A57B-38FFEFCB1C7C}"/>
    <cellStyle name="40% - Accent6 3 4 2 6" xfId="53719" xr:uid="{BF1958A9-2CD1-40DC-A4BF-D1C1410AC066}"/>
    <cellStyle name="40% - Accent6 3 4 2 7" xfId="61579" xr:uid="{3A81C7C9-5C33-4EAE-BB6E-9801C5D65B3F}"/>
    <cellStyle name="40% - Accent6 3 4 3" xfId="11374" xr:uid="{78FE8EED-5E79-45CA-960A-26421F4E053D}"/>
    <cellStyle name="40% - Accent6 3 4 3 2" xfId="30228" xr:uid="{3217F527-3B11-4D45-A5B9-2F82F120B119}"/>
    <cellStyle name="40% - Accent6 3 4 3 2 2" xfId="48990" xr:uid="{63E55FDF-B704-49F6-BEB3-958A98207404}"/>
    <cellStyle name="40% - Accent6 3 4 3 3" xfId="20837" xr:uid="{060FF69D-7B99-44AD-87DB-72818B991454}"/>
    <cellStyle name="40% - Accent6 3 4 3 4" xfId="39609" xr:uid="{A0B4AB1F-53E0-4568-9525-E48C35FA6A44}"/>
    <cellStyle name="40% - Accent6 3 4 3 5" xfId="53720" xr:uid="{C718B6B9-3279-4E91-81AA-54BD4A71226E}"/>
    <cellStyle name="40% - Accent6 3 4 3 6" xfId="61580" xr:uid="{99BDD4F3-78A8-42B0-B7A4-8D361B3C82F3}"/>
    <cellStyle name="40% - Accent6 3 4 4" xfId="8931" xr:uid="{237EEA1F-17AA-4012-B76C-3B327BCAA043}"/>
    <cellStyle name="40% - Accent6 3 4 4 2" xfId="27787" xr:uid="{244E2A17-5905-41A3-BD95-A30E6DA81A94}"/>
    <cellStyle name="40% - Accent6 3 4 4 2 2" xfId="46549" xr:uid="{7B0431D4-EBEC-4CF6-BE94-E063931778FE}"/>
    <cellStyle name="40% - Accent6 3 4 4 3" xfId="18396" xr:uid="{EBD6BA7C-94AE-4B79-9CE0-52C1AB6FC454}"/>
    <cellStyle name="40% - Accent6 3 4 4 4" xfId="37168" xr:uid="{6A9CD9BE-4D2D-4FF7-8B16-12C6FE7E681C}"/>
    <cellStyle name="40% - Accent6 3 4 5" xfId="23900" xr:uid="{88A30B7C-F7D2-42F2-9322-2DD77C093AF6}"/>
    <cellStyle name="40% - Accent6 3 4 5 2" xfId="42663" xr:uid="{E6E8C4CF-B780-4D4D-A5CF-297D0EB16FF4}"/>
    <cellStyle name="40% - Accent6 3 4 6" xfId="14509" xr:uid="{9F31A22F-FDBA-4739-A475-1C6A6D11D478}"/>
    <cellStyle name="40% - Accent6 3 4 7" xfId="33282" xr:uid="{4A4E5280-570C-4A16-A96A-BC15084FC2DB}"/>
    <cellStyle name="40% - Accent6 3 4 8" xfId="51279" xr:uid="{94D966AE-EC2F-4494-8820-0C8E78F57E8B}"/>
    <cellStyle name="40% - Accent6 3 4 9" xfId="4853" xr:uid="{F56436EA-AE5B-4DD2-B3AB-53FC972E0B3D}"/>
    <cellStyle name="40% - Accent6 3 5" xfId="1552" xr:uid="{DE23C6C5-7CFF-4846-A0A4-C1249B62A92D}"/>
    <cellStyle name="40% - Accent6 3 5 10" xfId="59374" xr:uid="{2E3EE7D0-0583-4D4F-BD28-F917CE7F8007}"/>
    <cellStyle name="40% - Accent6 3 5 2" xfId="11376" xr:uid="{4DCEDD44-41C6-4AAF-B789-DDD4CE2868C4}"/>
    <cellStyle name="40% - Accent6 3 5 2 2" xfId="30230" xr:uid="{F271E168-7F4E-41C9-8F53-8660102CD5CD}"/>
    <cellStyle name="40% - Accent6 3 5 2 2 2" xfId="48992" xr:uid="{B07C7A7A-412D-4B1D-9817-8796A63C4C4D}"/>
    <cellStyle name="40% - Accent6 3 5 2 3" xfId="20839" xr:uid="{0715CAB1-04EF-43AD-B34E-60EF27DBCF46}"/>
    <cellStyle name="40% - Accent6 3 5 2 4" xfId="39611" xr:uid="{176B3DD1-5B5C-48F8-A21F-D3A05E7D5965}"/>
    <cellStyle name="40% - Accent6 3 5 2 5" xfId="53722" xr:uid="{75E0B2F8-4899-4485-BD6E-AE1774BAE872}"/>
    <cellStyle name="40% - Accent6 3 5 2 6" xfId="61581" xr:uid="{750524B1-50E3-43A2-B938-97FC98C56AF0}"/>
    <cellStyle name="40% - Accent6 3 5 3" xfId="11377" xr:uid="{B9450CF5-B5AA-4885-91FD-451944568724}"/>
    <cellStyle name="40% - Accent6 3 5 3 2" xfId="30231" xr:uid="{635C29A1-4B49-4479-92E8-4DB363908CF4}"/>
    <cellStyle name="40% - Accent6 3 5 3 2 2" xfId="48993" xr:uid="{1986AD26-22F6-44B4-828C-9D4D36E58115}"/>
    <cellStyle name="40% - Accent6 3 5 3 3" xfId="20840" xr:uid="{5CC254C4-5CC3-4532-AA9E-9A1D804AEC5F}"/>
    <cellStyle name="40% - Accent6 3 5 3 4" xfId="39612" xr:uid="{66DB821A-DC88-4E95-BB1B-BEAA16C65AAD}"/>
    <cellStyle name="40% - Accent6 3 5 3 5" xfId="53723" xr:uid="{DB105A17-6CAD-4337-888E-8696F5B4BEC6}"/>
    <cellStyle name="40% - Accent6 3 5 3 6" xfId="61582" xr:uid="{DDDB2A28-3099-45D1-9755-43AF3C0653B5}"/>
    <cellStyle name="40% - Accent6 3 5 4" xfId="11375" xr:uid="{67671F07-E075-4098-A04A-D74E954A3C8A}"/>
    <cellStyle name="40% - Accent6 3 5 4 2" xfId="30229" xr:uid="{39A89D3F-7DD4-43B7-BD1C-954DD79D2143}"/>
    <cellStyle name="40% - Accent6 3 5 4 2 2" xfId="48991" xr:uid="{3572B5F0-685C-410B-A663-F805DB7869AF}"/>
    <cellStyle name="40% - Accent6 3 5 4 3" xfId="20838" xr:uid="{0946B3D2-BAEA-4F87-AD30-D467D5A63062}"/>
    <cellStyle name="40% - Accent6 3 5 4 4" xfId="39610" xr:uid="{897F6D83-BBDE-4B0E-8C42-CAF235B0B091}"/>
    <cellStyle name="40% - Accent6 3 5 5" xfId="24676" xr:uid="{88C60B8F-9A2C-491C-B117-A4C49BA802C6}"/>
    <cellStyle name="40% - Accent6 3 5 5 2" xfId="43438" xr:uid="{64265021-93CE-4661-B186-C32FFEA9C8E3}"/>
    <cellStyle name="40% - Accent6 3 5 6" xfId="15285" xr:uid="{89672064-8361-461D-A352-8ABC15CBC430}"/>
    <cellStyle name="40% - Accent6 3 5 7" xfId="34057" xr:uid="{5FDAC7AD-16F5-4884-82D1-021F0DA45BAC}"/>
    <cellStyle name="40% - Accent6 3 5 8" xfId="53721" xr:uid="{349DAD62-C6CC-4CDB-B69E-348AD516FC09}"/>
    <cellStyle name="40% - Accent6 3 5 9" xfId="5629" xr:uid="{3E2DC58F-388D-44DB-AF20-E0DEADBDF985}"/>
    <cellStyle name="40% - Accent6 3 6" xfId="4078" xr:uid="{B90A6E4E-9C4C-4D1E-A3B4-7CA56EDE8CB3}"/>
    <cellStyle name="40% - Accent6 3 6 2" xfId="23125" xr:uid="{CDF760D2-A06D-4B88-AB5B-C38B3B0CCE2C}"/>
    <cellStyle name="40% - Accent6 3 6 2 2" xfId="41888" xr:uid="{34C56E62-BD7F-44C0-9A89-E37D19A70D72}"/>
    <cellStyle name="40% - Accent6 3 6 3" xfId="13734" xr:uid="{2CABE2F7-4982-43C8-A28F-F8B08C4363DA}"/>
    <cellStyle name="40% - Accent6 3 6 4" xfId="32507" xr:uid="{E2028345-3B2D-400A-AD53-93E842642B67}"/>
    <cellStyle name="40% - Accent6 3 7" xfId="7191" xr:uid="{D27D3F57-FB41-4005-B3E5-99390906D315}"/>
    <cellStyle name="40% - Accent6 3 7 2" xfId="26231" xr:uid="{439086F0-9C4E-459C-8235-D02C3139D0AF}"/>
    <cellStyle name="40% - Accent6 3 7 2 2" xfId="44993" xr:uid="{F7FC73B0-F186-48F5-BE94-54D7CF3BC009}"/>
    <cellStyle name="40% - Accent6 3 7 3" xfId="16840" xr:uid="{7F7D0208-BD49-47D0-B5AD-67F0F8B65A68}"/>
    <cellStyle name="40% - Accent6 3 7 4" xfId="35612" xr:uid="{CF487BE5-0A14-434B-A80D-354BA76D6557}"/>
    <cellStyle name="40% - Accent6 3 8" xfId="7977" xr:uid="{50F6EC42-88C4-485E-999C-FB6D6A1DE656}"/>
    <cellStyle name="40% - Accent6 3 9" xfId="8926" xr:uid="{B17394F5-7B89-4934-BF8E-06D6B9683DD6}"/>
    <cellStyle name="40% - Accent6 3 9 2" xfId="27782" xr:uid="{A8722091-6D7E-4C0D-B360-954155FFF52F}"/>
    <cellStyle name="40% - Accent6 3 9 2 2" xfId="46544" xr:uid="{D4E42FB3-C9D8-45EF-9AB9-3E1534CDEC49}"/>
    <cellStyle name="40% - Accent6 3 9 3" xfId="18391" xr:uid="{C0E15E0A-F38F-4269-8D1F-201B0483EF90}"/>
    <cellStyle name="40% - Accent6 3 9 4" xfId="37163" xr:uid="{E543D3AE-01E7-4F7F-B90E-2A7BCBD0B2A3}"/>
    <cellStyle name="40% - Accent6 4" xfId="1107" xr:uid="{C71513B9-3F3E-4888-81C4-FC00F9417A20}"/>
    <cellStyle name="40% - Accent6 4 10" xfId="22707" xr:uid="{03D9856B-EFB5-46CE-9643-26E985544EA5}"/>
    <cellStyle name="40% - Accent6 4 10 2" xfId="41479" xr:uid="{0287C1D0-2766-4226-8EBE-D6270D9F5EB1}"/>
    <cellStyle name="40% - Accent6 4 10 3" xfId="56074" xr:uid="{2A859814-4473-4E2F-B71F-8598EE9AD048}"/>
    <cellStyle name="40% - Accent6 4 11" xfId="13316" xr:uid="{92693226-FCE8-4554-B442-C5069426691C}"/>
    <cellStyle name="40% - Accent6 4 11 2" xfId="56075" xr:uid="{5BBDA2BB-C87F-4883-80B4-21C1CCE4907B}"/>
    <cellStyle name="40% - Accent6 4 12" xfId="32098" xr:uid="{E8677F76-2B63-4FBE-9DBB-CBE1B320EA56}"/>
    <cellStyle name="40% - Accent6 4 12 2" xfId="56076" xr:uid="{F47E2124-5528-4E67-8FB2-FFA1AB9138BB}"/>
    <cellStyle name="40% - Accent6 4 13" xfId="51280" xr:uid="{39B30155-B4D4-4185-9BE9-B0771A870D2D}"/>
    <cellStyle name="40% - Accent6 4 13 2" xfId="56077" xr:uid="{F0D9E77B-66BC-4C38-83E2-05BC262B2168}"/>
    <cellStyle name="40% - Accent6 4 14" xfId="3653" xr:uid="{C067D5A1-174C-4514-A690-B008046A8909}"/>
    <cellStyle name="40% - Accent6 4 15" xfId="56073" xr:uid="{467ACA46-6DE1-44CF-ADA2-C53C3EDEF639}"/>
    <cellStyle name="40% - Accent6 4 2" xfId="1203" xr:uid="{5F71ADF9-21BD-46DC-A189-B06F0F8A2538}"/>
    <cellStyle name="40% - Accent6 4 2 10" xfId="51281" xr:uid="{8A6CF69F-523F-46D0-A777-1E0A8F14AA1B}"/>
    <cellStyle name="40% - Accent6 4 2 11" xfId="3654" xr:uid="{58295235-79AA-4D2A-B980-E3281A1F33CC}"/>
    <cellStyle name="40% - Accent6 4 2 12" xfId="56078" xr:uid="{5AFFE5BA-6B91-4380-B111-A5F08D47B112}"/>
    <cellStyle name="40% - Accent6 4 2 2" xfId="1409" xr:uid="{B96D6A51-109B-4DAA-BBE3-1CA519EBAF89}"/>
    <cellStyle name="40% - Accent6 4 2 2 10" xfId="59375" xr:uid="{A3194206-5F78-4DF1-8B10-3319B1BFE48E}"/>
    <cellStyle name="40% - Accent6 4 2 2 2" xfId="2067" xr:uid="{2CE88C9B-1FBA-4BF7-8AFB-930987F4C2F3}"/>
    <cellStyle name="40% - Accent6 4 2 2 2 2" xfId="11378" xr:uid="{15B8D17A-5A82-4A3E-BD87-CAB90BD6432F}"/>
    <cellStyle name="40% - Accent6 4 2 2 2 2 2" xfId="30232" xr:uid="{16B8D464-AA30-4C66-B067-C4A49559FA48}"/>
    <cellStyle name="40% - Accent6 4 2 2 2 2 2 2" xfId="48994" xr:uid="{7D2B43B1-E315-44A0-80D1-534AAB653D8C}"/>
    <cellStyle name="40% - Accent6 4 2 2 2 2 3" xfId="20841" xr:uid="{CF77AA8F-906F-4394-A118-87C24B7ADD65}"/>
    <cellStyle name="40% - Accent6 4 2 2 2 2 4" xfId="39613" xr:uid="{225B2DB8-2F45-4EEE-AFE6-D78EDBF0367A}"/>
    <cellStyle name="40% - Accent6 4 2 2 2 3" xfId="26239" xr:uid="{DF80D231-01CA-4388-92B2-92F946A858A0}"/>
    <cellStyle name="40% - Accent6 4 2 2 2 3 2" xfId="45001" xr:uid="{4CEF0666-A26E-482F-9BED-CA947D99F625}"/>
    <cellStyle name="40% - Accent6 4 2 2 2 4" xfId="16848" xr:uid="{BAA3E2AC-30C4-48E8-AF68-52F1E4B870EA}"/>
    <cellStyle name="40% - Accent6 4 2 2 2 5" xfId="35620" xr:uid="{7D6D2A40-D269-438D-88F6-DA579A812C92}"/>
    <cellStyle name="40% - Accent6 4 2 2 2 6" xfId="53724" xr:uid="{AFDB0183-C13B-448C-AFF2-C0CC79125FB9}"/>
    <cellStyle name="40% - Accent6 4 2 2 2 7" xfId="7199" xr:uid="{BEE8A2D0-A86F-497E-93DE-529579308A58}"/>
    <cellStyle name="40% - Accent6 4 2 2 3" xfId="11379" xr:uid="{18316A49-3697-44EC-8A11-CB8CB8763357}"/>
    <cellStyle name="40% - Accent6 4 2 2 3 2" xfId="30233" xr:uid="{7AC927A5-2FB4-43FC-868F-5A33FCD2FAD0}"/>
    <cellStyle name="40% - Accent6 4 2 2 3 2 2" xfId="48995" xr:uid="{C95DBD74-723C-4680-8740-80C564A43A28}"/>
    <cellStyle name="40% - Accent6 4 2 2 3 3" xfId="20842" xr:uid="{1C9695F0-29CB-47FC-9BFD-873A6FAB637F}"/>
    <cellStyle name="40% - Accent6 4 2 2 3 4" xfId="39614" xr:uid="{B41D9A24-4890-48A9-BC43-813E74D6E5E6}"/>
    <cellStyle name="40% - Accent6 4 2 2 3 5" xfId="53725" xr:uid="{9856B66B-EC3F-4FAC-9067-287CB066FD98}"/>
    <cellStyle name="40% - Accent6 4 2 2 3 6" xfId="61583" xr:uid="{566FC055-39B3-4140-A4B5-EA0AAACCBCDC}"/>
    <cellStyle name="40% - Accent6 4 2 2 4" xfId="8934" xr:uid="{A8284D91-2623-4245-AC1A-B54FBACBD9DE}"/>
    <cellStyle name="40% - Accent6 4 2 2 4 2" xfId="27790" xr:uid="{DBD8035F-0FBD-4597-814C-F226B4AD3827}"/>
    <cellStyle name="40% - Accent6 4 2 2 4 2 2" xfId="46552" xr:uid="{CF7B2BEB-8F4A-485D-B079-54D37A7A9EE0}"/>
    <cellStyle name="40% - Accent6 4 2 2 4 3" xfId="18399" xr:uid="{B257B4ED-A648-4FD5-A006-DF8BD5564ABC}"/>
    <cellStyle name="40% - Accent6 4 2 2 4 4" xfId="37171" xr:uid="{FAA43688-20A2-448D-A96D-B0015E6B41EA}"/>
    <cellStyle name="40% - Accent6 4 2 2 5" xfId="24158" xr:uid="{A52789E4-3F90-478F-825E-E2D72D7E5275}"/>
    <cellStyle name="40% - Accent6 4 2 2 5 2" xfId="42921" xr:uid="{D25A55A4-30C9-4C21-BA6E-2F4444A98F06}"/>
    <cellStyle name="40% - Accent6 4 2 2 6" xfId="14767" xr:uid="{BF3EA327-6DC1-4B5B-A2E8-D9687E2271B3}"/>
    <cellStyle name="40% - Accent6 4 2 2 7" xfId="33540" xr:uid="{349F66E8-6108-4308-AAC1-8B89E1BC696E}"/>
    <cellStyle name="40% - Accent6 4 2 2 8" xfId="51282" xr:uid="{43B1C8D8-1057-49F1-93DB-94981D29AD31}"/>
    <cellStyle name="40% - Accent6 4 2 2 9" xfId="5111" xr:uid="{7B65CD8E-89B9-4214-949E-97C557540A19}"/>
    <cellStyle name="40% - Accent6 4 2 3" xfId="1861" xr:uid="{80D474D8-B546-4E33-B99D-F56B803A0879}"/>
    <cellStyle name="40% - Accent6 4 2 3 2" xfId="11380" xr:uid="{BBD443FC-9AEE-4261-A276-3DDF549FA311}"/>
    <cellStyle name="40% - Accent6 4 2 3 2 2" xfId="30234" xr:uid="{855E1BBC-B956-494E-90B3-1B783496C9C9}"/>
    <cellStyle name="40% - Accent6 4 2 3 2 2 2" xfId="48996" xr:uid="{4981647D-29A1-4969-A3A1-EA3A50ECE3E6}"/>
    <cellStyle name="40% - Accent6 4 2 3 2 3" xfId="20843" xr:uid="{3EA3024D-0CB5-478F-806C-62DF5DB5D97C}"/>
    <cellStyle name="40% - Accent6 4 2 3 2 4" xfId="39615" xr:uid="{0D72EA5D-2B99-4E38-B9F4-6FD08D5CB2D3}"/>
    <cellStyle name="40% - Accent6 4 2 3 3" xfId="24934" xr:uid="{E70C3CFB-634E-4B0C-9F39-3A9053A734B9}"/>
    <cellStyle name="40% - Accent6 4 2 3 3 2" xfId="43696" xr:uid="{588C4CA4-92F1-446E-B17D-F88E313549BD}"/>
    <cellStyle name="40% - Accent6 4 2 3 4" xfId="15543" xr:uid="{421B6846-4FE0-4E7A-BC4A-839480A9AB2F}"/>
    <cellStyle name="40% - Accent6 4 2 3 5" xfId="34315" xr:uid="{43035229-F8F8-4320-BFFA-49F1C215AEE0}"/>
    <cellStyle name="40% - Accent6 4 2 3 6" xfId="53726" xr:uid="{D320363C-61BE-437C-9D79-9B829882165B}"/>
    <cellStyle name="40% - Accent6 4 2 3 7" xfId="5887" xr:uid="{021D49D2-D97C-4507-A345-58B839690E65}"/>
    <cellStyle name="40% - Accent6 4 2 4" xfId="1655" xr:uid="{77D1557E-FF0A-4488-8035-914C2BE1311E}"/>
    <cellStyle name="40% - Accent6 4 2 4 2" xfId="11381" xr:uid="{5A629EE7-89A1-4A16-9CAC-CBDF087A3AC4}"/>
    <cellStyle name="40% - Accent6 4 2 4 2 2" xfId="30235" xr:uid="{4FEF2CD6-4974-4D32-BDB3-D89698AC40F9}"/>
    <cellStyle name="40% - Accent6 4 2 4 2 2 2" xfId="48997" xr:uid="{28731DC5-312E-4CEE-9B0C-BE5337563215}"/>
    <cellStyle name="40% - Accent6 4 2 4 2 3" xfId="20844" xr:uid="{098411A9-8126-4CD3-BF2A-D56B1D69EF94}"/>
    <cellStyle name="40% - Accent6 4 2 4 2 4" xfId="39616" xr:uid="{8BEFC847-489C-4E04-8B78-D30B433CE430}"/>
    <cellStyle name="40% - Accent6 4 2 4 3" xfId="23383" xr:uid="{B0823328-F5DF-48C0-A7EB-5701B20BC835}"/>
    <cellStyle name="40% - Accent6 4 2 4 3 2" xfId="42146" xr:uid="{4472FAD3-4046-42F7-AD8D-C106577B4120}"/>
    <cellStyle name="40% - Accent6 4 2 4 4" xfId="13992" xr:uid="{1E4B13FB-ABF2-41E4-8828-F6AD78F4576F}"/>
    <cellStyle name="40% - Accent6 4 2 4 5" xfId="32765" xr:uid="{B157AC7E-CBEB-4B80-B319-29EC6A696A1E}"/>
    <cellStyle name="40% - Accent6 4 2 4 6" xfId="53727" xr:uid="{7ED5B7B7-3E95-45AF-9239-4ACB65F5A660}"/>
    <cellStyle name="40% - Accent6 4 2 4 7" xfId="4336" xr:uid="{2DC96EA0-3AB7-4226-ABA5-9E7B386BE9DA}"/>
    <cellStyle name="40% - Accent6 4 2 5" xfId="7198" xr:uid="{5D7ABA0E-8A52-44B2-9402-1679961CDD26}"/>
    <cellStyle name="40% - Accent6 4 2 5 2" xfId="26238" xr:uid="{2032635E-62A5-46AF-8B7D-165C1CF4B785}"/>
    <cellStyle name="40% - Accent6 4 2 5 2 2" xfId="45000" xr:uid="{3D5D2C67-A245-4C74-8942-D1E4BBF483EA}"/>
    <cellStyle name="40% - Accent6 4 2 5 3" xfId="16847" xr:uid="{0DEA0F0F-0F9B-407C-BA34-0F1CF7ECE783}"/>
    <cellStyle name="40% - Accent6 4 2 5 4" xfId="35619" xr:uid="{538F1040-6987-4316-9AEA-320907F56EC8}"/>
    <cellStyle name="40% - Accent6 4 2 6" xfId="8933" xr:uid="{14DCD424-692C-42B9-9DDD-5F3FE0530DB9}"/>
    <cellStyle name="40% - Accent6 4 2 6 2" xfId="27789" xr:uid="{A5EF1F75-9D3A-4279-9C67-7556A992ECF4}"/>
    <cellStyle name="40% - Accent6 4 2 6 2 2" xfId="46551" xr:uid="{C2B9C576-42A2-4241-8FEE-F82B2EED30CF}"/>
    <cellStyle name="40% - Accent6 4 2 6 3" xfId="18398" xr:uid="{44682CAA-F334-4B69-91E2-CBC86120C6F0}"/>
    <cellStyle name="40% - Accent6 4 2 6 4" xfId="37170" xr:uid="{16300119-753C-422E-9EB6-C322AD75A78C}"/>
    <cellStyle name="40% - Accent6 4 2 7" xfId="22708" xr:uid="{8E47A49A-1D94-4B7F-AD15-279A7E85D5CB}"/>
    <cellStyle name="40% - Accent6 4 2 7 2" xfId="41480" xr:uid="{C307C476-489C-4649-BC50-67C70B527BA9}"/>
    <cellStyle name="40% - Accent6 4 2 8" xfId="13317" xr:uid="{7628864B-D7C8-4D0E-A092-37C99DB1C055}"/>
    <cellStyle name="40% - Accent6 4 2 9" xfId="32099" xr:uid="{C3305B83-FD13-45A1-8C3F-CB613FA4E80B}"/>
    <cellStyle name="40% - Accent6 4 3" xfId="1326" xr:uid="{61A3BCB1-AC21-470F-81FE-5927B1A498D2}"/>
    <cellStyle name="40% - Accent6 4 3 10" xfId="51283" xr:uid="{867DD270-9F2B-4B01-9AA7-1C08A89A0E5E}"/>
    <cellStyle name="40% - Accent6 4 3 11" xfId="3655" xr:uid="{704C27A3-836C-4D1C-AD8A-02483890F00F}"/>
    <cellStyle name="40% - Accent6 4 3 12" xfId="56079" xr:uid="{8706C718-53B0-4794-A788-771014FA6E39}"/>
    <cellStyle name="40% - Accent6 4 3 2" xfId="1984" xr:uid="{E8CDCA46-5B52-43C3-AA44-3EBAD01ECC9F}"/>
    <cellStyle name="40% - Accent6 4 3 2 10" xfId="59376" xr:uid="{5C01C20F-0026-48BA-8C93-71895E904064}"/>
    <cellStyle name="40% - Accent6 4 3 2 2" xfId="7201" xr:uid="{A27ADAE3-073A-4BAD-AD7D-CB3875BB6C2F}"/>
    <cellStyle name="40% - Accent6 4 3 2 2 2" xfId="11382" xr:uid="{51E0FAAD-920A-4288-9618-CEDAEA6AFBF9}"/>
    <cellStyle name="40% - Accent6 4 3 2 2 2 2" xfId="30236" xr:uid="{A130B9E5-4E48-4E9A-8BA4-6E643E7B910B}"/>
    <cellStyle name="40% - Accent6 4 3 2 2 2 2 2" xfId="48998" xr:uid="{653F2129-ADC0-43B1-A809-A8B5DCAD6A6C}"/>
    <cellStyle name="40% - Accent6 4 3 2 2 2 3" xfId="20845" xr:uid="{DB7FBCBC-388E-4ED1-8624-8351D6649A75}"/>
    <cellStyle name="40% - Accent6 4 3 2 2 2 4" xfId="39617" xr:uid="{7A6319DA-BCEC-40C0-97FF-0AA78C0B2D68}"/>
    <cellStyle name="40% - Accent6 4 3 2 2 3" xfId="26241" xr:uid="{D756A3DF-D7AE-401E-B2B7-19C616C691F8}"/>
    <cellStyle name="40% - Accent6 4 3 2 2 3 2" xfId="45003" xr:uid="{162A9D7F-0545-43D1-85ED-0412BB68CDF2}"/>
    <cellStyle name="40% - Accent6 4 3 2 2 4" xfId="16850" xr:uid="{85CA9F9E-F083-4432-ADEB-43C2037E3989}"/>
    <cellStyle name="40% - Accent6 4 3 2 2 5" xfId="35622" xr:uid="{98EB6C87-F251-4626-811E-2D1D24A0AB0C}"/>
    <cellStyle name="40% - Accent6 4 3 2 2 6" xfId="53728" xr:uid="{F2D8B09D-D29D-46F2-AEB4-DACC55E94B19}"/>
    <cellStyle name="40% - Accent6 4 3 2 2 7" xfId="61584" xr:uid="{E966B1B0-CFD9-4947-B79A-537C98F2106B}"/>
    <cellStyle name="40% - Accent6 4 3 2 3" xfId="11383" xr:uid="{722C4E6A-82E0-4855-84D2-BEBB567F79AA}"/>
    <cellStyle name="40% - Accent6 4 3 2 3 2" xfId="30237" xr:uid="{C58594A9-4C34-4E12-BA1E-65E56D558DFA}"/>
    <cellStyle name="40% - Accent6 4 3 2 3 2 2" xfId="48999" xr:uid="{156CCEF1-C295-41D8-86D4-D9D49B55BFF6}"/>
    <cellStyle name="40% - Accent6 4 3 2 3 3" xfId="20846" xr:uid="{A3E3F075-B44E-49E9-A529-807DAC4286F8}"/>
    <cellStyle name="40% - Accent6 4 3 2 3 4" xfId="39618" xr:uid="{93EDDBF2-D5F3-4404-A0F1-B6CE7FF078F5}"/>
    <cellStyle name="40% - Accent6 4 3 2 3 5" xfId="53729" xr:uid="{66E242E3-0FA2-4F93-BD49-A7FE4BC630F0}"/>
    <cellStyle name="40% - Accent6 4 3 2 3 6" xfId="61585" xr:uid="{060F52A6-CF79-49AF-AE78-7A22567B7CCF}"/>
    <cellStyle name="40% - Accent6 4 3 2 4" xfId="8936" xr:uid="{F351CB3C-A01A-41E4-8F4A-10BBDE33C783}"/>
    <cellStyle name="40% - Accent6 4 3 2 4 2" xfId="27792" xr:uid="{14E2AD8E-FCDA-49A3-90A6-EFE0007A7DF8}"/>
    <cellStyle name="40% - Accent6 4 3 2 4 2 2" xfId="46554" xr:uid="{F2125283-D542-4B10-A70D-EA2254BDBB50}"/>
    <cellStyle name="40% - Accent6 4 3 2 4 3" xfId="18401" xr:uid="{DCE484C7-E78F-47EC-899F-786386D34D11}"/>
    <cellStyle name="40% - Accent6 4 3 2 4 4" xfId="37173" xr:uid="{7F86F07D-8E9E-4D64-B65A-D0AF4D61C5DC}"/>
    <cellStyle name="40% - Accent6 4 3 2 5" xfId="24376" xr:uid="{65550AAF-4DBD-496B-AB4D-15906CDDF3CD}"/>
    <cellStyle name="40% - Accent6 4 3 2 5 2" xfId="43139" xr:uid="{9ABECFF3-FD44-4259-8A06-86FE3F0290B6}"/>
    <cellStyle name="40% - Accent6 4 3 2 6" xfId="14985" xr:uid="{7F9F4C65-DE54-4555-98D9-246F82C61653}"/>
    <cellStyle name="40% - Accent6 4 3 2 7" xfId="33758" xr:uid="{A4C62AC3-ECB3-4D96-B6B2-21D2EFF85726}"/>
    <cellStyle name="40% - Accent6 4 3 2 8" xfId="51284" xr:uid="{A49F72DF-19D1-4069-B21A-C3527D249371}"/>
    <cellStyle name="40% - Accent6 4 3 2 9" xfId="5329" xr:uid="{712CEB89-2401-4CDB-97A8-8D24DB47C6A0}"/>
    <cellStyle name="40% - Accent6 4 3 3" xfId="6105" xr:uid="{E4520483-5B1E-45E0-A1D9-4AA8B2208E0A}"/>
    <cellStyle name="40% - Accent6 4 3 3 2" xfId="11384" xr:uid="{EDB8EF6D-468C-4E52-BB05-CBC13334E810}"/>
    <cellStyle name="40% - Accent6 4 3 3 2 2" xfId="30238" xr:uid="{54D02C57-9BEE-4A0F-A282-0BF5E2BDB3F8}"/>
    <cellStyle name="40% - Accent6 4 3 3 2 2 2" xfId="49000" xr:uid="{BE66A5B2-4FBD-4554-894B-457DE0607C2C}"/>
    <cellStyle name="40% - Accent6 4 3 3 2 3" xfId="20847" xr:uid="{6D66153B-F00A-4C15-A70D-7501120CADAB}"/>
    <cellStyle name="40% - Accent6 4 3 3 2 4" xfId="39619" xr:uid="{03EF2D48-DFB5-423A-A2E7-4662E68B46A3}"/>
    <cellStyle name="40% - Accent6 4 3 3 3" xfId="25152" xr:uid="{7180AAC7-3F21-467F-A8B5-1CCC90A6D940}"/>
    <cellStyle name="40% - Accent6 4 3 3 3 2" xfId="43914" xr:uid="{1487FCDB-7CED-41B9-B51E-2C228083DA6E}"/>
    <cellStyle name="40% - Accent6 4 3 3 4" xfId="15761" xr:uid="{EBAEA0FD-E906-4929-8C25-54A4D3A5C514}"/>
    <cellStyle name="40% - Accent6 4 3 3 5" xfId="34533" xr:uid="{7D212096-1C42-420D-A1DE-92587C354977}"/>
    <cellStyle name="40% - Accent6 4 3 3 6" xfId="53730" xr:uid="{45485352-3699-423D-A5FD-B31A769560C3}"/>
    <cellStyle name="40% - Accent6 4 3 3 7" xfId="61586" xr:uid="{180A99D3-97C6-4F6A-83D3-34E85EF605E7}"/>
    <cellStyle name="40% - Accent6 4 3 4" xfId="4554" xr:uid="{34F11C6C-929C-4DF4-B1B6-A7D8EA3B4D49}"/>
    <cellStyle name="40% - Accent6 4 3 4 2" xfId="11385" xr:uid="{5129DD58-46E5-452D-9752-61F2C28DB028}"/>
    <cellStyle name="40% - Accent6 4 3 4 2 2" xfId="30239" xr:uid="{3A7C3772-EF6E-43D3-A1D8-3BD522D79CE4}"/>
    <cellStyle name="40% - Accent6 4 3 4 2 2 2" xfId="49001" xr:uid="{04547C80-9454-4FE7-A47A-9BDFDE2E0C15}"/>
    <cellStyle name="40% - Accent6 4 3 4 2 3" xfId="20848" xr:uid="{3A96ADFD-9A15-4EB8-BEDE-39DC12E250F5}"/>
    <cellStyle name="40% - Accent6 4 3 4 2 4" xfId="39620" xr:uid="{7B00FD68-9FD1-4E7C-86BC-5B2521CFCFB1}"/>
    <cellStyle name="40% - Accent6 4 3 4 3" xfId="23601" xr:uid="{79CFDA40-3872-412F-BB0A-4A9CEE104CF9}"/>
    <cellStyle name="40% - Accent6 4 3 4 3 2" xfId="42364" xr:uid="{A156D16B-4A2D-4944-86D9-114F54889916}"/>
    <cellStyle name="40% - Accent6 4 3 4 4" xfId="14210" xr:uid="{9102821D-614D-4050-A6E8-F72085ACE19E}"/>
    <cellStyle name="40% - Accent6 4 3 4 5" xfId="32983" xr:uid="{F5CEECD3-41E2-48F1-ABBB-C877C20B228F}"/>
    <cellStyle name="40% - Accent6 4 3 4 6" xfId="53731" xr:uid="{F138281A-75CC-48FC-B1BB-1E8FC6B15AB4}"/>
    <cellStyle name="40% - Accent6 4 3 4 7" xfId="61587" xr:uid="{8E19BF9A-07D2-41DE-9C3B-DD8354DC854C}"/>
    <cellStyle name="40% - Accent6 4 3 5" xfId="7200" xr:uid="{74843DE8-3ABD-4FC6-AA98-C1A088700B05}"/>
    <cellStyle name="40% - Accent6 4 3 5 2" xfId="26240" xr:uid="{A086F685-69B0-4BA9-AB62-C2E146671B43}"/>
    <cellStyle name="40% - Accent6 4 3 5 2 2" xfId="45002" xr:uid="{1AB90B0E-3433-4FF2-B76B-4ACC673AAA23}"/>
    <cellStyle name="40% - Accent6 4 3 5 3" xfId="16849" xr:uid="{9E81B61A-53F4-4DC3-9DE4-C2AE961B1898}"/>
    <cellStyle name="40% - Accent6 4 3 5 4" xfId="35621" xr:uid="{2446138B-5299-467C-B994-EA8801285FBC}"/>
    <cellStyle name="40% - Accent6 4 3 6" xfId="8935" xr:uid="{7EFA7FA7-01F3-464B-BEA5-4267818B028E}"/>
    <cellStyle name="40% - Accent6 4 3 6 2" xfId="27791" xr:uid="{C9AC7B8C-90B6-4244-A66A-25D8D45745A4}"/>
    <cellStyle name="40% - Accent6 4 3 6 2 2" xfId="46553" xr:uid="{E0D89277-0C59-475B-8B97-1703FE6F2031}"/>
    <cellStyle name="40% - Accent6 4 3 6 3" xfId="18400" xr:uid="{EBBFEEB1-BA4A-4C59-B37C-22701B29925C}"/>
    <cellStyle name="40% - Accent6 4 3 6 4" xfId="37172" xr:uid="{074808BF-2577-46ED-B4F3-7BD6BC9A5BB5}"/>
    <cellStyle name="40% - Accent6 4 3 7" xfId="22709" xr:uid="{DF28F7FF-C7E6-4371-9F9D-8BE7DA7CE5A4}"/>
    <cellStyle name="40% - Accent6 4 3 7 2" xfId="41481" xr:uid="{7C59E78D-9BD9-43DC-B335-78DC26337350}"/>
    <cellStyle name="40% - Accent6 4 3 8" xfId="13318" xr:uid="{019CCE60-6F37-4714-B1A8-C2E45F96BCAF}"/>
    <cellStyle name="40% - Accent6 4 3 9" xfId="32100" xr:uid="{832D4F4B-BB73-421E-8137-1AB9850D5609}"/>
    <cellStyle name="40% - Accent6 4 4" xfId="1778" xr:uid="{39C4D53A-4F56-4EED-812D-FA625B53289A}"/>
    <cellStyle name="40% - Accent6 4 4 10" xfId="56080" xr:uid="{929DC093-35F2-4551-8538-3DA872817867}"/>
    <cellStyle name="40% - Accent6 4 4 2" xfId="7202" xr:uid="{BBC605AE-4AC0-47C6-96A1-7BAAE4A582C3}"/>
    <cellStyle name="40% - Accent6 4 4 2 2" xfId="11386" xr:uid="{21FF1415-A42F-4624-A6E4-8DBF85EB1853}"/>
    <cellStyle name="40% - Accent6 4 4 2 2 2" xfId="30240" xr:uid="{FC16BD42-264F-48EA-8D52-555781E66DFC}"/>
    <cellStyle name="40% - Accent6 4 4 2 2 2 2" xfId="49002" xr:uid="{96390BB3-D3D1-40F5-A16A-3072377ABA31}"/>
    <cellStyle name="40% - Accent6 4 4 2 2 3" xfId="20849" xr:uid="{D30594F1-9D1D-4FF2-9779-C83919544052}"/>
    <cellStyle name="40% - Accent6 4 4 2 2 4" xfId="39621" xr:uid="{BC08E105-B27C-406E-868E-8472AA1848DC}"/>
    <cellStyle name="40% - Accent6 4 4 2 3" xfId="26242" xr:uid="{0754FEFE-02CA-4D52-990B-58C539676207}"/>
    <cellStyle name="40% - Accent6 4 4 2 3 2" xfId="45004" xr:uid="{8BFDE6A8-02DE-4240-ACDC-F603192B25B0}"/>
    <cellStyle name="40% - Accent6 4 4 2 4" xfId="16851" xr:uid="{A47E0CBD-1FB6-443C-B8AA-D8C1BF288713}"/>
    <cellStyle name="40% - Accent6 4 4 2 5" xfId="35623" xr:uid="{FB03A0A8-C556-4117-B8F4-683E14FC41D0}"/>
    <cellStyle name="40% - Accent6 4 4 2 6" xfId="53732" xr:uid="{656FFCB2-72DF-457C-9C66-510529032257}"/>
    <cellStyle name="40% - Accent6 4 4 2 7" xfId="61588" xr:uid="{7C0E5D69-FDC3-433E-9506-BCD5C8DCC093}"/>
    <cellStyle name="40% - Accent6 4 4 3" xfId="11387" xr:uid="{E7D83318-DC82-4DCB-A440-E19B12F2BFCC}"/>
    <cellStyle name="40% - Accent6 4 4 3 2" xfId="30241" xr:uid="{D6617A48-EDB6-40EF-8C13-04C360349D10}"/>
    <cellStyle name="40% - Accent6 4 4 3 2 2" xfId="49003" xr:uid="{18FD9D92-BA91-4F92-8C8F-70FCCFF1822B}"/>
    <cellStyle name="40% - Accent6 4 4 3 3" xfId="20850" xr:uid="{9BC31A43-0E73-4AA5-8BFC-8185E2AE27F9}"/>
    <cellStyle name="40% - Accent6 4 4 3 4" xfId="39622" xr:uid="{30DA9D4D-059C-4519-BC6C-B360626EA4B0}"/>
    <cellStyle name="40% - Accent6 4 4 3 5" xfId="53733" xr:uid="{283F7CE7-A5BF-447B-8862-C56B3F72526E}"/>
    <cellStyle name="40% - Accent6 4 4 3 6" xfId="61589" xr:uid="{464DA874-1C82-4CC5-AE91-F8600F313D46}"/>
    <cellStyle name="40% - Accent6 4 4 4" xfId="8937" xr:uid="{489BACAF-C084-47EE-8E4E-C0FD3FACCE69}"/>
    <cellStyle name="40% - Accent6 4 4 4 2" xfId="27793" xr:uid="{AE09BBB1-41CC-4056-AF6E-EAE5DF561985}"/>
    <cellStyle name="40% - Accent6 4 4 4 2 2" xfId="46555" xr:uid="{649E6D75-8F48-41A0-9587-66C9043D78E4}"/>
    <cellStyle name="40% - Accent6 4 4 4 3" xfId="18402" xr:uid="{1639E59D-FCED-4A58-9182-7A50C015B6D8}"/>
    <cellStyle name="40% - Accent6 4 4 4 4" xfId="37174" xr:uid="{C1CC96B0-C33F-450E-9353-4960C3A43288}"/>
    <cellStyle name="40% - Accent6 4 4 5" xfId="23943" xr:uid="{9DE84FED-89A9-4480-B6A8-82A712599626}"/>
    <cellStyle name="40% - Accent6 4 4 5 2" xfId="42706" xr:uid="{D40805A5-4222-401A-B259-0D8415795E56}"/>
    <cellStyle name="40% - Accent6 4 4 6" xfId="14552" xr:uid="{99A26E6D-4DFC-494C-B822-3B5F8F56D280}"/>
    <cellStyle name="40% - Accent6 4 4 7" xfId="33325" xr:uid="{31E1FDB9-6DA0-4F3C-AE24-9CD48623C948}"/>
    <cellStyle name="40% - Accent6 4 4 8" xfId="51285" xr:uid="{FEC60BE5-ECD4-4ADD-9CC8-900671F1E8F7}"/>
    <cellStyle name="40% - Accent6 4 4 9" xfId="4896" xr:uid="{531E6823-C7EE-403C-B5A1-D40E446C7FA5}"/>
    <cellStyle name="40% - Accent6 4 5" xfId="1572" xr:uid="{F8D0F06C-F2C3-4655-A474-2FB09F92C9A8}"/>
    <cellStyle name="40% - Accent6 4 5 10" xfId="56081" xr:uid="{B2F590E8-6AF3-4B8F-9FDE-961F633FBD34}"/>
    <cellStyle name="40% - Accent6 4 5 2" xfId="11389" xr:uid="{62599A25-A261-4480-8883-B35F11B4D7CD}"/>
    <cellStyle name="40% - Accent6 4 5 2 2" xfId="30243" xr:uid="{01F53703-BE97-4D48-A4A1-470AF59E40E6}"/>
    <cellStyle name="40% - Accent6 4 5 2 2 2" xfId="49005" xr:uid="{0504A060-04D5-4B1C-8BED-24644A8543D8}"/>
    <cellStyle name="40% - Accent6 4 5 2 3" xfId="20852" xr:uid="{13FBC8C2-6A8B-47B9-AEC9-6FA1275AD181}"/>
    <cellStyle name="40% - Accent6 4 5 2 4" xfId="39624" xr:uid="{0FAE4606-A414-4A39-A0FF-B68694B3D48B}"/>
    <cellStyle name="40% - Accent6 4 5 2 5" xfId="53735" xr:uid="{DA076B91-1872-484A-9EE0-30DB42C27638}"/>
    <cellStyle name="40% - Accent6 4 5 2 6" xfId="61590" xr:uid="{17103970-21A0-46B3-8236-AF372F8EC5F0}"/>
    <cellStyle name="40% - Accent6 4 5 3" xfId="11390" xr:uid="{E3408723-0825-4E98-8DDC-421409BF3F4C}"/>
    <cellStyle name="40% - Accent6 4 5 3 2" xfId="30244" xr:uid="{544DA845-E484-45EC-A14E-40EFC82496AA}"/>
    <cellStyle name="40% - Accent6 4 5 3 2 2" xfId="49006" xr:uid="{EB24DB8C-A750-4102-B4C4-621C6316C7F9}"/>
    <cellStyle name="40% - Accent6 4 5 3 3" xfId="20853" xr:uid="{436AD053-08BC-4E21-86F8-D6CE73E06D63}"/>
    <cellStyle name="40% - Accent6 4 5 3 4" xfId="39625" xr:uid="{D831AEC4-2A5A-4B72-BD11-A857DCB0A229}"/>
    <cellStyle name="40% - Accent6 4 5 3 5" xfId="53736" xr:uid="{95ED7CF8-0380-439A-8F15-379E98691F01}"/>
    <cellStyle name="40% - Accent6 4 5 3 6" xfId="61591" xr:uid="{3D3ABD4F-89D4-46C7-9524-A07C84075927}"/>
    <cellStyle name="40% - Accent6 4 5 4" xfId="11388" xr:uid="{063C30AE-156C-47F1-AE99-1F79425A8602}"/>
    <cellStyle name="40% - Accent6 4 5 4 2" xfId="30242" xr:uid="{5637D659-FFB3-41AA-982A-E09D4FA21785}"/>
    <cellStyle name="40% - Accent6 4 5 4 2 2" xfId="49004" xr:uid="{F71AB22F-7919-4572-B527-93B8E21C20A3}"/>
    <cellStyle name="40% - Accent6 4 5 4 3" xfId="20851" xr:uid="{CF64C001-29EA-4B4D-90D8-E1085BB0DCCB}"/>
    <cellStyle name="40% - Accent6 4 5 4 4" xfId="39623" xr:uid="{EA791EF1-3FBA-4DC5-B0C4-B77FA0D1BF53}"/>
    <cellStyle name="40% - Accent6 4 5 5" xfId="24719" xr:uid="{5B1B4C61-16E4-40A0-8CE0-2E25EEA447F8}"/>
    <cellStyle name="40% - Accent6 4 5 5 2" xfId="43481" xr:uid="{43A06CC9-DA11-440A-9D58-282F57A29C9A}"/>
    <cellStyle name="40% - Accent6 4 5 6" xfId="15328" xr:uid="{AA2175B0-3C0B-45E3-A635-1E48B00D90FC}"/>
    <cellStyle name="40% - Accent6 4 5 7" xfId="34100" xr:uid="{712620C9-7BDB-44A0-AF3A-98377A2A839A}"/>
    <cellStyle name="40% - Accent6 4 5 8" xfId="53734" xr:uid="{041BCBA3-5125-4833-ADD7-48A4613CBB6E}"/>
    <cellStyle name="40% - Accent6 4 5 9" xfId="5672" xr:uid="{5CDB765F-AFBC-4067-8781-DA52F38F3CE2}"/>
    <cellStyle name="40% - Accent6 4 6" xfId="4121" xr:uid="{4E341648-FB6D-4458-B73B-6BD54C2D1AED}"/>
    <cellStyle name="40% - Accent6 4 6 2" xfId="23168" xr:uid="{0EFD5719-9713-4262-AEDB-74943EDC1633}"/>
    <cellStyle name="40% - Accent6 4 6 2 2" xfId="41931" xr:uid="{A6A5F571-E077-4EC7-AB7A-D7696D32ECD8}"/>
    <cellStyle name="40% - Accent6 4 6 3" xfId="13777" xr:uid="{1B56B2B6-150D-4D62-A371-4BB8BA195BA4}"/>
    <cellStyle name="40% - Accent6 4 6 4" xfId="32550" xr:uid="{81A4BE8F-DA35-427A-9D1A-4A72D83A5CCB}"/>
    <cellStyle name="40% - Accent6 4 6 5" xfId="56082" xr:uid="{C555E8EF-6339-4213-901B-24356B1C18BD}"/>
    <cellStyle name="40% - Accent6 4 7" xfId="7197" xr:uid="{9726DF26-04E2-4357-B5A8-1F79B7F72D12}"/>
    <cellStyle name="40% - Accent6 4 7 2" xfId="26237" xr:uid="{0BD9144C-48E5-4EC9-9AEE-4D88A105F28F}"/>
    <cellStyle name="40% - Accent6 4 7 2 2" xfId="44999" xr:uid="{B56D4CE9-866A-40D5-B73C-A9DF390FE802}"/>
    <cellStyle name="40% - Accent6 4 7 3" xfId="16846" xr:uid="{AEB7E8B3-4D01-4D15-904D-F97C3788E8FE}"/>
    <cellStyle name="40% - Accent6 4 7 4" xfId="35618" xr:uid="{4E6DF263-2511-498F-A463-26145970AF3D}"/>
    <cellStyle name="40% - Accent6 4 7 5" xfId="56083" xr:uid="{3AC7CBE4-DD80-4F56-897A-945880152090}"/>
    <cellStyle name="40% - Accent6 4 8" xfId="7979" xr:uid="{F0EB975E-E333-4810-A979-88F76AE26910}"/>
    <cellStyle name="40% - Accent6 4 8 2" xfId="56084" xr:uid="{3C46FF3A-89F8-41BD-9B95-5232408EBE71}"/>
    <cellStyle name="40% - Accent6 4 9" xfId="8932" xr:uid="{D852F292-A1F6-4789-AE81-9D0C2473EC46}"/>
    <cellStyle name="40% - Accent6 4 9 2" xfId="27788" xr:uid="{78AE7AFD-A8F9-4619-A68F-08AC506DD4B0}"/>
    <cellStyle name="40% - Accent6 4 9 2 2" xfId="46550" xr:uid="{F770DAE7-7B13-4124-969A-E603AA355464}"/>
    <cellStyle name="40% - Accent6 4 9 3" xfId="18397" xr:uid="{C19EFE39-5D26-4DD6-B7D2-E0B404238878}"/>
    <cellStyle name="40% - Accent6 4 9 4" xfId="37169" xr:uid="{B5F284F8-FFF4-4C95-8C2E-83E0AD9C47C1}"/>
    <cellStyle name="40% - Accent6 4 9 5" xfId="56085" xr:uid="{D32E065D-4324-4427-AD7D-62B231570BA2}"/>
    <cellStyle name="40% - Accent6 5" xfId="1128" xr:uid="{6E69228F-B8C3-464A-9C6F-EDA466FD0A4E}"/>
    <cellStyle name="40% - Accent6 5 10" xfId="22710" xr:uid="{FE98EB63-7F6A-43D9-A4F2-B6F63195B7AB}"/>
    <cellStyle name="40% - Accent6 5 10 2" xfId="41482" xr:uid="{8809E04D-2732-4D9C-B145-09BA10260BF3}"/>
    <cellStyle name="40% - Accent6 5 10 3" xfId="56087" xr:uid="{E5312C33-5AB6-45DB-A452-77B19871069B}"/>
    <cellStyle name="40% - Accent6 5 11" xfId="13319" xr:uid="{78A2419F-045A-4BFB-835B-C08AD3DDD648}"/>
    <cellStyle name="40% - Accent6 5 11 2" xfId="56088" xr:uid="{AAECD205-81E0-4473-871B-C41FBE22237C}"/>
    <cellStyle name="40% - Accent6 5 12" xfId="32101" xr:uid="{CE2129A8-DECF-45FA-B739-E265027646C5}"/>
    <cellStyle name="40% - Accent6 5 12 2" xfId="56089" xr:uid="{5B7A5CC7-456C-4386-9094-C6E308401AD9}"/>
    <cellStyle name="40% - Accent6 5 13" xfId="51286" xr:uid="{28EA29F4-5EAD-4425-9419-1825789D644E}"/>
    <cellStyle name="40% - Accent6 5 13 2" xfId="56090" xr:uid="{1604584F-155B-42E0-B96C-EFE86F14D201}"/>
    <cellStyle name="40% - Accent6 5 14" xfId="3656" xr:uid="{D74D34B9-F7E0-4CFB-A69F-8DCA2B8D7AA9}"/>
    <cellStyle name="40% - Accent6 5 15" xfId="56086" xr:uid="{E636B99A-5254-4154-ABDA-A461609CF678}"/>
    <cellStyle name="40% - Accent6 5 2" xfId="1346" xr:uid="{9E9A7CA4-49E0-4A60-8955-4E2AD35DE5E8}"/>
    <cellStyle name="40% - Accent6 5 2 10" xfId="51287" xr:uid="{FD24EB18-145F-439B-8487-674731C1AA5F}"/>
    <cellStyle name="40% - Accent6 5 2 11" xfId="3657" xr:uid="{72A45B38-8BD9-4F0A-870A-BE4CDBA39923}"/>
    <cellStyle name="40% - Accent6 5 2 12" xfId="56091" xr:uid="{B203546F-8F37-44D7-B251-4F1050CEC58D}"/>
    <cellStyle name="40% - Accent6 5 2 2" xfId="2004" xr:uid="{6A85FEFB-D9D3-467A-9F08-90953B479B81}"/>
    <cellStyle name="40% - Accent6 5 2 2 10" xfId="59377" xr:uid="{6EE96457-F339-4B1D-BDEE-D17F965B86D8}"/>
    <cellStyle name="40% - Accent6 5 2 2 2" xfId="7205" xr:uid="{7A7DEE96-EC14-4F93-B585-337BD55CEA63}"/>
    <cellStyle name="40% - Accent6 5 2 2 2 2" xfId="11391" xr:uid="{ED683917-7DAF-418C-BE6A-3D88764EC0CB}"/>
    <cellStyle name="40% - Accent6 5 2 2 2 2 2" xfId="30245" xr:uid="{6CEB5216-086E-4605-A857-FFC1FA162B2A}"/>
    <cellStyle name="40% - Accent6 5 2 2 2 2 2 2" xfId="49007" xr:uid="{AA04EED4-A816-42A0-A67C-98610B1E1B83}"/>
    <cellStyle name="40% - Accent6 5 2 2 2 2 3" xfId="20854" xr:uid="{9F774B1F-EE06-423A-812C-EE0A43EA3A99}"/>
    <cellStyle name="40% - Accent6 5 2 2 2 2 4" xfId="39626" xr:uid="{9DAF0FF1-69E0-4AE2-BE0D-4AA3DB307991}"/>
    <cellStyle name="40% - Accent6 5 2 2 2 3" xfId="26245" xr:uid="{5871C4A4-31CC-4711-AEA3-1A7B477C4901}"/>
    <cellStyle name="40% - Accent6 5 2 2 2 3 2" xfId="45007" xr:uid="{AD905DB8-ED06-40EF-89FE-BC0CDD252D59}"/>
    <cellStyle name="40% - Accent6 5 2 2 2 4" xfId="16854" xr:uid="{40C9673A-482C-4968-922B-4B866C1CFAA0}"/>
    <cellStyle name="40% - Accent6 5 2 2 2 5" xfId="35626" xr:uid="{D3D7885D-5393-4B9C-A0F3-FBA0F5BC5A1B}"/>
    <cellStyle name="40% - Accent6 5 2 2 2 6" xfId="53737" xr:uid="{750FC1AD-CCB5-415D-A481-09811C566B8A}"/>
    <cellStyle name="40% - Accent6 5 2 2 2 7" xfId="61592" xr:uid="{E8C73EE4-CA44-42E8-9F13-FE40F7170693}"/>
    <cellStyle name="40% - Accent6 5 2 2 3" xfId="11392" xr:uid="{59C9167E-C992-4F34-B619-0BFF6B111847}"/>
    <cellStyle name="40% - Accent6 5 2 2 3 2" xfId="30246" xr:uid="{B46620B3-39B7-4287-86F6-4BCDBE9C532A}"/>
    <cellStyle name="40% - Accent6 5 2 2 3 2 2" xfId="49008" xr:uid="{3B0A742F-70EC-4253-BEAA-4041A9857C9A}"/>
    <cellStyle name="40% - Accent6 5 2 2 3 3" xfId="20855" xr:uid="{C8EC863A-C013-4CE1-AE47-740102E886BB}"/>
    <cellStyle name="40% - Accent6 5 2 2 3 4" xfId="39627" xr:uid="{41444C0F-B320-452B-AA01-75E9FF29280E}"/>
    <cellStyle name="40% - Accent6 5 2 2 3 5" xfId="53738" xr:uid="{6C6E6119-F408-4A4B-9742-3D9ACBD78811}"/>
    <cellStyle name="40% - Accent6 5 2 2 3 6" xfId="61593" xr:uid="{80D2377B-7204-45F5-9E3A-C03F02BFD5E4}"/>
    <cellStyle name="40% - Accent6 5 2 2 4" xfId="8940" xr:uid="{C2AB0C3E-82ED-47F4-9FB0-A159791D5FFB}"/>
    <cellStyle name="40% - Accent6 5 2 2 4 2" xfId="27796" xr:uid="{CDC11FBA-3E6A-4276-9F89-93BE9BE68FFA}"/>
    <cellStyle name="40% - Accent6 5 2 2 4 2 2" xfId="46558" xr:uid="{1836B167-227B-448F-BC33-B376FD35CC3B}"/>
    <cellStyle name="40% - Accent6 5 2 2 4 3" xfId="18405" xr:uid="{ABD87D4F-2466-4604-A8DD-4ECEF2430238}"/>
    <cellStyle name="40% - Accent6 5 2 2 4 4" xfId="37177" xr:uid="{3EB4AFF7-E714-4DA9-8A57-18707BD429A8}"/>
    <cellStyle name="40% - Accent6 5 2 2 5" xfId="24201" xr:uid="{E11279A9-A0D3-40C5-80F8-664C96936C9E}"/>
    <cellStyle name="40% - Accent6 5 2 2 5 2" xfId="42964" xr:uid="{8B0B324C-588A-4A9E-957B-91096D971826}"/>
    <cellStyle name="40% - Accent6 5 2 2 6" xfId="14810" xr:uid="{DFCC37A0-496A-4591-8AE7-19DB0D06E5B0}"/>
    <cellStyle name="40% - Accent6 5 2 2 7" xfId="33583" xr:uid="{5E6BE9F0-7F4F-4FB9-9303-9BB56D86BF44}"/>
    <cellStyle name="40% - Accent6 5 2 2 8" xfId="51288" xr:uid="{E3FCBB42-E6C9-4C9C-9ED7-052506C71390}"/>
    <cellStyle name="40% - Accent6 5 2 2 9" xfId="5154" xr:uid="{0318A4C2-2C40-43B7-8646-132C56E357B9}"/>
    <cellStyle name="40% - Accent6 5 2 3" xfId="5930" xr:uid="{5282B735-16C7-4B2D-A96A-2EF5EFAEA02C}"/>
    <cellStyle name="40% - Accent6 5 2 3 2" xfId="11393" xr:uid="{37C39D52-68F0-4B7C-BBC0-D1277E725BC5}"/>
    <cellStyle name="40% - Accent6 5 2 3 2 2" xfId="30247" xr:uid="{92D5AF51-ADA9-4116-9397-0DCF00FFA5A4}"/>
    <cellStyle name="40% - Accent6 5 2 3 2 2 2" xfId="49009" xr:uid="{A9C722D0-8068-4DCC-A22C-B5B96003ABBB}"/>
    <cellStyle name="40% - Accent6 5 2 3 2 3" xfId="20856" xr:uid="{5F0102C6-A4EE-4B6E-842A-CC5C1396BC49}"/>
    <cellStyle name="40% - Accent6 5 2 3 2 4" xfId="39628" xr:uid="{5DCB8154-0E15-4F1B-89DC-3783708C1B3B}"/>
    <cellStyle name="40% - Accent6 5 2 3 3" xfId="24977" xr:uid="{5FBDE75B-1793-4359-92E4-40CF85C0DAD9}"/>
    <cellStyle name="40% - Accent6 5 2 3 3 2" xfId="43739" xr:uid="{9D9F7E1E-DBB0-4DF2-A526-16DF18DB1D9A}"/>
    <cellStyle name="40% - Accent6 5 2 3 4" xfId="15586" xr:uid="{46C8FB39-39C8-48C4-ADDC-5460104E6229}"/>
    <cellStyle name="40% - Accent6 5 2 3 5" xfId="34358" xr:uid="{0B9E4513-6590-43B2-9ED9-0601785C7595}"/>
    <cellStyle name="40% - Accent6 5 2 3 6" xfId="53739" xr:uid="{3645B32F-E7C5-4CE5-87C1-177A0FE6BC2E}"/>
    <cellStyle name="40% - Accent6 5 2 3 7" xfId="61594" xr:uid="{79C16090-17EF-444E-A615-8D927ABEFF5F}"/>
    <cellStyle name="40% - Accent6 5 2 4" xfId="4379" xr:uid="{278DF17D-9520-4E6E-A07F-3BD73DF998D3}"/>
    <cellStyle name="40% - Accent6 5 2 4 2" xfId="11394" xr:uid="{8C25D5BE-5EC9-4A52-9296-BAA4779B91F2}"/>
    <cellStyle name="40% - Accent6 5 2 4 2 2" xfId="30248" xr:uid="{967EA7AC-F96C-489A-991D-E2A16580763A}"/>
    <cellStyle name="40% - Accent6 5 2 4 2 2 2" xfId="49010" xr:uid="{ADFCC959-EB81-4EE0-8E45-CD61C45B9441}"/>
    <cellStyle name="40% - Accent6 5 2 4 2 3" xfId="20857" xr:uid="{79CE165B-52D9-4410-97F1-9587799068E4}"/>
    <cellStyle name="40% - Accent6 5 2 4 2 4" xfId="39629" xr:uid="{93962700-4517-4382-ABAD-BFC2701DC248}"/>
    <cellStyle name="40% - Accent6 5 2 4 3" xfId="23426" xr:uid="{83997458-E122-4C8E-83D5-107E7D926672}"/>
    <cellStyle name="40% - Accent6 5 2 4 3 2" xfId="42189" xr:uid="{FEB9A916-D7E9-4348-9D2F-7A82903D825C}"/>
    <cellStyle name="40% - Accent6 5 2 4 4" xfId="14035" xr:uid="{01DD88DD-4EF9-4587-9845-054430A8BA0A}"/>
    <cellStyle name="40% - Accent6 5 2 4 5" xfId="32808" xr:uid="{523D96D3-74A8-41E5-B29C-4B7156C9B964}"/>
    <cellStyle name="40% - Accent6 5 2 4 6" xfId="53740" xr:uid="{92EB5ECC-183F-4445-8FDB-9BD0C1AE3FA2}"/>
    <cellStyle name="40% - Accent6 5 2 4 7" xfId="61595" xr:uid="{ECF4EEA2-DAD2-4CA5-A125-2B78B3BBA259}"/>
    <cellStyle name="40% - Accent6 5 2 5" xfId="7204" xr:uid="{3C861F5F-33A4-4DFA-96FB-3AE8787F5305}"/>
    <cellStyle name="40% - Accent6 5 2 5 2" xfId="26244" xr:uid="{C3BB6391-3828-41A9-8DEF-2191D921BA9C}"/>
    <cellStyle name="40% - Accent6 5 2 5 2 2" xfId="45006" xr:uid="{57F1597C-EBE3-4012-84F9-6058CC22E2AE}"/>
    <cellStyle name="40% - Accent6 5 2 5 3" xfId="16853" xr:uid="{2D0B7B1C-B00D-4ECC-A4DE-A86F7411A08E}"/>
    <cellStyle name="40% - Accent6 5 2 5 4" xfId="35625" xr:uid="{147FCA61-635E-4851-A058-6932C5AB32C7}"/>
    <cellStyle name="40% - Accent6 5 2 6" xfId="8939" xr:uid="{FC12FA45-98A4-4C58-A45A-4E031FF3A628}"/>
    <cellStyle name="40% - Accent6 5 2 6 2" xfId="27795" xr:uid="{DC42E8A4-F89E-4478-BF75-7D53090FCDB4}"/>
    <cellStyle name="40% - Accent6 5 2 6 2 2" xfId="46557" xr:uid="{2220AC15-B764-4D3E-A04D-06216667DE72}"/>
    <cellStyle name="40% - Accent6 5 2 6 3" xfId="18404" xr:uid="{E539128E-0FAE-47F2-A89A-D93312E6070D}"/>
    <cellStyle name="40% - Accent6 5 2 6 4" xfId="37176" xr:uid="{13715ADF-6DF9-429E-B3C3-294F7B32729F}"/>
    <cellStyle name="40% - Accent6 5 2 7" xfId="22711" xr:uid="{B90C5B77-C4F0-4388-A0BB-0DCF59DC4495}"/>
    <cellStyle name="40% - Accent6 5 2 7 2" xfId="41483" xr:uid="{3DA6E2A2-5B56-4D3B-950F-E2E2F4F03E21}"/>
    <cellStyle name="40% - Accent6 5 2 8" xfId="13320" xr:uid="{905C34F6-29C5-460C-A88C-DD39937DEB54}"/>
    <cellStyle name="40% - Accent6 5 2 9" xfId="32102" xr:uid="{9A3E8A84-47D9-403F-8247-602458E9C047}"/>
    <cellStyle name="40% - Accent6 5 3" xfId="1798" xr:uid="{F624CADA-E5E0-4A17-8E53-21CDD1674E60}"/>
    <cellStyle name="40% - Accent6 5 3 10" xfId="51289" xr:uid="{72277D18-2A9C-47A0-A54A-CF07A0587EFD}"/>
    <cellStyle name="40% - Accent6 5 3 11" xfId="3658" xr:uid="{8838EEE0-08ED-4FED-9814-33953219BAE6}"/>
    <cellStyle name="40% - Accent6 5 3 12" xfId="56092" xr:uid="{6A2C45B3-D21B-4B27-B090-7AD1E5A2730E}"/>
    <cellStyle name="40% - Accent6 5 3 2" xfId="2620" xr:uid="{0430F3CC-4515-4F66-B749-076E03707C23}"/>
    <cellStyle name="40% - Accent6 5 3 2 10" xfId="59378" xr:uid="{8C8103CE-87BD-4738-8307-A818059337E9}"/>
    <cellStyle name="40% - Accent6 5 3 2 2" xfId="7207" xr:uid="{2FE6BF29-9079-43F0-9A69-59D6BD86B6BE}"/>
    <cellStyle name="40% - Accent6 5 3 2 2 2" xfId="11395" xr:uid="{5C4EF01F-6F45-43D3-81F3-35484399C3DE}"/>
    <cellStyle name="40% - Accent6 5 3 2 2 2 2" xfId="30249" xr:uid="{404939E0-00ED-473B-A066-11F48FDA2BE0}"/>
    <cellStyle name="40% - Accent6 5 3 2 2 2 2 2" xfId="49011" xr:uid="{C5632295-5295-404D-A175-B38C935FB01D}"/>
    <cellStyle name="40% - Accent6 5 3 2 2 2 3" xfId="20858" xr:uid="{4856F154-8C2D-472C-A0A0-4907A6BB3367}"/>
    <cellStyle name="40% - Accent6 5 3 2 2 2 4" xfId="39630" xr:uid="{81EAFADB-1A43-4F27-A7EC-BCC2A9CF924B}"/>
    <cellStyle name="40% - Accent6 5 3 2 2 3" xfId="26247" xr:uid="{A2DD0566-C613-433A-85B6-12CBC4F8DED5}"/>
    <cellStyle name="40% - Accent6 5 3 2 2 3 2" xfId="45009" xr:uid="{843BEB1B-D857-4DB2-B95F-46330E64BC23}"/>
    <cellStyle name="40% - Accent6 5 3 2 2 4" xfId="16856" xr:uid="{97D71318-5A31-45D7-A596-65F3C36EB35F}"/>
    <cellStyle name="40% - Accent6 5 3 2 2 5" xfId="35628" xr:uid="{5B62FED5-0B97-4084-80BA-BEFE4BB27B49}"/>
    <cellStyle name="40% - Accent6 5 3 2 2 6" xfId="53741" xr:uid="{C2C8E800-D091-4179-B8F2-FB10B5F8807C}"/>
    <cellStyle name="40% - Accent6 5 3 2 2 7" xfId="61596" xr:uid="{55D31BA5-C41F-4992-AD7A-F207AABC179F}"/>
    <cellStyle name="40% - Accent6 5 3 2 3" xfId="11396" xr:uid="{05DB3B0D-405A-4D1C-9593-374F11387A50}"/>
    <cellStyle name="40% - Accent6 5 3 2 3 2" xfId="30250" xr:uid="{AD7604D7-6D39-454E-98B2-B5909162340D}"/>
    <cellStyle name="40% - Accent6 5 3 2 3 2 2" xfId="49012" xr:uid="{7B5E5184-BE7C-4B18-8176-072995875900}"/>
    <cellStyle name="40% - Accent6 5 3 2 3 3" xfId="20859" xr:uid="{744FAC66-93A0-437D-B0A3-6BDD41CD238B}"/>
    <cellStyle name="40% - Accent6 5 3 2 3 4" xfId="39631" xr:uid="{B66DDD3A-AB98-4662-A949-6863DE5F533A}"/>
    <cellStyle name="40% - Accent6 5 3 2 3 5" xfId="53742" xr:uid="{A65CB899-0C59-4907-96EB-9360C224A595}"/>
    <cellStyle name="40% - Accent6 5 3 2 3 6" xfId="61597" xr:uid="{6D31400B-78BF-4869-8E7D-5B2804404B7E}"/>
    <cellStyle name="40% - Accent6 5 3 2 4" xfId="8942" xr:uid="{062F60B8-9D49-4C8E-9F4A-BBAC449DEAAD}"/>
    <cellStyle name="40% - Accent6 5 3 2 4 2" xfId="27798" xr:uid="{908BFAD5-B58C-4F99-89E5-A31E17A543C0}"/>
    <cellStyle name="40% - Accent6 5 3 2 4 2 2" xfId="46560" xr:uid="{2911EA73-754C-47CA-A148-BE8A0F8C593E}"/>
    <cellStyle name="40% - Accent6 5 3 2 4 3" xfId="18407" xr:uid="{D48AE44B-193B-49D5-B631-BEBCCD502765}"/>
    <cellStyle name="40% - Accent6 5 3 2 4 4" xfId="37179" xr:uid="{0AFF5A7A-06D6-49A0-88A6-2F64ED80845E}"/>
    <cellStyle name="40% - Accent6 5 3 2 5" xfId="24419" xr:uid="{F9E2C055-BD98-487B-B331-B002C504B26E}"/>
    <cellStyle name="40% - Accent6 5 3 2 5 2" xfId="43182" xr:uid="{9E565287-4212-49A0-B9C1-D7CFD116B120}"/>
    <cellStyle name="40% - Accent6 5 3 2 6" xfId="15028" xr:uid="{A1B46DDB-7869-4352-A89D-0D4389C33D43}"/>
    <cellStyle name="40% - Accent6 5 3 2 7" xfId="33801" xr:uid="{9BC04987-0EFE-4C49-8CA9-E781E51E7E5D}"/>
    <cellStyle name="40% - Accent6 5 3 2 8" xfId="51290" xr:uid="{E17BBA3C-E24D-481D-A81A-5BE81FF86099}"/>
    <cellStyle name="40% - Accent6 5 3 2 9" xfId="5372" xr:uid="{028F9171-841A-4A96-A86E-42DAF55398BF}"/>
    <cellStyle name="40% - Accent6 5 3 3" xfId="6148" xr:uid="{9E84A242-22B2-445B-8B0A-F15B0B3C5AF2}"/>
    <cellStyle name="40% - Accent6 5 3 3 2" xfId="11397" xr:uid="{DF7C8241-B204-4E36-96D7-E619177C305F}"/>
    <cellStyle name="40% - Accent6 5 3 3 2 2" xfId="30251" xr:uid="{801343DF-336F-4E01-9779-E3B8E3C8E60D}"/>
    <cellStyle name="40% - Accent6 5 3 3 2 2 2" xfId="49013" xr:uid="{1E177A93-275C-49FF-8CD7-8D55AC645AB3}"/>
    <cellStyle name="40% - Accent6 5 3 3 2 3" xfId="20860" xr:uid="{F055745A-4EFC-4CB3-80C2-E3AD1AFF297F}"/>
    <cellStyle name="40% - Accent6 5 3 3 2 4" xfId="39632" xr:uid="{703129AE-AE4B-448F-936F-C3F98A4DA829}"/>
    <cellStyle name="40% - Accent6 5 3 3 3" xfId="25195" xr:uid="{ED5D21D2-20D5-400C-9B64-BD577481D66A}"/>
    <cellStyle name="40% - Accent6 5 3 3 3 2" xfId="43957" xr:uid="{0BABC16B-F4C8-4133-A4DC-AD91EFF1C124}"/>
    <cellStyle name="40% - Accent6 5 3 3 4" xfId="15804" xr:uid="{09603328-5C8B-4441-A1DE-D661C851AF46}"/>
    <cellStyle name="40% - Accent6 5 3 3 5" xfId="34576" xr:uid="{81C7618C-1EF8-48C3-9AC0-6C97CCDB7CE3}"/>
    <cellStyle name="40% - Accent6 5 3 3 6" xfId="53743" xr:uid="{26AEF515-15B3-4E39-AB70-6138478A88FC}"/>
    <cellStyle name="40% - Accent6 5 3 3 7" xfId="61598" xr:uid="{FE07C3FA-4042-44E6-B1A8-93BB29A3322A}"/>
    <cellStyle name="40% - Accent6 5 3 4" xfId="4597" xr:uid="{DBBEB169-CF8C-4648-8294-E9E832F801CE}"/>
    <cellStyle name="40% - Accent6 5 3 4 2" xfId="11398" xr:uid="{5726847E-8E33-40B6-84B9-D60C36FD04FA}"/>
    <cellStyle name="40% - Accent6 5 3 4 2 2" xfId="30252" xr:uid="{24531B55-919D-46E3-9106-CA8FBB21B83A}"/>
    <cellStyle name="40% - Accent6 5 3 4 2 2 2" xfId="49014" xr:uid="{3998813B-6725-434D-8A26-34D2B4E6365C}"/>
    <cellStyle name="40% - Accent6 5 3 4 2 3" xfId="20861" xr:uid="{888343C1-1F99-423E-9CFE-F4917BCB2419}"/>
    <cellStyle name="40% - Accent6 5 3 4 2 4" xfId="39633" xr:uid="{7692A60F-C2EC-4F94-AB99-CB8F5ABF1ABE}"/>
    <cellStyle name="40% - Accent6 5 3 4 3" xfId="23644" xr:uid="{C43EF6C7-F49A-4220-9427-0AFCB85DD087}"/>
    <cellStyle name="40% - Accent6 5 3 4 3 2" xfId="42407" xr:uid="{6E4F9D63-1BB9-429E-BF6F-BB82145EFACB}"/>
    <cellStyle name="40% - Accent6 5 3 4 4" xfId="14253" xr:uid="{2DC536E7-4E0E-414A-BAF8-02E5F17D8A58}"/>
    <cellStyle name="40% - Accent6 5 3 4 5" xfId="33026" xr:uid="{E83B2C6B-D66A-476A-B569-0E3EC2F4E78E}"/>
    <cellStyle name="40% - Accent6 5 3 4 6" xfId="53744" xr:uid="{8697E8C2-12B2-4E62-9BE0-773C4E16C84F}"/>
    <cellStyle name="40% - Accent6 5 3 4 7" xfId="61599" xr:uid="{40053B72-4235-48EB-A89B-951BE9420AB2}"/>
    <cellStyle name="40% - Accent6 5 3 5" xfId="7206" xr:uid="{839032A8-6E9E-47FA-BCC6-D21877D75FD6}"/>
    <cellStyle name="40% - Accent6 5 3 5 2" xfId="26246" xr:uid="{2FA5C6AF-4EC3-46FB-B1F2-2E6C4EC2BD40}"/>
    <cellStyle name="40% - Accent6 5 3 5 2 2" xfId="45008" xr:uid="{F5D72DB4-524D-4C4C-AB69-ADAD6183FB15}"/>
    <cellStyle name="40% - Accent6 5 3 5 3" xfId="16855" xr:uid="{E4F09746-12AD-4167-A604-9BFC205C5D18}"/>
    <cellStyle name="40% - Accent6 5 3 5 4" xfId="35627" xr:uid="{017AE044-D0B4-40B4-9974-06C3AB9D362A}"/>
    <cellStyle name="40% - Accent6 5 3 6" xfId="8941" xr:uid="{5BED40D9-59F0-46E2-93E1-08B48F362403}"/>
    <cellStyle name="40% - Accent6 5 3 6 2" xfId="27797" xr:uid="{680DCA07-F074-44C0-8627-01B36E69FAAC}"/>
    <cellStyle name="40% - Accent6 5 3 6 2 2" xfId="46559" xr:uid="{5BC34835-E8E4-47EE-9C08-390B164AF028}"/>
    <cellStyle name="40% - Accent6 5 3 6 3" xfId="18406" xr:uid="{D625212F-13C1-438E-AB2F-3675BE71B990}"/>
    <cellStyle name="40% - Accent6 5 3 6 4" xfId="37178" xr:uid="{E6C392CE-C204-474C-8889-9B8D4044DFA2}"/>
    <cellStyle name="40% - Accent6 5 3 7" xfId="22712" xr:uid="{FF320EAD-2F7F-45A5-A61B-34C571130F10}"/>
    <cellStyle name="40% - Accent6 5 3 7 2" xfId="41484" xr:uid="{F53556AF-C2C2-4DC5-A152-3913D2C97F42}"/>
    <cellStyle name="40% - Accent6 5 3 8" xfId="13321" xr:uid="{BB70B458-D2E0-473F-ACF5-D648450117AF}"/>
    <cellStyle name="40% - Accent6 5 3 9" xfId="32103" xr:uid="{F51817CD-E312-47B7-A85B-B8FB3A3CCD7C}"/>
    <cellStyle name="40% - Accent6 5 4" xfId="1592" xr:uid="{7AC3C453-A680-406A-A4B2-9F3A477E1899}"/>
    <cellStyle name="40% - Accent6 5 4 10" xfId="56093" xr:uid="{B0E56B2C-9106-4CFB-A123-6B7337520174}"/>
    <cellStyle name="40% - Accent6 5 4 2" xfId="7208" xr:uid="{2CE3B2E4-61A9-4FDD-8233-D70015D084DA}"/>
    <cellStyle name="40% - Accent6 5 4 2 2" xfId="11399" xr:uid="{AEB56CB1-194C-4D6B-80CC-FE74604202E4}"/>
    <cellStyle name="40% - Accent6 5 4 2 2 2" xfId="30253" xr:uid="{B8579F8B-257A-43A9-86AA-B17AB35A5657}"/>
    <cellStyle name="40% - Accent6 5 4 2 2 2 2" xfId="49015" xr:uid="{CA46673C-EDAA-480E-B8F9-75464546F37B}"/>
    <cellStyle name="40% - Accent6 5 4 2 2 3" xfId="20862" xr:uid="{54E015ED-A72D-4031-9F46-DEBAC9D7EF6D}"/>
    <cellStyle name="40% - Accent6 5 4 2 2 4" xfId="39634" xr:uid="{8DD50F40-73DB-44A8-ABA3-2632A5EC5285}"/>
    <cellStyle name="40% - Accent6 5 4 2 3" xfId="26248" xr:uid="{10785D8C-849C-4D7F-B6A6-E330F8ACF12C}"/>
    <cellStyle name="40% - Accent6 5 4 2 3 2" xfId="45010" xr:uid="{4466BA2E-7769-4ECB-8B65-65DC3CA65AAA}"/>
    <cellStyle name="40% - Accent6 5 4 2 4" xfId="16857" xr:uid="{A3CF7E9B-C71E-4A9A-9445-AC9047CC14EB}"/>
    <cellStyle name="40% - Accent6 5 4 2 5" xfId="35629" xr:uid="{DC142D81-DA0C-4C0B-B1AB-24CAAD6504DC}"/>
    <cellStyle name="40% - Accent6 5 4 2 6" xfId="53745" xr:uid="{E3C90CBA-EAA5-4417-AC75-05150FF22A37}"/>
    <cellStyle name="40% - Accent6 5 4 2 7" xfId="61600" xr:uid="{CC58CD5C-43B1-4FBF-8084-0632D2010778}"/>
    <cellStyle name="40% - Accent6 5 4 3" xfId="11400" xr:uid="{193E1F99-2661-47C5-BCF9-C03377A9D754}"/>
    <cellStyle name="40% - Accent6 5 4 3 2" xfId="30254" xr:uid="{89438F03-D99D-46BE-B847-5172565EC0F9}"/>
    <cellStyle name="40% - Accent6 5 4 3 2 2" xfId="49016" xr:uid="{C0E78659-836F-4049-BFCF-3A0F08523DFB}"/>
    <cellStyle name="40% - Accent6 5 4 3 3" xfId="20863" xr:uid="{8696DF5B-45A3-40D7-AA5D-AF6378004571}"/>
    <cellStyle name="40% - Accent6 5 4 3 4" xfId="39635" xr:uid="{D9F40F3A-CA41-4FA2-AD57-F09E2000E02F}"/>
    <cellStyle name="40% - Accent6 5 4 3 5" xfId="53746" xr:uid="{44CDACE4-E8EF-477D-8B87-8883D3A288B5}"/>
    <cellStyle name="40% - Accent6 5 4 3 6" xfId="61601" xr:uid="{031C0F0E-A59D-416B-9CCB-B1D2691754FF}"/>
    <cellStyle name="40% - Accent6 5 4 4" xfId="8943" xr:uid="{C0D08DCD-BA7A-447B-966C-5BCA1B58F71A}"/>
    <cellStyle name="40% - Accent6 5 4 4 2" xfId="27799" xr:uid="{196A3977-D19E-44A7-924D-7AFF7D12DB34}"/>
    <cellStyle name="40% - Accent6 5 4 4 2 2" xfId="46561" xr:uid="{08DD9E1D-0D83-49B1-BE25-54E9CC642A24}"/>
    <cellStyle name="40% - Accent6 5 4 4 3" xfId="18408" xr:uid="{D547C22C-0211-4DAA-8FC1-CE4AE19281D7}"/>
    <cellStyle name="40% - Accent6 5 4 4 4" xfId="37180" xr:uid="{85D6E261-B40A-4DFC-841E-07373F8FADFD}"/>
    <cellStyle name="40% - Accent6 5 4 5" xfId="23986" xr:uid="{449DBEFF-46F7-4B6A-86AE-28E5FB3429A4}"/>
    <cellStyle name="40% - Accent6 5 4 5 2" xfId="42749" xr:uid="{E5032666-64DA-4168-8E8C-A7B6BAB755C6}"/>
    <cellStyle name="40% - Accent6 5 4 6" xfId="14595" xr:uid="{DB36D9D2-0F84-44A8-B29C-D3FD2F05632F}"/>
    <cellStyle name="40% - Accent6 5 4 7" xfId="33368" xr:uid="{596FFDD7-E4E8-4EF5-A487-7F73D7ED81EB}"/>
    <cellStyle name="40% - Accent6 5 4 8" xfId="51291" xr:uid="{E3B43B8A-CB16-4FC5-A50E-FDF97B1E272B}"/>
    <cellStyle name="40% - Accent6 5 4 9" xfId="4939" xr:uid="{8665733B-F629-44A6-8E57-9251DDC77F50}"/>
    <cellStyle name="40% - Accent6 5 5" xfId="2621" xr:uid="{78D4C36E-82BA-44B9-B010-59A69B663A57}"/>
    <cellStyle name="40% - Accent6 5 5 10" xfId="56094" xr:uid="{6BC30CC0-229A-45D3-B46A-7BFAB48F3843}"/>
    <cellStyle name="40% - Accent6 5 5 2" xfId="11402" xr:uid="{E823B04A-30D8-43A0-9519-6C5F3E99004A}"/>
    <cellStyle name="40% - Accent6 5 5 2 2" xfId="30256" xr:uid="{42188871-55A7-40C1-B0D5-107F39491AD7}"/>
    <cellStyle name="40% - Accent6 5 5 2 2 2" xfId="49018" xr:uid="{A5B061BC-8798-4267-980C-6D9CEFA546F1}"/>
    <cellStyle name="40% - Accent6 5 5 2 3" xfId="20865" xr:uid="{84A13B5F-E7B0-4436-A494-CE332EF8057D}"/>
    <cellStyle name="40% - Accent6 5 5 2 4" xfId="39637" xr:uid="{0913F15F-B7C7-443D-AC52-C6296CF973D9}"/>
    <cellStyle name="40% - Accent6 5 5 2 5" xfId="53748" xr:uid="{008A3E0F-1E18-4943-87CB-973DCDE87293}"/>
    <cellStyle name="40% - Accent6 5 5 2 6" xfId="61602" xr:uid="{7B04F53E-9FA9-4150-9067-D1EC9651A91D}"/>
    <cellStyle name="40% - Accent6 5 5 3" xfId="11403" xr:uid="{456DF7E8-65AE-4450-BE93-3A0745F42B22}"/>
    <cellStyle name="40% - Accent6 5 5 3 2" xfId="30257" xr:uid="{B9AD6C58-A1D2-48C5-93A0-F65A797F87B6}"/>
    <cellStyle name="40% - Accent6 5 5 3 2 2" xfId="49019" xr:uid="{1C04B723-6EC9-479A-9BCC-4A0ADECBCDED}"/>
    <cellStyle name="40% - Accent6 5 5 3 3" xfId="20866" xr:uid="{E3F6C052-F066-434C-9665-2C14259D448D}"/>
    <cellStyle name="40% - Accent6 5 5 3 4" xfId="39638" xr:uid="{34F4DEF3-8C3E-41CD-8B33-C1CC4AFE8073}"/>
    <cellStyle name="40% - Accent6 5 5 3 5" xfId="53749" xr:uid="{054A78A8-1B1D-4BB7-8313-AA6AF589BA76}"/>
    <cellStyle name="40% - Accent6 5 5 3 6" xfId="61603" xr:uid="{1C4A70F3-A4E2-4F1B-ACF5-8B3DC8E5783A}"/>
    <cellStyle name="40% - Accent6 5 5 4" xfId="11401" xr:uid="{957C9A30-040E-4FF7-A62E-4D99374FABDB}"/>
    <cellStyle name="40% - Accent6 5 5 4 2" xfId="30255" xr:uid="{52DAAA2E-1112-4D18-942D-82D34269760D}"/>
    <cellStyle name="40% - Accent6 5 5 4 2 2" xfId="49017" xr:uid="{C04A4E95-6021-48EC-B5FF-DAD791764A5C}"/>
    <cellStyle name="40% - Accent6 5 5 4 3" xfId="20864" xr:uid="{CF83C189-FE01-43E1-A06E-BE97CF1DE108}"/>
    <cellStyle name="40% - Accent6 5 5 4 4" xfId="39636" xr:uid="{5322BEE9-F357-4FCD-8835-42313E41F05C}"/>
    <cellStyle name="40% - Accent6 5 5 5" xfId="24762" xr:uid="{E9AFAC02-F1D9-490D-A704-8F728923F87E}"/>
    <cellStyle name="40% - Accent6 5 5 5 2" xfId="43524" xr:uid="{100211DE-906D-4759-87FC-1967D420C622}"/>
    <cellStyle name="40% - Accent6 5 5 6" xfId="15371" xr:uid="{1420CF67-3B8B-4EC9-BCB3-B3C560E2FBBF}"/>
    <cellStyle name="40% - Accent6 5 5 7" xfId="34143" xr:uid="{551652E0-CCDA-479D-B235-33FDD81DA884}"/>
    <cellStyle name="40% - Accent6 5 5 8" xfId="53747" xr:uid="{9323B97C-C282-4B88-A319-EBC6AF778E89}"/>
    <cellStyle name="40% - Accent6 5 5 9" xfId="5715" xr:uid="{9AF5F1CE-259E-49F2-B375-F370D6D5CA38}"/>
    <cellStyle name="40% - Accent6 5 6" xfId="4164" xr:uid="{24A20F63-06E9-4C77-BE84-B806081FFF2E}"/>
    <cellStyle name="40% - Accent6 5 6 2" xfId="23211" xr:uid="{E686870E-0C95-45F5-82C8-AB3C849BC8AC}"/>
    <cellStyle name="40% - Accent6 5 6 2 2" xfId="41974" xr:uid="{927C484D-EDBC-44BB-A8B2-9CB17B34FAC2}"/>
    <cellStyle name="40% - Accent6 5 6 3" xfId="13820" xr:uid="{73EDDE5F-C90A-4C6B-AEDF-19C47C831168}"/>
    <cellStyle name="40% - Accent6 5 6 4" xfId="32593" xr:uid="{CC07AA5E-3830-4A28-99C0-15C1714152CD}"/>
    <cellStyle name="40% - Accent6 5 6 5" xfId="56095" xr:uid="{785989A7-6554-4123-AF21-B59FB91A14CD}"/>
    <cellStyle name="40% - Accent6 5 7" xfId="7203" xr:uid="{4A215744-D09F-4772-A0D9-E61E9DC7E7BF}"/>
    <cellStyle name="40% - Accent6 5 7 2" xfId="26243" xr:uid="{50B0E805-AA77-4FD6-8190-45C2565A0EBB}"/>
    <cellStyle name="40% - Accent6 5 7 2 2" xfId="45005" xr:uid="{7C4F67E0-7407-4260-B767-4DC186371DE1}"/>
    <cellStyle name="40% - Accent6 5 7 3" xfId="16852" xr:uid="{C2DCE6B8-C652-424A-A89E-C2589420FF3A}"/>
    <cellStyle name="40% - Accent6 5 7 4" xfId="35624" xr:uid="{09081A00-7E38-43F9-8A97-6A453BB284EC}"/>
    <cellStyle name="40% - Accent6 5 7 5" xfId="56096" xr:uid="{615B66D6-96D6-44C9-A43D-20B464AA56EA}"/>
    <cellStyle name="40% - Accent6 5 8" xfId="7980" xr:uid="{3ABE35B1-E72D-45FE-9902-38799AD24AC5}"/>
    <cellStyle name="40% - Accent6 5 8 2" xfId="56097" xr:uid="{29AC0E73-0BF7-49EE-AFB5-E78FC3908507}"/>
    <cellStyle name="40% - Accent6 5 9" xfId="8938" xr:uid="{349B6EFB-EEB3-4131-AAC0-C4214C20F3A6}"/>
    <cellStyle name="40% - Accent6 5 9 2" xfId="27794" xr:uid="{4CB78345-E782-48EE-8C99-CDE612AA7DD4}"/>
    <cellStyle name="40% - Accent6 5 9 2 2" xfId="46556" xr:uid="{C0732668-320D-4113-A874-18C20CA0E7D6}"/>
    <cellStyle name="40% - Accent6 5 9 3" xfId="18403" xr:uid="{F4196F5E-5CE3-42A3-9B4D-4E4FA3C012C2}"/>
    <cellStyle name="40% - Accent6 5 9 4" xfId="37175" xr:uid="{A4C1480D-8175-4A53-A486-106F17986ADD}"/>
    <cellStyle name="40% - Accent6 5 9 5" xfId="56098" xr:uid="{AA6BE3F5-59FE-4371-A939-60188F701F81}"/>
    <cellStyle name="40% - Accent6 6" xfId="1223" xr:uid="{42AF36E6-519F-4BEF-B4AF-093F5D001321}"/>
    <cellStyle name="40% - Accent6 6 10" xfId="22713" xr:uid="{6900EF05-53B4-4449-9297-9F7323E91FE5}"/>
    <cellStyle name="40% - Accent6 6 10 2" xfId="41485" xr:uid="{F95832F5-4F1D-40D3-9062-CEA3F45E1D83}"/>
    <cellStyle name="40% - Accent6 6 11" xfId="13322" xr:uid="{2D391A10-E4C6-440C-B659-5E23DFE201C7}"/>
    <cellStyle name="40% - Accent6 6 12" xfId="32104" xr:uid="{8D6072E8-06A5-4408-BF3B-267F1FE9732B}"/>
    <cellStyle name="40% - Accent6 6 13" xfId="51292" xr:uid="{E514421A-8173-486F-B67E-D45A2BE23F4E}"/>
    <cellStyle name="40% - Accent6 6 14" xfId="3659" xr:uid="{355D4C73-0AA6-4EF6-A2D4-BD75BA5FCF7B}"/>
    <cellStyle name="40% - Accent6 6 15" xfId="56099" xr:uid="{B426060D-640B-428E-88C4-DE49F788CB3D}"/>
    <cellStyle name="40% - Accent6 6 2" xfId="1429" xr:uid="{4A43FA8E-7C8A-4306-9C09-A564AF1EF184}"/>
    <cellStyle name="40% - Accent6 6 2 10" xfId="51293" xr:uid="{34647D94-BFEE-459D-BA33-B3AC792334F0}"/>
    <cellStyle name="40% - Accent6 6 2 11" xfId="3660" xr:uid="{3FE250D0-7BEE-49EA-99B0-866C0852DBD0}"/>
    <cellStyle name="40% - Accent6 6 2 12" xfId="56100" xr:uid="{A221BD6E-1D08-49F0-AF6A-7E82325750C7}"/>
    <cellStyle name="40% - Accent6 6 2 2" xfId="2087" xr:uid="{D3A31C83-1307-46E4-9629-0614F4531696}"/>
    <cellStyle name="40% - Accent6 6 2 2 10" xfId="59379" xr:uid="{D66EDBF6-7FDB-481A-A87F-51167B5FB701}"/>
    <cellStyle name="40% - Accent6 6 2 2 2" xfId="7211" xr:uid="{04EBB686-2CA4-42CD-8D8F-A08939922FCE}"/>
    <cellStyle name="40% - Accent6 6 2 2 2 2" xfId="11404" xr:uid="{B2A6941E-A179-4B1F-99ED-3DA646463AB5}"/>
    <cellStyle name="40% - Accent6 6 2 2 2 2 2" xfId="30258" xr:uid="{FA7A1E7C-305A-45CA-9AD5-FBE1CC6F7F98}"/>
    <cellStyle name="40% - Accent6 6 2 2 2 2 2 2" xfId="49020" xr:uid="{857FBF0C-BE3D-466E-BEBF-CAF10F6F3926}"/>
    <cellStyle name="40% - Accent6 6 2 2 2 2 3" xfId="20867" xr:uid="{82B5AF6F-3741-499F-BF63-E95DB470CBD3}"/>
    <cellStyle name="40% - Accent6 6 2 2 2 2 4" xfId="39639" xr:uid="{B3670CEC-73EF-4AA6-8F98-DB3DCFCA2DD6}"/>
    <cellStyle name="40% - Accent6 6 2 2 2 3" xfId="26251" xr:uid="{0B071335-FBD0-4FF7-BD0F-2DBDEB8017A3}"/>
    <cellStyle name="40% - Accent6 6 2 2 2 3 2" xfId="45013" xr:uid="{2DC5BC5D-E858-4965-96D5-91C8E72076E9}"/>
    <cellStyle name="40% - Accent6 6 2 2 2 4" xfId="16860" xr:uid="{76DF44AA-80EA-4E83-9F16-4484BFE56EE3}"/>
    <cellStyle name="40% - Accent6 6 2 2 2 5" xfId="35632" xr:uid="{5EAE30B6-12EC-40A2-9B5C-6CCE56F5517F}"/>
    <cellStyle name="40% - Accent6 6 2 2 2 6" xfId="53750" xr:uid="{D8E3AC39-00B0-40F6-B930-54E860AFAB90}"/>
    <cellStyle name="40% - Accent6 6 2 2 2 7" xfId="61604" xr:uid="{96E9FC52-466D-48D8-845B-408F5C970F5F}"/>
    <cellStyle name="40% - Accent6 6 2 2 3" xfId="11405" xr:uid="{A5BBC765-C066-42F4-9022-26214C2D8479}"/>
    <cellStyle name="40% - Accent6 6 2 2 3 2" xfId="30259" xr:uid="{3425911D-170D-4E1E-9022-41F72297226C}"/>
    <cellStyle name="40% - Accent6 6 2 2 3 2 2" xfId="49021" xr:uid="{587013F2-187B-4774-8405-C1A15BF7669B}"/>
    <cellStyle name="40% - Accent6 6 2 2 3 3" xfId="20868" xr:uid="{146405BC-8448-4648-BD5B-82E61677E4F8}"/>
    <cellStyle name="40% - Accent6 6 2 2 3 4" xfId="39640" xr:uid="{4D682A2F-24B2-48C0-8087-13774070E650}"/>
    <cellStyle name="40% - Accent6 6 2 2 3 5" xfId="53751" xr:uid="{29F785A8-9748-4CD5-AE62-524F0D278516}"/>
    <cellStyle name="40% - Accent6 6 2 2 3 6" xfId="61605" xr:uid="{03C974D1-2CCE-4084-867D-B81D35B438A2}"/>
    <cellStyle name="40% - Accent6 6 2 2 4" xfId="8946" xr:uid="{7F97BE40-E30C-4AC0-A5D9-A24DC13081E5}"/>
    <cellStyle name="40% - Accent6 6 2 2 4 2" xfId="27802" xr:uid="{6354214F-B008-465B-982F-DFAB42721135}"/>
    <cellStyle name="40% - Accent6 6 2 2 4 2 2" xfId="46564" xr:uid="{AC6E0C9C-0C34-45F4-8CB2-7E384EC628E1}"/>
    <cellStyle name="40% - Accent6 6 2 2 4 3" xfId="18411" xr:uid="{F9150311-9F90-4CF2-9808-F3AB5B8400D7}"/>
    <cellStyle name="40% - Accent6 6 2 2 4 4" xfId="37183" xr:uid="{BCB2BED1-A326-4524-9B0B-95838864A4C6}"/>
    <cellStyle name="40% - Accent6 6 2 2 5" xfId="24244" xr:uid="{A4B9074F-12DD-48C2-A753-5EDC5B2A9D2B}"/>
    <cellStyle name="40% - Accent6 6 2 2 5 2" xfId="43007" xr:uid="{E9997401-337D-4FA6-AF93-CA0C01F496D4}"/>
    <cellStyle name="40% - Accent6 6 2 2 6" xfId="14853" xr:uid="{81E140B1-EA95-4358-9BF9-97DBF07E9E27}"/>
    <cellStyle name="40% - Accent6 6 2 2 7" xfId="33626" xr:uid="{C536F264-5D7A-4F60-9B4F-C5126B941893}"/>
    <cellStyle name="40% - Accent6 6 2 2 8" xfId="51294" xr:uid="{FA131419-9209-41DA-97FC-21C50EEA87CB}"/>
    <cellStyle name="40% - Accent6 6 2 2 9" xfId="5197" xr:uid="{345DB038-81C8-471E-AEA6-4B56EDDBBA35}"/>
    <cellStyle name="40% - Accent6 6 2 3" xfId="5973" xr:uid="{D0CB9253-690A-43EC-8B04-0CE27ADE690E}"/>
    <cellStyle name="40% - Accent6 6 2 3 2" xfId="11406" xr:uid="{7AA154C7-5F1C-4F00-A779-A6F5DAE3E3E4}"/>
    <cellStyle name="40% - Accent6 6 2 3 2 2" xfId="30260" xr:uid="{6842A94F-9349-4784-9BA2-A62A1A373B5D}"/>
    <cellStyle name="40% - Accent6 6 2 3 2 2 2" xfId="49022" xr:uid="{DA7F4F83-86F8-4429-B3E1-DC4BFDBB38BC}"/>
    <cellStyle name="40% - Accent6 6 2 3 2 3" xfId="20869" xr:uid="{4A9C6D94-B70D-443E-9127-9C1BAD353649}"/>
    <cellStyle name="40% - Accent6 6 2 3 2 4" xfId="39641" xr:uid="{AFC99635-66BD-4EFE-A747-AB2E141F912C}"/>
    <cellStyle name="40% - Accent6 6 2 3 3" xfId="25020" xr:uid="{DCF81BBD-597F-4EE7-8636-B0A87CE948DB}"/>
    <cellStyle name="40% - Accent6 6 2 3 3 2" xfId="43782" xr:uid="{C6BC6B7C-20D7-42B7-BCAB-2D4448E06332}"/>
    <cellStyle name="40% - Accent6 6 2 3 4" xfId="15629" xr:uid="{36886F92-B331-4F4B-9C0F-50D0C903DFAE}"/>
    <cellStyle name="40% - Accent6 6 2 3 5" xfId="34401" xr:uid="{F5BC4A3E-A5E0-435E-8AB7-FCEBE38E809E}"/>
    <cellStyle name="40% - Accent6 6 2 3 6" xfId="53752" xr:uid="{36B7D109-D834-406D-8093-6CA49CA02C02}"/>
    <cellStyle name="40% - Accent6 6 2 3 7" xfId="61606" xr:uid="{03AE7464-5C59-440E-B52F-AB048EEDA52C}"/>
    <cellStyle name="40% - Accent6 6 2 4" xfId="4422" xr:uid="{DB348704-9280-4EB5-A70D-E69A4B1DCE63}"/>
    <cellStyle name="40% - Accent6 6 2 4 2" xfId="11407" xr:uid="{CC10B4A8-EE95-4F77-967E-88539DC068B0}"/>
    <cellStyle name="40% - Accent6 6 2 4 2 2" xfId="30261" xr:uid="{F66C6F70-9A76-4855-90BD-F3A34AB64872}"/>
    <cellStyle name="40% - Accent6 6 2 4 2 2 2" xfId="49023" xr:uid="{5410F088-CD50-479C-8575-2E00FEAE5F33}"/>
    <cellStyle name="40% - Accent6 6 2 4 2 3" xfId="20870" xr:uid="{F6CF30A2-C855-428F-987F-AB18027BA1D5}"/>
    <cellStyle name="40% - Accent6 6 2 4 2 4" xfId="39642" xr:uid="{0B843DC2-A546-49B2-97CE-D539A9722530}"/>
    <cellStyle name="40% - Accent6 6 2 4 3" xfId="23469" xr:uid="{813FF0A3-5E10-4D71-B024-06C3B3FD3F8F}"/>
    <cellStyle name="40% - Accent6 6 2 4 3 2" xfId="42232" xr:uid="{8684DBFB-1BB8-4397-9C75-619901B6B93E}"/>
    <cellStyle name="40% - Accent6 6 2 4 4" xfId="14078" xr:uid="{1D376A00-80B3-4D06-832A-D5A89F1578D4}"/>
    <cellStyle name="40% - Accent6 6 2 4 5" xfId="32851" xr:uid="{041CFD5A-C6FF-4AF2-BCB3-F8CFCF4DDF9D}"/>
    <cellStyle name="40% - Accent6 6 2 4 6" xfId="53753" xr:uid="{68D6B414-4D59-4741-AFF7-FCD2E6C8BD14}"/>
    <cellStyle name="40% - Accent6 6 2 4 7" xfId="61607" xr:uid="{EBC967B3-6070-4867-AFC6-44656C1FC265}"/>
    <cellStyle name="40% - Accent6 6 2 5" xfId="7210" xr:uid="{1C812088-EE3E-4B01-B6D9-A310D3DB3671}"/>
    <cellStyle name="40% - Accent6 6 2 5 2" xfId="26250" xr:uid="{121E0399-6801-49A3-873F-B6C3F59B4041}"/>
    <cellStyle name="40% - Accent6 6 2 5 2 2" xfId="45012" xr:uid="{F3C0EEEC-7068-4F57-8F48-E68A613E0140}"/>
    <cellStyle name="40% - Accent6 6 2 5 3" xfId="16859" xr:uid="{2296BF64-18E1-45C9-A127-2325FC1C9AC2}"/>
    <cellStyle name="40% - Accent6 6 2 5 4" xfId="35631" xr:uid="{EC43D7A6-236E-4A21-8386-BED27A651409}"/>
    <cellStyle name="40% - Accent6 6 2 6" xfId="8945" xr:uid="{20F41D03-C4EA-419B-A2C8-F17AD55A7103}"/>
    <cellStyle name="40% - Accent6 6 2 6 2" xfId="27801" xr:uid="{07AD8A33-B471-4B50-8024-A24D722A7AF7}"/>
    <cellStyle name="40% - Accent6 6 2 6 2 2" xfId="46563" xr:uid="{A8C31F6A-CD7D-46EE-8B73-549D0B3096BE}"/>
    <cellStyle name="40% - Accent6 6 2 6 3" xfId="18410" xr:uid="{02FB5246-3E33-4919-9943-9408582DCA94}"/>
    <cellStyle name="40% - Accent6 6 2 6 4" xfId="37182" xr:uid="{3316FEBD-A218-4DDA-8A70-96B3137E2895}"/>
    <cellStyle name="40% - Accent6 6 2 7" xfId="22714" xr:uid="{85600B82-19EF-4EB5-ABC3-8F05FC511566}"/>
    <cellStyle name="40% - Accent6 6 2 7 2" xfId="41486" xr:uid="{39350569-D4E5-4E9F-9CC9-2EE5F47E8DA0}"/>
    <cellStyle name="40% - Accent6 6 2 8" xfId="13323" xr:uid="{0C676F02-FE7A-48ED-A68B-926E0DEFEF97}"/>
    <cellStyle name="40% - Accent6 6 2 9" xfId="32105" xr:uid="{9777F72D-DBA0-4772-8427-FBE419578759}"/>
    <cellStyle name="40% - Accent6 6 3" xfId="1881" xr:uid="{BE59A03C-4B31-487D-A229-9DBBF58B951B}"/>
    <cellStyle name="40% - Accent6 6 3 10" xfId="51295" xr:uid="{D83CAEA1-3DC9-48BE-ABF8-E6DE4F2B5E74}"/>
    <cellStyle name="40% - Accent6 6 3 11" xfId="3661" xr:uid="{EF4D0D51-92FA-4761-8AE7-BEBA293B82F4}"/>
    <cellStyle name="40% - Accent6 6 3 12" xfId="56101" xr:uid="{13381118-8B1F-4B08-85ED-1CA166960E75}"/>
    <cellStyle name="40% - Accent6 6 3 2" xfId="2622" xr:uid="{15652F62-E4E4-4B04-9E47-752A816B0863}"/>
    <cellStyle name="40% - Accent6 6 3 2 10" xfId="59380" xr:uid="{9AD51000-816A-4E21-BF4C-B57685F870C6}"/>
    <cellStyle name="40% - Accent6 6 3 2 2" xfId="7213" xr:uid="{6AA472C1-FEBF-4263-A696-31078C083968}"/>
    <cellStyle name="40% - Accent6 6 3 2 2 2" xfId="11408" xr:uid="{0D901BA0-02D7-4394-A203-FF0689AA5A4D}"/>
    <cellStyle name="40% - Accent6 6 3 2 2 2 2" xfId="30262" xr:uid="{D7B9E89B-6801-4865-91DB-66AE4D0145AB}"/>
    <cellStyle name="40% - Accent6 6 3 2 2 2 2 2" xfId="49024" xr:uid="{8B9780F4-2C25-4825-8646-160E7C71187C}"/>
    <cellStyle name="40% - Accent6 6 3 2 2 2 3" xfId="20871" xr:uid="{E8D367FE-4F68-4BBE-A8C9-6196C65F8E96}"/>
    <cellStyle name="40% - Accent6 6 3 2 2 2 4" xfId="39643" xr:uid="{DB1E498E-6FE0-4966-BF64-FE655DB25304}"/>
    <cellStyle name="40% - Accent6 6 3 2 2 3" xfId="26253" xr:uid="{4614B921-D8B1-483C-B351-F0B103E8D5F8}"/>
    <cellStyle name="40% - Accent6 6 3 2 2 3 2" xfId="45015" xr:uid="{D9DC8FD5-AD07-408E-A679-FDFF888DAD17}"/>
    <cellStyle name="40% - Accent6 6 3 2 2 4" xfId="16862" xr:uid="{05BF6C4F-054B-4BDE-8920-2A2962E91707}"/>
    <cellStyle name="40% - Accent6 6 3 2 2 5" xfId="35634" xr:uid="{511A50E0-2AB4-46C5-92A8-BA726FA3BDED}"/>
    <cellStyle name="40% - Accent6 6 3 2 2 6" xfId="53754" xr:uid="{6D697608-6FFB-4FF1-BD16-60F4AB86F916}"/>
    <cellStyle name="40% - Accent6 6 3 2 2 7" xfId="61608" xr:uid="{D9A5BE4C-3A91-48FA-8933-182D15789A5B}"/>
    <cellStyle name="40% - Accent6 6 3 2 3" xfId="11409" xr:uid="{C0A332EF-62C0-4D81-87DC-5DF5ACD94CC5}"/>
    <cellStyle name="40% - Accent6 6 3 2 3 2" xfId="30263" xr:uid="{AEF7EA83-3307-44C7-8103-F49F3004EFA2}"/>
    <cellStyle name="40% - Accent6 6 3 2 3 2 2" xfId="49025" xr:uid="{8D62E4B7-763F-4B9D-91D1-CA6464999D48}"/>
    <cellStyle name="40% - Accent6 6 3 2 3 3" xfId="20872" xr:uid="{38AC92E8-8DBB-4CFD-B24A-C694F7B8F7B4}"/>
    <cellStyle name="40% - Accent6 6 3 2 3 4" xfId="39644" xr:uid="{D0A50BC7-F6E8-452E-982D-C6198A91CC4D}"/>
    <cellStyle name="40% - Accent6 6 3 2 3 5" xfId="53755" xr:uid="{825F7C36-AD81-4679-8CE6-61AD215468AD}"/>
    <cellStyle name="40% - Accent6 6 3 2 3 6" xfId="61609" xr:uid="{8B9A825E-057B-4D92-97D7-248305D37EDA}"/>
    <cellStyle name="40% - Accent6 6 3 2 4" xfId="8948" xr:uid="{3E1074E1-ECCD-4607-8073-209E45975C90}"/>
    <cellStyle name="40% - Accent6 6 3 2 4 2" xfId="27804" xr:uid="{F2FDC367-236E-4924-8E9B-74A7780B2517}"/>
    <cellStyle name="40% - Accent6 6 3 2 4 2 2" xfId="46566" xr:uid="{7293346F-9FBE-4DD9-82BC-88E1D320A660}"/>
    <cellStyle name="40% - Accent6 6 3 2 4 3" xfId="18413" xr:uid="{A3B616E0-CDC1-48AF-9B7E-5E7A3DFC1A2D}"/>
    <cellStyle name="40% - Accent6 6 3 2 4 4" xfId="37185" xr:uid="{D10D4D55-86E6-4584-9520-9A84BED514A1}"/>
    <cellStyle name="40% - Accent6 6 3 2 5" xfId="24462" xr:uid="{C42A7BD5-D72C-4C76-A3E7-C05BCBDF345A}"/>
    <cellStyle name="40% - Accent6 6 3 2 5 2" xfId="43225" xr:uid="{9DA2871E-25AF-491D-938E-D66C57964E0A}"/>
    <cellStyle name="40% - Accent6 6 3 2 6" xfId="15071" xr:uid="{7BEF93A8-8B7E-4393-B90D-964130F982C9}"/>
    <cellStyle name="40% - Accent6 6 3 2 7" xfId="33844" xr:uid="{B631AE4A-890C-47A5-A90F-DE18D269FCD2}"/>
    <cellStyle name="40% - Accent6 6 3 2 8" xfId="51296" xr:uid="{F6686238-7FE5-4CAF-87DF-7AAAC1142C14}"/>
    <cellStyle name="40% - Accent6 6 3 2 9" xfId="5415" xr:uid="{73DC351B-D0CE-4AFF-85C7-858A59BC5606}"/>
    <cellStyle name="40% - Accent6 6 3 3" xfId="6191" xr:uid="{B7BF8F9C-047A-4EFD-93B0-E19569940757}"/>
    <cellStyle name="40% - Accent6 6 3 3 2" xfId="11410" xr:uid="{0B83B495-CD00-4DED-A6B7-D77ACBF03668}"/>
    <cellStyle name="40% - Accent6 6 3 3 2 2" xfId="30264" xr:uid="{52EB0F38-FF64-4B54-92DD-11AE0428222F}"/>
    <cellStyle name="40% - Accent6 6 3 3 2 2 2" xfId="49026" xr:uid="{C21846C3-80B1-47B9-823D-BEEE26684218}"/>
    <cellStyle name="40% - Accent6 6 3 3 2 3" xfId="20873" xr:uid="{EC747C1B-0EDE-4E86-B787-2DFB5984A76C}"/>
    <cellStyle name="40% - Accent6 6 3 3 2 4" xfId="39645" xr:uid="{422A11EB-5841-4D48-BE6D-410ED91310E8}"/>
    <cellStyle name="40% - Accent6 6 3 3 3" xfId="25238" xr:uid="{DC080D23-EEB4-4EBC-A5B7-BDE18088F200}"/>
    <cellStyle name="40% - Accent6 6 3 3 3 2" xfId="44000" xr:uid="{2C633151-4A87-4514-9FB6-CF1A0A36B730}"/>
    <cellStyle name="40% - Accent6 6 3 3 4" xfId="15847" xr:uid="{76C9BEBD-B38E-45DC-9ACB-A9BEECB4B82B}"/>
    <cellStyle name="40% - Accent6 6 3 3 5" xfId="34619" xr:uid="{63720415-9904-47C6-BD6B-4F5F439F0361}"/>
    <cellStyle name="40% - Accent6 6 3 3 6" xfId="53756" xr:uid="{707353D6-E206-4111-B68B-1C1BA9A814DF}"/>
    <cellStyle name="40% - Accent6 6 3 3 7" xfId="61610" xr:uid="{DC8AF33C-AB71-42B1-8A33-91B76FF28802}"/>
    <cellStyle name="40% - Accent6 6 3 4" xfId="4640" xr:uid="{5BB59E3E-9037-4E8E-97E6-EA0A709F4D5C}"/>
    <cellStyle name="40% - Accent6 6 3 4 2" xfId="11411" xr:uid="{C7028C91-F142-440D-861E-D683146296BB}"/>
    <cellStyle name="40% - Accent6 6 3 4 2 2" xfId="30265" xr:uid="{639DF3D0-1579-4D09-B8D5-F209527EC61C}"/>
    <cellStyle name="40% - Accent6 6 3 4 2 2 2" xfId="49027" xr:uid="{6A3AA506-71F0-444D-B0B4-A5A336222450}"/>
    <cellStyle name="40% - Accent6 6 3 4 2 3" xfId="20874" xr:uid="{9798102B-1109-4C16-A8C9-8614F1E57E98}"/>
    <cellStyle name="40% - Accent6 6 3 4 2 4" xfId="39646" xr:uid="{AFE3DC08-B9D3-46BD-8D34-B85AC69DBB38}"/>
    <cellStyle name="40% - Accent6 6 3 4 3" xfId="23687" xr:uid="{F54AF041-47F6-4A65-95E5-D71ECBF4EBD9}"/>
    <cellStyle name="40% - Accent6 6 3 4 3 2" xfId="42450" xr:uid="{DB2D98A6-F206-47EA-A0EB-7A69781E7FF8}"/>
    <cellStyle name="40% - Accent6 6 3 4 4" xfId="14296" xr:uid="{352319C4-4991-478F-8924-432A3ACAD012}"/>
    <cellStyle name="40% - Accent6 6 3 4 5" xfId="33069" xr:uid="{4F3CF3AA-A9F3-49C2-B192-B4B86BDF4DE0}"/>
    <cellStyle name="40% - Accent6 6 3 4 6" xfId="53757" xr:uid="{D46B91E2-6C9E-448C-801D-CA4ADB61055B}"/>
    <cellStyle name="40% - Accent6 6 3 4 7" xfId="61611" xr:uid="{01C231AA-F0BE-47AE-A26A-5AE833A48C67}"/>
    <cellStyle name="40% - Accent6 6 3 5" xfId="7212" xr:uid="{802C6465-3BDC-4CE1-B0E1-0F468E4E0D03}"/>
    <cellStyle name="40% - Accent6 6 3 5 2" xfId="26252" xr:uid="{D4DA5D19-9A75-4F77-85A2-D486FFDF25D4}"/>
    <cellStyle name="40% - Accent6 6 3 5 2 2" xfId="45014" xr:uid="{0A1CF7EF-ACC9-4821-97F0-B36978AB2D6B}"/>
    <cellStyle name="40% - Accent6 6 3 5 3" xfId="16861" xr:uid="{D67AB447-53BF-474A-856F-EA1324E219A0}"/>
    <cellStyle name="40% - Accent6 6 3 5 4" xfId="35633" xr:uid="{9BFE83D5-1BB8-496E-9EB1-F2AF93A2CF0E}"/>
    <cellStyle name="40% - Accent6 6 3 6" xfId="8947" xr:uid="{A2CA45F7-D0B5-45A1-866C-E3F295A5469C}"/>
    <cellStyle name="40% - Accent6 6 3 6 2" xfId="27803" xr:uid="{18CD9A6B-CF28-4DCA-9170-9B62CD32AF0F}"/>
    <cellStyle name="40% - Accent6 6 3 6 2 2" xfId="46565" xr:uid="{8405A211-8018-4522-BBA7-F6ECB5DF2174}"/>
    <cellStyle name="40% - Accent6 6 3 6 3" xfId="18412" xr:uid="{9E390673-6FA3-40F7-8E5D-FA33F56D3A14}"/>
    <cellStyle name="40% - Accent6 6 3 6 4" xfId="37184" xr:uid="{19519531-37D9-49DC-896B-9DA3308BDCFE}"/>
    <cellStyle name="40% - Accent6 6 3 7" xfId="22715" xr:uid="{05007B1E-2750-4C34-8A70-5F144F3C746A}"/>
    <cellStyle name="40% - Accent6 6 3 7 2" xfId="41487" xr:uid="{25DFDF25-7096-4941-A8D8-749BD461BC45}"/>
    <cellStyle name="40% - Accent6 6 3 8" xfId="13324" xr:uid="{BCB5BDE6-9AC1-4F4D-A73E-2191AE6A0F76}"/>
    <cellStyle name="40% - Accent6 6 3 9" xfId="32106" xr:uid="{F657CCEC-6F0D-4F28-89F2-BC35E0FEA610}"/>
    <cellStyle name="40% - Accent6 6 4" xfId="1675" xr:uid="{6F6C86E3-D6A8-4404-831A-8DBEF7A6AA08}"/>
    <cellStyle name="40% - Accent6 6 4 10" xfId="56102" xr:uid="{C6D7B76E-88CE-4E81-9C26-8E4789CF4677}"/>
    <cellStyle name="40% - Accent6 6 4 2" xfId="7214" xr:uid="{F04A53F9-F7F5-41DC-87EF-FD626169A010}"/>
    <cellStyle name="40% - Accent6 6 4 2 2" xfId="11412" xr:uid="{EFF53E21-3371-4076-80FD-82AC891F53CB}"/>
    <cellStyle name="40% - Accent6 6 4 2 2 2" xfId="30266" xr:uid="{B6F8F3CE-1D89-4007-BDF0-DD1ADBC118D8}"/>
    <cellStyle name="40% - Accent6 6 4 2 2 2 2" xfId="49028" xr:uid="{FC688890-6B2B-4D40-BBB3-5FB89110D020}"/>
    <cellStyle name="40% - Accent6 6 4 2 2 3" xfId="20875" xr:uid="{D3E37D7D-903B-44D8-8FDC-4F3B33C1C09B}"/>
    <cellStyle name="40% - Accent6 6 4 2 2 4" xfId="39647" xr:uid="{DA0C9412-0AC4-4B7F-B498-E7CFC93E7835}"/>
    <cellStyle name="40% - Accent6 6 4 2 3" xfId="26254" xr:uid="{7B5B46C3-EB81-4743-9338-74C94C8E9138}"/>
    <cellStyle name="40% - Accent6 6 4 2 3 2" xfId="45016" xr:uid="{FE9E71A0-3A21-480F-B4B4-6E7032544C52}"/>
    <cellStyle name="40% - Accent6 6 4 2 4" xfId="16863" xr:uid="{852DC7FC-B1BA-4B71-8F6B-D950713B5218}"/>
    <cellStyle name="40% - Accent6 6 4 2 5" xfId="35635" xr:uid="{36D2214E-CD26-4818-BB6D-E4A02E4D4F24}"/>
    <cellStyle name="40% - Accent6 6 4 2 6" xfId="53758" xr:uid="{BF4DCB51-4817-4650-8E61-45395A16D318}"/>
    <cellStyle name="40% - Accent6 6 4 2 7" xfId="61612" xr:uid="{CC924FF7-03F4-4913-9411-2FFC8A9C9AFE}"/>
    <cellStyle name="40% - Accent6 6 4 3" xfId="11413" xr:uid="{DF5BE2AE-EDE6-4E38-9867-C291237F6226}"/>
    <cellStyle name="40% - Accent6 6 4 3 2" xfId="30267" xr:uid="{EAC46D80-9F8E-43D9-8F4F-83C9CE0F938A}"/>
    <cellStyle name="40% - Accent6 6 4 3 2 2" xfId="49029" xr:uid="{3A491604-E748-40B8-B3CC-2757513CCA6C}"/>
    <cellStyle name="40% - Accent6 6 4 3 3" xfId="20876" xr:uid="{A5E8F9AC-64C5-4119-9F04-B4FF855BF728}"/>
    <cellStyle name="40% - Accent6 6 4 3 4" xfId="39648" xr:uid="{13AB5911-9D9B-420E-91C3-EFA4CFC871A6}"/>
    <cellStyle name="40% - Accent6 6 4 3 5" xfId="53759" xr:uid="{520596CD-CF58-4AED-89FE-31E8585C8E6D}"/>
    <cellStyle name="40% - Accent6 6 4 3 6" xfId="61613" xr:uid="{560F2690-F80A-4264-8C89-DDD9E3518CB5}"/>
    <cellStyle name="40% - Accent6 6 4 4" xfId="8949" xr:uid="{E1EB15E0-1CFA-4347-A1FB-2AF491BABF4A}"/>
    <cellStyle name="40% - Accent6 6 4 4 2" xfId="27805" xr:uid="{4A8E2D89-4A1A-4339-9221-FBDC1AC67ECE}"/>
    <cellStyle name="40% - Accent6 6 4 4 2 2" xfId="46567" xr:uid="{5E9A02AF-E1DE-49DF-B9CE-C0C322BAA724}"/>
    <cellStyle name="40% - Accent6 6 4 4 3" xfId="18414" xr:uid="{140749AC-2E7F-4BEA-B423-2D20B3F52A97}"/>
    <cellStyle name="40% - Accent6 6 4 4 4" xfId="37186" xr:uid="{B49094C7-EA67-408B-BD4E-032A08CF3379}"/>
    <cellStyle name="40% - Accent6 6 4 5" xfId="24029" xr:uid="{B693FC17-1DD5-474B-AA62-B9B6E504C732}"/>
    <cellStyle name="40% - Accent6 6 4 5 2" xfId="42792" xr:uid="{8F1BA142-C9EB-46C4-A781-53C7C284154F}"/>
    <cellStyle name="40% - Accent6 6 4 6" xfId="14638" xr:uid="{9BF9BFDA-80DE-42A7-BF18-023CB56E9E77}"/>
    <cellStyle name="40% - Accent6 6 4 7" xfId="33411" xr:uid="{FC61F48E-FB00-4235-A0C1-991A1DC741E7}"/>
    <cellStyle name="40% - Accent6 6 4 8" xfId="51297" xr:uid="{A71D0C44-4052-4BBC-A5DE-8A09B30F3D61}"/>
    <cellStyle name="40% - Accent6 6 4 9" xfId="4982" xr:uid="{021FA5DE-05BE-4AEA-8FDD-6F8A9CFDC502}"/>
    <cellStyle name="40% - Accent6 6 5" xfId="5758" xr:uid="{DBBC9760-2812-40B2-B590-5DA28F84C34A}"/>
    <cellStyle name="40% - Accent6 6 5 2" xfId="11414" xr:uid="{66925332-DE74-47E7-9AF8-6A2661D6B529}"/>
    <cellStyle name="40% - Accent6 6 5 2 2" xfId="30268" xr:uid="{9C81303F-21EF-4CC9-A2EE-72A078389A9D}"/>
    <cellStyle name="40% - Accent6 6 5 2 2 2" xfId="49030" xr:uid="{9E21E309-AD50-4E17-91CF-24EE2F07951B}"/>
    <cellStyle name="40% - Accent6 6 5 2 3" xfId="20877" xr:uid="{1F0FF3D3-AEFD-465C-AE5A-B6FFEDF35CEF}"/>
    <cellStyle name="40% - Accent6 6 5 2 4" xfId="39649" xr:uid="{BA0F4D96-64CD-4A3B-8AD5-415181749B5A}"/>
    <cellStyle name="40% - Accent6 6 5 3" xfId="24805" xr:uid="{0528DC44-4CC5-4075-8EB2-2D94C81865AC}"/>
    <cellStyle name="40% - Accent6 6 5 3 2" xfId="43567" xr:uid="{0F9A18F7-77FA-4DEE-9C39-796B248EC78B}"/>
    <cellStyle name="40% - Accent6 6 5 4" xfId="15414" xr:uid="{05B0E3E8-5D08-4178-AD12-D0BBBADAEB6A}"/>
    <cellStyle name="40% - Accent6 6 5 5" xfId="34186" xr:uid="{266FB0D2-8743-4C6C-AC73-7D66908746A3}"/>
    <cellStyle name="40% - Accent6 6 5 6" xfId="53760" xr:uid="{74E6558B-069E-412C-B87F-8F22A5F3B8ED}"/>
    <cellStyle name="40% - Accent6 6 5 7" xfId="56103" xr:uid="{EF20F683-605F-4C4E-84E9-314585CDC8C7}"/>
    <cellStyle name="40% - Accent6 6 6" xfId="4207" xr:uid="{2FC75E13-BF75-4595-9609-F5D5E26EF5BD}"/>
    <cellStyle name="40% - Accent6 6 6 2" xfId="11415" xr:uid="{B40871C2-FCA7-4437-81C8-07396FD1D9A6}"/>
    <cellStyle name="40% - Accent6 6 6 2 2" xfId="30269" xr:uid="{1E33639A-EBBE-4503-AE9A-6A2422BB48B1}"/>
    <cellStyle name="40% - Accent6 6 6 2 2 2" xfId="49031" xr:uid="{2DBC8738-62CF-4DEE-91B3-53A429DB75B3}"/>
    <cellStyle name="40% - Accent6 6 6 2 3" xfId="20878" xr:uid="{D43170C4-07FD-4E93-8F62-2A5AF11CC0E5}"/>
    <cellStyle name="40% - Accent6 6 6 2 4" xfId="39650" xr:uid="{AC25EF57-06A8-4887-827F-C79190441F04}"/>
    <cellStyle name="40% - Accent6 6 6 3" xfId="23254" xr:uid="{F8F59E91-81E7-4050-90D3-6B3F15433879}"/>
    <cellStyle name="40% - Accent6 6 6 3 2" xfId="42017" xr:uid="{D4456D54-C2D9-4BA1-9F64-4017B28025F6}"/>
    <cellStyle name="40% - Accent6 6 6 4" xfId="13863" xr:uid="{CA672698-5152-448C-8EBF-D8D80E665500}"/>
    <cellStyle name="40% - Accent6 6 6 5" xfId="32636" xr:uid="{60911AF0-5896-43DF-8A27-E2F8147D04B3}"/>
    <cellStyle name="40% - Accent6 6 6 6" xfId="53761" xr:uid="{07745BFE-F1EF-404F-9292-C79B70AB7A91}"/>
    <cellStyle name="40% - Accent6 6 6 7" xfId="56104" xr:uid="{40762B50-7C66-4DDB-8159-F6E1DCDFFC1E}"/>
    <cellStyle name="40% - Accent6 6 7" xfId="7209" xr:uid="{7D9F5BF6-F9F3-45FD-B000-6594B82EC868}"/>
    <cellStyle name="40% - Accent6 6 7 2" xfId="26249" xr:uid="{4EFF9C0C-5926-4035-8ED3-95BA08F66795}"/>
    <cellStyle name="40% - Accent6 6 7 2 2" xfId="45011" xr:uid="{698BAB79-301B-4BD9-91F1-6152769A3DEA}"/>
    <cellStyle name="40% - Accent6 6 7 3" xfId="16858" xr:uid="{77C70B8F-A60F-4F7E-BDF9-4398AE57D661}"/>
    <cellStyle name="40% - Accent6 6 7 4" xfId="35630" xr:uid="{AFBCDCEF-8877-418E-801A-5D516B1B6BE6}"/>
    <cellStyle name="40% - Accent6 6 7 5" xfId="56105" xr:uid="{D83B536C-ABAE-4292-A5E5-7802A661BF25}"/>
    <cellStyle name="40% - Accent6 6 8" xfId="7981" xr:uid="{201E0F23-7C2C-4C32-BEBB-D50C6DC47655}"/>
    <cellStyle name="40% - Accent6 6 8 2" xfId="56106" xr:uid="{698E4C5A-1160-4483-BE8A-1CEFDF66F711}"/>
    <cellStyle name="40% - Accent6 6 9" xfId="8944" xr:uid="{A41D1E25-C872-42D2-84F6-06543772B7B1}"/>
    <cellStyle name="40% - Accent6 6 9 2" xfId="27800" xr:uid="{FF13247E-F5A9-45B5-A5DD-646294258E3B}"/>
    <cellStyle name="40% - Accent6 6 9 2 2" xfId="46562" xr:uid="{1557EEAF-0B37-4FE6-BEA1-1E5DCB02C4F4}"/>
    <cellStyle name="40% - Accent6 6 9 3" xfId="18409" xr:uid="{A7A894B0-2A2D-4627-A02C-C92827B011B7}"/>
    <cellStyle name="40% - Accent6 6 9 4" xfId="37181" xr:uid="{A29900FD-4A83-4DCC-BED9-026B5B252D28}"/>
    <cellStyle name="40% - Accent6 6 9 5" xfId="56107" xr:uid="{07A77CA8-AF48-4246-8CB2-F912E42AC7EE}"/>
    <cellStyle name="40% - Accent6 7" xfId="1263" xr:uid="{4AFD4C88-A0E0-4681-9A6F-FB6D8E5AB7D4}"/>
    <cellStyle name="40% - Accent6 7 10" xfId="32107" xr:uid="{447C342D-EBB5-4660-AEEA-51C3ED7557CE}"/>
    <cellStyle name="40% - Accent6 7 11" xfId="51298" xr:uid="{89655E34-C7E4-4283-8DE5-A009391AD11E}"/>
    <cellStyle name="40% - Accent6 7 12" xfId="3662" xr:uid="{D669CDCC-E603-48C3-BC40-BCF05F989137}"/>
    <cellStyle name="40% - Accent6 7 13" xfId="56108" xr:uid="{CECA98BB-3029-48F0-B6A0-511C909608B6}"/>
    <cellStyle name="40% - Accent6 7 2" xfId="1921" xr:uid="{C622933B-EA91-4425-BFC5-54EBFAB98B3F}"/>
    <cellStyle name="40% - Accent6 7 2 10" xfId="51299" xr:uid="{E6EEBE72-7ED7-4DCC-821D-D7B40BFA04AF}"/>
    <cellStyle name="40% - Accent6 7 2 11" xfId="3663" xr:uid="{13FDA7FB-BE81-4037-B6CF-C8BBF6FA7E45}"/>
    <cellStyle name="40% - Accent6 7 2 12" xfId="56109" xr:uid="{9F06EC3E-91A4-49CE-B846-060B2D2C9C4C}"/>
    <cellStyle name="40% - Accent6 7 2 2" xfId="2623" xr:uid="{AC540B9C-203B-4F32-B27D-F2291D2D804A}"/>
    <cellStyle name="40% - Accent6 7 2 2 10" xfId="59381" xr:uid="{321C8137-F278-4BE6-B4B8-4CEC74DBCDF1}"/>
    <cellStyle name="40% - Accent6 7 2 2 2" xfId="7217" xr:uid="{2DA65297-104C-4F84-A53B-A7FBF14C6318}"/>
    <cellStyle name="40% - Accent6 7 2 2 2 2" xfId="11416" xr:uid="{E4F2C7CD-46CF-4718-B970-6667831A722A}"/>
    <cellStyle name="40% - Accent6 7 2 2 2 2 2" xfId="30270" xr:uid="{A04463DA-3D12-4995-9F04-794D3FD6FBD0}"/>
    <cellStyle name="40% - Accent6 7 2 2 2 2 2 2" xfId="49032" xr:uid="{0CC62D1C-379F-46C0-9191-17A2AF88E597}"/>
    <cellStyle name="40% - Accent6 7 2 2 2 2 3" xfId="20879" xr:uid="{894EB3F5-986B-4358-B85F-0E0770D9EBD4}"/>
    <cellStyle name="40% - Accent6 7 2 2 2 2 4" xfId="39651" xr:uid="{EEEBC3D6-E2B2-416A-8B8D-44321AC33AA6}"/>
    <cellStyle name="40% - Accent6 7 2 2 2 3" xfId="26257" xr:uid="{44B63064-3B0C-414F-BDDF-5AE27F969FE2}"/>
    <cellStyle name="40% - Accent6 7 2 2 2 3 2" xfId="45019" xr:uid="{4835441B-81D3-4A85-9DB6-158A75C2EC74}"/>
    <cellStyle name="40% - Accent6 7 2 2 2 4" xfId="16866" xr:uid="{AD5D4F89-881B-412B-92FF-FE7216D8DF83}"/>
    <cellStyle name="40% - Accent6 7 2 2 2 5" xfId="35638" xr:uid="{7AC43EAD-25F1-4795-941C-5E2EC6944E37}"/>
    <cellStyle name="40% - Accent6 7 2 2 2 6" xfId="53762" xr:uid="{1D1683F5-391C-45BF-B1C6-B0566266F222}"/>
    <cellStyle name="40% - Accent6 7 2 2 2 7" xfId="61614" xr:uid="{EB46210C-0A70-4288-8318-746757623AEF}"/>
    <cellStyle name="40% - Accent6 7 2 2 3" xfId="11417" xr:uid="{42CFDE4B-B494-4193-8D71-F86C27D58306}"/>
    <cellStyle name="40% - Accent6 7 2 2 3 2" xfId="30271" xr:uid="{FEAA3E86-5F05-48D9-BA76-2BD462DF0625}"/>
    <cellStyle name="40% - Accent6 7 2 2 3 2 2" xfId="49033" xr:uid="{2E2349D9-31A1-4C0D-B162-7B1027BD2427}"/>
    <cellStyle name="40% - Accent6 7 2 2 3 3" xfId="20880" xr:uid="{5A7AE4A2-2812-47E9-B892-74AF2281121B}"/>
    <cellStyle name="40% - Accent6 7 2 2 3 4" xfId="39652" xr:uid="{55726AA1-998B-473F-BE04-EF465D175949}"/>
    <cellStyle name="40% - Accent6 7 2 2 3 5" xfId="53763" xr:uid="{69DBCEB0-DF0C-4CDD-9B6B-6D378A0CE67A}"/>
    <cellStyle name="40% - Accent6 7 2 2 3 6" xfId="61615" xr:uid="{485F8C5A-6E38-44F5-A280-ECC4043D1068}"/>
    <cellStyle name="40% - Accent6 7 2 2 4" xfId="8952" xr:uid="{D497F64B-DDFA-4172-8A0B-F82A937EC1FB}"/>
    <cellStyle name="40% - Accent6 7 2 2 4 2" xfId="27808" xr:uid="{EDBEDD68-3B7C-4EF0-A59B-D14D9D601592}"/>
    <cellStyle name="40% - Accent6 7 2 2 4 2 2" xfId="46570" xr:uid="{47792928-1FD4-4864-861F-E43143B46F09}"/>
    <cellStyle name="40% - Accent6 7 2 2 4 3" xfId="18417" xr:uid="{A6050C08-1A57-4B11-A154-588D541477D3}"/>
    <cellStyle name="40% - Accent6 7 2 2 4 4" xfId="37189" xr:uid="{9170050C-F76E-4AB4-B3AB-6E6DC86F171A}"/>
    <cellStyle name="40% - Accent6 7 2 2 5" xfId="24505" xr:uid="{A5B19B38-8718-422D-9790-392A83BDE7B1}"/>
    <cellStyle name="40% - Accent6 7 2 2 5 2" xfId="43268" xr:uid="{A2897287-FFB5-492B-BC51-23C7A83D30EA}"/>
    <cellStyle name="40% - Accent6 7 2 2 6" xfId="15114" xr:uid="{40843897-91C6-44B3-938A-B3C58AE9C184}"/>
    <cellStyle name="40% - Accent6 7 2 2 7" xfId="33887" xr:uid="{3CD9C7BA-95B0-4C9E-8FA3-5678A1E7F8E8}"/>
    <cellStyle name="40% - Accent6 7 2 2 8" xfId="51300" xr:uid="{C2EEC9BB-D82E-427A-AF5F-6061FBDF32F4}"/>
    <cellStyle name="40% - Accent6 7 2 2 9" xfId="5458" xr:uid="{EBA19BFB-D77D-4CCB-A757-736D9997BF4B}"/>
    <cellStyle name="40% - Accent6 7 2 3" xfId="6234" xr:uid="{FC66A266-665F-419E-A614-40148F310C0C}"/>
    <cellStyle name="40% - Accent6 7 2 3 2" xfId="11418" xr:uid="{83975D44-E431-412D-8D7E-DF7310FF4B0F}"/>
    <cellStyle name="40% - Accent6 7 2 3 2 2" xfId="30272" xr:uid="{970065F6-3286-478E-B1A2-329F96BC4C61}"/>
    <cellStyle name="40% - Accent6 7 2 3 2 2 2" xfId="49034" xr:uid="{669609D1-4863-49D9-9BE2-1C9E7127F72D}"/>
    <cellStyle name="40% - Accent6 7 2 3 2 3" xfId="20881" xr:uid="{D4F8CA8F-D139-470A-9C54-55D26E542C6E}"/>
    <cellStyle name="40% - Accent6 7 2 3 2 4" xfId="39653" xr:uid="{05256B24-487E-488C-B287-5151C3523E3C}"/>
    <cellStyle name="40% - Accent6 7 2 3 3" xfId="25281" xr:uid="{F9AFEF34-5C26-48EE-ACF8-487E4C739503}"/>
    <cellStyle name="40% - Accent6 7 2 3 3 2" xfId="44043" xr:uid="{0386137E-CD2E-4296-90FB-24095BBA105A}"/>
    <cellStyle name="40% - Accent6 7 2 3 4" xfId="15890" xr:uid="{800B2A11-7D56-44A9-8745-EFB0715A1115}"/>
    <cellStyle name="40% - Accent6 7 2 3 5" xfId="34662" xr:uid="{DD09CBAA-880D-4EDC-B08E-B8E37558F28F}"/>
    <cellStyle name="40% - Accent6 7 2 3 6" xfId="53764" xr:uid="{0A40D465-A81B-463C-9A07-9A6B67B720AF}"/>
    <cellStyle name="40% - Accent6 7 2 3 7" xfId="61616" xr:uid="{2937DA99-9663-42A4-AEE5-1CC1393A78A8}"/>
    <cellStyle name="40% - Accent6 7 2 4" xfId="4683" xr:uid="{6DCE4481-BC9F-44C8-99F4-4D925B0B49A5}"/>
    <cellStyle name="40% - Accent6 7 2 4 2" xfId="11419" xr:uid="{4B0C2AD7-C330-4D3E-9F8A-11A05DB0B78E}"/>
    <cellStyle name="40% - Accent6 7 2 4 2 2" xfId="30273" xr:uid="{09765C36-45B1-43E6-AFFF-6DBB4F8BF603}"/>
    <cellStyle name="40% - Accent6 7 2 4 2 2 2" xfId="49035" xr:uid="{1F1B3609-9538-4C2D-AC05-E6D04D820A58}"/>
    <cellStyle name="40% - Accent6 7 2 4 2 3" xfId="20882" xr:uid="{FF6E606A-7FDE-456A-9A20-469E7FC6C4DB}"/>
    <cellStyle name="40% - Accent6 7 2 4 2 4" xfId="39654" xr:uid="{D4427637-1B18-448B-85B5-B21260100656}"/>
    <cellStyle name="40% - Accent6 7 2 4 3" xfId="23730" xr:uid="{92A8A35A-6982-4E2A-949C-E7138631B8BA}"/>
    <cellStyle name="40% - Accent6 7 2 4 3 2" xfId="42493" xr:uid="{83664040-E199-451B-A1A9-4B8AA04F69DE}"/>
    <cellStyle name="40% - Accent6 7 2 4 4" xfId="14339" xr:uid="{C6B45D96-60E6-48DA-B40F-0C13663C0922}"/>
    <cellStyle name="40% - Accent6 7 2 4 5" xfId="33112" xr:uid="{9570BA51-B07B-46F1-AE79-51F75CC38501}"/>
    <cellStyle name="40% - Accent6 7 2 4 6" xfId="53765" xr:uid="{9CD2956D-724A-4BEE-A47A-6D19DDF86E88}"/>
    <cellStyle name="40% - Accent6 7 2 4 7" xfId="61617" xr:uid="{72A2CB1C-BA77-4365-8DD0-F3C68F055C8B}"/>
    <cellStyle name="40% - Accent6 7 2 5" xfId="7216" xr:uid="{0D3A32F3-557C-4B1D-8018-80172EB47C30}"/>
    <cellStyle name="40% - Accent6 7 2 5 2" xfId="26256" xr:uid="{96F2A037-FF36-432E-AE06-9B24A53549FF}"/>
    <cellStyle name="40% - Accent6 7 2 5 2 2" xfId="45018" xr:uid="{6CB790F5-F297-47DA-88A0-37351C5A9D2B}"/>
    <cellStyle name="40% - Accent6 7 2 5 3" xfId="16865" xr:uid="{2BCA7855-9E12-4748-9D43-A45A77FF796F}"/>
    <cellStyle name="40% - Accent6 7 2 5 4" xfId="35637" xr:uid="{ED61F5AE-F5F9-4EA4-BDF3-AE26E3FAB5E1}"/>
    <cellStyle name="40% - Accent6 7 2 6" xfId="8951" xr:uid="{65E427F6-763D-4791-B475-12FB8E325CF3}"/>
    <cellStyle name="40% - Accent6 7 2 6 2" xfId="27807" xr:uid="{3AF4E225-B131-48E6-A248-087BAA9298CA}"/>
    <cellStyle name="40% - Accent6 7 2 6 2 2" xfId="46569" xr:uid="{6C98C420-232C-401C-91E7-F70CA3BDDD64}"/>
    <cellStyle name="40% - Accent6 7 2 6 3" xfId="18416" xr:uid="{8EB0B180-7DB1-4BD8-A968-A8E8F25D4859}"/>
    <cellStyle name="40% - Accent6 7 2 6 4" xfId="37188" xr:uid="{F266BB3F-AC36-4AE9-9089-A8AD23ACF172}"/>
    <cellStyle name="40% - Accent6 7 2 7" xfId="22717" xr:uid="{1746D9D7-AFBE-40E4-A88E-6DCE3A57696D}"/>
    <cellStyle name="40% - Accent6 7 2 7 2" xfId="41489" xr:uid="{0A081A49-BD21-490D-9340-C29088DEE2B2}"/>
    <cellStyle name="40% - Accent6 7 2 8" xfId="13326" xr:uid="{A2438896-7C50-460A-AF34-1127BADFE479}"/>
    <cellStyle name="40% - Accent6 7 2 9" xfId="32108" xr:uid="{C35093B9-839E-42C8-BF70-11E1B0A8771C}"/>
    <cellStyle name="40% - Accent6 7 3" xfId="1509" xr:uid="{38A44BF2-F605-4F8F-981E-8833986EAABA}"/>
    <cellStyle name="40% - Accent6 7 3 10" xfId="56110" xr:uid="{0639A294-46B5-4394-BB99-D4E1EBE208A2}"/>
    <cellStyle name="40% - Accent6 7 3 2" xfId="7218" xr:uid="{3CB00A9E-6CC4-4417-BED6-D050EDC78BE8}"/>
    <cellStyle name="40% - Accent6 7 3 2 2" xfId="11420" xr:uid="{51790045-65DD-47D3-BA09-D53153DCFBD7}"/>
    <cellStyle name="40% - Accent6 7 3 2 2 2" xfId="30274" xr:uid="{7812299E-9704-43D5-BE4B-6F4684BB9F98}"/>
    <cellStyle name="40% - Accent6 7 3 2 2 2 2" xfId="49036" xr:uid="{E5F70C99-AA05-448C-9F0C-F826166DC242}"/>
    <cellStyle name="40% - Accent6 7 3 2 2 3" xfId="20883" xr:uid="{54DC63BA-C4FC-4C79-A665-F9C60DC66D54}"/>
    <cellStyle name="40% - Accent6 7 3 2 2 4" xfId="39655" xr:uid="{F86158EB-D9F9-452A-8CDB-41F7ADC671FB}"/>
    <cellStyle name="40% - Accent6 7 3 2 3" xfId="26258" xr:uid="{5E4AD0F5-D248-439A-8D0B-DA064C2132F9}"/>
    <cellStyle name="40% - Accent6 7 3 2 3 2" xfId="45020" xr:uid="{8564CDCB-FD2A-4D0E-AB01-B583488F77B0}"/>
    <cellStyle name="40% - Accent6 7 3 2 4" xfId="16867" xr:uid="{84BF6737-C49A-4A7E-A964-76EACE01F706}"/>
    <cellStyle name="40% - Accent6 7 3 2 5" xfId="35639" xr:uid="{B8D98E62-5B69-4580-945C-78B74469E7B4}"/>
    <cellStyle name="40% - Accent6 7 3 2 6" xfId="53766" xr:uid="{88D3A95F-09A4-4A28-A943-CD8A3C8C63AD}"/>
    <cellStyle name="40% - Accent6 7 3 2 7" xfId="61618" xr:uid="{06B246D2-C405-422D-9623-4DE2FFE4D01F}"/>
    <cellStyle name="40% - Accent6 7 3 3" xfId="11421" xr:uid="{2C866FB0-F92E-4C4B-8F9B-029E7DC2407D}"/>
    <cellStyle name="40% - Accent6 7 3 3 2" xfId="30275" xr:uid="{3EFBFD03-1E24-45BE-823D-C72F8AC08986}"/>
    <cellStyle name="40% - Accent6 7 3 3 2 2" xfId="49037" xr:uid="{15166B30-B1CD-450B-8A77-0C53A4E5934B}"/>
    <cellStyle name="40% - Accent6 7 3 3 3" xfId="20884" xr:uid="{3D173E1C-4106-46E6-81FB-8D4F7B6731DF}"/>
    <cellStyle name="40% - Accent6 7 3 3 4" xfId="39656" xr:uid="{B6934E1B-5BFE-4476-9CEF-D94165B2A80D}"/>
    <cellStyle name="40% - Accent6 7 3 3 5" xfId="53767" xr:uid="{E84BD871-1BE2-48E0-9451-F4D78731AD87}"/>
    <cellStyle name="40% - Accent6 7 3 3 6" xfId="61619" xr:uid="{C013D26D-B3D3-423A-9FE2-F0925997FA97}"/>
    <cellStyle name="40% - Accent6 7 3 4" xfId="8953" xr:uid="{AD68610E-2A50-43A6-9BAD-FE0A6FFFB7C5}"/>
    <cellStyle name="40% - Accent6 7 3 4 2" xfId="27809" xr:uid="{4D04A15D-DA35-4042-A5E2-4DD89FCA6AC0}"/>
    <cellStyle name="40% - Accent6 7 3 4 2 2" xfId="46571" xr:uid="{92F42BAD-8F77-4113-9107-88EA05AC2324}"/>
    <cellStyle name="40% - Accent6 7 3 4 3" xfId="18418" xr:uid="{C3A5077F-6C72-43EC-8160-40B578ADC334}"/>
    <cellStyle name="40% - Accent6 7 3 4 4" xfId="37190" xr:uid="{A0205152-D4D9-4505-AFB4-59B7D0039E43}"/>
    <cellStyle name="40% - Accent6 7 3 5" xfId="24072" xr:uid="{E3B22F1B-73D7-4661-8D53-CFE1081225E0}"/>
    <cellStyle name="40% - Accent6 7 3 5 2" xfId="42835" xr:uid="{457AE736-34B7-425E-8091-68DBC3F73A1B}"/>
    <cellStyle name="40% - Accent6 7 3 6" xfId="14681" xr:uid="{5F638DA0-8F00-4004-A0D8-834365386AF4}"/>
    <cellStyle name="40% - Accent6 7 3 7" xfId="33454" xr:uid="{B01051A7-1602-4AF2-9B71-4ECCB5843679}"/>
    <cellStyle name="40% - Accent6 7 3 8" xfId="51301" xr:uid="{28470A31-1A4E-4C0A-A611-4D05CF123FAB}"/>
    <cellStyle name="40% - Accent6 7 3 9" xfId="5025" xr:uid="{10EC54EB-0120-4016-BAC4-C06684EC5924}"/>
    <cellStyle name="40% - Accent6 7 4" xfId="5801" xr:uid="{8E7FE689-C1F3-4E02-A29A-8A329A8C0A1D}"/>
    <cellStyle name="40% - Accent6 7 4 2" xfId="11422" xr:uid="{7A296BB1-6523-47B7-B78F-9146359287BE}"/>
    <cellStyle name="40% - Accent6 7 4 2 2" xfId="30276" xr:uid="{E894EF97-DC3D-4C8E-983D-7D3294BE1389}"/>
    <cellStyle name="40% - Accent6 7 4 2 2 2" xfId="49038" xr:uid="{D4E6B749-58C0-42F1-A4BC-8E4038055021}"/>
    <cellStyle name="40% - Accent6 7 4 2 3" xfId="20885" xr:uid="{64062190-B088-472B-A0DF-A8C202655EF1}"/>
    <cellStyle name="40% - Accent6 7 4 2 4" xfId="39657" xr:uid="{18B27145-6AA5-42FF-954D-DE2C9413C664}"/>
    <cellStyle name="40% - Accent6 7 4 3" xfId="24848" xr:uid="{28B1CC4A-568F-412C-ACA9-D9184490FAB7}"/>
    <cellStyle name="40% - Accent6 7 4 3 2" xfId="43610" xr:uid="{50908EC4-E124-49AE-9865-BEDA3F1A7956}"/>
    <cellStyle name="40% - Accent6 7 4 4" xfId="15457" xr:uid="{C921CF5B-78EF-4BF8-AADE-C8835F690875}"/>
    <cellStyle name="40% - Accent6 7 4 5" xfId="34229" xr:uid="{543B0D7C-6F35-40A8-8EA7-4EA045B43907}"/>
    <cellStyle name="40% - Accent6 7 4 6" xfId="53768" xr:uid="{2588E20F-1A06-4363-8E77-7B647DAEAA66}"/>
    <cellStyle name="40% - Accent6 7 4 7" xfId="56111" xr:uid="{7E40EC5B-4E45-4F49-BC82-2D3935D3C1CD}"/>
    <cellStyle name="40% - Accent6 7 5" xfId="4250" xr:uid="{AB0BE375-26A2-4F82-9895-C97E5AC2A906}"/>
    <cellStyle name="40% - Accent6 7 5 2" xfId="11423" xr:uid="{ED7424CA-516D-429D-B5B7-B14C4FBF4A4A}"/>
    <cellStyle name="40% - Accent6 7 5 2 2" xfId="30277" xr:uid="{83985489-263B-4518-8058-0B014C4F439B}"/>
    <cellStyle name="40% - Accent6 7 5 2 2 2" xfId="49039" xr:uid="{89AFCC9D-48BA-47A5-BFF7-3D8145C1B2B9}"/>
    <cellStyle name="40% - Accent6 7 5 2 3" xfId="20886" xr:uid="{CB5E2062-CD97-41A7-80A7-7576075D800D}"/>
    <cellStyle name="40% - Accent6 7 5 2 4" xfId="39658" xr:uid="{6B6E8727-17E2-4D3C-AC9A-271C736AC66C}"/>
    <cellStyle name="40% - Accent6 7 5 3" xfId="23297" xr:uid="{B85DD92C-0270-4D16-A1B6-E8D8E88DE9C0}"/>
    <cellStyle name="40% - Accent6 7 5 3 2" xfId="42060" xr:uid="{BFAF5462-1345-4605-8B6F-3A571AB3E8A2}"/>
    <cellStyle name="40% - Accent6 7 5 4" xfId="13906" xr:uid="{7409B8C9-1D53-471E-BAA2-A8A050DF7EEC}"/>
    <cellStyle name="40% - Accent6 7 5 5" xfId="32679" xr:uid="{B0D43E97-301C-465B-B780-B80610673FFB}"/>
    <cellStyle name="40% - Accent6 7 5 6" xfId="53769" xr:uid="{46E999E9-26FC-43E0-A400-A18069D0B96E}"/>
    <cellStyle name="40% - Accent6 7 5 7" xfId="56112" xr:uid="{5B8937F0-7783-4A36-A523-7783A707B94E}"/>
    <cellStyle name="40% - Accent6 7 6" xfId="7215" xr:uid="{BB2F0797-2F41-4508-95A4-ACA6DAD43CF1}"/>
    <cellStyle name="40% - Accent6 7 6 2" xfId="26255" xr:uid="{64C3D069-6860-4487-A0A7-7938B577D844}"/>
    <cellStyle name="40% - Accent6 7 6 2 2" xfId="45017" xr:uid="{A824E7F3-A282-43FA-87A4-27F8C9AAD682}"/>
    <cellStyle name="40% - Accent6 7 6 3" xfId="16864" xr:uid="{4F23705F-4AE1-4BB8-A188-88DCEB1E714E}"/>
    <cellStyle name="40% - Accent6 7 6 4" xfId="35636" xr:uid="{6436C3F0-D7D1-4041-B4EB-9A2B9294838C}"/>
    <cellStyle name="40% - Accent6 7 6 5" xfId="56113" xr:uid="{32DD153F-7E51-4A99-A9CA-13B4CA26C5B3}"/>
    <cellStyle name="40% - Accent6 7 7" xfId="8950" xr:uid="{B7493312-C35E-4ED6-9B4F-FED764FF7DA8}"/>
    <cellStyle name="40% - Accent6 7 7 2" xfId="27806" xr:uid="{3BDA1741-A01D-4FB4-9629-770CF98676B4}"/>
    <cellStyle name="40% - Accent6 7 7 2 2" xfId="46568" xr:uid="{3EAC28E8-1343-4B90-BED7-AD2A83D738F3}"/>
    <cellStyle name="40% - Accent6 7 7 3" xfId="18415" xr:uid="{8F463D1A-2111-45D5-A6C5-3A791AE9CD8E}"/>
    <cellStyle name="40% - Accent6 7 7 4" xfId="37187" xr:uid="{F09F3BD5-5AAF-400C-A8B8-F44B20358A96}"/>
    <cellStyle name="40% - Accent6 7 7 5" xfId="56114" xr:uid="{BD06D089-F796-4990-876F-C25AF9758167}"/>
    <cellStyle name="40% - Accent6 7 8" xfId="22716" xr:uid="{2B24D1F0-C418-4900-8371-6D06EEC34D9F}"/>
    <cellStyle name="40% - Accent6 7 8 2" xfId="41488" xr:uid="{EB214711-EE10-4AAD-83E8-FA80858B7CDA}"/>
    <cellStyle name="40% - Accent6 7 8 3" xfId="56115" xr:uid="{3CFA1F0F-65B5-4B86-BC15-17CD7CBEAC7F}"/>
    <cellStyle name="40% - Accent6 7 9" xfId="13325" xr:uid="{42FD7A25-1118-4C92-8063-160D840922C8}"/>
    <cellStyle name="40% - Accent6 7 9 2" xfId="56116" xr:uid="{221C835F-C776-4EC5-BCF5-441F84EEF7B7}"/>
    <cellStyle name="40% - Accent6 8" xfId="1715" xr:uid="{301A6974-EF0F-47ED-A63A-5EA8D14D9773}"/>
    <cellStyle name="40% - Accent6 8 10" xfId="51302" xr:uid="{699A54E4-F519-4F47-A16B-9BF333D2FAB5}"/>
    <cellStyle name="40% - Accent6 8 11" xfId="3664" xr:uid="{FEEE9873-13CF-49F7-86FB-20FBB40EFD26}"/>
    <cellStyle name="40% - Accent6 8 12" xfId="56117" xr:uid="{EBB920D1-72BC-47E0-930A-1126B8FEFE46}"/>
    <cellStyle name="40% - Accent6 8 2" xfId="2624" xr:uid="{1B5D8643-0487-42E1-B003-DC4A5B992754}"/>
    <cellStyle name="40% - Accent6 8 2 10" xfId="56118" xr:uid="{7386DAA1-CE54-4DB5-9426-350916D1D237}"/>
    <cellStyle name="40% - Accent6 8 2 2" xfId="7220" xr:uid="{75A40A56-7FD3-4973-91F0-80B89360A814}"/>
    <cellStyle name="40% - Accent6 8 2 2 2" xfId="11424" xr:uid="{92516E4B-F014-4F00-935F-766225A4D799}"/>
    <cellStyle name="40% - Accent6 8 2 2 2 2" xfId="30278" xr:uid="{1DBF2792-0A01-4725-86E0-BC99074650F5}"/>
    <cellStyle name="40% - Accent6 8 2 2 2 2 2" xfId="49040" xr:uid="{99CC9553-A6B8-4B3E-9975-E633653EDA84}"/>
    <cellStyle name="40% - Accent6 8 2 2 2 3" xfId="20887" xr:uid="{20F5373F-1DE8-43EC-A1AF-2E03BF14064F}"/>
    <cellStyle name="40% - Accent6 8 2 2 2 4" xfId="39659" xr:uid="{002BF766-D447-4202-984B-3C1B666A4FC9}"/>
    <cellStyle name="40% - Accent6 8 2 2 3" xfId="26260" xr:uid="{E2835146-3A03-4EBC-A887-057F3E3876F6}"/>
    <cellStyle name="40% - Accent6 8 2 2 3 2" xfId="45022" xr:uid="{A3CC5EA4-684D-44DE-9A69-B9DB97263BEE}"/>
    <cellStyle name="40% - Accent6 8 2 2 4" xfId="16869" xr:uid="{19863E1C-4D5F-4155-B61D-3398A484D8F2}"/>
    <cellStyle name="40% - Accent6 8 2 2 5" xfId="35641" xr:uid="{A3FDC6BB-9374-4B8E-91FF-349DF8BCC4DF}"/>
    <cellStyle name="40% - Accent6 8 2 2 6" xfId="53770" xr:uid="{DDDCC9FA-C2BF-452E-9C1F-62D971803D99}"/>
    <cellStyle name="40% - Accent6 8 2 2 7" xfId="61620" xr:uid="{AE5E49FB-031D-45D9-904E-A0506439CB35}"/>
    <cellStyle name="40% - Accent6 8 2 3" xfId="11425" xr:uid="{0699764D-87BC-49D9-A389-8D300D53EA9C}"/>
    <cellStyle name="40% - Accent6 8 2 3 2" xfId="30279" xr:uid="{8F282819-13A3-4359-B2AB-501EEEDE0628}"/>
    <cellStyle name="40% - Accent6 8 2 3 2 2" xfId="49041" xr:uid="{84738900-1A5F-4EEC-BFCD-4237E82E9EF2}"/>
    <cellStyle name="40% - Accent6 8 2 3 3" xfId="20888" xr:uid="{0D55E7E8-BE08-49F9-BD1E-CD3908C517AA}"/>
    <cellStyle name="40% - Accent6 8 2 3 4" xfId="39660" xr:uid="{9EC01A2E-B648-413D-855C-BD98F0B40E28}"/>
    <cellStyle name="40% - Accent6 8 2 3 5" xfId="53771" xr:uid="{ACE3C401-16C8-4BB3-BB99-0B9673BB2404}"/>
    <cellStyle name="40% - Accent6 8 2 3 6" xfId="61621" xr:uid="{3061F4E1-CEA2-47EC-82DE-8ACAAA40D622}"/>
    <cellStyle name="40% - Accent6 8 2 4" xfId="8955" xr:uid="{6D7A94A0-25D4-4549-8B0E-A8E991A9A994}"/>
    <cellStyle name="40% - Accent6 8 2 4 2" xfId="27811" xr:uid="{596273A6-DE82-4752-8024-0DC8A32BFEBA}"/>
    <cellStyle name="40% - Accent6 8 2 4 2 2" xfId="46573" xr:uid="{C2B536F8-8525-409B-A8AC-6C05BDE9EB1B}"/>
    <cellStyle name="40% - Accent6 8 2 4 3" xfId="18420" xr:uid="{7C51601C-E627-4F1F-842D-A7E3ED83A268}"/>
    <cellStyle name="40% - Accent6 8 2 4 4" xfId="37192" xr:uid="{95F6EE24-6570-4E8C-B53A-24AEC440830E}"/>
    <cellStyle name="40% - Accent6 8 2 5" xfId="24290" xr:uid="{8CCFA67D-AE36-44AE-9921-78D657AE7CCD}"/>
    <cellStyle name="40% - Accent6 8 2 5 2" xfId="43053" xr:uid="{20193D4B-130E-4833-B58E-78F1F69FACB8}"/>
    <cellStyle name="40% - Accent6 8 2 6" xfId="14899" xr:uid="{07EEA81B-7DB2-4869-9456-5495DF363774}"/>
    <cellStyle name="40% - Accent6 8 2 7" xfId="33672" xr:uid="{02C8B43A-D842-40FD-BB12-E1F7FB2948F1}"/>
    <cellStyle name="40% - Accent6 8 2 8" xfId="51303" xr:uid="{4986958A-6E57-418A-BE96-4F70BE9EEE26}"/>
    <cellStyle name="40% - Accent6 8 2 9" xfId="5243" xr:uid="{05B7CEC6-036B-4AAB-89D4-5B6315806653}"/>
    <cellStyle name="40% - Accent6 8 3" xfId="6019" xr:uid="{E5040CF8-EFE8-431E-B121-6B0AE02DE2CA}"/>
    <cellStyle name="40% - Accent6 8 3 2" xfId="11426" xr:uid="{E74C50F7-F3EB-43CD-99D3-58D6DFB24A9F}"/>
    <cellStyle name="40% - Accent6 8 3 2 2" xfId="30280" xr:uid="{1417730F-A3F7-4778-A25B-485C9323AD3D}"/>
    <cellStyle name="40% - Accent6 8 3 2 2 2" xfId="49042" xr:uid="{F3BBA3A6-34BB-4031-9877-D2FD7C395EEC}"/>
    <cellStyle name="40% - Accent6 8 3 2 3" xfId="20889" xr:uid="{29CBB471-5210-400A-A2B9-7630F76FF2C4}"/>
    <cellStyle name="40% - Accent6 8 3 2 4" xfId="39661" xr:uid="{D3046760-28C7-4DF8-AD44-5AA72338ABB0}"/>
    <cellStyle name="40% - Accent6 8 3 3" xfId="25066" xr:uid="{1456B94A-CE77-4B57-B06F-FD93848074EB}"/>
    <cellStyle name="40% - Accent6 8 3 3 2" xfId="43828" xr:uid="{B0A4EEC7-BC6A-4D94-9EA3-189B8AB50412}"/>
    <cellStyle name="40% - Accent6 8 3 4" xfId="15675" xr:uid="{CF7800C0-F274-4E79-BFF5-3B4B81EF4347}"/>
    <cellStyle name="40% - Accent6 8 3 5" xfId="34447" xr:uid="{DFEAFE62-6C6E-46AF-BCDB-97E473B977B8}"/>
    <cellStyle name="40% - Accent6 8 3 6" xfId="53772" xr:uid="{2AA4E055-F00C-441F-BFDC-ED9BB395D98A}"/>
    <cellStyle name="40% - Accent6 8 3 7" xfId="56119" xr:uid="{4DD7DD3E-3656-489D-8B5D-FCE6DAF50F1C}"/>
    <cellStyle name="40% - Accent6 8 4" xfId="4468" xr:uid="{4AFDBCDB-0FE7-475B-8AD4-1B4374836311}"/>
    <cellStyle name="40% - Accent6 8 4 2" xfId="11427" xr:uid="{AE034EE8-1204-48E8-9AD8-5EBB7CD1A8EC}"/>
    <cellStyle name="40% - Accent6 8 4 2 2" xfId="30281" xr:uid="{8EE33783-0E6B-4F7E-931A-570AF71F2DA3}"/>
    <cellStyle name="40% - Accent6 8 4 2 2 2" xfId="49043" xr:uid="{CACD3E0C-BCCC-43BD-BA9F-2B08DCDE2EF0}"/>
    <cellStyle name="40% - Accent6 8 4 2 3" xfId="20890" xr:uid="{A407C8D0-EC5A-4AE1-90D6-E9B33376A2A0}"/>
    <cellStyle name="40% - Accent6 8 4 2 4" xfId="39662" xr:uid="{07D0C102-9070-468E-8F9E-1A93DE047FC5}"/>
    <cellStyle name="40% - Accent6 8 4 3" xfId="23515" xr:uid="{9B7DE949-43CF-4A13-AAA1-DB8E94848B04}"/>
    <cellStyle name="40% - Accent6 8 4 3 2" xfId="42278" xr:uid="{579BE40C-1211-486E-9852-45E02DA1C513}"/>
    <cellStyle name="40% - Accent6 8 4 4" xfId="14124" xr:uid="{B03F5282-0232-4EEE-9372-463F7BA3D1F5}"/>
    <cellStyle name="40% - Accent6 8 4 5" xfId="32897" xr:uid="{832CCC16-A261-471A-B36D-3A14F638FAF4}"/>
    <cellStyle name="40% - Accent6 8 4 6" xfId="53773" xr:uid="{2F1378D7-EB98-4307-B57F-16B7888A0B6B}"/>
    <cellStyle name="40% - Accent6 8 4 7" xfId="56120" xr:uid="{4EA5F636-0C70-44C3-8566-654DC488129C}"/>
    <cellStyle name="40% - Accent6 8 5" xfId="7219" xr:uid="{326FB005-7F91-426A-B798-5821150108D2}"/>
    <cellStyle name="40% - Accent6 8 5 2" xfId="26259" xr:uid="{69CFAF7D-7CBE-4D32-8D6D-9F675EC1DF1D}"/>
    <cellStyle name="40% - Accent6 8 5 2 2" xfId="45021" xr:uid="{CEC188D4-A6D5-4650-91FF-6B7CA7CE9FCB}"/>
    <cellStyle name="40% - Accent6 8 5 3" xfId="16868" xr:uid="{4B9BC74E-3C11-4B6E-81FC-13B5717FDAC2}"/>
    <cellStyle name="40% - Accent6 8 5 4" xfId="35640" xr:uid="{996C12D7-8935-4B5F-945A-5ECA4A3B9DF8}"/>
    <cellStyle name="40% - Accent6 8 5 5" xfId="56121" xr:uid="{DF121B1A-1ECB-4944-8CA7-DF7775197050}"/>
    <cellStyle name="40% - Accent6 8 6" xfId="8954" xr:uid="{5C51DD9C-49A7-46E8-B79B-9B641C02DB49}"/>
    <cellStyle name="40% - Accent6 8 6 2" xfId="27810" xr:uid="{848FD1A1-5B34-48FE-91B8-119A3F7505FB}"/>
    <cellStyle name="40% - Accent6 8 6 2 2" xfId="46572" xr:uid="{F0A49D54-96A8-441B-A32E-A860BD8F34A0}"/>
    <cellStyle name="40% - Accent6 8 6 3" xfId="18419" xr:uid="{C7BB5682-596B-45F0-85FB-82EFBAB5C7F9}"/>
    <cellStyle name="40% - Accent6 8 6 4" xfId="37191" xr:uid="{B06D96B6-63A4-4961-94F3-1F882AB86D10}"/>
    <cellStyle name="40% - Accent6 8 6 5" xfId="56122" xr:uid="{CCF8E686-ACB6-4702-98E3-DD489389141B}"/>
    <cellStyle name="40% - Accent6 8 7" xfId="22718" xr:uid="{88AF8B38-BEF7-4DD6-BCEF-EF3B0F83691E}"/>
    <cellStyle name="40% - Accent6 8 7 2" xfId="41490" xr:uid="{DAAE5825-FDC3-4373-830E-FA916A7A3BE3}"/>
    <cellStyle name="40% - Accent6 8 7 3" xfId="56123" xr:uid="{230FCE4B-AF5B-4996-ADFF-320D261F0BD7}"/>
    <cellStyle name="40% - Accent6 8 8" xfId="13327" xr:uid="{C7D2D560-7CB9-40E0-90C6-39C5554C9A48}"/>
    <cellStyle name="40% - Accent6 8 8 2" xfId="56124" xr:uid="{146C3765-5082-453C-8F33-2E6F3B730EA4}"/>
    <cellStyle name="40% - Accent6 8 9" xfId="32109" xr:uid="{4DE979F4-3142-49DD-8731-32F5C76A01E1}"/>
    <cellStyle name="40% - Accent6 8 9 2" xfId="56125" xr:uid="{930DB295-3969-4719-B3EA-30EE2E1C93FA}"/>
    <cellStyle name="40% - Accent6 9" xfId="1469" xr:uid="{F35C2062-D2C0-4275-BF90-1507D4031501}"/>
    <cellStyle name="40% - Accent6 9 10" xfId="51304" xr:uid="{7EE9FC0D-4A8E-492F-A657-1486456BAD93}"/>
    <cellStyle name="40% - Accent6 9 11" xfId="3665" xr:uid="{40D41C88-9FCA-437B-9B4D-6090857E8157}"/>
    <cellStyle name="40% - Accent6 9 12" xfId="56126" xr:uid="{8D32C9B8-4177-49E0-91B6-9DEDFD65299F}"/>
    <cellStyle name="40% - Accent6 9 2" xfId="2625" xr:uid="{A41AAA60-46B3-40FD-BA32-CD82BB14CC02}"/>
    <cellStyle name="40% - Accent6 9 2 10" xfId="56127" xr:uid="{7AE3EB6D-E67F-4B76-ACDF-ED8A3DFB7FC9}"/>
    <cellStyle name="40% - Accent6 9 2 2" xfId="7222" xr:uid="{2D044F3C-00F7-4852-8427-84008FEB9DAF}"/>
    <cellStyle name="40% - Accent6 9 2 2 2" xfId="11428" xr:uid="{A7D6A9C3-6FF3-4E4D-8F89-804363D7BC4F}"/>
    <cellStyle name="40% - Accent6 9 2 2 2 2" xfId="30282" xr:uid="{91E11D1D-13EF-4308-A6BE-FF362CCB7FAC}"/>
    <cellStyle name="40% - Accent6 9 2 2 2 2 2" xfId="49044" xr:uid="{6416BE60-4D62-4D99-8C1E-B2A97AFB064A}"/>
    <cellStyle name="40% - Accent6 9 2 2 2 3" xfId="20891" xr:uid="{25869E07-A0AD-42D3-A656-99D0BBDFD648}"/>
    <cellStyle name="40% - Accent6 9 2 2 2 4" xfId="39663" xr:uid="{E2043E51-316A-4E4E-ABEE-701733AA8D13}"/>
    <cellStyle name="40% - Accent6 9 2 2 3" xfId="26262" xr:uid="{3A3D2C9B-FA13-4093-A1BA-F089D4CBD585}"/>
    <cellStyle name="40% - Accent6 9 2 2 3 2" xfId="45024" xr:uid="{28DE4FA3-8FD4-492A-8A9F-5AD88E4346E4}"/>
    <cellStyle name="40% - Accent6 9 2 2 4" xfId="16871" xr:uid="{65844091-2A1B-4D6A-8763-6CF668AEB279}"/>
    <cellStyle name="40% - Accent6 9 2 2 5" xfId="35643" xr:uid="{CE0CF527-2D4F-4E95-B645-3516304992C5}"/>
    <cellStyle name="40% - Accent6 9 2 2 6" xfId="53774" xr:uid="{758F4733-E853-494B-A281-0EEDB3FBBD8B}"/>
    <cellStyle name="40% - Accent6 9 2 2 7" xfId="61622" xr:uid="{6D8DFB29-FC81-4BEB-8FCE-4235926EF9E0}"/>
    <cellStyle name="40% - Accent6 9 2 3" xfId="11429" xr:uid="{FC1B4174-A409-47FE-98B3-7DCEAEE72E14}"/>
    <cellStyle name="40% - Accent6 9 2 3 2" xfId="30283" xr:uid="{7C239825-C45B-480C-866C-85AD2DA4E0AA}"/>
    <cellStyle name="40% - Accent6 9 2 3 2 2" xfId="49045" xr:uid="{0549BFC9-EB47-4DD2-9C0A-F663BB6A2CBC}"/>
    <cellStyle name="40% - Accent6 9 2 3 3" xfId="20892" xr:uid="{6A139354-3AB7-4662-83D2-746DFBD36FC0}"/>
    <cellStyle name="40% - Accent6 9 2 3 4" xfId="39664" xr:uid="{99207FD8-432E-4387-99C4-AAAF4A80816A}"/>
    <cellStyle name="40% - Accent6 9 2 3 5" xfId="53775" xr:uid="{400A6DA5-7460-44FF-A15E-EEE9C3F9BFE2}"/>
    <cellStyle name="40% - Accent6 9 2 3 6" xfId="61623" xr:uid="{1A475875-C446-4DF7-B38C-5CAFB2198253}"/>
    <cellStyle name="40% - Accent6 9 2 4" xfId="8957" xr:uid="{46A4E2F1-8FC7-454A-9C99-524937C44950}"/>
    <cellStyle name="40% - Accent6 9 2 4 2" xfId="27813" xr:uid="{46988EDF-561C-4FD6-A903-A830683792EB}"/>
    <cellStyle name="40% - Accent6 9 2 4 2 2" xfId="46575" xr:uid="{87C5F6F0-D645-4DE7-999E-900B0BFB13EC}"/>
    <cellStyle name="40% - Accent6 9 2 4 3" xfId="18422" xr:uid="{66DE7232-2EF7-4D87-A022-3D78ACD4191C}"/>
    <cellStyle name="40% - Accent6 9 2 4 4" xfId="37194" xr:uid="{05C700D3-F9E3-4292-B490-9FCED6A2C522}"/>
    <cellStyle name="40% - Accent6 9 2 5" xfId="24559" xr:uid="{95DF40CE-74C5-4E6A-A76A-09105F9B4236}"/>
    <cellStyle name="40% - Accent6 9 2 5 2" xfId="43321" xr:uid="{9EFA0261-4C24-441E-A2E3-15476F178C7B}"/>
    <cellStyle name="40% - Accent6 9 2 6" xfId="15168" xr:uid="{210D1F6A-7E78-4B87-BE99-334F18459E1B}"/>
    <cellStyle name="40% - Accent6 9 2 7" xfId="33940" xr:uid="{D36708FA-106A-46B9-8532-0BBDF0391BC9}"/>
    <cellStyle name="40% - Accent6 9 2 8" xfId="51305" xr:uid="{D302CC90-E1EF-4365-8849-C2F387CE3603}"/>
    <cellStyle name="40% - Accent6 9 2 9" xfId="5512" xr:uid="{20CE3932-9B9D-43D2-98EB-AF3DA446F2C6}"/>
    <cellStyle name="40% - Accent6 9 3" xfId="6287" xr:uid="{8EC5A15A-B512-4843-90F4-53413A78CED1}"/>
    <cellStyle name="40% - Accent6 9 3 2" xfId="11430" xr:uid="{7F29A993-D39B-4321-89C8-70BA4A0DA954}"/>
    <cellStyle name="40% - Accent6 9 3 2 2" xfId="30284" xr:uid="{D979A932-AC87-4B0B-A419-471E4269C340}"/>
    <cellStyle name="40% - Accent6 9 3 2 2 2" xfId="49046" xr:uid="{1ECB50DA-2494-4348-ADF9-01D36F57A4CA}"/>
    <cellStyle name="40% - Accent6 9 3 2 3" xfId="20893" xr:uid="{E7D5D32C-37CE-4415-919F-ABD173A9C83A}"/>
    <cellStyle name="40% - Accent6 9 3 2 4" xfId="39665" xr:uid="{34468EFE-8095-443A-BF5D-1CB8C413E326}"/>
    <cellStyle name="40% - Accent6 9 3 3" xfId="25334" xr:uid="{FAB561B9-5448-4781-8DED-6569DA835FEE}"/>
    <cellStyle name="40% - Accent6 9 3 3 2" xfId="44096" xr:uid="{7739574D-FBCE-40B6-99C8-8DCE7AFC90BC}"/>
    <cellStyle name="40% - Accent6 9 3 4" xfId="15943" xr:uid="{9457E492-5C44-4B3D-9D1D-FD820D41AA8E}"/>
    <cellStyle name="40% - Accent6 9 3 5" xfId="34715" xr:uid="{EDB8CC84-4BFB-4647-8F50-B7BF7383C852}"/>
    <cellStyle name="40% - Accent6 9 3 6" xfId="53776" xr:uid="{5EF9DEF9-C899-42F4-83CB-59E1DF5BD7E3}"/>
    <cellStyle name="40% - Accent6 9 3 7" xfId="56128" xr:uid="{08DA767D-78C3-46DC-9BED-C1463B3350EA}"/>
    <cellStyle name="40% - Accent6 9 4" xfId="4736" xr:uid="{3A60F311-D4F3-4C8F-B0AF-B7E073BDE9A2}"/>
    <cellStyle name="40% - Accent6 9 4 2" xfId="11431" xr:uid="{14F2D418-CFED-4C03-81B9-C4E40338A45E}"/>
    <cellStyle name="40% - Accent6 9 4 2 2" xfId="30285" xr:uid="{24502A53-52A7-4925-944F-61FBCE7697AF}"/>
    <cellStyle name="40% - Accent6 9 4 2 2 2" xfId="49047" xr:uid="{A9380A32-854A-449C-A05D-A9C51578F033}"/>
    <cellStyle name="40% - Accent6 9 4 2 3" xfId="20894" xr:uid="{20BD2B7D-DEE1-4963-B972-64D39D9CA99F}"/>
    <cellStyle name="40% - Accent6 9 4 2 4" xfId="39666" xr:uid="{6F55D3C5-D981-4E22-A0EC-D7F7D16B729E}"/>
    <cellStyle name="40% - Accent6 9 4 3" xfId="23783" xr:uid="{A8E9D83A-7345-4F3F-892D-01DF2516D181}"/>
    <cellStyle name="40% - Accent6 9 4 3 2" xfId="42546" xr:uid="{A519F72B-F960-46F1-8DEE-1A3E3DC386AC}"/>
    <cellStyle name="40% - Accent6 9 4 4" xfId="14392" xr:uid="{B4531B05-9938-4813-BDD8-A481F1BBAA28}"/>
    <cellStyle name="40% - Accent6 9 4 5" xfId="33165" xr:uid="{27BE46FA-850A-4E08-B416-4E668EF2A3CC}"/>
    <cellStyle name="40% - Accent6 9 4 6" xfId="53777" xr:uid="{01AEA822-D013-4D32-B786-A71CBD41A14D}"/>
    <cellStyle name="40% - Accent6 9 4 7" xfId="56129" xr:uid="{01975A48-F3E2-4742-B19D-F638E9729411}"/>
    <cellStyle name="40% - Accent6 9 5" xfId="7221" xr:uid="{2B1C1942-4053-48F6-B4CC-98370C0D9C32}"/>
    <cellStyle name="40% - Accent6 9 5 2" xfId="26261" xr:uid="{1B953C19-1B72-489F-8F87-51D7DE584D7F}"/>
    <cellStyle name="40% - Accent6 9 5 2 2" xfId="45023" xr:uid="{5DDB4C86-0E43-44B6-A283-AD681EFC8491}"/>
    <cellStyle name="40% - Accent6 9 5 3" xfId="16870" xr:uid="{DE111258-0D7F-4650-94B7-4430D1F2567A}"/>
    <cellStyle name="40% - Accent6 9 5 4" xfId="35642" xr:uid="{D15EA804-BCB6-4413-91DC-3437613DB4C4}"/>
    <cellStyle name="40% - Accent6 9 5 5" xfId="56130" xr:uid="{1DF00A6A-31D4-4BC5-95DB-0A539E28C38A}"/>
    <cellStyle name="40% - Accent6 9 6" xfId="8956" xr:uid="{BF970CCF-0F5F-4940-BD35-9130032992F3}"/>
    <cellStyle name="40% - Accent6 9 6 2" xfId="27812" xr:uid="{1EE4C52D-D309-49BB-98F8-48B3B45D81B8}"/>
    <cellStyle name="40% - Accent6 9 6 2 2" xfId="46574" xr:uid="{BD5956E4-251E-4906-A1DE-3336717FECC4}"/>
    <cellStyle name="40% - Accent6 9 6 3" xfId="18421" xr:uid="{E699B897-30DE-46AB-ADAD-E44D620F902B}"/>
    <cellStyle name="40% - Accent6 9 6 4" xfId="37193" xr:uid="{D3B92F6A-E630-49B2-8826-AC56A8088831}"/>
    <cellStyle name="40% - Accent6 9 6 5" xfId="56131" xr:uid="{19AC82D5-1786-4FD5-9846-C3DFCCA90BC8}"/>
    <cellStyle name="40% - Accent6 9 7" xfId="22719" xr:uid="{3FCB9067-98E9-4039-ADEB-2510AFC90A28}"/>
    <cellStyle name="40% - Accent6 9 7 2" xfId="41491" xr:uid="{8F10C6ED-2C84-4C93-9981-E050FCB9D22A}"/>
    <cellStyle name="40% - Accent6 9 7 3" xfId="56132" xr:uid="{F76F2DF4-DF28-4867-91B1-02A50168C8DD}"/>
    <cellStyle name="40% - Accent6 9 8" xfId="13328" xr:uid="{B8677F1D-08D4-44FD-89BE-74D97D3880C5}"/>
    <cellStyle name="40% - Accent6 9 8 2" xfId="56133" xr:uid="{301C79B4-6635-40F3-BDBB-1B637AE09562}"/>
    <cellStyle name="40% - Accent6 9 9" xfId="32110" xr:uid="{1678D9FA-3EB0-4FAF-AF97-0847F4D01EB9}"/>
    <cellStyle name="60% - Accent1 10" xfId="56134" xr:uid="{5F17D1E9-501D-463A-A259-6A915DEB0D2D}"/>
    <cellStyle name="60% - Accent1 10 2" xfId="56135" xr:uid="{EB6B4507-A558-4310-968C-DA4628BFBFD8}"/>
    <cellStyle name="60% - Accent1 10 3" xfId="56136" xr:uid="{B2238167-5B6A-401A-977E-0C01A610D297}"/>
    <cellStyle name="60% - Accent1 10 4" xfId="56137" xr:uid="{78C592D7-4E7B-4C2A-8716-719458121458}"/>
    <cellStyle name="60% - Accent1 10 5" xfId="56138" xr:uid="{A609E010-2822-4D7C-A676-CCABAEAEE0F7}"/>
    <cellStyle name="60% - Accent1 11" xfId="56139" xr:uid="{BCDCCD65-7ABA-49EF-A968-2058C3049193}"/>
    <cellStyle name="60% - Accent1 11 2" xfId="56140" xr:uid="{CEAB9AEA-325C-4072-B1D5-7B2C6D5DCE9E}"/>
    <cellStyle name="60% - Accent1 11 3" xfId="56141" xr:uid="{11B10CB8-F9B1-435D-9DFE-C788D7AFD848}"/>
    <cellStyle name="60% - Accent1 11 4" xfId="56142" xr:uid="{E999E3C4-9D3F-4ADB-9824-435DAD62D0CD}"/>
    <cellStyle name="60% - Accent1 11 5" xfId="56143" xr:uid="{F7AC28CA-A777-4859-9FED-26C6BDE50A9E}"/>
    <cellStyle name="60% - Accent1 12" xfId="56144" xr:uid="{F7277D8E-78CF-4D9A-BED4-880B14066DF9}"/>
    <cellStyle name="60% - Accent1 12 2" xfId="56145" xr:uid="{97181F27-9D15-4AB0-89EC-0D9B0526E3D8}"/>
    <cellStyle name="60% - Accent1 13" xfId="56146" xr:uid="{11A81AD1-9F3E-4E39-A0D7-F07D06E1A597}"/>
    <cellStyle name="60% - Accent1 13 2" xfId="56147" xr:uid="{B7F15999-CC8C-40DA-B492-8D6F4AD79041}"/>
    <cellStyle name="60% - Accent1 14" xfId="56148" xr:uid="{E19FAF9C-77D3-4669-AE45-818A8D5DAB92}"/>
    <cellStyle name="60% - Accent1 14 2" xfId="56149" xr:uid="{73F0F806-9B77-4D0E-A56C-DD8883BD999D}"/>
    <cellStyle name="60% - Accent1 15" xfId="56150" xr:uid="{02B87419-74EF-448C-B4C9-FF6C97DE1A65}"/>
    <cellStyle name="60% - Accent1 16" xfId="705" xr:uid="{BF5A0654-83D5-40A4-9295-8686C97E770C}"/>
    <cellStyle name="60% - Accent1 2" xfId="749" xr:uid="{20C42439-2798-44CA-B6EB-B470DC27D858}"/>
    <cellStyle name="60% - Accent1 2 2" xfId="2626" xr:uid="{71FA7F8A-BA25-4414-AA1C-01D7EA71613B}"/>
    <cellStyle name="60% - Accent1 2 3" xfId="60018" xr:uid="{3AC84F28-9315-422E-991B-4DDFB6BD8BA1}"/>
    <cellStyle name="60% - Accent1 2 4" xfId="56151" xr:uid="{187D2360-83DD-4AE1-A2DF-2A95FF9702AC}"/>
    <cellStyle name="60% - Accent1 3" xfId="842" xr:uid="{618C1C5C-708A-49BC-B2E2-EFB173CCB545}"/>
    <cellStyle name="60% - Accent1 3 2" xfId="2627" xr:uid="{E611E304-23F0-48DF-8B22-DD6E665DD367}"/>
    <cellStyle name="60% - Accent1 3 3" xfId="2628" xr:uid="{68FBDD52-649B-4A17-B2EE-1FA4FA62E321}"/>
    <cellStyle name="60% - Accent1 3 3 2" xfId="11432" xr:uid="{5123799E-453E-41FE-A988-EBFBFCD93F52}"/>
    <cellStyle name="60% - Accent1 3 3 3" xfId="7982" xr:uid="{CF79F7A3-8F84-4F4A-B395-90B2B9458E12}"/>
    <cellStyle name="60% - Accent1 3 4" xfId="56152" xr:uid="{2F0C1204-166C-483C-86A7-4FC7C3ADD7FB}"/>
    <cellStyle name="60% - Accent1 4" xfId="2629" xr:uid="{DD467863-496D-4D39-97B8-1986545A4D13}"/>
    <cellStyle name="60% - Accent1 4 10" xfId="56154" xr:uid="{498F4F80-D0F8-46AD-A393-A7C9DEFE731B}"/>
    <cellStyle name="60% - Accent1 4 11" xfId="56155" xr:uid="{FF3454E8-D37C-4EB1-BCF0-58A4CDE9AE85}"/>
    <cellStyle name="60% - Accent1 4 12" xfId="56156" xr:uid="{8240CA16-FCF5-4430-B841-6CF2DD9030BC}"/>
    <cellStyle name="60% - Accent1 4 13" xfId="56157" xr:uid="{45EAD0B8-1B6E-4A90-B066-8A838DEB48A5}"/>
    <cellStyle name="60% - Accent1 4 14" xfId="56153" xr:uid="{74DBF342-093A-42AC-8A1D-BE03E16B085E}"/>
    <cellStyle name="60% - Accent1 4 2" xfId="56158" xr:uid="{32B17EA9-3AA9-4534-9416-2694B9055915}"/>
    <cellStyle name="60% - Accent1 4 3" xfId="56159" xr:uid="{84B30842-3C7D-4195-9B21-4C3F6DA59ADD}"/>
    <cellStyle name="60% - Accent1 4 4" xfId="56160" xr:uid="{A1686044-02A5-44C9-AE02-E9715726687C}"/>
    <cellStyle name="60% - Accent1 4 5" xfId="56161" xr:uid="{910134F2-E71E-482D-A1F1-09F4E3B41A0B}"/>
    <cellStyle name="60% - Accent1 4 6" xfId="56162" xr:uid="{851EEFC3-7166-42AF-A473-C7F6B413604D}"/>
    <cellStyle name="60% - Accent1 4 7" xfId="56163" xr:uid="{17721C3F-09A7-4539-8AE4-7753D675D0A2}"/>
    <cellStyle name="60% - Accent1 4 8" xfId="56164" xr:uid="{5EDF721A-1D9B-4FFA-B270-9C06C4022AD8}"/>
    <cellStyle name="60% - Accent1 4 9" xfId="56165" xr:uid="{BC0930CB-1ADD-48D4-BE60-20EF56F2FDBD}"/>
    <cellStyle name="60% - Accent1 5" xfId="2630" xr:uid="{00067CB1-5CBE-4F6C-9546-C9C1FFBBF9B9}"/>
    <cellStyle name="60% - Accent1 5 10" xfId="56167" xr:uid="{0A668FC0-D563-4CD0-9838-88ED7F999D4F}"/>
    <cellStyle name="60% - Accent1 5 11" xfId="56168" xr:uid="{2FB9C75E-3E79-4210-A326-5AE3A5DD9B3F}"/>
    <cellStyle name="60% - Accent1 5 12" xfId="56169" xr:uid="{33945828-BD65-485C-A4ED-63BB34D175F3}"/>
    <cellStyle name="60% - Accent1 5 13" xfId="56170" xr:uid="{E6BEE8DA-2310-476C-AF05-DF2A748A40D4}"/>
    <cellStyle name="60% - Accent1 5 14" xfId="56166" xr:uid="{3B2445A2-04A9-4435-9CEE-32D9BF6A2C52}"/>
    <cellStyle name="60% - Accent1 5 2" xfId="56171" xr:uid="{F0F98532-2093-485B-9928-0E9E2F95F85A}"/>
    <cellStyle name="60% - Accent1 5 3" xfId="56172" xr:uid="{3FCF1F55-B601-40D4-AC08-6D3C1352460D}"/>
    <cellStyle name="60% - Accent1 5 4" xfId="56173" xr:uid="{1FF9C812-F8D7-456A-B078-9645FBE26503}"/>
    <cellStyle name="60% - Accent1 5 5" xfId="56174" xr:uid="{1A339E51-F22B-4F37-8615-85A988ACDD00}"/>
    <cellStyle name="60% - Accent1 5 6" xfId="56175" xr:uid="{57132B3F-7C0D-48B2-A01E-B191A84ACF0C}"/>
    <cellStyle name="60% - Accent1 5 7" xfId="56176" xr:uid="{6D68BF82-BCDA-424B-AAA3-B79C7CD46A17}"/>
    <cellStyle name="60% - Accent1 5 8" xfId="56177" xr:uid="{67DA880C-7B15-4901-B0B4-22EA24A8FE7A}"/>
    <cellStyle name="60% - Accent1 5 9" xfId="56178" xr:uid="{B34592BB-F40C-4D87-B853-83BC19A7B438}"/>
    <cellStyle name="60% - Accent1 6" xfId="7983" xr:uid="{C9E378D8-1C3B-4ABA-9869-0808FE9840FD}"/>
    <cellStyle name="60% - Accent1 6 10" xfId="56179" xr:uid="{AB7F1C3B-C201-48E0-BDB6-019B2209F0C2}"/>
    <cellStyle name="60% - Accent1 6 2" xfId="56180" xr:uid="{CAF7EC8E-F71D-4E2F-8986-49A58F2FD790}"/>
    <cellStyle name="60% - Accent1 6 3" xfId="56181" xr:uid="{92FF7FE8-FD5D-4728-9060-C8643F7AB176}"/>
    <cellStyle name="60% - Accent1 6 4" xfId="56182" xr:uid="{A515162B-275E-4C34-94EB-CC0390874CC4}"/>
    <cellStyle name="60% - Accent1 6 5" xfId="56183" xr:uid="{B6A8D801-7A29-4B62-86D6-89F2C732E478}"/>
    <cellStyle name="60% - Accent1 6 6" xfId="56184" xr:uid="{AE2C013A-2E83-4AC4-B92D-1DB8492BA3F7}"/>
    <cellStyle name="60% - Accent1 6 7" xfId="56185" xr:uid="{EF6C2010-4389-4B12-B90C-541A34938435}"/>
    <cellStyle name="60% - Accent1 6 8" xfId="56186" xr:uid="{3ACA3DDD-B3BE-4057-BDE2-6B9B0C7C9E3C}"/>
    <cellStyle name="60% - Accent1 6 9" xfId="56187" xr:uid="{491D23B4-043E-4533-B454-31A9235FD701}"/>
    <cellStyle name="60% - Accent1 7" xfId="56188" xr:uid="{B7C92DA6-4952-4443-9600-C56AFAF97779}"/>
    <cellStyle name="60% - Accent1 7 2" xfId="56189" xr:uid="{4CF9A906-7DBD-45E3-9DC6-E8D96B707BE0}"/>
    <cellStyle name="60% - Accent1 7 3" xfId="56190" xr:uid="{97374CC0-268E-45A6-9025-D79CAED22414}"/>
    <cellStyle name="60% - Accent1 7 4" xfId="56191" xr:uid="{EEDF05A3-1AC1-4E25-B212-FEF73AE2E31A}"/>
    <cellStyle name="60% - Accent1 7 5" xfId="56192" xr:uid="{563F7CB1-4EF3-4FB6-A2A4-900EC0082607}"/>
    <cellStyle name="60% - Accent1 7 6" xfId="56193" xr:uid="{6052F530-C9D1-4B3C-A283-DCE39D2E691D}"/>
    <cellStyle name="60% - Accent1 7 7" xfId="56194" xr:uid="{827C0147-E21C-4DA8-B9C2-1288DB252A90}"/>
    <cellStyle name="60% - Accent1 7 8" xfId="56195" xr:uid="{5D8B413A-9811-4B1A-A56C-011435BF7F2E}"/>
    <cellStyle name="60% - Accent1 7 9" xfId="56196" xr:uid="{2372620D-7874-40E3-94C2-CB8A37021F26}"/>
    <cellStyle name="60% - Accent1 8" xfId="56197" xr:uid="{940CB499-B06B-44C9-8641-6B1CA6901A76}"/>
    <cellStyle name="60% - Accent1 8 2" xfId="56198" xr:uid="{12CD0ADB-A232-4B2E-BA35-BBEDA68EDADB}"/>
    <cellStyle name="60% - Accent1 8 3" xfId="56199" xr:uid="{1007CA6D-7FCC-494A-AD48-82C0E418F4A4}"/>
    <cellStyle name="60% - Accent1 8 4" xfId="56200" xr:uid="{92E87A4D-6EFF-42C2-BDCC-A17CF6E7DEAB}"/>
    <cellStyle name="60% - Accent1 8 5" xfId="56201" xr:uid="{C923F543-1467-42AF-B224-19A6DC0B6BF1}"/>
    <cellStyle name="60% - Accent1 8 6" xfId="56202" xr:uid="{9A2D65DE-84AD-4CA3-9AD5-1CF8697ADDE3}"/>
    <cellStyle name="60% - Accent1 8 7" xfId="56203" xr:uid="{5377D128-429E-4A0C-B297-537BBE770F47}"/>
    <cellStyle name="60% - Accent1 8 8" xfId="56204" xr:uid="{B99669E6-6D69-4198-9351-DDFEE76CA2CA}"/>
    <cellStyle name="60% - Accent1 8 9" xfId="56205" xr:uid="{3315ED61-0EFB-4D36-B95B-F30E6AC49139}"/>
    <cellStyle name="60% - Accent1 9" xfId="56206" xr:uid="{61301A28-3E49-4130-A70E-1FFA206DA4EF}"/>
    <cellStyle name="60% - Accent1 9 2" xfId="56207" xr:uid="{A22B0E52-FF4B-4979-88B6-505655BA9FED}"/>
    <cellStyle name="60% - Accent1 9 3" xfId="56208" xr:uid="{010BAE9D-8B18-4D9A-86D3-4E9479303CE8}"/>
    <cellStyle name="60% - Accent1 9 4" xfId="56209" xr:uid="{D6A02EF8-B1F7-4DFC-B87C-CAA02275CA78}"/>
    <cellStyle name="60% - Accent1 9 5" xfId="56210" xr:uid="{988FD88F-9EE7-4425-9892-C7866F3E5EBC}"/>
    <cellStyle name="60% - Accent1 9 6" xfId="56211" xr:uid="{BE25DC28-C1B9-45D6-8C55-AF7AC3BF59AB}"/>
    <cellStyle name="60% - Accent1 9 7" xfId="56212" xr:uid="{6EB221A1-05C3-4CBB-ACF2-DE519C8F7280}"/>
    <cellStyle name="60% - Accent1 9 8" xfId="56213" xr:uid="{C06F15E7-EE7F-4F7B-A0CB-65C537D7E934}"/>
    <cellStyle name="60% - Accent2 10" xfId="56214" xr:uid="{5A96F6FA-2671-4149-A784-B2C77B7B1281}"/>
    <cellStyle name="60% - Accent2 10 2" xfId="56215" xr:uid="{3B30B32B-4E02-4282-AB95-22FF088D736F}"/>
    <cellStyle name="60% - Accent2 10 3" xfId="56216" xr:uid="{B638F213-0DEE-4480-8A69-2F8740AF89A4}"/>
    <cellStyle name="60% - Accent2 10 4" xfId="56217" xr:uid="{0227EE5E-2E75-4B28-90F1-92987E3235CF}"/>
    <cellStyle name="60% - Accent2 10 5" xfId="56218" xr:uid="{C5073CC8-F82A-42F1-A0DF-FA6E238BB5C7}"/>
    <cellStyle name="60% - Accent2 11" xfId="56219" xr:uid="{3E38B523-8F22-4A64-8E65-7EDA393FA804}"/>
    <cellStyle name="60% - Accent2 11 2" xfId="56220" xr:uid="{7DADD71A-6425-4B32-ABBD-35644D3F77D1}"/>
    <cellStyle name="60% - Accent2 11 3" xfId="56221" xr:uid="{B85C0EBC-8B68-4F6E-A2FE-AED26A0B6387}"/>
    <cellStyle name="60% - Accent2 11 4" xfId="56222" xr:uid="{0E89F51A-6042-4FFF-A002-A09320C9C3B0}"/>
    <cellStyle name="60% - Accent2 11 5" xfId="56223" xr:uid="{A09F5A97-6EE0-4C7B-A29F-D9E243AD45A1}"/>
    <cellStyle name="60% - Accent2 12" xfId="56224" xr:uid="{C59798A9-423C-4F3E-96E6-0A6A55672D35}"/>
    <cellStyle name="60% - Accent2 12 2" xfId="56225" xr:uid="{E90EB4E9-DB6D-49F6-84E6-C2D9D52828B4}"/>
    <cellStyle name="60% - Accent2 13" xfId="56226" xr:uid="{12FBD8E6-9AD8-40FA-960F-5730B5B134FD}"/>
    <cellStyle name="60% - Accent2 13 2" xfId="56227" xr:uid="{E577A43F-06C2-4E0A-BFDB-C8D053E3358B}"/>
    <cellStyle name="60% - Accent2 14" xfId="56228" xr:uid="{0BE2BD35-A664-4A7F-985F-8341D4CE4354}"/>
    <cellStyle name="60% - Accent2 14 2" xfId="56229" xr:uid="{3435D8D1-C37B-4C05-99D2-92B57DED972F}"/>
    <cellStyle name="60% - Accent2 15" xfId="56230" xr:uid="{9ADD835E-7925-40A9-A74E-869D8FFA8564}"/>
    <cellStyle name="60% - Accent2 16" xfId="706" xr:uid="{CB88769F-9179-4D4C-B2B9-C94884075AFC}"/>
    <cellStyle name="60% - Accent2 2" xfId="750" xr:uid="{AE4DB1A9-EF1B-4F05-9784-058942B4486B}"/>
    <cellStyle name="60% - Accent2 2 2" xfId="2631" xr:uid="{17197B4F-54CE-480A-8D30-F839153B9F22}"/>
    <cellStyle name="60% - Accent2 2 3" xfId="60019" xr:uid="{3A97E94B-B1B0-49B7-ABFD-2CF356FA53FD}"/>
    <cellStyle name="60% - Accent2 2 4" xfId="56231" xr:uid="{10A61894-E7E9-4E2B-991C-C503619914E9}"/>
    <cellStyle name="60% - Accent2 3" xfId="846" xr:uid="{9A722A0F-F85C-4491-8646-F30879C03AA1}"/>
    <cellStyle name="60% - Accent2 3 2" xfId="2632" xr:uid="{F815EF28-7A58-4F86-9CB2-419186BB45ED}"/>
    <cellStyle name="60% - Accent2 3 3" xfId="2633" xr:uid="{4B49AABE-F69A-4DA1-A618-CAEC6DE0384F}"/>
    <cellStyle name="60% - Accent2 3 3 2" xfId="11433" xr:uid="{AB8557B4-EE9A-496A-83DA-193CEA54C4D6}"/>
    <cellStyle name="60% - Accent2 3 3 3" xfId="7984" xr:uid="{78D765A8-49BA-493B-9149-580655B2F75A}"/>
    <cellStyle name="60% - Accent2 3 4" xfId="56232" xr:uid="{26670D3E-25EF-4281-9C08-49CB6C24BADE}"/>
    <cellStyle name="60% - Accent2 4" xfId="2634" xr:uid="{C19A3C87-8894-4126-9602-B2E0650EEE60}"/>
    <cellStyle name="60% - Accent2 4 10" xfId="56234" xr:uid="{CA325D7E-F1F1-4FED-A2EA-1C48540E088E}"/>
    <cellStyle name="60% - Accent2 4 11" xfId="56235" xr:uid="{8B15C68F-0267-4C83-AC29-12F125EE186B}"/>
    <cellStyle name="60% - Accent2 4 12" xfId="56236" xr:uid="{9AD030A4-BFAB-4E0A-9CB5-27550887B533}"/>
    <cellStyle name="60% - Accent2 4 13" xfId="56237" xr:uid="{79BACB75-4FA4-49FC-9840-77040CC01742}"/>
    <cellStyle name="60% - Accent2 4 14" xfId="56233" xr:uid="{94087AB9-BBEA-4256-B982-E9AB92E97B0F}"/>
    <cellStyle name="60% - Accent2 4 2" xfId="56238" xr:uid="{CADDCCC6-F497-4468-96DC-17F1784CB45C}"/>
    <cellStyle name="60% - Accent2 4 3" xfId="56239" xr:uid="{4C8C8A2A-ECD3-4999-8416-441A5C9E46FE}"/>
    <cellStyle name="60% - Accent2 4 4" xfId="56240" xr:uid="{C2FDC2C9-D9A6-4041-83F4-411C01B6318B}"/>
    <cellStyle name="60% - Accent2 4 5" xfId="56241" xr:uid="{A4422930-5A67-4BDC-8785-C8087E54481B}"/>
    <cellStyle name="60% - Accent2 4 6" xfId="56242" xr:uid="{E0B70C1B-7582-4F8A-933E-20D2EE981B59}"/>
    <cellStyle name="60% - Accent2 4 7" xfId="56243" xr:uid="{A8059C9B-2FC2-429E-81D9-52F0DC7DFA01}"/>
    <cellStyle name="60% - Accent2 4 8" xfId="56244" xr:uid="{CEC3A1F5-3F82-48F0-8ED2-4423C4B99512}"/>
    <cellStyle name="60% - Accent2 4 9" xfId="56245" xr:uid="{4AF2EE13-B94E-4AF5-8AE1-2C1960C1C70F}"/>
    <cellStyle name="60% - Accent2 5" xfId="2635" xr:uid="{34F421D7-3EF9-4A40-9F7F-69DD684C3D86}"/>
    <cellStyle name="60% - Accent2 5 10" xfId="56247" xr:uid="{3ADC7B2D-449A-4B0B-80E0-1E76C61B593C}"/>
    <cellStyle name="60% - Accent2 5 11" xfId="56248" xr:uid="{7F17341B-9907-4E4D-B10F-EC050AB825A4}"/>
    <cellStyle name="60% - Accent2 5 12" xfId="56249" xr:uid="{FE7B778D-4C46-4BF9-AEC2-A699EB738766}"/>
    <cellStyle name="60% - Accent2 5 13" xfId="56250" xr:uid="{48A3C11B-D4FA-4362-89E6-F5D6B6BF946F}"/>
    <cellStyle name="60% - Accent2 5 14" xfId="56246" xr:uid="{8F7367AA-BBD1-47E8-B125-07652569C781}"/>
    <cellStyle name="60% - Accent2 5 2" xfId="56251" xr:uid="{FCE7A5D2-FFA9-4C82-8C39-B9BAAE889A68}"/>
    <cellStyle name="60% - Accent2 5 3" xfId="56252" xr:uid="{B154D35B-1DC1-46D6-A3FE-1482A12B058B}"/>
    <cellStyle name="60% - Accent2 5 4" xfId="56253" xr:uid="{3CCE1AAD-6207-4321-8F69-3F6D6869C67A}"/>
    <cellStyle name="60% - Accent2 5 5" xfId="56254" xr:uid="{F645CC58-5421-42E6-977A-D5D4F194E0BB}"/>
    <cellStyle name="60% - Accent2 5 6" xfId="56255" xr:uid="{52FB9C6C-4321-4B4B-A617-F4D7EA6F9CFC}"/>
    <cellStyle name="60% - Accent2 5 7" xfId="56256" xr:uid="{32224B38-1417-4566-83E0-0B7F584B605B}"/>
    <cellStyle name="60% - Accent2 5 8" xfId="56257" xr:uid="{AC97F78D-2DFD-4D4A-9285-22576651F831}"/>
    <cellStyle name="60% - Accent2 5 9" xfId="56258" xr:uid="{CC58D1C4-1A9C-4FE3-835E-8A857A737635}"/>
    <cellStyle name="60% - Accent2 6" xfId="7985" xr:uid="{5A509EE8-04E8-46A1-8602-7B34410DDC38}"/>
    <cellStyle name="60% - Accent2 6 10" xfId="56259" xr:uid="{88C1FA2F-0D5E-4952-A519-352BFD61D234}"/>
    <cellStyle name="60% - Accent2 6 2" xfId="56260" xr:uid="{1BF3F973-8048-4857-A8A6-8F27FE10EE8C}"/>
    <cellStyle name="60% - Accent2 6 3" xfId="56261" xr:uid="{D0FE5E46-831A-443D-A096-5EBE37FDC73A}"/>
    <cellStyle name="60% - Accent2 6 4" xfId="56262" xr:uid="{72EFFEB7-CF8C-4A21-ADAB-AAFB538D6B3D}"/>
    <cellStyle name="60% - Accent2 6 5" xfId="56263" xr:uid="{1DF25042-AED0-41A2-A592-F6837CD72396}"/>
    <cellStyle name="60% - Accent2 6 6" xfId="56264" xr:uid="{39884953-D769-4DC2-BE3B-EEA4FD77B662}"/>
    <cellStyle name="60% - Accent2 6 7" xfId="56265" xr:uid="{66251F4B-CAC5-4AF7-8F58-B0374FFB2A42}"/>
    <cellStyle name="60% - Accent2 6 8" xfId="56266" xr:uid="{DCB937F5-5DB2-43F9-8C64-7E41EA5DD925}"/>
    <cellStyle name="60% - Accent2 6 9" xfId="56267" xr:uid="{5294C702-6425-40AF-8A2D-1C81348BD5A4}"/>
    <cellStyle name="60% - Accent2 7" xfId="56268" xr:uid="{B0FE28E1-448C-4D42-B405-25DD071B3314}"/>
    <cellStyle name="60% - Accent2 7 2" xfId="56269" xr:uid="{B382B8CD-1990-410E-AFB9-568B85DE485D}"/>
    <cellStyle name="60% - Accent2 7 3" xfId="56270" xr:uid="{6155D1DC-D6F9-483A-8AE9-D5EFFE1F7206}"/>
    <cellStyle name="60% - Accent2 7 4" xfId="56271" xr:uid="{98E0ADFE-62CC-4388-8B89-6B6C2190EE9E}"/>
    <cellStyle name="60% - Accent2 7 5" xfId="56272" xr:uid="{8D22B023-7199-45EB-ACF9-06B158BB68C9}"/>
    <cellStyle name="60% - Accent2 7 6" xfId="56273" xr:uid="{FB129751-7D00-48C8-93D4-9C57D036A724}"/>
    <cellStyle name="60% - Accent2 7 7" xfId="56274" xr:uid="{E80A3B54-DB1E-4B47-B01E-ADFCEBE76672}"/>
    <cellStyle name="60% - Accent2 7 8" xfId="56275" xr:uid="{A2681015-30F2-4FBF-A0F7-2E6358DAC705}"/>
    <cellStyle name="60% - Accent2 7 9" xfId="56276" xr:uid="{76D4D56F-D4C5-40DB-A645-E41AAD49037A}"/>
    <cellStyle name="60% - Accent2 8" xfId="56277" xr:uid="{0144BCB1-266C-4C8F-B85F-71C8709A8AED}"/>
    <cellStyle name="60% - Accent2 8 2" xfId="56278" xr:uid="{10A4BBE6-7357-4814-997F-955A07394397}"/>
    <cellStyle name="60% - Accent2 8 3" xfId="56279" xr:uid="{89EBB9AF-D1A8-4AF3-A435-5BFCD778D603}"/>
    <cellStyle name="60% - Accent2 8 4" xfId="56280" xr:uid="{84140849-D036-4029-B104-E18B715F75A7}"/>
    <cellStyle name="60% - Accent2 8 5" xfId="56281" xr:uid="{28C8CDFD-B784-46BD-B1AD-375FEA73E1FB}"/>
    <cellStyle name="60% - Accent2 8 6" xfId="56282" xr:uid="{FB8CE2F9-DD62-4C0F-ABA5-0EC8EAD4F5E2}"/>
    <cellStyle name="60% - Accent2 8 7" xfId="56283" xr:uid="{CFF8093F-03D0-468F-A3F3-B6E65B802EF6}"/>
    <cellStyle name="60% - Accent2 8 8" xfId="56284" xr:uid="{69F3173F-3372-4128-964C-2CFE90EFA76B}"/>
    <cellStyle name="60% - Accent2 8 9" xfId="56285" xr:uid="{7814213F-2E0C-4887-8E3A-B504F761B79B}"/>
    <cellStyle name="60% - Accent2 9" xfId="56286" xr:uid="{0B90DC13-AF91-4233-B8F2-C5F146C35857}"/>
    <cellStyle name="60% - Accent2 9 2" xfId="56287" xr:uid="{868C4050-5A30-4D2D-B8FF-C515FB497809}"/>
    <cellStyle name="60% - Accent2 9 3" xfId="56288" xr:uid="{A5D517F0-1872-4218-97EC-24852183CAC4}"/>
    <cellStyle name="60% - Accent2 9 4" xfId="56289" xr:uid="{F1D43E26-AA04-4511-B38D-AFCA7B285FAB}"/>
    <cellStyle name="60% - Accent2 9 5" xfId="56290" xr:uid="{8376E318-4D96-4286-BC6F-41783C1CC6D5}"/>
    <cellStyle name="60% - Accent2 9 6" xfId="56291" xr:uid="{857AFFBF-0751-400D-8D48-2674E0F28EC2}"/>
    <cellStyle name="60% - Accent2 9 7" xfId="56292" xr:uid="{AC9A9D6E-3962-4636-BCC1-E45FE5420A42}"/>
    <cellStyle name="60% - Accent2 9 8" xfId="56293" xr:uid="{52CD26A3-0FBF-4F9B-91F8-0A0B9AA5457F}"/>
    <cellStyle name="60% - Accent3 10" xfId="56294" xr:uid="{8A4FE6C6-765A-49D1-9653-C60026F788A1}"/>
    <cellStyle name="60% - Accent3 10 2" xfId="56295" xr:uid="{987C9846-B261-4594-8BC4-D97807135862}"/>
    <cellStyle name="60% - Accent3 10 3" xfId="56296" xr:uid="{E5D92337-E60F-417F-84A0-A7A52216D2A3}"/>
    <cellStyle name="60% - Accent3 10 4" xfId="56297" xr:uid="{5ADAD116-B2CD-4DA4-AAB5-0CE7E49F301D}"/>
    <cellStyle name="60% - Accent3 10 5" xfId="56298" xr:uid="{304FD984-A862-4240-AF44-0385807EA309}"/>
    <cellStyle name="60% - Accent3 11" xfId="56299" xr:uid="{909A9189-7A29-449A-8B48-BA34A3BCBD98}"/>
    <cellStyle name="60% - Accent3 11 2" xfId="56300" xr:uid="{0D4A5B64-6A22-4F7F-9557-5D7A1760EFAD}"/>
    <cellStyle name="60% - Accent3 11 3" xfId="56301" xr:uid="{9681F97E-2FD8-4619-B9B7-832918E9FB21}"/>
    <cellStyle name="60% - Accent3 11 4" xfId="56302" xr:uid="{0831C56A-C4DF-47FE-A038-D450ED68C14B}"/>
    <cellStyle name="60% - Accent3 11 5" xfId="56303" xr:uid="{85D1F7A5-811E-4111-A47F-BA1A7A03C71F}"/>
    <cellStyle name="60% - Accent3 12" xfId="56304" xr:uid="{1BFB5303-145B-4105-BF95-213E38318B42}"/>
    <cellStyle name="60% - Accent3 12 2" xfId="56305" xr:uid="{A25B2B75-93AD-4017-9B71-92BCF1B909D7}"/>
    <cellStyle name="60% - Accent3 13" xfId="56306" xr:uid="{4C00D0E3-ABFA-471F-AF77-A759284BE7CF}"/>
    <cellStyle name="60% - Accent3 13 2" xfId="56307" xr:uid="{0CC349DD-4A97-43AC-9728-983939C8E4B3}"/>
    <cellStyle name="60% - Accent3 14" xfId="56308" xr:uid="{CF06C971-04C3-4F15-9ED8-6F2C6824A910}"/>
    <cellStyle name="60% - Accent3 14 2" xfId="56309" xr:uid="{F8BF7521-61C9-466A-BFE4-60380461886A}"/>
    <cellStyle name="60% - Accent3 15" xfId="56310" xr:uid="{62B5B175-E159-45EB-8745-0FC69AA3A84A}"/>
    <cellStyle name="60% - Accent3 16" xfId="707" xr:uid="{6228DA77-5003-491A-A338-926BCC2311ED}"/>
    <cellStyle name="60% - Accent3 2" xfId="751" xr:uid="{8E30484B-C87A-4362-8206-CC858D901B1F}"/>
    <cellStyle name="60% - Accent3 2 2" xfId="2636" xr:uid="{9FF874FF-A8A2-4985-B604-65A69BD89779}"/>
    <cellStyle name="60% - Accent3 2 3" xfId="60020" xr:uid="{43D6B75E-21F2-466A-BCE4-914CAFE19176}"/>
    <cellStyle name="60% - Accent3 2 4" xfId="56311" xr:uid="{D79A521F-1C9F-4957-9F0B-B3B5663C62A6}"/>
    <cellStyle name="60% - Accent3 3" xfId="850" xr:uid="{41048BD5-4332-407A-8B38-A6395A11A034}"/>
    <cellStyle name="60% - Accent3 3 2" xfId="2637" xr:uid="{7DB0C506-40DD-49A7-B3A1-741F7126A9FC}"/>
    <cellStyle name="60% - Accent3 3 3" xfId="2638" xr:uid="{1814B97D-2627-4DCF-BD84-E1480277D887}"/>
    <cellStyle name="60% - Accent3 3 3 2" xfId="11434" xr:uid="{4A0F6069-5CC4-4383-AE9D-88D31200DD97}"/>
    <cellStyle name="60% - Accent3 3 3 3" xfId="7986" xr:uid="{C18FFAD7-C407-458B-B5D1-EFE875204C39}"/>
    <cellStyle name="60% - Accent3 3 4" xfId="56312" xr:uid="{CDE6F5E6-CA86-467D-BEB8-4DE17E30D6FF}"/>
    <cellStyle name="60% - Accent3 4" xfId="2639" xr:uid="{BB919D23-B91A-438D-8DDC-6B533A2539C4}"/>
    <cellStyle name="60% - Accent3 4 10" xfId="56314" xr:uid="{820AE48A-E31D-4B5A-8D16-0785D2C83E6C}"/>
    <cellStyle name="60% - Accent3 4 11" xfId="56315" xr:uid="{300C9ABE-4DB9-410A-A83D-B2D8E7721F8B}"/>
    <cellStyle name="60% - Accent3 4 12" xfId="56316" xr:uid="{5F84E9F1-C3FE-4EE2-B9D7-D31BDA63A2F8}"/>
    <cellStyle name="60% - Accent3 4 13" xfId="56317" xr:uid="{8BA73D27-306E-4D34-AE04-2BDD37A9D585}"/>
    <cellStyle name="60% - Accent3 4 14" xfId="56313" xr:uid="{B69C4549-10D9-4EB9-A12F-3C7509452492}"/>
    <cellStyle name="60% - Accent3 4 2" xfId="56318" xr:uid="{9503E13F-3657-4F66-A631-7344681A6BCF}"/>
    <cellStyle name="60% - Accent3 4 3" xfId="56319" xr:uid="{3F31E852-0E92-4BAC-A935-704E3B94441A}"/>
    <cellStyle name="60% - Accent3 4 4" xfId="56320" xr:uid="{AD1A9541-D41F-4614-AF05-A60AD62DECAF}"/>
    <cellStyle name="60% - Accent3 4 5" xfId="56321" xr:uid="{08C116B6-EFE6-4902-894E-E0239C6A5516}"/>
    <cellStyle name="60% - Accent3 4 6" xfId="56322" xr:uid="{F9DEC76A-3083-4151-9187-4858C576CD7B}"/>
    <cellStyle name="60% - Accent3 4 7" xfId="56323" xr:uid="{5484B2BB-3802-4263-AB42-18B48006ED66}"/>
    <cellStyle name="60% - Accent3 4 8" xfId="56324" xr:uid="{6EBE6DF7-72A1-49CF-9C7B-34B3BBF4BC55}"/>
    <cellStyle name="60% - Accent3 4 9" xfId="56325" xr:uid="{23DF8D7D-F42A-43C3-B5D1-77C7B3B07478}"/>
    <cellStyle name="60% - Accent3 5" xfId="2640" xr:uid="{86A985F5-30BC-4A83-BFB4-FB9A273150A7}"/>
    <cellStyle name="60% - Accent3 5 10" xfId="56327" xr:uid="{FAB1F4B5-103C-4C1B-AEE9-8705F92796B6}"/>
    <cellStyle name="60% - Accent3 5 11" xfId="56328" xr:uid="{E615C9B9-1F15-490D-82D6-63172A70EA96}"/>
    <cellStyle name="60% - Accent3 5 12" xfId="56329" xr:uid="{8317146D-52AE-4DF7-A7E8-AA7AD4A9739B}"/>
    <cellStyle name="60% - Accent3 5 13" xfId="56330" xr:uid="{13E50F07-0F4B-489A-9B7C-732A28760FA0}"/>
    <cellStyle name="60% - Accent3 5 14" xfId="56326" xr:uid="{83941D27-1547-44B9-B781-6AD168ECBCC8}"/>
    <cellStyle name="60% - Accent3 5 2" xfId="56331" xr:uid="{281E6110-AF5C-4A2A-A30D-9ABE7C6A717D}"/>
    <cellStyle name="60% - Accent3 5 3" xfId="56332" xr:uid="{5C6B26F9-E923-49B4-9A8D-1C2BA198992B}"/>
    <cellStyle name="60% - Accent3 5 4" xfId="56333" xr:uid="{F4F8E0B8-1BDE-4AA8-9EA8-61F9B673B8E3}"/>
    <cellStyle name="60% - Accent3 5 5" xfId="56334" xr:uid="{6C11BA40-8305-4384-A257-2766D63AD24B}"/>
    <cellStyle name="60% - Accent3 5 6" xfId="56335" xr:uid="{B6C32F4E-2646-4F7A-B96C-2059F42D2498}"/>
    <cellStyle name="60% - Accent3 5 7" xfId="56336" xr:uid="{DBD3AC2D-9DFD-412C-AC34-73DACBD2AB19}"/>
    <cellStyle name="60% - Accent3 5 8" xfId="56337" xr:uid="{10557FAE-F89F-4FED-9501-6360DDB5E0CA}"/>
    <cellStyle name="60% - Accent3 5 9" xfId="56338" xr:uid="{3DE74721-6481-4420-938E-4B5E1CB17EB2}"/>
    <cellStyle name="60% - Accent3 6" xfId="7987" xr:uid="{C632F29B-53FE-4958-9E8C-E226001CE8A1}"/>
    <cellStyle name="60% - Accent3 6 10" xfId="56339" xr:uid="{6452D4D2-9B0D-4FDC-AFB2-79E5661524E2}"/>
    <cellStyle name="60% - Accent3 6 2" xfId="56340" xr:uid="{82B4BF01-02A6-489E-BD75-9A51DBAB338F}"/>
    <cellStyle name="60% - Accent3 6 3" xfId="56341" xr:uid="{55E3B1A8-10A4-46F0-915F-0D3204830018}"/>
    <cellStyle name="60% - Accent3 6 4" xfId="56342" xr:uid="{963DD865-DD83-4D1A-A451-6FCE033816A3}"/>
    <cellStyle name="60% - Accent3 6 5" xfId="56343" xr:uid="{1243EFA1-9FD8-4495-90E5-1A8A884D8386}"/>
    <cellStyle name="60% - Accent3 6 6" xfId="56344" xr:uid="{72F7285A-B01E-4C51-8F6E-6D88B3B1E9E9}"/>
    <cellStyle name="60% - Accent3 6 7" xfId="56345" xr:uid="{6C8EBA27-E118-4E53-9FE0-DAA3C08259F4}"/>
    <cellStyle name="60% - Accent3 6 8" xfId="56346" xr:uid="{C003EA11-4AF9-47D2-AB85-D0362077ACBA}"/>
    <cellStyle name="60% - Accent3 6 9" xfId="56347" xr:uid="{290976E7-EEBD-4B52-8F6B-885957C18C56}"/>
    <cellStyle name="60% - Accent3 7" xfId="56348" xr:uid="{C9221B49-52C5-4FAC-94A7-2F0EDD1417E2}"/>
    <cellStyle name="60% - Accent3 7 2" xfId="56349" xr:uid="{F90C0F4D-3E21-4228-96F0-E0D9AD01E930}"/>
    <cellStyle name="60% - Accent3 7 3" xfId="56350" xr:uid="{9A9A16AF-4371-48D6-B024-1A30490E57C0}"/>
    <cellStyle name="60% - Accent3 7 4" xfId="56351" xr:uid="{A82B9F82-7388-4DC7-A54F-2D7FF44A3C90}"/>
    <cellStyle name="60% - Accent3 7 5" xfId="56352" xr:uid="{861BD474-64A7-474F-9861-40B8694EB878}"/>
    <cellStyle name="60% - Accent3 7 6" xfId="56353" xr:uid="{D39CF3CB-5FD7-4C31-8517-E0487F8C9F3C}"/>
    <cellStyle name="60% - Accent3 7 7" xfId="56354" xr:uid="{3F591E9A-6FF8-460B-8AEF-48934E083928}"/>
    <cellStyle name="60% - Accent3 7 8" xfId="56355" xr:uid="{F915A3A1-4780-4E8C-9416-639FE5723D04}"/>
    <cellStyle name="60% - Accent3 7 9" xfId="56356" xr:uid="{34583843-1E50-48D0-8FD3-4A4BF576155E}"/>
    <cellStyle name="60% - Accent3 8" xfId="56357" xr:uid="{D37DB3E3-FA1A-47A4-B989-0C420B6DCAF3}"/>
    <cellStyle name="60% - Accent3 8 2" xfId="56358" xr:uid="{DFE654BD-3423-4D1B-AD2F-D070A01B2B51}"/>
    <cellStyle name="60% - Accent3 8 3" xfId="56359" xr:uid="{A38F85CC-E672-47C6-84C2-B0CEF9EBA87B}"/>
    <cellStyle name="60% - Accent3 8 4" xfId="56360" xr:uid="{D4129D0D-4480-4B04-AF59-F1616EEB06E3}"/>
    <cellStyle name="60% - Accent3 8 5" xfId="56361" xr:uid="{D0855FB6-9CD0-4885-A1D7-DFF81EF6818D}"/>
    <cellStyle name="60% - Accent3 8 6" xfId="56362" xr:uid="{21B19C10-12ED-44A5-A8DF-4BEF4D408ECA}"/>
    <cellStyle name="60% - Accent3 8 7" xfId="56363" xr:uid="{B081579F-D5AC-4BC6-94E6-F53095A88572}"/>
    <cellStyle name="60% - Accent3 8 8" xfId="56364" xr:uid="{EBD2D3B8-8234-4377-B81D-E076F5A7B5AB}"/>
    <cellStyle name="60% - Accent3 8 9" xfId="56365" xr:uid="{EDDE7E1E-6FE2-4B1F-BB88-63D17DC1D231}"/>
    <cellStyle name="60% - Accent3 9" xfId="56366" xr:uid="{B181398A-8488-4A34-9AAA-CC363034681C}"/>
    <cellStyle name="60% - Accent3 9 2" xfId="56367" xr:uid="{F005FFF2-DC2B-483B-BD60-4BD3E16AD78F}"/>
    <cellStyle name="60% - Accent3 9 3" xfId="56368" xr:uid="{88A7762C-4FCA-459E-9CDD-CAF98752C1E6}"/>
    <cellStyle name="60% - Accent3 9 4" xfId="56369" xr:uid="{89D14B4B-DE14-4E7E-A583-5EF6D4C80AC7}"/>
    <cellStyle name="60% - Accent3 9 5" xfId="56370" xr:uid="{E4C2370B-615B-49C4-8B25-18C0645EEB07}"/>
    <cellStyle name="60% - Accent3 9 6" xfId="56371" xr:uid="{1C716D27-DE96-4818-9822-4FE725075E1E}"/>
    <cellStyle name="60% - Accent3 9 7" xfId="56372" xr:uid="{89A5C1ED-C68F-4D12-B866-6EB9300779BC}"/>
    <cellStyle name="60% - Accent3 9 8" xfId="56373" xr:uid="{1CB9B1F8-F291-4E98-9149-E27F65BDB26B}"/>
    <cellStyle name="60% - Accent4 10" xfId="56374" xr:uid="{7FDBCB8F-2FEF-4B45-A73B-699858D10D6C}"/>
    <cellStyle name="60% - Accent4 10 2" xfId="56375" xr:uid="{34A87C78-7420-4034-B029-ADA5776872CD}"/>
    <cellStyle name="60% - Accent4 10 3" xfId="56376" xr:uid="{FEE2FC4D-FC5D-4A40-8AC0-5DDDEF625AA2}"/>
    <cellStyle name="60% - Accent4 10 4" xfId="56377" xr:uid="{32D362D7-F049-4A7E-90CE-D2F1F922310D}"/>
    <cellStyle name="60% - Accent4 10 5" xfId="56378" xr:uid="{C949EFE9-A42E-4E32-B2D2-F8037DF18CDA}"/>
    <cellStyle name="60% - Accent4 11" xfId="56379" xr:uid="{B7C2BE5A-45C5-4AA9-9FCC-30928FF88582}"/>
    <cellStyle name="60% - Accent4 11 2" xfId="56380" xr:uid="{A789B08C-3268-4277-BCD5-E039CB89A36D}"/>
    <cellStyle name="60% - Accent4 11 3" xfId="56381" xr:uid="{FAFCD7D0-ECC9-4BE9-9431-6E6B1B7E93CF}"/>
    <cellStyle name="60% - Accent4 11 4" xfId="56382" xr:uid="{32EA0DC8-135A-4A19-B3DB-6E305464A78E}"/>
    <cellStyle name="60% - Accent4 11 5" xfId="56383" xr:uid="{305BE1ED-E34E-4490-8B1F-15C5E84BB382}"/>
    <cellStyle name="60% - Accent4 12" xfId="56384" xr:uid="{7C1E6F71-D50C-438B-825C-54DBC431B60B}"/>
    <cellStyle name="60% - Accent4 12 2" xfId="56385" xr:uid="{0F497245-FA2E-4EF8-8063-46149EC753D0}"/>
    <cellStyle name="60% - Accent4 13" xfId="56386" xr:uid="{0B3D738C-1C74-4FB6-A077-8A8E7EAA3CAE}"/>
    <cellStyle name="60% - Accent4 13 2" xfId="56387" xr:uid="{9A13DAF4-6039-45EA-8879-0D6493F81E5E}"/>
    <cellStyle name="60% - Accent4 14" xfId="56388" xr:uid="{051DCDAE-6ACD-4228-BBC2-AD4298BDE915}"/>
    <cellStyle name="60% - Accent4 14 2" xfId="56389" xr:uid="{B203CF57-E540-448A-9588-692B2E68C44F}"/>
    <cellStyle name="60% - Accent4 15" xfId="56390" xr:uid="{9EF474D4-6435-40C3-83D2-6C62DD59A4AD}"/>
    <cellStyle name="60% - Accent4 16" xfId="708" xr:uid="{9DA82FB4-7165-4DFD-8B8C-A22ABC13445E}"/>
    <cellStyle name="60% - Accent4 2" xfId="752" xr:uid="{339EAAEE-4253-4CA0-97FF-A691C860B4EB}"/>
    <cellStyle name="60% - Accent4 2 2" xfId="2641" xr:uid="{4B5B6AA3-85A9-45FC-9A8E-9EE3485C03AA}"/>
    <cellStyle name="60% - Accent4 2 3" xfId="60021" xr:uid="{DF3B1F25-F228-4D28-B42A-20B4FB371919}"/>
    <cellStyle name="60% - Accent4 2 4" xfId="56391" xr:uid="{2209BABD-624D-49B2-842F-23659ECA5D22}"/>
    <cellStyle name="60% - Accent4 3" xfId="854" xr:uid="{534F805A-8EE7-4C91-8E44-AF8CDD1B0893}"/>
    <cellStyle name="60% - Accent4 3 2" xfId="2642" xr:uid="{0970C8F8-62BB-4088-80F0-C56D025147FD}"/>
    <cellStyle name="60% - Accent4 3 3" xfId="2643" xr:uid="{CCD99441-B5EB-4394-9DEA-F9F339AF94F1}"/>
    <cellStyle name="60% - Accent4 3 3 2" xfId="11435" xr:uid="{30CAE4FC-8525-4881-9EFD-57C20EB2CD3C}"/>
    <cellStyle name="60% - Accent4 3 3 3" xfId="7988" xr:uid="{C39006C9-B118-492E-9B27-BC44E5CE2587}"/>
    <cellStyle name="60% - Accent4 3 4" xfId="56392" xr:uid="{DC8C4E3E-7BF0-4908-95AE-1FC5C191C8E5}"/>
    <cellStyle name="60% - Accent4 4" xfId="2644" xr:uid="{F9279965-3364-4EF4-8E9F-AEE43618C3D8}"/>
    <cellStyle name="60% - Accent4 4 10" xfId="56394" xr:uid="{A4B24788-171D-4878-9ACB-7A022584D0C5}"/>
    <cellStyle name="60% - Accent4 4 11" xfId="56395" xr:uid="{034575FB-589A-4BD1-B52B-79481A67BA60}"/>
    <cellStyle name="60% - Accent4 4 12" xfId="56396" xr:uid="{EEF242F5-B895-46D4-AE11-F11C8894D831}"/>
    <cellStyle name="60% - Accent4 4 13" xfId="56397" xr:uid="{271A44A9-3E80-41B7-B68A-AA37C174EBB5}"/>
    <cellStyle name="60% - Accent4 4 14" xfId="56393" xr:uid="{AA27C8C6-E66C-412D-A922-3C0C2AD21684}"/>
    <cellStyle name="60% - Accent4 4 2" xfId="56398" xr:uid="{BB3E7DB7-0DBA-4D84-B4BD-CBC741DD5E20}"/>
    <cellStyle name="60% - Accent4 4 3" xfId="56399" xr:uid="{0F23C17B-EAE2-4948-886F-23CAB5A8E3EC}"/>
    <cellStyle name="60% - Accent4 4 4" xfId="56400" xr:uid="{CF8C5165-1CC6-4FF1-8EF1-4A11B67C6150}"/>
    <cellStyle name="60% - Accent4 4 5" xfId="56401" xr:uid="{6F3D6AE7-FDA4-4174-8391-0B184DCBF807}"/>
    <cellStyle name="60% - Accent4 4 6" xfId="56402" xr:uid="{878A5198-FA88-421C-A146-0FBB584068DF}"/>
    <cellStyle name="60% - Accent4 4 7" xfId="56403" xr:uid="{EF6579E6-E06F-428E-BA6A-2C992D9F3DC3}"/>
    <cellStyle name="60% - Accent4 4 8" xfId="56404" xr:uid="{2636335B-9FA5-4F0E-8E3E-359856F568ED}"/>
    <cellStyle name="60% - Accent4 4 9" xfId="56405" xr:uid="{D46CFEE9-E736-4455-B296-CFD3563F375C}"/>
    <cellStyle name="60% - Accent4 5" xfId="2645" xr:uid="{F8B414B0-3313-4627-B302-855AAC893ADD}"/>
    <cellStyle name="60% - Accent4 5 10" xfId="56407" xr:uid="{C8E3614E-39BD-43E9-8EA5-6C20483FF999}"/>
    <cellStyle name="60% - Accent4 5 11" xfId="56408" xr:uid="{EC459053-7E98-425D-99F6-66C5D4AEF4ED}"/>
    <cellStyle name="60% - Accent4 5 12" xfId="56409" xr:uid="{1A8D7DCD-5358-460F-B3B2-72BEB85A4E37}"/>
    <cellStyle name="60% - Accent4 5 13" xfId="56410" xr:uid="{6B14A3FC-966B-4FAE-8563-AD0B5AE61F27}"/>
    <cellStyle name="60% - Accent4 5 14" xfId="56406" xr:uid="{BC37A353-8480-43C8-9B02-601296F9E856}"/>
    <cellStyle name="60% - Accent4 5 2" xfId="56411" xr:uid="{FE9BA6A2-3B7F-4E03-89C2-80EB97D2A672}"/>
    <cellStyle name="60% - Accent4 5 3" xfId="56412" xr:uid="{94135FAD-BBDF-4639-8AEF-46A06507107C}"/>
    <cellStyle name="60% - Accent4 5 4" xfId="56413" xr:uid="{3120C9D1-3BD8-4027-A301-5515C64564F1}"/>
    <cellStyle name="60% - Accent4 5 5" xfId="56414" xr:uid="{9B0D8366-FD61-45ED-AA6A-D83329DDCD8E}"/>
    <cellStyle name="60% - Accent4 5 6" xfId="56415" xr:uid="{287767ED-9872-437D-96CD-449E80ADEB8F}"/>
    <cellStyle name="60% - Accent4 5 7" xfId="56416" xr:uid="{B2D259F7-7E3D-471A-808A-C9E2D1EFF3B4}"/>
    <cellStyle name="60% - Accent4 5 8" xfId="56417" xr:uid="{A8DD9E84-BBBE-4827-A200-C7921C332438}"/>
    <cellStyle name="60% - Accent4 5 9" xfId="56418" xr:uid="{B72A6EC5-5462-430D-A593-AE794C1DB094}"/>
    <cellStyle name="60% - Accent4 6" xfId="7989" xr:uid="{D46BC9F9-EFA7-4887-BDA0-C5124D2200AD}"/>
    <cellStyle name="60% - Accent4 6 10" xfId="56419" xr:uid="{51AF392F-982F-4B92-8B29-3E2374280B66}"/>
    <cellStyle name="60% - Accent4 6 2" xfId="56420" xr:uid="{8D0E0B3A-7A3F-4779-BF6B-D719F16E9BB6}"/>
    <cellStyle name="60% - Accent4 6 3" xfId="56421" xr:uid="{DA54B4F7-2763-441D-A46D-033E9801CC2A}"/>
    <cellStyle name="60% - Accent4 6 4" xfId="56422" xr:uid="{92D07C32-4582-4024-B586-7E8183EFEFCE}"/>
    <cellStyle name="60% - Accent4 6 5" xfId="56423" xr:uid="{97845D31-87B9-437A-AFC0-F3B1BDD17206}"/>
    <cellStyle name="60% - Accent4 6 6" xfId="56424" xr:uid="{56672F34-C366-474C-937B-A32E9CD064EC}"/>
    <cellStyle name="60% - Accent4 6 7" xfId="56425" xr:uid="{A41FC376-0389-458D-8BE1-F41C12827080}"/>
    <cellStyle name="60% - Accent4 6 8" xfId="56426" xr:uid="{CF96A2EE-4B31-432D-97F9-4ABC0AC993FA}"/>
    <cellStyle name="60% - Accent4 6 9" xfId="56427" xr:uid="{5FB2C53F-9867-4EA1-9B41-44DBEEC2EED6}"/>
    <cellStyle name="60% - Accent4 7" xfId="56428" xr:uid="{827C82F3-985C-489A-98E7-B150807902D0}"/>
    <cellStyle name="60% - Accent4 7 2" xfId="56429" xr:uid="{B9D7B514-BBA0-4E04-9822-AB5E6783059B}"/>
    <cellStyle name="60% - Accent4 7 3" xfId="56430" xr:uid="{36085D7B-411C-434A-A698-77166B9C3DCA}"/>
    <cellStyle name="60% - Accent4 7 4" xfId="56431" xr:uid="{3438F99E-2495-423C-BFA4-4BDAE7814463}"/>
    <cellStyle name="60% - Accent4 7 5" xfId="56432" xr:uid="{E3E8E76A-33CF-4A13-A42A-AFE7EAC7B25D}"/>
    <cellStyle name="60% - Accent4 7 6" xfId="56433" xr:uid="{C0616A85-154D-4DD9-9DE4-B68AEDF9D8F6}"/>
    <cellStyle name="60% - Accent4 7 7" xfId="56434" xr:uid="{6A6B2269-9B2B-4F32-8F62-DE6624BE27B6}"/>
    <cellStyle name="60% - Accent4 7 8" xfId="56435" xr:uid="{FEBF8F7F-FC6A-4385-BBA0-8C2238E2ACCC}"/>
    <cellStyle name="60% - Accent4 7 9" xfId="56436" xr:uid="{539D2D84-FA60-44C5-A6E6-7C9DC63FC14B}"/>
    <cellStyle name="60% - Accent4 8" xfId="56437" xr:uid="{5A2C4DBC-9914-46ED-B5D6-5995B80D8222}"/>
    <cellStyle name="60% - Accent4 8 2" xfId="56438" xr:uid="{0A0FA359-8FEF-4B53-957C-CEDF755085EB}"/>
    <cellStyle name="60% - Accent4 8 3" xfId="56439" xr:uid="{312F82A3-49A0-46BE-9E5F-8F121AEC80D3}"/>
    <cellStyle name="60% - Accent4 8 4" xfId="56440" xr:uid="{1EF484D6-BA30-4D63-9847-4B55C6588572}"/>
    <cellStyle name="60% - Accent4 8 5" xfId="56441" xr:uid="{2FEA98F8-50AF-4521-8EB5-07A322C67EC4}"/>
    <cellStyle name="60% - Accent4 8 6" xfId="56442" xr:uid="{573EB057-4333-4AB2-8CBB-BB8FC0B886C9}"/>
    <cellStyle name="60% - Accent4 8 7" xfId="56443" xr:uid="{0C183660-33B9-4012-AE49-E4CE4DBF6ECC}"/>
    <cellStyle name="60% - Accent4 8 8" xfId="56444" xr:uid="{C7500C98-FF28-4875-B47B-49CBFB2DF24F}"/>
    <cellStyle name="60% - Accent4 8 9" xfId="56445" xr:uid="{0587C60B-B31C-4EEB-B147-11ABA02AB2F6}"/>
    <cellStyle name="60% - Accent4 9" xfId="56446" xr:uid="{65EED35C-0F7B-4AB9-9A7C-818743A0BAD9}"/>
    <cellStyle name="60% - Accent4 9 2" xfId="56447" xr:uid="{D533C4D1-7488-499A-BEE8-C65BF5493A1F}"/>
    <cellStyle name="60% - Accent4 9 3" xfId="56448" xr:uid="{EFDB7513-4F85-4362-B29D-3833A2E92F47}"/>
    <cellStyle name="60% - Accent4 9 4" xfId="56449" xr:uid="{2F524227-A8E0-40BB-9CA0-83A15AC67929}"/>
    <cellStyle name="60% - Accent4 9 5" xfId="56450" xr:uid="{B102B341-92B8-4BB4-BAE4-54540EC95212}"/>
    <cellStyle name="60% - Accent4 9 6" xfId="56451" xr:uid="{343BB31E-ED95-4FD1-8C79-114753EF850B}"/>
    <cellStyle name="60% - Accent4 9 7" xfId="56452" xr:uid="{A730D3E1-B894-487C-B466-2E7962C57C5F}"/>
    <cellStyle name="60% - Accent4 9 8" xfId="56453" xr:uid="{0057A968-96E2-4160-B6F4-4640355371DE}"/>
    <cellStyle name="60% - Accent5 10" xfId="56454" xr:uid="{6AB58DD4-EDAA-4B37-A030-5294AD44732B}"/>
    <cellStyle name="60% - Accent5 10 2" xfId="56455" xr:uid="{CC30E93C-D2DF-4765-8F38-2DF502DDA415}"/>
    <cellStyle name="60% - Accent5 10 3" xfId="56456" xr:uid="{126049C2-F12D-43F2-BFE4-435065BCDC63}"/>
    <cellStyle name="60% - Accent5 10 4" xfId="56457" xr:uid="{272BA899-3440-4886-B257-47867F454141}"/>
    <cellStyle name="60% - Accent5 10 5" xfId="56458" xr:uid="{AB194341-BEAC-40B2-BA17-424A9292141C}"/>
    <cellStyle name="60% - Accent5 11" xfId="56459" xr:uid="{32DF314B-8B8F-4CB5-B366-7427207A886A}"/>
    <cellStyle name="60% - Accent5 11 2" xfId="56460" xr:uid="{4139D613-6F56-4ED0-AE73-DCDABC42F1B8}"/>
    <cellStyle name="60% - Accent5 11 3" xfId="56461" xr:uid="{46FDF209-A4A4-44F4-B97A-C039C94276FE}"/>
    <cellStyle name="60% - Accent5 11 4" xfId="56462" xr:uid="{06C5293E-65BA-4323-849E-3BCAA083AF58}"/>
    <cellStyle name="60% - Accent5 11 5" xfId="56463" xr:uid="{B3332894-B913-4156-80C6-782EDCB4D1BA}"/>
    <cellStyle name="60% - Accent5 12" xfId="56464" xr:uid="{CD5606E0-EAC4-40DA-99F1-C4E2D73DE92F}"/>
    <cellStyle name="60% - Accent5 12 2" xfId="56465" xr:uid="{DF67B669-B21A-4AA3-AED8-0639C9BC4C0E}"/>
    <cellStyle name="60% - Accent5 13" xfId="56466" xr:uid="{2C098A2B-7CFA-4AED-9A02-72779778CB18}"/>
    <cellStyle name="60% - Accent5 13 2" xfId="56467" xr:uid="{34B810DE-1753-428E-80A6-72C325ECD197}"/>
    <cellStyle name="60% - Accent5 14" xfId="56468" xr:uid="{FC137827-A7AD-4E1D-B904-276B3A2197FA}"/>
    <cellStyle name="60% - Accent5 14 2" xfId="56469" xr:uid="{40784E21-A4D1-4562-BFFC-757BAEACAB8D}"/>
    <cellStyle name="60% - Accent5 15" xfId="56470" xr:uid="{05F4F8C8-8AEF-4259-AB73-D12AFA34D55A}"/>
    <cellStyle name="60% - Accent5 16" xfId="709" xr:uid="{40C5142E-BA66-4565-98C7-985F51B4EEA9}"/>
    <cellStyle name="60% - Accent5 2" xfId="753" xr:uid="{DAF0546E-A329-47F7-9B03-2B7E85FF3E99}"/>
    <cellStyle name="60% - Accent5 2 2" xfId="2646" xr:uid="{FD46898F-4F91-484A-82D7-B0FAA2A68975}"/>
    <cellStyle name="60% - Accent5 2 3" xfId="60022" xr:uid="{15ECA859-5B92-49DB-84DB-9AE26E625AF0}"/>
    <cellStyle name="60% - Accent5 2 4" xfId="56471" xr:uid="{5C4E0F02-8BCE-4538-B8BD-3639A5B6B29B}"/>
    <cellStyle name="60% - Accent5 3" xfId="858" xr:uid="{EDEFE3A4-3E49-4A57-A1F6-6301ACBD1579}"/>
    <cellStyle name="60% - Accent5 3 2" xfId="2647" xr:uid="{389ADA1F-B2C3-440D-A9FC-8014958359F0}"/>
    <cellStyle name="60% - Accent5 3 3" xfId="2648" xr:uid="{BD75758D-8B4E-40B7-9B1F-A188BB03881C}"/>
    <cellStyle name="60% - Accent5 3 3 2" xfId="11436" xr:uid="{3E531DE2-9864-46EB-91C4-2485BFC20FBA}"/>
    <cellStyle name="60% - Accent5 3 3 3" xfId="7990" xr:uid="{8DBC032D-69FD-4342-8E38-4E10FB931202}"/>
    <cellStyle name="60% - Accent5 3 4" xfId="56472" xr:uid="{1E79D454-2088-482A-8CE2-2990E503296B}"/>
    <cellStyle name="60% - Accent5 4" xfId="2649" xr:uid="{DDD52E9A-255B-47ED-BF94-791260506444}"/>
    <cellStyle name="60% - Accent5 4 10" xfId="56474" xr:uid="{F59AA292-3D4B-40CA-A2F0-7299456749B4}"/>
    <cellStyle name="60% - Accent5 4 11" xfId="56475" xr:uid="{034115C8-AD97-4544-BA25-03865552EA12}"/>
    <cellStyle name="60% - Accent5 4 12" xfId="56476" xr:uid="{7178599D-3182-469D-B148-9999C7E67C8F}"/>
    <cellStyle name="60% - Accent5 4 13" xfId="56477" xr:uid="{50C313BA-995E-4D5C-83DF-5C60D353BFAA}"/>
    <cellStyle name="60% - Accent5 4 14" xfId="56473" xr:uid="{AD6296E9-AAC8-470D-96AA-079511C1AF9A}"/>
    <cellStyle name="60% - Accent5 4 2" xfId="56478" xr:uid="{528F97A2-A15F-4ED4-A555-2BDA71AE4D0E}"/>
    <cellStyle name="60% - Accent5 4 3" xfId="56479" xr:uid="{0C9B4B21-455C-4569-8BE5-516F111AA5E9}"/>
    <cellStyle name="60% - Accent5 4 4" xfId="56480" xr:uid="{96EF2182-C2DB-4F57-9B82-D296377AE993}"/>
    <cellStyle name="60% - Accent5 4 5" xfId="56481" xr:uid="{B50FD5C6-4C89-4A5A-9472-5A5C7CE81718}"/>
    <cellStyle name="60% - Accent5 4 6" xfId="56482" xr:uid="{F329D9EC-FE4C-4D27-9110-38219A1672A0}"/>
    <cellStyle name="60% - Accent5 4 7" xfId="56483" xr:uid="{40466451-BBF5-4BB8-9BB0-3AF6FD1C7FF2}"/>
    <cellStyle name="60% - Accent5 4 8" xfId="56484" xr:uid="{F2A06937-DC1D-4FB2-92CA-F2F4E07A0795}"/>
    <cellStyle name="60% - Accent5 4 9" xfId="56485" xr:uid="{0FB77291-D1E8-4D78-A8EE-F315451B440F}"/>
    <cellStyle name="60% - Accent5 5" xfId="2650" xr:uid="{5FFEA346-6B7B-40A8-871C-1D742C319F6F}"/>
    <cellStyle name="60% - Accent5 5 10" xfId="56487" xr:uid="{208B3B11-4FCB-4351-9E4C-A95DCCEC3369}"/>
    <cellStyle name="60% - Accent5 5 11" xfId="56488" xr:uid="{1163F513-652B-425A-A312-71C0C7F6A2AC}"/>
    <cellStyle name="60% - Accent5 5 12" xfId="56489" xr:uid="{E7DC1F98-18C7-412B-9406-4DE01A7C2952}"/>
    <cellStyle name="60% - Accent5 5 13" xfId="56490" xr:uid="{94CB2619-613E-4A4D-BD16-40A93C9A79C1}"/>
    <cellStyle name="60% - Accent5 5 14" xfId="56486" xr:uid="{5040BBB9-B63B-48B2-9CA0-F41A18B017C9}"/>
    <cellStyle name="60% - Accent5 5 2" xfId="56491" xr:uid="{D2ADB629-3373-4710-BED9-528B2BFE4DE8}"/>
    <cellStyle name="60% - Accent5 5 3" xfId="56492" xr:uid="{FBBDCAF0-8088-444B-B2D0-45A5B13CCD0B}"/>
    <cellStyle name="60% - Accent5 5 4" xfId="56493" xr:uid="{6A63317A-4DA0-434D-8C11-68EF64062A9A}"/>
    <cellStyle name="60% - Accent5 5 5" xfId="56494" xr:uid="{E3ACDA19-2044-4509-A26E-5EADC213B3D2}"/>
    <cellStyle name="60% - Accent5 5 6" xfId="56495" xr:uid="{1AB9EF50-7593-4441-ABCC-9355AF1CADD0}"/>
    <cellStyle name="60% - Accent5 5 7" xfId="56496" xr:uid="{355D7665-7EA9-4B98-990A-3C7EF2065E29}"/>
    <cellStyle name="60% - Accent5 5 8" xfId="56497" xr:uid="{23191DB2-9682-4041-A0A6-72B31197D5E0}"/>
    <cellStyle name="60% - Accent5 5 9" xfId="56498" xr:uid="{50F99CEA-2EC2-4AE2-B892-C29DAEEDA2BE}"/>
    <cellStyle name="60% - Accent5 6" xfId="7991" xr:uid="{786D5065-6D00-483E-A187-0D22E19A857B}"/>
    <cellStyle name="60% - Accent5 6 10" xfId="56499" xr:uid="{ED6023DF-EB52-4A75-89CE-983216A25BC9}"/>
    <cellStyle name="60% - Accent5 6 2" xfId="56500" xr:uid="{73CF5025-A1EC-444E-B7F6-4335ACBD34FC}"/>
    <cellStyle name="60% - Accent5 6 3" xfId="56501" xr:uid="{A0270421-9E0C-4170-ACC6-642E49E40CC6}"/>
    <cellStyle name="60% - Accent5 6 4" xfId="56502" xr:uid="{CA18B555-29F4-449B-BC3E-F8150DDCD6A6}"/>
    <cellStyle name="60% - Accent5 6 5" xfId="56503" xr:uid="{03C1A140-9505-4F1D-B2A7-AEE2A3F5EF7F}"/>
    <cellStyle name="60% - Accent5 6 6" xfId="56504" xr:uid="{F989EC80-AF0F-4448-B6C4-7B25610DDE56}"/>
    <cellStyle name="60% - Accent5 6 7" xfId="56505" xr:uid="{6522ADF0-CE83-4CDF-9003-2441BB62AF74}"/>
    <cellStyle name="60% - Accent5 6 8" xfId="56506" xr:uid="{958E2649-E434-4BED-8D47-011AC2ED3F82}"/>
    <cellStyle name="60% - Accent5 6 9" xfId="56507" xr:uid="{44FDAEEB-47D5-4A38-9FC5-D3255C5D15DB}"/>
    <cellStyle name="60% - Accent5 7" xfId="56508" xr:uid="{0BE7DDD2-D69A-46D6-8D0F-2768BB815477}"/>
    <cellStyle name="60% - Accent5 7 2" xfId="56509" xr:uid="{2B3FEEE1-7B32-472D-87EA-EBDAC66581E9}"/>
    <cellStyle name="60% - Accent5 7 3" xfId="56510" xr:uid="{7AB496E5-9FC5-45E1-A676-5630055F3465}"/>
    <cellStyle name="60% - Accent5 7 4" xfId="56511" xr:uid="{1FDA903C-C52A-4270-8E94-00380121A2F0}"/>
    <cellStyle name="60% - Accent5 7 5" xfId="56512" xr:uid="{C04E5749-789F-429B-A867-647644350F66}"/>
    <cellStyle name="60% - Accent5 7 6" xfId="56513" xr:uid="{405DF3CC-78BD-4CBA-B1A3-2CC7FA8A6080}"/>
    <cellStyle name="60% - Accent5 7 7" xfId="56514" xr:uid="{9E91B90A-06B6-4539-9884-567A0CA6A5A8}"/>
    <cellStyle name="60% - Accent5 7 8" xfId="56515" xr:uid="{2E52F7A4-DCD4-4600-ACB5-C67067F3349D}"/>
    <cellStyle name="60% - Accent5 7 9" xfId="56516" xr:uid="{B4CE6A0A-8C29-4235-9DAD-B068748C9D6B}"/>
    <cellStyle name="60% - Accent5 8" xfId="56517" xr:uid="{16982637-E958-4852-9D65-948FC2C93200}"/>
    <cellStyle name="60% - Accent5 8 2" xfId="56518" xr:uid="{8197C1AC-6C40-46DA-B88E-0A6F74F58929}"/>
    <cellStyle name="60% - Accent5 8 3" xfId="56519" xr:uid="{DCB07CBE-8DB5-4A83-B353-D3DCD4024D7E}"/>
    <cellStyle name="60% - Accent5 8 4" xfId="56520" xr:uid="{DDF6A50D-F5B3-485F-915E-1F688469B99E}"/>
    <cellStyle name="60% - Accent5 8 5" xfId="56521" xr:uid="{E7DA9834-3127-453E-9867-C2D886371C60}"/>
    <cellStyle name="60% - Accent5 8 6" xfId="56522" xr:uid="{006CEBC2-92E3-4E6A-941F-6EF34BA4DFEA}"/>
    <cellStyle name="60% - Accent5 8 7" xfId="56523" xr:uid="{FFBD0F66-0D6D-4A47-A6CB-A56B4FA7FE55}"/>
    <cellStyle name="60% - Accent5 8 8" xfId="56524" xr:uid="{4B863CDB-3622-4C0C-B766-2F047C07E508}"/>
    <cellStyle name="60% - Accent5 8 9" xfId="56525" xr:uid="{38203748-1EA4-4DCC-A711-798F1DC1AB3F}"/>
    <cellStyle name="60% - Accent5 9" xfId="56526" xr:uid="{3EE658FD-B214-4B02-9AE3-34EAD885B149}"/>
    <cellStyle name="60% - Accent5 9 2" xfId="56527" xr:uid="{AE46E814-AB58-4541-A766-83EE586A5936}"/>
    <cellStyle name="60% - Accent5 9 3" xfId="56528" xr:uid="{4A5513F9-F695-4674-B713-CB59D46D7D99}"/>
    <cellStyle name="60% - Accent5 9 4" xfId="56529" xr:uid="{7C5CB235-02C2-4B8A-B091-CBDADD375294}"/>
    <cellStyle name="60% - Accent5 9 5" xfId="56530" xr:uid="{61775673-2DF2-4D50-A692-E201417A4338}"/>
    <cellStyle name="60% - Accent5 9 6" xfId="56531" xr:uid="{D482EA3B-414A-4EA2-B517-678E393305CC}"/>
    <cellStyle name="60% - Accent5 9 7" xfId="56532" xr:uid="{09BC342B-F98E-432A-BCEC-5EF3DAC32358}"/>
    <cellStyle name="60% - Accent5 9 8" xfId="56533" xr:uid="{27BB3B4F-D76C-4092-9141-890B184F9175}"/>
    <cellStyle name="60% - Accent6 10" xfId="56534" xr:uid="{E104B4A8-9515-4DE7-BA45-D3F933F4B649}"/>
    <cellStyle name="60% - Accent6 10 2" xfId="56535" xr:uid="{37B39CD4-9222-4835-96EF-B6EC1737B66F}"/>
    <cellStyle name="60% - Accent6 10 3" xfId="56536" xr:uid="{7C3A6EE7-1084-4B1A-9D68-862999A6E51C}"/>
    <cellStyle name="60% - Accent6 10 4" xfId="56537" xr:uid="{8668A7C5-6F22-4489-87E8-735558EAB20C}"/>
    <cellStyle name="60% - Accent6 10 5" xfId="56538" xr:uid="{B925ED0C-940B-44AF-83A6-2F4E93247058}"/>
    <cellStyle name="60% - Accent6 11" xfId="56539" xr:uid="{9A478E87-9A85-4752-8553-C0B0E69596BC}"/>
    <cellStyle name="60% - Accent6 11 2" xfId="56540" xr:uid="{37AF4C78-5114-47C4-869A-A3F5AA26A103}"/>
    <cellStyle name="60% - Accent6 11 3" xfId="56541" xr:uid="{6CD41486-879C-40AD-9DB4-94DCC8E78E84}"/>
    <cellStyle name="60% - Accent6 11 4" xfId="56542" xr:uid="{3BFBFF9E-2BC4-43AD-8492-9AE59CCF6234}"/>
    <cellStyle name="60% - Accent6 11 5" xfId="56543" xr:uid="{F38B485A-FDB4-410C-A577-3484141A69B4}"/>
    <cellStyle name="60% - Accent6 12" xfId="56544" xr:uid="{C2F1D9F0-A478-41BB-B489-2131C5674FA2}"/>
    <cellStyle name="60% - Accent6 12 2" xfId="56545" xr:uid="{887E844E-5F04-4DF9-9353-661757244066}"/>
    <cellStyle name="60% - Accent6 13" xfId="56546" xr:uid="{EB54E5D7-4B4A-416D-AE97-3B4264C0C76B}"/>
    <cellStyle name="60% - Accent6 13 2" xfId="56547" xr:uid="{7D61DC84-EDC0-4968-B479-944F4EBA8A88}"/>
    <cellStyle name="60% - Accent6 14" xfId="56548" xr:uid="{F01D3A0C-0E1F-49A1-AEF1-64E53749ABEB}"/>
    <cellStyle name="60% - Accent6 14 2" xfId="56549" xr:uid="{7A3FD0AE-3390-41CE-BDAF-D05BC225D7EF}"/>
    <cellStyle name="60% - Accent6 15" xfId="56550" xr:uid="{705A82C2-92AD-42BA-B7E2-76A5E50E1E8C}"/>
    <cellStyle name="60% - Accent6 16" xfId="710" xr:uid="{EC2A8905-89A7-4461-8341-5DCF4A187EB9}"/>
    <cellStyle name="60% - Accent6 2" xfId="754" xr:uid="{17BDED7A-4BD7-41EC-9211-AECEE04DFE9F}"/>
    <cellStyle name="60% - Accent6 2 2" xfId="2651" xr:uid="{2E711F47-3DB0-4B53-80DF-1045C15C1E86}"/>
    <cellStyle name="60% - Accent6 2 3" xfId="60023" xr:uid="{252308BE-B030-4788-A729-1130FBE08A51}"/>
    <cellStyle name="60% - Accent6 2 4" xfId="56551" xr:uid="{F721D2F1-765C-4550-AB5B-74B3946DCC66}"/>
    <cellStyle name="60% - Accent6 3" xfId="862" xr:uid="{04890A84-0F49-44A6-93C4-EDF6D2855B42}"/>
    <cellStyle name="60% - Accent6 3 2" xfId="2652" xr:uid="{099F1D48-1783-4727-B871-80DEF3ECE70B}"/>
    <cellStyle name="60% - Accent6 3 3" xfId="2653" xr:uid="{A427B305-F99D-451A-99D7-58E5DEC459C4}"/>
    <cellStyle name="60% - Accent6 3 3 2" xfId="11437" xr:uid="{899E2906-BE96-4F4D-92C0-19B22D52B26C}"/>
    <cellStyle name="60% - Accent6 3 3 3" xfId="7992" xr:uid="{AF189B89-D8E3-4BB7-9B99-22054E151F73}"/>
    <cellStyle name="60% - Accent6 3 4" xfId="56552" xr:uid="{5B43D733-E056-45C8-B540-58358FFC5987}"/>
    <cellStyle name="60% - Accent6 4" xfId="2654" xr:uid="{873D63E6-173B-4F02-8FDA-25B8B0029D3C}"/>
    <cellStyle name="60% - Accent6 4 10" xfId="56554" xr:uid="{FE82949F-FCCE-4CE1-8BA4-D6D8BCD74C88}"/>
    <cellStyle name="60% - Accent6 4 11" xfId="56555" xr:uid="{C6CE1283-477B-4BBC-AAE8-E1D85A782D0B}"/>
    <cellStyle name="60% - Accent6 4 12" xfId="56556" xr:uid="{F034581E-6B63-4767-AA9A-479B718E94DD}"/>
    <cellStyle name="60% - Accent6 4 13" xfId="56557" xr:uid="{690AC102-370E-4F7D-88EB-C4BEAC53B224}"/>
    <cellStyle name="60% - Accent6 4 14" xfId="56553" xr:uid="{D6CA1DD5-E936-40CD-8D48-A7C0AF844407}"/>
    <cellStyle name="60% - Accent6 4 2" xfId="56558" xr:uid="{8901406F-8A73-4648-8E09-C63D1F36ABE4}"/>
    <cellStyle name="60% - Accent6 4 3" xfId="56559" xr:uid="{2A664F96-E4AD-4381-A175-8723B7C0B60A}"/>
    <cellStyle name="60% - Accent6 4 4" xfId="56560" xr:uid="{1047B5AD-0E30-414F-B5E7-30A810F58342}"/>
    <cellStyle name="60% - Accent6 4 5" xfId="56561" xr:uid="{68E26A18-6F47-4E2E-A5EE-266E22F40FB1}"/>
    <cellStyle name="60% - Accent6 4 6" xfId="56562" xr:uid="{91E10D05-3B42-44B4-9AA7-BF8BA2DB940D}"/>
    <cellStyle name="60% - Accent6 4 7" xfId="56563" xr:uid="{3050E765-44B7-4FCF-ABA5-E68324EAA4CE}"/>
    <cellStyle name="60% - Accent6 4 8" xfId="56564" xr:uid="{8DBBEA2B-266D-4294-AFF8-63C3B9FA90B2}"/>
    <cellStyle name="60% - Accent6 4 9" xfId="56565" xr:uid="{0FD97C2C-BC1E-4941-9850-17D61A2C9CEF}"/>
    <cellStyle name="60% - Accent6 5" xfId="2655" xr:uid="{3BA337A0-431D-47B2-8824-91BDBB954826}"/>
    <cellStyle name="60% - Accent6 5 10" xfId="56567" xr:uid="{F03BE1D3-9214-4264-9EF0-B7C721CD14FB}"/>
    <cellStyle name="60% - Accent6 5 11" xfId="56568" xr:uid="{F79F1B04-C880-45F5-A9C0-639F8F23FA9B}"/>
    <cellStyle name="60% - Accent6 5 12" xfId="56569" xr:uid="{AE3339E2-720B-49CC-9990-0B1644DBAF42}"/>
    <cellStyle name="60% - Accent6 5 13" xfId="56570" xr:uid="{C9C94BD5-7DE6-4BC6-BC5A-868D8BDEDE0B}"/>
    <cellStyle name="60% - Accent6 5 14" xfId="56566" xr:uid="{BE2939E1-4958-43D7-A489-B14922027BAD}"/>
    <cellStyle name="60% - Accent6 5 2" xfId="56571" xr:uid="{7D4DD705-0246-4480-9924-A78B7F43D5E6}"/>
    <cellStyle name="60% - Accent6 5 3" xfId="56572" xr:uid="{CC6EA96B-0551-4BD2-8129-6740C16B0F11}"/>
    <cellStyle name="60% - Accent6 5 4" xfId="56573" xr:uid="{8F3C6EA1-9992-4A8F-ADCA-D77EE8D23A29}"/>
    <cellStyle name="60% - Accent6 5 5" xfId="56574" xr:uid="{9111ACF0-65B5-4325-AB00-0F9F188FA20F}"/>
    <cellStyle name="60% - Accent6 5 6" xfId="56575" xr:uid="{197E3ACE-63D0-42AC-A35D-A8D52E728B52}"/>
    <cellStyle name="60% - Accent6 5 7" xfId="56576" xr:uid="{4E9F3C6C-9648-4F50-8A69-838C793238EB}"/>
    <cellStyle name="60% - Accent6 5 8" xfId="56577" xr:uid="{F7421FED-FA36-4E2F-A27D-EDF0BCA5813A}"/>
    <cellStyle name="60% - Accent6 5 9" xfId="56578" xr:uid="{6BF1D7C8-7403-4240-94A9-E7EF46801635}"/>
    <cellStyle name="60% - Accent6 6" xfId="7993" xr:uid="{F6273DE2-AEB1-4456-9B25-21F760CB30E6}"/>
    <cellStyle name="60% - Accent6 6 10" xfId="56579" xr:uid="{06A5B37E-CB2A-422A-A39C-DCDA8F790F12}"/>
    <cellStyle name="60% - Accent6 6 2" xfId="56580" xr:uid="{2F2E5EFB-B0D2-4F34-90E2-53BFCE6FA81D}"/>
    <cellStyle name="60% - Accent6 6 3" xfId="56581" xr:uid="{5E662A6D-7A8F-4142-A83E-56C16B813619}"/>
    <cellStyle name="60% - Accent6 6 4" xfId="56582" xr:uid="{293F3710-EE56-4429-949F-28023D5FE4AD}"/>
    <cellStyle name="60% - Accent6 6 5" xfId="56583" xr:uid="{A4A870D8-7AA0-4E93-9EF1-94FC4CA5BBCE}"/>
    <cellStyle name="60% - Accent6 6 6" xfId="56584" xr:uid="{E9495121-7C1E-4047-B9E6-0F84E4DC73F4}"/>
    <cellStyle name="60% - Accent6 6 7" xfId="56585" xr:uid="{EBC7FC83-C786-44AE-80DE-5A9E7856AEB0}"/>
    <cellStyle name="60% - Accent6 6 8" xfId="56586" xr:uid="{1F3F005E-45B5-4B2C-A282-50D7AF6EA939}"/>
    <cellStyle name="60% - Accent6 6 9" xfId="56587" xr:uid="{DBDE275D-0CE0-4B7C-808B-BBF0AD85B1BF}"/>
    <cellStyle name="60% - Accent6 7" xfId="56588" xr:uid="{348B5AAC-AA66-4D8F-9B35-A7F9D5A41ADA}"/>
    <cellStyle name="60% - Accent6 7 2" xfId="56589" xr:uid="{F86F6BAF-67CD-4586-A74C-B1AE59D9BF4A}"/>
    <cellStyle name="60% - Accent6 7 3" xfId="56590" xr:uid="{425B3E99-70D3-4582-B82E-37A0B6DDBE48}"/>
    <cellStyle name="60% - Accent6 7 4" xfId="56591" xr:uid="{074EEC8F-319B-45B6-9027-B2B8F3A4142D}"/>
    <cellStyle name="60% - Accent6 7 5" xfId="56592" xr:uid="{31DCD131-8FBC-44D9-860A-DAE2F381369A}"/>
    <cellStyle name="60% - Accent6 7 6" xfId="56593" xr:uid="{C83C6A6E-63D4-4C21-8602-27807F1E26C8}"/>
    <cellStyle name="60% - Accent6 7 7" xfId="56594" xr:uid="{B7735943-E602-4DCE-9D15-BEBB6059A3A6}"/>
    <cellStyle name="60% - Accent6 7 8" xfId="56595" xr:uid="{DD176E3C-D0EE-46B3-81B1-2E84C83D74B1}"/>
    <cellStyle name="60% - Accent6 7 9" xfId="56596" xr:uid="{6F9B3CD8-DD6E-4E36-B57B-79CC4446EFFD}"/>
    <cellStyle name="60% - Accent6 8" xfId="56597" xr:uid="{EBBDDD30-645D-4A02-AEE5-52C5ED4F3F53}"/>
    <cellStyle name="60% - Accent6 8 2" xfId="56598" xr:uid="{BCC1C466-BF30-4023-9240-361320A37A5C}"/>
    <cellStyle name="60% - Accent6 8 3" xfId="56599" xr:uid="{8E9DF884-2A0A-479D-8D1F-BFCAE7C42BF6}"/>
    <cellStyle name="60% - Accent6 8 4" xfId="56600" xr:uid="{BCC1AA71-C103-4C3D-9379-12A282B6DDFD}"/>
    <cellStyle name="60% - Accent6 8 5" xfId="56601" xr:uid="{551531BD-CFEF-4245-A386-CB22C6B9138C}"/>
    <cellStyle name="60% - Accent6 8 6" xfId="56602" xr:uid="{7FD3B4C0-0A3E-477A-8D46-B304B20A79CA}"/>
    <cellStyle name="60% - Accent6 8 7" xfId="56603" xr:uid="{FFB0D5AC-AD81-4800-B07B-DA1749F16F85}"/>
    <cellStyle name="60% - Accent6 8 8" xfId="56604" xr:uid="{E847C3A4-70A3-4A5A-9B97-3579D73674C2}"/>
    <cellStyle name="60% - Accent6 8 9" xfId="56605" xr:uid="{98F565CA-28B9-4F2E-8E27-1A6CCAF43A34}"/>
    <cellStyle name="60% - Accent6 9" xfId="56606" xr:uid="{2E639CC5-FD1E-4456-B035-0FA56D1459BC}"/>
    <cellStyle name="60% - Accent6 9 2" xfId="56607" xr:uid="{A13F8087-0E92-451D-A83E-46C9161F453C}"/>
    <cellStyle name="60% - Accent6 9 3" xfId="56608" xr:uid="{A01D230B-7D96-4071-B342-713CF43FF5BF}"/>
    <cellStyle name="60% - Accent6 9 4" xfId="56609" xr:uid="{2F46BEFD-DBBA-4740-B350-FA5170FF1E9B}"/>
    <cellStyle name="60% - Accent6 9 5" xfId="56610" xr:uid="{8287E4BC-1A49-458C-9166-CD040E5DFD34}"/>
    <cellStyle name="60% - Accent6 9 6" xfId="56611" xr:uid="{B4BD386D-5668-4473-AE0F-ADE6D301F699}"/>
    <cellStyle name="60% - Accent6 9 7" xfId="56612" xr:uid="{AF271840-5236-4264-A4A1-4DC7F9EFD88E}"/>
    <cellStyle name="60% - Accent6 9 8" xfId="56613" xr:uid="{77BA64A0-6A18-4697-91CE-B16B6E852515}"/>
    <cellStyle name="Accent1 - 20%" xfId="56" xr:uid="{00000000-0005-0000-0000-00002D000000}"/>
    <cellStyle name="Accent1 - 40%" xfId="57" xr:uid="{00000000-0005-0000-0000-00002E000000}"/>
    <cellStyle name="Accent1 - 60%" xfId="58" xr:uid="{00000000-0005-0000-0000-00002F000000}"/>
    <cellStyle name="Accent1 10" xfId="56614" xr:uid="{5117CB3A-FBA0-4FAD-8F87-75F41A2A3B3A}"/>
    <cellStyle name="Accent1 10 2" xfId="56615" xr:uid="{077010FA-C259-417A-90FB-909BBD2DC2DC}"/>
    <cellStyle name="Accent1 10 3" xfId="56616" xr:uid="{906635CE-1AB7-4235-A813-B9A3F5EDFFE2}"/>
    <cellStyle name="Accent1 10 4" xfId="56617" xr:uid="{CA4B987E-432A-4281-8618-BA4B34C2027A}"/>
    <cellStyle name="Accent1 10 5" xfId="56618" xr:uid="{DA2748E3-9F09-4CB3-A461-9CA991BED881}"/>
    <cellStyle name="Accent1 11" xfId="56619" xr:uid="{3BA2DB5F-DDF2-42BB-8A0B-BA8A8AD72B89}"/>
    <cellStyle name="Accent1 11 2" xfId="56620" xr:uid="{6FED6278-082B-45DB-B881-750DF0DD637A}"/>
    <cellStyle name="Accent1 11 3" xfId="56621" xr:uid="{9EBD61F2-D19F-45DC-8631-421DF2396741}"/>
    <cellStyle name="Accent1 11 4" xfId="56622" xr:uid="{F138B94E-8EA2-4210-A569-A5022ED966E7}"/>
    <cellStyle name="Accent1 11 5" xfId="56623" xr:uid="{388ED07D-0211-4BF2-838E-6EB8C895C7B7}"/>
    <cellStyle name="Accent1 12" xfId="56624" xr:uid="{C2BDDDD0-336B-44ED-B7E8-68758E8B83F1}"/>
    <cellStyle name="Accent1 12 2" xfId="56625" xr:uid="{B5892A81-C435-4E1E-AE46-7512E406D9A7}"/>
    <cellStyle name="Accent1 13" xfId="56626" xr:uid="{BD15EA2A-42E6-427D-9A1C-4AC6F26E967C}"/>
    <cellStyle name="Accent1 13 2" xfId="56627" xr:uid="{4E9FED64-9084-4604-BC3A-96C9367EB0DA}"/>
    <cellStyle name="Accent1 14" xfId="56628" xr:uid="{2AB9793E-3176-4DD4-8737-7057584D187A}"/>
    <cellStyle name="Accent1 14 2" xfId="56629" xr:uid="{09701F52-A336-4C9F-98EE-62E1DB885A3D}"/>
    <cellStyle name="Accent1 15" xfId="56630" xr:uid="{BD07714D-4DB4-4007-B1AE-BD110193CC27}"/>
    <cellStyle name="Accent1 16" xfId="711" xr:uid="{6E1F776E-EC92-4B03-AD9D-F1E4614438D5}"/>
    <cellStyle name="Accent1 2" xfId="59" xr:uid="{00000000-0005-0000-0000-000030000000}"/>
    <cellStyle name="Accent1 2 2" xfId="2656" xr:uid="{765C820A-7441-4ACB-B9E7-C1F8643F97CA}"/>
    <cellStyle name="Accent1 2 3" xfId="60024" xr:uid="{1394AAB6-2CAA-4F06-B966-8A934F7F49C5}"/>
    <cellStyle name="Accent1 2 4" xfId="56631" xr:uid="{7C69A2FF-A5C3-405A-ABA1-E71819D62420}"/>
    <cellStyle name="Accent1 2 5" xfId="755" xr:uid="{3862717A-340B-4EEA-8F44-B6B12BF1F575}"/>
    <cellStyle name="Accent1 3" xfId="60" xr:uid="{00000000-0005-0000-0000-000031000000}"/>
    <cellStyle name="Accent1 3 2" xfId="2657" xr:uid="{16C60CA2-128F-4016-874D-D99FB92C8C0F}"/>
    <cellStyle name="Accent1 3 3" xfId="2658" xr:uid="{74740A7F-5353-4D65-9909-A9E2874B1438}"/>
    <cellStyle name="Accent1 3 3 2" xfId="11438" xr:uid="{EAC37822-13DC-4387-98B1-BB5101C00877}"/>
    <cellStyle name="Accent1 3 3 3" xfId="7994" xr:uid="{E0178D1B-6F33-4613-9CD1-B4FF974615CA}"/>
    <cellStyle name="Accent1 3 4" xfId="56632" xr:uid="{EAB8ED08-4801-4652-9B2C-69691996B2E8}"/>
    <cellStyle name="Accent1 3 5" xfId="839" xr:uid="{A1423FDB-727B-4A73-B0EA-672F661C76A7}"/>
    <cellStyle name="Accent1 4" xfId="61" xr:uid="{00000000-0005-0000-0000-000032000000}"/>
    <cellStyle name="Accent1 4 10" xfId="56634" xr:uid="{8B0D2C08-6711-4FF2-8F56-5D8C9D1E62EE}"/>
    <cellStyle name="Accent1 4 11" xfId="56635" xr:uid="{5DEC3CE6-186C-4474-A579-CFE35ABBB72D}"/>
    <cellStyle name="Accent1 4 12" xfId="56636" xr:uid="{FA885387-51E5-4522-A7C9-411A27F04472}"/>
    <cellStyle name="Accent1 4 13" xfId="56637" xr:uid="{1676772B-16E5-4DB1-B363-0474446C3050}"/>
    <cellStyle name="Accent1 4 14" xfId="56633" xr:uid="{EC6978E0-109E-4CE8-B280-447D4E30F244}"/>
    <cellStyle name="Accent1 4 15" xfId="2659" xr:uid="{C701CF32-DE67-456A-B4BF-1EC28606A0F4}"/>
    <cellStyle name="Accent1 4 2" xfId="56638" xr:uid="{BDAB813A-3037-4F06-8717-DB8999A20107}"/>
    <cellStyle name="Accent1 4 3" xfId="56639" xr:uid="{7A646878-0920-449F-80F7-7F49438F5E25}"/>
    <cellStyle name="Accent1 4 4" xfId="56640" xr:uid="{202CE896-1C81-4A1B-996B-EDDCD72C6810}"/>
    <cellStyle name="Accent1 4 5" xfId="56641" xr:uid="{9D10B059-6DF3-4E4A-A94E-1F23F0CA56EB}"/>
    <cellStyle name="Accent1 4 6" xfId="56642" xr:uid="{66B42930-4960-4DE4-B591-2E3A4759091D}"/>
    <cellStyle name="Accent1 4 7" xfId="56643" xr:uid="{47AB8559-3C97-4D29-951E-7BB9709039AB}"/>
    <cellStyle name="Accent1 4 8" xfId="56644" xr:uid="{C63A0F86-00CA-4F8B-BBBC-B675CEAFCEF3}"/>
    <cellStyle name="Accent1 4 9" xfId="56645" xr:uid="{6785816E-2794-4BD3-B7C2-098244455A6E}"/>
    <cellStyle name="Accent1 5" xfId="2660" xr:uid="{2537398A-A09E-4CF4-A7E8-8F985C0EB70C}"/>
    <cellStyle name="Accent1 5 10" xfId="56647" xr:uid="{89B0BDD2-F988-40D2-8781-18A94F6F8BF0}"/>
    <cellStyle name="Accent1 5 11" xfId="56648" xr:uid="{E659180E-1D8D-4810-8D4B-066CA7F0F5E6}"/>
    <cellStyle name="Accent1 5 12" xfId="56649" xr:uid="{A8373C22-4C34-400B-8A4B-E1A1E838CFBA}"/>
    <cellStyle name="Accent1 5 13" xfId="56650" xr:uid="{3274D274-3640-47C9-B543-8F917E4C1E46}"/>
    <cellStyle name="Accent1 5 14" xfId="56646" xr:uid="{A4DBA439-38BE-4FDB-8D22-0CAC01887C81}"/>
    <cellStyle name="Accent1 5 2" xfId="56651" xr:uid="{31E79CF9-1674-4F11-B322-52AD4B6FB337}"/>
    <cellStyle name="Accent1 5 3" xfId="56652" xr:uid="{07188E8C-E967-4578-A9D6-59EBE90B923A}"/>
    <cellStyle name="Accent1 5 4" xfId="56653" xr:uid="{29A8433F-BC09-4CBF-B5E9-20482661C4FD}"/>
    <cellStyle name="Accent1 5 5" xfId="56654" xr:uid="{64E29B73-A006-4CF4-9E4A-36BF1AECE679}"/>
    <cellStyle name="Accent1 5 6" xfId="56655" xr:uid="{E5B84177-DC1A-4CEF-A6DD-CF092787B52E}"/>
    <cellStyle name="Accent1 5 7" xfId="56656" xr:uid="{CB38A3A7-B68F-4F76-972C-4051F21E8152}"/>
    <cellStyle name="Accent1 5 8" xfId="56657" xr:uid="{019879B1-B083-47F7-B88D-FF6FC8E8B1FA}"/>
    <cellStyle name="Accent1 5 9" xfId="56658" xr:uid="{A92D5D91-631D-40D5-8E53-B69E4AF95402}"/>
    <cellStyle name="Accent1 6" xfId="7995" xr:uid="{583549C3-0A97-4CC6-BA69-8C35CB1E2ADC}"/>
    <cellStyle name="Accent1 6 10" xfId="56659" xr:uid="{C50671D8-6268-4A30-98C2-BAACB832B2C0}"/>
    <cellStyle name="Accent1 6 2" xfId="56660" xr:uid="{98C0DF24-403D-4981-998F-DC0F30DD04EE}"/>
    <cellStyle name="Accent1 6 3" xfId="56661" xr:uid="{D042D184-FC2A-45A2-8215-A15E586121FA}"/>
    <cellStyle name="Accent1 6 4" xfId="56662" xr:uid="{3BF08171-0138-438F-B9B2-2FE97B3F2AFC}"/>
    <cellStyle name="Accent1 6 5" xfId="56663" xr:uid="{78D8DFBD-B3BC-4F12-99D2-EB78D992A63A}"/>
    <cellStyle name="Accent1 6 6" xfId="56664" xr:uid="{160634B4-8DBD-4C1B-8E1D-B3A31F130E3F}"/>
    <cellStyle name="Accent1 6 7" xfId="56665" xr:uid="{13C1B16C-C117-44ED-A788-F8073A8B2FED}"/>
    <cellStyle name="Accent1 6 8" xfId="56666" xr:uid="{B9390D73-334A-4B18-AD46-A6F2274DA9E0}"/>
    <cellStyle name="Accent1 6 9" xfId="56667" xr:uid="{B8BD5AE4-273F-451B-AA4D-E27343FA4D40}"/>
    <cellStyle name="Accent1 7" xfId="56668" xr:uid="{2CE50303-AB76-479E-96EA-400837AD4490}"/>
    <cellStyle name="Accent1 7 2" xfId="56669" xr:uid="{5D582CD8-8F34-424D-923F-99564C0F5562}"/>
    <cellStyle name="Accent1 7 3" xfId="56670" xr:uid="{B4EF32D1-198C-4404-AEFA-B4D6F0948FBB}"/>
    <cellStyle name="Accent1 7 4" xfId="56671" xr:uid="{F723E72D-A8A8-481F-8601-50DB27D34361}"/>
    <cellStyle name="Accent1 7 5" xfId="56672" xr:uid="{B35D24D6-FD0B-4B2C-A8AA-B1145FE62B10}"/>
    <cellStyle name="Accent1 7 6" xfId="56673" xr:uid="{D7450359-4C2F-46B4-8123-3E886B251C89}"/>
    <cellStyle name="Accent1 7 7" xfId="56674" xr:uid="{80780299-ADC2-4658-BEAA-11DA1894AF4F}"/>
    <cellStyle name="Accent1 7 8" xfId="56675" xr:uid="{ABF8442C-D7CD-41EC-B638-6C5EF98287D0}"/>
    <cellStyle name="Accent1 7 9" xfId="56676" xr:uid="{8A50D294-E437-4BF5-B9EF-BD417A8C7A0B}"/>
    <cellStyle name="Accent1 8" xfId="56677" xr:uid="{DD648A91-0938-451F-B773-39B8EBD77B8B}"/>
    <cellStyle name="Accent1 8 2" xfId="56678" xr:uid="{246C865F-74CF-4AC0-9066-53CA5819E9B6}"/>
    <cellStyle name="Accent1 8 3" xfId="56679" xr:uid="{69566982-7DF7-4A59-90E1-267076D08BF5}"/>
    <cellStyle name="Accent1 8 4" xfId="56680" xr:uid="{1AACFDA8-F10A-4DD6-A55C-8C46E9206FD3}"/>
    <cellStyle name="Accent1 8 5" xfId="56681" xr:uid="{C171B70E-348A-4506-9A2A-651B4917EFD7}"/>
    <cellStyle name="Accent1 8 6" xfId="56682" xr:uid="{8988318F-CA33-4D9C-B61A-641623E0B089}"/>
    <cellStyle name="Accent1 8 7" xfId="56683" xr:uid="{DD7FD761-4744-4DD6-9204-EE714FCD3CD7}"/>
    <cellStyle name="Accent1 8 8" xfId="56684" xr:uid="{8123BE16-9452-4895-A501-2807BA53783C}"/>
    <cellStyle name="Accent1 8 9" xfId="56685" xr:uid="{F3EC8047-DC5A-4D54-B2B3-8D70AD1B4879}"/>
    <cellStyle name="Accent1 9" xfId="56686" xr:uid="{42A789EC-6A92-47C9-B634-FC0401BFE3D5}"/>
    <cellStyle name="Accent1 9 2" xfId="56687" xr:uid="{4262B3C1-D51E-4265-86F7-882E83E8786F}"/>
    <cellStyle name="Accent1 9 3" xfId="56688" xr:uid="{A029B677-B029-4A62-848D-F08910423FAB}"/>
    <cellStyle name="Accent1 9 4" xfId="56689" xr:uid="{28B9BD9C-C130-4504-BA80-FBBBE7BEBBB9}"/>
    <cellStyle name="Accent1 9 5" xfId="56690" xr:uid="{9604C42F-6AAC-4681-9DEA-B855775BA1C7}"/>
    <cellStyle name="Accent1 9 6" xfId="56691" xr:uid="{5A0C0489-3B92-4866-B701-E70FD7DE685E}"/>
    <cellStyle name="Accent1 9 7" xfId="56692" xr:uid="{8A718DAC-05DC-4B25-A046-AB7A8EBEB403}"/>
    <cellStyle name="Accent1 9 8" xfId="56693" xr:uid="{DC66AC29-419F-460E-B8C8-F430A14C2D1B}"/>
    <cellStyle name="Accent2 - 20%" xfId="62" xr:uid="{00000000-0005-0000-0000-000033000000}"/>
    <cellStyle name="Accent2 - 40%" xfId="63" xr:uid="{00000000-0005-0000-0000-000034000000}"/>
    <cellStyle name="Accent2 - 60%" xfId="64" xr:uid="{00000000-0005-0000-0000-000035000000}"/>
    <cellStyle name="Accent2 10" xfId="56694" xr:uid="{04A3667C-8334-4E1E-9448-A604EE59BB4F}"/>
    <cellStyle name="Accent2 10 2" xfId="56695" xr:uid="{F7DE9AF6-868D-41B1-A163-224383779FF3}"/>
    <cellStyle name="Accent2 10 3" xfId="56696" xr:uid="{ADE91CBE-E13D-4EAE-9A73-F92156558D9D}"/>
    <cellStyle name="Accent2 10 4" xfId="56697" xr:uid="{34450E27-070D-405B-B480-826F1ECE916E}"/>
    <cellStyle name="Accent2 10 5" xfId="56698" xr:uid="{1370A231-FEA3-4B42-BF4B-36102CBF1447}"/>
    <cellStyle name="Accent2 11" xfId="56699" xr:uid="{1AE0B281-380C-4E66-90D3-25CC781B6057}"/>
    <cellStyle name="Accent2 11 2" xfId="56700" xr:uid="{3C080403-49B3-4C63-91D3-DD748083EE75}"/>
    <cellStyle name="Accent2 11 3" xfId="56701" xr:uid="{FB4CF65E-E08A-4BEC-B89D-447965A95187}"/>
    <cellStyle name="Accent2 11 4" xfId="56702" xr:uid="{B9A63C47-7647-4B5A-80DF-6F00748CD60B}"/>
    <cellStyle name="Accent2 11 5" xfId="56703" xr:uid="{73B94C9B-BA87-490A-BC68-7884B1071DDA}"/>
    <cellStyle name="Accent2 12" xfId="56704" xr:uid="{B22DE3E2-2DAF-49A9-A5F6-205E20A27093}"/>
    <cellStyle name="Accent2 12 2" xfId="56705" xr:uid="{E00EAEEE-92CF-4261-ACB4-9794E9BA78A3}"/>
    <cellStyle name="Accent2 13" xfId="56706" xr:uid="{4E2EEE31-1F6F-4964-A41B-EE94C801138C}"/>
    <cellStyle name="Accent2 13 2" xfId="56707" xr:uid="{9A2B57A2-9153-4B1A-AC2A-C2D812826431}"/>
    <cellStyle name="Accent2 14" xfId="56708" xr:uid="{1B1D2315-7F25-4CF4-B8A0-DE36C0D61B3D}"/>
    <cellStyle name="Accent2 14 2" xfId="56709" xr:uid="{446926B7-D892-4D1F-9D26-F26F4CE9E665}"/>
    <cellStyle name="Accent2 15" xfId="56710" xr:uid="{C272AA58-0A9D-4F41-B9E5-DFEAD1B2188D}"/>
    <cellStyle name="Accent2 16" xfId="712" xr:uid="{E6F8620A-AEF1-444E-8222-491C5CB042FF}"/>
    <cellStyle name="Accent2 2" xfId="65" xr:uid="{00000000-0005-0000-0000-000036000000}"/>
    <cellStyle name="Accent2 2 2" xfId="2661" xr:uid="{18BB94D9-22E5-437B-A9CD-8D844281DFA2}"/>
    <cellStyle name="Accent2 2 3" xfId="60025" xr:uid="{2C8A0F23-CF81-43A4-B1EC-EAAC975E6DB9}"/>
    <cellStyle name="Accent2 2 4" xfId="56711" xr:uid="{D9E26143-FAA0-428A-87C7-C26B84CECA3F}"/>
    <cellStyle name="Accent2 2 5" xfId="756" xr:uid="{3D58D27C-4421-49CB-92A2-ED429ECCCFB5}"/>
    <cellStyle name="Accent2 3" xfId="66" xr:uid="{00000000-0005-0000-0000-000037000000}"/>
    <cellStyle name="Accent2 3 2" xfId="2662" xr:uid="{42869720-A4CE-4298-95BE-3B1770269F06}"/>
    <cellStyle name="Accent2 3 3" xfId="2663" xr:uid="{5DAE969D-8FC5-4B8C-AAFC-0A9060EB72A3}"/>
    <cellStyle name="Accent2 3 3 2" xfId="11439" xr:uid="{59D0A9FC-102C-46F7-9D65-FA2D07526047}"/>
    <cellStyle name="Accent2 3 3 3" xfId="7996" xr:uid="{8722D16A-F60A-4FF9-A4C5-64B0B694B3F2}"/>
    <cellStyle name="Accent2 3 4" xfId="56712" xr:uid="{B8050149-4152-4657-858F-AACA93BED15E}"/>
    <cellStyle name="Accent2 3 5" xfId="843" xr:uid="{A23D352A-ADCF-474D-A78B-009812E77534}"/>
    <cellStyle name="Accent2 4" xfId="67" xr:uid="{00000000-0005-0000-0000-000038000000}"/>
    <cellStyle name="Accent2 4 10" xfId="56714" xr:uid="{78E0CBA9-CD4D-4CE6-961D-0C7CF1ED2F85}"/>
    <cellStyle name="Accent2 4 11" xfId="56715" xr:uid="{5E70EFF9-398E-4FFE-B2BC-9D302490AF6B}"/>
    <cellStyle name="Accent2 4 12" xfId="56716" xr:uid="{8D11E6B4-6AED-4A6D-80BC-1B4F236A0D1F}"/>
    <cellStyle name="Accent2 4 13" xfId="56717" xr:uid="{CA2BC588-6467-472D-9200-2752355A64AB}"/>
    <cellStyle name="Accent2 4 14" xfId="56713" xr:uid="{325CCF70-BCAA-4D08-9B1D-A920605F4A7A}"/>
    <cellStyle name="Accent2 4 15" xfId="2664" xr:uid="{F3FDDF1C-E22A-43DA-BBD6-15B704E85141}"/>
    <cellStyle name="Accent2 4 2" xfId="56718" xr:uid="{DED91EA2-ABD2-4725-9114-E11DD79A2CFD}"/>
    <cellStyle name="Accent2 4 3" xfId="56719" xr:uid="{A0F893CB-5C7C-4B09-A818-58B702351E91}"/>
    <cellStyle name="Accent2 4 4" xfId="56720" xr:uid="{81451BBC-7C1C-40A5-8AD1-6C4C28BABA5C}"/>
    <cellStyle name="Accent2 4 5" xfId="56721" xr:uid="{36A9C7FC-13B5-4CEC-91F5-ACA4E7F3B432}"/>
    <cellStyle name="Accent2 4 6" xfId="56722" xr:uid="{E0D6E468-38F6-43E5-8502-D2F8078A3942}"/>
    <cellStyle name="Accent2 4 7" xfId="56723" xr:uid="{CEF839F4-861A-4008-AF1F-0DE84F4A26F0}"/>
    <cellStyle name="Accent2 4 8" xfId="56724" xr:uid="{6EE4503C-7959-4C50-96DF-4FFA964AA9A0}"/>
    <cellStyle name="Accent2 4 9" xfId="56725" xr:uid="{1588F1B1-28DD-4AAB-A0D2-ECE422BD65BF}"/>
    <cellStyle name="Accent2 5" xfId="2665" xr:uid="{701ED98C-BF6F-4A84-9A31-2F4BF7A760ED}"/>
    <cellStyle name="Accent2 5 10" xfId="56727" xr:uid="{D74AB42F-5EAF-4938-9459-B733C34A5396}"/>
    <cellStyle name="Accent2 5 11" xfId="56728" xr:uid="{77A204ED-3E06-4508-9F1E-E3133FB61231}"/>
    <cellStyle name="Accent2 5 12" xfId="56729" xr:uid="{BB4A4E0F-CD68-4B31-839D-AF582BFC71F2}"/>
    <cellStyle name="Accent2 5 13" xfId="56730" xr:uid="{6CA18A53-B15B-410F-BEFD-BD46BB41D57B}"/>
    <cellStyle name="Accent2 5 14" xfId="56726" xr:uid="{3B197E07-0B82-496F-BBF6-2C529B4C3504}"/>
    <cellStyle name="Accent2 5 2" xfId="56731" xr:uid="{1206BA14-711D-4BB9-88D4-09A3FB836297}"/>
    <cellStyle name="Accent2 5 3" xfId="56732" xr:uid="{47D80741-629B-4C65-9609-2024684E8AC8}"/>
    <cellStyle name="Accent2 5 4" xfId="56733" xr:uid="{3DF28DBC-376E-4874-B78A-5F2544F0DC03}"/>
    <cellStyle name="Accent2 5 5" xfId="56734" xr:uid="{25D5656A-FD60-4DC9-8672-42A95F982EA0}"/>
    <cellStyle name="Accent2 5 6" xfId="56735" xr:uid="{F942A4CB-F0D5-4BD0-A616-979E13BED9E3}"/>
    <cellStyle name="Accent2 5 7" xfId="56736" xr:uid="{EB0FA9CF-0D7C-4194-95BA-6D43F1B0D319}"/>
    <cellStyle name="Accent2 5 8" xfId="56737" xr:uid="{91F55B2F-4D77-4B9C-8BE1-8B3DB824A926}"/>
    <cellStyle name="Accent2 5 9" xfId="56738" xr:uid="{43E4D296-4AFA-4043-BA4E-F1358113BD39}"/>
    <cellStyle name="Accent2 6" xfId="7997" xr:uid="{E67FB714-BE2E-40FB-9406-1ED6D0B42AD5}"/>
    <cellStyle name="Accent2 6 10" xfId="56739" xr:uid="{D15D6D5D-69BF-49C6-B997-6F2C61CACE1C}"/>
    <cellStyle name="Accent2 6 2" xfId="56740" xr:uid="{67BEEC6E-50ED-4AF2-975D-1DAD8EEF2E13}"/>
    <cellStyle name="Accent2 6 3" xfId="56741" xr:uid="{2EE80CA8-BB10-41E7-9F76-06C4E73C2424}"/>
    <cellStyle name="Accent2 6 4" xfId="56742" xr:uid="{B8D02174-71B0-4E3E-92CE-131DC2EDDB62}"/>
    <cellStyle name="Accent2 6 5" xfId="56743" xr:uid="{09DE43F7-6CFB-4585-944B-D12523CA372E}"/>
    <cellStyle name="Accent2 6 6" xfId="56744" xr:uid="{451F345D-2EA4-4D2F-B99C-61478692319E}"/>
    <cellStyle name="Accent2 6 7" xfId="56745" xr:uid="{D1FD2D5D-AC77-4239-B92D-DAC32F3DADB4}"/>
    <cellStyle name="Accent2 6 8" xfId="56746" xr:uid="{713CD662-6DEE-4DB5-98BF-1BC31B302793}"/>
    <cellStyle name="Accent2 6 9" xfId="56747" xr:uid="{CB62F7FE-3BB2-4BAA-AAD3-D0D5931F652B}"/>
    <cellStyle name="Accent2 7" xfId="56748" xr:uid="{61D130DB-F189-4CB6-A98B-6BD0E2053DEC}"/>
    <cellStyle name="Accent2 7 2" xfId="56749" xr:uid="{13B04341-526C-4EFC-A307-262506B61AC6}"/>
    <cellStyle name="Accent2 7 3" xfId="56750" xr:uid="{D2FC9FFD-A8C3-4B3B-9BF4-1FBEFE72526A}"/>
    <cellStyle name="Accent2 7 4" xfId="56751" xr:uid="{0DCBAC02-0435-4343-87B8-641848906F7C}"/>
    <cellStyle name="Accent2 7 5" xfId="56752" xr:uid="{0D39CDAA-A622-4CB1-8A56-5380685F4D1B}"/>
    <cellStyle name="Accent2 7 6" xfId="56753" xr:uid="{F0A13265-5D43-4EFB-8475-584BF8609710}"/>
    <cellStyle name="Accent2 7 7" xfId="56754" xr:uid="{11511A89-FE53-4BA3-993A-02AC0E12776B}"/>
    <cellStyle name="Accent2 7 8" xfId="56755" xr:uid="{3758B929-EB7C-4A3C-9909-A4814AFE276F}"/>
    <cellStyle name="Accent2 7 9" xfId="56756" xr:uid="{E1C8FCAF-6773-43E1-9CCC-425B2D654205}"/>
    <cellStyle name="Accent2 8" xfId="56757" xr:uid="{F249E41A-6BCF-4E7D-9D3D-730282742C35}"/>
    <cellStyle name="Accent2 8 2" xfId="56758" xr:uid="{A1ACEE80-2940-4F94-85F4-919C66C4C989}"/>
    <cellStyle name="Accent2 8 3" xfId="56759" xr:uid="{118A8320-21A8-41C3-8BAB-CEF6AE7EBF7D}"/>
    <cellStyle name="Accent2 8 4" xfId="56760" xr:uid="{646C4D06-B4ED-4990-98CE-8CBA79D80312}"/>
    <cellStyle name="Accent2 8 5" xfId="56761" xr:uid="{BD51592F-86E6-4CC6-9984-6DC8DE683DEA}"/>
    <cellStyle name="Accent2 8 6" xfId="56762" xr:uid="{8FCC19F0-3BDD-4AFE-87C1-1C4749750AF8}"/>
    <cellStyle name="Accent2 8 7" xfId="56763" xr:uid="{9CBB7762-A226-40FE-8E1A-850DB08B28F3}"/>
    <cellStyle name="Accent2 8 8" xfId="56764" xr:uid="{1DB11E00-3F6A-4779-B4DD-F6D0E2B7A1AD}"/>
    <cellStyle name="Accent2 8 9" xfId="56765" xr:uid="{35394AE2-FB76-46C2-9C44-865302B6BD5C}"/>
    <cellStyle name="Accent2 9" xfId="56766" xr:uid="{B922DD0A-181D-421D-93D1-057F3793099E}"/>
    <cellStyle name="Accent2 9 2" xfId="56767" xr:uid="{6F63EB3A-7CB9-4718-885D-75EC68273439}"/>
    <cellStyle name="Accent2 9 3" xfId="56768" xr:uid="{A2BA9DAB-0DB2-48E6-A819-A6DB3F9B4966}"/>
    <cellStyle name="Accent2 9 4" xfId="56769" xr:uid="{C3937CB0-53DB-4400-9329-5DD8F31D93F2}"/>
    <cellStyle name="Accent2 9 5" xfId="56770" xr:uid="{906B7D5D-1380-418F-BE92-7855F54FAFD2}"/>
    <cellStyle name="Accent2 9 6" xfId="56771" xr:uid="{B6291424-1FB2-46E0-A4FA-355ACEDAED10}"/>
    <cellStyle name="Accent2 9 7" xfId="56772" xr:uid="{9EEBE051-FC24-4F60-8971-38F25AB48729}"/>
    <cellStyle name="Accent2 9 8" xfId="56773" xr:uid="{143297C6-FD47-429A-BD4F-8BAEA5A5CB4B}"/>
    <cellStyle name="Accent3 - 20%" xfId="68" xr:uid="{00000000-0005-0000-0000-000039000000}"/>
    <cellStyle name="Accent3 - 40%" xfId="69" xr:uid="{00000000-0005-0000-0000-00003A000000}"/>
    <cellStyle name="Accent3 - 60%" xfId="70" xr:uid="{00000000-0005-0000-0000-00003B000000}"/>
    <cellStyle name="Accent3 10" xfId="56774" xr:uid="{5317C2CA-74F1-4E2E-AB0D-B586F99EC12F}"/>
    <cellStyle name="Accent3 10 2" xfId="56775" xr:uid="{35088635-DF54-4859-ADE1-D36B02ABFC35}"/>
    <cellStyle name="Accent3 10 3" xfId="56776" xr:uid="{5F56ECD5-2E20-4FBE-8C3D-146D926E7DDB}"/>
    <cellStyle name="Accent3 10 4" xfId="56777" xr:uid="{51515129-3B59-47E0-AB7A-8CB0D4CA7F66}"/>
    <cellStyle name="Accent3 10 5" xfId="56778" xr:uid="{8EB1A542-D0E8-439F-ACD7-A51DAF921C72}"/>
    <cellStyle name="Accent3 11" xfId="56779" xr:uid="{7ED6F60F-0EA1-4C3C-8303-FB442930AA8A}"/>
    <cellStyle name="Accent3 11 2" xfId="56780" xr:uid="{BCE77EA4-0B9A-4F44-AEE9-D18F097E7DED}"/>
    <cellStyle name="Accent3 11 3" xfId="56781" xr:uid="{A6FA37A6-CA9D-4E80-9BE3-7113B641D2DD}"/>
    <cellStyle name="Accent3 11 4" xfId="56782" xr:uid="{023031D1-3F96-4634-AF7C-C19EAD567FE7}"/>
    <cellStyle name="Accent3 11 5" xfId="56783" xr:uid="{87C66395-DAE1-4E40-B7C9-21608F4FB133}"/>
    <cellStyle name="Accent3 12" xfId="56784" xr:uid="{DDC6F5B2-963A-4329-B3E9-8690685C2659}"/>
    <cellStyle name="Accent3 12 2" xfId="56785" xr:uid="{6E5A596C-2B12-42B7-8763-3ABD98DA35BB}"/>
    <cellStyle name="Accent3 13" xfId="56786" xr:uid="{613D742D-BDDA-464F-B38B-DE29B2AF2BF3}"/>
    <cellStyle name="Accent3 13 2" xfId="56787" xr:uid="{91B8E61E-976E-444C-B7EA-CE7CAF59119C}"/>
    <cellStyle name="Accent3 14" xfId="56788" xr:uid="{A976E125-472E-4AF8-9671-EF860F406D49}"/>
    <cellStyle name="Accent3 14 2" xfId="56789" xr:uid="{62DBBB9B-0CE7-4FCE-ACA2-AF6334503B30}"/>
    <cellStyle name="Accent3 15" xfId="56790" xr:uid="{E13C081D-C617-42C2-9103-A10DF99BF948}"/>
    <cellStyle name="Accent3 16" xfId="713" xr:uid="{CCB763B9-5F7A-47FB-B2BA-DC11F5F3604B}"/>
    <cellStyle name="Accent3 2" xfId="71" xr:uid="{00000000-0005-0000-0000-00003C000000}"/>
    <cellStyle name="Accent3 2 2" xfId="2666" xr:uid="{5D8208C3-4D36-4E12-917B-7C05222B575B}"/>
    <cellStyle name="Accent3 2 3" xfId="60026" xr:uid="{FC4ECDBB-089B-477A-8D23-379183CFB8AC}"/>
    <cellStyle name="Accent3 2 4" xfId="56791" xr:uid="{6DBA4C2C-7E02-4047-8201-DFAC58D097FD}"/>
    <cellStyle name="Accent3 2 5" xfId="757" xr:uid="{1639EDB7-520B-47FF-AC14-C5BA1D237C37}"/>
    <cellStyle name="Accent3 3" xfId="72" xr:uid="{00000000-0005-0000-0000-00003D000000}"/>
    <cellStyle name="Accent3 3 2" xfId="2667" xr:uid="{652B3D86-3F89-44FD-93FB-A9617D8CD053}"/>
    <cellStyle name="Accent3 3 3" xfId="2668" xr:uid="{5B32CE5A-DEC9-4BFD-8325-6AB09BEA47B8}"/>
    <cellStyle name="Accent3 3 3 2" xfId="11440" xr:uid="{761B353F-6BFB-4F8C-8E95-6E957EB666A8}"/>
    <cellStyle name="Accent3 3 3 3" xfId="7998" xr:uid="{7E22925B-19C4-4257-B589-3FB669DBB5C3}"/>
    <cellStyle name="Accent3 3 4" xfId="56792" xr:uid="{E495A403-B642-4339-83C6-080F0FB81F95}"/>
    <cellStyle name="Accent3 3 5" xfId="847" xr:uid="{7EC85BC0-1C18-413C-B0F7-B9C58B02BBDA}"/>
    <cellStyle name="Accent3 4" xfId="73" xr:uid="{00000000-0005-0000-0000-00003E000000}"/>
    <cellStyle name="Accent3 4 10" xfId="56794" xr:uid="{D9531363-19C7-4EE8-AE26-232A2A165045}"/>
    <cellStyle name="Accent3 4 11" xfId="56795" xr:uid="{002D3165-74C9-4E6D-938B-610C0F79A16C}"/>
    <cellStyle name="Accent3 4 12" xfId="56796" xr:uid="{CB317F3E-3E76-49F4-9F9F-23BF4B989353}"/>
    <cellStyle name="Accent3 4 13" xfId="56797" xr:uid="{4DA5D039-B757-4C6C-8AE9-4ACF3B75BC75}"/>
    <cellStyle name="Accent3 4 14" xfId="56793" xr:uid="{D2A8FC6A-5AF8-4614-9769-73ED35EEC48A}"/>
    <cellStyle name="Accent3 4 15" xfId="2669" xr:uid="{F1361ED5-476F-4744-9D15-4477169D162D}"/>
    <cellStyle name="Accent3 4 2" xfId="56798" xr:uid="{233F6170-C15F-4A73-99B4-2993944A8FDE}"/>
    <cellStyle name="Accent3 4 3" xfId="56799" xr:uid="{4973AEBB-E409-4970-BCA2-AED52A3C2695}"/>
    <cellStyle name="Accent3 4 4" xfId="56800" xr:uid="{F633D899-7B32-445B-9B7B-30D9B5E9D499}"/>
    <cellStyle name="Accent3 4 5" xfId="56801" xr:uid="{5C47267E-EF04-41DB-AFC2-56FFC12ECF88}"/>
    <cellStyle name="Accent3 4 6" xfId="56802" xr:uid="{07CD3D47-825C-412F-8AD9-350E838615F5}"/>
    <cellStyle name="Accent3 4 7" xfId="56803" xr:uid="{03870BDA-76A4-451F-8426-9FF984B8CD93}"/>
    <cellStyle name="Accent3 4 8" xfId="56804" xr:uid="{8E88967D-74A2-4315-B498-557033C6DCA5}"/>
    <cellStyle name="Accent3 4 9" xfId="56805" xr:uid="{77DF408F-ECD5-49D2-9337-EE320DDBE8CD}"/>
    <cellStyle name="Accent3 5" xfId="2670" xr:uid="{C8FC261E-6D39-4C24-9D00-0B0C8822AD08}"/>
    <cellStyle name="Accent3 5 10" xfId="56807" xr:uid="{89E5479B-A76A-40C0-8620-C61ED0F3D0A2}"/>
    <cellStyle name="Accent3 5 11" xfId="56808" xr:uid="{6B6FB7B7-0947-49A5-ADA3-C5C60B7290E7}"/>
    <cellStyle name="Accent3 5 12" xfId="56809" xr:uid="{7FE931FA-F8CF-4C6A-90F4-3EA2F692C8D9}"/>
    <cellStyle name="Accent3 5 13" xfId="56810" xr:uid="{E904C200-FCEC-450E-86A6-4C654DBC55D5}"/>
    <cellStyle name="Accent3 5 14" xfId="56806" xr:uid="{82B86C54-45E7-46E2-946F-4A091A463078}"/>
    <cellStyle name="Accent3 5 2" xfId="56811" xr:uid="{4CC9E39F-3FB4-4B8D-A39A-07DCF93F358B}"/>
    <cellStyle name="Accent3 5 3" xfId="56812" xr:uid="{EFE5AF2D-55ED-4E5A-969F-338FC499DCB9}"/>
    <cellStyle name="Accent3 5 4" xfId="56813" xr:uid="{332D7B11-24DC-4012-8E88-089C91FFFAB5}"/>
    <cellStyle name="Accent3 5 5" xfId="56814" xr:uid="{12036B62-CF86-45E2-BED9-7AE8632C3CB2}"/>
    <cellStyle name="Accent3 5 6" xfId="56815" xr:uid="{AA377255-6F13-4888-948E-2C8F700E7F3C}"/>
    <cellStyle name="Accent3 5 7" xfId="56816" xr:uid="{3878A106-27FD-490F-B83C-987E5A4D54E4}"/>
    <cellStyle name="Accent3 5 8" xfId="56817" xr:uid="{519580E4-8100-4C61-9A97-7964CF6AEA87}"/>
    <cellStyle name="Accent3 5 9" xfId="56818" xr:uid="{7B8EC253-6186-41A4-95AD-D557B9E8A897}"/>
    <cellStyle name="Accent3 6" xfId="7999" xr:uid="{65E9C3F4-033A-4202-9A3E-83022F919DDF}"/>
    <cellStyle name="Accent3 6 10" xfId="56819" xr:uid="{F546C1FE-DC37-42B9-A8EE-D41188726977}"/>
    <cellStyle name="Accent3 6 2" xfId="56820" xr:uid="{06381D91-F619-4EA4-946E-0EEC84B88DC8}"/>
    <cellStyle name="Accent3 6 3" xfId="56821" xr:uid="{B7677FF7-AEEE-4797-BE8D-9D1F8DF389FD}"/>
    <cellStyle name="Accent3 6 4" xfId="56822" xr:uid="{FBE4A69F-B941-4AD9-8CA8-3FE3AB2275D3}"/>
    <cellStyle name="Accent3 6 5" xfId="56823" xr:uid="{E669E96F-4BE6-44CA-914D-A7E1345453F9}"/>
    <cellStyle name="Accent3 6 6" xfId="56824" xr:uid="{33118D09-5F92-41EE-8B9C-69E2A6BFF0A6}"/>
    <cellStyle name="Accent3 6 7" xfId="56825" xr:uid="{916FF378-C56A-4039-A660-408AF0300A87}"/>
    <cellStyle name="Accent3 6 8" xfId="56826" xr:uid="{2C108066-275D-40FC-B17C-D47FCFC4A38D}"/>
    <cellStyle name="Accent3 6 9" xfId="56827" xr:uid="{172E3592-1CB8-4C7D-8AF0-DA88C3E63FF9}"/>
    <cellStyle name="Accent3 7" xfId="56828" xr:uid="{FD3CB5D8-776D-450F-B9FF-308BE1662FA8}"/>
    <cellStyle name="Accent3 7 2" xfId="56829" xr:uid="{D463E452-E2FC-4C90-8389-396ED40A8E13}"/>
    <cellStyle name="Accent3 7 3" xfId="56830" xr:uid="{886D83BB-855B-4CA5-8411-6464355BA574}"/>
    <cellStyle name="Accent3 7 4" xfId="56831" xr:uid="{D51A15F8-E552-4E0B-8321-690F86CF1D71}"/>
    <cellStyle name="Accent3 7 5" xfId="56832" xr:uid="{42EED648-74B2-4FAA-93E9-04958165D6A1}"/>
    <cellStyle name="Accent3 7 6" xfId="56833" xr:uid="{D4E2F515-FCBC-4B17-82C4-AB879489CD37}"/>
    <cellStyle name="Accent3 7 7" xfId="56834" xr:uid="{3716322D-8104-4117-87BB-EE38878AF4DD}"/>
    <cellStyle name="Accent3 7 8" xfId="56835" xr:uid="{9F403DDE-E158-4046-B14C-0C15FAFDDF36}"/>
    <cellStyle name="Accent3 7 9" xfId="56836" xr:uid="{D18D6688-BD8E-4711-86D5-396E347CA85F}"/>
    <cellStyle name="Accent3 8" xfId="56837" xr:uid="{B138996F-30A0-4647-8859-F1072A7ED86C}"/>
    <cellStyle name="Accent3 8 2" xfId="56838" xr:uid="{2CCBDE58-9057-4399-A38E-98C92F8F98E9}"/>
    <cellStyle name="Accent3 8 3" xfId="56839" xr:uid="{50BF8403-9ACC-4DC8-B366-EBB89CEEF656}"/>
    <cellStyle name="Accent3 8 4" xfId="56840" xr:uid="{AC42F79C-9FAB-4FA7-9B73-B939DDCE82B8}"/>
    <cellStyle name="Accent3 8 5" xfId="56841" xr:uid="{94884296-73AC-4EFF-966A-C058A998EE9E}"/>
    <cellStyle name="Accent3 8 6" xfId="56842" xr:uid="{F942318E-6018-4D69-9235-D217CEF3DFFC}"/>
    <cellStyle name="Accent3 8 7" xfId="56843" xr:uid="{92CB644C-D7B4-4AEF-A6E3-E051ED8AB83F}"/>
    <cellStyle name="Accent3 8 8" xfId="56844" xr:uid="{42472D69-CB43-439C-8EEC-13CE7B6C6264}"/>
    <cellStyle name="Accent3 8 9" xfId="56845" xr:uid="{27EFC5EA-93DE-464D-B2EC-17BEB406A6F7}"/>
    <cellStyle name="Accent3 9" xfId="56846" xr:uid="{4585C7FC-7B54-46B3-A1A3-31720E8B92F5}"/>
    <cellStyle name="Accent3 9 2" xfId="56847" xr:uid="{9FB01C52-EEE0-4BEE-883D-E92E71339DE8}"/>
    <cellStyle name="Accent3 9 3" xfId="56848" xr:uid="{6D0BEF30-429B-4936-96D0-01B72A383885}"/>
    <cellStyle name="Accent3 9 4" xfId="56849" xr:uid="{B5F29D14-EC60-4D35-9201-11D776A7E1AA}"/>
    <cellStyle name="Accent3 9 5" xfId="56850" xr:uid="{3E4F5027-8AF8-456E-BEE1-BCD4F695ADE5}"/>
    <cellStyle name="Accent3 9 6" xfId="56851" xr:uid="{8DA6582B-26C3-4094-9E52-42D59B43D71E}"/>
    <cellStyle name="Accent3 9 7" xfId="56852" xr:uid="{5D81D2E6-569C-4552-B5AC-2CA429B1AC02}"/>
    <cellStyle name="Accent3 9 8" xfId="56853" xr:uid="{31608C19-528C-476E-9E67-4CE3CF63F242}"/>
    <cellStyle name="Accent4 - 20%" xfId="74" xr:uid="{00000000-0005-0000-0000-00003F000000}"/>
    <cellStyle name="Accent4 - 40%" xfId="75" xr:uid="{00000000-0005-0000-0000-000040000000}"/>
    <cellStyle name="Accent4 - 60%" xfId="76" xr:uid="{00000000-0005-0000-0000-000041000000}"/>
    <cellStyle name="Accent4 10" xfId="56854" xr:uid="{130D1B78-B556-473B-A889-747791203CB1}"/>
    <cellStyle name="Accent4 10 2" xfId="56855" xr:uid="{B1E3E8C8-6CE6-46A9-A79D-2241A4BD368B}"/>
    <cellStyle name="Accent4 10 3" xfId="56856" xr:uid="{2D16F5A5-FCCE-4DCC-9205-8CE8966AFE40}"/>
    <cellStyle name="Accent4 10 4" xfId="56857" xr:uid="{16358E35-4977-41DE-9F2A-FAEF4DCD53AF}"/>
    <cellStyle name="Accent4 10 5" xfId="56858" xr:uid="{ABDAD365-6ACF-4C08-8814-CED2125C8B3C}"/>
    <cellStyle name="Accent4 11" xfId="56859" xr:uid="{8CFFAC45-4BE0-475D-BEB2-5B5FB25C5555}"/>
    <cellStyle name="Accent4 11 2" xfId="56860" xr:uid="{85922C4B-973C-4979-B7B8-3A9B3ECF61ED}"/>
    <cellStyle name="Accent4 11 3" xfId="56861" xr:uid="{A43D8782-E008-4702-950C-F72F8256679E}"/>
    <cellStyle name="Accent4 11 4" xfId="56862" xr:uid="{BD490BF3-BAA8-4A1B-9DEB-201481AD2430}"/>
    <cellStyle name="Accent4 11 5" xfId="56863" xr:uid="{AB31AF40-FE95-40C0-A5A5-A650BE5129FD}"/>
    <cellStyle name="Accent4 12" xfId="56864" xr:uid="{CC22685F-92D8-4F50-A0D2-31D663C17132}"/>
    <cellStyle name="Accent4 12 2" xfId="56865" xr:uid="{94CBBD1F-88B3-47DA-89D9-07730B90A07B}"/>
    <cellStyle name="Accent4 13" xfId="56866" xr:uid="{9A70A239-96D1-4B6F-930C-89A2ED363E93}"/>
    <cellStyle name="Accent4 13 2" xfId="56867" xr:uid="{75C4E97D-AE68-4F19-BBEE-6939472AC8AB}"/>
    <cellStyle name="Accent4 14" xfId="56868" xr:uid="{8EC1B3E5-036B-4918-B442-76906AC90DDB}"/>
    <cellStyle name="Accent4 14 2" xfId="56869" xr:uid="{0F9B7144-19B2-4F36-932C-19B5B4DDDD01}"/>
    <cellStyle name="Accent4 15" xfId="56870" xr:uid="{DB8E884E-32CF-49FC-A636-DB87CE18F140}"/>
    <cellStyle name="Accent4 16" xfId="714" xr:uid="{9F847BB7-1F65-4993-A7E8-CC714899194C}"/>
    <cellStyle name="Accent4 2" xfId="77" xr:uid="{00000000-0005-0000-0000-000042000000}"/>
    <cellStyle name="Accent4 2 2" xfId="2671" xr:uid="{9255961A-0E4F-4E73-81A1-41D55E377383}"/>
    <cellStyle name="Accent4 2 3" xfId="60027" xr:uid="{BAFB67BF-CFBD-403F-9AD8-A39F96E32C07}"/>
    <cellStyle name="Accent4 2 4" xfId="56871" xr:uid="{0D79E6D4-17F3-4D53-AD4E-9AD1BE8A68B7}"/>
    <cellStyle name="Accent4 2 5" xfId="758" xr:uid="{03BBCC07-34BD-4DC6-B684-90A5AFAEA8AC}"/>
    <cellStyle name="Accent4 3" xfId="78" xr:uid="{00000000-0005-0000-0000-000043000000}"/>
    <cellStyle name="Accent4 3 2" xfId="2672" xr:uid="{8B9F1550-29BD-405B-9BA9-C6C940EDD6AC}"/>
    <cellStyle name="Accent4 3 3" xfId="2673" xr:uid="{596539C2-A7BC-49D4-8A3F-2C7CFE9642E0}"/>
    <cellStyle name="Accent4 3 3 2" xfId="11441" xr:uid="{91E4EB5A-EE5E-4A86-AA4F-2277337B7C28}"/>
    <cellStyle name="Accent4 3 3 3" xfId="8000" xr:uid="{3ADB0F96-8DBB-454F-81F9-F5D5F8DE269E}"/>
    <cellStyle name="Accent4 3 4" xfId="56872" xr:uid="{E7B6BF60-F5EA-4D76-A2CE-15F4D7ABD789}"/>
    <cellStyle name="Accent4 3 5" xfId="851" xr:uid="{449638E0-69B2-443C-9FFF-66723DFC335A}"/>
    <cellStyle name="Accent4 4" xfId="79" xr:uid="{00000000-0005-0000-0000-000044000000}"/>
    <cellStyle name="Accent4 4 10" xfId="56874" xr:uid="{6EF3C402-AA2C-4283-A42A-B742F51D8494}"/>
    <cellStyle name="Accent4 4 11" xfId="56875" xr:uid="{FC7ACA1E-0508-44D3-914F-607D4EBFF0A5}"/>
    <cellStyle name="Accent4 4 12" xfId="56876" xr:uid="{5078ED53-36A1-485A-9BD4-31057FB88596}"/>
    <cellStyle name="Accent4 4 13" xfId="56877" xr:uid="{0FFC1311-988E-48F0-B583-92F6ACEE0FE9}"/>
    <cellStyle name="Accent4 4 14" xfId="56873" xr:uid="{E8B5AC0A-2B90-483D-88F1-3170BD3E9096}"/>
    <cellStyle name="Accent4 4 15" xfId="2674" xr:uid="{3ABEE1CF-510E-4015-9266-8F3AA7E3C6B9}"/>
    <cellStyle name="Accent4 4 2" xfId="56878" xr:uid="{556924F5-8D32-404A-B236-338456AAD10A}"/>
    <cellStyle name="Accent4 4 3" xfId="56879" xr:uid="{C17F1C29-9EAE-4551-8FF7-57E18124E9B2}"/>
    <cellStyle name="Accent4 4 4" xfId="56880" xr:uid="{9BA232B6-F430-4930-9011-20DAAB688113}"/>
    <cellStyle name="Accent4 4 5" xfId="56881" xr:uid="{D5D4A564-1C86-4335-B31A-D347C5A06787}"/>
    <cellStyle name="Accent4 4 6" xfId="56882" xr:uid="{21E24897-5E21-480C-B7A4-01D4AC63983B}"/>
    <cellStyle name="Accent4 4 7" xfId="56883" xr:uid="{D95506D6-0810-4180-8E8A-F38F89366ECD}"/>
    <cellStyle name="Accent4 4 8" xfId="56884" xr:uid="{9CE37ECF-F96D-4E52-AFE7-5256C53CC03A}"/>
    <cellStyle name="Accent4 4 9" xfId="56885" xr:uid="{BDA9DA4F-8924-41B4-BE41-1773360A2E60}"/>
    <cellStyle name="Accent4 5" xfId="2675" xr:uid="{BC159FE6-E0CE-4119-8806-6CB2C612458E}"/>
    <cellStyle name="Accent4 5 10" xfId="56887" xr:uid="{A57BABD5-76CE-40B4-8F37-D4A6CCA49B20}"/>
    <cellStyle name="Accent4 5 11" xfId="56888" xr:uid="{3E6171B7-5141-4507-9E77-C957042CF5AD}"/>
    <cellStyle name="Accent4 5 12" xfId="56889" xr:uid="{8B76C471-4749-43A2-87AE-675B1B01F9AB}"/>
    <cellStyle name="Accent4 5 13" xfId="56890" xr:uid="{3EE59CC8-6FBE-447C-A4B4-FC6522A459DD}"/>
    <cellStyle name="Accent4 5 14" xfId="56886" xr:uid="{D276FE95-A105-4388-B1FE-0D3EEC98AD1A}"/>
    <cellStyle name="Accent4 5 2" xfId="56891" xr:uid="{B22D88A0-DC7A-4E5C-AF73-9AC0932CC690}"/>
    <cellStyle name="Accent4 5 3" xfId="56892" xr:uid="{1BF2BCA3-4994-448F-BA7B-6B7F307D85B4}"/>
    <cellStyle name="Accent4 5 4" xfId="56893" xr:uid="{77D2E8FA-07D0-440C-8DE9-5F39106E7EB1}"/>
    <cellStyle name="Accent4 5 5" xfId="56894" xr:uid="{0FFE76A9-60A3-4A65-8AD5-F020446C3592}"/>
    <cellStyle name="Accent4 5 6" xfId="56895" xr:uid="{A4FECEE1-1F86-4EED-B58F-76A95BC10A18}"/>
    <cellStyle name="Accent4 5 7" xfId="56896" xr:uid="{6E808A70-911C-47B8-B9CD-BAE21DA11E83}"/>
    <cellStyle name="Accent4 5 8" xfId="56897" xr:uid="{637EF43A-F220-4AAE-8458-DA56F4CBB7E9}"/>
    <cellStyle name="Accent4 5 9" xfId="56898" xr:uid="{FE461224-E3FB-47E1-A710-1998DE9EC140}"/>
    <cellStyle name="Accent4 6" xfId="8001" xr:uid="{933193CE-EFDC-4BB5-9A79-BB9B5FF6D59B}"/>
    <cellStyle name="Accent4 6 10" xfId="56899" xr:uid="{B069E4E6-672E-4F97-A578-64B0C162D055}"/>
    <cellStyle name="Accent4 6 2" xfId="56900" xr:uid="{C6CD0EA4-D9FE-48BE-A441-1FAB525CD9EC}"/>
    <cellStyle name="Accent4 6 3" xfId="56901" xr:uid="{A47C44E7-F26E-4475-B532-D1A9BA487217}"/>
    <cellStyle name="Accent4 6 4" xfId="56902" xr:uid="{77C66CB9-8B27-4C58-9B92-78458F18CB38}"/>
    <cellStyle name="Accent4 6 5" xfId="56903" xr:uid="{9AABCCE5-6BF9-4E13-B81C-19D3CCEC477D}"/>
    <cellStyle name="Accent4 6 6" xfId="56904" xr:uid="{16AC38CC-FF6D-4387-AC1A-D8FC5EE8AD0B}"/>
    <cellStyle name="Accent4 6 7" xfId="56905" xr:uid="{E1224AFC-5CCB-4EF3-8459-38A6F3798992}"/>
    <cellStyle name="Accent4 6 8" xfId="56906" xr:uid="{7D90262F-61F1-46A9-AA65-7E3A318B83A0}"/>
    <cellStyle name="Accent4 6 9" xfId="56907" xr:uid="{5FDB4F78-9437-43A1-BDC1-7F2C7B1E53BF}"/>
    <cellStyle name="Accent4 7" xfId="56908" xr:uid="{7485ADFA-CADD-43DB-B5F2-0A4B6571DC09}"/>
    <cellStyle name="Accent4 7 2" xfId="56909" xr:uid="{1F159101-8190-4590-8B90-EF612F250F4A}"/>
    <cellStyle name="Accent4 7 3" xfId="56910" xr:uid="{3D6F0821-7BD9-4D0B-ACC0-7ABF05909471}"/>
    <cellStyle name="Accent4 7 4" xfId="56911" xr:uid="{C678296D-5462-495D-8D05-9DEE40345CE6}"/>
    <cellStyle name="Accent4 7 5" xfId="56912" xr:uid="{B52182BA-D6C3-475F-AB56-F72309BE3C42}"/>
    <cellStyle name="Accent4 7 6" xfId="56913" xr:uid="{EE81A685-348F-4734-A226-3DCDE983D881}"/>
    <cellStyle name="Accent4 7 7" xfId="56914" xr:uid="{67E523C4-BF01-436E-AC41-D6B201522CB9}"/>
    <cellStyle name="Accent4 7 8" xfId="56915" xr:uid="{054DCC85-168C-409C-A975-A93886268F89}"/>
    <cellStyle name="Accent4 7 9" xfId="56916" xr:uid="{60FF9F57-3FFE-47F4-8B0C-5BCE14816474}"/>
    <cellStyle name="Accent4 8" xfId="56917" xr:uid="{B172D988-4971-4ED7-887C-A47BC9076E7C}"/>
    <cellStyle name="Accent4 8 2" xfId="56918" xr:uid="{ADB7A011-B19F-49E0-A570-2FEA542553C9}"/>
    <cellStyle name="Accent4 8 3" xfId="56919" xr:uid="{6997C230-4BDD-481E-83D7-9F94BB7CDCA9}"/>
    <cellStyle name="Accent4 8 4" xfId="56920" xr:uid="{8CBFCD76-7CED-40E6-89FE-C6DEF7126DA0}"/>
    <cellStyle name="Accent4 8 5" xfId="56921" xr:uid="{075A4238-56B4-424B-BA6C-3824611C20F8}"/>
    <cellStyle name="Accent4 8 6" xfId="56922" xr:uid="{0B7BAD09-AA01-4B3E-BF05-27E7897FD453}"/>
    <cellStyle name="Accent4 8 7" xfId="56923" xr:uid="{CD30FF9B-E043-4322-A918-8503C629DE34}"/>
    <cellStyle name="Accent4 8 8" xfId="56924" xr:uid="{955E12C2-3355-4115-8D52-2B9ED2EB556A}"/>
    <cellStyle name="Accent4 8 9" xfId="56925" xr:uid="{6ABEEB8E-0180-4661-9168-FC60937651D8}"/>
    <cellStyle name="Accent4 9" xfId="56926" xr:uid="{42A80C2E-F875-4DBF-96FD-B0B2437D9D23}"/>
    <cellStyle name="Accent4 9 2" xfId="56927" xr:uid="{E21C6114-DC2E-4FAF-90D0-7275FE1703A0}"/>
    <cellStyle name="Accent4 9 3" xfId="56928" xr:uid="{A33DDD66-0230-40BA-9AF2-1B2F69AE5882}"/>
    <cellStyle name="Accent4 9 4" xfId="56929" xr:uid="{1C3B5021-031B-425E-B6C7-9A1EB9F3AD75}"/>
    <cellStyle name="Accent4 9 5" xfId="56930" xr:uid="{DE4E9838-731F-4E31-B2BB-59D4EF1188D4}"/>
    <cellStyle name="Accent4 9 6" xfId="56931" xr:uid="{F379556E-2675-4E7F-81B7-4EF0F66074FD}"/>
    <cellStyle name="Accent4 9 7" xfId="56932" xr:uid="{F2616228-D723-496A-8410-F428947D8908}"/>
    <cellStyle name="Accent4 9 8" xfId="56933" xr:uid="{C1EAAF34-01DC-4DDF-AF0E-929C3979A30F}"/>
    <cellStyle name="Accent5 - 20%" xfId="80" xr:uid="{00000000-0005-0000-0000-000045000000}"/>
    <cellStyle name="Accent5 - 40%" xfId="81" xr:uid="{00000000-0005-0000-0000-000046000000}"/>
    <cellStyle name="Accent5 - 60%" xfId="82" xr:uid="{00000000-0005-0000-0000-000047000000}"/>
    <cellStyle name="Accent5 10" xfId="56934" xr:uid="{F7E573C0-D66B-4680-8781-234E7AC6A0D3}"/>
    <cellStyle name="Accent5 10 2" xfId="56935" xr:uid="{67CB2497-262D-40CC-BB27-48C9CC25144D}"/>
    <cellStyle name="Accent5 10 3" xfId="56936" xr:uid="{EDC0DB4B-E350-4F91-939F-0A374D5A99C3}"/>
    <cellStyle name="Accent5 10 4" xfId="56937" xr:uid="{9F374631-04AF-4F0D-BC47-BE9CE674D586}"/>
    <cellStyle name="Accent5 10 5" xfId="56938" xr:uid="{BFCD1E23-1C74-44BD-8B40-A824048F07E8}"/>
    <cellStyle name="Accent5 11" xfId="56939" xr:uid="{226DF344-A831-454A-AF1B-6EE5F082005E}"/>
    <cellStyle name="Accent5 11 2" xfId="56940" xr:uid="{3C0108FF-8E00-444B-A01B-29544DE15537}"/>
    <cellStyle name="Accent5 11 3" xfId="56941" xr:uid="{7D3571AB-6FA0-466D-AFC0-AFECD4349CFE}"/>
    <cellStyle name="Accent5 11 4" xfId="56942" xr:uid="{26661C2B-B618-4656-8123-702ECE040434}"/>
    <cellStyle name="Accent5 11 5" xfId="56943" xr:uid="{5BD92972-5370-47FC-AD2D-65A132CA0F04}"/>
    <cellStyle name="Accent5 12" xfId="56944" xr:uid="{A2451387-FC84-4EA9-BD60-C502C6381B65}"/>
    <cellStyle name="Accent5 12 2" xfId="56945" xr:uid="{80C3D7DE-9BF6-441B-9D96-FA9C79D8B268}"/>
    <cellStyle name="Accent5 13" xfId="56946" xr:uid="{3F3A1231-0F65-4288-92AB-180DF6A9EA35}"/>
    <cellStyle name="Accent5 13 2" xfId="56947" xr:uid="{E591159A-6086-45A6-AEA7-07BC2CE6ADA4}"/>
    <cellStyle name="Accent5 14" xfId="56948" xr:uid="{645E89E3-3E50-4CD2-AC44-11C5D6647939}"/>
    <cellStyle name="Accent5 14 2" xfId="56949" xr:uid="{C949B751-A841-44CD-A42E-42A49E015623}"/>
    <cellStyle name="Accent5 15" xfId="56950" xr:uid="{3F5B6AE3-E8C7-452F-9359-814FBB041891}"/>
    <cellStyle name="Accent5 16" xfId="715" xr:uid="{A06B7358-0366-450D-93B3-1BEB1BCC2378}"/>
    <cellStyle name="Accent5 2" xfId="83" xr:uid="{00000000-0005-0000-0000-000048000000}"/>
    <cellStyle name="Accent5 2 2" xfId="2676" xr:uid="{71A42495-4BE1-44D9-A0D1-A479B72AEFD2}"/>
    <cellStyle name="Accent5 2 3" xfId="60028" xr:uid="{D9C6E8E0-DD20-4370-B223-EC5F815F3A1D}"/>
    <cellStyle name="Accent5 2 4" xfId="56951" xr:uid="{5A7D5D56-51E5-4E9F-BC4E-1A4C6DA726B6}"/>
    <cellStyle name="Accent5 2 5" xfId="759" xr:uid="{9E038794-2003-44EF-9C63-D22E6F40FD9B}"/>
    <cellStyle name="Accent5 3" xfId="84" xr:uid="{00000000-0005-0000-0000-000049000000}"/>
    <cellStyle name="Accent5 3 2" xfId="2677" xr:uid="{89C38721-2A27-4735-9925-D266BA0D9952}"/>
    <cellStyle name="Accent5 3 3" xfId="2678" xr:uid="{4479DB44-47DE-4858-BC24-DE577D32AF4F}"/>
    <cellStyle name="Accent5 3 3 2" xfId="11442" xr:uid="{40BAD53D-B832-4027-842B-D0236F5453E2}"/>
    <cellStyle name="Accent5 3 3 3" xfId="8002" xr:uid="{62D68B33-3312-49A4-A29F-8F45EA863894}"/>
    <cellStyle name="Accent5 3 4" xfId="56952" xr:uid="{C381E6E8-F37C-49AD-99F4-B54AAC6871B1}"/>
    <cellStyle name="Accent5 3 5" xfId="855" xr:uid="{C3FB6289-E622-40E2-9E28-8D437CD1127A}"/>
    <cellStyle name="Accent5 4" xfId="85" xr:uid="{00000000-0005-0000-0000-00004A000000}"/>
    <cellStyle name="Accent5 4 10" xfId="56954" xr:uid="{8A8685E7-08B7-4A01-96D1-CDFE362A34B4}"/>
    <cellStyle name="Accent5 4 11" xfId="56955" xr:uid="{5ADFD94B-AC82-4245-BC56-8125A4035993}"/>
    <cellStyle name="Accent5 4 12" xfId="56956" xr:uid="{03CD23DC-769C-46B8-8E0F-8A0E671AE327}"/>
    <cellStyle name="Accent5 4 13" xfId="56957" xr:uid="{A416C808-96ED-4D1E-946B-4A7860A3BA7D}"/>
    <cellStyle name="Accent5 4 14" xfId="56953" xr:uid="{DF0C6BBA-08FB-4AB7-83C1-4CAC249C05C4}"/>
    <cellStyle name="Accent5 4 15" xfId="2679" xr:uid="{731B1FDA-7BA4-4771-B427-77D83FEDE3F6}"/>
    <cellStyle name="Accent5 4 2" xfId="56958" xr:uid="{224FA13D-E7B7-468E-B57C-5DD20E3203FC}"/>
    <cellStyle name="Accent5 4 3" xfId="56959" xr:uid="{28B936A6-2F32-41B0-96E5-91927F8F2854}"/>
    <cellStyle name="Accent5 4 4" xfId="56960" xr:uid="{7A7159AB-3C8B-4F7B-B586-EB9DE8679AD9}"/>
    <cellStyle name="Accent5 4 5" xfId="56961" xr:uid="{2C495783-2A1F-44D6-B480-BE62F5952AE2}"/>
    <cellStyle name="Accent5 4 6" xfId="56962" xr:uid="{07F4F38C-041C-4514-9642-FA2524D21569}"/>
    <cellStyle name="Accent5 4 7" xfId="56963" xr:uid="{6387E74C-5C86-43E2-AEA7-23AC04EDEB55}"/>
    <cellStyle name="Accent5 4 8" xfId="56964" xr:uid="{7630C880-1718-4C3B-BBC4-EAFC635E65FD}"/>
    <cellStyle name="Accent5 4 9" xfId="56965" xr:uid="{6EE1286F-9F11-4A28-92D1-E25886A70718}"/>
    <cellStyle name="Accent5 5" xfId="2680" xr:uid="{75061416-9D7F-456C-BB07-B50040EB3420}"/>
    <cellStyle name="Accent5 5 10" xfId="56967" xr:uid="{2F5E1CD5-6EF1-4E5E-8008-104BE74C13B6}"/>
    <cellStyle name="Accent5 5 11" xfId="56968" xr:uid="{FEB9B1B1-B413-408E-8567-3C2E2F4E054F}"/>
    <cellStyle name="Accent5 5 12" xfId="56969" xr:uid="{367B24E7-DB2F-4F3E-A342-E5616F92D747}"/>
    <cellStyle name="Accent5 5 13" xfId="56970" xr:uid="{09E69BA5-B7E3-4BA7-9A3D-8153F52CACF8}"/>
    <cellStyle name="Accent5 5 14" xfId="56966" xr:uid="{97EAD6C0-B1A6-420B-8D31-D45E95B5FC07}"/>
    <cellStyle name="Accent5 5 2" xfId="56971" xr:uid="{54CC7191-B489-4319-8C44-A85344D4EED6}"/>
    <cellStyle name="Accent5 5 3" xfId="56972" xr:uid="{C010A2DC-048F-43A8-8E2A-C59BCC3B2029}"/>
    <cellStyle name="Accent5 5 4" xfId="56973" xr:uid="{4183050A-6764-4FE2-B4BB-43EF0DDAA6C9}"/>
    <cellStyle name="Accent5 5 5" xfId="56974" xr:uid="{C3260D20-BEEB-45DB-88F0-D370468F9D7E}"/>
    <cellStyle name="Accent5 5 6" xfId="56975" xr:uid="{419CB738-C0AE-4E69-9E3E-157330348E2C}"/>
    <cellStyle name="Accent5 5 7" xfId="56976" xr:uid="{A22890FE-08D7-47F0-A6F8-C2566E6162CB}"/>
    <cellStyle name="Accent5 5 8" xfId="56977" xr:uid="{1DB05906-065C-4E4D-8AC4-06B106A295B6}"/>
    <cellStyle name="Accent5 5 9" xfId="56978" xr:uid="{17511EB3-59D2-4794-B9BD-A19BC3192A5C}"/>
    <cellStyle name="Accent5 6" xfId="8003" xr:uid="{BDA6D7B0-E01F-4F5E-8BBB-3D6D2B3B98F1}"/>
    <cellStyle name="Accent5 6 10" xfId="56979" xr:uid="{717E13CC-B77F-410A-9E97-AB12E6C0276A}"/>
    <cellStyle name="Accent5 6 2" xfId="56980" xr:uid="{D4D14DEC-E76B-4479-B1B3-59133E8B1C45}"/>
    <cellStyle name="Accent5 6 3" xfId="56981" xr:uid="{A191101E-7B7C-436B-8BAC-6C93534BF9E8}"/>
    <cellStyle name="Accent5 6 4" xfId="56982" xr:uid="{F1DBA2D2-0C76-4FBF-B5FF-5A6EA0781F8F}"/>
    <cellStyle name="Accent5 6 5" xfId="56983" xr:uid="{BF9574D2-C926-49C5-AEBB-D80E890A4F7C}"/>
    <cellStyle name="Accent5 6 6" xfId="56984" xr:uid="{286ACBF8-46C4-40C6-A9C9-BA60759DCA04}"/>
    <cellStyle name="Accent5 6 7" xfId="56985" xr:uid="{8E46F169-3119-483C-8FCF-5A007912BBEA}"/>
    <cellStyle name="Accent5 6 8" xfId="56986" xr:uid="{3105FA82-367B-4E04-8BED-23766DD21733}"/>
    <cellStyle name="Accent5 6 9" xfId="56987" xr:uid="{8961A344-166E-483F-8AED-8805AEE18322}"/>
    <cellStyle name="Accent5 7" xfId="56988" xr:uid="{9E1F2A4F-363E-40CE-8C8B-E09843DE067B}"/>
    <cellStyle name="Accent5 7 2" xfId="56989" xr:uid="{A4D2EDC8-D93C-46EB-8D09-067D6BCDF231}"/>
    <cellStyle name="Accent5 7 3" xfId="56990" xr:uid="{629AF8F3-29EC-4919-83BF-A1F7A05FE8B7}"/>
    <cellStyle name="Accent5 7 4" xfId="56991" xr:uid="{EC897BB5-B275-4363-99D9-1D7D68063219}"/>
    <cellStyle name="Accent5 7 5" xfId="56992" xr:uid="{3743B075-6BE7-4D66-B1C1-6DB4BBA4303B}"/>
    <cellStyle name="Accent5 7 6" xfId="56993" xr:uid="{29C0ED58-C974-432E-B8E8-0EF84421BE54}"/>
    <cellStyle name="Accent5 7 7" xfId="56994" xr:uid="{09BFF7C0-D58A-4B35-B805-757E33B02944}"/>
    <cellStyle name="Accent5 7 8" xfId="56995" xr:uid="{13FBBFB9-B6EF-4C4E-8BB3-80915C33A418}"/>
    <cellStyle name="Accent5 7 9" xfId="56996" xr:uid="{2B633045-9972-4586-97FC-A23FAFACEA6D}"/>
    <cellStyle name="Accent5 8" xfId="56997" xr:uid="{AF31A140-8B39-482F-BA04-C86EB78093AA}"/>
    <cellStyle name="Accent5 8 2" xfId="56998" xr:uid="{1CD81E85-1479-456C-8FEA-92BB38AA77DB}"/>
    <cellStyle name="Accent5 8 3" xfId="56999" xr:uid="{DBF7AABE-77D0-4EE4-ABF5-EB8F5FE4CEA4}"/>
    <cellStyle name="Accent5 8 4" xfId="57000" xr:uid="{3F22119E-30FA-402C-85FF-E7C4F149A42F}"/>
    <cellStyle name="Accent5 8 5" xfId="57001" xr:uid="{3DBD5813-B0F3-4D13-88B8-15EBA58AAAB9}"/>
    <cellStyle name="Accent5 8 6" xfId="57002" xr:uid="{82FBA559-60A7-41C8-99B2-E7BB69F3B32A}"/>
    <cellStyle name="Accent5 8 7" xfId="57003" xr:uid="{A2732A8B-9C19-4E09-8072-AF3F9300CF30}"/>
    <cellStyle name="Accent5 8 8" xfId="57004" xr:uid="{9009EF06-56A2-4E0E-A6F2-D122065EA07E}"/>
    <cellStyle name="Accent5 8 9" xfId="57005" xr:uid="{E4F4D7A6-8B7E-4686-A413-66702FFE6D14}"/>
    <cellStyle name="Accent5 9" xfId="57006" xr:uid="{C70B7ED1-4B63-4FEF-ADEC-6A0467020A9A}"/>
    <cellStyle name="Accent5 9 2" xfId="57007" xr:uid="{F498B0E4-757D-4051-9A91-2A62F900DEC2}"/>
    <cellStyle name="Accent5 9 3" xfId="57008" xr:uid="{4D9BE927-FC56-4727-80B3-9F0F779B8F37}"/>
    <cellStyle name="Accent5 9 4" xfId="57009" xr:uid="{A6A8043F-B4C6-4E21-A046-FBC236DCE4F3}"/>
    <cellStyle name="Accent5 9 5" xfId="57010" xr:uid="{FCA51AA6-5AA6-4BC8-97B4-E6B38330A9D1}"/>
    <cellStyle name="Accent5 9 6" xfId="57011" xr:uid="{EA802ADD-1C73-4404-8B05-1B4815BAE5A0}"/>
    <cellStyle name="Accent5 9 7" xfId="57012" xr:uid="{B2112B54-A627-4A29-9496-528FB93E2370}"/>
    <cellStyle name="Accent5 9 8" xfId="57013" xr:uid="{A70C3E8E-7F94-4F69-B7D0-241A01217A88}"/>
    <cellStyle name="Accent6 - 20%" xfId="86" xr:uid="{00000000-0005-0000-0000-00004B000000}"/>
    <cellStyle name="Accent6 - 40%" xfId="87" xr:uid="{00000000-0005-0000-0000-00004C000000}"/>
    <cellStyle name="Accent6 - 60%" xfId="88" xr:uid="{00000000-0005-0000-0000-00004D000000}"/>
    <cellStyle name="Accent6 10" xfId="57014" xr:uid="{9BD8E5E5-F573-46EF-83CF-E40C1D730046}"/>
    <cellStyle name="Accent6 10 2" xfId="57015" xr:uid="{D2EE779E-2135-4BC0-A78C-AACC73C722CB}"/>
    <cellStyle name="Accent6 10 3" xfId="57016" xr:uid="{7496188F-2CF0-4409-B0A9-53F7A289A0C0}"/>
    <cellStyle name="Accent6 10 4" xfId="57017" xr:uid="{FF1D82DF-C440-422B-8796-D41B0BCF93FF}"/>
    <cellStyle name="Accent6 10 5" xfId="57018" xr:uid="{7093E6D6-5D35-4558-B9FB-4BFB76ECD6A7}"/>
    <cellStyle name="Accent6 11" xfId="57019" xr:uid="{3C5A046B-3FAE-40D2-9865-81119FF9EC8B}"/>
    <cellStyle name="Accent6 11 2" xfId="57020" xr:uid="{27784902-AE17-4DB8-AD4A-33F1C03CBCC6}"/>
    <cellStyle name="Accent6 11 3" xfId="57021" xr:uid="{89F6AE07-BB75-43F4-A5DC-599A4A305B9C}"/>
    <cellStyle name="Accent6 11 4" xfId="57022" xr:uid="{CDBAC22A-C96C-4510-9C13-C775DCB40E6B}"/>
    <cellStyle name="Accent6 11 5" xfId="57023" xr:uid="{5EA4536C-7396-46F1-92E3-6FEBFC72FDDE}"/>
    <cellStyle name="Accent6 12" xfId="57024" xr:uid="{99767D63-F10E-4153-B986-DA26CAC7CECB}"/>
    <cellStyle name="Accent6 12 2" xfId="57025" xr:uid="{773C7DB2-6B57-445A-996C-3A1A17329FFD}"/>
    <cellStyle name="Accent6 13" xfId="57026" xr:uid="{C282159B-47E4-4A62-8826-FBB71CEB5ADA}"/>
    <cellStyle name="Accent6 13 2" xfId="57027" xr:uid="{EC0B5922-F841-45BD-843B-71E5AF38C1E7}"/>
    <cellStyle name="Accent6 14" xfId="57028" xr:uid="{259B20C4-6627-441D-82D4-D00FE75DD1FF}"/>
    <cellStyle name="Accent6 14 2" xfId="57029" xr:uid="{E46C00BB-4C89-495C-B25F-5AEE33FA84C7}"/>
    <cellStyle name="Accent6 15" xfId="57030" xr:uid="{AFCD0D32-D274-429B-AE4A-2BCFE3310C88}"/>
    <cellStyle name="Accent6 16" xfId="716" xr:uid="{11ADC147-8075-400B-B2E8-32CE762712EC}"/>
    <cellStyle name="Accent6 2" xfId="89" xr:uid="{00000000-0005-0000-0000-00004E000000}"/>
    <cellStyle name="Accent6 2 2" xfId="2681" xr:uid="{D60F0A6A-86C8-4B0B-8775-602D0D4A9F29}"/>
    <cellStyle name="Accent6 2 3" xfId="60029" xr:uid="{B138DB63-69CD-4522-96CC-97712988B777}"/>
    <cellStyle name="Accent6 2 4" xfId="57031" xr:uid="{18F3D7A0-10BF-441C-AE63-D8039B1E1D89}"/>
    <cellStyle name="Accent6 2 5" xfId="760" xr:uid="{327D0787-31BD-49E9-B49D-7C41121345AC}"/>
    <cellStyle name="Accent6 3" xfId="90" xr:uid="{00000000-0005-0000-0000-00004F000000}"/>
    <cellStyle name="Accent6 3 2" xfId="2682" xr:uid="{869CC851-6189-41EC-BD9B-34D684511047}"/>
    <cellStyle name="Accent6 3 3" xfId="2683" xr:uid="{E52CA443-8FA9-4FC9-B760-7DE840DD4B4A}"/>
    <cellStyle name="Accent6 3 3 2" xfId="11443" xr:uid="{C6023ADC-D308-4B5E-990C-0D450CD19B20}"/>
    <cellStyle name="Accent6 3 3 3" xfId="8004" xr:uid="{457C1AA9-C0AB-4D50-8CDA-C71D504784BF}"/>
    <cellStyle name="Accent6 3 4" xfId="57032" xr:uid="{EA62B7D5-649A-45A8-9E47-8AB99F14BE2E}"/>
    <cellStyle name="Accent6 3 5" xfId="859" xr:uid="{BB1424D1-304F-43EF-B67D-31518B549E2B}"/>
    <cellStyle name="Accent6 4" xfId="91" xr:uid="{00000000-0005-0000-0000-000050000000}"/>
    <cellStyle name="Accent6 4 10" xfId="57034" xr:uid="{1CFA410A-BF80-40A4-BFA5-201CB44CC7C5}"/>
    <cellStyle name="Accent6 4 11" xfId="57035" xr:uid="{B3407669-75CC-4309-92A9-BB319E419D72}"/>
    <cellStyle name="Accent6 4 12" xfId="57036" xr:uid="{85A0462C-ED36-41F7-86F1-E993477C78DE}"/>
    <cellStyle name="Accent6 4 13" xfId="57037" xr:uid="{A4C7F5AA-BB9B-4803-A03A-CADA13954F2F}"/>
    <cellStyle name="Accent6 4 14" xfId="57033" xr:uid="{1FF169BA-6D5A-4EFC-B556-7B4F8C764643}"/>
    <cellStyle name="Accent6 4 15" xfId="2684" xr:uid="{AA729664-616B-46F2-BFB5-92E38F9C887C}"/>
    <cellStyle name="Accent6 4 2" xfId="57038" xr:uid="{E9A8E48F-B94E-4861-998D-9360932A55AB}"/>
    <cellStyle name="Accent6 4 3" xfId="57039" xr:uid="{0E8DCB58-028D-478C-94A8-ED5A068A4E63}"/>
    <cellStyle name="Accent6 4 4" xfId="57040" xr:uid="{C4BFE5AC-E3A3-4847-BB65-3B2E93E65DDA}"/>
    <cellStyle name="Accent6 4 5" xfId="57041" xr:uid="{3701D17B-CFCC-49E6-82AB-F464CF411A73}"/>
    <cellStyle name="Accent6 4 6" xfId="57042" xr:uid="{55CDF113-5F6F-4DEF-B5DB-F672B204336D}"/>
    <cellStyle name="Accent6 4 7" xfId="57043" xr:uid="{19EFE524-4531-43E6-875F-437D78A96251}"/>
    <cellStyle name="Accent6 4 8" xfId="57044" xr:uid="{3A65E1F2-53D0-4393-A133-E30370B7060F}"/>
    <cellStyle name="Accent6 4 9" xfId="57045" xr:uid="{AC6E211D-46FE-4D58-A788-BF4B783C3EEA}"/>
    <cellStyle name="Accent6 5" xfId="2685" xr:uid="{1472C997-CDBE-4C18-812B-E8327C326193}"/>
    <cellStyle name="Accent6 5 10" xfId="57047" xr:uid="{AB8A420B-FAF8-4C99-B2AE-D19B5623567B}"/>
    <cellStyle name="Accent6 5 11" xfId="57048" xr:uid="{F3DF289F-BBFA-4A57-9052-26C6FA204143}"/>
    <cellStyle name="Accent6 5 12" xfId="57049" xr:uid="{A5DBA3F8-2F29-4A8F-A5F3-04728527A3E2}"/>
    <cellStyle name="Accent6 5 13" xfId="57050" xr:uid="{7F3B441A-DCB4-446E-A578-C80790B6207F}"/>
    <cellStyle name="Accent6 5 14" xfId="57046" xr:uid="{686C0166-4431-4C1E-8009-90DE48EB38D1}"/>
    <cellStyle name="Accent6 5 2" xfId="57051" xr:uid="{CD7C6D88-6BC0-4EE0-A4AD-D447A3CFC2B1}"/>
    <cellStyle name="Accent6 5 3" xfId="57052" xr:uid="{BA9BA19A-7444-425B-9A4D-37C848BA2085}"/>
    <cellStyle name="Accent6 5 4" xfId="57053" xr:uid="{73F2E9C7-B34F-41D2-B9E3-857AD020A29B}"/>
    <cellStyle name="Accent6 5 5" xfId="57054" xr:uid="{F1A301FA-180B-4D2E-BFD1-B40669F3D5DE}"/>
    <cellStyle name="Accent6 5 6" xfId="57055" xr:uid="{429D99DF-CFA7-46C9-81E7-2C3CAD87F21E}"/>
    <cellStyle name="Accent6 5 7" xfId="57056" xr:uid="{374F760F-BCFE-47B3-A04E-98E59F638E1B}"/>
    <cellStyle name="Accent6 5 8" xfId="57057" xr:uid="{67F50DE6-B619-4427-BA86-1C0BF5E3AADA}"/>
    <cellStyle name="Accent6 5 9" xfId="57058" xr:uid="{0A8459D2-A7C7-430F-9BFF-35CC7FA212E3}"/>
    <cellStyle name="Accent6 6" xfId="8005" xr:uid="{71979B11-9BBD-455A-A8F3-94121D1D410F}"/>
    <cellStyle name="Accent6 6 10" xfId="57059" xr:uid="{099413B7-FC24-4F6E-A729-CC9E4B759355}"/>
    <cellStyle name="Accent6 6 2" xfId="57060" xr:uid="{59692340-D16C-4080-B909-690383CD9A3C}"/>
    <cellStyle name="Accent6 6 3" xfId="57061" xr:uid="{D906C0FC-0E2F-4895-8C97-5A1070FAF299}"/>
    <cellStyle name="Accent6 6 4" xfId="57062" xr:uid="{E695C874-90BA-4DFD-817F-D66F707FB204}"/>
    <cellStyle name="Accent6 6 5" xfId="57063" xr:uid="{1B70812D-8C72-434E-AB1A-AC9824ACB3C9}"/>
    <cellStyle name="Accent6 6 6" xfId="57064" xr:uid="{13536ECF-2F78-41FA-84CA-F535AE851F5B}"/>
    <cellStyle name="Accent6 6 7" xfId="57065" xr:uid="{401FFB99-58EE-4043-ACB8-F8CEB42518F2}"/>
    <cellStyle name="Accent6 6 8" xfId="57066" xr:uid="{67F795FF-4019-48CD-BCC9-958693224AEB}"/>
    <cellStyle name="Accent6 6 9" xfId="57067" xr:uid="{822EF5F9-50F7-4722-911B-FA70F3D79727}"/>
    <cellStyle name="Accent6 7" xfId="57068" xr:uid="{A2D02866-4D81-4B80-AC5F-8A3781337E08}"/>
    <cellStyle name="Accent6 7 2" xfId="57069" xr:uid="{F5D49A3F-E3B1-4E69-9027-284CE84EB55F}"/>
    <cellStyle name="Accent6 7 3" xfId="57070" xr:uid="{8F734020-F8D5-465C-B623-F152A0398598}"/>
    <cellStyle name="Accent6 7 4" xfId="57071" xr:uid="{CA74E938-28FF-4C8D-A48B-5E13A560B9DC}"/>
    <cellStyle name="Accent6 7 5" xfId="57072" xr:uid="{849B9DE2-7A8D-4BBB-97E9-C1B393D5F819}"/>
    <cellStyle name="Accent6 7 6" xfId="57073" xr:uid="{A8D91F0B-D509-4A44-B3A4-1751FFAC5227}"/>
    <cellStyle name="Accent6 7 7" xfId="57074" xr:uid="{E7D921C3-C21B-4BF0-AE8B-98091C481B21}"/>
    <cellStyle name="Accent6 7 8" xfId="57075" xr:uid="{436BD96B-8DC0-4030-9FA0-C8EE5CC7B121}"/>
    <cellStyle name="Accent6 7 9" xfId="57076" xr:uid="{1FCE1067-CD85-4B3B-BF2E-5A5EFD88437E}"/>
    <cellStyle name="Accent6 8" xfId="57077" xr:uid="{E3F7D625-923D-4FA0-8337-D7C2F5F43127}"/>
    <cellStyle name="Accent6 8 2" xfId="57078" xr:uid="{0A8CA09C-A416-4F99-8D1E-32A62571CD18}"/>
    <cellStyle name="Accent6 8 3" xfId="57079" xr:uid="{C5C98C3C-8E24-4DAE-9396-3DE560B7E598}"/>
    <cellStyle name="Accent6 8 4" xfId="57080" xr:uid="{9ED4DC04-BFAD-4C4E-B1E4-B501D9517DDC}"/>
    <cellStyle name="Accent6 8 5" xfId="57081" xr:uid="{36029874-75A7-4ADB-B76A-ADBA49D426EE}"/>
    <cellStyle name="Accent6 8 6" xfId="57082" xr:uid="{FBA03B6E-6864-49F4-B5B7-84ECF359592D}"/>
    <cellStyle name="Accent6 8 7" xfId="57083" xr:uid="{15D81BA8-AF5E-4792-9B60-8153D01E7A2F}"/>
    <cellStyle name="Accent6 8 8" xfId="57084" xr:uid="{0FCA6714-6289-4187-8256-82EDEADD8B2E}"/>
    <cellStyle name="Accent6 8 9" xfId="57085" xr:uid="{5093CDBF-65E6-4C5E-9B0B-FA74F81582E4}"/>
    <cellStyle name="Accent6 9" xfId="57086" xr:uid="{1A6D3FBA-7064-4A9B-93E2-8E6E5D1C9985}"/>
    <cellStyle name="Accent6 9 2" xfId="57087" xr:uid="{5F067E50-7DD5-4994-A639-DCDC904474DA}"/>
    <cellStyle name="Accent6 9 3" xfId="57088" xr:uid="{6B0E9328-22EB-46FB-BA30-FFBAA2EE1C4B}"/>
    <cellStyle name="Accent6 9 4" xfId="57089" xr:uid="{C98D2D79-706A-4704-9E64-647F6FD582E4}"/>
    <cellStyle name="Accent6 9 5" xfId="57090" xr:uid="{F8E846E6-3D61-4455-866D-3A8AEFEE5CCD}"/>
    <cellStyle name="Accent6 9 6" xfId="57091" xr:uid="{BBDBC786-A5F3-4DF7-9A00-983EFD1DF9F4}"/>
    <cellStyle name="Accent6 9 7" xfId="57092" xr:uid="{0F224394-D281-4DFA-B075-3BA01924291F}"/>
    <cellStyle name="Accent6 9 8" xfId="57093" xr:uid="{64BBEA0C-392D-4F46-BDC8-C6C339E5343F}"/>
    <cellStyle name="ai_תנאי הצמדה " xfId="92" xr:uid="{00000000-0005-0000-0000-000051000000}"/>
    <cellStyle name="args.style" xfId="93" xr:uid="{00000000-0005-0000-0000-000052000000}"/>
    <cellStyle name="Arial6Bold" xfId="94" xr:uid="{00000000-0005-0000-0000-000053000000}"/>
    <cellStyle name="Arial8Bold" xfId="95" xr:uid="{00000000-0005-0000-0000-000054000000}"/>
    <cellStyle name="Arial8Italic" xfId="96" xr:uid="{00000000-0005-0000-0000-000055000000}"/>
    <cellStyle name="ArialNormal" xfId="97" xr:uid="{00000000-0005-0000-0000-000056000000}"/>
    <cellStyle name="ArialNormal 2" xfId="98" xr:uid="{00000000-0005-0000-0000-000057000000}"/>
    <cellStyle name="ArialNormal 3" xfId="99" xr:uid="{00000000-0005-0000-0000-000058000000}"/>
    <cellStyle name="avihai" xfId="100" xr:uid="{00000000-0005-0000-0000-000059000000}"/>
    <cellStyle name="Bad 10" xfId="57094" xr:uid="{F6624F0A-CDF1-4AB9-B3E4-4F891FE78CAE}"/>
    <cellStyle name="Bad 10 2" xfId="57095" xr:uid="{55A41604-3526-4F5D-9E40-A0F471F05037}"/>
    <cellStyle name="Bad 10 3" xfId="57096" xr:uid="{28F27303-8BC7-44DC-B6AB-55F89DB2FC3E}"/>
    <cellStyle name="Bad 10 4" xfId="57097" xr:uid="{1466355C-240F-4B97-B9A3-28BDBFAB5F93}"/>
    <cellStyle name="Bad 10 5" xfId="57098" xr:uid="{8097791F-C2F3-4200-A160-E85AF36C862D}"/>
    <cellStyle name="Bad 11" xfId="57099" xr:uid="{38584C71-3DA2-4FAF-ABE5-1C134CC819D4}"/>
    <cellStyle name="Bad 11 2" xfId="57100" xr:uid="{7DDDA771-DC01-4C9B-929B-4BF2B64F869A}"/>
    <cellStyle name="Bad 11 3" xfId="57101" xr:uid="{B775F966-DCFF-4B5C-B88B-6EA8C2CDE793}"/>
    <cellStyle name="Bad 11 4" xfId="57102" xr:uid="{867EF7BA-C051-488B-9F88-D11BF14152D8}"/>
    <cellStyle name="Bad 11 5" xfId="57103" xr:uid="{4CBA6389-FAB5-4E91-999C-42B8E3A07CBE}"/>
    <cellStyle name="Bad 12" xfId="57104" xr:uid="{1B816450-8B91-4C00-B9F6-534F0A8AD679}"/>
    <cellStyle name="Bad 12 2" xfId="57105" xr:uid="{F8BB6432-1F8A-4ADD-9604-1227CDEE863A}"/>
    <cellStyle name="Bad 13" xfId="57106" xr:uid="{92E2EC68-3890-40A5-8323-EBD272904017}"/>
    <cellStyle name="Bad 13 2" xfId="57107" xr:uid="{5AA7E68C-5EBF-486C-AAAB-B0053C7F6E94}"/>
    <cellStyle name="Bad 14" xfId="57108" xr:uid="{19D17578-AE85-4ABF-9E47-A7C5DF4B5585}"/>
    <cellStyle name="Bad 14 2" xfId="57109" xr:uid="{24F7320C-4525-4D61-AEC7-10CFC85F519C}"/>
    <cellStyle name="Bad 15" xfId="57110" xr:uid="{B460B311-FC41-45A1-8CE8-2A791FAC1D21}"/>
    <cellStyle name="Bad 16" xfId="717" xr:uid="{71C4879A-DF76-44A7-B1BA-3436F9129560}"/>
    <cellStyle name="Bad 2" xfId="101" xr:uid="{00000000-0005-0000-0000-00005A000000}"/>
    <cellStyle name="Bad 2 2" xfId="2686" xr:uid="{C9397271-0114-4E67-9382-23EFBD4D900C}"/>
    <cellStyle name="Bad 2 3" xfId="60030" xr:uid="{F5C0BD8E-0779-449B-8132-BF3BE8E15594}"/>
    <cellStyle name="Bad 2 4" xfId="57111" xr:uid="{D465AA68-F19D-4244-8684-5D98D31F79F1}"/>
    <cellStyle name="Bad 2 5" xfId="761" xr:uid="{66999D41-F38A-40A4-BCDF-63ACB8FF6C0C}"/>
    <cellStyle name="Bad 3" xfId="102" xr:uid="{00000000-0005-0000-0000-00005B000000}"/>
    <cellStyle name="Bad 3 2" xfId="2687" xr:uid="{FED6CA02-2480-4B0A-8475-50A4D2E8EBC6}"/>
    <cellStyle name="Bad 3 3" xfId="2688" xr:uid="{9FB22D83-CC04-4B97-A7B3-95496D9825AD}"/>
    <cellStyle name="Bad 3 3 2" xfId="11444" xr:uid="{AF3F7190-441F-4BD0-B9E8-C3FADDB3216A}"/>
    <cellStyle name="Bad 3 3 3" xfId="8006" xr:uid="{83F380C3-A72E-4D8D-BE07-A33C9F576D81}"/>
    <cellStyle name="Bad 3 4" xfId="57112" xr:uid="{E6F59B45-B9E4-49DF-8033-1BFBE745081D}"/>
    <cellStyle name="Bad 3 5" xfId="829" xr:uid="{42B4A00A-2C07-4EE5-B4F8-910C72D47FF1}"/>
    <cellStyle name="Bad 4" xfId="103" xr:uid="{00000000-0005-0000-0000-00005C000000}"/>
    <cellStyle name="Bad 4 10" xfId="57114" xr:uid="{09B5D709-9211-452D-9A23-DD96BBC76AC4}"/>
    <cellStyle name="Bad 4 11" xfId="57115" xr:uid="{641EAD0E-69C5-4C35-9A6F-43485C5983AE}"/>
    <cellStyle name="Bad 4 12" xfId="57116" xr:uid="{9981C696-764E-4818-8E89-B09FDC368BA1}"/>
    <cellStyle name="Bad 4 13" xfId="57117" xr:uid="{6F8CC2F2-DFB6-42D2-84D6-4C29C7265B83}"/>
    <cellStyle name="Bad 4 14" xfId="57113" xr:uid="{F8C8691D-F617-40E6-AAA0-3A99E42FAE1A}"/>
    <cellStyle name="Bad 4 15" xfId="2689" xr:uid="{0D004E71-31EE-4616-92A4-AFDC0A3416DA}"/>
    <cellStyle name="Bad 4 2" xfId="57118" xr:uid="{548D5985-B990-4F8C-8549-BBA5CCFEA151}"/>
    <cellStyle name="Bad 4 3" xfId="57119" xr:uid="{3F60DAD9-6229-4E13-B4AB-FBD563AE9B0E}"/>
    <cellStyle name="Bad 4 4" xfId="57120" xr:uid="{1B835725-406F-4D67-B265-D30B169FC2FA}"/>
    <cellStyle name="Bad 4 5" xfId="57121" xr:uid="{8FCCD3CD-803B-4937-9981-06744AF8FD14}"/>
    <cellStyle name="Bad 4 6" xfId="57122" xr:uid="{AF0DEA4C-6F91-459F-BE7C-A67E7044DF53}"/>
    <cellStyle name="Bad 4 7" xfId="57123" xr:uid="{D0D1920F-A19D-40A6-BC1F-1980500F442F}"/>
    <cellStyle name="Bad 4 8" xfId="57124" xr:uid="{DE6D9D32-374A-47B5-8CBD-00D5EA4C7484}"/>
    <cellStyle name="Bad 4 9" xfId="57125" xr:uid="{D6B7E028-E677-42E9-9EE9-521ADCCC816C}"/>
    <cellStyle name="Bad 5" xfId="2690" xr:uid="{5232A054-3702-4C0C-9C2A-50DE569A5EE8}"/>
    <cellStyle name="Bad 5 10" xfId="57127" xr:uid="{CED42D36-72CF-4D58-8034-9E943BB1D032}"/>
    <cellStyle name="Bad 5 11" xfId="57128" xr:uid="{11CEA048-470B-4E9F-B22E-5D04318A8EF7}"/>
    <cellStyle name="Bad 5 12" xfId="57129" xr:uid="{FDA85892-7158-477B-ADEC-D62D18C311A9}"/>
    <cellStyle name="Bad 5 13" xfId="57130" xr:uid="{2B6D065E-F7C1-40E1-89DC-04998C96E408}"/>
    <cellStyle name="Bad 5 14" xfId="57126" xr:uid="{622F63C1-313A-44DB-82D5-163DD19D76F0}"/>
    <cellStyle name="Bad 5 2" xfId="57131" xr:uid="{213D8264-1BC2-4314-A89B-731AA4DB60DE}"/>
    <cellStyle name="Bad 5 3" xfId="57132" xr:uid="{32033490-90AE-4DA5-8AAD-5AE320612B0A}"/>
    <cellStyle name="Bad 5 4" xfId="57133" xr:uid="{36D05A27-E445-4FBD-A24A-962E653C2E11}"/>
    <cellStyle name="Bad 5 5" xfId="57134" xr:uid="{4C350FB7-8F37-4B53-A125-84AAF90D2542}"/>
    <cellStyle name="Bad 5 6" xfId="57135" xr:uid="{D9FC3D57-B6C2-4B09-8DF4-D8EDDCD1C706}"/>
    <cellStyle name="Bad 5 7" xfId="57136" xr:uid="{10E8DA38-A12F-497B-A62A-D355430614B8}"/>
    <cellStyle name="Bad 5 8" xfId="57137" xr:uid="{9AFD9655-836C-41B1-925B-C0F5331738A2}"/>
    <cellStyle name="Bad 5 9" xfId="57138" xr:uid="{7B88A8A4-38D5-48EC-850E-E25B52653D26}"/>
    <cellStyle name="Bad 6" xfId="8007" xr:uid="{740F4F55-87B8-4D38-8707-2908AE792808}"/>
    <cellStyle name="Bad 6 10" xfId="57139" xr:uid="{3DECA836-63A8-4B22-98EA-384AF31D5F86}"/>
    <cellStyle name="Bad 6 2" xfId="57140" xr:uid="{F8FF3747-48EE-48DA-9892-966C0C32EAF4}"/>
    <cellStyle name="Bad 6 3" xfId="57141" xr:uid="{AA18D0DD-C5C8-4E64-AAC8-8075F309A81D}"/>
    <cellStyle name="Bad 6 4" xfId="57142" xr:uid="{C0527D68-F0A2-42B7-97C6-716D45F7465E}"/>
    <cellStyle name="Bad 6 5" xfId="57143" xr:uid="{6495B32F-273B-49B5-B174-5BA9A0ED1C31}"/>
    <cellStyle name="Bad 6 6" xfId="57144" xr:uid="{6FC065D7-8273-4FDD-AD22-9281BCA8079F}"/>
    <cellStyle name="Bad 6 7" xfId="57145" xr:uid="{4E89D5BE-380D-40FC-82CF-FAFE534C668C}"/>
    <cellStyle name="Bad 6 8" xfId="57146" xr:uid="{32AC592F-2694-4B5C-BDBA-40C6C94405FA}"/>
    <cellStyle name="Bad 6 9" xfId="57147" xr:uid="{023E48EA-232C-4D39-B3AE-1A07D128D96B}"/>
    <cellStyle name="Bad 7" xfId="57148" xr:uid="{A90CCEF3-5E76-42A9-B31C-EB243E0AA0C6}"/>
    <cellStyle name="Bad 7 2" xfId="57149" xr:uid="{1EC05EDD-DECC-4FD7-B4E7-44810D309160}"/>
    <cellStyle name="Bad 7 3" xfId="57150" xr:uid="{0D8912C7-CBB4-4DD9-BAC4-2D94D9AF2431}"/>
    <cellStyle name="Bad 7 4" xfId="57151" xr:uid="{CC4378C3-94A4-4C59-A4CF-864FF1EAB5AF}"/>
    <cellStyle name="Bad 7 5" xfId="57152" xr:uid="{E3F63C31-DDEE-41F9-BA30-D7646CAAAD87}"/>
    <cellStyle name="Bad 7 6" xfId="57153" xr:uid="{E109A12D-4217-4460-8A64-AF83471F7B01}"/>
    <cellStyle name="Bad 7 7" xfId="57154" xr:uid="{5497DAAD-A24A-4E38-8586-9A01EB92CE35}"/>
    <cellStyle name="Bad 7 8" xfId="57155" xr:uid="{ABDC2983-5989-47F9-859A-FC6941CF7E4C}"/>
    <cellStyle name="Bad 7 9" xfId="57156" xr:uid="{927AE0CB-EFCC-4ABE-83C5-6AACD8B0A55A}"/>
    <cellStyle name="Bad 8" xfId="57157" xr:uid="{FBDB79AB-15FF-47D0-BD88-BE1185543048}"/>
    <cellStyle name="Bad 8 2" xfId="57158" xr:uid="{55F7B60C-0C88-4335-92B2-CAA43AC73FDA}"/>
    <cellStyle name="Bad 8 3" xfId="57159" xr:uid="{A43FBF9D-598D-44AA-987A-1604BC7A013D}"/>
    <cellStyle name="Bad 8 4" xfId="57160" xr:uid="{84D915CB-1A9D-4611-B0A6-02010B7407D2}"/>
    <cellStyle name="Bad 8 5" xfId="57161" xr:uid="{A76BBD09-3945-4A1C-8003-8B61C1611DCB}"/>
    <cellStyle name="Bad 8 6" xfId="57162" xr:uid="{EA2683D5-72CA-4292-A589-4765B40A8C9A}"/>
    <cellStyle name="Bad 8 7" xfId="57163" xr:uid="{8562FC4C-D862-4B00-A7D9-F1AC3F717198}"/>
    <cellStyle name="Bad 8 8" xfId="57164" xr:uid="{F87956B3-D5EA-4B12-AE2D-36AE1D93F408}"/>
    <cellStyle name="Bad 8 9" xfId="57165" xr:uid="{301AE194-7DF8-48AD-9166-4C4F6D146A52}"/>
    <cellStyle name="Bad 9" xfId="57166" xr:uid="{2BF83F2C-1A7D-492E-86B7-B97E921C8AEF}"/>
    <cellStyle name="Bad 9 2" xfId="57167" xr:uid="{02C9AE84-AF6A-4F95-9C01-549382ACFDDC}"/>
    <cellStyle name="Bad 9 3" xfId="57168" xr:uid="{F038E6FF-2D76-449D-9BB0-17E7C03FB535}"/>
    <cellStyle name="Bad 9 4" xfId="57169" xr:uid="{75ADF5F3-ACAB-47E0-B131-F01FF208966E}"/>
    <cellStyle name="Bad 9 5" xfId="57170" xr:uid="{4DD85BD6-1EE7-4DA9-B411-5ED77497C298}"/>
    <cellStyle name="Bad 9 6" xfId="57171" xr:uid="{E08DE2A6-B88F-442C-8C34-67015F8FA148}"/>
    <cellStyle name="Bad 9 7" xfId="57172" xr:uid="{870C9ABC-19C5-45DB-9F18-C7793308DD22}"/>
    <cellStyle name="Bad 9 8" xfId="57173" xr:uid="{1F842E62-4116-4BF0-B8A0-286416F3E760}"/>
    <cellStyle name="blue" xfId="104" xr:uid="{00000000-0005-0000-0000-00005D000000}"/>
    <cellStyle name="Bold Italic + Line Top" xfId="105" xr:uid="{00000000-0005-0000-0000-00005E000000}"/>
    <cellStyle name="Bold Text" xfId="106" xr:uid="{00000000-0005-0000-0000-00005F000000}"/>
    <cellStyle name="Bold Text %" xfId="107" xr:uid="{00000000-0005-0000-0000-000060000000}"/>
    <cellStyle name="Bold Text + Line Top" xfId="108" xr:uid="{00000000-0005-0000-0000-000061000000}"/>
    <cellStyle name="brightman" xfId="109" xr:uid="{00000000-0005-0000-0000-000062000000}"/>
    <cellStyle name="Calc Currency (0)" xfId="110" xr:uid="{00000000-0005-0000-0000-000063000000}"/>
    <cellStyle name="Calc Currency (0) 2" xfId="111" xr:uid="{00000000-0005-0000-0000-000064000000}"/>
    <cellStyle name="Calc Currency (0) 3" xfId="112" xr:uid="{00000000-0005-0000-0000-000065000000}"/>
    <cellStyle name="Calc Currency (2)" xfId="113" xr:uid="{00000000-0005-0000-0000-000066000000}"/>
    <cellStyle name="Calc Currency (2) 2" xfId="114" xr:uid="{00000000-0005-0000-0000-000067000000}"/>
    <cellStyle name="Calc Currency (2) 3" xfId="115" xr:uid="{00000000-0005-0000-0000-000068000000}"/>
    <cellStyle name="Calc Percent (0)" xfId="116" xr:uid="{00000000-0005-0000-0000-000069000000}"/>
    <cellStyle name="Calc Percent (0) 2" xfId="117" xr:uid="{00000000-0005-0000-0000-00006A000000}"/>
    <cellStyle name="Calc Percent (0) 3" xfId="118" xr:uid="{00000000-0005-0000-0000-00006B000000}"/>
    <cellStyle name="Calc Percent (1)" xfId="119" xr:uid="{00000000-0005-0000-0000-00006C000000}"/>
    <cellStyle name="Calc Percent (1) 2" xfId="120" xr:uid="{00000000-0005-0000-0000-00006D000000}"/>
    <cellStyle name="Calc Percent (1) 3" xfId="121" xr:uid="{00000000-0005-0000-0000-00006E000000}"/>
    <cellStyle name="Calc Percent (2)" xfId="122" xr:uid="{00000000-0005-0000-0000-00006F000000}"/>
    <cellStyle name="Calc Percent (2) 2" xfId="123" xr:uid="{00000000-0005-0000-0000-000070000000}"/>
    <cellStyle name="Calc Percent (2) 3" xfId="124" xr:uid="{00000000-0005-0000-0000-000071000000}"/>
    <cellStyle name="Calc Units (0)" xfId="125" xr:uid="{00000000-0005-0000-0000-000072000000}"/>
    <cellStyle name="Calc Units (0) 2" xfId="126" xr:uid="{00000000-0005-0000-0000-000073000000}"/>
    <cellStyle name="Calc Units (0) 3" xfId="127" xr:uid="{00000000-0005-0000-0000-000074000000}"/>
    <cellStyle name="Calc Units (1)" xfId="128" xr:uid="{00000000-0005-0000-0000-000075000000}"/>
    <cellStyle name="Calc Units (1) 2" xfId="129" xr:uid="{00000000-0005-0000-0000-000076000000}"/>
    <cellStyle name="Calc Units (1) 3" xfId="130" xr:uid="{00000000-0005-0000-0000-000077000000}"/>
    <cellStyle name="Calc Units (2)" xfId="131" xr:uid="{00000000-0005-0000-0000-000078000000}"/>
    <cellStyle name="Calc Units (2) 2" xfId="132" xr:uid="{00000000-0005-0000-0000-000079000000}"/>
    <cellStyle name="Calc Units (2) 3" xfId="133" xr:uid="{00000000-0005-0000-0000-00007A000000}"/>
    <cellStyle name="Calculation 10" xfId="57174" xr:uid="{3BEC22F7-726C-4CE3-951A-FE378C2F8327}"/>
    <cellStyle name="Calculation 10 2" xfId="57175" xr:uid="{EC5A2116-DBC8-4AF1-9D6B-97C92843434D}"/>
    <cellStyle name="Calculation 10 3" xfId="57176" xr:uid="{FF87E009-96C9-4247-9ADC-2B942CD74406}"/>
    <cellStyle name="Calculation 10 4" xfId="57177" xr:uid="{01000B0D-5225-4EB3-A9D3-9BBA3349593B}"/>
    <cellStyle name="Calculation 10 5" xfId="57178" xr:uid="{999AEF2B-2D7A-4DFC-ADC1-6B956D6543F6}"/>
    <cellStyle name="Calculation 11" xfId="57179" xr:uid="{2208E841-6020-4598-952F-905308E28492}"/>
    <cellStyle name="Calculation 11 2" xfId="57180" xr:uid="{B39A8FAF-AB74-40DB-97C8-D0B09E693A25}"/>
    <cellStyle name="Calculation 11 3" xfId="57181" xr:uid="{77719D59-636C-4430-948D-76FFCFBDC2AE}"/>
    <cellStyle name="Calculation 11 4" xfId="57182" xr:uid="{4A5F5DDE-8C48-44D4-94E4-AA713F207291}"/>
    <cellStyle name="Calculation 11 5" xfId="57183" xr:uid="{675CA8A2-D33A-477F-ADBC-42FA21F0D269}"/>
    <cellStyle name="Calculation 12" xfId="57184" xr:uid="{0C33EDE1-CAB9-4C41-A16B-86916FA6C34E}"/>
    <cellStyle name="Calculation 12 2" xfId="57185" xr:uid="{0C631137-4ECE-48EF-8903-12897B21AF04}"/>
    <cellStyle name="Calculation 13" xfId="57186" xr:uid="{D56ED08D-3A19-4467-97DA-4CB727828CB9}"/>
    <cellStyle name="Calculation 13 2" xfId="57187" xr:uid="{DE60EEA1-CC82-4ABA-B576-BB6F77691008}"/>
    <cellStyle name="Calculation 14" xfId="57188" xr:uid="{85FDFAEC-991F-49CD-A820-3D67967B7FEC}"/>
    <cellStyle name="Calculation 14 2" xfId="57189" xr:uid="{2AE065D4-BD3C-4B95-BF7D-1EA1276B0BC3}"/>
    <cellStyle name="Calculation 15" xfId="57190" xr:uid="{B06B0709-4E3F-4D9F-A572-4CF1FB757B67}"/>
    <cellStyle name="Calculation 16" xfId="718" xr:uid="{265194FC-97D4-4B9E-BF90-0DB5F0B9D862}"/>
    <cellStyle name="Calculation 2" xfId="134" xr:uid="{00000000-0005-0000-0000-00007B000000}"/>
    <cellStyle name="Calculation 2 2" xfId="2691" xr:uid="{E26CB5F3-E419-44BE-B138-C2A5C8086B04}"/>
    <cellStyle name="Calculation 2 3" xfId="60031" xr:uid="{2CFC3468-324B-4857-8866-F73E6CD455D5}"/>
    <cellStyle name="Calculation 2 4" xfId="57191" xr:uid="{12797E0F-38CA-4473-86AF-11AE2B321EAC}"/>
    <cellStyle name="Calculation 2 5" xfId="762" xr:uid="{68655447-5673-40DA-AF2F-29E5CBD0994C}"/>
    <cellStyle name="Calculation 3" xfId="135" xr:uid="{00000000-0005-0000-0000-00007C000000}"/>
    <cellStyle name="Calculation 3 2" xfId="2692" xr:uid="{375C38F5-74DB-4CCC-886A-D0E2EE237596}"/>
    <cellStyle name="Calculation 3 3" xfId="2693" xr:uid="{7160C7F1-F523-4722-BE28-485A936E4A04}"/>
    <cellStyle name="Calculation 3 3 2" xfId="11445" xr:uid="{E8B1D8BB-4491-48C5-AE1E-98E752466087}"/>
    <cellStyle name="Calculation 3 3 3" xfId="8008" xr:uid="{964F376A-3116-4713-8F6E-2F1EB92BE118}"/>
    <cellStyle name="Calculation 3 4" xfId="57192" xr:uid="{3B912760-F3DB-4C8C-8EE6-AE543A29F389}"/>
    <cellStyle name="Calculation 3 5" xfId="833" xr:uid="{EE031C71-A501-4ED3-8634-DCC0A4BD3DA8}"/>
    <cellStyle name="Calculation 4" xfId="136" xr:uid="{00000000-0005-0000-0000-00007D000000}"/>
    <cellStyle name="Calculation 4 10" xfId="57194" xr:uid="{10FFE64C-65F4-4BFA-8460-16BD09FD2AD5}"/>
    <cellStyle name="Calculation 4 11" xfId="57195" xr:uid="{7F2A88BE-E56F-45D7-9454-2A87DF20B50B}"/>
    <cellStyle name="Calculation 4 12" xfId="57196" xr:uid="{108F9081-87B4-451A-B2C6-8C110D19913E}"/>
    <cellStyle name="Calculation 4 13" xfId="57197" xr:uid="{A1D0E2EF-0194-4FBF-9AAD-4BB3C51498AB}"/>
    <cellStyle name="Calculation 4 14" xfId="57193" xr:uid="{738AD1B7-F306-411F-879D-A89DCEDEA6C4}"/>
    <cellStyle name="Calculation 4 15" xfId="2694" xr:uid="{7C93C808-963A-4963-A3C1-B0C22695A18C}"/>
    <cellStyle name="Calculation 4 2" xfId="57198" xr:uid="{2DA0C402-E31A-4446-8CB0-39064DF8FD06}"/>
    <cellStyle name="Calculation 4 3" xfId="57199" xr:uid="{032EFDA7-9BD6-41E5-B96D-914C59EC3A5C}"/>
    <cellStyle name="Calculation 4 4" xfId="57200" xr:uid="{911A68F8-59B3-4EF4-9722-B1841CAFA4AC}"/>
    <cellStyle name="Calculation 4 5" xfId="57201" xr:uid="{2AEDF16D-CCE8-4DC6-9FA4-C4FE89AF76F2}"/>
    <cellStyle name="Calculation 4 6" xfId="57202" xr:uid="{D01B226E-50A1-4B64-BAF9-5914B05612FD}"/>
    <cellStyle name="Calculation 4 7" xfId="57203" xr:uid="{F9D860D2-C1A7-4020-B6B9-17540C244C8A}"/>
    <cellStyle name="Calculation 4 8" xfId="57204" xr:uid="{5E3FD888-1C6C-4E67-824E-DACE0C3BF6C7}"/>
    <cellStyle name="Calculation 4 9" xfId="57205" xr:uid="{74BEC4F3-DFB7-4A9F-B927-8BC9759DC590}"/>
    <cellStyle name="Calculation 5" xfId="2695" xr:uid="{CCF47642-7164-4BC3-AECA-07D60BA7C46A}"/>
    <cellStyle name="Calculation 5 10" xfId="57207" xr:uid="{A705CF32-F8FA-4655-9AEA-C9B234531723}"/>
    <cellStyle name="Calculation 5 11" xfId="57208" xr:uid="{897EF388-CCAC-441F-B20F-86A2FA86A6D6}"/>
    <cellStyle name="Calculation 5 12" xfId="57209" xr:uid="{3D5B9177-4E0A-4611-BCBB-E6D054DDA20B}"/>
    <cellStyle name="Calculation 5 13" xfId="57210" xr:uid="{A39CD53C-3093-4503-92D8-193717CE293C}"/>
    <cellStyle name="Calculation 5 14" xfId="57206" xr:uid="{9AAC9618-C36D-4A78-A5CD-156A21603299}"/>
    <cellStyle name="Calculation 5 2" xfId="57211" xr:uid="{02C5A784-1A21-45DB-9CA3-B212742BF4EB}"/>
    <cellStyle name="Calculation 5 3" xfId="57212" xr:uid="{2B0EFC26-FEA2-44BA-B62E-986C5347F1F5}"/>
    <cellStyle name="Calculation 5 4" xfId="57213" xr:uid="{1CB78218-D1E1-46B3-8A90-004F7C2B6B9D}"/>
    <cellStyle name="Calculation 5 5" xfId="57214" xr:uid="{4AB5DA2F-8C49-4E0D-8832-E65C9D951AF4}"/>
    <cellStyle name="Calculation 5 6" xfId="57215" xr:uid="{6EF87AF3-E8A0-424E-9BC4-D65BB35B80C5}"/>
    <cellStyle name="Calculation 5 7" xfId="57216" xr:uid="{6FA405CE-0F66-4DD4-A638-1006CD57CE4A}"/>
    <cellStyle name="Calculation 5 8" xfId="57217" xr:uid="{55CD682B-49A6-489A-9376-E73F679E04C1}"/>
    <cellStyle name="Calculation 5 9" xfId="57218" xr:uid="{3029CD32-9313-47C0-83DA-045D456418CF}"/>
    <cellStyle name="Calculation 6" xfId="8009" xr:uid="{F60E7591-064F-45E6-886F-31E0884A9D08}"/>
    <cellStyle name="Calculation 6 10" xfId="57219" xr:uid="{D04B8B12-1431-4C60-87D4-8F5DB5ED353D}"/>
    <cellStyle name="Calculation 6 2" xfId="57220" xr:uid="{CF160012-1681-4E52-A87B-8E3892F6CB05}"/>
    <cellStyle name="Calculation 6 3" xfId="57221" xr:uid="{F6AE3D94-1E68-4216-BD00-1F48A9C8EEA9}"/>
    <cellStyle name="Calculation 6 4" xfId="57222" xr:uid="{211035F6-D88F-4947-835E-2AD4F4FA3A6E}"/>
    <cellStyle name="Calculation 6 5" xfId="57223" xr:uid="{5B7086B0-2A98-4A69-AE3E-D363C161436B}"/>
    <cellStyle name="Calculation 6 6" xfId="57224" xr:uid="{E752B644-DBB6-4388-B319-2C971CF1C0E8}"/>
    <cellStyle name="Calculation 6 7" xfId="57225" xr:uid="{5CCECB54-0961-4582-9CBE-1EAD3E7BEA48}"/>
    <cellStyle name="Calculation 6 8" xfId="57226" xr:uid="{C70D17E5-8646-47B8-ABC9-54465B045FED}"/>
    <cellStyle name="Calculation 6 9" xfId="57227" xr:uid="{8715002A-7AD3-4F33-B1AE-355347581332}"/>
    <cellStyle name="Calculation 7" xfId="57228" xr:uid="{9987A5AF-65BF-4B19-A10E-E4639ED2DEA1}"/>
    <cellStyle name="Calculation 7 2" xfId="57229" xr:uid="{4694B082-5BAD-4EAC-A489-0FE9633F88CD}"/>
    <cellStyle name="Calculation 7 3" xfId="57230" xr:uid="{3C98C1D5-B496-47CE-A7E0-57864A0B50E2}"/>
    <cellStyle name="Calculation 7 4" xfId="57231" xr:uid="{1575AC11-FA05-4F23-9CA8-C5153409694D}"/>
    <cellStyle name="Calculation 7 5" xfId="57232" xr:uid="{B9882DEC-E01A-46B6-A13A-12551E5843F9}"/>
    <cellStyle name="Calculation 7 6" xfId="57233" xr:uid="{8B71B3B5-5E28-443F-B0A6-C87888DFA4B4}"/>
    <cellStyle name="Calculation 7 7" xfId="57234" xr:uid="{9786F1B4-BE6F-408C-971D-FDA617BA65C0}"/>
    <cellStyle name="Calculation 7 8" xfId="57235" xr:uid="{47FB2467-ABA2-45AD-996E-592799939C9E}"/>
    <cellStyle name="Calculation 7 9" xfId="57236" xr:uid="{C52547E9-8E40-4223-9134-C1A62B0BB8B8}"/>
    <cellStyle name="Calculation 8" xfId="57237" xr:uid="{DCF7DC41-369E-4FA7-B5E8-6622ECD85EF4}"/>
    <cellStyle name="Calculation 8 2" xfId="57238" xr:uid="{2CA9C6DE-5C31-4BE8-9864-445F783B3CE1}"/>
    <cellStyle name="Calculation 8 3" xfId="57239" xr:uid="{5983FC50-963A-4662-8B9A-F91222272081}"/>
    <cellStyle name="Calculation 8 4" xfId="57240" xr:uid="{D59BA179-564A-4D33-A515-692BD2CD3816}"/>
    <cellStyle name="Calculation 8 5" xfId="57241" xr:uid="{CEB8C39C-1301-40BE-9E5C-F89DBDF190E4}"/>
    <cellStyle name="Calculation 8 6" xfId="57242" xr:uid="{E8AC00DC-EE99-465A-A3D9-D15BF38F1DD4}"/>
    <cellStyle name="Calculation 8 7" xfId="57243" xr:uid="{3D00AF64-3A65-450F-B0EC-240A00C5D18E}"/>
    <cellStyle name="Calculation 8 8" xfId="57244" xr:uid="{488FC7B3-6BF4-4D0F-855C-E77D727F0EEF}"/>
    <cellStyle name="Calculation 8 9" xfId="57245" xr:uid="{8CEECEF7-F151-4FF5-90FE-7B5780DD5515}"/>
    <cellStyle name="Calculation 9" xfId="57246" xr:uid="{2C47DF79-1754-413B-983A-804A63BCF88F}"/>
    <cellStyle name="Calculation 9 2" xfId="57247" xr:uid="{8189C392-955D-4B84-90B1-7EFB663D7C8C}"/>
    <cellStyle name="Calculation 9 3" xfId="57248" xr:uid="{30C67C2A-9821-4862-8A8F-FA27EF42BD2C}"/>
    <cellStyle name="Calculation 9 4" xfId="57249" xr:uid="{BBEA3671-5747-41F0-B6BA-2851E5D0EE12}"/>
    <cellStyle name="Calculation 9 5" xfId="57250" xr:uid="{90E5B007-3106-4DDA-A930-FC75A0403FD3}"/>
    <cellStyle name="Calculation 9 6" xfId="57251" xr:uid="{0570A61C-06FF-4342-B436-E291A4F171B3}"/>
    <cellStyle name="Calculation 9 7" xfId="57252" xr:uid="{505DCAAD-D0D0-4869-9200-B382DA88787B}"/>
    <cellStyle name="Calculation 9 8" xfId="57253" xr:uid="{A11094DC-431D-42B8-A901-EA025471BFDB}"/>
    <cellStyle name="Check Cell 10" xfId="57254" xr:uid="{D6D3E8A0-3627-4FFE-BCAC-784F4451D575}"/>
    <cellStyle name="Check Cell 10 2" xfId="57255" xr:uid="{453A00E0-FC8B-4038-8DAD-499B7BE11395}"/>
    <cellStyle name="Check Cell 10 3" xfId="57256" xr:uid="{F6CC1C69-89C7-47A7-9F11-2041FC112116}"/>
    <cellStyle name="Check Cell 10 4" xfId="57257" xr:uid="{EBE7C300-A141-4EE4-852B-DC646D23DF9A}"/>
    <cellStyle name="Check Cell 10 5" xfId="57258" xr:uid="{2E0D77BB-C9C7-4288-8446-3D3F4483F4A3}"/>
    <cellStyle name="Check Cell 11" xfId="57259" xr:uid="{5C0CBB11-9B03-4426-AF33-85123CB562B9}"/>
    <cellStyle name="Check Cell 11 2" xfId="57260" xr:uid="{EAE52895-B38E-4942-884F-737A13FD8C50}"/>
    <cellStyle name="Check Cell 11 3" xfId="57261" xr:uid="{0E0513A1-7BEB-4F92-8BBC-0BDBDB5AE841}"/>
    <cellStyle name="Check Cell 11 4" xfId="57262" xr:uid="{84CC1FF4-152F-4081-ACF1-7CC980E275A7}"/>
    <cellStyle name="Check Cell 11 5" xfId="57263" xr:uid="{D591E308-D5A5-4FBC-B9CA-ED00F60CE659}"/>
    <cellStyle name="Check Cell 12" xfId="57264" xr:uid="{C565C93A-A35E-4B53-8064-BA4B6FB96D23}"/>
    <cellStyle name="Check Cell 12 2" xfId="57265" xr:uid="{C2C03C64-8327-4C77-AE11-65545F3FC127}"/>
    <cellStyle name="Check Cell 13" xfId="57266" xr:uid="{730A0C3F-13E9-4E75-A889-295888DB34E3}"/>
    <cellStyle name="Check Cell 13 2" xfId="57267" xr:uid="{77BFA695-D082-40BC-8D8D-9294F629EF24}"/>
    <cellStyle name="Check Cell 14" xfId="57268" xr:uid="{A2973E7D-1D0B-4F47-B049-4390D1304FE8}"/>
    <cellStyle name="Check Cell 14 2" xfId="57269" xr:uid="{8006FD62-CB9A-4AB2-A81B-9F37A9DF5EFC}"/>
    <cellStyle name="Check Cell 15" xfId="57270" xr:uid="{434BD597-ADA9-4FFA-8699-A86A678DEA92}"/>
    <cellStyle name="Check Cell 16" xfId="719" xr:uid="{E2794710-53D1-45EA-95D3-020970AE2735}"/>
    <cellStyle name="Check Cell 2" xfId="137" xr:uid="{00000000-0005-0000-0000-00007E000000}"/>
    <cellStyle name="Check Cell 2 2" xfId="2696" xr:uid="{23989540-C451-4375-9971-B24901C5A4B3}"/>
    <cellStyle name="Check Cell 2 3" xfId="60032" xr:uid="{BA8E7629-A62A-40DC-A79F-D6C660DC8963}"/>
    <cellStyle name="Check Cell 2 4" xfId="57271" xr:uid="{C2C9F85C-0659-4873-8A43-0E06E3FE4E76}"/>
    <cellStyle name="Check Cell 2 5" xfId="763" xr:uid="{17FEC826-04EF-4E8F-A99B-B13AAB04D9C5}"/>
    <cellStyle name="Check Cell 3" xfId="138" xr:uid="{00000000-0005-0000-0000-00007F000000}"/>
    <cellStyle name="Check Cell 3 2" xfId="2697" xr:uid="{9DEEC849-6203-4D3A-9E40-D6998546253B}"/>
    <cellStyle name="Check Cell 3 3" xfId="2698" xr:uid="{F06FD11A-5A39-4B30-8F08-B57435683B79}"/>
    <cellStyle name="Check Cell 3 3 2" xfId="11446" xr:uid="{C03310E0-7CB0-4899-9168-1AF1B97DF2B2}"/>
    <cellStyle name="Check Cell 3 3 3" xfId="8010" xr:uid="{0500696F-6E8A-43EE-9253-F8E4AE0F03A2}"/>
    <cellStyle name="Check Cell 3 4" xfId="57272" xr:uid="{2C0C4E47-174A-4441-A266-09F44325DCC3}"/>
    <cellStyle name="Check Cell 3 5" xfId="835" xr:uid="{1C650ABD-3D4A-4A54-BEDE-B103E3CA3D82}"/>
    <cellStyle name="Check Cell 4" xfId="139" xr:uid="{00000000-0005-0000-0000-000080000000}"/>
    <cellStyle name="Check Cell 4 10" xfId="57274" xr:uid="{03786D5C-E3B7-4972-894F-810ACB3501C9}"/>
    <cellStyle name="Check Cell 4 11" xfId="57275" xr:uid="{9CEF28B9-E51F-48FA-9A1B-8810E627041E}"/>
    <cellStyle name="Check Cell 4 12" xfId="57276" xr:uid="{60F029BF-A386-404C-89B2-B84EFBCF402D}"/>
    <cellStyle name="Check Cell 4 13" xfId="57277" xr:uid="{A6CA87D0-C724-4159-ACB8-D69E23F75767}"/>
    <cellStyle name="Check Cell 4 14" xfId="57273" xr:uid="{66F68D8A-299C-4FCA-89AD-A8528467590C}"/>
    <cellStyle name="Check Cell 4 15" xfId="2699" xr:uid="{4FA90302-447F-41AF-B456-546C52F60964}"/>
    <cellStyle name="Check Cell 4 2" xfId="57278" xr:uid="{D8A5AA4E-28F5-4594-950B-EF63BE48E160}"/>
    <cellStyle name="Check Cell 4 3" xfId="57279" xr:uid="{23D8EE1A-C9D1-4254-B077-C429E18EFE4D}"/>
    <cellStyle name="Check Cell 4 4" xfId="57280" xr:uid="{C40AC13C-C576-404C-AFE6-BA31685ADBEB}"/>
    <cellStyle name="Check Cell 4 5" xfId="57281" xr:uid="{1080DF31-2DB9-40E5-8020-CD5056DD62DE}"/>
    <cellStyle name="Check Cell 4 6" xfId="57282" xr:uid="{BACA06CC-772C-4AD8-9208-79A0B23AD9F7}"/>
    <cellStyle name="Check Cell 4 7" xfId="57283" xr:uid="{6B82CED0-DB1A-459F-A98A-1D87C7986A49}"/>
    <cellStyle name="Check Cell 4 8" xfId="57284" xr:uid="{90E87735-E144-42FC-8129-134DFDDB2401}"/>
    <cellStyle name="Check Cell 4 9" xfId="57285" xr:uid="{601DBD13-04AC-4058-8ABB-22C2D5E72DC2}"/>
    <cellStyle name="Check Cell 5" xfId="2700" xr:uid="{D2DDE5A2-3FAA-40B4-8B06-7943932F3D12}"/>
    <cellStyle name="Check Cell 5 10" xfId="57287" xr:uid="{7104B4EF-DB03-49F9-93E8-25982F1074FA}"/>
    <cellStyle name="Check Cell 5 11" xfId="57288" xr:uid="{CA9F24E0-7D29-4EF0-A93A-E37103CF469C}"/>
    <cellStyle name="Check Cell 5 12" xfId="57289" xr:uid="{6ACC272E-10AA-4626-84E0-C579BED6B7F4}"/>
    <cellStyle name="Check Cell 5 13" xfId="57290" xr:uid="{A2CFD35A-22D7-4A86-A6F0-9333BEA9A624}"/>
    <cellStyle name="Check Cell 5 14" xfId="57286" xr:uid="{101E5AB7-265C-40ED-B6B6-C9B04CDF8906}"/>
    <cellStyle name="Check Cell 5 2" xfId="57291" xr:uid="{7E51C1D2-9373-4B07-8A7D-DC84C3D680D1}"/>
    <cellStyle name="Check Cell 5 3" xfId="57292" xr:uid="{486C90F5-AF88-4B53-B667-F773AE34732B}"/>
    <cellStyle name="Check Cell 5 4" xfId="57293" xr:uid="{88CD0E66-E8E0-4FDA-A3FA-1DE09F53CEBD}"/>
    <cellStyle name="Check Cell 5 5" xfId="57294" xr:uid="{3F03BBE3-C829-45F9-BCAD-2D7E7F112918}"/>
    <cellStyle name="Check Cell 5 6" xfId="57295" xr:uid="{5C18C676-7A94-4855-A2CC-E885EAF256E2}"/>
    <cellStyle name="Check Cell 5 7" xfId="57296" xr:uid="{989757E0-1736-48FF-A9B8-DE78C275F650}"/>
    <cellStyle name="Check Cell 5 8" xfId="57297" xr:uid="{292995F7-D42E-4DA9-9578-E06C4D6BEABA}"/>
    <cellStyle name="Check Cell 5 9" xfId="57298" xr:uid="{CC297D46-A2E9-400D-904A-4DD82AB3A143}"/>
    <cellStyle name="Check Cell 6" xfId="8011" xr:uid="{BE6CA483-8581-40D9-816C-7A349D295431}"/>
    <cellStyle name="Check Cell 6 10" xfId="57299" xr:uid="{AC8CEDFC-264E-4D4A-814F-4241721350C7}"/>
    <cellStyle name="Check Cell 6 2" xfId="57300" xr:uid="{C7FD467E-CBFC-49E0-A6A7-09B52A27663A}"/>
    <cellStyle name="Check Cell 6 3" xfId="57301" xr:uid="{37EAB83B-8FDD-47FD-8E9B-4B60D275BE12}"/>
    <cellStyle name="Check Cell 6 4" xfId="57302" xr:uid="{CA04B5F0-4992-4E62-949A-17C1FF87E9CE}"/>
    <cellStyle name="Check Cell 6 5" xfId="57303" xr:uid="{CDD1F811-9B4C-46DD-AB98-2320C4E9B3EB}"/>
    <cellStyle name="Check Cell 6 6" xfId="57304" xr:uid="{F4749198-CBEB-4B8A-BED3-0E694EC47471}"/>
    <cellStyle name="Check Cell 6 7" xfId="57305" xr:uid="{66F86EE2-03AA-49B1-BC33-44DC9B31B29B}"/>
    <cellStyle name="Check Cell 6 8" xfId="57306" xr:uid="{ED3674F0-85A1-4DBC-BC89-430AFD4CC9B0}"/>
    <cellStyle name="Check Cell 6 9" xfId="57307" xr:uid="{192D50CB-7A59-45E1-8096-7276192D1D5D}"/>
    <cellStyle name="Check Cell 7" xfId="57308" xr:uid="{65ABADD5-764C-470F-B35C-C522B47DB465}"/>
    <cellStyle name="Check Cell 7 2" xfId="57309" xr:uid="{1659929C-85C6-4C36-91DE-80C325E988F8}"/>
    <cellStyle name="Check Cell 7 3" xfId="57310" xr:uid="{13188978-1C6A-49DA-B005-8790DA5C2E04}"/>
    <cellStyle name="Check Cell 7 4" xfId="57311" xr:uid="{8E2C000E-906E-4D33-9A97-D5E46443FF41}"/>
    <cellStyle name="Check Cell 7 5" xfId="57312" xr:uid="{24B1DEE8-9BE6-430A-AA6C-2804B27759ED}"/>
    <cellStyle name="Check Cell 7 6" xfId="57313" xr:uid="{7332280C-B045-4DCF-A730-C1F1289B272D}"/>
    <cellStyle name="Check Cell 7 7" xfId="57314" xr:uid="{E862DD2A-BF4F-4326-89BD-040D4570F49B}"/>
    <cellStyle name="Check Cell 7 8" xfId="57315" xr:uid="{497DE309-71CF-4A10-B581-B20BE7CB1075}"/>
    <cellStyle name="Check Cell 7 9" xfId="57316" xr:uid="{305F30F6-C12B-4FBC-B829-8780881BF971}"/>
    <cellStyle name="Check Cell 8" xfId="57317" xr:uid="{24245D2D-780F-4D81-9B78-664FF52CB2DD}"/>
    <cellStyle name="Check Cell 8 2" xfId="57318" xr:uid="{C9D2ACD2-4390-48EB-A8C1-DCFDE510530D}"/>
    <cellStyle name="Check Cell 8 3" xfId="57319" xr:uid="{C6336E1F-1BD1-456F-B781-C67521E7913E}"/>
    <cellStyle name="Check Cell 8 4" xfId="57320" xr:uid="{FAD2A682-A482-4763-A77B-A90F1505DE61}"/>
    <cellStyle name="Check Cell 8 5" xfId="57321" xr:uid="{49630DBF-D8C4-4CFC-9DE0-8B9028339A61}"/>
    <cellStyle name="Check Cell 8 6" xfId="57322" xr:uid="{BE2534A7-1FD0-4D52-8436-4B37152ECA49}"/>
    <cellStyle name="Check Cell 8 7" xfId="57323" xr:uid="{BC1F883D-C262-4A26-8CAD-CDFE821E65F8}"/>
    <cellStyle name="Check Cell 8 8" xfId="57324" xr:uid="{E5B7C5AB-FC3B-4654-B015-478F3F1DD9A6}"/>
    <cellStyle name="Check Cell 8 9" xfId="57325" xr:uid="{08E5D968-48C0-4AD0-9377-B0392C3E045C}"/>
    <cellStyle name="Check Cell 9" xfId="57326" xr:uid="{82657EFE-2536-4CE5-A6A0-798F434BE579}"/>
    <cellStyle name="Check Cell 9 2" xfId="57327" xr:uid="{C4C35617-6D18-499A-A6DC-C93610FA25AF}"/>
    <cellStyle name="Check Cell 9 3" xfId="57328" xr:uid="{2376CEC7-D4AC-4ABF-8644-CEB03F9BFB05}"/>
    <cellStyle name="Check Cell 9 4" xfId="57329" xr:uid="{A471F740-5A75-4698-A8EE-45850EE511CC}"/>
    <cellStyle name="Check Cell 9 5" xfId="57330" xr:uid="{E46EFAB6-70F3-48DB-8F6F-B3BD53C27012}"/>
    <cellStyle name="Check Cell 9 6" xfId="57331" xr:uid="{75B1D85F-95C5-4F85-9231-91F9972F0B7C}"/>
    <cellStyle name="Check Cell 9 7" xfId="57332" xr:uid="{4107B0FD-831C-4D5B-97FE-CD2F7E1A68E6}"/>
    <cellStyle name="Check Cell 9 8" xfId="57333" xr:uid="{5DEA1398-6E1E-4D07-BB0E-7F6E0218F103}"/>
    <cellStyle name="Comma" xfId="1" builtinId="3"/>
    <cellStyle name="Comma [00]" xfId="140" xr:uid="{00000000-0005-0000-0000-000082000000}"/>
    <cellStyle name="Comma [00] 2" xfId="141" xr:uid="{00000000-0005-0000-0000-000083000000}"/>
    <cellStyle name="Comma [00] 3" xfId="142" xr:uid="{00000000-0005-0000-0000-000084000000}"/>
    <cellStyle name="Comma 10" xfId="143" xr:uid="{00000000-0005-0000-0000-000085000000}"/>
    <cellStyle name="Comma 10 10" xfId="644" xr:uid="{EB7E97C2-390D-47E5-9FB0-40AE589D2E38}"/>
    <cellStyle name="Comma 10 2" xfId="144" xr:uid="{00000000-0005-0000-0000-000086000000}"/>
    <cellStyle name="Comma 10 2 2" xfId="57335" xr:uid="{18BA6F09-CB50-48D3-8A1E-1BAB05D30E81}"/>
    <cellStyle name="Comma 10 2 3" xfId="57334" xr:uid="{56C348BD-9834-41C9-84AF-40FAAD552058}"/>
    <cellStyle name="Comma 10 2 4" xfId="2701" xr:uid="{11CC26AB-CEEB-414D-9188-C43E633D54FD}"/>
    <cellStyle name="Comma 10 3" xfId="2702" xr:uid="{F7015DC7-028F-4926-93F7-043FFC6003A2}"/>
    <cellStyle name="Comma 10 3 2" xfId="57337" xr:uid="{F2386896-B23A-4D8C-A7BB-46467112C72C}"/>
    <cellStyle name="Comma 10 3 3" xfId="57336" xr:uid="{2338EA5E-52FF-4418-9593-168DE34D536B}"/>
    <cellStyle name="Comma 10 4" xfId="11447" xr:uid="{15995EB6-F01A-4C35-9BA0-D0317743E53D}"/>
    <cellStyle name="Comma 10 4 2" xfId="57338" xr:uid="{8CA27494-485E-4346-8030-3F4EF7910431}"/>
    <cellStyle name="Comma 10 5" xfId="26943" xr:uid="{EB993B9E-2A29-433D-AA7A-A386CCD96910}"/>
    <cellStyle name="Comma 10 5 2" xfId="45705" xr:uid="{C891A7F8-6942-4157-A154-EA9D3665EDF9}"/>
    <cellStyle name="Comma 10 5 3" xfId="57339" xr:uid="{1E0FC5CD-AF8A-48B1-9F44-8CB08C9CD5E4}"/>
    <cellStyle name="Comma 10 6" xfId="17552" xr:uid="{073F3ABE-3BF2-49A1-9EE1-0BA004ECE8EE}"/>
    <cellStyle name="Comma 10 6 2" xfId="57340" xr:uid="{6B38C34F-2DDD-46DB-AE28-3E50AADB86F7}"/>
    <cellStyle name="Comma 10 7" xfId="36324" xr:uid="{3DD45F77-91C9-446E-BBE5-4CE7243DA41B}"/>
    <cellStyle name="Comma 10 7 2" xfId="57341" xr:uid="{AE586BE5-3261-4743-BB47-D138363483C4}"/>
    <cellStyle name="Comma 10 8" xfId="8012" xr:uid="{AE2846ED-8D73-447E-80EC-33DB4D4B167F}"/>
    <cellStyle name="Comma 10 8 2" xfId="57342" xr:uid="{6EF1B37F-FA58-45F5-853C-36308784B38C}"/>
    <cellStyle name="Comma 10 9" xfId="2130" xr:uid="{1EDF8E9B-9F4B-4C63-BEB1-52C3F56B9ACA}"/>
    <cellStyle name="Comma 11" xfId="145" xr:uid="{00000000-0005-0000-0000-000087000000}"/>
    <cellStyle name="Comma 11 2" xfId="146" xr:uid="{00000000-0005-0000-0000-000088000000}"/>
    <cellStyle name="Comma 11 2 2" xfId="1130" xr:uid="{84C533D4-D1CD-4328-9AF8-EFB239E3D0CC}"/>
    <cellStyle name="Comma 11 2 3" xfId="2703" xr:uid="{9657FA37-C59C-4184-9622-A70F31A106B4}"/>
    <cellStyle name="Comma 11 2 4" xfId="864" xr:uid="{8CE570EF-F7DD-4DC7-9C9C-1BF2D0A1948D}"/>
    <cellStyle name="Comma 11 3" xfId="147" xr:uid="{00000000-0005-0000-0000-000089000000}"/>
    <cellStyle name="Comma 11 3 2" xfId="1129" xr:uid="{F10617E8-6C8A-4032-B3FC-AA076E62DDD2}"/>
    <cellStyle name="Comma 11 4" xfId="2704" xr:uid="{92EE4859-4EA8-4980-B0C8-DEA03FF8FD4F}"/>
    <cellStyle name="Comma 11 4 2" xfId="11448" xr:uid="{7C7595B4-5C3C-4C85-B0C1-A12BAF118803}"/>
    <cellStyle name="Comma 11 4 3" xfId="8013" xr:uid="{90E2B953-8D3B-4F98-9FD7-0344A9F4D70D}"/>
    <cellStyle name="Comma 11 5" xfId="2705" xr:uid="{F7D8F446-1C62-4EFB-9662-C39E0751786D}"/>
    <cellStyle name="Comma 11 6" xfId="863" xr:uid="{FD281981-96B1-4588-B26B-1C71EAD0CF0C}"/>
    <cellStyle name="Comma 12" xfId="148" xr:uid="{00000000-0005-0000-0000-00008A000000}"/>
    <cellStyle name="Comma 12 2" xfId="149" xr:uid="{00000000-0005-0000-0000-00008B000000}"/>
    <cellStyle name="Comma 12 2 2" xfId="1132" xr:uid="{168EEFCE-A9BF-4AC3-86D0-FDA26117AA0A}"/>
    <cellStyle name="Comma 12 2 3" xfId="61624" xr:uid="{391DFEBF-6BB9-4AFA-B4A6-94E70C1C335D}"/>
    <cellStyle name="Comma 12 2 4" xfId="866" xr:uid="{45DF73DD-7980-4B9F-AE19-FCEFD0E9C02D}"/>
    <cellStyle name="Comma 12 3" xfId="1131" xr:uid="{6EDA6172-891E-4A8F-BF0C-65BC102637C7}"/>
    <cellStyle name="Comma 12 4" xfId="61625" xr:uid="{F2FFF4A7-2D5C-448D-9CD5-7D6C0F2D3049}"/>
    <cellStyle name="Comma 12 5" xfId="865" xr:uid="{38E87904-EEB1-4725-932E-E7E7D0900715}"/>
    <cellStyle name="Comma 13" xfId="150" xr:uid="{00000000-0005-0000-0000-00008C000000}"/>
    <cellStyle name="Comma 13 2" xfId="151" xr:uid="{00000000-0005-0000-0000-00008D000000}"/>
    <cellStyle name="Comma 13 2 2" xfId="152" xr:uid="{00000000-0005-0000-0000-00008E000000}"/>
    <cellStyle name="Comma 13 2 3" xfId="153" xr:uid="{00000000-0005-0000-0000-00008F000000}"/>
    <cellStyle name="Comma 13 2 4" xfId="57343" xr:uid="{2F33FC08-0799-4FD5-BAE9-1FA624EECE4A}"/>
    <cellStyle name="Comma 13 3" xfId="154" xr:uid="{00000000-0005-0000-0000-000090000000}"/>
    <cellStyle name="Comma 13 4" xfId="155" xr:uid="{00000000-0005-0000-0000-000091000000}"/>
    <cellStyle name="Comma 13 5" xfId="2706" xr:uid="{46EE22FA-EE42-45E4-B032-D4B307F2EB65}"/>
    <cellStyle name="Comma 14" xfId="156" xr:uid="{00000000-0005-0000-0000-000092000000}"/>
    <cellStyle name="Comma 14 10" xfId="867" xr:uid="{9A59792E-7F94-40B2-9A40-B89D1E2E93ED}"/>
    <cellStyle name="Comma 14 11" xfId="631" xr:uid="{9FFC9C7D-3A7E-4853-B9DF-F42C27A4E49D}"/>
    <cellStyle name="Comma 14 2" xfId="641" xr:uid="{557D2CCC-86AC-4E16-B6D6-8BF54F2A2C43}"/>
    <cellStyle name="Comma 14 2 2" xfId="57346" xr:uid="{0362CAE4-064A-4E24-8552-97C21ABAE29E}"/>
    <cellStyle name="Comma 14 2 3" xfId="57345" xr:uid="{58FF0AB8-D44A-4EEF-BD80-F5EEA2DB6714}"/>
    <cellStyle name="Comma 14 2 4" xfId="868" xr:uid="{612CC5B8-F2DF-4FC8-B82C-85850D220204}"/>
    <cellStyle name="Comma 14 3" xfId="57347" xr:uid="{7E33B751-012A-4854-9DFA-FFF99F8B07AA}"/>
    <cellStyle name="Comma 14 4" xfId="57348" xr:uid="{56FB3B14-C5AC-468D-99B1-95F5663932EF}"/>
    <cellStyle name="Comma 14 5" xfId="57349" xr:uid="{8F40CE93-35EF-4717-9A2B-815E2B9B8A02}"/>
    <cellStyle name="Comma 14 6" xfId="57350" xr:uid="{7729A8F9-BC90-4917-913C-839BAE81D9B5}"/>
    <cellStyle name="Comma 14 7" xfId="57351" xr:uid="{F1DC3286-7A5D-4916-A9C7-4F638B93AD8F}"/>
    <cellStyle name="Comma 14 8" xfId="57352" xr:uid="{13ABBB0E-C50D-48A9-861C-B0878C08C735}"/>
    <cellStyle name="Comma 14 9" xfId="57344" xr:uid="{A8EBD81B-3470-4997-AE0F-A1C1FA8888D1}"/>
    <cellStyle name="Comma 15" xfId="157" xr:uid="{00000000-0005-0000-0000-000093000000}"/>
    <cellStyle name="Comma 15 2" xfId="870" xr:uid="{9C3D7F48-9726-4D40-B990-680A6588F756}"/>
    <cellStyle name="Comma 15 2 2" xfId="1133" xr:uid="{BA2E1AE3-ED0E-4826-BEAE-3CA34380AF6A}"/>
    <cellStyle name="Comma 15 2 3" xfId="61626" xr:uid="{E4F0FAF9-124B-4CD4-9F5A-E700A865A33D}"/>
    <cellStyle name="Comma 15 3" xfId="999" xr:uid="{B66C37F2-76E8-4A11-9B8A-C4ABF3708DE7}"/>
    <cellStyle name="Comma 15 4" xfId="57353" xr:uid="{91294AAD-01C3-4643-8E71-DB7908557BA5}"/>
    <cellStyle name="Comma 15 5" xfId="57354" xr:uid="{B830C3CB-E3D5-4705-980D-2286E414F258}"/>
    <cellStyle name="Comma 15 6" xfId="57355" xr:uid="{690348CD-055B-4452-BA1F-0B70B2BF2B79}"/>
    <cellStyle name="Comma 15 7" xfId="57356" xr:uid="{70476BCC-E083-4407-8558-B4E56FFA7D01}"/>
    <cellStyle name="Comma 15 8" xfId="57357" xr:uid="{8B9B18CB-611A-4047-8DE5-60AAD67A7555}"/>
    <cellStyle name="Comma 15 9" xfId="869" xr:uid="{22AB4BC0-4E62-4793-89ED-D434CD81AEE5}"/>
    <cellStyle name="Comma 16" xfId="158" xr:uid="{00000000-0005-0000-0000-000094000000}"/>
    <cellStyle name="Comma 16 2" xfId="60002" xr:uid="{E7C85EAA-4DFE-4974-9D96-11096645CA63}"/>
    <cellStyle name="Comma 17" xfId="159" xr:uid="{00000000-0005-0000-0000-000095000000}"/>
    <cellStyle name="Comma 17 2" xfId="62999" xr:uid="{182B3045-7760-455A-8E30-3253B0ACF2F7}"/>
    <cellStyle name="Comma 18" xfId="160" xr:uid="{00000000-0005-0000-0000-000096000000}"/>
    <cellStyle name="Comma 18 2" xfId="161" xr:uid="{00000000-0005-0000-0000-000097000000}"/>
    <cellStyle name="Comma 18 2 2" xfId="57359" xr:uid="{18EFD0C6-12F4-48AC-924F-A9D491D33436}"/>
    <cellStyle name="Comma 18 2 3" xfId="57358" xr:uid="{EA244278-FE44-44D8-AD5D-D39C2CAF76B1}"/>
    <cellStyle name="Comma 18 3" xfId="57360" xr:uid="{CF528C29-AACD-4565-B4E0-C7015C13B215}"/>
    <cellStyle name="Comma 18 4" xfId="57361" xr:uid="{43FDE0F3-3CDB-4766-8969-A85B02D8B90F}"/>
    <cellStyle name="Comma 18 5" xfId="63004" xr:uid="{41C43624-03D9-4581-918B-51DAEBA53495}"/>
    <cellStyle name="Comma 19" xfId="162" xr:uid="{00000000-0005-0000-0000-000098000000}"/>
    <cellStyle name="Comma 19 2" xfId="57362" xr:uid="{3D48DA14-0138-46ED-8230-653165954E21}"/>
    <cellStyle name="Comma 2" xfId="8" xr:uid="{00000000-0005-0000-0000-000099000000}"/>
    <cellStyle name="Comma 2 10" xfId="635" xr:uid="{B6829AEB-9E59-464A-A8FF-6174AA3E7285}"/>
    <cellStyle name="Comma 2 10 2" xfId="643" xr:uid="{14A4688D-F5FF-452B-9D6C-295B4B12A375}"/>
    <cellStyle name="Comma 2 11" xfId="639" xr:uid="{77BD5247-091D-4CB1-B1B3-3CC9346E5E11}"/>
    <cellStyle name="Comma 2 2" xfId="163" xr:uid="{00000000-0005-0000-0000-00009A000000}"/>
    <cellStyle name="Comma 2 2 2" xfId="164" xr:uid="{00000000-0005-0000-0000-00009B000000}"/>
    <cellStyle name="Comma 2 2 2 2" xfId="165" xr:uid="{00000000-0005-0000-0000-00009C000000}"/>
    <cellStyle name="Comma 2 2 2 2 2" xfId="57365" xr:uid="{97BB2935-EB8A-4EA8-BF7D-2259160E0C9D}"/>
    <cellStyle name="Comma 2 2 2 3" xfId="657" xr:uid="{DA0DA694-69FE-4230-AA37-4D4DDB87DEFE}"/>
    <cellStyle name="Comma 2 2 3" xfId="166" xr:uid="{00000000-0005-0000-0000-00009D000000}"/>
    <cellStyle name="Comma 2 2 3 2" xfId="2707" xr:uid="{61472D89-B9C3-41E2-BF58-8D34E82A9975}"/>
    <cellStyle name="Comma 2 2 4" xfId="167" xr:uid="{00000000-0005-0000-0000-00009E000000}"/>
    <cellStyle name="Comma 2 2 4 2" xfId="57364" xr:uid="{82093288-F289-4836-AEBB-5506F21B1B78}"/>
    <cellStyle name="Comma 2 2 5" xfId="656" xr:uid="{BC69254B-1425-4584-A933-16D399D27549}"/>
    <cellStyle name="Comma 2 3" xfId="168" xr:uid="{00000000-0005-0000-0000-00009F000000}"/>
    <cellStyle name="Comma 2 3 2" xfId="169" xr:uid="{00000000-0005-0000-0000-0000A0000000}"/>
    <cellStyle name="Comma 2 3 2 2" xfId="2708" xr:uid="{385B7E24-D203-4383-8235-988E2368A285}"/>
    <cellStyle name="Comma 2 3 3" xfId="2709" xr:uid="{E3E90F75-45CC-4DD6-8113-B47B86279FBB}"/>
    <cellStyle name="Comma 2 3 4" xfId="57366" xr:uid="{377FB518-0EF9-4A8A-A34E-253D918360E3}"/>
    <cellStyle name="Comma 2 3 5" xfId="764" xr:uid="{D7F97D3B-F455-4471-8EA3-E18115EB2C72}"/>
    <cellStyle name="Comma 2 4" xfId="170" xr:uid="{00000000-0005-0000-0000-0000A1000000}"/>
    <cellStyle name="Comma 2 4 2" xfId="2710" xr:uid="{D3B38C8E-4CD9-4962-9E82-C6E5DCBC8C35}"/>
    <cellStyle name="Comma 2 4 3" xfId="2711" xr:uid="{F2D8FF06-19B5-4156-89B7-404A658D57FD}"/>
    <cellStyle name="Comma 2 4 3 2" xfId="11449" xr:uid="{7181D031-5206-4128-AD32-C72A1D13F86E}"/>
    <cellStyle name="Comma 2 4 3 3" xfId="8014" xr:uid="{9EDBA2D5-2188-4D4E-B609-674D8033DE10}"/>
    <cellStyle name="Comma 2 4 4" xfId="797" xr:uid="{1CD45DAB-8CF4-4041-AF9B-114D15D560A6}"/>
    <cellStyle name="Comma 2 5" xfId="171" xr:uid="{00000000-0005-0000-0000-0000A2000000}"/>
    <cellStyle name="Comma 2 5 2" xfId="172" xr:uid="{00000000-0005-0000-0000-0000A3000000}"/>
    <cellStyle name="Comma 2 5 2 2" xfId="2713" xr:uid="{12A43943-7E22-4909-BD43-4CC50D65B906}"/>
    <cellStyle name="Comma 2 5 3" xfId="2714" xr:uid="{9CD378B3-19A0-42B1-920D-366008A8CBB5}"/>
    <cellStyle name="Comma 2 5 4" xfId="2712" xr:uid="{622042BB-1F05-4818-A904-213D1F150B4D}"/>
    <cellStyle name="Comma 2 6" xfId="173" xr:uid="{00000000-0005-0000-0000-0000A4000000}"/>
    <cellStyle name="Comma 2 6 2" xfId="2715" xr:uid="{CE60EBF9-A2EA-4472-A330-E488E31E230C}"/>
    <cellStyle name="Comma 2 7" xfId="174" xr:uid="{00000000-0005-0000-0000-0000A5000000}"/>
    <cellStyle name="Comma 2 7 2" xfId="57363" xr:uid="{F9FA61F2-765B-47A3-984D-BC9A0B59ABAF}"/>
    <cellStyle name="Comma 2 8" xfId="175" xr:uid="{00000000-0005-0000-0000-0000A6000000}"/>
    <cellStyle name="Comma 2 8 2" xfId="650" xr:uid="{F217BB85-9864-4343-8134-7282CB4D2A3A}"/>
    <cellStyle name="Comma 2 9" xfId="176" xr:uid="{00000000-0005-0000-0000-0000A7000000}"/>
    <cellStyle name="Comma 2_דוח מס 2012" xfId="177" xr:uid="{00000000-0005-0000-0000-0000A8000000}"/>
    <cellStyle name="Comma 20" xfId="178" xr:uid="{00000000-0005-0000-0000-0000A9000000}"/>
    <cellStyle name="Comma 21" xfId="179" xr:uid="{00000000-0005-0000-0000-0000AA000000}"/>
    <cellStyle name="Comma 22" xfId="180" xr:uid="{00000000-0005-0000-0000-0000AB000000}"/>
    <cellStyle name="Comma 23" xfId="181" xr:uid="{00000000-0005-0000-0000-0000AC000000}"/>
    <cellStyle name="Comma 23 2" xfId="57367" xr:uid="{D8ACED42-7733-46C8-9CD1-22FDD2E54B85}"/>
    <cellStyle name="Comma 23 3" xfId="57368" xr:uid="{4356AA0B-231B-4597-937D-8BE733BD6368}"/>
    <cellStyle name="Comma 23 4" xfId="57369" xr:uid="{DA9F264F-FA4E-41EE-9ABD-6A3AF3E820F5}"/>
    <cellStyle name="Comma 23 5" xfId="57370" xr:uid="{650F168C-A990-4866-B6D5-ACA6016A9BC2}"/>
    <cellStyle name="Comma 23 6" xfId="60033" xr:uid="{D0DA93E7-D500-4582-A2A9-AC647C2A561B}"/>
    <cellStyle name="Comma 24" xfId="182" xr:uid="{00000000-0005-0000-0000-0000AD000000}"/>
    <cellStyle name="Comma 25" xfId="183" xr:uid="{00000000-0005-0000-0000-0000AE000000}"/>
    <cellStyle name="Comma 26" xfId="184" xr:uid="{00000000-0005-0000-0000-0000AF000000}"/>
    <cellStyle name="Comma 27" xfId="621" xr:uid="{AD5C4B80-E2CA-4E7B-8935-F682D524C264}"/>
    <cellStyle name="Comma 28" xfId="624" xr:uid="{9612FFEE-E3BB-42DB-A23E-31529515ECCB}"/>
    <cellStyle name="Comma 29" xfId="625" xr:uid="{52DE3465-B7C3-4887-96D0-14E20E0C0892}"/>
    <cellStyle name="Comma 3" xfId="185" xr:uid="{00000000-0005-0000-0000-0000B0000000}"/>
    <cellStyle name="Comma 3 10" xfId="60034" xr:uid="{71347515-F788-4E27-830E-C58DA27B140A}"/>
    <cellStyle name="Comma 3 11" xfId="60035" xr:uid="{DAD44790-8F04-4B64-BB0A-39EA95935E24}"/>
    <cellStyle name="Comma 3 12" xfId="60036" xr:uid="{21A45CA9-3263-4E59-BCA3-EC1987700838}"/>
    <cellStyle name="Comma 3 13" xfId="60037" xr:uid="{23F48027-DFB6-4A78-9E6F-7A30BC9966B8}"/>
    <cellStyle name="Comma 3 14" xfId="60038" xr:uid="{8F7FA9A0-3D21-409E-8BD8-CDC44CF59389}"/>
    <cellStyle name="Comma 3 15" xfId="60039" xr:uid="{60A4CADB-CD59-46F6-BAAB-FAD4F9077C43}"/>
    <cellStyle name="Comma 3 16" xfId="57371" xr:uid="{D7D7EB68-017F-46DE-8B6C-3F9601FC121A}"/>
    <cellStyle name="Comma 3 17" xfId="720" xr:uid="{EE28E832-77B1-4C46-954D-0AEBAF549261}"/>
    <cellStyle name="Comma 3 18" xfId="658" xr:uid="{96D34CE8-BE73-48B2-8E9A-5A653FD0534F}"/>
    <cellStyle name="Comma 3 19" xfId="628" xr:uid="{F1AE7C64-5C2B-4B37-A0A0-2A7E5B777B54}"/>
    <cellStyle name="Comma 3 2" xfId="186" xr:uid="{00000000-0005-0000-0000-0000B1000000}"/>
    <cellStyle name="Comma 3 2 2" xfId="1000" xr:uid="{63AEB981-8483-4CC0-9B33-DF9805C754F7}"/>
    <cellStyle name="Comma 3 2 3" xfId="57372" xr:uid="{FAA19537-A146-4B14-88C0-6243A00CD158}"/>
    <cellStyle name="Comma 3 2 4" xfId="765" xr:uid="{90BDE99F-EDC6-4090-924A-8A63DD123157}"/>
    <cellStyle name="Comma 3 2 5" xfId="659" xr:uid="{F547878A-DE1E-41A3-98DD-F0E19F76D232}"/>
    <cellStyle name="Comma 3 2 6" xfId="640" xr:uid="{D91A6A7A-3311-44CD-BE2F-317A37470953}"/>
    <cellStyle name="Comma 3 3" xfId="187" xr:uid="{00000000-0005-0000-0000-0000B2000000}"/>
    <cellStyle name="Comma 3 3 2" xfId="7223" xr:uid="{1E12C88C-0B6D-409E-AB21-EA0FD0AAF4D6}"/>
    <cellStyle name="Comma 3 3 3" xfId="61627" xr:uid="{CF61C9F8-8765-4459-A16B-25B11CCD1D71}"/>
    <cellStyle name="Comma 3 3 4" xfId="798" xr:uid="{5A456150-28AF-4AEA-AD66-210545605193}"/>
    <cellStyle name="Comma 3 4" xfId="188" xr:uid="{00000000-0005-0000-0000-0000B3000000}"/>
    <cellStyle name="Comma 3 4 2" xfId="189" xr:uid="{00000000-0005-0000-0000-0000B4000000}"/>
    <cellStyle name="Comma 3 4 2 2" xfId="190" xr:uid="{00000000-0005-0000-0000-0000B5000000}"/>
    <cellStyle name="Comma 3 4 3" xfId="191" xr:uid="{00000000-0005-0000-0000-0000B6000000}"/>
    <cellStyle name="Comma 3 4 4" xfId="192" xr:uid="{00000000-0005-0000-0000-0000B7000000}"/>
    <cellStyle name="Comma 3 4 5" xfId="2716" xr:uid="{A3547857-2CE2-4ABA-9414-00BCCE68333B}"/>
    <cellStyle name="Comma 3 5" xfId="193" xr:uid="{00000000-0005-0000-0000-0000B8000000}"/>
    <cellStyle name="Comma 3 5 2" xfId="194" xr:uid="{00000000-0005-0000-0000-0000B9000000}"/>
    <cellStyle name="Comma 3 5 2 2" xfId="57373" xr:uid="{583F1E64-4AB0-40DD-BCCE-0C7495DAFF08}"/>
    <cellStyle name="Comma 3 5 3" xfId="3666" xr:uid="{3401F821-6FB4-4A49-B4A5-03367F429FA2}"/>
    <cellStyle name="Comma 3 6" xfId="195" xr:uid="{00000000-0005-0000-0000-0000BA000000}"/>
    <cellStyle name="Comma 3 6 2" xfId="57374" xr:uid="{B30F60A9-FD40-4E8B-88BA-C4FD058507C6}"/>
    <cellStyle name="Comma 3 7" xfId="196" xr:uid="{00000000-0005-0000-0000-0000BB000000}"/>
    <cellStyle name="Comma 3 7 2" xfId="60040" xr:uid="{1ACBE471-7B4F-4A51-B120-9912C152EAF7}"/>
    <cellStyle name="Comma 3 8" xfId="617" xr:uid="{00000000-0005-0000-0000-0000BC000000}"/>
    <cellStyle name="Comma 3 8 2" xfId="60041" xr:uid="{82E9E918-46DD-4C79-BBC5-DCA66FB0EA04}"/>
    <cellStyle name="Comma 3 9" xfId="60042" xr:uid="{2B148977-539D-4DEC-A860-15C9A1CA75CE}"/>
    <cellStyle name="Comma 3_דוח מס 2012" xfId="197" xr:uid="{00000000-0005-0000-0000-0000BD000000}"/>
    <cellStyle name="Comma 31" xfId="57375" xr:uid="{6C5F647F-6CD2-424D-99FB-8CC87D71A2F3}"/>
    <cellStyle name="Comma 32" xfId="57376" xr:uid="{1C29CB8C-6742-47E4-B250-98EB0390330D}"/>
    <cellStyle name="Comma 32 2" xfId="55171" xr:uid="{94896FE9-F45D-4FAB-86B9-C6942AE07653}"/>
    <cellStyle name="Comma 34" xfId="63007" xr:uid="{8E2348DF-AAFE-49F2-9B4C-122A18FC7BCD}"/>
    <cellStyle name="Comma 4" xfId="198" xr:uid="{00000000-0005-0000-0000-0000BE000000}"/>
    <cellStyle name="Comma 4 2" xfId="199" xr:uid="{00000000-0005-0000-0000-0000BF000000}"/>
    <cellStyle name="Comma 4 2 10" xfId="871" xr:uid="{7226DAA8-C9E4-43BE-950E-220E4A718E00}"/>
    <cellStyle name="Comma 4 2 10 10" xfId="51306" xr:uid="{B4EA0F50-E93D-42A8-BE2B-5F67127E0E48}"/>
    <cellStyle name="Comma 4 2 10 11" xfId="3668" xr:uid="{794807C3-A0E6-4B7E-B173-A51F22606509}"/>
    <cellStyle name="Comma 4 2 10 12" xfId="59382" xr:uid="{1E3A9F8C-37F9-4B54-8194-193CE8750722}"/>
    <cellStyle name="Comma 4 2 10 2" xfId="2717" xr:uid="{9675C577-E9B7-4028-A71C-3AB75E0CFE07}"/>
    <cellStyle name="Comma 4 2 10 2 10" xfId="59383" xr:uid="{E765EDF5-0643-4DCA-84A0-8BE2924C0612}"/>
    <cellStyle name="Comma 4 2 10 2 2" xfId="7225" xr:uid="{5D014D0B-3AAB-4CFC-86B3-8FC2958A2625}"/>
    <cellStyle name="Comma 4 2 10 2 2 2" xfId="11450" xr:uid="{21F6A4AA-16EF-47C9-9A4B-D1E70DAB14A8}"/>
    <cellStyle name="Comma 4 2 10 2 2 2 2" xfId="30286" xr:uid="{758235BB-2232-46B4-BD4F-8057F3CDC871}"/>
    <cellStyle name="Comma 4 2 10 2 2 2 2 2" xfId="49048" xr:uid="{7F8CE1E6-F213-4789-B5D8-992AF93EF037}"/>
    <cellStyle name="Comma 4 2 10 2 2 2 3" xfId="20895" xr:uid="{0F1C9337-7A19-45B2-BB0B-2B1F2209C340}"/>
    <cellStyle name="Comma 4 2 10 2 2 2 4" xfId="39667" xr:uid="{9651372D-FC1B-4830-86FD-E3332708001F}"/>
    <cellStyle name="Comma 4 2 10 2 2 3" xfId="26264" xr:uid="{5C60FC7A-CC58-41F9-BEDD-34A7368E1767}"/>
    <cellStyle name="Comma 4 2 10 2 2 3 2" xfId="45026" xr:uid="{3DF23631-90D7-4F66-BCC8-97DB079E631C}"/>
    <cellStyle name="Comma 4 2 10 2 2 4" xfId="16873" xr:uid="{E60A888C-1072-4B24-AF8F-1DEC017F23E1}"/>
    <cellStyle name="Comma 4 2 10 2 2 5" xfId="35645" xr:uid="{DBDA62E7-FCDA-446E-97C1-EB5DE6001A6E}"/>
    <cellStyle name="Comma 4 2 10 2 2 6" xfId="53778" xr:uid="{53A1C21D-6904-4D17-A8B9-D9A33B9C2225}"/>
    <cellStyle name="Comma 4 2 10 2 2 7" xfId="61628" xr:uid="{1F3CB269-EB58-4CE6-805C-A5E81E54F458}"/>
    <cellStyle name="Comma 4 2 10 2 3" xfId="11451" xr:uid="{2F363AB7-7CE9-428E-8FC0-075FEE7AA811}"/>
    <cellStyle name="Comma 4 2 10 2 3 2" xfId="30287" xr:uid="{E371B7BD-0EBE-44B3-8EA5-535D7551CB62}"/>
    <cellStyle name="Comma 4 2 10 2 3 2 2" xfId="49049" xr:uid="{D6136308-5B06-4D3E-8ED5-FDE0586E0F02}"/>
    <cellStyle name="Comma 4 2 10 2 3 3" xfId="20896" xr:uid="{920E2E98-0FA6-4F0F-8123-C3CF61004570}"/>
    <cellStyle name="Comma 4 2 10 2 3 4" xfId="39668" xr:uid="{30F5C89A-7C8F-4F3F-A0E1-36BF4102925C}"/>
    <cellStyle name="Comma 4 2 10 2 3 5" xfId="53779" xr:uid="{BB9EB3D0-9456-4477-B5BF-5D60B5F90C0D}"/>
    <cellStyle name="Comma 4 2 10 2 3 6" xfId="61629" xr:uid="{93D0AE9F-869C-4041-AF8D-294E662DD6B5}"/>
    <cellStyle name="Comma 4 2 10 2 4" xfId="8959" xr:uid="{8D6D00A2-1300-4EB0-B451-4DB607DA4ED6}"/>
    <cellStyle name="Comma 4 2 10 2 4 2" xfId="27815" xr:uid="{A04DD42A-C2C6-411E-963F-19E15E2D6E8E}"/>
    <cellStyle name="Comma 4 2 10 2 4 2 2" xfId="46577" xr:uid="{13E7A9B2-FF18-49D8-9632-A677F6162CA7}"/>
    <cellStyle name="Comma 4 2 10 2 4 3" xfId="18424" xr:uid="{24093110-F6E9-4FC4-A595-EC4DA6365C15}"/>
    <cellStyle name="Comma 4 2 10 2 4 4" xfId="37196" xr:uid="{43C9B2D6-D67B-46EE-82D5-1375E4C663A1}"/>
    <cellStyle name="Comma 4 2 10 2 5" xfId="24593" xr:uid="{036B2AD3-0BB2-44CD-B4E4-F03595C27AF3}"/>
    <cellStyle name="Comma 4 2 10 2 5 2" xfId="43355" xr:uid="{C73AEFC2-AAB1-4487-AA17-C801F1530C47}"/>
    <cellStyle name="Comma 4 2 10 2 6" xfId="15202" xr:uid="{9232938A-2845-4FD2-841E-6D20C686290F}"/>
    <cellStyle name="Comma 4 2 10 2 7" xfId="33974" xr:uid="{D56C112C-61E1-4B10-AF40-1722CB586BB7}"/>
    <cellStyle name="Comma 4 2 10 2 8" xfId="51307" xr:uid="{ADAB4082-3282-423A-BE0C-816B2D8899A4}"/>
    <cellStyle name="Comma 4 2 10 2 9" xfId="5546" xr:uid="{7F852883-DAE7-4EA2-B4DF-AB1ECD21DFFD}"/>
    <cellStyle name="Comma 4 2 10 3" xfId="6321" xr:uid="{37126242-F713-47D6-94C0-6104BAD70FCF}"/>
    <cellStyle name="Comma 4 2 10 3 2" xfId="11452" xr:uid="{A64F0F6B-18A8-4DB1-8805-47DE56B4DDCB}"/>
    <cellStyle name="Comma 4 2 10 3 2 2" xfId="30288" xr:uid="{24EA2FDE-CE4A-43F0-B4D6-CC8482238A49}"/>
    <cellStyle name="Comma 4 2 10 3 2 2 2" xfId="49050" xr:uid="{340F682F-3676-4E00-A125-9C186C846C24}"/>
    <cellStyle name="Comma 4 2 10 3 2 3" xfId="20897" xr:uid="{2FDBDA3B-AE95-45BD-A8A2-4E03C4E7017A}"/>
    <cellStyle name="Comma 4 2 10 3 2 4" xfId="39669" xr:uid="{A078D04C-F272-4911-9072-3020874C81A5}"/>
    <cellStyle name="Comma 4 2 10 3 3" xfId="25368" xr:uid="{E9CB11B2-341A-4055-B03A-40A64D8A47CA}"/>
    <cellStyle name="Comma 4 2 10 3 3 2" xfId="44130" xr:uid="{E586C51E-3339-4F40-8CBF-F056B999C039}"/>
    <cellStyle name="Comma 4 2 10 3 4" xfId="15977" xr:uid="{24836A6A-139E-40E3-B4FD-2283837540F3}"/>
    <cellStyle name="Comma 4 2 10 3 5" xfId="34749" xr:uid="{15EF01C5-1ECC-4F95-862A-34DD005AECF9}"/>
    <cellStyle name="Comma 4 2 10 3 6" xfId="53780" xr:uid="{301F693A-A6F2-4C5D-BCEA-7AB78482FC4B}"/>
    <cellStyle name="Comma 4 2 10 3 7" xfId="61630" xr:uid="{47682D4D-D883-4B9C-863C-33975EB95B00}"/>
    <cellStyle name="Comma 4 2 10 4" xfId="4770" xr:uid="{13FCF117-BBAE-4231-B6D6-38919928CCD8}"/>
    <cellStyle name="Comma 4 2 10 4 2" xfId="11453" xr:uid="{C1A17366-CB22-4FB3-8E4F-DF8FDEDFE703}"/>
    <cellStyle name="Comma 4 2 10 4 2 2" xfId="30289" xr:uid="{0949B6AD-D4EA-46BE-AB0A-19F98000E926}"/>
    <cellStyle name="Comma 4 2 10 4 2 2 2" xfId="49051" xr:uid="{44C5A43D-432B-4690-910E-405C4977E160}"/>
    <cellStyle name="Comma 4 2 10 4 2 3" xfId="20898" xr:uid="{76CE18D6-F571-4AB4-AF97-933C8D0BC000}"/>
    <cellStyle name="Comma 4 2 10 4 2 4" xfId="39670" xr:uid="{725B9A6D-68D9-4418-BAAD-3E927320C48C}"/>
    <cellStyle name="Comma 4 2 10 4 3" xfId="23817" xr:uid="{B34D5BE0-39F8-46E4-958D-46C5ACF15AD8}"/>
    <cellStyle name="Comma 4 2 10 4 3 2" xfId="42580" xr:uid="{5FF14A74-CC37-4908-9AAB-27EE6106D403}"/>
    <cellStyle name="Comma 4 2 10 4 4" xfId="14426" xr:uid="{C96E662B-B5CC-4F5C-BF8B-90A69BDAC587}"/>
    <cellStyle name="Comma 4 2 10 4 5" xfId="33199" xr:uid="{319D6E63-1B35-438B-9BD5-2D8E5E74880F}"/>
    <cellStyle name="Comma 4 2 10 4 6" xfId="53781" xr:uid="{74751E3D-C9E9-4D69-B07B-75F1959EEA6F}"/>
    <cellStyle name="Comma 4 2 10 4 7" xfId="61631" xr:uid="{4CB1BEA8-63DF-48B8-932C-9A4074768BD3}"/>
    <cellStyle name="Comma 4 2 10 5" xfId="7224" xr:uid="{C8BC9FE5-BB33-4072-AC87-1D84C8C89DFC}"/>
    <cellStyle name="Comma 4 2 10 5 2" xfId="26263" xr:uid="{B9A97F76-E18C-4580-BF66-573E327CEA08}"/>
    <cellStyle name="Comma 4 2 10 5 2 2" xfId="45025" xr:uid="{BCD2BD22-10E8-44A6-BE3E-0F6BC7273854}"/>
    <cellStyle name="Comma 4 2 10 5 3" xfId="16872" xr:uid="{6F06C9B0-BCE2-4EF4-8F37-E964A610D83F}"/>
    <cellStyle name="Comma 4 2 10 5 4" xfId="35644" xr:uid="{BF0BFC8D-D6B0-4B87-B5EE-4FF7896A2205}"/>
    <cellStyle name="Comma 4 2 10 6" xfId="8958" xr:uid="{12F22367-0155-4F47-A9E0-953ED1A4E4B2}"/>
    <cellStyle name="Comma 4 2 10 6 2" xfId="27814" xr:uid="{E21F62FA-A216-4DFB-9D84-5DD9173AB1AB}"/>
    <cellStyle name="Comma 4 2 10 6 2 2" xfId="46576" xr:uid="{18E3942E-5B89-4F72-AFB8-CA914AC86E82}"/>
    <cellStyle name="Comma 4 2 10 6 3" xfId="18423" xr:uid="{3EDDDE9E-E22F-41D2-929C-9A8C8C28F0E6}"/>
    <cellStyle name="Comma 4 2 10 6 4" xfId="37195" xr:uid="{B9ACE80D-554D-4E80-9FCE-C1A7C7AB5AFB}"/>
    <cellStyle name="Comma 4 2 10 7" xfId="22721" xr:uid="{BAE06AAA-5A16-417C-B783-36F07C3713FD}"/>
    <cellStyle name="Comma 4 2 10 7 2" xfId="41493" xr:uid="{09FE9179-8376-478E-9C92-6CDB67B51474}"/>
    <cellStyle name="Comma 4 2 10 8" xfId="13330" xr:uid="{82B9AEA6-3461-446C-BA95-EAAE01CB3B3D}"/>
    <cellStyle name="Comma 4 2 10 9" xfId="32112" xr:uid="{71A9CF8A-5A66-44B3-9BD6-59D143B27BFA}"/>
    <cellStyle name="Comma 4 2 11" xfId="2718" xr:uid="{817BBA6B-9D0D-4CD4-A5F5-653DD47F5721}"/>
    <cellStyle name="Comma 4 2 11 2" xfId="4811" xr:uid="{17E6730C-226F-4640-BC3F-4F34B3AACD67}"/>
    <cellStyle name="Comma 4 2 11 2 2" xfId="11454" xr:uid="{FBA2E6E6-E9E8-4AAE-8BB6-2489A01F6F48}"/>
    <cellStyle name="Comma 4 2 11 2 2 2" xfId="30290" xr:uid="{FD020ECC-5A86-420A-8734-220D751192E7}"/>
    <cellStyle name="Comma 4 2 11 2 2 2 2" xfId="49052" xr:uid="{C23B859C-5EED-4934-9D94-0C6606EE0F8F}"/>
    <cellStyle name="Comma 4 2 11 2 2 3" xfId="20899" xr:uid="{B54D76CB-20BD-453D-9C68-4906DFDEAE89}"/>
    <cellStyle name="Comma 4 2 11 2 2 4" xfId="39671" xr:uid="{F0C19C05-09EC-4BA2-A6C5-1C1F42FB87E1}"/>
    <cellStyle name="Comma 4 2 11 2 3" xfId="23858" xr:uid="{32A30055-2C12-47F4-8959-F72FEC36B0BD}"/>
    <cellStyle name="Comma 4 2 11 2 3 2" xfId="42621" xr:uid="{5AF5CA8C-0EE3-4AE5-BFD5-65CB2EA32B02}"/>
    <cellStyle name="Comma 4 2 11 2 4" xfId="14467" xr:uid="{A648236B-3E18-43BF-8886-8294DA025D3C}"/>
    <cellStyle name="Comma 4 2 11 2 5" xfId="33240" xr:uid="{A082F538-827F-45A0-8A24-EFEA05DD35CA}"/>
    <cellStyle name="Comma 4 2 11 2 6" xfId="53782" xr:uid="{E548B613-6E14-4CA2-969F-439B4DE05A99}"/>
    <cellStyle name="Comma 4 2 11 2 7" xfId="61632" xr:uid="{A154C0AB-3AED-492C-A496-FB8FB0AD9E16}"/>
    <cellStyle name="Comma 4 2 11 3" xfId="7226" xr:uid="{9406A4D7-2C31-47FB-B17A-EE5AA694290A}"/>
    <cellStyle name="Comma 4 2 11 3 2" xfId="11455" xr:uid="{31C6C9AE-4287-4692-9563-B8A84ED945E1}"/>
    <cellStyle name="Comma 4 2 11 3 2 2" xfId="30291" xr:uid="{227EBD32-1488-4D9F-B81D-D8178A02E553}"/>
    <cellStyle name="Comma 4 2 11 3 2 2 2" xfId="49053" xr:uid="{E3B24F01-8C6D-4B75-9E5E-9CCB2DEC4A38}"/>
    <cellStyle name="Comma 4 2 11 3 2 3" xfId="20900" xr:uid="{9F162A1A-C057-4253-B8F0-7AFB1BFDCA3F}"/>
    <cellStyle name="Comma 4 2 11 3 2 4" xfId="39672" xr:uid="{CDDF8461-2C1E-4E3C-8352-6B19E343176C}"/>
    <cellStyle name="Comma 4 2 11 3 3" xfId="26265" xr:uid="{B05CF121-2BF4-4025-AD9B-3D941261B1F6}"/>
    <cellStyle name="Comma 4 2 11 3 3 2" xfId="45027" xr:uid="{D7BA9861-1481-41DF-842F-53E2DA312109}"/>
    <cellStyle name="Comma 4 2 11 3 4" xfId="16874" xr:uid="{5D0CD470-8E4A-4679-B231-047EDEDD1613}"/>
    <cellStyle name="Comma 4 2 11 3 5" xfId="35646" xr:uid="{D5B51AE5-E4F2-427E-A95B-14C896BAEB89}"/>
    <cellStyle name="Comma 4 2 11 3 6" xfId="53783" xr:uid="{CFC18C1C-ACFF-410E-89D4-ACF461302417}"/>
    <cellStyle name="Comma 4 2 11 3 7" xfId="61633" xr:uid="{42A34995-71A7-4C4D-A724-2C8920A6A6FA}"/>
    <cellStyle name="Comma 4 2 11 4" xfId="8960" xr:uid="{9B27D452-F1B6-4A47-856E-E272B414497E}"/>
    <cellStyle name="Comma 4 2 11 4 2" xfId="27816" xr:uid="{E17333A7-5A19-4CE6-9BF9-14FEDEAA86B0}"/>
    <cellStyle name="Comma 4 2 11 4 2 2" xfId="46578" xr:uid="{3AC8A53D-54BF-4FCD-A531-F83C8573C9F6}"/>
    <cellStyle name="Comma 4 2 11 4 3" xfId="18425" xr:uid="{D798C31D-5F3B-4ADA-AB62-1D0CA0C7F261}"/>
    <cellStyle name="Comma 4 2 11 4 4" xfId="37197" xr:uid="{789460F7-CA48-41D6-BA1F-E21CBB3C86EB}"/>
    <cellStyle name="Comma 4 2 11 5" xfId="22722" xr:uid="{12A5F41B-BD9E-438A-A1B5-2274B3CC3AAE}"/>
    <cellStyle name="Comma 4 2 11 6" xfId="13331" xr:uid="{6D7577DB-5035-4339-B4BE-2E1D530BF5AD}"/>
    <cellStyle name="Comma 4 2 11 7" xfId="51308" xr:uid="{5F4109E0-9860-4B16-BEC2-29314A6011F0}"/>
    <cellStyle name="Comma 4 2 11 8" xfId="3669" xr:uid="{434023A5-C7FC-47E4-947C-3635CEC3DC6F}"/>
    <cellStyle name="Comma 4 2 11 9" xfId="59384" xr:uid="{9CA0EE8F-2143-44BB-A5A6-D14C04B7798E}"/>
    <cellStyle name="Comma 4 2 12" xfId="2719" xr:uid="{756BC463-64E9-48E9-8F10-AC3C2A6E1E86}"/>
    <cellStyle name="Comma 4 2 12 10" xfId="59385" xr:uid="{B118E339-25E3-4A76-85E1-22A6A8665525}"/>
    <cellStyle name="Comma 4 2 12 2" xfId="11457" xr:uid="{9A180697-F054-4346-9380-F3BFFCA6D14D}"/>
    <cellStyle name="Comma 4 2 12 2 2" xfId="30293" xr:uid="{EBF3FEC2-2C59-4A37-BF96-A7CFE92AEF30}"/>
    <cellStyle name="Comma 4 2 12 2 2 2" xfId="49055" xr:uid="{9C5579E0-51D8-461B-88A8-57863C7C9675}"/>
    <cellStyle name="Comma 4 2 12 2 3" xfId="20902" xr:uid="{E8B9BF12-CEF1-4877-A567-58ECF753EDEE}"/>
    <cellStyle name="Comma 4 2 12 2 4" xfId="39674" xr:uid="{09B3FBF6-29C3-4331-894B-A1C8E0D92933}"/>
    <cellStyle name="Comma 4 2 12 2 5" xfId="53785" xr:uid="{7A17C419-7565-475D-A5EE-51BD48246315}"/>
    <cellStyle name="Comma 4 2 12 2 6" xfId="61634" xr:uid="{41B953C1-07C5-41FB-B7F6-1D5D7770E1F2}"/>
    <cellStyle name="Comma 4 2 12 3" xfId="11458" xr:uid="{D0D0A2CD-70F5-4314-9F13-45F0878F4668}"/>
    <cellStyle name="Comma 4 2 12 3 2" xfId="30294" xr:uid="{2D09B01F-17E4-4FF1-AF24-56CAA8AA6C47}"/>
    <cellStyle name="Comma 4 2 12 3 2 2" xfId="49056" xr:uid="{4A4B9422-2C1E-414D-976C-B98EB4CB4F0B}"/>
    <cellStyle name="Comma 4 2 12 3 3" xfId="20903" xr:uid="{D87DB4B3-9557-45E4-B6BB-DE918B199350}"/>
    <cellStyle name="Comma 4 2 12 3 4" xfId="39675" xr:uid="{7DEFC6E0-3A3E-4DE5-875D-D83527CB179B}"/>
    <cellStyle name="Comma 4 2 12 3 5" xfId="53786" xr:uid="{B1EC3D86-5895-464E-B8FA-FBBFF72BD028}"/>
    <cellStyle name="Comma 4 2 12 3 6" xfId="61635" xr:uid="{96CA6CFD-84DF-4C1C-A06A-6FFE762F0C77}"/>
    <cellStyle name="Comma 4 2 12 4" xfId="11456" xr:uid="{47AC9536-9DA7-4633-A652-30CFB5CC59A1}"/>
    <cellStyle name="Comma 4 2 12 4 2" xfId="30292" xr:uid="{F70C6E1F-5229-4CDE-8891-A300A033FACF}"/>
    <cellStyle name="Comma 4 2 12 4 2 2" xfId="49054" xr:uid="{8E42A69B-E28A-4431-BDA8-3129DC05697C}"/>
    <cellStyle name="Comma 4 2 12 4 3" xfId="20901" xr:uid="{4691366D-F66F-42EB-8408-22CBF41714C4}"/>
    <cellStyle name="Comma 4 2 12 4 4" xfId="39673" xr:uid="{5219A135-48D7-48FB-A9D0-7B8B45E66860}"/>
    <cellStyle name="Comma 4 2 12 5" xfId="24634" xr:uid="{D6881876-6BFD-4192-B057-A68E253FE09A}"/>
    <cellStyle name="Comma 4 2 12 5 2" xfId="43396" xr:uid="{C4CC0036-0704-4F53-94F1-6C5F18CA7F5E}"/>
    <cellStyle name="Comma 4 2 12 6" xfId="15243" xr:uid="{CF1D510C-0D48-4C66-B2F5-92FA7D9EE53A}"/>
    <cellStyle name="Comma 4 2 12 7" xfId="34015" xr:uid="{40B28CCD-B490-43DB-A5C1-06D496926B1F}"/>
    <cellStyle name="Comma 4 2 12 8" xfId="53784" xr:uid="{44271573-8163-4F22-B007-B45AC8FD41CE}"/>
    <cellStyle name="Comma 4 2 12 9" xfId="5587" xr:uid="{15553230-1308-42EF-A7DF-B1E7EC1E4A57}"/>
    <cellStyle name="Comma 4 2 13" xfId="2720" xr:uid="{1525C1FE-23BB-4009-A177-92D281C8E820}"/>
    <cellStyle name="Comma 4 2 13 2" xfId="11459" xr:uid="{9F3C61EE-27C1-4100-A0FF-A1167AA6BB3B}"/>
    <cellStyle name="Comma 4 2 13 3" xfId="23083" xr:uid="{A008F29E-12D5-4056-87B4-DE6FEC4DC73B}"/>
    <cellStyle name="Comma 4 2 13 3 2" xfId="41846" xr:uid="{EC7F43E7-34CB-432D-9DB3-FF8B4896DD40}"/>
    <cellStyle name="Comma 4 2 13 4" xfId="13692" xr:uid="{CCC77A1F-62EC-46F5-AC5C-9B4B30A018AC}"/>
    <cellStyle name="Comma 4 2 13 5" xfId="32465" xr:uid="{6DBC603F-FED3-4D15-8F73-A400E0BB1157}"/>
    <cellStyle name="Comma 4 2 13 6" xfId="4036" xr:uid="{C6AB3A97-FA3A-4972-B98E-052C7AAFA008}"/>
    <cellStyle name="Comma 4 2 14" xfId="2721" xr:uid="{2C724D03-E230-4325-BC3B-495201CD5DBA}"/>
    <cellStyle name="Comma 4 2 15" xfId="22720" xr:uid="{A372CB20-4E7D-46B7-9789-12ACBA4AF795}"/>
    <cellStyle name="Comma 4 2 15 2" xfId="41492" xr:uid="{7EC710CC-553A-49AE-99B8-78556F725E07}"/>
    <cellStyle name="Comma 4 2 16" xfId="13329" xr:uid="{AC828084-8F19-4183-9183-5C05FFCCF198}"/>
    <cellStyle name="Comma 4 2 17" xfId="32111" xr:uid="{559AB510-C9AA-4038-85F6-39CB38585E95}"/>
    <cellStyle name="Comma 4 2 18" xfId="3667" xr:uid="{FD16D447-8237-4846-8619-34F2685E57C2}"/>
    <cellStyle name="Comma 4 2 19" xfId="766" xr:uid="{3798D36E-452D-42DB-B978-B1035447EE21}"/>
    <cellStyle name="Comma 4 2 2" xfId="975" xr:uid="{6E5318CF-66D9-42F1-99CC-CA08144C8356}"/>
    <cellStyle name="Comma 4 2 2 10" xfId="2722" xr:uid="{5811106C-E036-40D8-9F18-2AD646D77BF8}"/>
    <cellStyle name="Comma 4 2 2 10 10" xfId="59387" xr:uid="{976F68EC-8EF8-45DF-B9B9-44139EEF25F4}"/>
    <cellStyle name="Comma 4 2 2 10 2" xfId="7228" xr:uid="{5D35317D-D2D9-4E7E-AC6D-BA56541E0C6B}"/>
    <cellStyle name="Comma 4 2 2 10 2 2" xfId="11460" xr:uid="{12613BFE-A375-4502-85E3-419BE7270324}"/>
    <cellStyle name="Comma 4 2 2 10 2 2 2" xfId="30295" xr:uid="{71627B43-C885-4239-B482-770762D99BA4}"/>
    <cellStyle name="Comma 4 2 2 10 2 2 2 2" xfId="49057" xr:uid="{0A6526AF-6E79-4DBD-9CFD-4D5A5F989DED}"/>
    <cellStyle name="Comma 4 2 2 10 2 2 3" xfId="20904" xr:uid="{C376BDD1-ED50-4DC5-A8E9-70F05374CE87}"/>
    <cellStyle name="Comma 4 2 2 10 2 2 4" xfId="39676" xr:uid="{F566CA01-2A73-409A-96A6-E05BE032B3DB}"/>
    <cellStyle name="Comma 4 2 2 10 2 3" xfId="26267" xr:uid="{5E7A03C4-AD5B-4290-8D96-4DE665AFC1BC}"/>
    <cellStyle name="Comma 4 2 2 10 2 3 2" xfId="45029" xr:uid="{4056AF44-CF96-4A87-9AFF-C88C859EF087}"/>
    <cellStyle name="Comma 4 2 2 10 2 4" xfId="16876" xr:uid="{1AAF163B-BDA5-4FF2-8483-573A837C1BF0}"/>
    <cellStyle name="Comma 4 2 2 10 2 5" xfId="35648" xr:uid="{E40C2CEC-C42A-4FDA-BFE2-4C7D5F6D3DB8}"/>
    <cellStyle name="Comma 4 2 2 10 2 6" xfId="53787" xr:uid="{5200B98E-BB7E-4594-BABB-80E744BC882A}"/>
    <cellStyle name="Comma 4 2 2 10 2 7" xfId="61636" xr:uid="{AD7D0650-A198-4AD2-ADCB-C2F45CC223A5}"/>
    <cellStyle name="Comma 4 2 2 10 3" xfId="11461" xr:uid="{0373945B-9915-4C00-A444-D3D0F88E8024}"/>
    <cellStyle name="Comma 4 2 2 10 3 2" xfId="30296" xr:uid="{678FC8F3-4A57-4BA9-9040-88C0F79376C4}"/>
    <cellStyle name="Comma 4 2 2 10 3 2 2" xfId="49058" xr:uid="{F12AA76A-2DE2-45E8-82A4-1724ACA5C59B}"/>
    <cellStyle name="Comma 4 2 2 10 3 3" xfId="20905" xr:uid="{20C1CD1C-AE78-44EE-AD38-3B97DB68224B}"/>
    <cellStyle name="Comma 4 2 2 10 3 4" xfId="39677" xr:uid="{F426B48C-A380-481B-9D12-C31C9868A7C9}"/>
    <cellStyle name="Comma 4 2 2 10 3 5" xfId="53788" xr:uid="{5C47A692-DE3A-4E4A-8039-E1A3FBA98032}"/>
    <cellStyle name="Comma 4 2 2 10 3 6" xfId="61637" xr:uid="{DD82CAE1-AD0D-49F2-AD61-8FDC0FD8E650}"/>
    <cellStyle name="Comma 4 2 2 10 4" xfId="8962" xr:uid="{7F063444-62A8-40EA-9D61-507C595ECA3A}"/>
    <cellStyle name="Comma 4 2 2 10 4 2" xfId="27818" xr:uid="{AF6694A0-3838-4262-AB4E-4A64308FCC20}"/>
    <cellStyle name="Comma 4 2 2 10 4 2 2" xfId="46580" xr:uid="{0CD7A2ED-2D03-4BDF-9686-31AE604FF40D}"/>
    <cellStyle name="Comma 4 2 2 10 4 3" xfId="18427" xr:uid="{06534C84-11F6-42D5-B7CC-91FA3C402B4D}"/>
    <cellStyle name="Comma 4 2 2 10 4 4" xfId="37199" xr:uid="{23570DB3-2410-4C4C-B25C-66DC19553AAE}"/>
    <cellStyle name="Comma 4 2 2 10 5" xfId="23879" xr:uid="{2833A7AC-03B0-4A66-931E-74FD9AC329B3}"/>
    <cellStyle name="Comma 4 2 2 10 5 2" xfId="42642" xr:uid="{DF498EE8-D6D5-46EE-8925-9353B3D4E8DB}"/>
    <cellStyle name="Comma 4 2 2 10 6" xfId="14488" xr:uid="{E22AB6CE-F197-4F6E-A031-FB90FA147C96}"/>
    <cellStyle name="Comma 4 2 2 10 7" xfId="33261" xr:uid="{78B336E8-8E61-45AE-83B7-FADDCBE42BAE}"/>
    <cellStyle name="Comma 4 2 2 10 8" xfId="51310" xr:uid="{EEC21D46-484D-420D-A60E-F27C71884EF0}"/>
    <cellStyle name="Comma 4 2 2 10 9" xfId="4832" xr:uid="{40C59B8B-0A31-4B38-973A-24D01AEB7D5D}"/>
    <cellStyle name="Comma 4 2 2 11" xfId="5608" xr:uid="{5A86AAEF-A96B-43AD-867B-0430C6BEA8EA}"/>
    <cellStyle name="Comma 4 2 2 11 2" xfId="11462" xr:uid="{0FD6B236-FFC0-450F-A2A1-DC6074B32192}"/>
    <cellStyle name="Comma 4 2 2 11 2 2" xfId="30297" xr:uid="{597EF4C2-282D-4ABC-A6B4-988E26229794}"/>
    <cellStyle name="Comma 4 2 2 11 2 2 2" xfId="49059" xr:uid="{750F6889-A111-463C-B64A-025E8DC177BD}"/>
    <cellStyle name="Comma 4 2 2 11 2 3" xfId="20906" xr:uid="{0A3DAF12-DB6F-414D-8377-C972B4E9997D}"/>
    <cellStyle name="Comma 4 2 2 11 2 4" xfId="39678" xr:uid="{7A00441F-C9C3-4594-BD9A-68A8AFBC8382}"/>
    <cellStyle name="Comma 4 2 2 11 3" xfId="24655" xr:uid="{310EB9A4-165E-4449-9703-4691669872CB}"/>
    <cellStyle name="Comma 4 2 2 11 3 2" xfId="43417" xr:uid="{076504FE-449A-40AB-AE34-9F2C2FE082DD}"/>
    <cellStyle name="Comma 4 2 2 11 4" xfId="15264" xr:uid="{D8621A06-D73A-4F9B-BCB7-3CF5F73B054E}"/>
    <cellStyle name="Comma 4 2 2 11 5" xfId="34036" xr:uid="{3EFDB1E9-3EFE-483C-81A9-B709CF316F4D}"/>
    <cellStyle name="Comma 4 2 2 11 6" xfId="53789" xr:uid="{8D731548-6630-4FDE-8737-573919938E2D}"/>
    <cellStyle name="Comma 4 2 2 11 7" xfId="61638" xr:uid="{B35414EF-0913-46BC-8CB9-EB675C33BDDE}"/>
    <cellStyle name="Comma 4 2 2 12" xfId="4057" xr:uid="{5C9F065B-FF03-42F5-93D0-9C659212D7BA}"/>
    <cellStyle name="Comma 4 2 2 12 2" xfId="11463" xr:uid="{2A64006A-7AEE-410A-85E7-9F615B8E8FDB}"/>
    <cellStyle name="Comma 4 2 2 12 2 2" xfId="30298" xr:uid="{88B63F25-828D-4F5C-85AA-FDF56FEF6902}"/>
    <cellStyle name="Comma 4 2 2 12 2 2 2" xfId="49060" xr:uid="{3692CEF9-9D5E-4863-BE90-AEF3B5B9E091}"/>
    <cellStyle name="Comma 4 2 2 12 2 3" xfId="20907" xr:uid="{3099E66F-9791-4012-BC13-F8AB239F2B2F}"/>
    <cellStyle name="Comma 4 2 2 12 2 4" xfId="39679" xr:uid="{861D57A1-8E0B-4591-9653-675ECDA10F93}"/>
    <cellStyle name="Comma 4 2 2 12 3" xfId="23104" xr:uid="{155B8ED0-44B4-4DE8-BD88-157B1C44E096}"/>
    <cellStyle name="Comma 4 2 2 12 3 2" xfId="41867" xr:uid="{1B296D53-E768-47E9-88E4-8199B6E4735C}"/>
    <cellStyle name="Comma 4 2 2 12 4" xfId="13713" xr:uid="{BE7B6A91-38E7-480D-8B3E-DFAEB8E37F25}"/>
    <cellStyle name="Comma 4 2 2 12 5" xfId="32486" xr:uid="{6CFF5BE7-0E42-4DF4-96AC-38DAEBE8A5F0}"/>
    <cellStyle name="Comma 4 2 2 12 6" xfId="53790" xr:uid="{2A151AD7-15F4-4E23-9D86-5E36B6A6DB07}"/>
    <cellStyle name="Comma 4 2 2 12 7" xfId="61639" xr:uid="{CF175D50-D20D-4E5E-81DE-0995A0544291}"/>
    <cellStyle name="Comma 4 2 2 13" xfId="7227" xr:uid="{82ECB38F-6CFD-4723-AF0C-ADBB7A280B3F}"/>
    <cellStyle name="Comma 4 2 2 13 2" xfId="26266" xr:uid="{D00F4928-499A-4A69-A340-D6A696E95B84}"/>
    <cellStyle name="Comma 4 2 2 13 2 2" xfId="45028" xr:uid="{D20ABAA9-AABE-42A4-8186-9F3661B754EB}"/>
    <cellStyle name="Comma 4 2 2 13 3" xfId="16875" xr:uid="{CAD361C4-73E6-4CE3-A70F-A64AFBE81EA1}"/>
    <cellStyle name="Comma 4 2 2 13 4" xfId="35647" xr:uid="{37CCE0DC-3663-4ABE-A2F1-C36261BD3A28}"/>
    <cellStyle name="Comma 4 2 2 14" xfId="8961" xr:uid="{4D26BD96-F072-4792-A12E-F8D6DDA9D7DB}"/>
    <cellStyle name="Comma 4 2 2 14 2" xfId="27817" xr:uid="{DC06DA79-7D8E-48EF-8A7F-4EA542968E68}"/>
    <cellStyle name="Comma 4 2 2 14 2 2" xfId="46579" xr:uid="{B49439D3-9048-401C-8D51-191038D0F3B9}"/>
    <cellStyle name="Comma 4 2 2 14 3" xfId="18426" xr:uid="{98499BE0-A17B-4D49-A120-33EFE624488F}"/>
    <cellStyle name="Comma 4 2 2 14 4" xfId="37198" xr:uid="{620AA520-63C4-4738-8972-C6BD6B23950E}"/>
    <cellStyle name="Comma 4 2 2 15" xfId="22723" xr:uid="{F1CA207D-468F-4646-94E7-80C53C1B4FD2}"/>
    <cellStyle name="Comma 4 2 2 15 2" xfId="41494" xr:uid="{A8EEB455-00C9-4AEF-B3F3-D19EC4433AEA}"/>
    <cellStyle name="Comma 4 2 2 16" xfId="13332" xr:uid="{127C22C6-A5C0-47C6-A605-5D3497C4A364}"/>
    <cellStyle name="Comma 4 2 2 17" xfId="32113" xr:uid="{5F4D8330-A8C5-4D18-82A9-94B2386077C3}"/>
    <cellStyle name="Comma 4 2 2 18" xfId="51309" xr:uid="{551F04EF-4771-4625-A01A-8E88C7E75570}"/>
    <cellStyle name="Comma 4 2 2 19" xfId="3670" xr:uid="{C0B3D2F0-3F04-479E-A5ED-5F455DBE0D58}"/>
    <cellStyle name="Comma 4 2 2 2" xfId="1162" xr:uid="{2F5AEA64-927C-48F2-8689-F8824E0231F9}"/>
    <cellStyle name="Comma 4 2 2 2 10" xfId="13333" xr:uid="{3D83320A-B75C-4885-B342-89F6C2677537}"/>
    <cellStyle name="Comma 4 2 2 2 11" xfId="32114" xr:uid="{9763B760-CC36-43D0-BB50-9C562AF6634C}"/>
    <cellStyle name="Comma 4 2 2 2 12" xfId="51311" xr:uid="{C70EA79D-2B84-4089-A7DC-69AFFA21E406}"/>
    <cellStyle name="Comma 4 2 2 2 13" xfId="3671" xr:uid="{3B18844F-2A76-4BF8-B306-DF1BF9650714}"/>
    <cellStyle name="Comma 4 2 2 2 14" xfId="59388" xr:uid="{6E8067CB-0CB9-400E-A438-FE53DA411790}"/>
    <cellStyle name="Comma 4 2 2 2 2" xfId="1368" xr:uid="{EFFEA229-6087-456F-B75B-5E53019E6EC5}"/>
    <cellStyle name="Comma 4 2 2 2 2 10" xfId="51312" xr:uid="{51430DCA-8D85-4494-9D77-FBD2F58222A7}"/>
    <cellStyle name="Comma 4 2 2 2 2 11" xfId="3672" xr:uid="{181BBFBA-ACC6-495A-8415-08C4D4B9F185}"/>
    <cellStyle name="Comma 4 2 2 2 2 12" xfId="59389" xr:uid="{0D928751-CF24-409C-904A-71F60DD5D5AC}"/>
    <cellStyle name="Comma 4 2 2 2 2 2" xfId="2026" xr:uid="{992113B5-B34C-4940-8129-6A7A73B0EDBC}"/>
    <cellStyle name="Comma 4 2 2 2 2 2 10" xfId="59390" xr:uid="{03F6A611-E0E6-45A8-BAB5-5A58B73E8540}"/>
    <cellStyle name="Comma 4 2 2 2 2 2 2" xfId="7231" xr:uid="{1EC3CC58-7CCF-417B-90D5-7B582C750F7E}"/>
    <cellStyle name="Comma 4 2 2 2 2 2 2 2" xfId="11464" xr:uid="{B1315EC4-8FBD-42E6-9261-CE08A3E34E13}"/>
    <cellStyle name="Comma 4 2 2 2 2 2 2 2 2" xfId="30299" xr:uid="{AB7ECE06-DE4E-4850-AF81-AD70FF7F7EC1}"/>
    <cellStyle name="Comma 4 2 2 2 2 2 2 2 2 2" xfId="49061" xr:uid="{A4853227-A687-450C-90D2-FF9CDEF4275B}"/>
    <cellStyle name="Comma 4 2 2 2 2 2 2 2 3" xfId="20908" xr:uid="{8AB92ED1-BC17-4423-9C37-6BE6B1E9030F}"/>
    <cellStyle name="Comma 4 2 2 2 2 2 2 2 4" xfId="39680" xr:uid="{7BFFA2CA-54B9-4A96-AA06-0A51E7E25B07}"/>
    <cellStyle name="Comma 4 2 2 2 2 2 2 3" xfId="26270" xr:uid="{B8C06E63-02E1-46DB-96C7-79319449CACD}"/>
    <cellStyle name="Comma 4 2 2 2 2 2 2 3 2" xfId="45032" xr:uid="{3B26E74C-6F47-4B16-9F62-4ED0FECFE565}"/>
    <cellStyle name="Comma 4 2 2 2 2 2 2 4" xfId="16879" xr:uid="{55D86985-140F-456B-8D23-6D7CFF0AE5C2}"/>
    <cellStyle name="Comma 4 2 2 2 2 2 2 5" xfId="35651" xr:uid="{84AF5D40-864E-4009-BCF1-0657FE70D7E2}"/>
    <cellStyle name="Comma 4 2 2 2 2 2 2 6" xfId="53791" xr:uid="{DE20E190-E7F8-4850-B717-5FD064600DE9}"/>
    <cellStyle name="Comma 4 2 2 2 2 2 2 7" xfId="61640" xr:uid="{C55FEDEB-C2F6-4047-89FB-DCEBABC5F200}"/>
    <cellStyle name="Comma 4 2 2 2 2 2 3" xfId="11465" xr:uid="{99600AA7-0C26-4690-A14E-F03701E67A9B}"/>
    <cellStyle name="Comma 4 2 2 2 2 2 3 2" xfId="30300" xr:uid="{88E12F39-9C10-4D75-87F8-F820B9F5BEAE}"/>
    <cellStyle name="Comma 4 2 2 2 2 2 3 2 2" xfId="49062" xr:uid="{55C67AA0-A447-4AF4-A80D-7F7B65DAA34A}"/>
    <cellStyle name="Comma 4 2 2 2 2 2 3 3" xfId="20909" xr:uid="{576821B4-E774-4A43-BCDE-4B9518970B70}"/>
    <cellStyle name="Comma 4 2 2 2 2 2 3 4" xfId="39681" xr:uid="{5AABAD7D-E51E-4858-BB6B-DC9FC50A66DB}"/>
    <cellStyle name="Comma 4 2 2 2 2 2 3 5" xfId="53792" xr:uid="{7FCE3EF7-E5D9-4678-9A29-F144F093FD48}"/>
    <cellStyle name="Comma 4 2 2 2 2 2 3 6" xfId="61641" xr:uid="{AA8AA03E-B756-449C-81C4-6590EB3C2BB0}"/>
    <cellStyle name="Comma 4 2 2 2 2 2 4" xfId="8965" xr:uid="{6222DCAB-189C-4FC7-8BBF-2532770FD2FF}"/>
    <cellStyle name="Comma 4 2 2 2 2 2 4 2" xfId="27821" xr:uid="{E90C4EC2-E4D5-4F7A-B9B1-CB23B2B512A4}"/>
    <cellStyle name="Comma 4 2 2 2 2 2 4 2 2" xfId="46583" xr:uid="{E701D7F7-19FA-428C-B153-3A4DCFA0CB10}"/>
    <cellStyle name="Comma 4 2 2 2 2 2 4 3" xfId="18430" xr:uid="{4AA3BF1B-EA10-476B-9411-157558EF18E0}"/>
    <cellStyle name="Comma 4 2 2 2 2 2 4 4" xfId="37202" xr:uid="{455DDDAD-B02D-4AA3-80C2-DA8668235555}"/>
    <cellStyle name="Comma 4 2 2 2 2 2 5" xfId="24137" xr:uid="{20FA498C-C313-4C31-AD07-880084544D34}"/>
    <cellStyle name="Comma 4 2 2 2 2 2 5 2" xfId="42900" xr:uid="{18C5C90A-DB10-44F1-9DA2-FCBBC5E70C80}"/>
    <cellStyle name="Comma 4 2 2 2 2 2 6" xfId="14746" xr:uid="{AB68A69B-B393-45C8-BE3B-0C4C10E108B3}"/>
    <cellStyle name="Comma 4 2 2 2 2 2 7" xfId="33519" xr:uid="{C924F6DF-E837-4C6A-A829-6FF696EFEC83}"/>
    <cellStyle name="Comma 4 2 2 2 2 2 8" xfId="51313" xr:uid="{274353E0-DB09-4E3F-85A3-8CFA1AF1E6EB}"/>
    <cellStyle name="Comma 4 2 2 2 2 2 9" xfId="5090" xr:uid="{943A90E9-33CE-4770-BBE2-490F65C208B4}"/>
    <cellStyle name="Comma 4 2 2 2 2 3" xfId="5866" xr:uid="{4B906C9B-8E91-4A14-860D-E926D72BB906}"/>
    <cellStyle name="Comma 4 2 2 2 2 3 2" xfId="11466" xr:uid="{65EAB584-DFE2-45D7-986C-7B2226F2B40D}"/>
    <cellStyle name="Comma 4 2 2 2 2 3 2 2" xfId="30301" xr:uid="{3F75DC86-C3DF-422D-9131-A15493D58E0E}"/>
    <cellStyle name="Comma 4 2 2 2 2 3 2 2 2" xfId="49063" xr:uid="{B587C34D-6BCE-45C7-8E3A-ADBF7DE93CBB}"/>
    <cellStyle name="Comma 4 2 2 2 2 3 2 3" xfId="20910" xr:uid="{FBD94F9E-D643-4359-9E2B-1E67D9FDDD4D}"/>
    <cellStyle name="Comma 4 2 2 2 2 3 2 4" xfId="39682" xr:uid="{61D8DD84-ABE9-4D7A-9582-D72E20286228}"/>
    <cellStyle name="Comma 4 2 2 2 2 3 3" xfId="24913" xr:uid="{24EF6969-7BF9-4DEE-AA98-C2E3AE83ECFD}"/>
    <cellStyle name="Comma 4 2 2 2 2 3 3 2" xfId="43675" xr:uid="{C7C63823-A25D-4C0B-9128-DECEB67BFC79}"/>
    <cellStyle name="Comma 4 2 2 2 2 3 4" xfId="15522" xr:uid="{C49E1ED8-871F-498C-8DF3-5C3D06F80975}"/>
    <cellStyle name="Comma 4 2 2 2 2 3 5" xfId="34294" xr:uid="{C618B94E-6483-45D7-B399-E23792854C75}"/>
    <cellStyle name="Comma 4 2 2 2 2 3 6" xfId="53793" xr:uid="{DB2CCA46-6C37-48E9-BEBA-D0CB70910508}"/>
    <cellStyle name="Comma 4 2 2 2 2 3 7" xfId="61642" xr:uid="{2B38AF98-2406-451C-82DE-6A631298C350}"/>
    <cellStyle name="Comma 4 2 2 2 2 4" xfId="4315" xr:uid="{AAFF6CDD-BBB1-4690-887B-1992981B7CBC}"/>
    <cellStyle name="Comma 4 2 2 2 2 4 2" xfId="11467" xr:uid="{1562A9F7-1F7F-4B8F-94B8-AC074E6B7A92}"/>
    <cellStyle name="Comma 4 2 2 2 2 4 2 2" xfId="30302" xr:uid="{9A2E6475-E727-4210-8D01-4FD0D9200108}"/>
    <cellStyle name="Comma 4 2 2 2 2 4 2 2 2" xfId="49064" xr:uid="{B8FCC742-A090-4085-97F1-631068BAB474}"/>
    <cellStyle name="Comma 4 2 2 2 2 4 2 3" xfId="20911" xr:uid="{A37D6E1D-CF02-45C6-8E0C-F30109354DA2}"/>
    <cellStyle name="Comma 4 2 2 2 2 4 2 4" xfId="39683" xr:uid="{FACFA921-74D8-4060-B810-287232BE05C9}"/>
    <cellStyle name="Comma 4 2 2 2 2 4 3" xfId="23362" xr:uid="{B0A4F164-ADCE-4E3A-9ADC-EA0B2FD06455}"/>
    <cellStyle name="Comma 4 2 2 2 2 4 3 2" xfId="42125" xr:uid="{B59BAEF9-9083-4C54-B4FF-5BFFD73C2E46}"/>
    <cellStyle name="Comma 4 2 2 2 2 4 4" xfId="13971" xr:uid="{76247AD9-5AFC-48FB-A54F-84F7DE4C00B1}"/>
    <cellStyle name="Comma 4 2 2 2 2 4 5" xfId="32744" xr:uid="{67676005-15B7-4D84-8256-87D2A7A0F724}"/>
    <cellStyle name="Comma 4 2 2 2 2 4 6" xfId="53794" xr:uid="{AC9F8834-0309-4743-B9CF-5F90265540DD}"/>
    <cellStyle name="Comma 4 2 2 2 2 4 7" xfId="61643" xr:uid="{DDF08880-0853-4C49-906D-38389EE4A9AF}"/>
    <cellStyle name="Comma 4 2 2 2 2 5" xfId="7230" xr:uid="{402A66BA-FE58-471C-A773-20D5B1E612C0}"/>
    <cellStyle name="Comma 4 2 2 2 2 5 2" xfId="26269" xr:uid="{C8EADF6A-1372-4082-87EA-CC5DBE18FB48}"/>
    <cellStyle name="Comma 4 2 2 2 2 5 2 2" xfId="45031" xr:uid="{26E18BD9-D40E-432D-A7B7-4F118134478F}"/>
    <cellStyle name="Comma 4 2 2 2 2 5 3" xfId="16878" xr:uid="{B87EAE50-418D-45C4-A1CF-F1EE5F7315C1}"/>
    <cellStyle name="Comma 4 2 2 2 2 5 4" xfId="35650" xr:uid="{F8751BC4-A0CA-4C32-B0DE-7BE0FA48718A}"/>
    <cellStyle name="Comma 4 2 2 2 2 6" xfId="8964" xr:uid="{95282017-B6BA-4514-B639-2967BDA57459}"/>
    <cellStyle name="Comma 4 2 2 2 2 6 2" xfId="27820" xr:uid="{6F61C487-885D-44A6-A120-45AEE9395FFF}"/>
    <cellStyle name="Comma 4 2 2 2 2 6 2 2" xfId="46582" xr:uid="{43F882C6-5E0F-419A-8FFD-4C6BBC941C0E}"/>
    <cellStyle name="Comma 4 2 2 2 2 6 3" xfId="18429" xr:uid="{0F2F47E2-0499-4BB0-8AFC-BAFD8A39B4DB}"/>
    <cellStyle name="Comma 4 2 2 2 2 6 4" xfId="37201" xr:uid="{307FBB44-0C6C-4736-BF48-D287B5A68750}"/>
    <cellStyle name="Comma 4 2 2 2 2 7" xfId="22725" xr:uid="{41B3A5B0-30E1-4EBF-BD7D-10250C124A62}"/>
    <cellStyle name="Comma 4 2 2 2 2 7 2" xfId="41496" xr:uid="{7ACBBEA0-5442-4EB4-8194-01AC98E429B6}"/>
    <cellStyle name="Comma 4 2 2 2 2 8" xfId="13334" xr:uid="{FB467DE5-A060-417F-AEEA-1A9B7C35F03F}"/>
    <cellStyle name="Comma 4 2 2 2 2 9" xfId="32115" xr:uid="{0BE4D119-DCB2-4C09-91D4-EE4C82435F4A}"/>
    <cellStyle name="Comma 4 2 2 2 3" xfId="1820" xr:uid="{44F6ACE8-F64B-41B8-9E5B-D611B98D3033}"/>
    <cellStyle name="Comma 4 2 2 2 3 10" xfId="51314" xr:uid="{B2F950AC-FF78-4EAA-BE89-4C44247E930E}"/>
    <cellStyle name="Comma 4 2 2 2 3 11" xfId="3673" xr:uid="{8F3C1862-EE5F-4852-B105-CE411A7E5797}"/>
    <cellStyle name="Comma 4 2 2 2 3 12" xfId="59391" xr:uid="{B1D89DA3-2DBD-4618-9A81-5DF15DCF62BE}"/>
    <cellStyle name="Comma 4 2 2 2 3 2" xfId="2723" xr:uid="{82651406-0D38-4BEB-AE16-8DB2DEB92F1D}"/>
    <cellStyle name="Comma 4 2 2 2 3 2 10" xfId="59392" xr:uid="{4CB3A107-EB39-4CF2-B081-29C6A7208447}"/>
    <cellStyle name="Comma 4 2 2 2 3 2 2" xfId="7233" xr:uid="{A1C6B226-C3DB-4E0E-8C65-04BC5D96CB70}"/>
    <cellStyle name="Comma 4 2 2 2 3 2 2 2" xfId="11468" xr:uid="{1D233A29-D348-4F4A-A9B7-14C85BCB15BF}"/>
    <cellStyle name="Comma 4 2 2 2 3 2 2 2 2" xfId="30303" xr:uid="{6BC3AAAE-5664-4B02-8196-19C8C3EAB278}"/>
    <cellStyle name="Comma 4 2 2 2 3 2 2 2 2 2" xfId="49065" xr:uid="{FD6704C8-1AB1-4BDD-BE8C-1A06F136D7C0}"/>
    <cellStyle name="Comma 4 2 2 2 3 2 2 2 3" xfId="20912" xr:uid="{FE70DE7D-F309-4096-B5A3-5A12FC75BB10}"/>
    <cellStyle name="Comma 4 2 2 2 3 2 2 2 4" xfId="39684" xr:uid="{DB84576B-2843-4A2D-9CA0-D9C2840A6102}"/>
    <cellStyle name="Comma 4 2 2 2 3 2 2 3" xfId="26272" xr:uid="{C94C661C-78B2-41F4-95BB-926C8726805B}"/>
    <cellStyle name="Comma 4 2 2 2 3 2 2 3 2" xfId="45034" xr:uid="{5B6F7E8F-FAA0-47F2-84CA-55B8A448287B}"/>
    <cellStyle name="Comma 4 2 2 2 3 2 2 4" xfId="16881" xr:uid="{BC835B0B-6034-4BCA-A132-79E71B83343E}"/>
    <cellStyle name="Comma 4 2 2 2 3 2 2 5" xfId="35653" xr:uid="{5B28C7CF-E863-49CE-8D65-3B81BA09EB1E}"/>
    <cellStyle name="Comma 4 2 2 2 3 2 2 6" xfId="53795" xr:uid="{5FCC6DDC-BC3F-430F-962E-ABE6C91E9AAE}"/>
    <cellStyle name="Comma 4 2 2 2 3 2 2 7" xfId="61644" xr:uid="{AEE07A40-BFFA-47F0-9392-47CF29D14598}"/>
    <cellStyle name="Comma 4 2 2 2 3 2 3" xfId="11469" xr:uid="{54A6322A-4AC8-43AE-A060-247F5243E518}"/>
    <cellStyle name="Comma 4 2 2 2 3 2 3 2" xfId="30304" xr:uid="{5C381865-70B2-41C1-A45B-D487DFABE342}"/>
    <cellStyle name="Comma 4 2 2 2 3 2 3 2 2" xfId="49066" xr:uid="{A040DCCA-F2D5-4B7A-8440-10F31B0D3E98}"/>
    <cellStyle name="Comma 4 2 2 2 3 2 3 3" xfId="20913" xr:uid="{ED273FDD-B9DB-44C9-9B32-E141D6BEA67D}"/>
    <cellStyle name="Comma 4 2 2 2 3 2 3 4" xfId="39685" xr:uid="{3172092B-CF4C-433F-99FD-8693E5CF9B4E}"/>
    <cellStyle name="Comma 4 2 2 2 3 2 3 5" xfId="53796" xr:uid="{2BBA747B-9F0D-4902-8214-E610AF7AD81B}"/>
    <cellStyle name="Comma 4 2 2 2 3 2 3 6" xfId="61645" xr:uid="{37974CC8-C648-4639-AA85-00261411F07B}"/>
    <cellStyle name="Comma 4 2 2 2 3 2 4" xfId="8967" xr:uid="{439BB861-7267-418C-AA69-0A45819E797F}"/>
    <cellStyle name="Comma 4 2 2 2 3 2 4 2" xfId="27823" xr:uid="{A43C9883-DCA9-417D-BE03-5FD1F85B9824}"/>
    <cellStyle name="Comma 4 2 2 2 3 2 4 2 2" xfId="46585" xr:uid="{BF2EF62B-8159-4010-AA1A-5789D9D25FD3}"/>
    <cellStyle name="Comma 4 2 2 2 3 2 4 3" xfId="18432" xr:uid="{574C3B33-DCF8-4BD0-AC42-E2AB6957BEE3}"/>
    <cellStyle name="Comma 4 2 2 2 3 2 4 4" xfId="37204" xr:uid="{3F649F7B-2DA6-460E-A93C-8D7D56CE6168}"/>
    <cellStyle name="Comma 4 2 2 2 3 2 5" xfId="24355" xr:uid="{A0059E88-A808-4B5C-AC8B-6300228F760C}"/>
    <cellStyle name="Comma 4 2 2 2 3 2 5 2" xfId="43118" xr:uid="{BE93ED8C-930E-4FBC-9AB9-A1F341B7DE23}"/>
    <cellStyle name="Comma 4 2 2 2 3 2 6" xfId="14964" xr:uid="{B78FD6C3-67B3-4406-9C92-FA0618399317}"/>
    <cellStyle name="Comma 4 2 2 2 3 2 7" xfId="33737" xr:uid="{31DFF376-6D49-4C6F-9061-DF8BE5BD3276}"/>
    <cellStyle name="Comma 4 2 2 2 3 2 8" xfId="51315" xr:uid="{4E1EA2C9-755E-4B3F-9E8C-7E9A8E0CAA7F}"/>
    <cellStyle name="Comma 4 2 2 2 3 2 9" xfId="5308" xr:uid="{C1ACAD68-D744-4099-A6C8-43615622E19B}"/>
    <cellStyle name="Comma 4 2 2 2 3 3" xfId="6084" xr:uid="{DBD99248-AC58-46CF-B7F8-64A6C27D61A1}"/>
    <cellStyle name="Comma 4 2 2 2 3 3 2" xfId="11470" xr:uid="{3C462815-1851-4275-981C-033AB6835B60}"/>
    <cellStyle name="Comma 4 2 2 2 3 3 2 2" xfId="30305" xr:uid="{9BBF1F69-C9F4-420F-B2FE-89089905B223}"/>
    <cellStyle name="Comma 4 2 2 2 3 3 2 2 2" xfId="49067" xr:uid="{7748B7D2-A67F-48A0-A5F1-F44DEC53F611}"/>
    <cellStyle name="Comma 4 2 2 2 3 3 2 3" xfId="20914" xr:uid="{BDBF2E08-2723-4147-A3AF-45297373375F}"/>
    <cellStyle name="Comma 4 2 2 2 3 3 2 4" xfId="39686" xr:uid="{7A550C0A-7389-4975-8733-2B32B3EB8F5E}"/>
    <cellStyle name="Comma 4 2 2 2 3 3 3" xfId="25131" xr:uid="{EC967E3B-D7D7-4C8A-B76C-05867DE55A9A}"/>
    <cellStyle name="Comma 4 2 2 2 3 3 3 2" xfId="43893" xr:uid="{E925B276-7A35-4EF7-8DF3-7BF00E07BF4A}"/>
    <cellStyle name="Comma 4 2 2 2 3 3 4" xfId="15740" xr:uid="{C065E3D4-ABBB-4A71-B752-607649FDB079}"/>
    <cellStyle name="Comma 4 2 2 2 3 3 5" xfId="34512" xr:uid="{FD7E7ACA-AD36-4950-98F9-C63F52EF6AD9}"/>
    <cellStyle name="Comma 4 2 2 2 3 3 6" xfId="53797" xr:uid="{4262887D-C60C-43E4-897E-FC31002FB80A}"/>
    <cellStyle name="Comma 4 2 2 2 3 3 7" xfId="61646" xr:uid="{3DA9E1C4-C308-474F-9E5D-164EF61100FC}"/>
    <cellStyle name="Comma 4 2 2 2 3 4" xfId="4533" xr:uid="{84EA79B0-2362-40C2-82EC-F096920D4D5D}"/>
    <cellStyle name="Comma 4 2 2 2 3 4 2" xfId="11471" xr:uid="{E4DBF5BD-CAD5-4A42-86F2-3916A2D6119B}"/>
    <cellStyle name="Comma 4 2 2 2 3 4 2 2" xfId="30306" xr:uid="{0AF3C4DC-F0E2-4FD0-8B5E-7D96CC365EF1}"/>
    <cellStyle name="Comma 4 2 2 2 3 4 2 2 2" xfId="49068" xr:uid="{74ABF5D0-C85B-432C-BD50-FC95116FCECF}"/>
    <cellStyle name="Comma 4 2 2 2 3 4 2 3" xfId="20915" xr:uid="{6AB3F9C9-B19C-4564-BB37-1546EC18125C}"/>
    <cellStyle name="Comma 4 2 2 2 3 4 2 4" xfId="39687" xr:uid="{8681955B-E937-4F98-BD68-A2893E6B09B4}"/>
    <cellStyle name="Comma 4 2 2 2 3 4 3" xfId="23580" xr:uid="{B314AE08-749F-498D-9AC7-9AAFE4326DC2}"/>
    <cellStyle name="Comma 4 2 2 2 3 4 3 2" xfId="42343" xr:uid="{DEF964AF-078C-4EEF-BEE7-786CE35F4961}"/>
    <cellStyle name="Comma 4 2 2 2 3 4 4" xfId="14189" xr:uid="{4A344F86-18DC-4ABB-A14C-548661C3D07D}"/>
    <cellStyle name="Comma 4 2 2 2 3 4 5" xfId="32962" xr:uid="{0811671F-0373-4E92-A00E-6D6FB7BF7E74}"/>
    <cellStyle name="Comma 4 2 2 2 3 4 6" xfId="53798" xr:uid="{993163C9-18E9-40DE-93A2-A52026554C34}"/>
    <cellStyle name="Comma 4 2 2 2 3 4 7" xfId="61647" xr:uid="{02552CA1-9608-4F57-8BB8-17F865FBAF63}"/>
    <cellStyle name="Comma 4 2 2 2 3 5" xfId="7232" xr:uid="{E50234D4-4C5E-46F7-84E1-D19E935FC8F3}"/>
    <cellStyle name="Comma 4 2 2 2 3 5 2" xfId="26271" xr:uid="{47E2E6D7-753E-4621-A746-15700B582B5B}"/>
    <cellStyle name="Comma 4 2 2 2 3 5 2 2" xfId="45033" xr:uid="{2EDC224D-47FE-4930-8439-EF193C0C3B83}"/>
    <cellStyle name="Comma 4 2 2 2 3 5 3" xfId="16880" xr:uid="{FB1A0381-EAAC-4DDD-A5E7-2B5D16B2E7A4}"/>
    <cellStyle name="Comma 4 2 2 2 3 5 4" xfId="35652" xr:uid="{0AF19E6B-3D90-4853-A271-4EBDBCB5D657}"/>
    <cellStyle name="Comma 4 2 2 2 3 6" xfId="8966" xr:uid="{E9477EDE-AC20-4B46-9E9A-4CB97DAE945A}"/>
    <cellStyle name="Comma 4 2 2 2 3 6 2" xfId="27822" xr:uid="{F192F28C-AA5E-45C2-A2C0-4FEC22083C16}"/>
    <cellStyle name="Comma 4 2 2 2 3 6 2 2" xfId="46584" xr:uid="{07BCC7DB-A3F3-48F9-872E-CAD82DDF3FF2}"/>
    <cellStyle name="Comma 4 2 2 2 3 6 3" xfId="18431" xr:uid="{28E48F51-0457-461D-9B95-21E5C835C80A}"/>
    <cellStyle name="Comma 4 2 2 2 3 6 4" xfId="37203" xr:uid="{A7D54423-0E52-4690-8F9E-95F6FD30E1C0}"/>
    <cellStyle name="Comma 4 2 2 2 3 7" xfId="22726" xr:uid="{719555D4-949B-48BE-81F7-96DFE3AC6C09}"/>
    <cellStyle name="Comma 4 2 2 2 3 7 2" xfId="41497" xr:uid="{B5BF2172-0CFD-43CF-BA47-9D5FC2691FD5}"/>
    <cellStyle name="Comma 4 2 2 2 3 8" xfId="13335" xr:uid="{866CC78F-5C09-404F-AA5D-99E339B4A2E0}"/>
    <cellStyle name="Comma 4 2 2 2 3 9" xfId="32116" xr:uid="{583C7A79-D39A-4165-B777-63A35385ED61}"/>
    <cellStyle name="Comma 4 2 2 2 4" xfId="1614" xr:uid="{1D4F255E-74AA-4FC4-8C0E-F496EE28717D}"/>
    <cellStyle name="Comma 4 2 2 2 4 10" xfId="59393" xr:uid="{8921F810-4D7C-4EF4-8F60-8D2B9EC8F7A8}"/>
    <cellStyle name="Comma 4 2 2 2 4 2" xfId="7234" xr:uid="{D5E91D8F-951B-4459-9EEF-16EB0AAD7347}"/>
    <cellStyle name="Comma 4 2 2 2 4 2 2" xfId="11472" xr:uid="{2B883D8E-228B-4283-AB94-285B13C02D3A}"/>
    <cellStyle name="Comma 4 2 2 2 4 2 2 2" xfId="30307" xr:uid="{723F11AE-8A23-475B-910B-42D08DAAA4C8}"/>
    <cellStyle name="Comma 4 2 2 2 4 2 2 2 2" xfId="49069" xr:uid="{08BF1053-2F2B-41C9-9798-7ADA76820B02}"/>
    <cellStyle name="Comma 4 2 2 2 4 2 2 3" xfId="20916" xr:uid="{65C1E231-6585-4512-8C47-43A373B0D0D4}"/>
    <cellStyle name="Comma 4 2 2 2 4 2 2 4" xfId="39688" xr:uid="{62399605-B0AD-48C0-9087-8F959555F851}"/>
    <cellStyle name="Comma 4 2 2 2 4 2 3" xfId="26273" xr:uid="{A49F853C-E8AB-40CB-819F-4D21F90F9BEE}"/>
    <cellStyle name="Comma 4 2 2 2 4 2 3 2" xfId="45035" xr:uid="{00CBA5FB-13E3-44F6-858E-FA328C798B8E}"/>
    <cellStyle name="Comma 4 2 2 2 4 2 4" xfId="16882" xr:uid="{4682D8A1-20A0-49FF-B2E8-22625EBF002A}"/>
    <cellStyle name="Comma 4 2 2 2 4 2 5" xfId="35654" xr:uid="{02970E29-B1AA-43CB-A6F2-31A05D79ED7F}"/>
    <cellStyle name="Comma 4 2 2 2 4 2 6" xfId="53799" xr:uid="{7E09986A-494F-4871-BB78-F90BDAEC9A19}"/>
    <cellStyle name="Comma 4 2 2 2 4 2 7" xfId="61648" xr:uid="{98DF3C31-E092-4A98-8E1C-17638300FA09}"/>
    <cellStyle name="Comma 4 2 2 2 4 3" xfId="11473" xr:uid="{57A0C2CF-38C8-4C31-93E5-6F5C49C66B4C}"/>
    <cellStyle name="Comma 4 2 2 2 4 3 2" xfId="30308" xr:uid="{F651A1F9-245E-4911-A3E5-4F52C0F72105}"/>
    <cellStyle name="Comma 4 2 2 2 4 3 2 2" xfId="49070" xr:uid="{4C6C3DA2-0BB3-4C3F-B44A-5F014C38BC5C}"/>
    <cellStyle name="Comma 4 2 2 2 4 3 3" xfId="20917" xr:uid="{90C9F077-D7E0-4594-85E9-91FA7C8941D9}"/>
    <cellStyle name="Comma 4 2 2 2 4 3 4" xfId="39689" xr:uid="{B098D145-69C6-4C37-AB7B-12518EEFB1A2}"/>
    <cellStyle name="Comma 4 2 2 2 4 3 5" xfId="53800" xr:uid="{D428851B-D942-45C3-9906-C25C156664A0}"/>
    <cellStyle name="Comma 4 2 2 2 4 3 6" xfId="61649" xr:uid="{E71454CD-1CF7-47E1-BBF6-8989C505A339}"/>
    <cellStyle name="Comma 4 2 2 2 4 4" xfId="8968" xr:uid="{7BC3247B-6218-4E64-8305-CF42723BC3C2}"/>
    <cellStyle name="Comma 4 2 2 2 4 4 2" xfId="27824" xr:uid="{2CEF0836-AE1E-4D76-AE0E-07B23A4F7C24}"/>
    <cellStyle name="Comma 4 2 2 2 4 4 2 2" xfId="46586" xr:uid="{4E3BBE3F-8B7B-48A5-8A2C-84A079C71A4E}"/>
    <cellStyle name="Comma 4 2 2 2 4 4 3" xfId="18433" xr:uid="{05F0FACF-3EE5-4545-B43A-93F391527052}"/>
    <cellStyle name="Comma 4 2 2 2 4 4 4" xfId="37205" xr:uid="{4C9BD918-1803-4A5D-8F9E-775B6F9951BD}"/>
    <cellStyle name="Comma 4 2 2 2 4 5" xfId="23922" xr:uid="{202A66F4-2FA4-46B2-97EE-AD3623AAECD9}"/>
    <cellStyle name="Comma 4 2 2 2 4 5 2" xfId="42685" xr:uid="{55A8F24C-BCFC-4BC8-BEFB-27AE19B701DA}"/>
    <cellStyle name="Comma 4 2 2 2 4 6" xfId="14531" xr:uid="{BEEAB4A5-5B10-4DCB-B21D-9DB9133B4E76}"/>
    <cellStyle name="Comma 4 2 2 2 4 7" xfId="33304" xr:uid="{4AC3EECA-03ED-4D1E-A9AB-82BB4DF6B22B}"/>
    <cellStyle name="Comma 4 2 2 2 4 8" xfId="51316" xr:uid="{61D9D606-A165-4F4D-8630-FBC9C9E13984}"/>
    <cellStyle name="Comma 4 2 2 2 4 9" xfId="4875" xr:uid="{8FD9E979-F58A-4854-9443-B79B7E1F8EA4}"/>
    <cellStyle name="Comma 4 2 2 2 5" xfId="5651" xr:uid="{4BB0D04C-B49E-4B0B-98A8-1A126CEA6F05}"/>
    <cellStyle name="Comma 4 2 2 2 5 2" xfId="11474" xr:uid="{FEFFEF17-C9B6-4F13-9828-6FAEF05B62EF}"/>
    <cellStyle name="Comma 4 2 2 2 5 2 2" xfId="30309" xr:uid="{49C30A46-1BAC-4863-8BE1-5732B8DF65FF}"/>
    <cellStyle name="Comma 4 2 2 2 5 2 2 2" xfId="49071" xr:uid="{EBFA9100-CF2A-4E89-8152-93F8FFF0A3D7}"/>
    <cellStyle name="Comma 4 2 2 2 5 2 3" xfId="20918" xr:uid="{242A3412-8499-4A1B-B360-DFA9B8D0069F}"/>
    <cellStyle name="Comma 4 2 2 2 5 2 4" xfId="39690" xr:uid="{F7DA600D-99B2-406A-A431-ADA42B4ECAEB}"/>
    <cellStyle name="Comma 4 2 2 2 5 3" xfId="24698" xr:uid="{A98640E0-72B6-4FFE-B7CC-6CBAA0947684}"/>
    <cellStyle name="Comma 4 2 2 2 5 3 2" xfId="43460" xr:uid="{029341FD-D163-48F8-B03C-DCCA53ECDD7D}"/>
    <cellStyle name="Comma 4 2 2 2 5 4" xfId="15307" xr:uid="{DD02FB84-28E3-444F-A748-6871104F9148}"/>
    <cellStyle name="Comma 4 2 2 2 5 5" xfId="34079" xr:uid="{666D6F89-8D2C-4EB9-933C-0D64250EA307}"/>
    <cellStyle name="Comma 4 2 2 2 5 6" xfId="53801" xr:uid="{5F0D1A10-05CA-48F7-A258-288CF4C275C2}"/>
    <cellStyle name="Comma 4 2 2 2 5 7" xfId="61650" xr:uid="{256D5191-A4CD-4AE4-B9B0-5F269C9FC84A}"/>
    <cellStyle name="Comma 4 2 2 2 6" xfId="4100" xr:uid="{6204CA46-BF75-4F59-80BA-9166F9BB8362}"/>
    <cellStyle name="Comma 4 2 2 2 6 2" xfId="11475" xr:uid="{53CB3A8A-FE45-4711-9F8C-066B62413083}"/>
    <cellStyle name="Comma 4 2 2 2 6 2 2" xfId="30310" xr:uid="{69FCCFB4-AE2C-4BFD-A739-17B2CCC4BDBF}"/>
    <cellStyle name="Comma 4 2 2 2 6 2 2 2" xfId="49072" xr:uid="{8444F875-19C2-45EF-9413-FBD9C38E2176}"/>
    <cellStyle name="Comma 4 2 2 2 6 2 3" xfId="20919" xr:uid="{657C0E04-E1FF-4ED0-9728-099D5654CE4F}"/>
    <cellStyle name="Comma 4 2 2 2 6 2 4" xfId="39691" xr:uid="{C40D17D9-EF86-4DD1-BDDB-1BB31AADAC3E}"/>
    <cellStyle name="Comma 4 2 2 2 6 3" xfId="23147" xr:uid="{90A089C6-65AB-433D-AC46-DD1E019010B3}"/>
    <cellStyle name="Comma 4 2 2 2 6 3 2" xfId="41910" xr:uid="{976D7A59-EA39-4EAA-A146-6AA4F92FC448}"/>
    <cellStyle name="Comma 4 2 2 2 6 4" xfId="13756" xr:uid="{19D07EA3-3641-475F-B1F1-EFAE0609B52B}"/>
    <cellStyle name="Comma 4 2 2 2 6 5" xfId="32529" xr:uid="{9A889E6D-4DD4-4B91-B299-392A96509D1F}"/>
    <cellStyle name="Comma 4 2 2 2 6 6" xfId="53802" xr:uid="{85A0ACA0-AE85-4F58-A8A2-D479F85B92AB}"/>
    <cellStyle name="Comma 4 2 2 2 6 7" xfId="61651" xr:uid="{07D45C5C-173E-4311-A50C-2CF5B64951B0}"/>
    <cellStyle name="Comma 4 2 2 2 7" xfId="7229" xr:uid="{6ED6D270-D48F-41E9-BCEC-4D3204F79ED4}"/>
    <cellStyle name="Comma 4 2 2 2 7 2" xfId="26268" xr:uid="{053A7B02-37AB-443F-BB58-9D849AE0C198}"/>
    <cellStyle name="Comma 4 2 2 2 7 2 2" xfId="45030" xr:uid="{0328FABF-214C-447E-8E48-02DC7F29A035}"/>
    <cellStyle name="Comma 4 2 2 2 7 3" xfId="16877" xr:uid="{10407AAD-A248-42FA-9D9C-3E6891D7FEE0}"/>
    <cellStyle name="Comma 4 2 2 2 7 4" xfId="35649" xr:uid="{8F2144A3-D9DA-4D0E-95BD-54CA33665599}"/>
    <cellStyle name="Comma 4 2 2 2 8" xfId="8963" xr:uid="{5485D7AD-BCA9-4967-A729-FBEC5F29A4D3}"/>
    <cellStyle name="Comma 4 2 2 2 8 2" xfId="27819" xr:uid="{4D40AA8E-5985-4A66-A4E6-3F80A9321B6C}"/>
    <cellStyle name="Comma 4 2 2 2 8 2 2" xfId="46581" xr:uid="{55405BF1-C53F-4908-824E-903F8C72A7EF}"/>
    <cellStyle name="Comma 4 2 2 2 8 3" xfId="18428" xr:uid="{00D29C36-0917-4FCE-97DF-026D8F53B3C4}"/>
    <cellStyle name="Comma 4 2 2 2 8 4" xfId="37200" xr:uid="{BCC5D06E-D8DF-47A7-8A17-F4AA9DD6FF36}"/>
    <cellStyle name="Comma 4 2 2 2 9" xfId="22724" xr:uid="{CABCDE3F-51ED-4520-B73B-71C4DB188078}"/>
    <cellStyle name="Comma 4 2 2 2 9 2" xfId="41495" xr:uid="{F2B7A464-1939-40F8-9D66-8579EA666AF4}"/>
    <cellStyle name="Comma 4 2 2 20" xfId="59386" xr:uid="{AC230313-3B85-4C0E-ADCC-8BE5FC97D841}"/>
    <cellStyle name="Comma 4 2 2 3" xfId="1244" xr:uid="{552B936C-5817-4A3A-9E53-D532AE75F469}"/>
    <cellStyle name="Comma 4 2 2 3 10" xfId="13336" xr:uid="{7A5AEF6B-31EC-46B3-9B6F-17AA698E921C}"/>
    <cellStyle name="Comma 4 2 2 3 11" xfId="32117" xr:uid="{F40D8DFB-9F23-44A7-A8AC-461D724DBCF9}"/>
    <cellStyle name="Comma 4 2 2 3 12" xfId="51317" xr:uid="{5E4E3167-39D2-4205-B2D0-4EE1D9564E58}"/>
    <cellStyle name="Comma 4 2 2 3 13" xfId="3674" xr:uid="{CB333480-9456-41ED-B32F-1B0319439989}"/>
    <cellStyle name="Comma 4 2 2 3 14" xfId="59394" xr:uid="{BB117427-2EA5-4E44-9AE4-B8FC6876DD80}"/>
    <cellStyle name="Comma 4 2 2 3 2" xfId="1450" xr:uid="{8E43E51A-AFF5-445F-9E1B-B6B617121031}"/>
    <cellStyle name="Comma 4 2 2 3 2 10" xfId="51318" xr:uid="{9785DB1B-0821-4E72-A681-737DC1AE11A1}"/>
    <cellStyle name="Comma 4 2 2 3 2 11" xfId="3675" xr:uid="{88AF466A-39FF-492F-8C24-E12DA5CE6BD0}"/>
    <cellStyle name="Comma 4 2 2 3 2 12" xfId="59395" xr:uid="{54095B1F-987F-4915-AB6D-BC3A01FE8A15}"/>
    <cellStyle name="Comma 4 2 2 3 2 2" xfId="2108" xr:uid="{35E5F5B6-3BDB-43F8-BFAD-8A2EFA5A8E5A}"/>
    <cellStyle name="Comma 4 2 2 3 2 2 10" xfId="59396" xr:uid="{94FE90BF-E4BA-42F5-91B2-2385096B2A9A}"/>
    <cellStyle name="Comma 4 2 2 3 2 2 2" xfId="7237" xr:uid="{A6B9D7B9-695E-4655-BC73-001BC1B73FCF}"/>
    <cellStyle name="Comma 4 2 2 3 2 2 2 2" xfId="11476" xr:uid="{DE90213D-FC03-430E-A17D-0D9848A8A14F}"/>
    <cellStyle name="Comma 4 2 2 3 2 2 2 2 2" xfId="30311" xr:uid="{05BB445D-62D5-4756-9152-388E91904D48}"/>
    <cellStyle name="Comma 4 2 2 3 2 2 2 2 2 2" xfId="49073" xr:uid="{B202C6D6-16BE-40EB-8D89-6203F81ADE4B}"/>
    <cellStyle name="Comma 4 2 2 3 2 2 2 2 3" xfId="20920" xr:uid="{FA77A0E7-4788-47F2-9031-B3543FBE62C8}"/>
    <cellStyle name="Comma 4 2 2 3 2 2 2 2 4" xfId="39692" xr:uid="{D6EC93B9-3C2F-427F-8156-FC360E10EE21}"/>
    <cellStyle name="Comma 4 2 2 3 2 2 2 3" xfId="26276" xr:uid="{5723E45E-BD6B-4DC4-8CDC-968C593F9689}"/>
    <cellStyle name="Comma 4 2 2 3 2 2 2 3 2" xfId="45038" xr:uid="{DAA7D583-DC2D-44BD-B003-05B54456291A}"/>
    <cellStyle name="Comma 4 2 2 3 2 2 2 4" xfId="16885" xr:uid="{7B386E86-B25E-4C48-86CF-714C4A995F72}"/>
    <cellStyle name="Comma 4 2 2 3 2 2 2 5" xfId="35657" xr:uid="{D67F3E45-243E-4F34-B490-90BBD42763A5}"/>
    <cellStyle name="Comma 4 2 2 3 2 2 2 6" xfId="53803" xr:uid="{F43C977E-CD28-427C-8FF5-1EB35563F365}"/>
    <cellStyle name="Comma 4 2 2 3 2 2 2 7" xfId="61652" xr:uid="{BF15F239-8483-42DA-ABE1-93EC73ED9E89}"/>
    <cellStyle name="Comma 4 2 2 3 2 2 3" xfId="11477" xr:uid="{EFFF2A30-B680-4330-839E-898036308FDE}"/>
    <cellStyle name="Comma 4 2 2 3 2 2 3 2" xfId="30312" xr:uid="{552DAF4D-EAA0-43C6-95EC-AD5B58D68CFE}"/>
    <cellStyle name="Comma 4 2 2 3 2 2 3 2 2" xfId="49074" xr:uid="{7284969C-1AB6-4283-B0B3-11375BEB8AD4}"/>
    <cellStyle name="Comma 4 2 2 3 2 2 3 3" xfId="20921" xr:uid="{ADA7FAE2-BA93-4FBB-A051-746C41C0AE67}"/>
    <cellStyle name="Comma 4 2 2 3 2 2 3 4" xfId="39693" xr:uid="{ECAC4F8A-8A58-4367-91DB-4835A002FF04}"/>
    <cellStyle name="Comma 4 2 2 3 2 2 3 5" xfId="53804" xr:uid="{34165604-4DA7-4DC4-B5F6-3A1D3FA64DD2}"/>
    <cellStyle name="Comma 4 2 2 3 2 2 3 6" xfId="61653" xr:uid="{5FD8FEC9-54A1-4FB6-80D2-A8DFD3C72D70}"/>
    <cellStyle name="Comma 4 2 2 3 2 2 4" xfId="8971" xr:uid="{302AF701-9933-45DD-8411-7CE04FBF33B6}"/>
    <cellStyle name="Comma 4 2 2 3 2 2 4 2" xfId="27827" xr:uid="{46B4E193-67E7-4C55-80E9-66137DA64767}"/>
    <cellStyle name="Comma 4 2 2 3 2 2 4 2 2" xfId="46589" xr:uid="{9AF28300-68A8-45E8-94EF-47797684A53D}"/>
    <cellStyle name="Comma 4 2 2 3 2 2 4 3" xfId="18436" xr:uid="{161B1954-1418-4689-9871-0618E2B7BE53}"/>
    <cellStyle name="Comma 4 2 2 3 2 2 4 4" xfId="37208" xr:uid="{6B658CB6-8B9E-408A-8085-636BA7D2A5EA}"/>
    <cellStyle name="Comma 4 2 2 3 2 2 5" xfId="24180" xr:uid="{A0F360BD-DBB3-4235-A204-EE7B2278746A}"/>
    <cellStyle name="Comma 4 2 2 3 2 2 5 2" xfId="42943" xr:uid="{79967BDC-CA9A-45A9-AEBD-162105934366}"/>
    <cellStyle name="Comma 4 2 2 3 2 2 6" xfId="14789" xr:uid="{1D3B65F2-EA89-4B1F-9043-FFABEC222C82}"/>
    <cellStyle name="Comma 4 2 2 3 2 2 7" xfId="33562" xr:uid="{38760331-23C3-410B-8270-B219E1558BE9}"/>
    <cellStyle name="Comma 4 2 2 3 2 2 8" xfId="51319" xr:uid="{7646A9AA-93AF-4F8C-ABEC-C522B13DC4A2}"/>
    <cellStyle name="Comma 4 2 2 3 2 2 9" xfId="5133" xr:uid="{D0021335-BC64-42A5-80C2-F0A7438656D6}"/>
    <cellStyle name="Comma 4 2 2 3 2 3" xfId="5909" xr:uid="{54971B58-7624-476F-A421-DCE4810629A4}"/>
    <cellStyle name="Comma 4 2 2 3 2 3 2" xfId="11478" xr:uid="{163AA5D4-5D58-4F35-B201-D4C6D5B56570}"/>
    <cellStyle name="Comma 4 2 2 3 2 3 2 2" xfId="30313" xr:uid="{CD11DEF0-148E-479F-AB6F-879CCCF07572}"/>
    <cellStyle name="Comma 4 2 2 3 2 3 2 2 2" xfId="49075" xr:uid="{152B694A-ACEC-49F8-B87E-C7DA1B01CA92}"/>
    <cellStyle name="Comma 4 2 2 3 2 3 2 3" xfId="20922" xr:uid="{EC0E4FFD-3B21-489D-981D-18762885DD7F}"/>
    <cellStyle name="Comma 4 2 2 3 2 3 2 4" xfId="39694" xr:uid="{0F04E0BB-495D-487C-A0A0-CFBC3B9C7603}"/>
    <cellStyle name="Comma 4 2 2 3 2 3 3" xfId="24956" xr:uid="{96D8DB5E-9695-40EB-8F91-6DE5AAB676DE}"/>
    <cellStyle name="Comma 4 2 2 3 2 3 3 2" xfId="43718" xr:uid="{191089D1-08E2-4BD5-8256-075525C2358C}"/>
    <cellStyle name="Comma 4 2 2 3 2 3 4" xfId="15565" xr:uid="{C8361654-E3C4-4001-AD8A-DF1061B69CE3}"/>
    <cellStyle name="Comma 4 2 2 3 2 3 5" xfId="34337" xr:uid="{54A99355-5159-4A8F-9EFA-711499325178}"/>
    <cellStyle name="Comma 4 2 2 3 2 3 6" xfId="53805" xr:uid="{CCB355C0-8D84-42BD-8D06-B536D20B426E}"/>
    <cellStyle name="Comma 4 2 2 3 2 3 7" xfId="61654" xr:uid="{72E227A8-48AD-4E4C-BAAB-D5C91D7298EB}"/>
    <cellStyle name="Comma 4 2 2 3 2 4" xfId="4358" xr:uid="{67F72F89-0778-40C1-BF69-B084A9662419}"/>
    <cellStyle name="Comma 4 2 2 3 2 4 2" xfId="11479" xr:uid="{C8EFE970-6A59-43A7-ADA3-9DB3240F95BC}"/>
    <cellStyle name="Comma 4 2 2 3 2 4 2 2" xfId="30314" xr:uid="{A420F340-AE5D-4BCE-80F4-B24CB1036793}"/>
    <cellStyle name="Comma 4 2 2 3 2 4 2 2 2" xfId="49076" xr:uid="{A6AF9088-FD45-4113-B162-5CC704CB145E}"/>
    <cellStyle name="Comma 4 2 2 3 2 4 2 3" xfId="20923" xr:uid="{CAFDAC8E-434C-4DF5-BE61-8778763D3A4A}"/>
    <cellStyle name="Comma 4 2 2 3 2 4 2 4" xfId="39695" xr:uid="{C1DD3EDC-017E-4E0E-B128-A9C1C8CC5499}"/>
    <cellStyle name="Comma 4 2 2 3 2 4 3" xfId="23405" xr:uid="{27684B2C-1443-4044-91AB-A8BC73EA0851}"/>
    <cellStyle name="Comma 4 2 2 3 2 4 3 2" xfId="42168" xr:uid="{1991AE9E-4036-4530-870C-7942BB7A6883}"/>
    <cellStyle name="Comma 4 2 2 3 2 4 4" xfId="14014" xr:uid="{C831C3C2-1A71-4779-A0EC-E1733BE99495}"/>
    <cellStyle name="Comma 4 2 2 3 2 4 5" xfId="32787" xr:uid="{098E03BC-1E88-4BEB-87DF-527EED1377DA}"/>
    <cellStyle name="Comma 4 2 2 3 2 4 6" xfId="53806" xr:uid="{10FD3029-24DC-462A-8C8B-D86B01FEFAA9}"/>
    <cellStyle name="Comma 4 2 2 3 2 4 7" xfId="61655" xr:uid="{B3B64CF0-CFEC-4CF7-8CFB-1B7F66BE112C}"/>
    <cellStyle name="Comma 4 2 2 3 2 5" xfId="7236" xr:uid="{11955B91-1543-4A22-A991-C71EA1B4939E}"/>
    <cellStyle name="Comma 4 2 2 3 2 5 2" xfId="26275" xr:uid="{86F514FB-741E-4BE1-9E9A-C8D3BF2B7A81}"/>
    <cellStyle name="Comma 4 2 2 3 2 5 2 2" xfId="45037" xr:uid="{7DCB286C-E7F3-4FD8-B13B-CE8C5953BAEF}"/>
    <cellStyle name="Comma 4 2 2 3 2 5 3" xfId="16884" xr:uid="{0778C66B-C56B-430E-A4B9-46DC56019ECF}"/>
    <cellStyle name="Comma 4 2 2 3 2 5 4" xfId="35656" xr:uid="{3CFE70E1-3560-445B-A74F-424EB856C0F4}"/>
    <cellStyle name="Comma 4 2 2 3 2 6" xfId="8970" xr:uid="{50503354-2CEC-4E53-853C-0B9F14A196E3}"/>
    <cellStyle name="Comma 4 2 2 3 2 6 2" xfId="27826" xr:uid="{5FC044C7-AFF7-4FA2-BC1A-33BD5063CE85}"/>
    <cellStyle name="Comma 4 2 2 3 2 6 2 2" xfId="46588" xr:uid="{71682DB1-88D6-4680-864B-5B7100CF2581}"/>
    <cellStyle name="Comma 4 2 2 3 2 6 3" xfId="18435" xr:uid="{C9C2682C-4BB9-4D57-BA20-4A79E8E94BDC}"/>
    <cellStyle name="Comma 4 2 2 3 2 6 4" xfId="37207" xr:uid="{03B41901-AC58-4D7D-A0BA-54BF63A96AAB}"/>
    <cellStyle name="Comma 4 2 2 3 2 7" xfId="22728" xr:uid="{47F782D4-5577-4F42-AEC4-BCF73485CC77}"/>
    <cellStyle name="Comma 4 2 2 3 2 7 2" xfId="41499" xr:uid="{D38D072C-0D6C-467B-AF65-4F56B1A45BAF}"/>
    <cellStyle name="Comma 4 2 2 3 2 8" xfId="13337" xr:uid="{24B70D50-AE52-471D-8DB0-19D0BFBA8A00}"/>
    <cellStyle name="Comma 4 2 2 3 2 9" xfId="32118" xr:uid="{A96D5B2E-A1EE-47BF-B8A3-8B41AEF43EBE}"/>
    <cellStyle name="Comma 4 2 2 3 3" xfId="1902" xr:uid="{095B269E-2F04-4F2B-A8E3-46CAF8F67D55}"/>
    <cellStyle name="Comma 4 2 2 3 3 10" xfId="51320" xr:uid="{05C0E33F-E4CE-4671-805E-4E55E3C48A21}"/>
    <cellStyle name="Comma 4 2 2 3 3 11" xfId="3676" xr:uid="{BA886FAF-B7A9-47B0-BA31-C2155F7D67FC}"/>
    <cellStyle name="Comma 4 2 2 3 3 12" xfId="59397" xr:uid="{2C1E1C9D-4676-4D8C-B67D-89BCBA060A5E}"/>
    <cellStyle name="Comma 4 2 2 3 3 2" xfId="2724" xr:uid="{1DB4EF7C-5E62-4AC3-BDB0-D741725A79FC}"/>
    <cellStyle name="Comma 4 2 2 3 3 2 10" xfId="59398" xr:uid="{C1FBD6D3-53E3-499B-80A5-9F46EA944D7F}"/>
    <cellStyle name="Comma 4 2 2 3 3 2 2" xfId="7239" xr:uid="{A9414F28-906C-4E2F-8535-C4364DBAF715}"/>
    <cellStyle name="Comma 4 2 2 3 3 2 2 2" xfId="11480" xr:uid="{0500EDAD-CB79-4C59-B2D6-8864BB0E68B1}"/>
    <cellStyle name="Comma 4 2 2 3 3 2 2 2 2" xfId="30315" xr:uid="{D9D3DE97-4AAD-4A2F-B99A-AC2BD707817D}"/>
    <cellStyle name="Comma 4 2 2 3 3 2 2 2 2 2" xfId="49077" xr:uid="{7665213C-8CEA-4B33-8BA2-FE7D904A01EC}"/>
    <cellStyle name="Comma 4 2 2 3 3 2 2 2 3" xfId="20924" xr:uid="{DD913C7B-82DB-4C49-BBAB-F82AA37BCB74}"/>
    <cellStyle name="Comma 4 2 2 3 3 2 2 2 4" xfId="39696" xr:uid="{8B6013EB-A90B-4281-9A2D-A09D5FD1ED11}"/>
    <cellStyle name="Comma 4 2 2 3 3 2 2 3" xfId="26278" xr:uid="{804B0A7D-E5EB-4ABF-8F52-C4B31AAADD3B}"/>
    <cellStyle name="Comma 4 2 2 3 3 2 2 3 2" xfId="45040" xr:uid="{F406F3EB-D870-41C9-B504-40B125CA9510}"/>
    <cellStyle name="Comma 4 2 2 3 3 2 2 4" xfId="16887" xr:uid="{48A07731-0190-4148-B6AD-C9C37876C51E}"/>
    <cellStyle name="Comma 4 2 2 3 3 2 2 5" xfId="35659" xr:uid="{01A7AB9D-BF07-4A6B-A2ED-5E44BD68ABA9}"/>
    <cellStyle name="Comma 4 2 2 3 3 2 2 6" xfId="53807" xr:uid="{5EBB6F62-B1AF-415E-B679-9B4FD4D4EEA7}"/>
    <cellStyle name="Comma 4 2 2 3 3 2 2 7" xfId="61656" xr:uid="{A3071FBA-7B46-4EAD-808C-F09EC9A7372A}"/>
    <cellStyle name="Comma 4 2 2 3 3 2 3" xfId="11481" xr:uid="{4A436BF5-927C-438D-8C9A-6D12C69A73A9}"/>
    <cellStyle name="Comma 4 2 2 3 3 2 3 2" xfId="30316" xr:uid="{5F8D6FDA-5C77-43EC-B01C-F384CB798AB9}"/>
    <cellStyle name="Comma 4 2 2 3 3 2 3 2 2" xfId="49078" xr:uid="{825D038A-3A51-4C51-8B3E-8C6FD03272AE}"/>
    <cellStyle name="Comma 4 2 2 3 3 2 3 3" xfId="20925" xr:uid="{928B0DE1-7F39-48E6-BD59-56C53EA8ED5E}"/>
    <cellStyle name="Comma 4 2 2 3 3 2 3 4" xfId="39697" xr:uid="{3814CA13-372B-43D7-8FB0-F5C6611C6688}"/>
    <cellStyle name="Comma 4 2 2 3 3 2 3 5" xfId="53808" xr:uid="{AE9495F5-4C48-4273-AFE3-CFD0524B255D}"/>
    <cellStyle name="Comma 4 2 2 3 3 2 3 6" xfId="61657" xr:uid="{52874E56-BF4D-4967-BABC-52263CD206F5}"/>
    <cellStyle name="Comma 4 2 2 3 3 2 4" xfId="8973" xr:uid="{EDAA2108-A848-430C-BC47-AD1CBEC84D49}"/>
    <cellStyle name="Comma 4 2 2 3 3 2 4 2" xfId="27829" xr:uid="{354422DD-F071-4C50-81CC-F7AE495D6302}"/>
    <cellStyle name="Comma 4 2 2 3 3 2 4 2 2" xfId="46591" xr:uid="{7F6BBAB7-1309-4E61-8812-3514A66886AF}"/>
    <cellStyle name="Comma 4 2 2 3 3 2 4 3" xfId="18438" xr:uid="{17106EA0-2753-4159-88E7-CB6B4FFF51D1}"/>
    <cellStyle name="Comma 4 2 2 3 3 2 4 4" xfId="37210" xr:uid="{5F076D6F-F8FF-42BB-BDE2-9C756F18799F}"/>
    <cellStyle name="Comma 4 2 2 3 3 2 5" xfId="24398" xr:uid="{1D763AFF-87E4-4A0D-A160-1D32ADDD53B3}"/>
    <cellStyle name="Comma 4 2 2 3 3 2 5 2" xfId="43161" xr:uid="{4F58774D-AF32-4772-8A34-A781FFF80C3B}"/>
    <cellStyle name="Comma 4 2 2 3 3 2 6" xfId="15007" xr:uid="{BEB264C5-2476-42AA-92D3-865FB26F92A3}"/>
    <cellStyle name="Comma 4 2 2 3 3 2 7" xfId="33780" xr:uid="{8F1709B7-E545-4F20-8038-851202C7891E}"/>
    <cellStyle name="Comma 4 2 2 3 3 2 8" xfId="51321" xr:uid="{B2E89DE8-9545-497F-9137-633DCA2612AA}"/>
    <cellStyle name="Comma 4 2 2 3 3 2 9" xfId="5351" xr:uid="{3A7444DB-1EE3-4CED-B546-13B3A986BE1D}"/>
    <cellStyle name="Comma 4 2 2 3 3 3" xfId="6127" xr:uid="{C94D80D0-9C84-4056-BC09-98930C289DF4}"/>
    <cellStyle name="Comma 4 2 2 3 3 3 2" xfId="11482" xr:uid="{4D24BB81-E1E0-4C9E-A294-7423E7645FCB}"/>
    <cellStyle name="Comma 4 2 2 3 3 3 2 2" xfId="30317" xr:uid="{453FAAE6-FBD8-4187-B66F-863949E7E620}"/>
    <cellStyle name="Comma 4 2 2 3 3 3 2 2 2" xfId="49079" xr:uid="{2B49FDE1-88B8-41F4-AEE5-934A1BFED2FC}"/>
    <cellStyle name="Comma 4 2 2 3 3 3 2 3" xfId="20926" xr:uid="{B62E5989-CF06-480F-AA9A-4B583EAA7E1E}"/>
    <cellStyle name="Comma 4 2 2 3 3 3 2 4" xfId="39698" xr:uid="{9AB81393-F067-45E9-A1E2-1D69298C757A}"/>
    <cellStyle name="Comma 4 2 2 3 3 3 3" xfId="25174" xr:uid="{92A96D1E-54F6-4238-A040-ABCD78A2E09D}"/>
    <cellStyle name="Comma 4 2 2 3 3 3 3 2" xfId="43936" xr:uid="{DB0120EC-3078-4AF4-BA9E-CE40BA5091E8}"/>
    <cellStyle name="Comma 4 2 2 3 3 3 4" xfId="15783" xr:uid="{3C70B0BB-AFE0-4C02-9C3A-4F1AC381624D}"/>
    <cellStyle name="Comma 4 2 2 3 3 3 5" xfId="34555" xr:uid="{30E25B4C-5F7A-4A81-BB13-56017BD051D7}"/>
    <cellStyle name="Comma 4 2 2 3 3 3 6" xfId="53809" xr:uid="{6C8C4C5E-D6FB-48E1-9404-2E8AC388B9EA}"/>
    <cellStyle name="Comma 4 2 2 3 3 3 7" xfId="61658" xr:uid="{2955D5E4-B83F-4EE6-B359-50D2DF317C5E}"/>
    <cellStyle name="Comma 4 2 2 3 3 4" xfId="4576" xr:uid="{E8738653-4540-4430-8239-339A4E951133}"/>
    <cellStyle name="Comma 4 2 2 3 3 4 2" xfId="11483" xr:uid="{338F342E-FE17-4D7A-AD87-1762528F013B}"/>
    <cellStyle name="Comma 4 2 2 3 3 4 2 2" xfId="30318" xr:uid="{EAA03DA6-41D0-4453-8656-3F514D7F5B24}"/>
    <cellStyle name="Comma 4 2 2 3 3 4 2 2 2" xfId="49080" xr:uid="{49BB262B-1914-4ECF-BB70-E59CEDDA37AE}"/>
    <cellStyle name="Comma 4 2 2 3 3 4 2 3" xfId="20927" xr:uid="{C2A0A9EE-9EF5-4C47-8400-B65887820DA2}"/>
    <cellStyle name="Comma 4 2 2 3 3 4 2 4" xfId="39699" xr:uid="{92817C4B-6D04-4208-B5FC-9FA43804D9FD}"/>
    <cellStyle name="Comma 4 2 2 3 3 4 3" xfId="23623" xr:uid="{24B6B979-79D2-4617-A404-61E4E2A74BF9}"/>
    <cellStyle name="Comma 4 2 2 3 3 4 3 2" xfId="42386" xr:uid="{C8648286-911C-4D30-ADE0-E9EE715546A6}"/>
    <cellStyle name="Comma 4 2 2 3 3 4 4" xfId="14232" xr:uid="{9C872A0C-FF85-4CB8-9841-FE302608A163}"/>
    <cellStyle name="Comma 4 2 2 3 3 4 5" xfId="33005" xr:uid="{41556B40-5B7B-4358-B7EE-93C458EE54F2}"/>
    <cellStyle name="Comma 4 2 2 3 3 4 6" xfId="53810" xr:uid="{95941684-434D-482E-B321-82D4A9E08F94}"/>
    <cellStyle name="Comma 4 2 2 3 3 4 7" xfId="61659" xr:uid="{0210CAAC-C4AD-4302-A46B-F5A6C62BF7FE}"/>
    <cellStyle name="Comma 4 2 2 3 3 5" xfId="7238" xr:uid="{26703764-D220-4C85-91AB-3A49DFB6A1B9}"/>
    <cellStyle name="Comma 4 2 2 3 3 5 2" xfId="26277" xr:uid="{9D12F20F-ED15-4D75-89C7-0E2E3D67B13E}"/>
    <cellStyle name="Comma 4 2 2 3 3 5 2 2" xfId="45039" xr:uid="{B54DC689-8A47-462A-9372-85DD7EEA914B}"/>
    <cellStyle name="Comma 4 2 2 3 3 5 3" xfId="16886" xr:uid="{13CE9098-D492-4A1B-B5C0-1EE579DD004D}"/>
    <cellStyle name="Comma 4 2 2 3 3 5 4" xfId="35658" xr:uid="{E656A00C-DB6A-4707-933D-2C65818C2116}"/>
    <cellStyle name="Comma 4 2 2 3 3 6" xfId="8972" xr:uid="{F084EE90-7A22-47F6-999A-FF251B64477C}"/>
    <cellStyle name="Comma 4 2 2 3 3 6 2" xfId="27828" xr:uid="{ED224AE7-5979-4686-9A68-C17FCAEE0C44}"/>
    <cellStyle name="Comma 4 2 2 3 3 6 2 2" xfId="46590" xr:uid="{50BEA18F-8BD7-4D1F-BC1E-6B18B4CF56E4}"/>
    <cellStyle name="Comma 4 2 2 3 3 6 3" xfId="18437" xr:uid="{18968109-5210-4977-B81B-2DA47FF3E819}"/>
    <cellStyle name="Comma 4 2 2 3 3 6 4" xfId="37209" xr:uid="{259B2F5E-8AC8-4130-84F1-94BAC055CE1E}"/>
    <cellStyle name="Comma 4 2 2 3 3 7" xfId="22729" xr:uid="{AD7AABAC-55A8-4D8D-B7BF-9E7CC1F63FCB}"/>
    <cellStyle name="Comma 4 2 2 3 3 7 2" xfId="41500" xr:uid="{E6C56413-7083-45B3-BC14-002CC3AE7D7A}"/>
    <cellStyle name="Comma 4 2 2 3 3 8" xfId="13338" xr:uid="{95908933-1691-4777-BA02-2C0048AF2FF8}"/>
    <cellStyle name="Comma 4 2 2 3 3 9" xfId="32119" xr:uid="{988B0661-5EEA-48C5-9433-E4E02E5ADCCD}"/>
    <cellStyle name="Comma 4 2 2 3 4" xfId="1696" xr:uid="{07F78AA6-63EF-4852-8AC8-5E9E308F140D}"/>
    <cellStyle name="Comma 4 2 2 3 4 10" xfId="59399" xr:uid="{9E64FF4D-E778-4DD7-9CC5-53FA4AA6AB1C}"/>
    <cellStyle name="Comma 4 2 2 3 4 2" xfId="7240" xr:uid="{7147DA30-A955-44D4-8AD2-9F6B8C1CB1CD}"/>
    <cellStyle name="Comma 4 2 2 3 4 2 2" xfId="11484" xr:uid="{82F85FFA-45C9-4F6F-A177-6B2323C00EC7}"/>
    <cellStyle name="Comma 4 2 2 3 4 2 2 2" xfId="30319" xr:uid="{02FA425D-0528-438A-BBA9-6A6C289A948A}"/>
    <cellStyle name="Comma 4 2 2 3 4 2 2 2 2" xfId="49081" xr:uid="{20A8D3BD-FA3D-46A6-9CD6-96552B814991}"/>
    <cellStyle name="Comma 4 2 2 3 4 2 2 3" xfId="20928" xr:uid="{A07AEF8B-448A-4937-91A6-6C7DF1621C39}"/>
    <cellStyle name="Comma 4 2 2 3 4 2 2 4" xfId="39700" xr:uid="{392D4A50-2FB6-46E2-A966-2CBF545B4A76}"/>
    <cellStyle name="Comma 4 2 2 3 4 2 3" xfId="26279" xr:uid="{4BF40A88-7577-401E-8D8E-BD2106E3EDD4}"/>
    <cellStyle name="Comma 4 2 2 3 4 2 3 2" xfId="45041" xr:uid="{20A77F6B-5F82-42B3-ABE8-B235594B33DF}"/>
    <cellStyle name="Comma 4 2 2 3 4 2 4" xfId="16888" xr:uid="{E0A90920-04F9-40D1-9CB6-3F66697A6F2D}"/>
    <cellStyle name="Comma 4 2 2 3 4 2 5" xfId="35660" xr:uid="{69CEF914-397E-4A1F-9675-DFC51E947712}"/>
    <cellStyle name="Comma 4 2 2 3 4 2 6" xfId="53811" xr:uid="{E82CD125-E45D-4BC4-8F14-E5559903FB23}"/>
    <cellStyle name="Comma 4 2 2 3 4 2 7" xfId="61660" xr:uid="{52DFB6F3-6A17-4B17-A3CC-703876F1DFBD}"/>
    <cellStyle name="Comma 4 2 2 3 4 3" xfId="11485" xr:uid="{C43EA2CA-A195-4408-81E3-E61924FBAB28}"/>
    <cellStyle name="Comma 4 2 2 3 4 3 2" xfId="30320" xr:uid="{83DFC3B2-1A48-428C-860D-FC82CEB457BE}"/>
    <cellStyle name="Comma 4 2 2 3 4 3 2 2" xfId="49082" xr:uid="{3E1D7B1C-2EF0-4203-9134-45C6A35BC3A7}"/>
    <cellStyle name="Comma 4 2 2 3 4 3 3" xfId="20929" xr:uid="{BC281EB8-2154-4496-9CD0-F8FE4DFEFA95}"/>
    <cellStyle name="Comma 4 2 2 3 4 3 4" xfId="39701" xr:uid="{5BA09C1C-B0A9-460A-9D5B-2713FBD02A7D}"/>
    <cellStyle name="Comma 4 2 2 3 4 3 5" xfId="53812" xr:uid="{7B270D29-E6A0-4924-AC22-CE7197475EF5}"/>
    <cellStyle name="Comma 4 2 2 3 4 3 6" xfId="61661" xr:uid="{935F4F46-09E8-4008-8B22-BECE7E97DC25}"/>
    <cellStyle name="Comma 4 2 2 3 4 4" xfId="8974" xr:uid="{135A4D1A-07AF-4BBC-A088-4E2BD1A7180C}"/>
    <cellStyle name="Comma 4 2 2 3 4 4 2" xfId="27830" xr:uid="{81D3D184-243D-4816-85A9-1A6FC4F2E749}"/>
    <cellStyle name="Comma 4 2 2 3 4 4 2 2" xfId="46592" xr:uid="{356F94CF-E3ED-4031-9184-DF60F9BC4764}"/>
    <cellStyle name="Comma 4 2 2 3 4 4 3" xfId="18439" xr:uid="{F251B168-CE46-493B-9BA9-646ED33783E3}"/>
    <cellStyle name="Comma 4 2 2 3 4 4 4" xfId="37211" xr:uid="{6C228C19-4960-49B0-AB82-FF4C9995D3E9}"/>
    <cellStyle name="Comma 4 2 2 3 4 5" xfId="23965" xr:uid="{3EA2ABF2-5E0F-43CF-B29C-E5F00724620B}"/>
    <cellStyle name="Comma 4 2 2 3 4 5 2" xfId="42728" xr:uid="{9276C875-7085-48A6-9E38-65302CEF931B}"/>
    <cellStyle name="Comma 4 2 2 3 4 6" xfId="14574" xr:uid="{888C58C4-9490-4B87-AF1B-A2C212DA3808}"/>
    <cellStyle name="Comma 4 2 2 3 4 7" xfId="33347" xr:uid="{30ADFD60-FA3B-4B03-846C-AA45C688EE0F}"/>
    <cellStyle name="Comma 4 2 2 3 4 8" xfId="51322" xr:uid="{A912F382-C964-4662-B3C0-3F7C7046D7AF}"/>
    <cellStyle name="Comma 4 2 2 3 4 9" xfId="4918" xr:uid="{AD07D56D-C357-4485-B586-F7C93273ED83}"/>
    <cellStyle name="Comma 4 2 2 3 5" xfId="5694" xr:uid="{E05E5E44-2867-4192-A9F0-BDCC8C33F751}"/>
    <cellStyle name="Comma 4 2 2 3 5 2" xfId="11486" xr:uid="{8F5E1E40-7E8B-4048-A7A0-9E9B31ED0BC1}"/>
    <cellStyle name="Comma 4 2 2 3 5 2 2" xfId="30321" xr:uid="{AE404085-56B9-4122-99A7-12E6DBA86AF1}"/>
    <cellStyle name="Comma 4 2 2 3 5 2 2 2" xfId="49083" xr:uid="{DAFBB9DB-2590-4274-BF8F-1D084300468D}"/>
    <cellStyle name="Comma 4 2 2 3 5 2 3" xfId="20930" xr:uid="{241B4D6E-ED82-46BD-B7BB-5BFD89517027}"/>
    <cellStyle name="Comma 4 2 2 3 5 2 4" xfId="39702" xr:uid="{E0D93496-E2A9-421C-841C-BB75D71DBDE4}"/>
    <cellStyle name="Comma 4 2 2 3 5 3" xfId="24741" xr:uid="{B5A6A74F-C8CD-4CE5-B630-600CDAF92CAC}"/>
    <cellStyle name="Comma 4 2 2 3 5 3 2" xfId="43503" xr:uid="{207E78B6-6220-4CAE-8A47-C3EAB8D0DCFB}"/>
    <cellStyle name="Comma 4 2 2 3 5 4" xfId="15350" xr:uid="{07508B8C-9870-4923-B024-30C47B0EEE5B}"/>
    <cellStyle name="Comma 4 2 2 3 5 5" xfId="34122" xr:uid="{8A9D7E48-A5D3-440C-80C0-7123102A1CBC}"/>
    <cellStyle name="Comma 4 2 2 3 5 6" xfId="53813" xr:uid="{3F4C1F38-2A14-4EFB-BC03-3DB780A01EC1}"/>
    <cellStyle name="Comma 4 2 2 3 5 7" xfId="61662" xr:uid="{523D818D-4807-44EA-A954-A82F07299971}"/>
    <cellStyle name="Comma 4 2 2 3 6" xfId="4143" xr:uid="{F00852D3-31C7-41D7-9697-1DF251D75985}"/>
    <cellStyle name="Comma 4 2 2 3 6 2" xfId="11487" xr:uid="{F2350731-15AA-4D04-8327-3128F1A8C188}"/>
    <cellStyle name="Comma 4 2 2 3 6 2 2" xfId="30322" xr:uid="{36C74C32-DAB6-4F8A-B83C-153C92E5CBF0}"/>
    <cellStyle name="Comma 4 2 2 3 6 2 2 2" xfId="49084" xr:uid="{CC103B3C-6D3E-4C69-B75D-26D70AC1A9ED}"/>
    <cellStyle name="Comma 4 2 2 3 6 2 3" xfId="20931" xr:uid="{CB52A1B2-ECCB-46D2-9044-62F5A0ED4EC6}"/>
    <cellStyle name="Comma 4 2 2 3 6 2 4" xfId="39703" xr:uid="{2494CEBB-F886-42C8-A8D1-AF0461DF7AC0}"/>
    <cellStyle name="Comma 4 2 2 3 6 3" xfId="23190" xr:uid="{5AADD14E-286E-4DB6-BFF4-1A1908BD5270}"/>
    <cellStyle name="Comma 4 2 2 3 6 3 2" xfId="41953" xr:uid="{8D4E29FC-898A-412B-B1FD-A5C6A5682E30}"/>
    <cellStyle name="Comma 4 2 2 3 6 4" xfId="13799" xr:uid="{BB11A076-9202-4B5F-BDE7-ED1EBAF5EF60}"/>
    <cellStyle name="Comma 4 2 2 3 6 5" xfId="32572" xr:uid="{F3506C8E-248F-4469-9D43-CD217D0E2FA9}"/>
    <cellStyle name="Comma 4 2 2 3 6 6" xfId="53814" xr:uid="{EBD24F5E-9FAA-4CF4-8706-A3B747561AFC}"/>
    <cellStyle name="Comma 4 2 2 3 6 7" xfId="61663" xr:uid="{1C96B14B-113D-47D2-BBD2-2A022F2E80C5}"/>
    <cellStyle name="Comma 4 2 2 3 7" xfId="7235" xr:uid="{C3C210A3-06AD-455A-9470-C8B8FAB77F91}"/>
    <cellStyle name="Comma 4 2 2 3 7 2" xfId="26274" xr:uid="{0F59A905-C8C4-4A58-A0DF-F2F3E7FC8B09}"/>
    <cellStyle name="Comma 4 2 2 3 7 2 2" xfId="45036" xr:uid="{44A1DC7E-655D-43E3-B89F-96031FFA8FFD}"/>
    <cellStyle name="Comma 4 2 2 3 7 3" xfId="16883" xr:uid="{5E2DD2B0-BAD8-40E1-9C0D-AF44B5CE33F6}"/>
    <cellStyle name="Comma 4 2 2 3 7 4" xfId="35655" xr:uid="{E1CD0C7C-060D-4188-898C-7513D68920D8}"/>
    <cellStyle name="Comma 4 2 2 3 8" xfId="8969" xr:uid="{EC26DD34-5B35-46A1-9FB4-1EE0B2470B1C}"/>
    <cellStyle name="Comma 4 2 2 3 8 2" xfId="27825" xr:uid="{74231F05-F9EA-4B29-8678-7D781CDE02F5}"/>
    <cellStyle name="Comma 4 2 2 3 8 2 2" xfId="46587" xr:uid="{3BF34659-D050-4B91-876E-8E52365C0D74}"/>
    <cellStyle name="Comma 4 2 2 3 8 3" xfId="18434" xr:uid="{69AED376-5EFE-4FCB-AB83-719C40368715}"/>
    <cellStyle name="Comma 4 2 2 3 8 4" xfId="37206" xr:uid="{86A5A0B7-2EE2-4A95-B702-81B2B2815EFE}"/>
    <cellStyle name="Comma 4 2 2 3 9" xfId="22727" xr:uid="{9CECEC4D-5B93-4935-BAA5-AA8D955A455A}"/>
    <cellStyle name="Comma 4 2 2 3 9 2" xfId="41498" xr:uid="{6D72C381-A711-4117-AC51-B9FCE86D7E8A}"/>
    <cellStyle name="Comma 4 2 2 4" xfId="1285" xr:uid="{DA630B45-F063-4F06-9036-755190317775}"/>
    <cellStyle name="Comma 4 2 2 4 10" xfId="13339" xr:uid="{28B8E699-453B-411A-B9BF-8920AE55E6FD}"/>
    <cellStyle name="Comma 4 2 2 4 11" xfId="32120" xr:uid="{66124CF9-562C-4D39-83A8-D1B85268885A}"/>
    <cellStyle name="Comma 4 2 2 4 12" xfId="51323" xr:uid="{D8E38F14-F9CD-4307-88E0-90DFDE8B15C4}"/>
    <cellStyle name="Comma 4 2 2 4 13" xfId="3677" xr:uid="{0DDE8398-59B8-4D9F-A2FB-0697EBEEB8C1}"/>
    <cellStyle name="Comma 4 2 2 4 14" xfId="59400" xr:uid="{45598537-2839-4BF1-BEF2-C80645C7C7A5}"/>
    <cellStyle name="Comma 4 2 2 4 2" xfId="1943" xr:uid="{0C155617-8625-4F4B-96D4-69AB04F04312}"/>
    <cellStyle name="Comma 4 2 2 4 2 10" xfId="51324" xr:uid="{13DD5CEA-1634-4F11-9C43-C950066A2D9F}"/>
    <cellStyle name="Comma 4 2 2 4 2 11" xfId="3678" xr:uid="{D59A354E-881B-4C64-AC51-DE303E04CF65}"/>
    <cellStyle name="Comma 4 2 2 4 2 12" xfId="59401" xr:uid="{A553D87A-09D2-488B-A5BC-EC3E2DA1FA4D}"/>
    <cellStyle name="Comma 4 2 2 4 2 2" xfId="2725" xr:uid="{ED9DD423-D073-4A98-AEFE-F1E344FAD139}"/>
    <cellStyle name="Comma 4 2 2 4 2 2 10" xfId="59402" xr:uid="{0FE1CD94-E67C-40F4-A22A-4662B495F78B}"/>
    <cellStyle name="Comma 4 2 2 4 2 2 2" xfId="7243" xr:uid="{8C32D64A-9A99-4273-AB18-762FDFD4D762}"/>
    <cellStyle name="Comma 4 2 2 4 2 2 2 2" xfId="11488" xr:uid="{AF26C0DA-7F5A-41ED-A72E-D7AFD33EE3ED}"/>
    <cellStyle name="Comma 4 2 2 4 2 2 2 2 2" xfId="30323" xr:uid="{48CEA06E-5525-4CD7-8C94-258E0C34520A}"/>
    <cellStyle name="Comma 4 2 2 4 2 2 2 2 2 2" xfId="49085" xr:uid="{14BE86D5-820D-4D02-B96F-5DB1EFCA1217}"/>
    <cellStyle name="Comma 4 2 2 4 2 2 2 2 3" xfId="20932" xr:uid="{3E6916DD-7EE9-471C-9737-8DF3A09E3C11}"/>
    <cellStyle name="Comma 4 2 2 4 2 2 2 2 4" xfId="39704" xr:uid="{E3EF499D-AE29-4972-A6AD-1A5E298B7978}"/>
    <cellStyle name="Comma 4 2 2 4 2 2 2 3" xfId="26282" xr:uid="{6F36CF17-E372-4BDF-9341-C3279C217DDD}"/>
    <cellStyle name="Comma 4 2 2 4 2 2 2 3 2" xfId="45044" xr:uid="{47EBA569-F918-4E5F-B36B-7C186BC83709}"/>
    <cellStyle name="Comma 4 2 2 4 2 2 2 4" xfId="16891" xr:uid="{7380DE37-F697-452D-87B4-6312609E6DC1}"/>
    <cellStyle name="Comma 4 2 2 4 2 2 2 5" xfId="35663" xr:uid="{25674173-C75D-4AC0-867F-C8EFFBCBF47B}"/>
    <cellStyle name="Comma 4 2 2 4 2 2 2 6" xfId="53815" xr:uid="{071D685C-96BD-430C-99C4-F955681E6752}"/>
    <cellStyle name="Comma 4 2 2 4 2 2 2 7" xfId="61664" xr:uid="{CE2CEBE4-FC04-4790-BD4D-2B12F316C409}"/>
    <cellStyle name="Comma 4 2 2 4 2 2 3" xfId="11489" xr:uid="{92C52F9F-E878-4440-AC8D-1A56E51DCFDC}"/>
    <cellStyle name="Comma 4 2 2 4 2 2 3 2" xfId="30324" xr:uid="{F95C6940-9914-438E-AEAA-98B798B4A5E5}"/>
    <cellStyle name="Comma 4 2 2 4 2 2 3 2 2" xfId="49086" xr:uid="{B55CD1C4-67CB-4CB0-AE75-3B264C7BF1FF}"/>
    <cellStyle name="Comma 4 2 2 4 2 2 3 3" xfId="20933" xr:uid="{6E1A6F8E-4589-4EE7-B325-2FB266A057BF}"/>
    <cellStyle name="Comma 4 2 2 4 2 2 3 4" xfId="39705" xr:uid="{DBAEBE3D-D2C8-49C1-9A01-6B170F1359B1}"/>
    <cellStyle name="Comma 4 2 2 4 2 2 3 5" xfId="53816" xr:uid="{63331616-0F9C-4D69-9827-0F8E9FEF5613}"/>
    <cellStyle name="Comma 4 2 2 4 2 2 3 6" xfId="61665" xr:uid="{5CB85078-9111-4E60-B5CB-FC83A4EDE567}"/>
    <cellStyle name="Comma 4 2 2 4 2 2 4" xfId="8977" xr:uid="{899DBA34-BAD2-492F-BE21-C4129BFFF844}"/>
    <cellStyle name="Comma 4 2 2 4 2 2 4 2" xfId="27833" xr:uid="{BBA3064B-E130-483E-B3C3-E57EE7DA21CD}"/>
    <cellStyle name="Comma 4 2 2 4 2 2 4 2 2" xfId="46595" xr:uid="{5C6DD153-4B31-407C-99F5-A8D545229581}"/>
    <cellStyle name="Comma 4 2 2 4 2 2 4 3" xfId="18442" xr:uid="{01FE9379-FF37-46B7-BAFB-F4CFEB8AF520}"/>
    <cellStyle name="Comma 4 2 2 4 2 2 4 4" xfId="37214" xr:uid="{4D089CBD-B50E-48FD-8D98-F1C7848BF838}"/>
    <cellStyle name="Comma 4 2 2 4 2 2 5" xfId="24223" xr:uid="{DC110C39-F312-4149-9483-05F298676918}"/>
    <cellStyle name="Comma 4 2 2 4 2 2 5 2" xfId="42986" xr:uid="{0360C513-4DB0-4359-BEBF-F5A8578CE4EA}"/>
    <cellStyle name="Comma 4 2 2 4 2 2 6" xfId="14832" xr:uid="{601AB412-67FC-4D94-8363-5B0571885F4F}"/>
    <cellStyle name="Comma 4 2 2 4 2 2 7" xfId="33605" xr:uid="{1A7C2890-E5FC-45B4-81B2-CDC0D8B82933}"/>
    <cellStyle name="Comma 4 2 2 4 2 2 8" xfId="51325" xr:uid="{E96519E1-AD2E-45A9-9A4E-622E4AC71421}"/>
    <cellStyle name="Comma 4 2 2 4 2 2 9" xfId="5176" xr:uid="{27114CB5-9877-45DA-8244-2DFE45611D7B}"/>
    <cellStyle name="Comma 4 2 2 4 2 3" xfId="5952" xr:uid="{44B24264-F542-4481-AD4A-F69B1302087F}"/>
    <cellStyle name="Comma 4 2 2 4 2 3 2" xfId="11490" xr:uid="{96F7FF4C-EBD8-4E31-957D-E53BC879F693}"/>
    <cellStyle name="Comma 4 2 2 4 2 3 2 2" xfId="30325" xr:uid="{755A6168-7059-485A-8691-CE80316E7992}"/>
    <cellStyle name="Comma 4 2 2 4 2 3 2 2 2" xfId="49087" xr:uid="{3784FF91-ED25-4CC2-B92F-17DC4DC2C55E}"/>
    <cellStyle name="Comma 4 2 2 4 2 3 2 3" xfId="20934" xr:uid="{6B7817FD-3E0F-438B-92A2-4DAB7B8CB7FD}"/>
    <cellStyle name="Comma 4 2 2 4 2 3 2 4" xfId="39706" xr:uid="{5B9413DD-9F5B-4313-9100-40F6BD4141EA}"/>
    <cellStyle name="Comma 4 2 2 4 2 3 3" xfId="24999" xr:uid="{0208E53E-D7D6-4F6E-B80E-2CDC9647385F}"/>
    <cellStyle name="Comma 4 2 2 4 2 3 3 2" xfId="43761" xr:uid="{2C08AEBA-0DB9-47A3-953C-E0D00D3D5B46}"/>
    <cellStyle name="Comma 4 2 2 4 2 3 4" xfId="15608" xr:uid="{DFDD2979-84E1-4F6C-B2FB-0C8DD2CBA37C}"/>
    <cellStyle name="Comma 4 2 2 4 2 3 5" xfId="34380" xr:uid="{DF89B0FB-771C-4AFB-B325-F805C0C0E834}"/>
    <cellStyle name="Comma 4 2 2 4 2 3 6" xfId="53817" xr:uid="{CB705D77-4661-42B7-8688-4247A7FD6F40}"/>
    <cellStyle name="Comma 4 2 2 4 2 3 7" xfId="61666" xr:uid="{BA18874D-A191-4550-B136-5B39F1E843BF}"/>
    <cellStyle name="Comma 4 2 2 4 2 4" xfId="4401" xr:uid="{65CE31A7-7DD6-4050-8302-535969B542F3}"/>
    <cellStyle name="Comma 4 2 2 4 2 4 2" xfId="11491" xr:uid="{5FD19022-BDE7-4CEB-818B-64CBCD200AF8}"/>
    <cellStyle name="Comma 4 2 2 4 2 4 2 2" xfId="30326" xr:uid="{D82FC392-A048-48A4-B137-FCE124DD7464}"/>
    <cellStyle name="Comma 4 2 2 4 2 4 2 2 2" xfId="49088" xr:uid="{63D1575F-08FE-41FB-9531-4A8F6D3CF604}"/>
    <cellStyle name="Comma 4 2 2 4 2 4 2 3" xfId="20935" xr:uid="{4B430874-D0FE-442D-9F21-898601434DD7}"/>
    <cellStyle name="Comma 4 2 2 4 2 4 2 4" xfId="39707" xr:uid="{1A80293E-9A77-4674-B807-31176505B4D9}"/>
    <cellStyle name="Comma 4 2 2 4 2 4 3" xfId="23448" xr:uid="{225ABCD8-7618-4DC2-99EC-3B29F49D661E}"/>
    <cellStyle name="Comma 4 2 2 4 2 4 3 2" xfId="42211" xr:uid="{80DB2B58-9637-4D58-9974-6074941D41AE}"/>
    <cellStyle name="Comma 4 2 2 4 2 4 4" xfId="14057" xr:uid="{41CA0D22-37B5-45D8-B9F6-0470837B4776}"/>
    <cellStyle name="Comma 4 2 2 4 2 4 5" xfId="32830" xr:uid="{C69E12D9-C346-411E-90CA-2BAFB778DBE1}"/>
    <cellStyle name="Comma 4 2 2 4 2 4 6" xfId="53818" xr:uid="{CAD0EEDC-FD05-411B-8530-9A7A3AC3E314}"/>
    <cellStyle name="Comma 4 2 2 4 2 4 7" xfId="61667" xr:uid="{ED6358F8-3CE3-4F36-A1B4-0733DB281292}"/>
    <cellStyle name="Comma 4 2 2 4 2 5" xfId="7242" xr:uid="{8C739E63-4505-4DF3-92B8-E563917CEEF6}"/>
    <cellStyle name="Comma 4 2 2 4 2 5 2" xfId="26281" xr:uid="{85FF9DCE-CC4E-43BC-B745-44C08379114C}"/>
    <cellStyle name="Comma 4 2 2 4 2 5 2 2" xfId="45043" xr:uid="{28910290-C559-4A02-9EBB-E1C45B755555}"/>
    <cellStyle name="Comma 4 2 2 4 2 5 3" xfId="16890" xr:uid="{9107DC45-FD90-4CAE-BDFB-15F6EE670C21}"/>
    <cellStyle name="Comma 4 2 2 4 2 5 4" xfId="35662" xr:uid="{543EEF6E-C1FB-41C8-87C9-DE7931769856}"/>
    <cellStyle name="Comma 4 2 2 4 2 6" xfId="8976" xr:uid="{BEA27426-3017-4759-94B3-4A20A9D22994}"/>
    <cellStyle name="Comma 4 2 2 4 2 6 2" xfId="27832" xr:uid="{1553C551-7001-4250-8087-5459A43F36EC}"/>
    <cellStyle name="Comma 4 2 2 4 2 6 2 2" xfId="46594" xr:uid="{34B36078-81FB-4ABE-9AB8-4645799C779B}"/>
    <cellStyle name="Comma 4 2 2 4 2 6 3" xfId="18441" xr:uid="{97BF6167-D7E5-41B2-90EA-F0BDCA1A15BE}"/>
    <cellStyle name="Comma 4 2 2 4 2 6 4" xfId="37213" xr:uid="{96CE7ACA-354E-4B4D-B86A-8E82DA9EFA65}"/>
    <cellStyle name="Comma 4 2 2 4 2 7" xfId="22731" xr:uid="{5FC3CC22-5FC8-4CCC-AB06-FA5B9CDF6B69}"/>
    <cellStyle name="Comma 4 2 2 4 2 7 2" xfId="41502" xr:uid="{3B07CD7D-42CF-4EE4-86CF-7D2C6C788C3F}"/>
    <cellStyle name="Comma 4 2 2 4 2 8" xfId="13340" xr:uid="{9CFE9ECF-6ECB-4356-953F-FB4172B2D946}"/>
    <cellStyle name="Comma 4 2 2 4 2 9" xfId="32121" xr:uid="{3A0DE6C7-09E3-46DC-9CA4-3AECE8DEAF16}"/>
    <cellStyle name="Comma 4 2 2 4 3" xfId="1531" xr:uid="{73019991-3307-4373-B93B-5E2707E5EEBA}"/>
    <cellStyle name="Comma 4 2 2 4 3 10" xfId="51326" xr:uid="{21F834C8-28E6-4289-826C-1ED3EFF83B7C}"/>
    <cellStyle name="Comma 4 2 2 4 3 11" xfId="3679" xr:uid="{06845E8C-DF74-4822-898D-EBAEB4D9871C}"/>
    <cellStyle name="Comma 4 2 2 4 3 12" xfId="59403" xr:uid="{49EB865A-9889-4372-9334-B06532BADF17}"/>
    <cellStyle name="Comma 4 2 2 4 3 2" xfId="2726" xr:uid="{9F8E1C23-CB8A-4D05-A9FB-7B30B6B7C9DF}"/>
    <cellStyle name="Comma 4 2 2 4 3 2 10" xfId="59404" xr:uid="{E53888A8-0619-442A-B878-E39BE0F54D41}"/>
    <cellStyle name="Comma 4 2 2 4 3 2 2" xfId="7245" xr:uid="{5761AB87-2B58-4579-87E3-DCBF14092D82}"/>
    <cellStyle name="Comma 4 2 2 4 3 2 2 2" xfId="11492" xr:uid="{C9CF0FBC-6BA2-4C8A-B727-04D2CE0114EC}"/>
    <cellStyle name="Comma 4 2 2 4 3 2 2 2 2" xfId="30327" xr:uid="{C4D3A352-C07B-4DF3-8A80-58AEE2F380C9}"/>
    <cellStyle name="Comma 4 2 2 4 3 2 2 2 2 2" xfId="49089" xr:uid="{10C98EC4-3E7C-4D99-B941-F7AAC8D68EAF}"/>
    <cellStyle name="Comma 4 2 2 4 3 2 2 2 3" xfId="20936" xr:uid="{3F52074E-C4E3-4954-9F53-0EE6538EFA28}"/>
    <cellStyle name="Comma 4 2 2 4 3 2 2 2 4" xfId="39708" xr:uid="{D6EF39CC-2D7D-4626-91F9-BF1628AE2E90}"/>
    <cellStyle name="Comma 4 2 2 4 3 2 2 3" xfId="26284" xr:uid="{36800CCE-966F-4AAC-87B3-64D014E7B3A0}"/>
    <cellStyle name="Comma 4 2 2 4 3 2 2 3 2" xfId="45046" xr:uid="{92FD56AD-3270-4F42-971D-A7F38E4652D8}"/>
    <cellStyle name="Comma 4 2 2 4 3 2 2 4" xfId="16893" xr:uid="{66B55950-F94D-4F7C-9CC5-35DB5BDC869D}"/>
    <cellStyle name="Comma 4 2 2 4 3 2 2 5" xfId="35665" xr:uid="{4173B085-601B-4F09-B2A3-E8967CEE2F9E}"/>
    <cellStyle name="Comma 4 2 2 4 3 2 2 6" xfId="53819" xr:uid="{0614FDC7-5ADF-4281-A9F9-3AA61D18A2BA}"/>
    <cellStyle name="Comma 4 2 2 4 3 2 2 7" xfId="61668" xr:uid="{BB18AFB7-4082-4FBD-8F15-C6D348BAD308}"/>
    <cellStyle name="Comma 4 2 2 4 3 2 3" xfId="11493" xr:uid="{144FD67E-9B66-4401-AFB5-93EB1BF47095}"/>
    <cellStyle name="Comma 4 2 2 4 3 2 3 2" xfId="30328" xr:uid="{60C7BEC0-3F58-407D-A7AA-A2AE9B277000}"/>
    <cellStyle name="Comma 4 2 2 4 3 2 3 2 2" xfId="49090" xr:uid="{73BCCFFA-9547-4D64-BEE7-750C8AD5462B}"/>
    <cellStyle name="Comma 4 2 2 4 3 2 3 3" xfId="20937" xr:uid="{579D40C4-A571-4A04-B7B2-5E9AB07DF709}"/>
    <cellStyle name="Comma 4 2 2 4 3 2 3 4" xfId="39709" xr:uid="{437A95B0-3DF4-4D5A-ADBD-66616AA20D35}"/>
    <cellStyle name="Comma 4 2 2 4 3 2 3 5" xfId="53820" xr:uid="{4EF7C141-E27A-484D-A4B1-973E1181CE08}"/>
    <cellStyle name="Comma 4 2 2 4 3 2 3 6" xfId="61669" xr:uid="{B875E0A2-E262-42AC-A9AB-4F78E9DBDE5D}"/>
    <cellStyle name="Comma 4 2 2 4 3 2 4" xfId="8979" xr:uid="{35A52F7E-68B6-4AD3-B512-BBE55E49684A}"/>
    <cellStyle name="Comma 4 2 2 4 3 2 4 2" xfId="27835" xr:uid="{F0241CDF-09E0-4225-ADAC-526A331A5578}"/>
    <cellStyle name="Comma 4 2 2 4 3 2 4 2 2" xfId="46597" xr:uid="{7C35D36B-1E97-4E9F-A942-1819C7D18904}"/>
    <cellStyle name="Comma 4 2 2 4 3 2 4 3" xfId="18444" xr:uid="{A014DD4D-1D26-4A7F-81DB-52AC5CBBAB8E}"/>
    <cellStyle name="Comma 4 2 2 4 3 2 4 4" xfId="37216" xr:uid="{A5F14709-BEED-426A-9FA0-51A4D27612C8}"/>
    <cellStyle name="Comma 4 2 2 4 3 2 5" xfId="24441" xr:uid="{82A371CC-6364-46DE-9AA5-EAEAB3B53D3D}"/>
    <cellStyle name="Comma 4 2 2 4 3 2 5 2" xfId="43204" xr:uid="{BA0CC6BC-0F37-4A86-877E-70B38D032B61}"/>
    <cellStyle name="Comma 4 2 2 4 3 2 6" xfId="15050" xr:uid="{E8DE4B2C-38FB-4E85-BC41-3832E8F06DA2}"/>
    <cellStyle name="Comma 4 2 2 4 3 2 7" xfId="33823" xr:uid="{A2A553F7-1D55-4D7F-A972-532676555229}"/>
    <cellStyle name="Comma 4 2 2 4 3 2 8" xfId="51327" xr:uid="{80F0B6FB-E601-4DE8-974D-C9BB3614FC47}"/>
    <cellStyle name="Comma 4 2 2 4 3 2 9" xfId="5394" xr:uid="{4DA3DDEE-5E59-4F60-99CE-89CE0C129094}"/>
    <cellStyle name="Comma 4 2 2 4 3 3" xfId="6170" xr:uid="{6BFD7EFA-6EC9-4071-A982-07B77489BB5E}"/>
    <cellStyle name="Comma 4 2 2 4 3 3 2" xfId="11494" xr:uid="{203F8D6A-44C4-401F-9AD5-5579A9598ADC}"/>
    <cellStyle name="Comma 4 2 2 4 3 3 2 2" xfId="30329" xr:uid="{7B9845D5-7B06-457F-844B-1B752151C275}"/>
    <cellStyle name="Comma 4 2 2 4 3 3 2 2 2" xfId="49091" xr:uid="{A4B06733-77FC-4770-8AD9-259F0484D939}"/>
    <cellStyle name="Comma 4 2 2 4 3 3 2 3" xfId="20938" xr:uid="{D4672820-CF02-4F8E-94C4-EFB868C0B8AE}"/>
    <cellStyle name="Comma 4 2 2 4 3 3 2 4" xfId="39710" xr:uid="{1D61A1E4-1B62-46F5-8357-0D62FEC8A203}"/>
    <cellStyle name="Comma 4 2 2 4 3 3 3" xfId="25217" xr:uid="{F7198564-3105-47E4-99F8-749118C417D5}"/>
    <cellStyle name="Comma 4 2 2 4 3 3 3 2" xfId="43979" xr:uid="{32FD36EC-C5CC-463F-A1CA-6AB2342505F7}"/>
    <cellStyle name="Comma 4 2 2 4 3 3 4" xfId="15826" xr:uid="{00F44874-0464-4C80-B5E6-B6A701B9854C}"/>
    <cellStyle name="Comma 4 2 2 4 3 3 5" xfId="34598" xr:uid="{D1A41A9B-0082-4197-8596-9228D73648C3}"/>
    <cellStyle name="Comma 4 2 2 4 3 3 6" xfId="53821" xr:uid="{88B95D14-C3E2-4551-9296-D20A00EA7DFB}"/>
    <cellStyle name="Comma 4 2 2 4 3 3 7" xfId="61670" xr:uid="{88A40AAE-AF9E-4006-A336-6453424723BE}"/>
    <cellStyle name="Comma 4 2 2 4 3 4" xfId="4619" xr:uid="{CE5ABB0D-2D45-4448-B26C-C9B469BCA83F}"/>
    <cellStyle name="Comma 4 2 2 4 3 4 2" xfId="11495" xr:uid="{2A7B18C1-2704-44A0-B772-B46CC71999DB}"/>
    <cellStyle name="Comma 4 2 2 4 3 4 2 2" xfId="30330" xr:uid="{9C593181-0242-4B34-8D90-3B7AEC536027}"/>
    <cellStyle name="Comma 4 2 2 4 3 4 2 2 2" xfId="49092" xr:uid="{A988DEC8-F3F5-454B-A0C9-0C5ECA38162F}"/>
    <cellStyle name="Comma 4 2 2 4 3 4 2 3" xfId="20939" xr:uid="{AD99F78E-B7E7-4AF8-9A8E-BF1CB4BEB1BA}"/>
    <cellStyle name="Comma 4 2 2 4 3 4 2 4" xfId="39711" xr:uid="{2BA07411-1438-4F29-85D0-E7F2DB32B5E4}"/>
    <cellStyle name="Comma 4 2 2 4 3 4 3" xfId="23666" xr:uid="{BF102ED2-5CC6-46AD-9C89-125635AB61C7}"/>
    <cellStyle name="Comma 4 2 2 4 3 4 3 2" xfId="42429" xr:uid="{FB64966D-D1E3-483C-BEAB-87ABC2BB1A33}"/>
    <cellStyle name="Comma 4 2 2 4 3 4 4" xfId="14275" xr:uid="{532317EA-5489-4689-83AE-B7806D5EFF2F}"/>
    <cellStyle name="Comma 4 2 2 4 3 4 5" xfId="33048" xr:uid="{325A24E5-BC77-4D81-867B-51694464B381}"/>
    <cellStyle name="Comma 4 2 2 4 3 4 6" xfId="53822" xr:uid="{48DE0AA0-9858-47C6-8C93-B4E90CBEE8F5}"/>
    <cellStyle name="Comma 4 2 2 4 3 4 7" xfId="61671" xr:uid="{4BA196F5-5ABE-49ED-8058-7E7390E10CEF}"/>
    <cellStyle name="Comma 4 2 2 4 3 5" xfId="7244" xr:uid="{2E859AFA-8D99-4BE2-93E4-627E81DCED33}"/>
    <cellStyle name="Comma 4 2 2 4 3 5 2" xfId="26283" xr:uid="{31D540E8-B004-42A5-AF3A-C8ED92CE82D7}"/>
    <cellStyle name="Comma 4 2 2 4 3 5 2 2" xfId="45045" xr:uid="{068A12FB-46B4-4909-8CEA-DD7F30973734}"/>
    <cellStyle name="Comma 4 2 2 4 3 5 3" xfId="16892" xr:uid="{76A3444D-E025-450F-9698-9E54BEFFB3BD}"/>
    <cellStyle name="Comma 4 2 2 4 3 5 4" xfId="35664" xr:uid="{2A591549-6366-44A7-8035-A827DABB1447}"/>
    <cellStyle name="Comma 4 2 2 4 3 6" xfId="8978" xr:uid="{2D41BB8F-5D3D-4A10-B3CA-CDFB00833C7A}"/>
    <cellStyle name="Comma 4 2 2 4 3 6 2" xfId="27834" xr:uid="{891C4128-D0ED-4439-8DBF-8F31CEDB41E5}"/>
    <cellStyle name="Comma 4 2 2 4 3 6 2 2" xfId="46596" xr:uid="{8A862A08-A4DA-4A7A-9188-33ED207FF660}"/>
    <cellStyle name="Comma 4 2 2 4 3 6 3" xfId="18443" xr:uid="{48E16B93-2C4B-417C-A014-F7629E827DA8}"/>
    <cellStyle name="Comma 4 2 2 4 3 6 4" xfId="37215" xr:uid="{53C1A610-F52A-4E72-B372-3244744BFC80}"/>
    <cellStyle name="Comma 4 2 2 4 3 7" xfId="22732" xr:uid="{5085A6D4-20CA-412C-AE7C-06F94BED052E}"/>
    <cellStyle name="Comma 4 2 2 4 3 7 2" xfId="41503" xr:uid="{D65FBFA4-910C-4653-BFF1-8FC8D6D9D9AC}"/>
    <cellStyle name="Comma 4 2 2 4 3 8" xfId="13341" xr:uid="{51DDF7B7-6FEB-4C9E-BD58-9533BDCD5E5B}"/>
    <cellStyle name="Comma 4 2 2 4 3 9" xfId="32122" xr:uid="{CE4EC8F1-573C-4D85-8E5C-DE20A64538CF}"/>
    <cellStyle name="Comma 4 2 2 4 4" xfId="2727" xr:uid="{161921DF-6723-43DF-B0D6-CCE5B8143534}"/>
    <cellStyle name="Comma 4 2 2 4 4 10" xfId="59405" xr:uid="{A439AD7D-30F5-4E2C-A385-73A83D3E8E77}"/>
    <cellStyle name="Comma 4 2 2 4 4 2" xfId="7246" xr:uid="{30B16CF5-F1FC-46EB-AB2D-0E3CA8C829A9}"/>
    <cellStyle name="Comma 4 2 2 4 4 2 2" xfId="11496" xr:uid="{F89E888E-3D28-48CD-8140-8DBAD59EF286}"/>
    <cellStyle name="Comma 4 2 2 4 4 2 2 2" xfId="30331" xr:uid="{275552F7-E0E5-4CE6-A0F1-B103EE8027D8}"/>
    <cellStyle name="Comma 4 2 2 4 4 2 2 2 2" xfId="49093" xr:uid="{228577FF-6B5F-403B-97E3-73BC3A9BB480}"/>
    <cellStyle name="Comma 4 2 2 4 4 2 2 3" xfId="20940" xr:uid="{12EF600F-DBBA-43A3-90F6-62F33F8F3796}"/>
    <cellStyle name="Comma 4 2 2 4 4 2 2 4" xfId="39712" xr:uid="{51D0CB30-9E17-4CE5-AA30-3F77303D135A}"/>
    <cellStyle name="Comma 4 2 2 4 4 2 3" xfId="26285" xr:uid="{6D48BAF6-D032-4B73-9E03-57CDDDAA709E}"/>
    <cellStyle name="Comma 4 2 2 4 4 2 3 2" xfId="45047" xr:uid="{22C14BD2-BB2D-4BEE-894F-29E533F85B47}"/>
    <cellStyle name="Comma 4 2 2 4 4 2 4" xfId="16894" xr:uid="{BB383D4E-75CB-46EA-89D5-07BBE0470390}"/>
    <cellStyle name="Comma 4 2 2 4 4 2 5" xfId="35666" xr:uid="{3C49FF19-E788-4907-8299-F6AE08366E37}"/>
    <cellStyle name="Comma 4 2 2 4 4 2 6" xfId="53823" xr:uid="{FD266F89-7D96-4E8C-9D72-0148D1661BFE}"/>
    <cellStyle name="Comma 4 2 2 4 4 2 7" xfId="61672" xr:uid="{8C686017-BFEA-4B90-A1EA-D1C0C6DB00CC}"/>
    <cellStyle name="Comma 4 2 2 4 4 3" xfId="11497" xr:uid="{FF22A270-E16C-4E12-ADDD-D00BC5E2C748}"/>
    <cellStyle name="Comma 4 2 2 4 4 3 2" xfId="30332" xr:uid="{9E7C5B1E-C455-4411-A369-769173A006A1}"/>
    <cellStyle name="Comma 4 2 2 4 4 3 2 2" xfId="49094" xr:uid="{302A0422-CD54-4D84-89B2-FFCF39AAB592}"/>
    <cellStyle name="Comma 4 2 2 4 4 3 3" xfId="20941" xr:uid="{201B91F8-7DA7-41E1-AA0E-B10D539001C7}"/>
    <cellStyle name="Comma 4 2 2 4 4 3 4" xfId="39713" xr:uid="{9AA5C17B-8249-4A12-9A4B-8C2AE9566AEC}"/>
    <cellStyle name="Comma 4 2 2 4 4 3 5" xfId="53824" xr:uid="{1A064710-2B52-4244-B5AE-30632DEB92C6}"/>
    <cellStyle name="Comma 4 2 2 4 4 3 6" xfId="61673" xr:uid="{C4919239-579E-453F-B8DA-839CBCBA4391}"/>
    <cellStyle name="Comma 4 2 2 4 4 4" xfId="8980" xr:uid="{9EC1A925-9AD3-402F-B314-E53D26E6C916}"/>
    <cellStyle name="Comma 4 2 2 4 4 4 2" xfId="27836" xr:uid="{E0BBBD5D-370B-4549-8AAF-79F519FB9742}"/>
    <cellStyle name="Comma 4 2 2 4 4 4 2 2" xfId="46598" xr:uid="{72771065-FF1E-4E1C-8799-2B5F3AFB4CB1}"/>
    <cellStyle name="Comma 4 2 2 4 4 4 3" xfId="18445" xr:uid="{4033F2CC-E789-45C0-8BC4-D95A3CBA6080}"/>
    <cellStyle name="Comma 4 2 2 4 4 4 4" xfId="37217" xr:uid="{36BB91B2-4354-462A-8056-2AF193DDB0B3}"/>
    <cellStyle name="Comma 4 2 2 4 4 5" xfId="24008" xr:uid="{0D829783-C8EE-4617-A906-D3A92E39A79B}"/>
    <cellStyle name="Comma 4 2 2 4 4 5 2" xfId="42771" xr:uid="{CC5ECE7B-D45C-45EC-BE12-2EE22B3AA171}"/>
    <cellStyle name="Comma 4 2 2 4 4 6" xfId="14617" xr:uid="{01C5C234-2FF5-451E-87A5-49E2C8A08D42}"/>
    <cellStyle name="Comma 4 2 2 4 4 7" xfId="33390" xr:uid="{A82BF2EF-BE8F-473C-A087-D2CB46558B62}"/>
    <cellStyle name="Comma 4 2 2 4 4 8" xfId="51328" xr:uid="{32FD0B51-B4B7-4B39-BA5D-A22DCF2C95F0}"/>
    <cellStyle name="Comma 4 2 2 4 4 9" xfId="4961" xr:uid="{8A52BF0A-F8D6-42D5-886E-FE5EDAA07600}"/>
    <cellStyle name="Comma 4 2 2 4 5" xfId="5737" xr:uid="{AED27D16-2652-46F7-B49F-A14BDBD35E01}"/>
    <cellStyle name="Comma 4 2 2 4 5 2" xfId="11498" xr:uid="{AD07438B-4A86-42CA-9A06-C1AEE12B5376}"/>
    <cellStyle name="Comma 4 2 2 4 5 2 2" xfId="30333" xr:uid="{DD9247AE-B4F0-45D6-AC5A-75107C67B4D3}"/>
    <cellStyle name="Comma 4 2 2 4 5 2 2 2" xfId="49095" xr:uid="{933AA8BE-5B41-4584-8B06-A1DE77161356}"/>
    <cellStyle name="Comma 4 2 2 4 5 2 3" xfId="20942" xr:uid="{D5374AFA-7962-44AE-8CD7-9AA711344301}"/>
    <cellStyle name="Comma 4 2 2 4 5 2 4" xfId="39714" xr:uid="{744AE4F1-566A-449B-B3F4-2D56CF9E5C79}"/>
    <cellStyle name="Comma 4 2 2 4 5 3" xfId="24784" xr:uid="{943E923D-7DCE-413F-BE5E-B830D6CA0B7D}"/>
    <cellStyle name="Comma 4 2 2 4 5 3 2" xfId="43546" xr:uid="{881759A8-0AD7-4FE7-8FA3-A27EA0064C93}"/>
    <cellStyle name="Comma 4 2 2 4 5 4" xfId="15393" xr:uid="{305A4F56-BCBD-4BBE-AE93-ADB46498390D}"/>
    <cellStyle name="Comma 4 2 2 4 5 5" xfId="34165" xr:uid="{66B96210-FC68-44A6-9D52-E003F0899AE3}"/>
    <cellStyle name="Comma 4 2 2 4 5 6" xfId="53825" xr:uid="{383A5946-8337-4AF6-8B58-526B15ACF901}"/>
    <cellStyle name="Comma 4 2 2 4 5 7" xfId="61674" xr:uid="{5B888883-3926-4AAE-982D-CB78B7895238}"/>
    <cellStyle name="Comma 4 2 2 4 6" xfId="4186" xr:uid="{5BD1124A-EC50-439B-98C2-F7AD277802D1}"/>
    <cellStyle name="Comma 4 2 2 4 6 2" xfId="11499" xr:uid="{0A06D9D9-FE4B-41D4-A4D4-22AC072AA116}"/>
    <cellStyle name="Comma 4 2 2 4 6 2 2" xfId="30334" xr:uid="{D7E358D4-AA2A-4FAA-A9D9-43E246EB93D7}"/>
    <cellStyle name="Comma 4 2 2 4 6 2 2 2" xfId="49096" xr:uid="{F7A81E18-1FD3-42E2-BB65-2D6498E5352E}"/>
    <cellStyle name="Comma 4 2 2 4 6 2 3" xfId="20943" xr:uid="{01D0AF52-E26C-44AE-98C3-81CECFA64D26}"/>
    <cellStyle name="Comma 4 2 2 4 6 2 4" xfId="39715" xr:uid="{477B195C-2BC7-4950-9230-69F514C00FA0}"/>
    <cellStyle name="Comma 4 2 2 4 6 3" xfId="23233" xr:uid="{A9618665-3497-4395-9A3F-F95E516897F8}"/>
    <cellStyle name="Comma 4 2 2 4 6 3 2" xfId="41996" xr:uid="{4ACE4FB5-BBBE-4943-83D5-0B96E8658768}"/>
    <cellStyle name="Comma 4 2 2 4 6 4" xfId="13842" xr:uid="{FFE776E3-D335-4FA1-A9D2-F2AE98F13B76}"/>
    <cellStyle name="Comma 4 2 2 4 6 5" xfId="32615" xr:uid="{2FF7B178-56A7-4280-8CB6-C87E51F7903D}"/>
    <cellStyle name="Comma 4 2 2 4 6 6" xfId="53826" xr:uid="{D0FFAEEB-16D8-4931-99AD-8FEAEC43170A}"/>
    <cellStyle name="Comma 4 2 2 4 6 7" xfId="61675" xr:uid="{BA0AE78E-CAAF-4642-B08F-86DBF73ABBA4}"/>
    <cellStyle name="Comma 4 2 2 4 7" xfId="7241" xr:uid="{49821718-8294-429F-AB05-68EEC1B8DBB2}"/>
    <cellStyle name="Comma 4 2 2 4 7 2" xfId="26280" xr:uid="{AC3943E7-4821-41E8-90F0-525CCC3B002C}"/>
    <cellStyle name="Comma 4 2 2 4 7 2 2" xfId="45042" xr:uid="{658A6EDC-FCD5-4EA4-ACCF-9A5153AF25D4}"/>
    <cellStyle name="Comma 4 2 2 4 7 3" xfId="16889" xr:uid="{FDE347D9-FCB4-4661-A7A8-99C5108B670B}"/>
    <cellStyle name="Comma 4 2 2 4 7 4" xfId="35661" xr:uid="{FA6A0E62-EE4E-48EC-B869-8272A3C748D0}"/>
    <cellStyle name="Comma 4 2 2 4 8" xfId="8975" xr:uid="{F01CAF52-3497-49F2-9DC2-E2BB99310601}"/>
    <cellStyle name="Comma 4 2 2 4 8 2" xfId="27831" xr:uid="{41BB8706-9541-4BFD-89B9-8B7B978895AD}"/>
    <cellStyle name="Comma 4 2 2 4 8 2 2" xfId="46593" xr:uid="{4D42784A-F1FB-4AEE-89EF-826FECD56FB7}"/>
    <cellStyle name="Comma 4 2 2 4 8 3" xfId="18440" xr:uid="{F04CD1A2-8811-414D-A945-74CB5686C4E0}"/>
    <cellStyle name="Comma 4 2 2 4 8 4" xfId="37212" xr:uid="{DAE2EE0B-C081-400C-96CE-96EC2ACB12C9}"/>
    <cellStyle name="Comma 4 2 2 4 9" xfId="22730" xr:uid="{200310E8-0884-4175-B6B0-2FC3A01F9D49}"/>
    <cellStyle name="Comma 4 2 2 4 9 2" xfId="41501" xr:uid="{B843C032-D3D3-4C24-AE52-925B5895AC53}"/>
    <cellStyle name="Comma 4 2 2 5" xfId="1737" xr:uid="{DCC7B12D-69FB-495F-8718-60E75F309D7B}"/>
    <cellStyle name="Comma 4 2 2 5 10" xfId="13342" xr:uid="{A93925C6-C497-43B1-85C4-E6958FD5B4F5}"/>
    <cellStyle name="Comma 4 2 2 5 11" xfId="32123" xr:uid="{5A98A7B8-0AC0-4A98-B2ED-338F6D6DC9B4}"/>
    <cellStyle name="Comma 4 2 2 5 12" xfId="51329" xr:uid="{E3F59118-3F0D-401B-BA00-E6C35F1AE702}"/>
    <cellStyle name="Comma 4 2 2 5 13" xfId="3680" xr:uid="{33328017-FB7D-4C40-83C8-EBFC99D13D46}"/>
    <cellStyle name="Comma 4 2 2 5 14" xfId="59406" xr:uid="{EF8D9100-88EC-4498-A594-9AA365AFA4BB}"/>
    <cellStyle name="Comma 4 2 2 5 2" xfId="2728" xr:uid="{C0A821F7-C706-4FD3-817F-E7B7DBB0FF62}"/>
    <cellStyle name="Comma 4 2 2 5 2 10" xfId="51330" xr:uid="{084A34D4-4148-4DDD-A727-DE21F62CEB14}"/>
    <cellStyle name="Comma 4 2 2 5 2 11" xfId="3681" xr:uid="{D99084ED-B306-4D20-9FEA-1FFD6BD26E43}"/>
    <cellStyle name="Comma 4 2 2 5 2 12" xfId="59407" xr:uid="{288AB5C2-DC54-422E-A9BF-90493C8F32E4}"/>
    <cellStyle name="Comma 4 2 2 5 2 2" xfId="2729" xr:uid="{1765D84D-3ECF-4192-9262-A7FC0A3E0F21}"/>
    <cellStyle name="Comma 4 2 2 5 2 2 10" xfId="59408" xr:uid="{397CDD78-C5C9-4081-9E19-7B80E5474BCB}"/>
    <cellStyle name="Comma 4 2 2 5 2 2 2" xfId="7249" xr:uid="{7583BAD6-E96E-4F22-A0E3-C6F443F868BE}"/>
    <cellStyle name="Comma 4 2 2 5 2 2 2 2" xfId="11500" xr:uid="{BAC8D4D6-99BE-4787-B32C-BBB853C60BD9}"/>
    <cellStyle name="Comma 4 2 2 5 2 2 2 2 2" xfId="30335" xr:uid="{204A6181-9933-48DA-BF00-35BF28DDC757}"/>
    <cellStyle name="Comma 4 2 2 5 2 2 2 2 2 2" xfId="49097" xr:uid="{E8CF1C8E-CCA1-419C-A6FE-81CD674A2CB4}"/>
    <cellStyle name="Comma 4 2 2 5 2 2 2 2 3" xfId="20944" xr:uid="{F6402E47-FEE3-42B5-A6B0-C0A9CDBE258F}"/>
    <cellStyle name="Comma 4 2 2 5 2 2 2 2 4" xfId="39716" xr:uid="{C9BB62BA-D1C6-49AB-82AA-BFCD8EC6F96D}"/>
    <cellStyle name="Comma 4 2 2 5 2 2 2 3" xfId="26288" xr:uid="{52CE0261-B9BE-4CB6-B417-9DF2BAA11B64}"/>
    <cellStyle name="Comma 4 2 2 5 2 2 2 3 2" xfId="45050" xr:uid="{CECE9BCA-192B-460C-B14B-C308D8DD9F1C}"/>
    <cellStyle name="Comma 4 2 2 5 2 2 2 4" xfId="16897" xr:uid="{462E1050-E570-46EE-BEE3-86738DCA3B3F}"/>
    <cellStyle name="Comma 4 2 2 5 2 2 2 5" xfId="35669" xr:uid="{65859008-B356-4634-BC66-65AFBE76FC35}"/>
    <cellStyle name="Comma 4 2 2 5 2 2 2 6" xfId="53827" xr:uid="{13B842CE-60F3-4439-AABB-EDAFE021C448}"/>
    <cellStyle name="Comma 4 2 2 5 2 2 2 7" xfId="61676" xr:uid="{73D80962-7A88-40EA-BF00-7D9A8E155F44}"/>
    <cellStyle name="Comma 4 2 2 5 2 2 3" xfId="11501" xr:uid="{38B0925F-C359-4D19-A10B-FF0E9A193B59}"/>
    <cellStyle name="Comma 4 2 2 5 2 2 3 2" xfId="30336" xr:uid="{D3DDFC59-3199-42BF-9C2D-956B312E4F2A}"/>
    <cellStyle name="Comma 4 2 2 5 2 2 3 2 2" xfId="49098" xr:uid="{88C953C5-8383-427A-909F-31C7C964AD66}"/>
    <cellStyle name="Comma 4 2 2 5 2 2 3 3" xfId="20945" xr:uid="{BAB2013D-1632-41F2-91A2-2F7FA636BF36}"/>
    <cellStyle name="Comma 4 2 2 5 2 2 3 4" xfId="39717" xr:uid="{3D80C183-3A2D-49D9-8C5A-C61870AB56A9}"/>
    <cellStyle name="Comma 4 2 2 5 2 2 3 5" xfId="53828" xr:uid="{1D6B5067-EE2A-4515-8AA0-9EC91EC0AF49}"/>
    <cellStyle name="Comma 4 2 2 5 2 2 3 6" xfId="61677" xr:uid="{2652D079-A65B-4FAA-9C4A-621593DE0F5E}"/>
    <cellStyle name="Comma 4 2 2 5 2 2 4" xfId="8983" xr:uid="{FAF0C58F-C283-4153-AE5E-4CBBE6BAFAEE}"/>
    <cellStyle name="Comma 4 2 2 5 2 2 4 2" xfId="27839" xr:uid="{900D21A7-C1CD-46CB-9184-EA52EF349B93}"/>
    <cellStyle name="Comma 4 2 2 5 2 2 4 2 2" xfId="46601" xr:uid="{601579FD-3831-4379-8121-15E435648EE4}"/>
    <cellStyle name="Comma 4 2 2 5 2 2 4 3" xfId="18448" xr:uid="{106B891A-0628-411B-ABC8-93553021A268}"/>
    <cellStyle name="Comma 4 2 2 5 2 2 4 4" xfId="37220" xr:uid="{332AF24F-FB20-4D73-B6D4-F2ED763256D8}"/>
    <cellStyle name="Comma 4 2 2 5 2 2 5" xfId="24266" xr:uid="{3DDC1C2D-7BD6-47F0-BB60-020B0C406ABE}"/>
    <cellStyle name="Comma 4 2 2 5 2 2 5 2" xfId="43029" xr:uid="{130194CB-D698-412C-8579-AAA009C02B38}"/>
    <cellStyle name="Comma 4 2 2 5 2 2 6" xfId="14875" xr:uid="{66DC9470-691C-4759-9D1D-A5F2B06A36E6}"/>
    <cellStyle name="Comma 4 2 2 5 2 2 7" xfId="33648" xr:uid="{A9C8136F-EA11-49E5-A0EF-290274607146}"/>
    <cellStyle name="Comma 4 2 2 5 2 2 8" xfId="51331" xr:uid="{2B0B8F83-6721-4B07-B2C7-ABA1F8E76ADB}"/>
    <cellStyle name="Comma 4 2 2 5 2 2 9" xfId="5219" xr:uid="{5BC643CF-3330-4243-A447-9A58180E1504}"/>
    <cellStyle name="Comma 4 2 2 5 2 3" xfId="5995" xr:uid="{839D0957-6783-458E-AB91-E0EFACD8DF08}"/>
    <cellStyle name="Comma 4 2 2 5 2 3 2" xfId="11502" xr:uid="{58A10347-871F-4542-B2FF-E441D26C0974}"/>
    <cellStyle name="Comma 4 2 2 5 2 3 2 2" xfId="30337" xr:uid="{0CD485C9-C805-4F08-A9BF-D2D7AB6E9D4F}"/>
    <cellStyle name="Comma 4 2 2 5 2 3 2 2 2" xfId="49099" xr:uid="{8680936F-9E7E-4754-B91B-5C77DC9643F1}"/>
    <cellStyle name="Comma 4 2 2 5 2 3 2 3" xfId="20946" xr:uid="{CC270C9C-21DA-4356-B4F1-56966E8D207E}"/>
    <cellStyle name="Comma 4 2 2 5 2 3 2 4" xfId="39718" xr:uid="{1BD34081-19B5-4CAE-A0C2-DAE7131E3C70}"/>
    <cellStyle name="Comma 4 2 2 5 2 3 3" xfId="25042" xr:uid="{515D417B-1C37-44B5-AFB6-D0674EB979D9}"/>
    <cellStyle name="Comma 4 2 2 5 2 3 3 2" xfId="43804" xr:uid="{5554C7EF-1CF8-4AB1-9196-C88C4A0CB853}"/>
    <cellStyle name="Comma 4 2 2 5 2 3 4" xfId="15651" xr:uid="{DDD94066-4474-4048-9B4A-9AFF30A996CC}"/>
    <cellStyle name="Comma 4 2 2 5 2 3 5" xfId="34423" xr:uid="{F14DDBC0-A4AF-4FD0-8808-28394A7EDDF3}"/>
    <cellStyle name="Comma 4 2 2 5 2 3 6" xfId="53829" xr:uid="{017C0B34-D139-494F-B3FB-0E0596945FC5}"/>
    <cellStyle name="Comma 4 2 2 5 2 3 7" xfId="61678" xr:uid="{38B2D19F-3D27-456D-A505-5FC3E1EE98BB}"/>
    <cellStyle name="Comma 4 2 2 5 2 4" xfId="4444" xr:uid="{6B32660B-A860-445C-B03E-9806C8592940}"/>
    <cellStyle name="Comma 4 2 2 5 2 4 2" xfId="11503" xr:uid="{BD23FFE6-8DA1-4960-B36A-8A3202A1843E}"/>
    <cellStyle name="Comma 4 2 2 5 2 4 2 2" xfId="30338" xr:uid="{BB170580-902D-46FB-A95C-BF421ACC3964}"/>
    <cellStyle name="Comma 4 2 2 5 2 4 2 2 2" xfId="49100" xr:uid="{C1A5F186-B220-43B4-8744-079C4D566573}"/>
    <cellStyle name="Comma 4 2 2 5 2 4 2 3" xfId="20947" xr:uid="{C1C15456-286C-4305-A39B-E19A4E1E2F10}"/>
    <cellStyle name="Comma 4 2 2 5 2 4 2 4" xfId="39719" xr:uid="{DADF8E9C-CFDE-4041-84F6-06E807DB75C2}"/>
    <cellStyle name="Comma 4 2 2 5 2 4 3" xfId="23491" xr:uid="{6601B0C7-906D-4051-8DFA-8BDEBCE91CD6}"/>
    <cellStyle name="Comma 4 2 2 5 2 4 3 2" xfId="42254" xr:uid="{5ED6D7CE-17B7-4E2A-A248-6D734EB4DE5B}"/>
    <cellStyle name="Comma 4 2 2 5 2 4 4" xfId="14100" xr:uid="{6BB898AA-F8A5-43BB-98F2-53E415FF2A2F}"/>
    <cellStyle name="Comma 4 2 2 5 2 4 5" xfId="32873" xr:uid="{D61E1CD3-AC3E-43FD-8ECF-DCC322B395E3}"/>
    <cellStyle name="Comma 4 2 2 5 2 4 6" xfId="53830" xr:uid="{6CB25C17-C846-4041-89EF-BE703487E262}"/>
    <cellStyle name="Comma 4 2 2 5 2 4 7" xfId="61679" xr:uid="{E6B71DE6-1872-472A-9291-E67713DAA859}"/>
    <cellStyle name="Comma 4 2 2 5 2 5" xfId="7248" xr:uid="{2DC8CE49-8663-435F-9444-341D5F4E20D3}"/>
    <cellStyle name="Comma 4 2 2 5 2 5 2" xfId="26287" xr:uid="{1D3B508D-DC53-4AA9-B9F8-DE040162ED1A}"/>
    <cellStyle name="Comma 4 2 2 5 2 5 2 2" xfId="45049" xr:uid="{0DE66BBB-0367-461C-9A64-D43C2F51D9AC}"/>
    <cellStyle name="Comma 4 2 2 5 2 5 3" xfId="16896" xr:uid="{7A1EEA8D-A61D-4567-80F1-73CA72C62E82}"/>
    <cellStyle name="Comma 4 2 2 5 2 5 4" xfId="35668" xr:uid="{74AA9DCA-9A9F-4FE7-B09C-C5F71C6BE3FA}"/>
    <cellStyle name="Comma 4 2 2 5 2 6" xfId="8982" xr:uid="{0C47464B-6B2E-4134-8BE1-FBBDB64312B6}"/>
    <cellStyle name="Comma 4 2 2 5 2 6 2" xfId="27838" xr:uid="{470D31CB-D92D-45C6-ABCF-3DA42E39B601}"/>
    <cellStyle name="Comma 4 2 2 5 2 6 2 2" xfId="46600" xr:uid="{5A549E1B-CFAD-4CAA-ACAF-1DB2A8AD1ED5}"/>
    <cellStyle name="Comma 4 2 2 5 2 6 3" xfId="18447" xr:uid="{2D1A234F-F56D-4F49-8FC9-E59C15C6FF04}"/>
    <cellStyle name="Comma 4 2 2 5 2 6 4" xfId="37219" xr:uid="{C7AD9C03-EFD6-456C-B5EE-A2FFBE6AEB95}"/>
    <cellStyle name="Comma 4 2 2 5 2 7" xfId="22734" xr:uid="{D806CF7F-3AF1-451C-9E4C-01E4380C8BAC}"/>
    <cellStyle name="Comma 4 2 2 5 2 7 2" xfId="41505" xr:uid="{8E2CC0E4-53FD-478B-8A77-C0CA2CAA9383}"/>
    <cellStyle name="Comma 4 2 2 5 2 8" xfId="13343" xr:uid="{548D970A-8AC5-4B29-8BB1-C17F87A62DD9}"/>
    <cellStyle name="Comma 4 2 2 5 2 9" xfId="32124" xr:uid="{141D1EC7-F383-4AD1-9481-949896AB32C4}"/>
    <cellStyle name="Comma 4 2 2 5 3" xfId="2730" xr:uid="{56A9479C-5866-4D7C-81EE-E805C85BCBEA}"/>
    <cellStyle name="Comma 4 2 2 5 3 10" xfId="51332" xr:uid="{DC3BA936-AB23-4EAA-B1DD-71E6303CA252}"/>
    <cellStyle name="Comma 4 2 2 5 3 11" xfId="3682" xr:uid="{171ACC15-4EE5-41C9-B4CA-09DC3D5EFB4B}"/>
    <cellStyle name="Comma 4 2 2 5 3 12" xfId="59409" xr:uid="{19AC04DF-8167-4EBD-90D3-38F55A62FB27}"/>
    <cellStyle name="Comma 4 2 2 5 3 2" xfId="2731" xr:uid="{876A28AA-F443-4C35-ADC7-0C38D30414A1}"/>
    <cellStyle name="Comma 4 2 2 5 3 2 10" xfId="59410" xr:uid="{9CEB23D1-3C47-402D-B20D-E617AA596BD0}"/>
    <cellStyle name="Comma 4 2 2 5 3 2 2" xfId="7251" xr:uid="{0D4B107A-E565-42F9-9A74-1568290B218F}"/>
    <cellStyle name="Comma 4 2 2 5 3 2 2 2" xfId="11504" xr:uid="{C272C379-041D-43EF-80B9-9C6151AF1C8D}"/>
    <cellStyle name="Comma 4 2 2 5 3 2 2 2 2" xfId="30339" xr:uid="{DDF3B5B7-2954-4378-B40C-AD0903632214}"/>
    <cellStyle name="Comma 4 2 2 5 3 2 2 2 2 2" xfId="49101" xr:uid="{D215938F-DBBF-4063-AF5D-2FA8BE38F9CF}"/>
    <cellStyle name="Comma 4 2 2 5 3 2 2 2 3" xfId="20948" xr:uid="{AAE2E381-240A-4FD6-8040-26588F3E1417}"/>
    <cellStyle name="Comma 4 2 2 5 3 2 2 2 4" xfId="39720" xr:uid="{B1BBD72A-3A8F-4DCB-B5A3-F3EBD4C7C567}"/>
    <cellStyle name="Comma 4 2 2 5 3 2 2 3" xfId="26290" xr:uid="{6141BAE0-F402-441F-9C8E-98C7CF4ED893}"/>
    <cellStyle name="Comma 4 2 2 5 3 2 2 3 2" xfId="45052" xr:uid="{B9E79D19-9FC9-4AA0-BE90-DF300959E83C}"/>
    <cellStyle name="Comma 4 2 2 5 3 2 2 4" xfId="16899" xr:uid="{16704D37-7AE5-4E50-8F6F-ABE53003E2CB}"/>
    <cellStyle name="Comma 4 2 2 5 3 2 2 5" xfId="35671" xr:uid="{8108089D-42DD-449F-854C-75BA2F670B0A}"/>
    <cellStyle name="Comma 4 2 2 5 3 2 2 6" xfId="53831" xr:uid="{BE05352C-CB5D-4BBD-A002-3AEF6C8CEEC7}"/>
    <cellStyle name="Comma 4 2 2 5 3 2 2 7" xfId="61680" xr:uid="{0FC3507E-614F-44CF-87CF-BFB7C92DDFDC}"/>
    <cellStyle name="Comma 4 2 2 5 3 2 3" xfId="11505" xr:uid="{E6E74277-BCD0-4576-BC28-E216A4F2DEBD}"/>
    <cellStyle name="Comma 4 2 2 5 3 2 3 2" xfId="30340" xr:uid="{33D6A81D-4592-4941-9704-6E08356E57C2}"/>
    <cellStyle name="Comma 4 2 2 5 3 2 3 2 2" xfId="49102" xr:uid="{E2F0038F-6E16-402B-AAB8-1021D26D1097}"/>
    <cellStyle name="Comma 4 2 2 5 3 2 3 3" xfId="20949" xr:uid="{30A87E46-3B13-4693-B7B3-6E4E61CF7973}"/>
    <cellStyle name="Comma 4 2 2 5 3 2 3 4" xfId="39721" xr:uid="{3ED3972E-FB69-47DE-B1C9-A371031A7998}"/>
    <cellStyle name="Comma 4 2 2 5 3 2 3 5" xfId="53832" xr:uid="{7A597DEF-1DE4-4A7D-B5E3-E1406BDD2ABA}"/>
    <cellStyle name="Comma 4 2 2 5 3 2 3 6" xfId="61681" xr:uid="{2AEC6661-886B-4F00-B88B-9EB7037C9419}"/>
    <cellStyle name="Comma 4 2 2 5 3 2 4" xfId="8985" xr:uid="{3C761EF0-2988-426C-9C35-11F158780A47}"/>
    <cellStyle name="Comma 4 2 2 5 3 2 4 2" xfId="27841" xr:uid="{A14E0875-3330-42AD-A53E-E622A198217A}"/>
    <cellStyle name="Comma 4 2 2 5 3 2 4 2 2" xfId="46603" xr:uid="{40A8F929-988F-4DCF-8BCD-96107C6228CD}"/>
    <cellStyle name="Comma 4 2 2 5 3 2 4 3" xfId="18450" xr:uid="{C1A642A1-38E4-413A-ACA6-5AD3199F870A}"/>
    <cellStyle name="Comma 4 2 2 5 3 2 4 4" xfId="37222" xr:uid="{7398FAEC-C649-422B-BE27-3BB8CAFB12AF}"/>
    <cellStyle name="Comma 4 2 2 5 3 2 5" xfId="24484" xr:uid="{8334F955-12F7-43F3-89D8-06C84B374124}"/>
    <cellStyle name="Comma 4 2 2 5 3 2 5 2" xfId="43247" xr:uid="{0D6880DF-5149-4EC6-87C5-41C92F6853CD}"/>
    <cellStyle name="Comma 4 2 2 5 3 2 6" xfId="15093" xr:uid="{9A452DA3-0A26-4637-B115-5026B7DC9857}"/>
    <cellStyle name="Comma 4 2 2 5 3 2 7" xfId="33866" xr:uid="{13A3E03C-5DB3-4E60-BEE9-7815572FBE52}"/>
    <cellStyle name="Comma 4 2 2 5 3 2 8" xfId="51333" xr:uid="{5309D917-9133-4F2A-BC66-DE75BE06FA1B}"/>
    <cellStyle name="Comma 4 2 2 5 3 2 9" xfId="5437" xr:uid="{548B0B3D-0301-4DF8-8E91-69FFB539A0B4}"/>
    <cellStyle name="Comma 4 2 2 5 3 3" xfId="6213" xr:uid="{5EA51824-BC71-4B51-B669-33F9E48EF726}"/>
    <cellStyle name="Comma 4 2 2 5 3 3 2" xfId="11506" xr:uid="{1B61F4A6-AFB0-43E8-AC50-AABD27AA78B8}"/>
    <cellStyle name="Comma 4 2 2 5 3 3 2 2" xfId="30341" xr:uid="{EB04E4C0-047A-4E62-BB84-293A038F784C}"/>
    <cellStyle name="Comma 4 2 2 5 3 3 2 2 2" xfId="49103" xr:uid="{5CAF431B-6D65-4760-9C24-740F38559D3B}"/>
    <cellStyle name="Comma 4 2 2 5 3 3 2 3" xfId="20950" xr:uid="{2B81B00F-77B7-4AFD-B0E0-DF9E72096EBB}"/>
    <cellStyle name="Comma 4 2 2 5 3 3 2 4" xfId="39722" xr:uid="{EAFD0423-6CB7-4428-8683-9907500015C9}"/>
    <cellStyle name="Comma 4 2 2 5 3 3 3" xfId="25260" xr:uid="{F0B6F0D4-09BA-4071-B830-0D1BF898DB1D}"/>
    <cellStyle name="Comma 4 2 2 5 3 3 3 2" xfId="44022" xr:uid="{29F5B7A4-CB76-4A0A-A176-E726DB39EE4A}"/>
    <cellStyle name="Comma 4 2 2 5 3 3 4" xfId="15869" xr:uid="{8BA7B5C9-2BB9-407D-9662-BB3382443F67}"/>
    <cellStyle name="Comma 4 2 2 5 3 3 5" xfId="34641" xr:uid="{7E7B3ECF-8EFA-416F-8320-973B2E04CC06}"/>
    <cellStyle name="Comma 4 2 2 5 3 3 6" xfId="53833" xr:uid="{63227231-EBE4-4E93-8A7D-A5F70509A936}"/>
    <cellStyle name="Comma 4 2 2 5 3 3 7" xfId="61682" xr:uid="{BE18DB23-3943-46EA-93CA-CD8C47D24B2D}"/>
    <cellStyle name="Comma 4 2 2 5 3 4" xfId="4662" xr:uid="{0252FEB9-4965-455B-8E7D-246C57D247C4}"/>
    <cellStyle name="Comma 4 2 2 5 3 4 2" xfId="11507" xr:uid="{4F56A95D-21C2-455F-B32D-AC435F0AC059}"/>
    <cellStyle name="Comma 4 2 2 5 3 4 2 2" xfId="30342" xr:uid="{90791FB2-D475-4940-87B9-BA78701D640E}"/>
    <cellStyle name="Comma 4 2 2 5 3 4 2 2 2" xfId="49104" xr:uid="{E41299E8-F77D-42B4-A861-AAE5C5E82BF4}"/>
    <cellStyle name="Comma 4 2 2 5 3 4 2 3" xfId="20951" xr:uid="{F0C4388A-354F-4DF4-A24A-6023A2D111A2}"/>
    <cellStyle name="Comma 4 2 2 5 3 4 2 4" xfId="39723" xr:uid="{E5696ADF-3B06-421A-8DEB-8C91554BF845}"/>
    <cellStyle name="Comma 4 2 2 5 3 4 3" xfId="23709" xr:uid="{32CCE2BF-84BC-451E-8E96-692192FD7C9D}"/>
    <cellStyle name="Comma 4 2 2 5 3 4 3 2" xfId="42472" xr:uid="{41AD17A9-B2CC-430A-AFDC-EC25EBDE0E63}"/>
    <cellStyle name="Comma 4 2 2 5 3 4 4" xfId="14318" xr:uid="{EA824876-A603-49E2-8325-F7A110618FEB}"/>
    <cellStyle name="Comma 4 2 2 5 3 4 5" xfId="33091" xr:uid="{731C96CE-1D71-45EE-8282-CEFBA899CD89}"/>
    <cellStyle name="Comma 4 2 2 5 3 4 6" xfId="53834" xr:uid="{5C1C851A-5B31-44C3-A1A3-DB2380BC5A5D}"/>
    <cellStyle name="Comma 4 2 2 5 3 4 7" xfId="61683" xr:uid="{E6BF65AD-D6BA-43E6-8BAE-C654348A047B}"/>
    <cellStyle name="Comma 4 2 2 5 3 5" xfId="7250" xr:uid="{75904685-3D0A-465B-A481-3003F06DDB64}"/>
    <cellStyle name="Comma 4 2 2 5 3 5 2" xfId="26289" xr:uid="{660B7F00-0B0A-4ADD-BECB-59F7F0C3A3CC}"/>
    <cellStyle name="Comma 4 2 2 5 3 5 2 2" xfId="45051" xr:uid="{492D9C58-48DC-48C3-A27D-B0610F995426}"/>
    <cellStyle name="Comma 4 2 2 5 3 5 3" xfId="16898" xr:uid="{4AB7631B-42FA-44B1-BAA9-0E670FC6A976}"/>
    <cellStyle name="Comma 4 2 2 5 3 5 4" xfId="35670" xr:uid="{7F63B800-3695-4C37-8921-5EA21D59D5F8}"/>
    <cellStyle name="Comma 4 2 2 5 3 6" xfId="8984" xr:uid="{78C1F367-E69A-4D58-A369-D7E3C55C4409}"/>
    <cellStyle name="Comma 4 2 2 5 3 6 2" xfId="27840" xr:uid="{B44215E4-C824-4F03-B132-D7E35AEAA02D}"/>
    <cellStyle name="Comma 4 2 2 5 3 6 2 2" xfId="46602" xr:uid="{668E1192-F63C-4BDA-8E56-37B95D7F9BFC}"/>
    <cellStyle name="Comma 4 2 2 5 3 6 3" xfId="18449" xr:uid="{75E79BFC-D288-425D-B59D-FFAA103090A8}"/>
    <cellStyle name="Comma 4 2 2 5 3 6 4" xfId="37221" xr:uid="{54E2AB6A-0946-44E4-B282-E2DA78E625F6}"/>
    <cellStyle name="Comma 4 2 2 5 3 7" xfId="22735" xr:uid="{DCF2A77B-7921-43B3-9658-6144C6FF69DE}"/>
    <cellStyle name="Comma 4 2 2 5 3 7 2" xfId="41506" xr:uid="{9573140A-B0A3-4EF0-8E05-D0A125395EF8}"/>
    <cellStyle name="Comma 4 2 2 5 3 8" xfId="13344" xr:uid="{34E6BAAD-0224-4ABF-B998-A1A10B954DE9}"/>
    <cellStyle name="Comma 4 2 2 5 3 9" xfId="32125" xr:uid="{A229BC57-E859-4272-8F00-514FE1C7C700}"/>
    <cellStyle name="Comma 4 2 2 5 4" xfId="2732" xr:uid="{260930B8-E083-4915-AB24-54705A62E987}"/>
    <cellStyle name="Comma 4 2 2 5 4 10" xfId="59411" xr:uid="{D5AE67F2-E75A-4712-800D-76CEE29916A0}"/>
    <cellStyle name="Comma 4 2 2 5 4 2" xfId="7252" xr:uid="{FF96A92D-BB3A-4CBD-B2A9-61124366AD1F}"/>
    <cellStyle name="Comma 4 2 2 5 4 2 2" xfId="11508" xr:uid="{26DC27BF-D8EE-464E-A11F-B5424E212D87}"/>
    <cellStyle name="Comma 4 2 2 5 4 2 2 2" xfId="30343" xr:uid="{4973AF4A-8DCC-47CC-BCE8-3B4488E597FA}"/>
    <cellStyle name="Comma 4 2 2 5 4 2 2 2 2" xfId="49105" xr:uid="{8135004D-9BE7-4216-8EA9-E6E482883DED}"/>
    <cellStyle name="Comma 4 2 2 5 4 2 2 3" xfId="20952" xr:uid="{0CB30FEF-CC9A-44EA-8050-605B9FD1093F}"/>
    <cellStyle name="Comma 4 2 2 5 4 2 2 4" xfId="39724" xr:uid="{81255CAD-6B60-4F91-B172-893DA45B6E81}"/>
    <cellStyle name="Comma 4 2 2 5 4 2 3" xfId="26291" xr:uid="{560BEDF6-B5F9-403E-8973-DC33EDB60735}"/>
    <cellStyle name="Comma 4 2 2 5 4 2 3 2" xfId="45053" xr:uid="{56F75BB6-FC5F-4C4F-9C9D-935296686156}"/>
    <cellStyle name="Comma 4 2 2 5 4 2 4" xfId="16900" xr:uid="{31596D19-5801-4408-88A5-16E563300D1C}"/>
    <cellStyle name="Comma 4 2 2 5 4 2 5" xfId="35672" xr:uid="{32C5C7F8-37F7-4210-B1F6-577C483F863D}"/>
    <cellStyle name="Comma 4 2 2 5 4 2 6" xfId="53835" xr:uid="{29EEE6FE-D0C6-41D5-AF21-E89805255759}"/>
    <cellStyle name="Comma 4 2 2 5 4 2 7" xfId="61684" xr:uid="{7AF8E0DD-B5CF-4DC7-B170-80A76B3B7073}"/>
    <cellStyle name="Comma 4 2 2 5 4 3" xfId="11509" xr:uid="{866C4180-FF2C-4B05-8D20-033CF85965D3}"/>
    <cellStyle name="Comma 4 2 2 5 4 3 2" xfId="30344" xr:uid="{CD598377-5584-4455-9FF7-59BA182A7841}"/>
    <cellStyle name="Comma 4 2 2 5 4 3 2 2" xfId="49106" xr:uid="{2E946CEB-122C-45C1-A167-B184113A4DC4}"/>
    <cellStyle name="Comma 4 2 2 5 4 3 3" xfId="20953" xr:uid="{603428F2-70A5-4EF8-B99C-FA345AD8D40A}"/>
    <cellStyle name="Comma 4 2 2 5 4 3 4" xfId="39725" xr:uid="{F3C1564C-977C-4DCE-9126-70DA0AF9D7F0}"/>
    <cellStyle name="Comma 4 2 2 5 4 3 5" xfId="53836" xr:uid="{BE82221E-1628-49C0-8AE9-C67D0EC2476B}"/>
    <cellStyle name="Comma 4 2 2 5 4 3 6" xfId="61685" xr:uid="{7EA91F52-A35F-4808-BE80-9F602847B919}"/>
    <cellStyle name="Comma 4 2 2 5 4 4" xfId="8986" xr:uid="{6B5D8237-FAC3-4ED4-A99C-9096FD79C160}"/>
    <cellStyle name="Comma 4 2 2 5 4 4 2" xfId="27842" xr:uid="{7EF8A6F0-B0AA-4430-A1C3-5B59ED25195B}"/>
    <cellStyle name="Comma 4 2 2 5 4 4 2 2" xfId="46604" xr:uid="{5BF57F50-1631-47C3-AF88-D99AD7A08404}"/>
    <cellStyle name="Comma 4 2 2 5 4 4 3" xfId="18451" xr:uid="{CB7A1EDD-9893-465B-8FAE-0E60C871796E}"/>
    <cellStyle name="Comma 4 2 2 5 4 4 4" xfId="37223" xr:uid="{A61EF48C-D363-4700-9D55-1F58CB8C3E4E}"/>
    <cellStyle name="Comma 4 2 2 5 4 5" xfId="24051" xr:uid="{986D544A-6BB2-45B9-833D-42DF77BBC79F}"/>
    <cellStyle name="Comma 4 2 2 5 4 5 2" xfId="42814" xr:uid="{6F73EB8B-FB52-47A2-9FC1-D4BCB9301FF8}"/>
    <cellStyle name="Comma 4 2 2 5 4 6" xfId="14660" xr:uid="{5D663986-F977-47C8-A604-473CCB27E752}"/>
    <cellStyle name="Comma 4 2 2 5 4 7" xfId="33433" xr:uid="{CA47092B-A409-4BD0-A606-C66CB19FEB20}"/>
    <cellStyle name="Comma 4 2 2 5 4 8" xfId="51334" xr:uid="{0AA4A135-3824-446B-A585-7AEE2A0DA701}"/>
    <cellStyle name="Comma 4 2 2 5 4 9" xfId="5004" xr:uid="{12C54069-5612-4745-BC73-16908F75053E}"/>
    <cellStyle name="Comma 4 2 2 5 5" xfId="5780" xr:uid="{34CB394E-1060-4786-A309-7C63DCB2EA07}"/>
    <cellStyle name="Comma 4 2 2 5 5 2" xfId="11510" xr:uid="{3B814967-5D95-48DA-8821-01CBC4834C9B}"/>
    <cellStyle name="Comma 4 2 2 5 5 2 2" xfId="30345" xr:uid="{B06457A0-7592-44BD-86F9-EE71E78460C5}"/>
    <cellStyle name="Comma 4 2 2 5 5 2 2 2" xfId="49107" xr:uid="{1342D247-2F99-4884-9DC1-15B923636F77}"/>
    <cellStyle name="Comma 4 2 2 5 5 2 3" xfId="20954" xr:uid="{79D1062B-1142-482D-9B26-90DC160909E7}"/>
    <cellStyle name="Comma 4 2 2 5 5 2 4" xfId="39726" xr:uid="{5747358B-1017-4872-BB75-FA5D2922EDEC}"/>
    <cellStyle name="Comma 4 2 2 5 5 3" xfId="24827" xr:uid="{FBB2643D-40C2-496B-B645-3527BAFE1C47}"/>
    <cellStyle name="Comma 4 2 2 5 5 3 2" xfId="43589" xr:uid="{20C4A917-5395-417A-97F5-4B475FA518C8}"/>
    <cellStyle name="Comma 4 2 2 5 5 4" xfId="15436" xr:uid="{F594835F-8A44-454C-90A2-CD8D41EAEC23}"/>
    <cellStyle name="Comma 4 2 2 5 5 5" xfId="34208" xr:uid="{BF7C83AB-4D9E-4306-9A46-58B04323CE9D}"/>
    <cellStyle name="Comma 4 2 2 5 5 6" xfId="53837" xr:uid="{80F010F8-F1ED-4B87-ADC7-23FA69AF19D2}"/>
    <cellStyle name="Comma 4 2 2 5 5 7" xfId="61686" xr:uid="{D9E32C59-7471-4DBE-8BE3-DD7ADB655CE2}"/>
    <cellStyle name="Comma 4 2 2 5 6" xfId="4229" xr:uid="{932C7F35-D7C2-42EC-A685-C0C3199F19EA}"/>
    <cellStyle name="Comma 4 2 2 5 6 2" xfId="11511" xr:uid="{250D7611-AE29-4344-A825-669E21A5D439}"/>
    <cellStyle name="Comma 4 2 2 5 6 2 2" xfId="30346" xr:uid="{DFA7BA10-6AE7-4346-A618-B63A15986210}"/>
    <cellStyle name="Comma 4 2 2 5 6 2 2 2" xfId="49108" xr:uid="{CDAF9A84-361D-4662-8CCA-C1692324F547}"/>
    <cellStyle name="Comma 4 2 2 5 6 2 3" xfId="20955" xr:uid="{42771D41-0B3F-4A33-BD77-5D852EAA6834}"/>
    <cellStyle name="Comma 4 2 2 5 6 2 4" xfId="39727" xr:uid="{090FF5DE-61CB-4F26-BFCE-374EA75EAE95}"/>
    <cellStyle name="Comma 4 2 2 5 6 3" xfId="23276" xr:uid="{8BCB1C57-BD25-44A4-89D0-9CF0C6237AAE}"/>
    <cellStyle name="Comma 4 2 2 5 6 3 2" xfId="42039" xr:uid="{E005009C-FC7D-43FC-995E-E0F76FFAD3F8}"/>
    <cellStyle name="Comma 4 2 2 5 6 4" xfId="13885" xr:uid="{69D3B886-7DFF-4B72-8B5F-49809DEB6041}"/>
    <cellStyle name="Comma 4 2 2 5 6 5" xfId="32658" xr:uid="{95D68C98-BE36-4413-B3E0-ADB36936882C}"/>
    <cellStyle name="Comma 4 2 2 5 6 6" xfId="53838" xr:uid="{98C4E444-E5ED-41BE-8AF2-1CC0DF67E6A0}"/>
    <cellStyle name="Comma 4 2 2 5 6 7" xfId="61687" xr:uid="{DD05CA7A-84FA-4FE2-B1C7-68B01812FDE3}"/>
    <cellStyle name="Comma 4 2 2 5 7" xfId="7247" xr:uid="{C4FD3F80-67AC-4B8D-B43D-F0360DB3E685}"/>
    <cellStyle name="Comma 4 2 2 5 7 2" xfId="26286" xr:uid="{3C116C2B-CEA1-4290-9E4B-BC8E81B5EC77}"/>
    <cellStyle name="Comma 4 2 2 5 7 2 2" xfId="45048" xr:uid="{4CEDAEEC-4F57-4899-8CF0-88F776B45E3D}"/>
    <cellStyle name="Comma 4 2 2 5 7 3" xfId="16895" xr:uid="{975CA13F-A3F7-489A-99BA-4107575853D7}"/>
    <cellStyle name="Comma 4 2 2 5 7 4" xfId="35667" xr:uid="{5F6F2630-9101-4C26-8D48-DD192E2EC903}"/>
    <cellStyle name="Comma 4 2 2 5 8" xfId="8981" xr:uid="{BDEC6DB0-8F8D-4CE2-8DF6-315B5ABAF449}"/>
    <cellStyle name="Comma 4 2 2 5 8 2" xfId="27837" xr:uid="{6AFA2E9F-2A4B-4DC6-8AF5-EBA4E1D78EAF}"/>
    <cellStyle name="Comma 4 2 2 5 8 2 2" xfId="46599" xr:uid="{20834BFF-1688-4891-AE96-940DB3B02A03}"/>
    <cellStyle name="Comma 4 2 2 5 8 3" xfId="18446" xr:uid="{66E96013-AD4B-4563-BB7F-51194F34B5C3}"/>
    <cellStyle name="Comma 4 2 2 5 8 4" xfId="37218" xr:uid="{30F6D17A-EA9A-49BF-A5B2-5832E7B8A474}"/>
    <cellStyle name="Comma 4 2 2 5 9" xfId="22733" xr:uid="{D39050C8-FDCC-4862-839C-C90AEC776DB6}"/>
    <cellStyle name="Comma 4 2 2 5 9 2" xfId="41504" xr:uid="{820E0081-2667-4571-997D-FE028E9BB524}"/>
    <cellStyle name="Comma 4 2 2 6" xfId="1490" xr:uid="{3766687C-B6D0-4242-B2F4-55C3DDF5A55B}"/>
    <cellStyle name="Comma 4 2 2 6 10" xfId="32126" xr:uid="{B64F5D44-61ED-460F-A757-02198E8981BE}"/>
    <cellStyle name="Comma 4 2 2 6 11" xfId="51335" xr:uid="{43D455C3-5A91-4CF7-9E18-B1E84873133A}"/>
    <cellStyle name="Comma 4 2 2 6 12" xfId="3683" xr:uid="{FE99885A-E733-4E8A-B437-368193F939D4}"/>
    <cellStyle name="Comma 4 2 2 6 13" xfId="59412" xr:uid="{6F83FBA3-369C-4875-B341-4E0B8B0C9E32}"/>
    <cellStyle name="Comma 4 2 2 6 2" xfId="2733" xr:uid="{F88ED0FF-AC1C-456F-A9AE-3AC2814F42F1}"/>
    <cellStyle name="Comma 4 2 2 6 2 10" xfId="51336" xr:uid="{122E1F9A-09E5-40C1-B154-DAA8B5FFD56B}"/>
    <cellStyle name="Comma 4 2 2 6 2 11" xfId="3684" xr:uid="{ACD459E6-FDE8-4CF3-B890-428FAB11E3DB}"/>
    <cellStyle name="Comma 4 2 2 6 2 12" xfId="59413" xr:uid="{B9FA74CC-9DDF-4E72-AD83-056CF4A87540}"/>
    <cellStyle name="Comma 4 2 2 6 2 2" xfId="2734" xr:uid="{18D5E7F3-6FB2-4086-A0F5-02437747CAD2}"/>
    <cellStyle name="Comma 4 2 2 6 2 2 10" xfId="59414" xr:uid="{FF3308FC-4F9F-482F-BAF2-4DCBA38FB799}"/>
    <cellStyle name="Comma 4 2 2 6 2 2 2" xfId="7255" xr:uid="{522BC621-F4DE-423A-9753-54A3E1C1B0CB}"/>
    <cellStyle name="Comma 4 2 2 6 2 2 2 2" xfId="11512" xr:uid="{DA20CDF1-A5DA-49A6-81F5-568676D5DD32}"/>
    <cellStyle name="Comma 4 2 2 6 2 2 2 2 2" xfId="30347" xr:uid="{0CB5E27E-1866-41F9-94D0-624AE1AEB1A5}"/>
    <cellStyle name="Comma 4 2 2 6 2 2 2 2 2 2" xfId="49109" xr:uid="{7307C778-AED7-4E14-876D-519F37DED358}"/>
    <cellStyle name="Comma 4 2 2 6 2 2 2 2 3" xfId="20956" xr:uid="{A87A3758-38A7-49A4-808B-373F829BA58A}"/>
    <cellStyle name="Comma 4 2 2 6 2 2 2 2 4" xfId="39728" xr:uid="{F95C4833-CD7C-42AA-9666-716A7C351CBB}"/>
    <cellStyle name="Comma 4 2 2 6 2 2 2 3" xfId="26294" xr:uid="{742C5A10-4372-4528-967A-8DBC9763A5D1}"/>
    <cellStyle name="Comma 4 2 2 6 2 2 2 3 2" xfId="45056" xr:uid="{283CC1C1-B416-47B0-B5E3-AC7B272E87D1}"/>
    <cellStyle name="Comma 4 2 2 6 2 2 2 4" xfId="16903" xr:uid="{01B63B1D-4D07-4252-8E30-285E2929D8DA}"/>
    <cellStyle name="Comma 4 2 2 6 2 2 2 5" xfId="35675" xr:uid="{46A5DAC6-E01D-47FE-8D61-12F2E4C74470}"/>
    <cellStyle name="Comma 4 2 2 6 2 2 2 6" xfId="53839" xr:uid="{B974586E-EEE2-4F1E-AD79-ADE1BF3463ED}"/>
    <cellStyle name="Comma 4 2 2 6 2 2 2 7" xfId="61688" xr:uid="{BFA55EB0-CCAB-4E3A-BC89-58B7BADB2232}"/>
    <cellStyle name="Comma 4 2 2 6 2 2 3" xfId="11513" xr:uid="{CEF8673F-0A9D-4AC8-BCC9-F3741B239BAF}"/>
    <cellStyle name="Comma 4 2 2 6 2 2 3 2" xfId="30348" xr:uid="{49E35EAA-3991-40DB-926D-BDDDF7ADE276}"/>
    <cellStyle name="Comma 4 2 2 6 2 2 3 2 2" xfId="49110" xr:uid="{4C1675D0-9A35-4024-82CA-53521124D749}"/>
    <cellStyle name="Comma 4 2 2 6 2 2 3 3" xfId="20957" xr:uid="{3C1F7C3D-BF8E-45C4-8A9E-340C478A6AEE}"/>
    <cellStyle name="Comma 4 2 2 6 2 2 3 4" xfId="39729" xr:uid="{FF80B1B3-8BFC-40B4-A3D4-610DDAEDEE24}"/>
    <cellStyle name="Comma 4 2 2 6 2 2 3 5" xfId="53840" xr:uid="{FE706D61-A410-4DA9-937F-BC35D8351762}"/>
    <cellStyle name="Comma 4 2 2 6 2 2 3 6" xfId="61689" xr:uid="{51395FC4-2FDF-46D0-A8BE-5472CC00873B}"/>
    <cellStyle name="Comma 4 2 2 6 2 2 4" xfId="8989" xr:uid="{745C0368-7B2A-4A51-868E-63AAE1728EAF}"/>
    <cellStyle name="Comma 4 2 2 6 2 2 4 2" xfId="27845" xr:uid="{F6138E29-8037-49F5-8675-2E1CF84F1A2A}"/>
    <cellStyle name="Comma 4 2 2 6 2 2 4 2 2" xfId="46607" xr:uid="{3884A287-07D1-4972-AFF1-B4ED7F34F89E}"/>
    <cellStyle name="Comma 4 2 2 6 2 2 4 3" xfId="18454" xr:uid="{BE962760-E5DF-4186-AF73-A9760A5DD549}"/>
    <cellStyle name="Comma 4 2 2 6 2 2 4 4" xfId="37226" xr:uid="{1C0B40A3-5480-47B5-809F-2FAD90D8C150}"/>
    <cellStyle name="Comma 4 2 2 6 2 2 5" xfId="24527" xr:uid="{297BD142-FD28-455C-9FF2-FC0420D26F44}"/>
    <cellStyle name="Comma 4 2 2 6 2 2 5 2" xfId="43290" xr:uid="{DEE3E3F1-F058-4150-B77F-41CEAF926BA4}"/>
    <cellStyle name="Comma 4 2 2 6 2 2 6" xfId="15136" xr:uid="{361C4053-668F-48C1-B7BC-4A817C79DD74}"/>
    <cellStyle name="Comma 4 2 2 6 2 2 7" xfId="33909" xr:uid="{D743015E-C7F2-47BF-A432-CF3635B1F982}"/>
    <cellStyle name="Comma 4 2 2 6 2 2 8" xfId="51337" xr:uid="{37DC2136-E805-4200-84FB-AB315ECC60FF}"/>
    <cellStyle name="Comma 4 2 2 6 2 2 9" xfId="5480" xr:uid="{F8185B49-A13D-4182-9DDF-0891AE1C3AEE}"/>
    <cellStyle name="Comma 4 2 2 6 2 3" xfId="6256" xr:uid="{A780AF77-872B-473A-8554-DAF9F28F7B59}"/>
    <cellStyle name="Comma 4 2 2 6 2 3 2" xfId="11514" xr:uid="{539DB0DD-873D-43B1-8924-895278D86A8A}"/>
    <cellStyle name="Comma 4 2 2 6 2 3 2 2" xfId="30349" xr:uid="{777C025F-A793-4CAF-A451-C1390DD550ED}"/>
    <cellStyle name="Comma 4 2 2 6 2 3 2 2 2" xfId="49111" xr:uid="{A0EE2762-0602-405B-9A07-E1A4D78E48DB}"/>
    <cellStyle name="Comma 4 2 2 6 2 3 2 3" xfId="20958" xr:uid="{8503F32C-31F5-4201-84BC-B44EEB473DCE}"/>
    <cellStyle name="Comma 4 2 2 6 2 3 2 4" xfId="39730" xr:uid="{B0BB1EA6-426B-4D37-B62D-C7F8D2142CD5}"/>
    <cellStyle name="Comma 4 2 2 6 2 3 3" xfId="25303" xr:uid="{81609DE1-4893-4030-B5E7-294E68AAE0E8}"/>
    <cellStyle name="Comma 4 2 2 6 2 3 3 2" xfId="44065" xr:uid="{99060C8B-C598-49F5-AFFF-6A08E59CB8CF}"/>
    <cellStyle name="Comma 4 2 2 6 2 3 4" xfId="15912" xr:uid="{1018486A-41D5-414F-A612-C6BECB4247F1}"/>
    <cellStyle name="Comma 4 2 2 6 2 3 5" xfId="34684" xr:uid="{D117CCD6-7AA4-4871-8F01-581340F6727B}"/>
    <cellStyle name="Comma 4 2 2 6 2 3 6" xfId="53841" xr:uid="{183D010F-F5C5-4FE7-B406-2EE26D42FD67}"/>
    <cellStyle name="Comma 4 2 2 6 2 3 7" xfId="61690" xr:uid="{188231B4-7F6E-435D-8BB3-4BE312F95AC5}"/>
    <cellStyle name="Comma 4 2 2 6 2 4" xfId="4705" xr:uid="{D4F5F540-95DF-4970-A5AD-776D649C247C}"/>
    <cellStyle name="Comma 4 2 2 6 2 4 2" xfId="11515" xr:uid="{56495EF4-414C-4573-88D0-417C82AC7A4C}"/>
    <cellStyle name="Comma 4 2 2 6 2 4 2 2" xfId="30350" xr:uid="{D6DCEC22-ACAC-4046-9C42-5BC5FD1B6D93}"/>
    <cellStyle name="Comma 4 2 2 6 2 4 2 2 2" xfId="49112" xr:uid="{2F872FF0-7DCE-46DE-B738-934F28C5211E}"/>
    <cellStyle name="Comma 4 2 2 6 2 4 2 3" xfId="20959" xr:uid="{967C99A0-9239-4524-959D-0A4F3791C00B}"/>
    <cellStyle name="Comma 4 2 2 6 2 4 2 4" xfId="39731" xr:uid="{D030691D-0A84-431E-A8E8-124BB23228E1}"/>
    <cellStyle name="Comma 4 2 2 6 2 4 3" xfId="23752" xr:uid="{CB593718-924E-4878-9190-C895A45CA322}"/>
    <cellStyle name="Comma 4 2 2 6 2 4 3 2" xfId="42515" xr:uid="{EF414905-6DD9-4C59-A1B2-93F0A6C75D84}"/>
    <cellStyle name="Comma 4 2 2 6 2 4 4" xfId="14361" xr:uid="{8BDEA5CF-66FE-4A7E-8F6F-68889CB9B4A1}"/>
    <cellStyle name="Comma 4 2 2 6 2 4 5" xfId="33134" xr:uid="{E0F71FE0-0B53-4A19-8C59-00EEC1FA4A0C}"/>
    <cellStyle name="Comma 4 2 2 6 2 4 6" xfId="53842" xr:uid="{2CE13305-CB08-4A17-9907-3BA09F2DC8D6}"/>
    <cellStyle name="Comma 4 2 2 6 2 4 7" xfId="61691" xr:uid="{57AAF8D4-FAA0-479F-A66C-DE4E26B24BF8}"/>
    <cellStyle name="Comma 4 2 2 6 2 5" xfId="7254" xr:uid="{CCA65F33-4FD6-4DA3-B421-413889BC6F23}"/>
    <cellStyle name="Comma 4 2 2 6 2 5 2" xfId="26293" xr:uid="{52B64B30-1CE0-471A-BC7B-9FAF1D6AE361}"/>
    <cellStyle name="Comma 4 2 2 6 2 5 2 2" xfId="45055" xr:uid="{44F41D93-03F5-42D9-B162-3CECFE9C26DF}"/>
    <cellStyle name="Comma 4 2 2 6 2 5 3" xfId="16902" xr:uid="{8C590758-097F-42E4-BFF7-57313F491CE1}"/>
    <cellStyle name="Comma 4 2 2 6 2 5 4" xfId="35674" xr:uid="{75C2A0E8-C329-4B74-9989-848BB63BF9FB}"/>
    <cellStyle name="Comma 4 2 2 6 2 6" xfId="8988" xr:uid="{EDCA0963-A97C-4454-AD90-426B0CB8AD91}"/>
    <cellStyle name="Comma 4 2 2 6 2 6 2" xfId="27844" xr:uid="{BA1EF4BF-5785-4943-B464-C7E3E9EC7401}"/>
    <cellStyle name="Comma 4 2 2 6 2 6 2 2" xfId="46606" xr:uid="{954B9327-718F-4181-AC05-2359FBB83904}"/>
    <cellStyle name="Comma 4 2 2 6 2 6 3" xfId="18453" xr:uid="{2F2A0F62-EA5B-4E53-B95D-8BC074F947AA}"/>
    <cellStyle name="Comma 4 2 2 6 2 6 4" xfId="37225" xr:uid="{14A2D148-9F1B-47A7-926A-7B0784D79DAE}"/>
    <cellStyle name="Comma 4 2 2 6 2 7" xfId="22737" xr:uid="{D29B6671-1A7B-4F41-AAE9-5B6E1563B6A6}"/>
    <cellStyle name="Comma 4 2 2 6 2 7 2" xfId="41508" xr:uid="{7A2BB4E2-11AA-4F43-B9CF-D3A4BE37D555}"/>
    <cellStyle name="Comma 4 2 2 6 2 8" xfId="13346" xr:uid="{C8906021-284B-462B-83E0-887900CE815D}"/>
    <cellStyle name="Comma 4 2 2 6 2 9" xfId="32127" xr:uid="{F7F0BE33-B62C-49D1-BC53-D6AF23584081}"/>
    <cellStyle name="Comma 4 2 2 6 3" xfId="2735" xr:uid="{03DA067C-7D45-4388-A4E0-95AC6CCD63FD}"/>
    <cellStyle name="Comma 4 2 2 6 3 10" xfId="59415" xr:uid="{55C440C1-11FD-456B-8932-8FCBD5A68739}"/>
    <cellStyle name="Comma 4 2 2 6 3 2" xfId="7256" xr:uid="{8278F7C8-03FE-44EA-94E8-3EAC6A634F10}"/>
    <cellStyle name="Comma 4 2 2 6 3 2 2" xfId="11516" xr:uid="{C123CCDD-8F5E-4AAE-91CA-296D632D593B}"/>
    <cellStyle name="Comma 4 2 2 6 3 2 2 2" xfId="30351" xr:uid="{A8A9BB2D-6AF1-4BC2-A38A-4A5F54E05DEC}"/>
    <cellStyle name="Comma 4 2 2 6 3 2 2 2 2" xfId="49113" xr:uid="{F79C040B-9677-4DD1-AE1C-BCCCEE998E7A}"/>
    <cellStyle name="Comma 4 2 2 6 3 2 2 3" xfId="20960" xr:uid="{2383880F-7092-47B2-9335-1AF0C06A63D7}"/>
    <cellStyle name="Comma 4 2 2 6 3 2 2 4" xfId="39732" xr:uid="{2E15561C-A30E-45E1-8004-21C0EC288244}"/>
    <cellStyle name="Comma 4 2 2 6 3 2 3" xfId="26295" xr:uid="{03EFE565-4A60-4FE9-979D-D8C3B7D11924}"/>
    <cellStyle name="Comma 4 2 2 6 3 2 3 2" xfId="45057" xr:uid="{D68F8A14-16B3-4532-BFD4-6A5CB5F85BFE}"/>
    <cellStyle name="Comma 4 2 2 6 3 2 4" xfId="16904" xr:uid="{0BE297C0-EB92-466F-8BAF-C19A9C5BA43E}"/>
    <cellStyle name="Comma 4 2 2 6 3 2 5" xfId="35676" xr:uid="{37D10153-0B77-4F05-B3C2-C01797455360}"/>
    <cellStyle name="Comma 4 2 2 6 3 2 6" xfId="53843" xr:uid="{6B34AFA7-8AF6-4FA5-B5D2-D8BEEE5C2EEA}"/>
    <cellStyle name="Comma 4 2 2 6 3 2 7" xfId="61692" xr:uid="{DABC09F4-F746-4D3B-92C2-9F0E7B50D6BE}"/>
    <cellStyle name="Comma 4 2 2 6 3 3" xfId="11517" xr:uid="{E9E048F8-0860-47E3-8603-0969E1F24853}"/>
    <cellStyle name="Comma 4 2 2 6 3 3 2" xfId="30352" xr:uid="{BFC17B70-37E5-470C-BFBA-8BCF2CA4B585}"/>
    <cellStyle name="Comma 4 2 2 6 3 3 2 2" xfId="49114" xr:uid="{7B7DF018-3BD1-4C01-9228-D77364251C7D}"/>
    <cellStyle name="Comma 4 2 2 6 3 3 3" xfId="20961" xr:uid="{15C8FC37-B20A-4486-88BC-93B9F591B30F}"/>
    <cellStyle name="Comma 4 2 2 6 3 3 4" xfId="39733" xr:uid="{F629BC13-7587-4964-AAB4-19E0BEB155D1}"/>
    <cellStyle name="Comma 4 2 2 6 3 3 5" xfId="53844" xr:uid="{F7AC1900-E125-463F-8B82-BA806E9C9B1F}"/>
    <cellStyle name="Comma 4 2 2 6 3 3 6" xfId="61693" xr:uid="{0A397D50-F7D2-47C3-A015-FE7FCCEF332D}"/>
    <cellStyle name="Comma 4 2 2 6 3 4" xfId="8990" xr:uid="{08671B15-A4A5-4DD9-AB77-958FA351B038}"/>
    <cellStyle name="Comma 4 2 2 6 3 4 2" xfId="27846" xr:uid="{0C2D0462-2EDA-4C41-8583-24A24ED9E763}"/>
    <cellStyle name="Comma 4 2 2 6 3 4 2 2" xfId="46608" xr:uid="{1E39CC95-CA4D-4C34-8B00-903DEE62A40B}"/>
    <cellStyle name="Comma 4 2 2 6 3 4 3" xfId="18455" xr:uid="{F24D8805-1CF8-4663-AD17-0422B63DEFDC}"/>
    <cellStyle name="Comma 4 2 2 6 3 4 4" xfId="37227" xr:uid="{B033B6CA-5FE6-43A5-91CD-6DF9C1666DAD}"/>
    <cellStyle name="Comma 4 2 2 6 3 5" xfId="24094" xr:uid="{BBEEC3C2-CA81-467B-9BAD-F33498A2550F}"/>
    <cellStyle name="Comma 4 2 2 6 3 5 2" xfId="42857" xr:uid="{12E3FB52-3036-435A-B96A-B2038DFAD432}"/>
    <cellStyle name="Comma 4 2 2 6 3 6" xfId="14703" xr:uid="{E109A856-E2EC-49B1-B359-67DE6146ABBB}"/>
    <cellStyle name="Comma 4 2 2 6 3 7" xfId="33476" xr:uid="{0BBC930E-D4E7-4548-B309-24047377B1B6}"/>
    <cellStyle name="Comma 4 2 2 6 3 8" xfId="51338" xr:uid="{842D95B3-9F01-4017-99F0-389DA726C014}"/>
    <cellStyle name="Comma 4 2 2 6 3 9" xfId="5047" xr:uid="{C84AF3C2-F631-4045-88EB-CC6C39DDE24C}"/>
    <cellStyle name="Comma 4 2 2 6 4" xfId="5823" xr:uid="{3FDFEDB7-6784-4E4E-AF54-F38D2C8DCDE9}"/>
    <cellStyle name="Comma 4 2 2 6 4 2" xfId="11518" xr:uid="{C17250B3-4137-4865-918A-D34862F867AB}"/>
    <cellStyle name="Comma 4 2 2 6 4 2 2" xfId="30353" xr:uid="{FA98755C-3BCA-4C8B-A00F-9B670DFAE393}"/>
    <cellStyle name="Comma 4 2 2 6 4 2 2 2" xfId="49115" xr:uid="{FB37ED9C-7081-4D95-BC90-48512DE05D0A}"/>
    <cellStyle name="Comma 4 2 2 6 4 2 3" xfId="20962" xr:uid="{8ED6CAAF-185D-4AD7-BE51-E316A67006E9}"/>
    <cellStyle name="Comma 4 2 2 6 4 2 4" xfId="39734" xr:uid="{9E004C64-A777-4F3D-8B80-B29EF60BCA7D}"/>
    <cellStyle name="Comma 4 2 2 6 4 3" xfId="24870" xr:uid="{29E9DF74-4D9C-430C-8E70-FFEFF3F2DC56}"/>
    <cellStyle name="Comma 4 2 2 6 4 3 2" xfId="43632" xr:uid="{F0BCBB9C-BC20-4D7B-906B-217E3D9F22FA}"/>
    <cellStyle name="Comma 4 2 2 6 4 4" xfId="15479" xr:uid="{7D91818C-883F-468D-96B0-6923D4E262E7}"/>
    <cellStyle name="Comma 4 2 2 6 4 5" xfId="34251" xr:uid="{ECADBF19-10CA-47B6-B875-F95723DD295F}"/>
    <cellStyle name="Comma 4 2 2 6 4 6" xfId="53845" xr:uid="{423A531F-3577-4B2C-8012-E4C443D6EE05}"/>
    <cellStyle name="Comma 4 2 2 6 4 7" xfId="61694" xr:uid="{5DF84C98-C1B4-4991-984D-1FA1C17A1D82}"/>
    <cellStyle name="Comma 4 2 2 6 5" xfId="4272" xr:uid="{FDF91ED8-2028-49F5-A3D2-8FA499A73C9C}"/>
    <cellStyle name="Comma 4 2 2 6 5 2" xfId="11519" xr:uid="{BC3782AA-7C9B-4DC9-8B23-BFC5C705FC32}"/>
    <cellStyle name="Comma 4 2 2 6 5 2 2" xfId="30354" xr:uid="{F0EEB7B0-A566-4C57-830E-70012E1464EE}"/>
    <cellStyle name="Comma 4 2 2 6 5 2 2 2" xfId="49116" xr:uid="{513E7FB8-8291-4A7C-8772-4D1D258FA017}"/>
    <cellStyle name="Comma 4 2 2 6 5 2 3" xfId="20963" xr:uid="{96400F95-373B-4B22-9E22-2D055AB0CBF0}"/>
    <cellStyle name="Comma 4 2 2 6 5 2 4" xfId="39735" xr:uid="{4F1A6BB5-16E7-4338-80AE-7E1609904471}"/>
    <cellStyle name="Comma 4 2 2 6 5 3" xfId="23319" xr:uid="{01A58489-E090-40C8-9DFB-0CCEA31A5EE3}"/>
    <cellStyle name="Comma 4 2 2 6 5 3 2" xfId="42082" xr:uid="{F35205CF-A145-4CD8-8A27-702CEB182505}"/>
    <cellStyle name="Comma 4 2 2 6 5 4" xfId="13928" xr:uid="{ABB00B78-D80F-478D-A262-2ACF266B140F}"/>
    <cellStyle name="Comma 4 2 2 6 5 5" xfId="32701" xr:uid="{42C59B0F-62D8-4D16-8995-91CF405A6AA1}"/>
    <cellStyle name="Comma 4 2 2 6 5 6" xfId="53846" xr:uid="{570039F8-B76E-4B8A-BE5F-958F0A5353F4}"/>
    <cellStyle name="Comma 4 2 2 6 5 7" xfId="61695" xr:uid="{A5DCBB23-A0E0-485B-8ADB-94881F3D885A}"/>
    <cellStyle name="Comma 4 2 2 6 6" xfId="7253" xr:uid="{09C2F27D-7D8C-4AB0-AF9B-7125EEF078EA}"/>
    <cellStyle name="Comma 4 2 2 6 6 2" xfId="26292" xr:uid="{099AB3BA-D140-42FE-B589-8507A7E57825}"/>
    <cellStyle name="Comma 4 2 2 6 6 2 2" xfId="45054" xr:uid="{F4FB608B-F45C-4976-853D-8E95EC22776C}"/>
    <cellStyle name="Comma 4 2 2 6 6 3" xfId="16901" xr:uid="{B94B86E4-5284-4809-9E79-FC4F4047193C}"/>
    <cellStyle name="Comma 4 2 2 6 6 4" xfId="35673" xr:uid="{AD5E1DB8-6E25-481D-B82C-9EB035944241}"/>
    <cellStyle name="Comma 4 2 2 6 7" xfId="8987" xr:uid="{874A2CC2-4C0B-42A7-9C99-15D4D4B673E2}"/>
    <cellStyle name="Comma 4 2 2 6 7 2" xfId="27843" xr:uid="{85221FD2-E8FF-4E94-9F5E-B1371454B3F6}"/>
    <cellStyle name="Comma 4 2 2 6 7 2 2" xfId="46605" xr:uid="{2A56C002-6CE5-4780-ACF2-C626E7C49D5A}"/>
    <cellStyle name="Comma 4 2 2 6 7 3" xfId="18452" xr:uid="{D8A56FCF-A21D-4715-9E7C-47C60BA8D07F}"/>
    <cellStyle name="Comma 4 2 2 6 7 4" xfId="37224" xr:uid="{CFE3DA8C-1CAC-4E31-81CC-DB4CFFE28B77}"/>
    <cellStyle name="Comma 4 2 2 6 8" xfId="22736" xr:uid="{A0B7FB92-3E7E-4960-98BA-9D22EDE2E6DB}"/>
    <cellStyle name="Comma 4 2 2 6 8 2" xfId="41507" xr:uid="{B4E05314-3193-4B41-88E2-3915FA5EDE85}"/>
    <cellStyle name="Comma 4 2 2 6 9" xfId="13345" xr:uid="{7A837AE3-1DB4-493B-93ED-82D0BF220DA1}"/>
    <cellStyle name="Comma 4 2 2 7" xfId="2736" xr:uid="{C7BB2D7E-BD44-4159-913B-14E40191C513}"/>
    <cellStyle name="Comma 4 2 2 7 10" xfId="51339" xr:uid="{FEAA880D-136D-4471-8447-97803B9C510E}"/>
    <cellStyle name="Comma 4 2 2 7 11" xfId="3685" xr:uid="{1F8D1738-44A7-46C8-BD55-1D884165402B}"/>
    <cellStyle name="Comma 4 2 2 7 12" xfId="59416" xr:uid="{95EF45F9-BB39-455D-93AB-C8B29A19E540}"/>
    <cellStyle name="Comma 4 2 2 7 2" xfId="2737" xr:uid="{F5CD97A1-0278-4D16-B208-AB3F1A062BF7}"/>
    <cellStyle name="Comma 4 2 2 7 2 10" xfId="59417" xr:uid="{3A17CF17-2A76-4547-98B9-2B0182F32C63}"/>
    <cellStyle name="Comma 4 2 2 7 2 2" xfId="7258" xr:uid="{E80AE2DE-3324-486E-BFC6-3E17F08E238B}"/>
    <cellStyle name="Comma 4 2 2 7 2 2 2" xfId="11520" xr:uid="{1185CB3C-17AD-4AF2-9D53-8A3C2A443E88}"/>
    <cellStyle name="Comma 4 2 2 7 2 2 2 2" xfId="30355" xr:uid="{1E00AE11-CB9F-4BD2-82B9-F312DB4C1FFF}"/>
    <cellStyle name="Comma 4 2 2 7 2 2 2 2 2" xfId="49117" xr:uid="{BE9E578E-A051-4F44-A50B-3EF6270196BB}"/>
    <cellStyle name="Comma 4 2 2 7 2 2 2 3" xfId="20964" xr:uid="{F44A41A5-8C6C-4BE9-B2A5-5601BFB7BF9F}"/>
    <cellStyle name="Comma 4 2 2 7 2 2 2 4" xfId="39736" xr:uid="{5B69A6BC-12CB-4E92-8FFD-C4603EFF65EC}"/>
    <cellStyle name="Comma 4 2 2 7 2 2 3" xfId="26297" xr:uid="{2C7F3930-7D95-483B-9BDA-CF17096AB88C}"/>
    <cellStyle name="Comma 4 2 2 7 2 2 3 2" xfId="45059" xr:uid="{EC29DFA6-F3D8-441E-9A29-2DFDB0FC4D1E}"/>
    <cellStyle name="Comma 4 2 2 7 2 2 4" xfId="16906" xr:uid="{B0F912C7-0CB3-4B7A-96D8-F7DD387E7C82}"/>
    <cellStyle name="Comma 4 2 2 7 2 2 5" xfId="35678" xr:uid="{4961B920-6B9A-4A64-BDA4-032BD0CB85AD}"/>
    <cellStyle name="Comma 4 2 2 7 2 2 6" xfId="53847" xr:uid="{E99FB29E-E84B-4F0E-8D69-BCF5D5445C0C}"/>
    <cellStyle name="Comma 4 2 2 7 2 2 7" xfId="61696" xr:uid="{00E81C80-D99D-47B8-8122-A63B7A00010E}"/>
    <cellStyle name="Comma 4 2 2 7 2 3" xfId="11521" xr:uid="{9A3190BE-0D0F-43A2-8DC5-3999343342C2}"/>
    <cellStyle name="Comma 4 2 2 7 2 3 2" xfId="30356" xr:uid="{09272894-B552-4618-A1B1-477A32CFA637}"/>
    <cellStyle name="Comma 4 2 2 7 2 3 2 2" xfId="49118" xr:uid="{71A95C68-2B57-4B6A-9603-23902E856834}"/>
    <cellStyle name="Comma 4 2 2 7 2 3 3" xfId="20965" xr:uid="{E3745CCF-1CE5-48F5-861E-FDC6A147A6B0}"/>
    <cellStyle name="Comma 4 2 2 7 2 3 4" xfId="39737" xr:uid="{2B50E2AE-1B32-4623-A00D-DB275E77B45B}"/>
    <cellStyle name="Comma 4 2 2 7 2 3 5" xfId="53848" xr:uid="{E28503F6-593E-4003-9DA8-DF83FD160EA3}"/>
    <cellStyle name="Comma 4 2 2 7 2 3 6" xfId="61697" xr:uid="{157584E0-452E-4814-B7AA-96B7B4327AF6}"/>
    <cellStyle name="Comma 4 2 2 7 2 4" xfId="8992" xr:uid="{282B03E3-F166-4134-9461-D19048E0588C}"/>
    <cellStyle name="Comma 4 2 2 7 2 4 2" xfId="27848" xr:uid="{81998470-AF25-41BF-BBE1-902CF1E5336F}"/>
    <cellStyle name="Comma 4 2 2 7 2 4 2 2" xfId="46610" xr:uid="{DA7F53CD-9B36-407B-94D1-A25BBC2D8ABA}"/>
    <cellStyle name="Comma 4 2 2 7 2 4 3" xfId="18457" xr:uid="{DC78FA20-577E-4C51-AF99-28770E2F543E}"/>
    <cellStyle name="Comma 4 2 2 7 2 4 4" xfId="37229" xr:uid="{27C8C76D-0884-4619-8881-BB6B924F1720}"/>
    <cellStyle name="Comma 4 2 2 7 2 5" xfId="24312" xr:uid="{94BFCF49-C2EB-418E-AD0A-146AD144899F}"/>
    <cellStyle name="Comma 4 2 2 7 2 5 2" xfId="43075" xr:uid="{77844A7A-F644-4BCD-8038-65ADACDC3A39}"/>
    <cellStyle name="Comma 4 2 2 7 2 6" xfId="14921" xr:uid="{C2E80814-EA53-4424-BAA0-A0A3A3975CB0}"/>
    <cellStyle name="Comma 4 2 2 7 2 7" xfId="33694" xr:uid="{1BF879F5-1F15-476B-80DE-51B53D2CDF64}"/>
    <cellStyle name="Comma 4 2 2 7 2 8" xfId="51340" xr:uid="{2E9B239F-C00F-4D4E-A723-A8BC21F00556}"/>
    <cellStyle name="Comma 4 2 2 7 2 9" xfId="5265" xr:uid="{9D429360-EDAB-4DD0-8972-8CE77D6E5ABC}"/>
    <cellStyle name="Comma 4 2 2 7 3" xfId="6041" xr:uid="{D3D36653-6CC4-4AB4-A7C4-548AAEFEBCDD}"/>
    <cellStyle name="Comma 4 2 2 7 3 2" xfId="11522" xr:uid="{74CDBF45-0CE6-4DCE-BA05-FE470DADB52E}"/>
    <cellStyle name="Comma 4 2 2 7 3 2 2" xfId="30357" xr:uid="{AC7E4B81-8EF3-410E-BBB6-D0A949B3A39B}"/>
    <cellStyle name="Comma 4 2 2 7 3 2 2 2" xfId="49119" xr:uid="{0D353FC4-ECFD-4976-AB09-7FD85CF243C4}"/>
    <cellStyle name="Comma 4 2 2 7 3 2 3" xfId="20966" xr:uid="{12E80886-C99C-49C7-905B-34780656F0FB}"/>
    <cellStyle name="Comma 4 2 2 7 3 2 4" xfId="39738" xr:uid="{28E6B245-771E-420B-9A8C-B6B0269FD2A4}"/>
    <cellStyle name="Comma 4 2 2 7 3 3" xfId="25088" xr:uid="{2D7EB64B-87DE-40B2-A8C2-FF7CD392A568}"/>
    <cellStyle name="Comma 4 2 2 7 3 3 2" xfId="43850" xr:uid="{CF51BEE4-B941-45B2-8312-CFCCFF7AD6B0}"/>
    <cellStyle name="Comma 4 2 2 7 3 4" xfId="15697" xr:uid="{896B270D-2A07-4061-94DD-3D746131B22A}"/>
    <cellStyle name="Comma 4 2 2 7 3 5" xfId="34469" xr:uid="{CAB36923-684B-4612-897B-77FE11D3B0E2}"/>
    <cellStyle name="Comma 4 2 2 7 3 6" xfId="53849" xr:uid="{1357252D-1D86-4103-B791-DF40238FE2C1}"/>
    <cellStyle name="Comma 4 2 2 7 3 7" xfId="61698" xr:uid="{68D79327-9BCE-492F-AB35-6D08EF0B518F}"/>
    <cellStyle name="Comma 4 2 2 7 4" xfId="4490" xr:uid="{4CCCBC45-003C-47FD-964F-F17E34CB9DF5}"/>
    <cellStyle name="Comma 4 2 2 7 4 2" xfId="11523" xr:uid="{955B4CE2-101A-4493-BEB6-A991B8F48BD9}"/>
    <cellStyle name="Comma 4 2 2 7 4 2 2" xfId="30358" xr:uid="{254B1D99-EB31-47E8-865F-5BF52D57E324}"/>
    <cellStyle name="Comma 4 2 2 7 4 2 2 2" xfId="49120" xr:uid="{7EA0E14A-972E-40DF-A86C-B36538F994FC}"/>
    <cellStyle name="Comma 4 2 2 7 4 2 3" xfId="20967" xr:uid="{5AF18D17-23F6-4E08-BABC-E4B46D06C121}"/>
    <cellStyle name="Comma 4 2 2 7 4 2 4" xfId="39739" xr:uid="{3A2F4B70-B77B-4C2C-9EC9-E9168F564A0E}"/>
    <cellStyle name="Comma 4 2 2 7 4 3" xfId="23537" xr:uid="{4D9F3089-A117-4536-938E-41D3385ACF4E}"/>
    <cellStyle name="Comma 4 2 2 7 4 3 2" xfId="42300" xr:uid="{7F6C77AD-CC79-4A76-9FB5-0D48D5FA0570}"/>
    <cellStyle name="Comma 4 2 2 7 4 4" xfId="14146" xr:uid="{69C2E0BC-95F3-41C2-A4EE-DA684FB44CB8}"/>
    <cellStyle name="Comma 4 2 2 7 4 5" xfId="32919" xr:uid="{0F37651B-EED1-411B-B4B9-DD0E51293B49}"/>
    <cellStyle name="Comma 4 2 2 7 4 6" xfId="53850" xr:uid="{7E2B8C83-3530-43EB-AD05-DC679B27F978}"/>
    <cellStyle name="Comma 4 2 2 7 4 7" xfId="61699" xr:uid="{FA8C21A1-9581-4C33-B4AF-209100BB49BB}"/>
    <cellStyle name="Comma 4 2 2 7 5" xfId="7257" xr:uid="{A871968C-0D0F-4B33-ABAB-B7D8FAAF8252}"/>
    <cellStyle name="Comma 4 2 2 7 5 2" xfId="26296" xr:uid="{3D709E1B-D086-44E5-A9D9-5109A45A401E}"/>
    <cellStyle name="Comma 4 2 2 7 5 2 2" xfId="45058" xr:uid="{4BF9FDD1-D873-4183-AE79-9AB67D9B21BF}"/>
    <cellStyle name="Comma 4 2 2 7 5 3" xfId="16905" xr:uid="{292C0876-43FB-4E8D-8651-CCC42D524D37}"/>
    <cellStyle name="Comma 4 2 2 7 5 4" xfId="35677" xr:uid="{153BF278-9CF6-4042-9EAD-8BDD930A2F96}"/>
    <cellStyle name="Comma 4 2 2 7 6" xfId="8991" xr:uid="{F2C109E4-8F18-4AD0-B4AE-4208267CCBE4}"/>
    <cellStyle name="Comma 4 2 2 7 6 2" xfId="27847" xr:uid="{6CD00A18-1B0B-4674-9C52-BA62D24DE049}"/>
    <cellStyle name="Comma 4 2 2 7 6 2 2" xfId="46609" xr:uid="{35373535-DCD6-453D-B0E1-7DFE36977704}"/>
    <cellStyle name="Comma 4 2 2 7 6 3" xfId="18456" xr:uid="{18E075CD-478E-48B9-B7CB-D72D34EA9862}"/>
    <cellStyle name="Comma 4 2 2 7 6 4" xfId="37228" xr:uid="{38A6625C-F738-45B2-9E6C-5364C74A597C}"/>
    <cellStyle name="Comma 4 2 2 7 7" xfId="22738" xr:uid="{252C175E-A065-40E1-8688-74C089729FB9}"/>
    <cellStyle name="Comma 4 2 2 7 7 2" xfId="41509" xr:uid="{429454DE-95EC-4694-8C84-2A22C290E5AB}"/>
    <cellStyle name="Comma 4 2 2 7 8" xfId="13347" xr:uid="{79E16971-25B7-435D-A080-D086EFDB1820}"/>
    <cellStyle name="Comma 4 2 2 7 9" xfId="32128" xr:uid="{BFE95FC8-7E8B-4621-9E13-44B9AF4F2CCC}"/>
    <cellStyle name="Comma 4 2 2 8" xfId="2738" xr:uid="{B46D1E39-2CF5-4993-BF08-07821D11FDC6}"/>
    <cellStyle name="Comma 4 2 2 8 10" xfId="51341" xr:uid="{8B285910-E492-4DDF-8D57-E6F4BFD0A68D}"/>
    <cellStyle name="Comma 4 2 2 8 11" xfId="3686" xr:uid="{8AB2900D-711D-460D-B731-2E7194E67812}"/>
    <cellStyle name="Comma 4 2 2 8 12" xfId="59418" xr:uid="{5CC2DD71-9012-4718-B392-490A4D47C5FD}"/>
    <cellStyle name="Comma 4 2 2 8 2" xfId="2739" xr:uid="{12D8461E-5C51-4EB4-9869-FBEF2805D15D}"/>
    <cellStyle name="Comma 4 2 2 8 2 10" xfId="59419" xr:uid="{8846349C-8D87-40F2-AA67-15022E1D5A75}"/>
    <cellStyle name="Comma 4 2 2 8 2 2" xfId="7260" xr:uid="{B1821AD8-E44A-4772-8DE1-E0775131207D}"/>
    <cellStyle name="Comma 4 2 2 8 2 2 2" xfId="11524" xr:uid="{70383ABC-2A6F-4A6B-931A-A0CE08FFAA58}"/>
    <cellStyle name="Comma 4 2 2 8 2 2 2 2" xfId="30359" xr:uid="{E30B4BF9-5D24-4088-A5E3-C6F9B0DA2BD1}"/>
    <cellStyle name="Comma 4 2 2 8 2 2 2 2 2" xfId="49121" xr:uid="{C1BABB24-1471-48F7-8842-E23EED265CA5}"/>
    <cellStyle name="Comma 4 2 2 8 2 2 2 3" xfId="20968" xr:uid="{C730825A-E123-4D38-A671-1B45F97E377B}"/>
    <cellStyle name="Comma 4 2 2 8 2 2 2 4" xfId="39740" xr:uid="{857182E6-8222-4986-9963-C77CA0FAB412}"/>
    <cellStyle name="Comma 4 2 2 8 2 2 3" xfId="26299" xr:uid="{79CE70E2-83B9-43DA-BAD2-0186F2D945D1}"/>
    <cellStyle name="Comma 4 2 2 8 2 2 3 2" xfId="45061" xr:uid="{4440FBFC-A7B6-432F-B969-AFA859FDBF5E}"/>
    <cellStyle name="Comma 4 2 2 8 2 2 4" xfId="16908" xr:uid="{0B4A0DF8-D886-47A6-9649-8F203B8CF446}"/>
    <cellStyle name="Comma 4 2 2 8 2 2 5" xfId="35680" xr:uid="{740B6C29-7F4C-450A-9172-F77E93F2DB4B}"/>
    <cellStyle name="Comma 4 2 2 8 2 2 6" xfId="53851" xr:uid="{62D33BF1-56AF-470D-96E7-BF59DC12F3AB}"/>
    <cellStyle name="Comma 4 2 2 8 2 2 7" xfId="61700" xr:uid="{A11EF7CB-58AB-4B64-9F28-48FC69590337}"/>
    <cellStyle name="Comma 4 2 2 8 2 3" xfId="11525" xr:uid="{48872E42-56D8-42E3-B3E9-B1924B90F538}"/>
    <cellStyle name="Comma 4 2 2 8 2 3 2" xfId="30360" xr:uid="{695A4311-D7A9-4ACE-852B-43918B426B66}"/>
    <cellStyle name="Comma 4 2 2 8 2 3 2 2" xfId="49122" xr:uid="{BC5B778D-90A2-4B3F-A662-574D85FDBCDD}"/>
    <cellStyle name="Comma 4 2 2 8 2 3 3" xfId="20969" xr:uid="{C6FD3C0D-A769-4D1D-9D32-190244223671}"/>
    <cellStyle name="Comma 4 2 2 8 2 3 4" xfId="39741" xr:uid="{AA8495B2-5632-4C96-92A9-4ABE358AE355}"/>
    <cellStyle name="Comma 4 2 2 8 2 3 5" xfId="53852" xr:uid="{03ED7F82-C4F2-42F8-ACE5-096E77DBB8D9}"/>
    <cellStyle name="Comma 4 2 2 8 2 3 6" xfId="61701" xr:uid="{B3B4E549-9585-43E9-AD2B-97226E457D0F}"/>
    <cellStyle name="Comma 4 2 2 8 2 4" xfId="8994" xr:uid="{69966EF0-7BA2-491B-9BD4-43338E8A4A8E}"/>
    <cellStyle name="Comma 4 2 2 8 2 4 2" xfId="27850" xr:uid="{DB02E573-97A5-4963-8114-29989AE634C6}"/>
    <cellStyle name="Comma 4 2 2 8 2 4 2 2" xfId="46612" xr:uid="{4CC97EDF-C876-4D40-B90C-5CFAD762990C}"/>
    <cellStyle name="Comma 4 2 2 8 2 4 3" xfId="18459" xr:uid="{C03815A3-AE25-4B2A-AC4B-3A9AD7F15BCE}"/>
    <cellStyle name="Comma 4 2 2 8 2 4 4" xfId="37231" xr:uid="{4A1EC00B-1F88-4228-976C-B60373DBE201}"/>
    <cellStyle name="Comma 4 2 2 8 2 5" xfId="24560" xr:uid="{E47244D9-BD57-42D6-ABD9-93015C0F354F}"/>
    <cellStyle name="Comma 4 2 2 8 2 5 2" xfId="43322" xr:uid="{F5E23970-D67C-4736-A01C-F992F845D20D}"/>
    <cellStyle name="Comma 4 2 2 8 2 6" xfId="15169" xr:uid="{8478CD94-E997-43E3-8E68-9962DDBA88D9}"/>
    <cellStyle name="Comma 4 2 2 8 2 7" xfId="33941" xr:uid="{D46A4239-0401-41E0-A1D5-55362D72C2DB}"/>
    <cellStyle name="Comma 4 2 2 8 2 8" xfId="51342" xr:uid="{B3330966-8154-4DD7-880A-63B55467A773}"/>
    <cellStyle name="Comma 4 2 2 8 2 9" xfId="5513" xr:uid="{8BEA3A75-640C-42D4-8236-550EB1852C0B}"/>
    <cellStyle name="Comma 4 2 2 8 3" xfId="6288" xr:uid="{C1737E93-AB1C-4F18-B244-BEEF5A2818B4}"/>
    <cellStyle name="Comma 4 2 2 8 3 2" xfId="11526" xr:uid="{AA0D0C20-4887-426D-A817-D21FA0128319}"/>
    <cellStyle name="Comma 4 2 2 8 3 2 2" xfId="30361" xr:uid="{AAF6FE56-7E9E-4B6E-A207-349FCE0FDD1F}"/>
    <cellStyle name="Comma 4 2 2 8 3 2 2 2" xfId="49123" xr:uid="{57F00CD2-BF05-44D7-BFE1-60D68D20DB5D}"/>
    <cellStyle name="Comma 4 2 2 8 3 2 3" xfId="20970" xr:uid="{10DDEC9F-5525-4098-8C58-94C72BB5FEC7}"/>
    <cellStyle name="Comma 4 2 2 8 3 2 4" xfId="39742" xr:uid="{35409F99-3609-4485-A041-231FF11467FB}"/>
    <cellStyle name="Comma 4 2 2 8 3 3" xfId="25335" xr:uid="{7E833E70-9491-4381-9EE6-7B8AEA3C0175}"/>
    <cellStyle name="Comma 4 2 2 8 3 3 2" xfId="44097" xr:uid="{F95AD51F-1742-4455-B5B5-2135C116EDAE}"/>
    <cellStyle name="Comma 4 2 2 8 3 4" xfId="15944" xr:uid="{D671B4F3-3A11-400E-A360-7D89C22DD4EE}"/>
    <cellStyle name="Comma 4 2 2 8 3 5" xfId="34716" xr:uid="{DE82C153-C9D0-4DDF-B975-EBD5E6632DAA}"/>
    <cellStyle name="Comma 4 2 2 8 3 6" xfId="53853" xr:uid="{2BFE5671-D053-449A-9320-C1A30F242B83}"/>
    <cellStyle name="Comma 4 2 2 8 3 7" xfId="61702" xr:uid="{E96CAE4D-13B8-48D6-BFE4-071AE801B762}"/>
    <cellStyle name="Comma 4 2 2 8 4" xfId="4737" xr:uid="{D29DD659-F9D9-40B0-8084-3DB5FBFDDBF8}"/>
    <cellStyle name="Comma 4 2 2 8 4 2" xfId="11527" xr:uid="{B1BE11A4-B5A8-4F23-B1B3-AAA6087DED5A}"/>
    <cellStyle name="Comma 4 2 2 8 4 2 2" xfId="30362" xr:uid="{ACAB8F57-944D-4798-9C96-312CDBB1285F}"/>
    <cellStyle name="Comma 4 2 2 8 4 2 2 2" xfId="49124" xr:uid="{A48E6BF5-C157-4528-962A-23ED93894AD2}"/>
    <cellStyle name="Comma 4 2 2 8 4 2 3" xfId="20971" xr:uid="{70FBA274-0CD1-476E-90FA-9420E321D108}"/>
    <cellStyle name="Comma 4 2 2 8 4 2 4" xfId="39743" xr:uid="{5F169C61-211C-4960-B5DE-AF6723B75FEA}"/>
    <cellStyle name="Comma 4 2 2 8 4 3" xfId="23784" xr:uid="{54D257DF-4A48-4214-8A3F-4A323D09CC0B}"/>
    <cellStyle name="Comma 4 2 2 8 4 3 2" xfId="42547" xr:uid="{D7CB0C85-90CD-47D4-AFAF-E7F68D813BF9}"/>
    <cellStyle name="Comma 4 2 2 8 4 4" xfId="14393" xr:uid="{2A85547B-D67C-4A78-B747-DDB716A7C6F5}"/>
    <cellStyle name="Comma 4 2 2 8 4 5" xfId="33166" xr:uid="{538FE283-D384-435C-BD16-91919A199B6A}"/>
    <cellStyle name="Comma 4 2 2 8 4 6" xfId="53854" xr:uid="{A0793490-372C-4EB1-9BA8-B010BC29FBEF}"/>
    <cellStyle name="Comma 4 2 2 8 4 7" xfId="61703" xr:uid="{D31769B2-E37C-4600-A8BF-5FECE20C7F2E}"/>
    <cellStyle name="Comma 4 2 2 8 5" xfId="7259" xr:uid="{9C0E8B9F-056B-4BBE-94A7-E879C76317CD}"/>
    <cellStyle name="Comma 4 2 2 8 5 2" xfId="26298" xr:uid="{D804B922-C327-4F63-BC28-3D06F0FE06B3}"/>
    <cellStyle name="Comma 4 2 2 8 5 2 2" xfId="45060" xr:uid="{0BC0A1F2-30A7-46D0-928E-F83CF479F22A}"/>
    <cellStyle name="Comma 4 2 2 8 5 3" xfId="16907" xr:uid="{920F9E9F-B722-46E5-B141-563692D094DD}"/>
    <cellStyle name="Comma 4 2 2 8 5 4" xfId="35679" xr:uid="{647C94F6-DE26-4F88-BC39-6EAEE48A5E01}"/>
    <cellStyle name="Comma 4 2 2 8 6" xfId="8993" xr:uid="{15E786A0-CFCB-41EA-9BA1-1655E417520E}"/>
    <cellStyle name="Comma 4 2 2 8 6 2" xfId="27849" xr:uid="{D87C3D3D-D18F-4FD8-B3D5-A309BA4794CA}"/>
    <cellStyle name="Comma 4 2 2 8 6 2 2" xfId="46611" xr:uid="{355D8126-DBEB-4700-AF10-2305430E6C93}"/>
    <cellStyle name="Comma 4 2 2 8 6 3" xfId="18458" xr:uid="{6CCB8E00-7C75-4B58-B764-993DD2839764}"/>
    <cellStyle name="Comma 4 2 2 8 6 4" xfId="37230" xr:uid="{5BE3CDCC-ADB2-433C-BBB1-B4C974F63018}"/>
    <cellStyle name="Comma 4 2 2 8 7" xfId="22739" xr:uid="{C577429B-209A-43D1-A2EF-BA2C13105AC8}"/>
    <cellStyle name="Comma 4 2 2 8 7 2" xfId="41510" xr:uid="{FAC56676-F8C7-421F-9BD4-CB60BC1E0A09}"/>
    <cellStyle name="Comma 4 2 2 8 8" xfId="13348" xr:uid="{04BD047D-B6AA-45E7-988C-745E1D42C776}"/>
    <cellStyle name="Comma 4 2 2 8 9" xfId="32129" xr:uid="{D639280A-C297-45B0-893B-F07B7BE391CF}"/>
    <cellStyle name="Comma 4 2 2 9" xfId="2740" xr:uid="{60253A94-F937-467D-8A9B-4A53954E7CE6}"/>
    <cellStyle name="Comma 4 2 2 9 10" xfId="51343" xr:uid="{724085EC-0E28-4B53-9E42-03F3E04481AA}"/>
    <cellStyle name="Comma 4 2 2 9 11" xfId="3687" xr:uid="{4C9A671E-AC6B-4437-98FF-D582F97B76B2}"/>
    <cellStyle name="Comma 4 2 2 9 12" xfId="59420" xr:uid="{C8F4894F-3084-4FFE-B587-D4040C7B60B8}"/>
    <cellStyle name="Comma 4 2 2 9 2" xfId="2741" xr:uid="{DEC970A3-5F38-410C-9731-7B2A6C62842B}"/>
    <cellStyle name="Comma 4 2 2 9 2 10" xfId="59421" xr:uid="{8D76E7CE-B10E-4ADF-ACFB-F0C913D6FCC1}"/>
    <cellStyle name="Comma 4 2 2 9 2 2" xfId="7262" xr:uid="{345880EC-E79F-4F80-AE66-7CAEDA5D26B9}"/>
    <cellStyle name="Comma 4 2 2 9 2 2 2" xfId="11528" xr:uid="{D7998E4A-2DC1-4EF3-8A36-22DC6A5723C3}"/>
    <cellStyle name="Comma 4 2 2 9 2 2 2 2" xfId="30363" xr:uid="{BEF58221-2E90-4927-8991-889B86A7B122}"/>
    <cellStyle name="Comma 4 2 2 9 2 2 2 2 2" xfId="49125" xr:uid="{A7AF7821-08EA-4B2B-97C0-0AE85B3FE4C8}"/>
    <cellStyle name="Comma 4 2 2 9 2 2 2 3" xfId="20972" xr:uid="{9FF21788-5009-4EC5-BA93-5FA3E70EE4DB}"/>
    <cellStyle name="Comma 4 2 2 9 2 2 2 4" xfId="39744" xr:uid="{3A6A2062-6A9F-43AF-AB1E-6CFAAEAD6F00}"/>
    <cellStyle name="Comma 4 2 2 9 2 2 3" xfId="26301" xr:uid="{A9C3F715-6D40-4626-AA42-79321E9675AB}"/>
    <cellStyle name="Comma 4 2 2 9 2 2 3 2" xfId="45063" xr:uid="{765CC96A-CD10-4BBA-8732-C5FA26DD79F5}"/>
    <cellStyle name="Comma 4 2 2 9 2 2 4" xfId="16910" xr:uid="{B506F051-301B-4C08-A772-C16B0E50B81B}"/>
    <cellStyle name="Comma 4 2 2 9 2 2 5" xfId="35682" xr:uid="{390AA236-66F9-41F9-86E4-A2E176A580AF}"/>
    <cellStyle name="Comma 4 2 2 9 2 2 6" xfId="53855" xr:uid="{8A2F80D9-F652-485F-A789-EE33515840CD}"/>
    <cellStyle name="Comma 4 2 2 9 2 2 7" xfId="61704" xr:uid="{EC839A09-1DEF-48ED-AB85-7EA9A70E7850}"/>
    <cellStyle name="Comma 4 2 2 9 2 3" xfId="11529" xr:uid="{A95A8D22-A1FA-480C-BDFA-E8EA7C4A7048}"/>
    <cellStyle name="Comma 4 2 2 9 2 3 2" xfId="30364" xr:uid="{52A4E049-B0DF-41D8-91E5-5FD6A3232909}"/>
    <cellStyle name="Comma 4 2 2 9 2 3 2 2" xfId="49126" xr:uid="{491DAE3B-78F0-4759-B4F9-4752F1664072}"/>
    <cellStyle name="Comma 4 2 2 9 2 3 3" xfId="20973" xr:uid="{01D48532-6722-44B1-AB49-40172B59333E}"/>
    <cellStyle name="Comma 4 2 2 9 2 3 4" xfId="39745" xr:uid="{4E2F94DD-E9D1-4D89-94A5-8628CAB7FA58}"/>
    <cellStyle name="Comma 4 2 2 9 2 3 5" xfId="53856" xr:uid="{0D27F909-C4B9-4ABE-83E4-F846EB207096}"/>
    <cellStyle name="Comma 4 2 2 9 2 3 6" xfId="61705" xr:uid="{E357B7BE-DD00-423C-8CCD-D9DD64FCA4F9}"/>
    <cellStyle name="Comma 4 2 2 9 2 4" xfId="8996" xr:uid="{03555E31-AB14-4DB2-A125-302FEA8C7056}"/>
    <cellStyle name="Comma 4 2 2 9 2 4 2" xfId="27852" xr:uid="{6295824B-10BC-498B-828B-C1A814C39535}"/>
    <cellStyle name="Comma 4 2 2 9 2 4 2 2" xfId="46614" xr:uid="{44DF96EB-62EA-45AE-A3F8-FC6AC02E7C41}"/>
    <cellStyle name="Comma 4 2 2 9 2 4 3" xfId="18461" xr:uid="{659C1F53-A6DC-4070-8C28-20068E079144}"/>
    <cellStyle name="Comma 4 2 2 9 2 4 4" xfId="37233" xr:uid="{26483491-F7F4-43B9-8D33-80203BEAC489}"/>
    <cellStyle name="Comma 4 2 2 9 2 5" xfId="24614" xr:uid="{5C7BA8DB-83AB-4334-A2D8-82C275150AD0}"/>
    <cellStyle name="Comma 4 2 2 9 2 5 2" xfId="43376" xr:uid="{7AE3B87C-D98F-4051-8714-AD007E8A1678}"/>
    <cellStyle name="Comma 4 2 2 9 2 6" xfId="15223" xr:uid="{0FDEAA05-3F49-4408-8971-B8EA9404A20F}"/>
    <cellStyle name="Comma 4 2 2 9 2 7" xfId="33995" xr:uid="{39F48867-12C1-4C95-A968-DBCBDF0069CA}"/>
    <cellStyle name="Comma 4 2 2 9 2 8" xfId="51344" xr:uid="{332CC415-FE64-4555-BA6F-B00ED118C461}"/>
    <cellStyle name="Comma 4 2 2 9 2 9" xfId="5567" xr:uid="{7621E388-D186-41B9-9BBC-60DF08D35B72}"/>
    <cellStyle name="Comma 4 2 2 9 3" xfId="6342" xr:uid="{14CAAE8F-A638-4FE9-A750-4705CB65F2BC}"/>
    <cellStyle name="Comma 4 2 2 9 3 2" xfId="11530" xr:uid="{D2F5C3BD-42D9-4124-BFAD-23FAF998DC65}"/>
    <cellStyle name="Comma 4 2 2 9 3 2 2" xfId="30365" xr:uid="{A6FAFDB5-80D6-4CA8-8737-FDFB35FC3C4D}"/>
    <cellStyle name="Comma 4 2 2 9 3 2 2 2" xfId="49127" xr:uid="{72393ABF-A948-4040-8C41-CFC0396E3614}"/>
    <cellStyle name="Comma 4 2 2 9 3 2 3" xfId="20974" xr:uid="{117C29F1-1D57-49EC-8C13-C2C9E10308F8}"/>
    <cellStyle name="Comma 4 2 2 9 3 2 4" xfId="39746" xr:uid="{283C9E5B-34EB-4B96-A379-1E0C63F64B92}"/>
    <cellStyle name="Comma 4 2 2 9 3 3" xfId="25389" xr:uid="{F12B6BEB-F510-443B-9461-D309B9C7FDB8}"/>
    <cellStyle name="Comma 4 2 2 9 3 3 2" xfId="44151" xr:uid="{5E800B74-2579-41DD-AD75-3D459DE21246}"/>
    <cellStyle name="Comma 4 2 2 9 3 4" xfId="15998" xr:uid="{33E9D758-8C7C-4880-8923-9EB80F378D3A}"/>
    <cellStyle name="Comma 4 2 2 9 3 5" xfId="34770" xr:uid="{1354B6A3-7647-4D53-B5D9-E8B1E827A11E}"/>
    <cellStyle name="Comma 4 2 2 9 3 6" xfId="53857" xr:uid="{20D51B48-0C4B-4D64-9B37-EBA2EC5CBA2C}"/>
    <cellStyle name="Comma 4 2 2 9 3 7" xfId="61706" xr:uid="{38C3299E-D1C4-4ACF-AEB0-AFBB3F2A6021}"/>
    <cellStyle name="Comma 4 2 2 9 4" xfId="4791" xr:uid="{BD955242-D8C9-4658-AAEB-856E2DE0444F}"/>
    <cellStyle name="Comma 4 2 2 9 4 2" xfId="11531" xr:uid="{C8184536-278D-4992-BFBF-0D76B7D04AC0}"/>
    <cellStyle name="Comma 4 2 2 9 4 2 2" xfId="30366" xr:uid="{4DEF1EC2-2B19-46DB-A6A0-BE1EBA31F08F}"/>
    <cellStyle name="Comma 4 2 2 9 4 2 2 2" xfId="49128" xr:uid="{819EA7D1-CFA3-41B0-8083-E4D1C5D587CF}"/>
    <cellStyle name="Comma 4 2 2 9 4 2 3" xfId="20975" xr:uid="{A8A70724-2F3C-402A-85B6-8B0458BBD8AE}"/>
    <cellStyle name="Comma 4 2 2 9 4 2 4" xfId="39747" xr:uid="{EA28EA3F-762D-440C-994C-BF58D4CAAAD3}"/>
    <cellStyle name="Comma 4 2 2 9 4 3" xfId="23838" xr:uid="{5B0E88CF-B099-44F6-9335-36D3D987963E}"/>
    <cellStyle name="Comma 4 2 2 9 4 3 2" xfId="42601" xr:uid="{57DB8D2C-F2E0-49DF-BD3D-B06FB7055343}"/>
    <cellStyle name="Comma 4 2 2 9 4 4" xfId="14447" xr:uid="{BB8317D2-AEA0-4284-909D-3DD431421D05}"/>
    <cellStyle name="Comma 4 2 2 9 4 5" xfId="33220" xr:uid="{9F7A7DC2-546D-45E2-98F9-926692BECB9E}"/>
    <cellStyle name="Comma 4 2 2 9 4 6" xfId="53858" xr:uid="{CF28C6BA-100D-440C-B7F6-049B60675E5B}"/>
    <cellStyle name="Comma 4 2 2 9 4 7" xfId="61707" xr:uid="{05B80E8F-1787-4AE7-A30C-17BF39C260A7}"/>
    <cellStyle name="Comma 4 2 2 9 5" xfId="7261" xr:uid="{66EFE4CD-0949-46BF-A26F-EBD52BBA193A}"/>
    <cellStyle name="Comma 4 2 2 9 5 2" xfId="26300" xr:uid="{87C3C32E-6521-41A9-9A61-F7D73218C1D6}"/>
    <cellStyle name="Comma 4 2 2 9 5 2 2" xfId="45062" xr:uid="{899333CB-1A7A-41DB-B26E-B9C5CB2CFDBF}"/>
    <cellStyle name="Comma 4 2 2 9 5 3" xfId="16909" xr:uid="{0A816CB8-9D22-4F95-B362-F8D6A34828E2}"/>
    <cellStyle name="Comma 4 2 2 9 5 4" xfId="35681" xr:uid="{1188A55C-3710-4522-A6A9-8672CBC91D59}"/>
    <cellStyle name="Comma 4 2 2 9 6" xfId="8995" xr:uid="{9F7878BF-C4C1-4BE9-8805-2313D5BE68C0}"/>
    <cellStyle name="Comma 4 2 2 9 6 2" xfId="27851" xr:uid="{01A8F00C-7959-46E7-881D-0A1D945A0670}"/>
    <cellStyle name="Comma 4 2 2 9 6 2 2" xfId="46613" xr:uid="{0040AD6C-D4C8-4EFB-A868-49B01CD838D6}"/>
    <cellStyle name="Comma 4 2 2 9 6 3" xfId="18460" xr:uid="{648DB112-0CC7-4AFF-B604-E0F7273F32D9}"/>
    <cellStyle name="Comma 4 2 2 9 6 4" xfId="37232" xr:uid="{DFB4D042-FD49-4333-96B0-44E03AA833A0}"/>
    <cellStyle name="Comma 4 2 2 9 7" xfId="22740" xr:uid="{3F1F3D59-6B06-480A-95D0-0E7F1421C843}"/>
    <cellStyle name="Comma 4 2 2 9 7 2" xfId="41511" xr:uid="{C7E151CC-7F80-4175-B6FD-622F7A06A5B7}"/>
    <cellStyle name="Comma 4 2 2 9 8" xfId="13349" xr:uid="{FC8BD5EC-7714-4745-9D72-7D7B1D59F904}"/>
    <cellStyle name="Comma 4 2 2 9 9" xfId="32130" xr:uid="{2A1B0B20-A7D0-416A-81AB-F9BF054F238B}"/>
    <cellStyle name="Comma 4 2 3" xfId="1001" xr:uid="{77839348-89C2-40F4-81EA-DAF40AAAF901}"/>
    <cellStyle name="Comma 4 2 3 10" xfId="13350" xr:uid="{8E280C1E-B9C3-4B0A-BED7-4B7690B5D8A8}"/>
    <cellStyle name="Comma 4 2 3 11" xfId="32131" xr:uid="{B9E9C0DF-EF1B-424C-9748-6629913D7F98}"/>
    <cellStyle name="Comma 4 2 3 12" xfId="51345" xr:uid="{923D583D-DEF1-4F1B-8B9F-B53E11528CA8}"/>
    <cellStyle name="Comma 4 2 3 13" xfId="3688" xr:uid="{1E623A3E-6818-4A08-AA29-BDC31A53AC66}"/>
    <cellStyle name="Comma 4 2 3 14" xfId="59422" xr:uid="{E9CF83F4-0342-42B2-B015-8EFA831BB55D}"/>
    <cellStyle name="Comma 4 2 3 2" xfId="1184" xr:uid="{97540EEF-928C-4F02-B65D-1FA0652EC352}"/>
    <cellStyle name="Comma 4 2 3 2 10" xfId="51346" xr:uid="{E17011D4-6D27-4F8C-B745-3362861B579C}"/>
    <cellStyle name="Comma 4 2 3 2 11" xfId="3689" xr:uid="{FAB97CF3-E08C-4F05-9037-629514A6547F}"/>
    <cellStyle name="Comma 4 2 3 2 12" xfId="59423" xr:uid="{9065C118-6843-479F-B933-7A20124376FD}"/>
    <cellStyle name="Comma 4 2 3 2 2" xfId="1390" xr:uid="{EE34767B-04BC-4459-91C5-F89E6BB1A478}"/>
    <cellStyle name="Comma 4 2 3 2 2 10" xfId="59424" xr:uid="{3DEEF586-8482-45AA-A612-17DE71B7F2C9}"/>
    <cellStyle name="Comma 4 2 3 2 2 2" xfId="2048" xr:uid="{601F5D2B-90E5-44B4-A9EF-ADAF6B07DF13}"/>
    <cellStyle name="Comma 4 2 3 2 2 2 2" xfId="11532" xr:uid="{7FB151C7-6F3D-463A-B44C-481FF82D2B83}"/>
    <cellStyle name="Comma 4 2 3 2 2 2 2 2" xfId="30367" xr:uid="{092A9C35-EE6B-4B49-BB67-FC5C1937EDA6}"/>
    <cellStyle name="Comma 4 2 3 2 2 2 2 2 2" xfId="49129" xr:uid="{689DED50-BFCE-4FF0-9D08-8275CFF058AC}"/>
    <cellStyle name="Comma 4 2 3 2 2 2 2 3" xfId="20976" xr:uid="{A8EF6933-61E3-4366-BB16-14F13A305CC3}"/>
    <cellStyle name="Comma 4 2 3 2 2 2 2 4" xfId="39748" xr:uid="{94CA5CD3-18BA-4A34-B426-2E95312F5864}"/>
    <cellStyle name="Comma 4 2 3 2 2 2 3" xfId="26304" xr:uid="{9E871551-358F-4652-A4A7-697FD25FAB19}"/>
    <cellStyle name="Comma 4 2 3 2 2 2 3 2" xfId="45066" xr:uid="{DBE0CCC2-6E80-4B14-ABB3-FBC9DE634A07}"/>
    <cellStyle name="Comma 4 2 3 2 2 2 4" xfId="16913" xr:uid="{7E3B082B-5B28-4235-A551-65BAF8D4E932}"/>
    <cellStyle name="Comma 4 2 3 2 2 2 5" xfId="35685" xr:uid="{B93BB593-5205-4CB7-8C64-A49293E2B929}"/>
    <cellStyle name="Comma 4 2 3 2 2 2 6" xfId="53859" xr:uid="{5FA2D177-35EB-4B7D-9186-7124D95540F8}"/>
    <cellStyle name="Comma 4 2 3 2 2 2 7" xfId="7265" xr:uid="{7DEEAEE8-C2CB-4732-B9EF-4327B4ABFEF6}"/>
    <cellStyle name="Comma 4 2 3 2 2 3" xfId="11533" xr:uid="{0CD808DE-7BF1-42C4-BCF4-E9EF4BDDA215}"/>
    <cellStyle name="Comma 4 2 3 2 2 3 2" xfId="30368" xr:uid="{CCB4A100-52A3-4C9E-8C0E-5E05A98508D5}"/>
    <cellStyle name="Comma 4 2 3 2 2 3 2 2" xfId="49130" xr:uid="{ABBFBD44-83C7-45A9-B04B-BC7685C83629}"/>
    <cellStyle name="Comma 4 2 3 2 2 3 3" xfId="20977" xr:uid="{D61509BD-BF76-4236-9028-7EEB832AB58A}"/>
    <cellStyle name="Comma 4 2 3 2 2 3 4" xfId="39749" xr:uid="{F8DD2878-B123-4EF5-9032-0C9C01699555}"/>
    <cellStyle name="Comma 4 2 3 2 2 3 5" xfId="53860" xr:uid="{2C06EEAA-00C1-4FCB-9912-645DEE001A0A}"/>
    <cellStyle name="Comma 4 2 3 2 2 3 6" xfId="61708" xr:uid="{2CE4B2D6-6469-49EF-9D44-3A8B8DA43952}"/>
    <cellStyle name="Comma 4 2 3 2 2 4" xfId="8999" xr:uid="{F8CABCE5-09C1-498E-A925-41DDB3815454}"/>
    <cellStyle name="Comma 4 2 3 2 2 4 2" xfId="27855" xr:uid="{E7596AA7-8803-46C1-9702-143309DC6E94}"/>
    <cellStyle name="Comma 4 2 3 2 2 4 2 2" xfId="46617" xr:uid="{C9D88F51-C80F-45E7-BDB6-6E2DC991AEF3}"/>
    <cellStyle name="Comma 4 2 3 2 2 4 3" xfId="18464" xr:uid="{60BBCEFC-D2EF-434A-8D33-6D93865A4634}"/>
    <cellStyle name="Comma 4 2 3 2 2 4 4" xfId="37236" xr:uid="{72A7B0AA-C002-4C9F-857C-77D946AB9DEB}"/>
    <cellStyle name="Comma 4 2 3 2 2 5" xfId="24116" xr:uid="{B2F65426-D69A-4920-A32B-A6DFBAA553EB}"/>
    <cellStyle name="Comma 4 2 3 2 2 5 2" xfId="42879" xr:uid="{78039037-5C63-4957-91E4-BAA3E1F4019F}"/>
    <cellStyle name="Comma 4 2 3 2 2 6" xfId="14725" xr:uid="{6AB653FE-B718-43F6-B46D-B05E3F2401C5}"/>
    <cellStyle name="Comma 4 2 3 2 2 7" xfId="33498" xr:uid="{802532B9-398F-449D-9338-CB9276E1D7C3}"/>
    <cellStyle name="Comma 4 2 3 2 2 8" xfId="51347" xr:uid="{151EC73A-0F23-4ABC-B60D-CD9021D11A20}"/>
    <cellStyle name="Comma 4 2 3 2 2 9" xfId="5069" xr:uid="{3293C680-AB4E-4B83-9A27-FDEDF6C2671E}"/>
    <cellStyle name="Comma 4 2 3 2 3" xfId="1842" xr:uid="{F78D08AF-2C0B-449B-B747-09123239AAF6}"/>
    <cellStyle name="Comma 4 2 3 2 3 2" xfId="11534" xr:uid="{8CCC779B-B783-4D63-A3D7-5C07B53DE211}"/>
    <cellStyle name="Comma 4 2 3 2 3 2 2" xfId="30369" xr:uid="{E8F38EAC-A026-48A9-9CCA-25AA36E0DFFB}"/>
    <cellStyle name="Comma 4 2 3 2 3 2 2 2" xfId="49131" xr:uid="{DEBCE27B-419B-4B4C-A84A-997A8B28571B}"/>
    <cellStyle name="Comma 4 2 3 2 3 2 3" xfId="20978" xr:uid="{F3680ED8-5E61-45B5-AB30-DF480CDD273D}"/>
    <cellStyle name="Comma 4 2 3 2 3 2 4" xfId="39750" xr:uid="{E812AB28-F219-4EAF-AACF-1648BEB2D1EE}"/>
    <cellStyle name="Comma 4 2 3 2 3 3" xfId="24892" xr:uid="{24BE7916-EDC5-4EEF-93C1-F36DB917373E}"/>
    <cellStyle name="Comma 4 2 3 2 3 3 2" xfId="43654" xr:uid="{4CED96B3-1E31-406B-BBD2-1713B983681D}"/>
    <cellStyle name="Comma 4 2 3 2 3 4" xfId="15501" xr:uid="{82D2B6B0-7902-49FE-8332-859CE4437AD5}"/>
    <cellStyle name="Comma 4 2 3 2 3 5" xfId="34273" xr:uid="{434F91F1-DEB7-46A1-8CFA-005CD316214C}"/>
    <cellStyle name="Comma 4 2 3 2 3 6" xfId="53861" xr:uid="{5DA257B1-F292-4506-8348-B532703D591C}"/>
    <cellStyle name="Comma 4 2 3 2 3 7" xfId="5845" xr:uid="{E062030B-D9FC-4896-B9F8-18CEFC8D5519}"/>
    <cellStyle name="Comma 4 2 3 2 4" xfId="1636" xr:uid="{81C509D2-2FDE-467F-8CA7-D6636C6A06E7}"/>
    <cellStyle name="Comma 4 2 3 2 4 2" xfId="11535" xr:uid="{8761BA6E-E6E0-4931-9153-5E0DD3FCD74B}"/>
    <cellStyle name="Comma 4 2 3 2 4 2 2" xfId="30370" xr:uid="{005BC10B-702B-48CC-BFAD-56B92CFD347E}"/>
    <cellStyle name="Comma 4 2 3 2 4 2 2 2" xfId="49132" xr:uid="{1E3A98F2-1BA2-48EC-B777-DB6AFFED779E}"/>
    <cellStyle name="Comma 4 2 3 2 4 2 3" xfId="20979" xr:uid="{5887E74F-4BB6-4FA5-8822-A55F4A08DD33}"/>
    <cellStyle name="Comma 4 2 3 2 4 2 4" xfId="39751" xr:uid="{26850DC2-2032-466D-AB71-5401A9D5A0B7}"/>
    <cellStyle name="Comma 4 2 3 2 4 3" xfId="23341" xr:uid="{A5AD28E1-EEF3-40B2-B5FC-0D28D72117B3}"/>
    <cellStyle name="Comma 4 2 3 2 4 3 2" xfId="42104" xr:uid="{4A58A51E-EE01-4F5B-A4E5-F07E24BA95B1}"/>
    <cellStyle name="Comma 4 2 3 2 4 4" xfId="13950" xr:uid="{9AEB67A9-5E83-4001-A6E8-661BFFD68750}"/>
    <cellStyle name="Comma 4 2 3 2 4 5" xfId="32723" xr:uid="{9328BDE4-603C-4D50-B606-4C8359F9E56A}"/>
    <cellStyle name="Comma 4 2 3 2 4 6" xfId="53862" xr:uid="{6F964064-8BF7-453A-9A02-695B8717EEDA}"/>
    <cellStyle name="Comma 4 2 3 2 4 7" xfId="4294" xr:uid="{F645F787-CFAB-4AD3-9EE5-1509DD696C09}"/>
    <cellStyle name="Comma 4 2 3 2 5" xfId="7264" xr:uid="{8B1D90DE-2715-4EF2-94E9-1B6F6CDFB4B3}"/>
    <cellStyle name="Comma 4 2 3 2 5 2" xfId="26303" xr:uid="{054C2924-B622-43FA-AA43-C5D5D1645B9F}"/>
    <cellStyle name="Comma 4 2 3 2 5 2 2" xfId="45065" xr:uid="{B21E8E2B-61C4-4069-A9D1-BCD70A2102A3}"/>
    <cellStyle name="Comma 4 2 3 2 5 3" xfId="16912" xr:uid="{57BE0E03-BCDA-42AA-BEFE-EA50020F867F}"/>
    <cellStyle name="Comma 4 2 3 2 5 4" xfId="35684" xr:uid="{82084A28-7F5B-4AF9-A081-DBECA22F7082}"/>
    <cellStyle name="Comma 4 2 3 2 6" xfId="8998" xr:uid="{3970F074-6F28-44A5-95DD-C1BFA0331916}"/>
    <cellStyle name="Comma 4 2 3 2 6 2" xfId="27854" xr:uid="{898A4F53-2207-4218-9884-59E3E5811618}"/>
    <cellStyle name="Comma 4 2 3 2 6 2 2" xfId="46616" xr:uid="{99544A98-1636-4C86-985B-EE90F9DD434E}"/>
    <cellStyle name="Comma 4 2 3 2 6 3" xfId="18463" xr:uid="{807C42A7-BF22-498F-8F38-F04AF069D5A3}"/>
    <cellStyle name="Comma 4 2 3 2 6 4" xfId="37235" xr:uid="{A58D2814-8504-4BD1-976E-49266E4CB649}"/>
    <cellStyle name="Comma 4 2 3 2 7" xfId="22742" xr:uid="{53810245-A121-455C-954B-BBCD0F2A5F23}"/>
    <cellStyle name="Comma 4 2 3 2 7 2" xfId="41513" xr:uid="{47C1B4C6-F06F-4288-8D7E-91E676C2C09E}"/>
    <cellStyle name="Comma 4 2 3 2 8" xfId="13351" xr:uid="{C6AE3E11-A7C3-4248-8539-9217FE0C0F6B}"/>
    <cellStyle name="Comma 4 2 3 2 9" xfId="32132" xr:uid="{C1A564F8-B941-444C-A741-CD000FE4B8A4}"/>
    <cellStyle name="Comma 4 2 3 3" xfId="1307" xr:uid="{42EDD09F-ABEB-44CF-8053-72ADD86EC220}"/>
    <cellStyle name="Comma 4 2 3 3 10" xfId="51348" xr:uid="{DEA8F242-AC5D-46CA-8E67-DB905330A00F}"/>
    <cellStyle name="Comma 4 2 3 3 11" xfId="3690" xr:uid="{C28360A2-6C7A-4DAC-A288-1250DD32BE84}"/>
    <cellStyle name="Comma 4 2 3 3 12" xfId="59425" xr:uid="{FA873C18-CC3B-4861-8C1F-168A7C4418EE}"/>
    <cellStyle name="Comma 4 2 3 3 2" xfId="1965" xr:uid="{5F0F426C-6F2F-45CC-8E09-98CF77575123}"/>
    <cellStyle name="Comma 4 2 3 3 2 10" xfId="59426" xr:uid="{FA70F326-6002-4A2B-9957-3B60BBB5874B}"/>
    <cellStyle name="Comma 4 2 3 3 2 2" xfId="7267" xr:uid="{B347FC0E-0D04-4B23-A18A-A7959D9E1A6A}"/>
    <cellStyle name="Comma 4 2 3 3 2 2 2" xfId="11536" xr:uid="{861F9B56-B739-4D03-9DA6-E91ED6A5C73D}"/>
    <cellStyle name="Comma 4 2 3 3 2 2 2 2" xfId="30371" xr:uid="{EB1C3A31-7222-47B3-96A8-B0E61B1999F6}"/>
    <cellStyle name="Comma 4 2 3 3 2 2 2 2 2" xfId="49133" xr:uid="{257545A5-790C-4754-8E76-8FA4C06E3420}"/>
    <cellStyle name="Comma 4 2 3 3 2 2 2 3" xfId="20980" xr:uid="{441A673B-951D-483E-A40E-83473CBD8E8F}"/>
    <cellStyle name="Comma 4 2 3 3 2 2 2 4" xfId="39752" xr:uid="{7449D0E1-0B07-4532-8790-11115FBB42AC}"/>
    <cellStyle name="Comma 4 2 3 3 2 2 3" xfId="26306" xr:uid="{A0F823C2-C902-45CD-B7C4-C8DEFC363F66}"/>
    <cellStyle name="Comma 4 2 3 3 2 2 3 2" xfId="45068" xr:uid="{E5F88CBF-C9B8-418F-AEA9-5D75BE5AF80D}"/>
    <cellStyle name="Comma 4 2 3 3 2 2 4" xfId="16915" xr:uid="{12BB2754-CE23-4C68-9AA4-C12FC14D9DFD}"/>
    <cellStyle name="Comma 4 2 3 3 2 2 5" xfId="35687" xr:uid="{51F55611-DC95-4DD5-9FF3-4B7E4963BB07}"/>
    <cellStyle name="Comma 4 2 3 3 2 2 6" xfId="53863" xr:uid="{80C6CF5F-2838-4BFB-876E-6EF3E27E51A4}"/>
    <cellStyle name="Comma 4 2 3 3 2 2 7" xfId="61709" xr:uid="{79965824-7254-4F3F-BD51-CF3640E50534}"/>
    <cellStyle name="Comma 4 2 3 3 2 3" xfId="11537" xr:uid="{6229719E-F9EA-4633-AD7C-A5152095722A}"/>
    <cellStyle name="Comma 4 2 3 3 2 3 2" xfId="30372" xr:uid="{31F5556D-4120-48E2-9115-2FA8E2B9037E}"/>
    <cellStyle name="Comma 4 2 3 3 2 3 2 2" xfId="49134" xr:uid="{421E997E-23BE-4D19-B6C0-8F3CFA4555A4}"/>
    <cellStyle name="Comma 4 2 3 3 2 3 3" xfId="20981" xr:uid="{5B0942B9-0878-4575-AD42-D6DBF2ED272E}"/>
    <cellStyle name="Comma 4 2 3 3 2 3 4" xfId="39753" xr:uid="{CE92487E-6FBE-49F6-A10A-0D94DAD94CDD}"/>
    <cellStyle name="Comma 4 2 3 3 2 3 5" xfId="53864" xr:uid="{E9342C30-3185-4C24-85DB-E4B568B2C469}"/>
    <cellStyle name="Comma 4 2 3 3 2 3 6" xfId="61710" xr:uid="{C6E61204-ACF5-4C86-9142-78199C59B40B}"/>
    <cellStyle name="Comma 4 2 3 3 2 4" xfId="9001" xr:uid="{3F5FA003-CEB8-4B75-B1FF-BF96BB3C7383}"/>
    <cellStyle name="Comma 4 2 3 3 2 4 2" xfId="27857" xr:uid="{88B91588-CAA8-4512-A052-E2B1B4373E7D}"/>
    <cellStyle name="Comma 4 2 3 3 2 4 2 2" xfId="46619" xr:uid="{08EE9676-2264-47CC-BDBB-BE531DC25CD7}"/>
    <cellStyle name="Comma 4 2 3 3 2 4 3" xfId="18466" xr:uid="{31F42639-66E6-4780-BF6C-563FF01BC803}"/>
    <cellStyle name="Comma 4 2 3 3 2 4 4" xfId="37238" xr:uid="{BD9A12A7-00D8-441E-838A-C9B41591566B}"/>
    <cellStyle name="Comma 4 2 3 3 2 5" xfId="24334" xr:uid="{5E13F3C9-5814-4475-A776-D95B690DD068}"/>
    <cellStyle name="Comma 4 2 3 3 2 5 2" xfId="43097" xr:uid="{75DD9C45-3BC6-467B-B224-E75C1BE80108}"/>
    <cellStyle name="Comma 4 2 3 3 2 6" xfId="14943" xr:uid="{8564681B-1BDD-4C34-BE39-51D58A2A0513}"/>
    <cellStyle name="Comma 4 2 3 3 2 7" xfId="33716" xr:uid="{734583C7-4EAE-4BD1-9AD6-A98F312009C4}"/>
    <cellStyle name="Comma 4 2 3 3 2 8" xfId="51349" xr:uid="{0B6B6672-3BD8-4960-B819-4A3772B710D7}"/>
    <cellStyle name="Comma 4 2 3 3 2 9" xfId="5287" xr:uid="{B6C5E3DA-8482-49C8-ACA5-C1D98646948F}"/>
    <cellStyle name="Comma 4 2 3 3 3" xfId="6063" xr:uid="{0FD68E7A-17DB-459E-9437-2932397CEEC7}"/>
    <cellStyle name="Comma 4 2 3 3 3 2" xfId="11538" xr:uid="{FE2FC585-F3F8-4D15-8F26-F362162972B8}"/>
    <cellStyle name="Comma 4 2 3 3 3 2 2" xfId="30373" xr:uid="{5756F0BB-DAED-4B65-8B69-50E927E8D4B5}"/>
    <cellStyle name="Comma 4 2 3 3 3 2 2 2" xfId="49135" xr:uid="{FD2B476B-E8A6-4D3A-8A42-1EC62E743285}"/>
    <cellStyle name="Comma 4 2 3 3 3 2 3" xfId="20982" xr:uid="{4AB34AA3-02D8-47FD-B147-3D059CE8E102}"/>
    <cellStyle name="Comma 4 2 3 3 3 2 4" xfId="39754" xr:uid="{9A0F9C81-2D08-4C40-924C-AE77208FF7C8}"/>
    <cellStyle name="Comma 4 2 3 3 3 3" xfId="25110" xr:uid="{7F833F96-1BA8-4967-9F2F-14930FE8CEC2}"/>
    <cellStyle name="Comma 4 2 3 3 3 3 2" xfId="43872" xr:uid="{2D619DB9-75E6-43DC-B7DA-B01CA6A71C22}"/>
    <cellStyle name="Comma 4 2 3 3 3 4" xfId="15719" xr:uid="{C82EC63C-AE26-429C-BABE-0DF339F3F2C0}"/>
    <cellStyle name="Comma 4 2 3 3 3 5" xfId="34491" xr:uid="{0BCB1899-FAA3-4EC4-9F83-16EE14907748}"/>
    <cellStyle name="Comma 4 2 3 3 3 6" xfId="53865" xr:uid="{50777024-5884-4270-9974-68DCCCF27935}"/>
    <cellStyle name="Comma 4 2 3 3 3 7" xfId="61711" xr:uid="{CDD1FEBF-9DAC-4A02-A916-BA4A24698BDD}"/>
    <cellStyle name="Comma 4 2 3 3 4" xfId="4512" xr:uid="{3A36B9CB-1EFC-4E7E-8B26-4C38503E335A}"/>
    <cellStyle name="Comma 4 2 3 3 4 2" xfId="11539" xr:uid="{F249CBE4-D3E4-447B-B1DA-1A85E0696696}"/>
    <cellStyle name="Comma 4 2 3 3 4 2 2" xfId="30374" xr:uid="{65A83CD3-0518-43B4-9B56-038693B34F6B}"/>
    <cellStyle name="Comma 4 2 3 3 4 2 2 2" xfId="49136" xr:uid="{A9E7BBB7-670E-4EC5-ACDB-0F0A4F2564DB}"/>
    <cellStyle name="Comma 4 2 3 3 4 2 3" xfId="20983" xr:uid="{D8318D88-A3F4-4B45-8E4F-A400B15DA1C7}"/>
    <cellStyle name="Comma 4 2 3 3 4 2 4" xfId="39755" xr:uid="{C05BE56F-22F1-4A99-9FFD-55A10DF21693}"/>
    <cellStyle name="Comma 4 2 3 3 4 3" xfId="23559" xr:uid="{40535A61-124A-4F5C-93FA-8D9B0C268E45}"/>
    <cellStyle name="Comma 4 2 3 3 4 3 2" xfId="42322" xr:uid="{C0BF9033-CDBA-4493-AC15-B2A8E740BCCC}"/>
    <cellStyle name="Comma 4 2 3 3 4 4" xfId="14168" xr:uid="{98EBB7F9-E846-499C-A9F5-A432B7582D87}"/>
    <cellStyle name="Comma 4 2 3 3 4 5" xfId="32941" xr:uid="{0C38AE09-D53D-4F9C-82C9-8FFDD39EB58E}"/>
    <cellStyle name="Comma 4 2 3 3 4 6" xfId="53866" xr:uid="{10A501C4-7EA6-405F-B6B4-440092B8BDE1}"/>
    <cellStyle name="Comma 4 2 3 3 4 7" xfId="61712" xr:uid="{C99E96CC-9B0B-4836-8A72-0E41BEA8AC43}"/>
    <cellStyle name="Comma 4 2 3 3 5" xfId="7266" xr:uid="{73BB4010-2F99-4D61-A4F8-DF74E8C9CD34}"/>
    <cellStyle name="Comma 4 2 3 3 5 2" xfId="26305" xr:uid="{676ED8C6-BE31-460F-8472-EF895D029566}"/>
    <cellStyle name="Comma 4 2 3 3 5 2 2" xfId="45067" xr:uid="{FB7C2496-AAB6-4C44-A166-053BAC19E2F3}"/>
    <cellStyle name="Comma 4 2 3 3 5 3" xfId="16914" xr:uid="{288AD1DE-29C1-4B10-8159-29B39EA8D342}"/>
    <cellStyle name="Comma 4 2 3 3 5 4" xfId="35686" xr:uid="{DDA69705-3664-4782-9ACB-F4372F8E340A}"/>
    <cellStyle name="Comma 4 2 3 3 6" xfId="9000" xr:uid="{4771AE07-F9F1-4A69-AF44-4586BBDB149E}"/>
    <cellStyle name="Comma 4 2 3 3 6 2" xfId="27856" xr:uid="{A373AE13-A8C4-4A95-BADA-C1EF57977BB3}"/>
    <cellStyle name="Comma 4 2 3 3 6 2 2" xfId="46618" xr:uid="{A36ED343-C852-47E0-BA22-D27E23D4F5D7}"/>
    <cellStyle name="Comma 4 2 3 3 6 3" xfId="18465" xr:uid="{D080D56A-E6EC-4022-B7FB-E13CF804F23D}"/>
    <cellStyle name="Comma 4 2 3 3 6 4" xfId="37237" xr:uid="{BB520A99-A959-48FD-85DA-13BF0578206E}"/>
    <cellStyle name="Comma 4 2 3 3 7" xfId="22743" xr:uid="{C52B04BD-6D84-4A8C-9B14-48F92A9A0D61}"/>
    <cellStyle name="Comma 4 2 3 3 7 2" xfId="41514" xr:uid="{E5C3EE64-6551-4032-8735-3D10A23E1497}"/>
    <cellStyle name="Comma 4 2 3 3 8" xfId="13352" xr:uid="{6C78F72A-00B9-45D6-8E44-D990C7D067B8}"/>
    <cellStyle name="Comma 4 2 3 3 9" xfId="32133" xr:uid="{1E5663EA-0EBE-4916-9874-8371B336D4CF}"/>
    <cellStyle name="Comma 4 2 3 4" xfId="1759" xr:uid="{703333FA-0981-4D3B-8BA2-557B99A1656A}"/>
    <cellStyle name="Comma 4 2 3 4 10" xfId="59427" xr:uid="{CA642ECC-1389-41A3-B605-E3ED516F7C07}"/>
    <cellStyle name="Comma 4 2 3 4 2" xfId="7268" xr:uid="{631700F0-D12F-4345-8800-6F3A125FA081}"/>
    <cellStyle name="Comma 4 2 3 4 2 2" xfId="11540" xr:uid="{310251CF-2CE2-4764-AE06-D373EF5B2578}"/>
    <cellStyle name="Comma 4 2 3 4 2 2 2" xfId="30375" xr:uid="{A5FD94B2-D9DE-4291-B547-A4C0FB1C0425}"/>
    <cellStyle name="Comma 4 2 3 4 2 2 2 2" xfId="49137" xr:uid="{EB945266-CA71-431A-A388-7A9D7D00A604}"/>
    <cellStyle name="Comma 4 2 3 4 2 2 3" xfId="20984" xr:uid="{2EE2652E-C5B4-48D9-8DD3-7D6E1810CED9}"/>
    <cellStyle name="Comma 4 2 3 4 2 2 4" xfId="39756" xr:uid="{0FDF676D-5114-487B-808F-04E62FFFC29D}"/>
    <cellStyle name="Comma 4 2 3 4 2 3" xfId="26307" xr:uid="{5F12C52B-0126-433A-A3B7-931D28F99276}"/>
    <cellStyle name="Comma 4 2 3 4 2 3 2" xfId="45069" xr:uid="{45C54B3E-D6A8-4E5B-8C20-471A833CDD02}"/>
    <cellStyle name="Comma 4 2 3 4 2 4" xfId="16916" xr:uid="{AEF1ECDB-8718-4CB2-ACFD-D7F7B1AF95BE}"/>
    <cellStyle name="Comma 4 2 3 4 2 5" xfId="35688" xr:uid="{4FE3AB36-3F9F-4AFE-A8F0-400265148242}"/>
    <cellStyle name="Comma 4 2 3 4 2 6" xfId="53867" xr:uid="{D8BDC796-F879-4C72-A747-33A49DFDA8EF}"/>
    <cellStyle name="Comma 4 2 3 4 2 7" xfId="61713" xr:uid="{8089A712-B7DA-44D9-9E67-7C39D518450B}"/>
    <cellStyle name="Comma 4 2 3 4 3" xfId="11541" xr:uid="{7546D6BD-A54C-4653-90C2-06B71F73E5F6}"/>
    <cellStyle name="Comma 4 2 3 4 3 2" xfId="30376" xr:uid="{E30DEB76-4419-4C58-B462-AC10C60BA19D}"/>
    <cellStyle name="Comma 4 2 3 4 3 2 2" xfId="49138" xr:uid="{565E1B9D-5735-49DE-A084-AA6118F5D568}"/>
    <cellStyle name="Comma 4 2 3 4 3 3" xfId="20985" xr:uid="{1EE133C4-972A-4F02-9262-3656C4C33B11}"/>
    <cellStyle name="Comma 4 2 3 4 3 4" xfId="39757" xr:uid="{A99B6C01-8660-4A6A-B195-62FA5A750C98}"/>
    <cellStyle name="Comma 4 2 3 4 3 5" xfId="53868" xr:uid="{141C5AD2-A2E9-47D6-B829-AF20E30FA600}"/>
    <cellStyle name="Comma 4 2 3 4 3 6" xfId="61714" xr:uid="{9A15EBD7-5F4A-434D-8CCA-3B13B00E5965}"/>
    <cellStyle name="Comma 4 2 3 4 4" xfId="9002" xr:uid="{3928BF64-F583-4669-B6F5-7CFDF842A9E4}"/>
    <cellStyle name="Comma 4 2 3 4 4 2" xfId="27858" xr:uid="{CBA527C3-484D-457A-B492-8A5EE3823A11}"/>
    <cellStyle name="Comma 4 2 3 4 4 2 2" xfId="46620" xr:uid="{5054365B-EB2A-4A54-99F8-9B3EEB4B7C62}"/>
    <cellStyle name="Comma 4 2 3 4 4 3" xfId="18467" xr:uid="{3AF1D772-A3C1-48FA-B8B3-1E9FA43839FA}"/>
    <cellStyle name="Comma 4 2 3 4 4 4" xfId="37239" xr:uid="{C6A6295F-6C20-4364-984C-6F68D71BBBAF}"/>
    <cellStyle name="Comma 4 2 3 4 5" xfId="23901" xr:uid="{7C3A587C-840A-4D6A-92FD-AB98E87A1695}"/>
    <cellStyle name="Comma 4 2 3 4 5 2" xfId="42664" xr:uid="{6715F289-BE08-48A1-8B04-D3413A67DD3C}"/>
    <cellStyle name="Comma 4 2 3 4 6" xfId="14510" xr:uid="{0B0D3FAB-0461-4725-8E47-7E51628F9D1D}"/>
    <cellStyle name="Comma 4 2 3 4 7" xfId="33283" xr:uid="{CDACB1C7-0432-4B05-9DA4-11686D704CF8}"/>
    <cellStyle name="Comma 4 2 3 4 8" xfId="51350" xr:uid="{35AE06FC-D4B1-4A85-BCF8-2B1E3D6FD71C}"/>
    <cellStyle name="Comma 4 2 3 4 9" xfId="4854" xr:uid="{58D01155-E013-4C16-A632-4DBD43728DFD}"/>
    <cellStyle name="Comma 4 2 3 5" xfId="1553" xr:uid="{CEE7188A-F69A-4D59-A32F-6AA2C035C828}"/>
    <cellStyle name="Comma 4 2 3 5 2" xfId="11542" xr:uid="{F182EE68-EBBF-4C3E-96ED-517C8DF004A5}"/>
    <cellStyle name="Comma 4 2 3 5 2 2" xfId="30377" xr:uid="{D277D28B-5B08-4A9C-868A-F8FE6AFF45D2}"/>
    <cellStyle name="Comma 4 2 3 5 2 2 2" xfId="49139" xr:uid="{207E1E04-4AC3-4FBA-AF26-B4C093AF3324}"/>
    <cellStyle name="Comma 4 2 3 5 2 3" xfId="20986" xr:uid="{9FCC0A71-B03C-4CE1-B8AB-954AC33FBBDB}"/>
    <cellStyle name="Comma 4 2 3 5 2 4" xfId="39758" xr:uid="{262356A4-05D6-401A-9F1E-03F2579B4364}"/>
    <cellStyle name="Comma 4 2 3 5 3" xfId="24677" xr:uid="{138C2C59-F9D4-4048-B7C6-EB31ACBF7917}"/>
    <cellStyle name="Comma 4 2 3 5 3 2" xfId="43439" xr:uid="{EC39FC90-E3D8-47C4-9F55-1287E2C358B4}"/>
    <cellStyle name="Comma 4 2 3 5 4" xfId="15286" xr:uid="{CB33116A-6519-418C-AC5D-DB8B21530285}"/>
    <cellStyle name="Comma 4 2 3 5 5" xfId="34058" xr:uid="{3B69F84D-7FB7-4F9E-8F33-661538E0B211}"/>
    <cellStyle name="Comma 4 2 3 5 6" xfId="53869" xr:uid="{9A67EFD1-653C-4078-991E-39B4FEDCF799}"/>
    <cellStyle name="Comma 4 2 3 5 7" xfId="5630" xr:uid="{7268E6B9-FCBE-484A-8EE0-AEB737977AE9}"/>
    <cellStyle name="Comma 4 2 3 6" xfId="4079" xr:uid="{4BA726A5-7DE8-40B1-9AD0-9AC253F4579E}"/>
    <cellStyle name="Comma 4 2 3 6 2" xfId="11543" xr:uid="{10A93E54-8679-4DEE-8395-D4D52EE06947}"/>
    <cellStyle name="Comma 4 2 3 6 2 2" xfId="30378" xr:uid="{026DA147-C1D8-4FD4-B0EC-499F29DA8A89}"/>
    <cellStyle name="Comma 4 2 3 6 2 2 2" xfId="49140" xr:uid="{E49E2BAE-D069-4705-92EE-4D16BCCDC6DD}"/>
    <cellStyle name="Comma 4 2 3 6 2 3" xfId="20987" xr:uid="{9231E561-9BEF-49C2-83C1-329DAADC96F7}"/>
    <cellStyle name="Comma 4 2 3 6 2 4" xfId="39759" xr:uid="{69F16E5A-BB39-4975-A7E4-5C7EB7323B36}"/>
    <cellStyle name="Comma 4 2 3 6 3" xfId="23126" xr:uid="{6EC74BD1-CFBF-4A69-A442-DC087E64C00E}"/>
    <cellStyle name="Comma 4 2 3 6 3 2" xfId="41889" xr:uid="{64AFDBA3-AA38-4603-95C8-FFBBFFBC60B3}"/>
    <cellStyle name="Comma 4 2 3 6 4" xfId="13735" xr:uid="{2E704E26-A10A-4133-90B3-70831EE9442F}"/>
    <cellStyle name="Comma 4 2 3 6 5" xfId="32508" xr:uid="{3BAA6FF8-92DC-409E-871D-307F3B2C9CCD}"/>
    <cellStyle name="Comma 4 2 3 6 6" xfId="53870" xr:uid="{6803F06D-68DA-416E-B96F-65F599BDA9BF}"/>
    <cellStyle name="Comma 4 2 3 6 7" xfId="61715" xr:uid="{F485FACC-409E-4E60-B3AD-26D30CA3C5C4}"/>
    <cellStyle name="Comma 4 2 3 7" xfId="7263" xr:uid="{5CF3E0ED-D444-4488-8858-3E35684481B4}"/>
    <cellStyle name="Comma 4 2 3 7 2" xfId="26302" xr:uid="{D5C14C3C-69EA-4693-BDE9-C0CEC712D9BA}"/>
    <cellStyle name="Comma 4 2 3 7 2 2" xfId="45064" xr:uid="{CD1B6AAE-2B14-4B76-8005-4429C751AF5E}"/>
    <cellStyle name="Comma 4 2 3 7 3" xfId="16911" xr:uid="{F8C02CDD-0117-4EED-B2B4-71FA0F0B2E3C}"/>
    <cellStyle name="Comma 4 2 3 7 4" xfId="35683" xr:uid="{C85E6EC2-13D2-4057-8713-ECC7A6637BE1}"/>
    <cellStyle name="Comma 4 2 3 8" xfId="8997" xr:uid="{53F2BDDF-E405-4BBF-A5BF-8D1C88CC95CF}"/>
    <cellStyle name="Comma 4 2 3 8 2" xfId="27853" xr:uid="{8EC40722-FDEE-4515-B92C-29BE652E142B}"/>
    <cellStyle name="Comma 4 2 3 8 2 2" xfId="46615" xr:uid="{31B9876C-F4D5-4D0C-B471-08597EC32589}"/>
    <cellStyle name="Comma 4 2 3 8 3" xfId="18462" xr:uid="{831B2E4F-7F2F-4C3E-9F29-39328C29FDE2}"/>
    <cellStyle name="Comma 4 2 3 8 4" xfId="37234" xr:uid="{87AD0A9A-1F4D-473B-BF73-F4EC824001F9}"/>
    <cellStyle name="Comma 4 2 3 9" xfId="22741" xr:uid="{803BF431-FD8B-4A1A-9880-DEB52D552064}"/>
    <cellStyle name="Comma 4 2 3 9 2" xfId="41512" xr:uid="{F424D8BA-915D-436C-88C3-DCB6CE7AF84F}"/>
    <cellStyle name="Comma 4 2 4" xfId="1108" xr:uid="{90BB4094-C2B9-4A70-80AE-910408902B87}"/>
    <cellStyle name="Comma 4 2 4 10" xfId="13353" xr:uid="{282FE0DB-76FF-4D79-99B7-62268DE5136A}"/>
    <cellStyle name="Comma 4 2 4 11" xfId="32134" xr:uid="{E39B202E-5132-4851-A4C2-C83475141162}"/>
    <cellStyle name="Comma 4 2 4 12" xfId="51351" xr:uid="{FF6B4AC6-7327-4076-A679-BFF2703C7D0B}"/>
    <cellStyle name="Comma 4 2 4 13" xfId="3691" xr:uid="{017BE9F0-9E08-4641-8EB7-86C17091507E}"/>
    <cellStyle name="Comma 4 2 4 14" xfId="59428" xr:uid="{C2475054-04E2-4602-8E28-247BD7C55AF4}"/>
    <cellStyle name="Comma 4 2 4 2" xfId="1204" xr:uid="{1AB85FC1-0259-4E6A-B743-65218CCC7F26}"/>
    <cellStyle name="Comma 4 2 4 2 10" xfId="51352" xr:uid="{D00AC0EC-31DD-47AF-A881-5D049E6F3B09}"/>
    <cellStyle name="Comma 4 2 4 2 11" xfId="3692" xr:uid="{ECE846E6-9B9B-4FDE-B5F5-D53B5A47CD25}"/>
    <cellStyle name="Comma 4 2 4 2 12" xfId="59429" xr:uid="{48FFEC08-D159-4B1B-A4F2-700434F61EBF}"/>
    <cellStyle name="Comma 4 2 4 2 2" xfId="1410" xr:uid="{50E3902E-FF3E-421E-AF0E-3F9111BDBC3A}"/>
    <cellStyle name="Comma 4 2 4 2 2 10" xfId="59430" xr:uid="{6F810CB6-3262-4DE7-B02B-BFCA955A8BE5}"/>
    <cellStyle name="Comma 4 2 4 2 2 2" xfId="2068" xr:uid="{E07F44C4-1F6E-4A9E-AFEB-D72F1DEB0407}"/>
    <cellStyle name="Comma 4 2 4 2 2 2 2" xfId="11544" xr:uid="{CD018669-0E5C-4244-9D50-05A94C54F4EB}"/>
    <cellStyle name="Comma 4 2 4 2 2 2 2 2" xfId="30379" xr:uid="{D9187D6C-F8F3-4928-BD7C-304040E1C853}"/>
    <cellStyle name="Comma 4 2 4 2 2 2 2 2 2" xfId="49141" xr:uid="{5B9E7DDF-FFCE-4060-977D-A345BA894FDE}"/>
    <cellStyle name="Comma 4 2 4 2 2 2 2 3" xfId="20988" xr:uid="{E62F212E-F816-42BC-B35F-73C3AE75E096}"/>
    <cellStyle name="Comma 4 2 4 2 2 2 2 4" xfId="39760" xr:uid="{3E5C6D0F-9DFD-426C-8EF7-1D4E5EF257B7}"/>
    <cellStyle name="Comma 4 2 4 2 2 2 3" xfId="26310" xr:uid="{78A7F721-11FF-46CD-B794-A0DFCA922174}"/>
    <cellStyle name="Comma 4 2 4 2 2 2 3 2" xfId="45072" xr:uid="{A43C0123-4007-48E5-8526-1835F71607BE}"/>
    <cellStyle name="Comma 4 2 4 2 2 2 4" xfId="16919" xr:uid="{75FC4200-87A5-4654-8843-ACAFAE3C7E79}"/>
    <cellStyle name="Comma 4 2 4 2 2 2 5" xfId="35691" xr:uid="{89E5F011-49BF-434D-B2ED-481B37948509}"/>
    <cellStyle name="Comma 4 2 4 2 2 2 6" xfId="53871" xr:uid="{7914DB9C-8E45-43A7-A510-F78FCD348EA2}"/>
    <cellStyle name="Comma 4 2 4 2 2 2 7" xfId="7271" xr:uid="{56145937-C34B-4407-B2DD-84660464C6D1}"/>
    <cellStyle name="Comma 4 2 4 2 2 3" xfId="11545" xr:uid="{28C6A6AE-B6A9-4616-B331-B6699504ACE4}"/>
    <cellStyle name="Comma 4 2 4 2 2 3 2" xfId="30380" xr:uid="{504089A8-AE5E-4E12-97B8-E362911CE206}"/>
    <cellStyle name="Comma 4 2 4 2 2 3 2 2" xfId="49142" xr:uid="{2C8B276A-C128-4866-9C8C-31A21D0EAA22}"/>
    <cellStyle name="Comma 4 2 4 2 2 3 3" xfId="20989" xr:uid="{DA706FB1-DEC1-4726-934E-F5CA1F6B233F}"/>
    <cellStyle name="Comma 4 2 4 2 2 3 4" xfId="39761" xr:uid="{E866A48B-BA79-49DC-9923-6BB87D2B0F15}"/>
    <cellStyle name="Comma 4 2 4 2 2 3 5" xfId="53872" xr:uid="{6B8470EE-5A11-4704-8A24-3336171B5E94}"/>
    <cellStyle name="Comma 4 2 4 2 2 3 6" xfId="61716" xr:uid="{78C8EC86-F125-4F49-B2B3-3D9B7713A3D1}"/>
    <cellStyle name="Comma 4 2 4 2 2 4" xfId="9005" xr:uid="{582CA1C6-3668-48F4-B966-B8E5D309A6B2}"/>
    <cellStyle name="Comma 4 2 4 2 2 4 2" xfId="27861" xr:uid="{4C3F7F59-BB79-4B88-A863-CEC2C031E9B1}"/>
    <cellStyle name="Comma 4 2 4 2 2 4 2 2" xfId="46623" xr:uid="{85B3BF77-5D00-475A-A4A4-88F8CA56B88F}"/>
    <cellStyle name="Comma 4 2 4 2 2 4 3" xfId="18470" xr:uid="{1F5DD7B2-233B-47AF-93BE-4C3F7F359EAE}"/>
    <cellStyle name="Comma 4 2 4 2 2 4 4" xfId="37242" xr:uid="{23D13CFB-35BC-4357-A2EA-4D9ED343BE1B}"/>
    <cellStyle name="Comma 4 2 4 2 2 5" xfId="24159" xr:uid="{EF6E310C-923F-44BC-97D6-6FC7A8680063}"/>
    <cellStyle name="Comma 4 2 4 2 2 5 2" xfId="42922" xr:uid="{5806B049-0678-4CB0-9795-AFFFB9BC9119}"/>
    <cellStyle name="Comma 4 2 4 2 2 6" xfId="14768" xr:uid="{A63F6555-F350-4AB7-9397-A953B90F094A}"/>
    <cellStyle name="Comma 4 2 4 2 2 7" xfId="33541" xr:uid="{D2F5A8FA-E8D6-4A0A-AF66-E86D3DCF3309}"/>
    <cellStyle name="Comma 4 2 4 2 2 8" xfId="51353" xr:uid="{9F665B2B-5901-42FF-86B8-6330CA86935D}"/>
    <cellStyle name="Comma 4 2 4 2 2 9" xfId="5112" xr:uid="{C386C9CF-A279-4326-B670-1E272811A5D0}"/>
    <cellStyle name="Comma 4 2 4 2 3" xfId="1862" xr:uid="{54BB7A62-386A-4D46-A1A8-18E4533EA469}"/>
    <cellStyle name="Comma 4 2 4 2 3 2" xfId="11546" xr:uid="{7EEDFC02-72CD-42BF-A7B7-339657D06EA4}"/>
    <cellStyle name="Comma 4 2 4 2 3 2 2" xfId="30381" xr:uid="{C3E86B27-AAD2-4C4B-A6B5-8A657AD051B4}"/>
    <cellStyle name="Comma 4 2 4 2 3 2 2 2" xfId="49143" xr:uid="{4782CBEA-E71C-4B4B-849E-9BABAC459376}"/>
    <cellStyle name="Comma 4 2 4 2 3 2 3" xfId="20990" xr:uid="{DCCD9BFB-EEC9-4713-AB04-5988ED6DA81A}"/>
    <cellStyle name="Comma 4 2 4 2 3 2 4" xfId="39762" xr:uid="{DED44FC6-B613-42A1-BC41-94B2AC05D93F}"/>
    <cellStyle name="Comma 4 2 4 2 3 3" xfId="24935" xr:uid="{7C382B8C-72AA-4C8B-9F99-7D1A1ED6F986}"/>
    <cellStyle name="Comma 4 2 4 2 3 3 2" xfId="43697" xr:uid="{1315945F-247C-49A4-AD7C-0583E4EA1BE5}"/>
    <cellStyle name="Comma 4 2 4 2 3 4" xfId="15544" xr:uid="{815FFF90-F1E5-4066-831F-47BA1858CDC6}"/>
    <cellStyle name="Comma 4 2 4 2 3 5" xfId="34316" xr:uid="{7384FAB6-E497-442F-AD7D-A16894096FDD}"/>
    <cellStyle name="Comma 4 2 4 2 3 6" xfId="53873" xr:uid="{69AF7973-6B6D-4155-AD89-76D793748C94}"/>
    <cellStyle name="Comma 4 2 4 2 3 7" xfId="5888" xr:uid="{65E606D6-86C5-43DE-9665-FCD2305452C5}"/>
    <cellStyle name="Comma 4 2 4 2 4" xfId="1656" xr:uid="{810B5636-D789-4E48-9E42-4DFF423636A4}"/>
    <cellStyle name="Comma 4 2 4 2 4 2" xfId="11547" xr:uid="{A11F2E49-94CF-4B15-93D6-E49A2AE04AB8}"/>
    <cellStyle name="Comma 4 2 4 2 4 2 2" xfId="30382" xr:uid="{0E50F0F1-3AE7-4832-B81B-F0CE7DE6C3C2}"/>
    <cellStyle name="Comma 4 2 4 2 4 2 2 2" xfId="49144" xr:uid="{C4AC4C9F-DED3-4E3C-B2B8-097D8A610188}"/>
    <cellStyle name="Comma 4 2 4 2 4 2 3" xfId="20991" xr:uid="{C7E2BFA2-D8C6-48B0-8A8D-468FB2250922}"/>
    <cellStyle name="Comma 4 2 4 2 4 2 4" xfId="39763" xr:uid="{DCA93F32-0393-4892-AC2D-62715F59482B}"/>
    <cellStyle name="Comma 4 2 4 2 4 3" xfId="23384" xr:uid="{C5BDE9BC-DDC0-4F4E-AC2F-3E6AFA9A77B9}"/>
    <cellStyle name="Comma 4 2 4 2 4 3 2" xfId="42147" xr:uid="{A4003605-C0D6-41D5-A9A2-008B71DA9736}"/>
    <cellStyle name="Comma 4 2 4 2 4 4" xfId="13993" xr:uid="{C2791BCF-A8F7-47D9-A756-5BA43E365D2D}"/>
    <cellStyle name="Comma 4 2 4 2 4 5" xfId="32766" xr:uid="{FAFC8BB9-0CCF-43B6-91D8-B1D671811E0F}"/>
    <cellStyle name="Comma 4 2 4 2 4 6" xfId="53874" xr:uid="{977F78E0-6CED-458A-B32D-299BDC4008FA}"/>
    <cellStyle name="Comma 4 2 4 2 4 7" xfId="4337" xr:uid="{5CB7EA21-68F3-4786-8869-DB1D6F0733BA}"/>
    <cellStyle name="Comma 4 2 4 2 5" xfId="7270" xr:uid="{A0DC106B-1156-4967-8054-DB41462550F1}"/>
    <cellStyle name="Comma 4 2 4 2 5 2" xfId="26309" xr:uid="{2B06CCAA-409B-4ED5-BAE9-4946BC9B53A6}"/>
    <cellStyle name="Comma 4 2 4 2 5 2 2" xfId="45071" xr:uid="{4AEC3328-DDD2-44FB-B37A-7CFFA24588F1}"/>
    <cellStyle name="Comma 4 2 4 2 5 3" xfId="16918" xr:uid="{0EBD7384-34B0-4E79-AAC9-73E55F4B186B}"/>
    <cellStyle name="Comma 4 2 4 2 5 4" xfId="35690" xr:uid="{6D5BBDB9-7E2F-4EB4-9F31-1C621716A989}"/>
    <cellStyle name="Comma 4 2 4 2 6" xfId="9004" xr:uid="{666472A0-3642-4229-AE17-3C06BFCF43EA}"/>
    <cellStyle name="Comma 4 2 4 2 6 2" xfId="27860" xr:uid="{EC248F7B-6692-498F-9225-BA52C19FD26F}"/>
    <cellStyle name="Comma 4 2 4 2 6 2 2" xfId="46622" xr:uid="{C7FFB262-0FAF-4B42-BE27-FF64FFEFF7F8}"/>
    <cellStyle name="Comma 4 2 4 2 6 3" xfId="18469" xr:uid="{A89DC62E-1349-47AE-8A17-1C0BEC2E20A3}"/>
    <cellStyle name="Comma 4 2 4 2 6 4" xfId="37241" xr:uid="{B7499992-1848-472C-822F-98D3A420EB30}"/>
    <cellStyle name="Comma 4 2 4 2 7" xfId="22745" xr:uid="{F81F7EC1-63DE-479D-8933-D32B801406A0}"/>
    <cellStyle name="Comma 4 2 4 2 7 2" xfId="41516" xr:uid="{3D7745EB-106C-44C1-884D-A6D10AFCFCB7}"/>
    <cellStyle name="Comma 4 2 4 2 8" xfId="13354" xr:uid="{67C3A103-137F-448D-962F-1A659462A5B0}"/>
    <cellStyle name="Comma 4 2 4 2 9" xfId="32135" xr:uid="{34B06639-C5B7-4359-939B-9C14690741C4}"/>
    <cellStyle name="Comma 4 2 4 3" xfId="1327" xr:uid="{CB8A9E4A-BA78-49B8-B7FD-30D3FD42EEE2}"/>
    <cellStyle name="Comma 4 2 4 3 10" xfId="51354" xr:uid="{008416FE-590C-4F86-A5D5-4EA95823C02F}"/>
    <cellStyle name="Comma 4 2 4 3 11" xfId="3693" xr:uid="{DFF837FB-6629-4714-B3F9-63D98E9E81BA}"/>
    <cellStyle name="Comma 4 2 4 3 12" xfId="59431" xr:uid="{5E467EDF-A912-48E1-9C21-1124102FA6A9}"/>
    <cellStyle name="Comma 4 2 4 3 2" xfId="1985" xr:uid="{74E6791F-6408-48A9-A3B8-7C4A1E5004D9}"/>
    <cellStyle name="Comma 4 2 4 3 2 10" xfId="59432" xr:uid="{A6A3F310-452E-4C44-9BF5-D7BE5D9AF723}"/>
    <cellStyle name="Comma 4 2 4 3 2 2" xfId="7273" xr:uid="{ED2E03AA-A91F-4A35-AF29-A144595C1DC7}"/>
    <cellStyle name="Comma 4 2 4 3 2 2 2" xfId="11548" xr:uid="{A17AA738-B012-42AB-BDF2-0C68279707C6}"/>
    <cellStyle name="Comma 4 2 4 3 2 2 2 2" xfId="30383" xr:uid="{A966B4EA-0185-46DD-863D-17CFEB97A944}"/>
    <cellStyle name="Comma 4 2 4 3 2 2 2 2 2" xfId="49145" xr:uid="{F24DD7E9-CDD3-4402-8BE4-097D5B7910FE}"/>
    <cellStyle name="Comma 4 2 4 3 2 2 2 3" xfId="20992" xr:uid="{E875BC66-37C8-4854-B6A9-5C2425006412}"/>
    <cellStyle name="Comma 4 2 4 3 2 2 2 4" xfId="39764" xr:uid="{FAE6CA28-DCBC-4FB3-8689-7BE7E5698724}"/>
    <cellStyle name="Comma 4 2 4 3 2 2 3" xfId="26312" xr:uid="{0124CCC1-CAC5-4F05-AD22-EE069C600F01}"/>
    <cellStyle name="Comma 4 2 4 3 2 2 3 2" xfId="45074" xr:uid="{B7C7452A-1228-4709-BF06-DB99D1F532B8}"/>
    <cellStyle name="Comma 4 2 4 3 2 2 4" xfId="16921" xr:uid="{B6A19DF1-1F28-4309-9FC5-D19F39696FD2}"/>
    <cellStyle name="Comma 4 2 4 3 2 2 5" xfId="35693" xr:uid="{03315143-11F7-4190-8678-3BBE0C62EE99}"/>
    <cellStyle name="Comma 4 2 4 3 2 2 6" xfId="53875" xr:uid="{C2F2ED2D-469A-4397-AFAC-9E807FE7930C}"/>
    <cellStyle name="Comma 4 2 4 3 2 2 7" xfId="61717" xr:uid="{A2ADC3D5-0BC8-4B23-BFE0-254FFA35FD6A}"/>
    <cellStyle name="Comma 4 2 4 3 2 3" xfId="11549" xr:uid="{41FFA24B-D289-456D-BD65-7E0A4A3620CC}"/>
    <cellStyle name="Comma 4 2 4 3 2 3 2" xfId="30384" xr:uid="{430C86D8-4883-4918-80D9-D29BD9C236FC}"/>
    <cellStyle name="Comma 4 2 4 3 2 3 2 2" xfId="49146" xr:uid="{58FE1CEC-0402-4A3C-AE26-8AD65F9932AA}"/>
    <cellStyle name="Comma 4 2 4 3 2 3 3" xfId="20993" xr:uid="{35FC3D4B-AE57-4C75-A273-EE3DEC4F64F5}"/>
    <cellStyle name="Comma 4 2 4 3 2 3 4" xfId="39765" xr:uid="{3F1DAF37-CD46-41B9-A06A-A39338F7302C}"/>
    <cellStyle name="Comma 4 2 4 3 2 3 5" xfId="53876" xr:uid="{3804FF2D-1CD3-42FF-8398-7B445FC93783}"/>
    <cellStyle name="Comma 4 2 4 3 2 3 6" xfId="61718" xr:uid="{37DF66E5-CAA8-498A-83CA-C873E6C021D5}"/>
    <cellStyle name="Comma 4 2 4 3 2 4" xfId="9007" xr:uid="{AC9A490C-FF50-4E42-B305-C17663B9F40A}"/>
    <cellStyle name="Comma 4 2 4 3 2 4 2" xfId="27863" xr:uid="{275B4FAB-C771-4A5A-A291-34232814FCA4}"/>
    <cellStyle name="Comma 4 2 4 3 2 4 2 2" xfId="46625" xr:uid="{10075B05-AEE5-4732-8A84-5267F85847CD}"/>
    <cellStyle name="Comma 4 2 4 3 2 4 3" xfId="18472" xr:uid="{E0D63447-08A5-4489-8814-D54ADAFE64ED}"/>
    <cellStyle name="Comma 4 2 4 3 2 4 4" xfId="37244" xr:uid="{D5AD1D56-28B3-47DF-B376-64DE9718003A}"/>
    <cellStyle name="Comma 4 2 4 3 2 5" xfId="24377" xr:uid="{33648764-7EE8-49E9-9110-A486226178A5}"/>
    <cellStyle name="Comma 4 2 4 3 2 5 2" xfId="43140" xr:uid="{90D1910A-9165-4C7B-9DB4-84C9FA6A9F4A}"/>
    <cellStyle name="Comma 4 2 4 3 2 6" xfId="14986" xr:uid="{15B6DCF6-7D06-42F5-B582-DB5E0D21CBE4}"/>
    <cellStyle name="Comma 4 2 4 3 2 7" xfId="33759" xr:uid="{4E53FAB6-C1EE-4452-931A-5371E896618F}"/>
    <cellStyle name="Comma 4 2 4 3 2 8" xfId="51355" xr:uid="{E014FF6A-291C-4CD7-86E2-61D5D9F1EA1E}"/>
    <cellStyle name="Comma 4 2 4 3 2 9" xfId="5330" xr:uid="{9200BC23-DDE4-49B1-AF2C-E484B73B63C2}"/>
    <cellStyle name="Comma 4 2 4 3 3" xfId="6106" xr:uid="{49420F55-9B0F-417F-B306-39BABFEEB87E}"/>
    <cellStyle name="Comma 4 2 4 3 3 2" xfId="11550" xr:uid="{FE85115F-1A2C-40DE-9A8C-CBD90AA2E243}"/>
    <cellStyle name="Comma 4 2 4 3 3 2 2" xfId="30385" xr:uid="{FC7ECDBE-0741-4EAC-A940-8834B5181F8C}"/>
    <cellStyle name="Comma 4 2 4 3 3 2 2 2" xfId="49147" xr:uid="{490926BF-7D9F-4E18-8878-5A19F477B0B9}"/>
    <cellStyle name="Comma 4 2 4 3 3 2 3" xfId="20994" xr:uid="{0F8612C8-E8FB-4B37-835B-C778D06395E6}"/>
    <cellStyle name="Comma 4 2 4 3 3 2 4" xfId="39766" xr:uid="{F2227196-464E-44F3-BCC4-8BCA10C5AB8E}"/>
    <cellStyle name="Comma 4 2 4 3 3 3" xfId="25153" xr:uid="{D7B9EDF4-55D3-44A3-AFFD-2BA8668BDB2C}"/>
    <cellStyle name="Comma 4 2 4 3 3 3 2" xfId="43915" xr:uid="{0AD7AE4F-417B-4A50-8FB9-8012E99A28E7}"/>
    <cellStyle name="Comma 4 2 4 3 3 4" xfId="15762" xr:uid="{663B9A05-8497-4AE6-9169-A7EE886B8C08}"/>
    <cellStyle name="Comma 4 2 4 3 3 5" xfId="34534" xr:uid="{E42A5C27-526A-419D-A845-6FF0BF1638CE}"/>
    <cellStyle name="Comma 4 2 4 3 3 6" xfId="53877" xr:uid="{523DF517-C0E2-481E-BCE4-B0438A125599}"/>
    <cellStyle name="Comma 4 2 4 3 3 7" xfId="61719" xr:uid="{60B95419-075A-40CD-8C97-0F26B46C923B}"/>
    <cellStyle name="Comma 4 2 4 3 4" xfId="4555" xr:uid="{A66EEDC6-4D02-4A84-8115-00AF0AEAED8B}"/>
    <cellStyle name="Comma 4 2 4 3 4 2" xfId="11551" xr:uid="{645FC06E-CFAF-48A2-A068-2BA975DA0667}"/>
    <cellStyle name="Comma 4 2 4 3 4 2 2" xfId="30386" xr:uid="{CA7DCECA-6D4E-4163-A0CB-C8DF7D8999B4}"/>
    <cellStyle name="Comma 4 2 4 3 4 2 2 2" xfId="49148" xr:uid="{4C80BEC2-9ECE-4558-8752-E7F2DFE2465C}"/>
    <cellStyle name="Comma 4 2 4 3 4 2 3" xfId="20995" xr:uid="{C44ABAFE-906F-4F08-B5E7-5348AFF46C33}"/>
    <cellStyle name="Comma 4 2 4 3 4 2 4" xfId="39767" xr:uid="{431753EA-DCBC-4CBA-A974-E39324497E07}"/>
    <cellStyle name="Comma 4 2 4 3 4 3" xfId="23602" xr:uid="{5EA323E2-61F5-4F00-BF71-55FADDB16CCA}"/>
    <cellStyle name="Comma 4 2 4 3 4 3 2" xfId="42365" xr:uid="{3B972008-BFD5-4892-80FE-B70F53A46FF5}"/>
    <cellStyle name="Comma 4 2 4 3 4 4" xfId="14211" xr:uid="{55A13B9B-BBC4-4140-AAB1-45620DF734CC}"/>
    <cellStyle name="Comma 4 2 4 3 4 5" xfId="32984" xr:uid="{1A4D8F13-63F6-4EC7-9657-CD311181C292}"/>
    <cellStyle name="Comma 4 2 4 3 4 6" xfId="53878" xr:uid="{8C670A7C-2E0F-48CF-9858-4BE224A66090}"/>
    <cellStyle name="Comma 4 2 4 3 4 7" xfId="61720" xr:uid="{6F111587-5459-4BE4-A6B9-5522B727419F}"/>
    <cellStyle name="Comma 4 2 4 3 5" xfId="7272" xr:uid="{885D117A-BC12-4A92-9440-9A05F4B4D8C0}"/>
    <cellStyle name="Comma 4 2 4 3 5 2" xfId="26311" xr:uid="{55DE5FE5-893A-44BC-B672-EF3566883133}"/>
    <cellStyle name="Comma 4 2 4 3 5 2 2" xfId="45073" xr:uid="{674F1FBA-2FFA-4723-B0D7-101E35BAB439}"/>
    <cellStyle name="Comma 4 2 4 3 5 3" xfId="16920" xr:uid="{DCF1F832-255B-463C-BD2E-5246E807EE4B}"/>
    <cellStyle name="Comma 4 2 4 3 5 4" xfId="35692" xr:uid="{1B259809-CF68-47DB-8D3E-5870258161FC}"/>
    <cellStyle name="Comma 4 2 4 3 6" xfId="9006" xr:uid="{938545B8-F91A-42AC-BF54-38FE02E0E04E}"/>
    <cellStyle name="Comma 4 2 4 3 6 2" xfId="27862" xr:uid="{AF463BFF-2312-45CD-A8C2-9F3FD96D48C6}"/>
    <cellStyle name="Comma 4 2 4 3 6 2 2" xfId="46624" xr:uid="{A396C0AF-EFFF-4E3B-B883-B8B714647EFD}"/>
    <cellStyle name="Comma 4 2 4 3 6 3" xfId="18471" xr:uid="{74813C18-40AA-4B9F-95EC-C7C32189027D}"/>
    <cellStyle name="Comma 4 2 4 3 6 4" xfId="37243" xr:uid="{AE44A6FA-D4CB-496D-9C52-D823E9F4585F}"/>
    <cellStyle name="Comma 4 2 4 3 7" xfId="22746" xr:uid="{E16F4DA5-49C6-42AC-8CCA-638083A8E8A6}"/>
    <cellStyle name="Comma 4 2 4 3 7 2" xfId="41517" xr:uid="{B4622219-B0B0-4211-BCEA-024EC51DCA1A}"/>
    <cellStyle name="Comma 4 2 4 3 8" xfId="13355" xr:uid="{FF4B4CAE-6B78-44C9-82D8-60693A082370}"/>
    <cellStyle name="Comma 4 2 4 3 9" xfId="32136" xr:uid="{9CCB7A50-4F00-4628-8294-B11A37063398}"/>
    <cellStyle name="Comma 4 2 4 4" xfId="1779" xr:uid="{6DEA4EBF-F24E-4307-8783-60D0E93E4613}"/>
    <cellStyle name="Comma 4 2 4 4 10" xfId="59433" xr:uid="{0FB86849-CAB4-47EE-AC7B-0FCD8FA50D50}"/>
    <cellStyle name="Comma 4 2 4 4 2" xfId="7274" xr:uid="{F9D26AE2-9D7A-44AF-AA6D-58256DEC48FB}"/>
    <cellStyle name="Comma 4 2 4 4 2 2" xfId="11552" xr:uid="{46F18FE2-AA10-4963-A0CF-98A5FA6FAC3E}"/>
    <cellStyle name="Comma 4 2 4 4 2 2 2" xfId="30387" xr:uid="{4D3EF760-E140-44D5-9668-B3E9FC66D8BB}"/>
    <cellStyle name="Comma 4 2 4 4 2 2 2 2" xfId="49149" xr:uid="{4ECDD35B-EED0-408E-B9E3-2CDCA44806E1}"/>
    <cellStyle name="Comma 4 2 4 4 2 2 3" xfId="20996" xr:uid="{FFB59C31-E27B-4F04-A1F1-6F1D1533820B}"/>
    <cellStyle name="Comma 4 2 4 4 2 2 4" xfId="39768" xr:uid="{3CE1ADF4-3045-4224-AA63-7C5C80D07FEB}"/>
    <cellStyle name="Comma 4 2 4 4 2 3" xfId="26313" xr:uid="{0216770F-3149-4026-AD97-2244CB803604}"/>
    <cellStyle name="Comma 4 2 4 4 2 3 2" xfId="45075" xr:uid="{E3B5D665-5768-481C-BC6C-A732DF34B807}"/>
    <cellStyle name="Comma 4 2 4 4 2 4" xfId="16922" xr:uid="{8C259D94-C407-4F75-8345-DF54BBC747EA}"/>
    <cellStyle name="Comma 4 2 4 4 2 5" xfId="35694" xr:uid="{DA6E6EBE-0664-426A-A7FD-5150F31E52D1}"/>
    <cellStyle name="Comma 4 2 4 4 2 6" xfId="53879" xr:uid="{7912494F-8396-44DC-B19D-9DA19381E262}"/>
    <cellStyle name="Comma 4 2 4 4 2 7" xfId="61721" xr:uid="{865AFFDB-DC6F-4DBF-8547-991DA11B33C8}"/>
    <cellStyle name="Comma 4 2 4 4 3" xfId="11553" xr:uid="{48DDC4FF-EC89-4988-9B72-91761EFC8B07}"/>
    <cellStyle name="Comma 4 2 4 4 3 2" xfId="30388" xr:uid="{481E381F-F05B-4702-B655-5C225A024B15}"/>
    <cellStyle name="Comma 4 2 4 4 3 2 2" xfId="49150" xr:uid="{A18953DB-9778-4E5E-A1A2-3C736592B0C4}"/>
    <cellStyle name="Comma 4 2 4 4 3 3" xfId="20997" xr:uid="{554ADA58-90C6-46BE-B6DC-9250D68B9140}"/>
    <cellStyle name="Comma 4 2 4 4 3 4" xfId="39769" xr:uid="{8D60C521-8D95-4CD2-B578-DBFA5520FC0A}"/>
    <cellStyle name="Comma 4 2 4 4 3 5" xfId="53880" xr:uid="{49D6BC98-4A71-4047-8276-63C06B11A3E8}"/>
    <cellStyle name="Comma 4 2 4 4 3 6" xfId="61722" xr:uid="{CC605F51-CBE0-4ADC-B592-00A35D9901B0}"/>
    <cellStyle name="Comma 4 2 4 4 4" xfId="9008" xr:uid="{3C5C3B10-E396-40B9-98E5-6832726FEA5B}"/>
    <cellStyle name="Comma 4 2 4 4 4 2" xfId="27864" xr:uid="{82A59145-529A-4E5A-9C84-284C5C0EC956}"/>
    <cellStyle name="Comma 4 2 4 4 4 2 2" xfId="46626" xr:uid="{5BF9F50A-D34C-4126-B1FA-E5DC77F75D4C}"/>
    <cellStyle name="Comma 4 2 4 4 4 3" xfId="18473" xr:uid="{81647C98-C8B5-4716-B751-E94BBDAB976A}"/>
    <cellStyle name="Comma 4 2 4 4 4 4" xfId="37245" xr:uid="{107E621C-5F2B-4FA3-BACC-75BCC83A6C2E}"/>
    <cellStyle name="Comma 4 2 4 4 5" xfId="23944" xr:uid="{04FF845E-787E-4E5D-A894-7C47F44F0C1D}"/>
    <cellStyle name="Comma 4 2 4 4 5 2" xfId="42707" xr:uid="{E8E39726-AA98-442A-AB14-BFB44E8EE14B}"/>
    <cellStyle name="Comma 4 2 4 4 6" xfId="14553" xr:uid="{41749473-EC11-4F12-9D62-BE5D938A6D5C}"/>
    <cellStyle name="Comma 4 2 4 4 7" xfId="33326" xr:uid="{04BA86A6-16A5-4389-A977-245F88D9B443}"/>
    <cellStyle name="Comma 4 2 4 4 8" xfId="51356" xr:uid="{4B64C1A4-40D6-400E-9D2B-592990375C6C}"/>
    <cellStyle name="Comma 4 2 4 4 9" xfId="4897" xr:uid="{70BB5B3E-8F61-43F5-B76B-05A8828B9EE0}"/>
    <cellStyle name="Comma 4 2 4 5" xfId="1573" xr:uid="{31C8A77F-56F0-4003-9D17-8679A782712D}"/>
    <cellStyle name="Comma 4 2 4 5 2" xfId="11554" xr:uid="{9E184BAA-B2DC-4688-B852-ADBC0B05D4DF}"/>
    <cellStyle name="Comma 4 2 4 5 2 2" xfId="30389" xr:uid="{156B697F-BC55-4D37-A8C8-7047CEAB0BA2}"/>
    <cellStyle name="Comma 4 2 4 5 2 2 2" xfId="49151" xr:uid="{BDF9695C-4E11-4B46-9802-CB2513EA3CCE}"/>
    <cellStyle name="Comma 4 2 4 5 2 3" xfId="20998" xr:uid="{20BCCC42-2650-4CA4-BF24-33DFD113672A}"/>
    <cellStyle name="Comma 4 2 4 5 2 4" xfId="39770" xr:uid="{6BFAA0C2-6FEF-4C51-8E3D-2C28388D75F0}"/>
    <cellStyle name="Comma 4 2 4 5 3" xfId="24720" xr:uid="{5E9947D9-2C5D-4D5F-9639-D17AE134CEE0}"/>
    <cellStyle name="Comma 4 2 4 5 3 2" xfId="43482" xr:uid="{BB32A798-CC67-498F-8C27-2F44BFC25E0C}"/>
    <cellStyle name="Comma 4 2 4 5 4" xfId="15329" xr:uid="{F0AA7C99-7EEC-469D-83B6-A1839E3C44C4}"/>
    <cellStyle name="Comma 4 2 4 5 5" xfId="34101" xr:uid="{F5C3DC84-691C-452A-A2F8-D60CA3469439}"/>
    <cellStyle name="Comma 4 2 4 5 6" xfId="53881" xr:uid="{02CB1118-87C3-4DB1-95BE-2F04494A2C35}"/>
    <cellStyle name="Comma 4 2 4 5 7" xfId="5673" xr:uid="{9358596B-6CF3-4752-ADFE-00424FE60D7B}"/>
    <cellStyle name="Comma 4 2 4 6" xfId="4122" xr:uid="{901F8E7D-ED5C-4F98-9967-E8680A2A7644}"/>
    <cellStyle name="Comma 4 2 4 6 2" xfId="11555" xr:uid="{E4D9A4B6-3251-49E0-91E3-76F36ECF2977}"/>
    <cellStyle name="Comma 4 2 4 6 2 2" xfId="30390" xr:uid="{C5146441-6C4B-4039-9739-D9B046D56380}"/>
    <cellStyle name="Comma 4 2 4 6 2 2 2" xfId="49152" xr:uid="{1BD89F9C-D0D0-4C20-B99A-D3F5B3E8F5E2}"/>
    <cellStyle name="Comma 4 2 4 6 2 3" xfId="20999" xr:uid="{F34F2FB2-E295-414E-936C-6AE7974932C4}"/>
    <cellStyle name="Comma 4 2 4 6 2 4" xfId="39771" xr:uid="{7424D00A-A297-42A8-8C91-9A08163D8BEE}"/>
    <cellStyle name="Comma 4 2 4 6 3" xfId="23169" xr:uid="{A3625509-C796-476B-8AEC-48E59C937E4E}"/>
    <cellStyle name="Comma 4 2 4 6 3 2" xfId="41932" xr:uid="{A5D84700-B5BB-4474-858A-35130AC73DB4}"/>
    <cellStyle name="Comma 4 2 4 6 4" xfId="13778" xr:uid="{25D27EB5-EA92-4EB6-81BD-1814235A0131}"/>
    <cellStyle name="Comma 4 2 4 6 5" xfId="32551" xr:uid="{96A8DC47-14A0-4428-853E-982C2FB9C2FE}"/>
    <cellStyle name="Comma 4 2 4 6 6" xfId="53882" xr:uid="{F22901A4-48A2-48B5-9CA7-15BC434CACB5}"/>
    <cellStyle name="Comma 4 2 4 6 7" xfId="61723" xr:uid="{9DA50EC5-49D2-42AA-913C-C2BAB632EFBD}"/>
    <cellStyle name="Comma 4 2 4 7" xfId="7269" xr:uid="{AAF476C3-7D15-4874-856A-0CEBD0939D31}"/>
    <cellStyle name="Comma 4 2 4 7 2" xfId="26308" xr:uid="{92CB3108-040F-4199-AE7F-8C4ECA2EF617}"/>
    <cellStyle name="Comma 4 2 4 7 2 2" xfId="45070" xr:uid="{F0F42B37-C2CC-487F-97EB-786E2F03AE11}"/>
    <cellStyle name="Comma 4 2 4 7 3" xfId="16917" xr:uid="{3FB722B7-7AB0-403F-B0C9-480CB9FBE018}"/>
    <cellStyle name="Comma 4 2 4 7 4" xfId="35689" xr:uid="{F9F55BB3-10A4-4D49-A854-E09B6DB00CE7}"/>
    <cellStyle name="Comma 4 2 4 8" xfId="9003" xr:uid="{6087500C-14B4-4786-ADB6-E626E1C19FD8}"/>
    <cellStyle name="Comma 4 2 4 8 2" xfId="27859" xr:uid="{D531D0BA-9C7F-4BA3-939C-0F43D148DEA4}"/>
    <cellStyle name="Comma 4 2 4 8 2 2" xfId="46621" xr:uid="{B1398B89-13A9-44A8-BAD2-29DBC4F0D7F2}"/>
    <cellStyle name="Comma 4 2 4 8 3" xfId="18468" xr:uid="{7E942CCC-4DEF-4A8B-8A98-CF48FCE803A2}"/>
    <cellStyle name="Comma 4 2 4 8 4" xfId="37240" xr:uid="{FF5414E4-586F-4027-AA08-10D1797D3E46}"/>
    <cellStyle name="Comma 4 2 4 9" xfId="22744" xr:uid="{11CAF41E-6078-4FE3-B9B2-E1EC42BF2C53}"/>
    <cellStyle name="Comma 4 2 4 9 2" xfId="41515" xr:uid="{E0A07ADF-884E-4B42-9015-21333AE76BC7}"/>
    <cellStyle name="Comma 4 2 5" xfId="1134" xr:uid="{3493650B-63A1-408F-A2A0-B935377F358C}"/>
    <cellStyle name="Comma 4 2 5 10" xfId="13356" xr:uid="{788E1E4D-FBCB-4E49-B095-53ACD61AC88A}"/>
    <cellStyle name="Comma 4 2 5 11" xfId="32137" xr:uid="{25344BE2-978B-4FD4-A5AE-3879794B56A5}"/>
    <cellStyle name="Comma 4 2 5 12" xfId="51357" xr:uid="{92F2B527-E232-4502-AE25-35278EFD6FA9}"/>
    <cellStyle name="Comma 4 2 5 13" xfId="3694" xr:uid="{CCD51BE5-AC9D-4ADC-A87A-76791D7C71E3}"/>
    <cellStyle name="Comma 4 2 5 14" xfId="59434" xr:uid="{F607E95D-F240-47C5-A4A9-EDFBFC88E9B4}"/>
    <cellStyle name="Comma 4 2 5 2" xfId="1347" xr:uid="{6E6D98D8-8F43-4355-A0B3-241D17429A67}"/>
    <cellStyle name="Comma 4 2 5 2 10" xfId="51358" xr:uid="{31C776AC-FF20-47D3-856D-4141CEF142E3}"/>
    <cellStyle name="Comma 4 2 5 2 11" xfId="3695" xr:uid="{742636C9-1B40-4951-BAB8-CFF4CFC26E37}"/>
    <cellStyle name="Comma 4 2 5 2 12" xfId="59435" xr:uid="{B96BF3E8-1D62-46DE-B566-5EBB101DE545}"/>
    <cellStyle name="Comma 4 2 5 2 2" xfId="2005" xr:uid="{78A5FC42-C4B5-4CF3-AC28-0100C6A166AA}"/>
    <cellStyle name="Comma 4 2 5 2 2 10" xfId="59436" xr:uid="{300C7435-1014-4D74-905C-25DF5835B19C}"/>
    <cellStyle name="Comma 4 2 5 2 2 2" xfId="7277" xr:uid="{1A2149C2-70C6-4C46-B8B5-F47DEFD85D75}"/>
    <cellStyle name="Comma 4 2 5 2 2 2 2" xfId="11556" xr:uid="{39085D62-8366-4F13-8603-2D954090D8F1}"/>
    <cellStyle name="Comma 4 2 5 2 2 2 2 2" xfId="30391" xr:uid="{DAD5634F-FD4D-442E-94DE-8C2D9878211B}"/>
    <cellStyle name="Comma 4 2 5 2 2 2 2 2 2" xfId="49153" xr:uid="{B666A9A5-C336-4F8E-A60D-952FD73FDA23}"/>
    <cellStyle name="Comma 4 2 5 2 2 2 2 3" xfId="21000" xr:uid="{E1464131-515B-42BC-8391-B920BAE4226D}"/>
    <cellStyle name="Comma 4 2 5 2 2 2 2 4" xfId="39772" xr:uid="{A2F103E9-22BC-4CBE-8BE2-32DBE675180B}"/>
    <cellStyle name="Comma 4 2 5 2 2 2 3" xfId="26316" xr:uid="{8EEA1D9C-0D1F-4C9A-A56A-BB4CE4902D86}"/>
    <cellStyle name="Comma 4 2 5 2 2 2 3 2" xfId="45078" xr:uid="{BA398830-4AA1-47FC-BBF8-B6896A97BFC6}"/>
    <cellStyle name="Comma 4 2 5 2 2 2 4" xfId="16925" xr:uid="{54B20DCF-B037-4DC2-AA88-85BCA350A459}"/>
    <cellStyle name="Comma 4 2 5 2 2 2 5" xfId="35697" xr:uid="{3412D378-75DA-4788-83D7-FFC9CDE893D7}"/>
    <cellStyle name="Comma 4 2 5 2 2 2 6" xfId="53883" xr:uid="{8E475BAE-22E5-4BCC-AFA3-3360EEDA6421}"/>
    <cellStyle name="Comma 4 2 5 2 2 2 7" xfId="61724" xr:uid="{8C933C54-8C1C-4D9B-9A70-C0C60245EF8E}"/>
    <cellStyle name="Comma 4 2 5 2 2 3" xfId="11557" xr:uid="{64E662D3-2BDF-40FA-AC24-4E93A0758911}"/>
    <cellStyle name="Comma 4 2 5 2 2 3 2" xfId="30392" xr:uid="{B8509F94-F144-4A6B-B636-86C7058ACAF2}"/>
    <cellStyle name="Comma 4 2 5 2 2 3 2 2" xfId="49154" xr:uid="{8FAD5D87-FE95-4D1D-BDF1-2824DD02A801}"/>
    <cellStyle name="Comma 4 2 5 2 2 3 3" xfId="21001" xr:uid="{B28866B9-4045-4B03-BD17-FD42C3269267}"/>
    <cellStyle name="Comma 4 2 5 2 2 3 4" xfId="39773" xr:uid="{B36CC2D9-7FAD-4A33-B75D-DE3B7C1FEBDE}"/>
    <cellStyle name="Comma 4 2 5 2 2 3 5" xfId="53884" xr:uid="{DDECD552-1F4F-428E-8C6C-C8BF9E5BD808}"/>
    <cellStyle name="Comma 4 2 5 2 2 3 6" xfId="61725" xr:uid="{8F75FA69-EE34-4C90-9FBA-318341B4B2A4}"/>
    <cellStyle name="Comma 4 2 5 2 2 4" xfId="9011" xr:uid="{2893928A-4F02-41AE-BE02-3AAD65862BBC}"/>
    <cellStyle name="Comma 4 2 5 2 2 4 2" xfId="27867" xr:uid="{7B91C940-E3E1-4CCF-9CA3-711076C05E91}"/>
    <cellStyle name="Comma 4 2 5 2 2 4 2 2" xfId="46629" xr:uid="{E585D86F-9576-472C-9810-FBC3045AFC87}"/>
    <cellStyle name="Comma 4 2 5 2 2 4 3" xfId="18476" xr:uid="{52D80518-B19F-4FDB-A638-3E3BF772E0D4}"/>
    <cellStyle name="Comma 4 2 5 2 2 4 4" xfId="37248" xr:uid="{1ABFA11B-BD3E-409C-97FC-DEFC8A77F9B5}"/>
    <cellStyle name="Comma 4 2 5 2 2 5" xfId="24202" xr:uid="{1D9FD468-14ED-4A64-8BAA-F52CE4B5B067}"/>
    <cellStyle name="Comma 4 2 5 2 2 5 2" xfId="42965" xr:uid="{C6772F82-0052-4674-9568-83F8012C16E8}"/>
    <cellStyle name="Comma 4 2 5 2 2 6" xfId="14811" xr:uid="{3E757C97-C327-4125-95E3-5D5DEBDE0E9A}"/>
    <cellStyle name="Comma 4 2 5 2 2 7" xfId="33584" xr:uid="{509B32EE-8FED-41C4-8595-0C041E640831}"/>
    <cellStyle name="Comma 4 2 5 2 2 8" xfId="51359" xr:uid="{E51944D6-9DF8-4F03-BC0E-8A242209B34D}"/>
    <cellStyle name="Comma 4 2 5 2 2 9" xfId="5155" xr:uid="{D01EAC9C-0D6B-4E74-B7B6-30299457065F}"/>
    <cellStyle name="Comma 4 2 5 2 3" xfId="5931" xr:uid="{5495C84B-5951-47AA-8E5A-A1E7FE847091}"/>
    <cellStyle name="Comma 4 2 5 2 3 2" xfId="11558" xr:uid="{FD931046-46F8-4847-B60D-95FC3A6ACC6C}"/>
    <cellStyle name="Comma 4 2 5 2 3 2 2" xfId="30393" xr:uid="{07F01FC8-A87F-49FD-9B00-378DFEBB24D3}"/>
    <cellStyle name="Comma 4 2 5 2 3 2 2 2" xfId="49155" xr:uid="{015B2D31-5969-4445-A3A8-D231B12389C4}"/>
    <cellStyle name="Comma 4 2 5 2 3 2 3" xfId="21002" xr:uid="{5170A85E-8658-41F1-9C9E-0208E5B896E0}"/>
    <cellStyle name="Comma 4 2 5 2 3 2 4" xfId="39774" xr:uid="{370BB0B7-6CA6-4239-A13D-25A3A382F80E}"/>
    <cellStyle name="Comma 4 2 5 2 3 3" xfId="24978" xr:uid="{24018502-B248-444D-AA75-7BB6B68EAF07}"/>
    <cellStyle name="Comma 4 2 5 2 3 3 2" xfId="43740" xr:uid="{FB45BCC0-F3C4-4156-AA87-ECF9CAFAABCD}"/>
    <cellStyle name="Comma 4 2 5 2 3 4" xfId="15587" xr:uid="{D36A9E92-A861-49F7-AECF-59E31566C203}"/>
    <cellStyle name="Comma 4 2 5 2 3 5" xfId="34359" xr:uid="{1940F2B9-B39E-491E-B53C-480399AA4200}"/>
    <cellStyle name="Comma 4 2 5 2 3 6" xfId="53885" xr:uid="{9C2351D3-2C94-4E4D-AAE4-27D6A4025543}"/>
    <cellStyle name="Comma 4 2 5 2 3 7" xfId="61726" xr:uid="{AAD6D31E-44C8-4F25-A75C-C9262AC11C74}"/>
    <cellStyle name="Comma 4 2 5 2 4" xfId="4380" xr:uid="{23BF4A6A-CD0F-4326-A937-14C57411BC29}"/>
    <cellStyle name="Comma 4 2 5 2 4 2" xfId="11559" xr:uid="{BBE4BCAD-D341-4B04-B172-52F3B5AA0CF4}"/>
    <cellStyle name="Comma 4 2 5 2 4 2 2" xfId="30394" xr:uid="{C837036B-C4B2-446E-9733-5A33D30F8DCA}"/>
    <cellStyle name="Comma 4 2 5 2 4 2 2 2" xfId="49156" xr:uid="{52425A0A-0DB1-44D9-B215-72797055D247}"/>
    <cellStyle name="Comma 4 2 5 2 4 2 3" xfId="21003" xr:uid="{D2AE621D-7485-429F-91EC-4E78C6F5E91A}"/>
    <cellStyle name="Comma 4 2 5 2 4 2 4" xfId="39775" xr:uid="{0EB0CB85-C246-421A-9D11-C9AF8DD62818}"/>
    <cellStyle name="Comma 4 2 5 2 4 3" xfId="23427" xr:uid="{50A8B2C1-FF48-47F7-8ADB-AFF44D5C2472}"/>
    <cellStyle name="Comma 4 2 5 2 4 3 2" xfId="42190" xr:uid="{AC2C8F2E-304E-41B3-9CFA-2F75A68289BA}"/>
    <cellStyle name="Comma 4 2 5 2 4 4" xfId="14036" xr:uid="{FAF6C946-19F9-4CD8-A89F-932DC37E8D75}"/>
    <cellStyle name="Comma 4 2 5 2 4 5" xfId="32809" xr:uid="{EE270D94-485C-4F58-A94B-A46B965F9A66}"/>
    <cellStyle name="Comma 4 2 5 2 4 6" xfId="53886" xr:uid="{0C070DCF-E097-4C46-8731-B8FFD8A2B591}"/>
    <cellStyle name="Comma 4 2 5 2 4 7" xfId="61727" xr:uid="{EEFCA914-438C-4F0F-98B0-51F3FE94C95C}"/>
    <cellStyle name="Comma 4 2 5 2 5" xfId="7276" xr:uid="{C1DD9344-FCDF-4598-9935-A72F4F86B53A}"/>
    <cellStyle name="Comma 4 2 5 2 5 2" xfId="26315" xr:uid="{22E21164-38CE-4A59-95FF-AC85710677A5}"/>
    <cellStyle name="Comma 4 2 5 2 5 2 2" xfId="45077" xr:uid="{A1C2072F-FFE8-4AEA-A94B-45970BA32801}"/>
    <cellStyle name="Comma 4 2 5 2 5 3" xfId="16924" xr:uid="{1E2BB98E-DDAD-4C98-82B1-913E70BDD6D2}"/>
    <cellStyle name="Comma 4 2 5 2 5 4" xfId="35696" xr:uid="{E5FC1ED0-6A34-46FD-8FD7-621D2ADEDB2A}"/>
    <cellStyle name="Comma 4 2 5 2 6" xfId="9010" xr:uid="{04D9F486-1846-4F85-9A81-22AF20B6CC10}"/>
    <cellStyle name="Comma 4 2 5 2 6 2" xfId="27866" xr:uid="{26238661-F0AF-44C5-AB7C-2719DF0012A6}"/>
    <cellStyle name="Comma 4 2 5 2 6 2 2" xfId="46628" xr:uid="{177A2E41-D8F4-4084-A731-B0BB18FC002E}"/>
    <cellStyle name="Comma 4 2 5 2 6 3" xfId="18475" xr:uid="{CFDC7AC3-C417-48FF-B3F8-6C0773EB4C08}"/>
    <cellStyle name="Comma 4 2 5 2 6 4" xfId="37247" xr:uid="{2DD0C073-7DC0-4839-BD07-CBD075D36940}"/>
    <cellStyle name="Comma 4 2 5 2 7" xfId="22748" xr:uid="{36350700-59EA-49C7-BA6D-3DB53244588F}"/>
    <cellStyle name="Comma 4 2 5 2 7 2" xfId="41519" xr:uid="{11776C75-C0D8-49FC-88E2-51AA0F87C037}"/>
    <cellStyle name="Comma 4 2 5 2 8" xfId="13357" xr:uid="{032001AA-1F98-4942-AAE2-D9C9F88A4B04}"/>
    <cellStyle name="Comma 4 2 5 2 9" xfId="32138" xr:uid="{C51CE209-B5F1-4F0E-A8C3-B801B8B6CF70}"/>
    <cellStyle name="Comma 4 2 5 3" xfId="1799" xr:uid="{A2AE2D14-E7DC-40F4-8DB2-FAA5E44AE6CB}"/>
    <cellStyle name="Comma 4 2 5 3 10" xfId="51360" xr:uid="{D41C835A-1EB6-4DC6-81AA-FFF846A6D5BE}"/>
    <cellStyle name="Comma 4 2 5 3 11" xfId="3696" xr:uid="{9E2C46FF-F848-477E-A4AF-8B33C3581103}"/>
    <cellStyle name="Comma 4 2 5 3 12" xfId="59437" xr:uid="{9130D948-A7E5-40D6-9689-74D8A1EE0169}"/>
    <cellStyle name="Comma 4 2 5 3 2" xfId="2742" xr:uid="{A098C770-6A55-4517-9242-0EE211ABA83F}"/>
    <cellStyle name="Comma 4 2 5 3 2 10" xfId="59438" xr:uid="{CBD4C676-CD80-4C62-AE5B-B74C939C99D1}"/>
    <cellStyle name="Comma 4 2 5 3 2 2" xfId="7279" xr:uid="{7F7C8BAA-14EB-4AC2-BB54-F08CE0C06DAF}"/>
    <cellStyle name="Comma 4 2 5 3 2 2 2" xfId="11560" xr:uid="{50CEBCB6-36AB-492E-B9F1-177AD6077295}"/>
    <cellStyle name="Comma 4 2 5 3 2 2 2 2" xfId="30395" xr:uid="{67B22A11-3AAF-4967-A4E7-46CCE8B9FD77}"/>
    <cellStyle name="Comma 4 2 5 3 2 2 2 2 2" xfId="49157" xr:uid="{0B3F499A-B702-4F74-B90E-3F497F89B454}"/>
    <cellStyle name="Comma 4 2 5 3 2 2 2 3" xfId="21004" xr:uid="{447E2865-4738-49C4-8BB6-0CA86E5C8FBE}"/>
    <cellStyle name="Comma 4 2 5 3 2 2 2 4" xfId="39776" xr:uid="{1C656A5A-5DC1-48E6-BDA8-AEE0670DC76A}"/>
    <cellStyle name="Comma 4 2 5 3 2 2 3" xfId="26318" xr:uid="{CC2DB429-12C0-4DB8-9E6E-53C1B5097EAD}"/>
    <cellStyle name="Comma 4 2 5 3 2 2 3 2" xfId="45080" xr:uid="{9481FBBD-6828-4967-9E46-CC471729241B}"/>
    <cellStyle name="Comma 4 2 5 3 2 2 4" xfId="16927" xr:uid="{2A80C5C8-D805-4735-80D5-A442FACB8B53}"/>
    <cellStyle name="Comma 4 2 5 3 2 2 5" xfId="35699" xr:uid="{628DE6DF-AF50-4F7A-856A-818EE5A77544}"/>
    <cellStyle name="Comma 4 2 5 3 2 2 6" xfId="53887" xr:uid="{7402BFCB-CDCD-468E-BF42-3DCE36A98DBB}"/>
    <cellStyle name="Comma 4 2 5 3 2 2 7" xfId="61728" xr:uid="{16F5747C-B8DA-4090-9553-BACCCF91E6EA}"/>
    <cellStyle name="Comma 4 2 5 3 2 3" xfId="11561" xr:uid="{3A6A7F3C-2295-4E5A-948F-9D31D5027367}"/>
    <cellStyle name="Comma 4 2 5 3 2 3 2" xfId="30396" xr:uid="{806876E4-5C1C-4CB1-84C0-616994BD6FF5}"/>
    <cellStyle name="Comma 4 2 5 3 2 3 2 2" xfId="49158" xr:uid="{34283A27-5B4E-4629-8EBD-2A7BF722A14C}"/>
    <cellStyle name="Comma 4 2 5 3 2 3 3" xfId="21005" xr:uid="{EFDA0E73-2F29-46A4-B2E4-71FEFB617B9E}"/>
    <cellStyle name="Comma 4 2 5 3 2 3 4" xfId="39777" xr:uid="{016F3CF5-1D30-44A4-A6F6-B0E41CCB1644}"/>
    <cellStyle name="Comma 4 2 5 3 2 3 5" xfId="53888" xr:uid="{CD86979E-1FBE-45A7-B7D4-04AA48CA699E}"/>
    <cellStyle name="Comma 4 2 5 3 2 3 6" xfId="61729" xr:uid="{5ADBB4E0-D14A-4459-BCC8-B8BC786AF47C}"/>
    <cellStyle name="Comma 4 2 5 3 2 4" xfId="9013" xr:uid="{F483F7CA-6729-4AF7-8411-F920B7DEF544}"/>
    <cellStyle name="Comma 4 2 5 3 2 4 2" xfId="27869" xr:uid="{9357AFC4-EEF6-4DF9-A570-04BCFEE5DA3E}"/>
    <cellStyle name="Comma 4 2 5 3 2 4 2 2" xfId="46631" xr:uid="{E0162CC1-59BF-4488-A184-F8BD12A7AA08}"/>
    <cellStyle name="Comma 4 2 5 3 2 4 3" xfId="18478" xr:uid="{41ED7852-1571-4087-8097-E5262F3DC375}"/>
    <cellStyle name="Comma 4 2 5 3 2 4 4" xfId="37250" xr:uid="{82A0F52C-21CC-4F32-B893-9FC6E2A4247F}"/>
    <cellStyle name="Comma 4 2 5 3 2 5" xfId="24420" xr:uid="{6DE5AC0B-0610-43BA-9742-23394E6CF6A7}"/>
    <cellStyle name="Comma 4 2 5 3 2 5 2" xfId="43183" xr:uid="{AD1E3414-5E95-4BDA-9C7C-75043F92E362}"/>
    <cellStyle name="Comma 4 2 5 3 2 6" xfId="15029" xr:uid="{A90ACBBD-9493-41C2-9843-254D03B9E146}"/>
    <cellStyle name="Comma 4 2 5 3 2 7" xfId="33802" xr:uid="{304C0BA9-CF4D-4D18-B013-5D5ABDDE8D9D}"/>
    <cellStyle name="Comma 4 2 5 3 2 8" xfId="51361" xr:uid="{0295C460-59E4-4543-9B81-AB13F32C0C91}"/>
    <cellStyle name="Comma 4 2 5 3 2 9" xfId="5373" xr:uid="{71297C8D-09A6-4E54-BA52-B8A6026867C8}"/>
    <cellStyle name="Comma 4 2 5 3 3" xfId="6149" xr:uid="{97A86CA3-585D-422B-9860-36491DADAF44}"/>
    <cellStyle name="Comma 4 2 5 3 3 2" xfId="11562" xr:uid="{7E3052B8-6418-4899-8AAD-050E9C648CD5}"/>
    <cellStyle name="Comma 4 2 5 3 3 2 2" xfId="30397" xr:uid="{730587DD-91AD-4EEA-831A-B299FA2E0635}"/>
    <cellStyle name="Comma 4 2 5 3 3 2 2 2" xfId="49159" xr:uid="{BB59E870-E43A-461E-8FA7-64E83284FCE1}"/>
    <cellStyle name="Comma 4 2 5 3 3 2 3" xfId="21006" xr:uid="{597C8746-405E-49AF-A9B6-AE1C8B5C9BA1}"/>
    <cellStyle name="Comma 4 2 5 3 3 2 4" xfId="39778" xr:uid="{9B6AF6B3-6C10-4A53-92A0-C97C773555A4}"/>
    <cellStyle name="Comma 4 2 5 3 3 3" xfId="25196" xr:uid="{296A9C55-1724-43DE-9337-B331B7AA5836}"/>
    <cellStyle name="Comma 4 2 5 3 3 3 2" xfId="43958" xr:uid="{56599E4A-A463-4BC1-AFAA-0DD4485B8FA8}"/>
    <cellStyle name="Comma 4 2 5 3 3 4" xfId="15805" xr:uid="{F950134E-39A3-46A7-BFCC-08AF61CF56B0}"/>
    <cellStyle name="Comma 4 2 5 3 3 5" xfId="34577" xr:uid="{7D4C1731-BC1B-49C4-B0E1-B0B4DD8FEDAD}"/>
    <cellStyle name="Comma 4 2 5 3 3 6" xfId="53889" xr:uid="{8DB63955-7534-4FB2-BBA0-A2DD716D0D0E}"/>
    <cellStyle name="Comma 4 2 5 3 3 7" xfId="61730" xr:uid="{69B5B743-287B-42EA-93B8-A9BEA757AA66}"/>
    <cellStyle name="Comma 4 2 5 3 4" xfId="4598" xr:uid="{D6ABD1DB-7781-4110-B1D6-602F56B03266}"/>
    <cellStyle name="Comma 4 2 5 3 4 2" xfId="11563" xr:uid="{47D8C8FD-DED6-4BE4-A241-11BCDB15FE57}"/>
    <cellStyle name="Comma 4 2 5 3 4 2 2" xfId="30398" xr:uid="{E980E15D-8923-46F7-9B06-97229C91DAA0}"/>
    <cellStyle name="Comma 4 2 5 3 4 2 2 2" xfId="49160" xr:uid="{B6C43169-7869-4430-9112-A818FF3B31D0}"/>
    <cellStyle name="Comma 4 2 5 3 4 2 3" xfId="21007" xr:uid="{22D4CCF8-C5AD-4FE9-BB04-8CA7FE9A7733}"/>
    <cellStyle name="Comma 4 2 5 3 4 2 4" xfId="39779" xr:uid="{56D2D73A-1A68-4A52-9186-F9BEC0F6F726}"/>
    <cellStyle name="Comma 4 2 5 3 4 3" xfId="23645" xr:uid="{2261356F-298D-4C35-BDDC-0AE3A46A473B}"/>
    <cellStyle name="Comma 4 2 5 3 4 3 2" xfId="42408" xr:uid="{B5ADD6A0-531E-46BA-816C-4A134F149333}"/>
    <cellStyle name="Comma 4 2 5 3 4 4" xfId="14254" xr:uid="{D01BA8EA-BB3D-4563-A554-C3926758F561}"/>
    <cellStyle name="Comma 4 2 5 3 4 5" xfId="33027" xr:uid="{58647C91-6DEA-4045-B250-33CB118B2BB6}"/>
    <cellStyle name="Comma 4 2 5 3 4 6" xfId="53890" xr:uid="{DB09ABA5-1D21-4F2A-8923-2E8688DFD932}"/>
    <cellStyle name="Comma 4 2 5 3 4 7" xfId="61731" xr:uid="{C55A7E3F-2D9F-480D-8A8F-B7673E7D118C}"/>
    <cellStyle name="Comma 4 2 5 3 5" xfId="7278" xr:uid="{FE1D5CB9-AC6D-4950-8127-62042DBBF1F5}"/>
    <cellStyle name="Comma 4 2 5 3 5 2" xfId="26317" xr:uid="{283186EB-6232-431E-998E-2154E662BF2D}"/>
    <cellStyle name="Comma 4 2 5 3 5 2 2" xfId="45079" xr:uid="{BE9DE2B0-17D3-4DC7-9059-2299E3D76A98}"/>
    <cellStyle name="Comma 4 2 5 3 5 3" xfId="16926" xr:uid="{D5DA53B9-B341-4611-8EF0-2F1FAD50E0B7}"/>
    <cellStyle name="Comma 4 2 5 3 5 4" xfId="35698" xr:uid="{D246AE05-AE5E-4709-81D9-CAA86C67871A}"/>
    <cellStyle name="Comma 4 2 5 3 6" xfId="9012" xr:uid="{496CB3C0-F521-451E-8D54-7AE038B598AB}"/>
    <cellStyle name="Comma 4 2 5 3 6 2" xfId="27868" xr:uid="{5F39719D-3E6A-42F1-8D9E-CDD27F763DEB}"/>
    <cellStyle name="Comma 4 2 5 3 6 2 2" xfId="46630" xr:uid="{76A472ED-E5BF-4325-80BE-ACBC3D2A060E}"/>
    <cellStyle name="Comma 4 2 5 3 6 3" xfId="18477" xr:uid="{CF8C3092-A1B3-4865-AE2A-8EA69BE52DA2}"/>
    <cellStyle name="Comma 4 2 5 3 6 4" xfId="37249" xr:uid="{18088BC9-42D5-4292-BF16-ADB739A5702A}"/>
    <cellStyle name="Comma 4 2 5 3 7" xfId="22749" xr:uid="{889B2EF4-2046-402A-B3F0-2A49745E9897}"/>
    <cellStyle name="Comma 4 2 5 3 7 2" xfId="41520" xr:uid="{BC5DC4A8-B3FA-4741-86C9-88FFA59C8BF6}"/>
    <cellStyle name="Comma 4 2 5 3 8" xfId="13358" xr:uid="{A10A49BA-AAA2-448C-854C-B8F03A78F182}"/>
    <cellStyle name="Comma 4 2 5 3 9" xfId="32139" xr:uid="{A46CFB9C-6DC1-4748-807B-BD8AE4B9832E}"/>
    <cellStyle name="Comma 4 2 5 4" xfId="1593" xr:uid="{917EAFEF-F870-46DE-A04A-68FBC3FF2095}"/>
    <cellStyle name="Comma 4 2 5 4 10" xfId="59439" xr:uid="{65D8A663-8F28-4E4C-ACF2-672C8876AFC1}"/>
    <cellStyle name="Comma 4 2 5 4 2" xfId="7280" xr:uid="{6C113C5C-9BA8-4D77-A91D-B4E1C72322AE}"/>
    <cellStyle name="Comma 4 2 5 4 2 2" xfId="11564" xr:uid="{99FD356B-64B1-40A3-BA12-5ECD14B41300}"/>
    <cellStyle name="Comma 4 2 5 4 2 2 2" xfId="30399" xr:uid="{83A182BE-2277-4D33-AFE3-5E7F15354B06}"/>
    <cellStyle name="Comma 4 2 5 4 2 2 2 2" xfId="49161" xr:uid="{65D80D61-E5F5-4136-8F5F-D1D4705AA016}"/>
    <cellStyle name="Comma 4 2 5 4 2 2 3" xfId="21008" xr:uid="{CDCDD70A-7CD2-4DBF-A29F-24995D614819}"/>
    <cellStyle name="Comma 4 2 5 4 2 2 4" xfId="39780" xr:uid="{54D3ACA1-42E2-4303-BA4A-647DD6A3B9F4}"/>
    <cellStyle name="Comma 4 2 5 4 2 3" xfId="26319" xr:uid="{D3C4F0C4-4415-4928-AC9D-344E2DCCA3B6}"/>
    <cellStyle name="Comma 4 2 5 4 2 3 2" xfId="45081" xr:uid="{0F6E83BE-6116-4EBE-87A9-07E97B5F8304}"/>
    <cellStyle name="Comma 4 2 5 4 2 4" xfId="16928" xr:uid="{E571C362-5013-42E2-AE07-BBDE0D020EC8}"/>
    <cellStyle name="Comma 4 2 5 4 2 5" xfId="35700" xr:uid="{076DDED1-38D2-4EFB-BF3D-D3EE6DAA3099}"/>
    <cellStyle name="Comma 4 2 5 4 2 6" xfId="53891" xr:uid="{A131F164-E7C8-4660-8330-10F0EF6B92AF}"/>
    <cellStyle name="Comma 4 2 5 4 2 7" xfId="61732" xr:uid="{9D41FB63-80C1-4E69-9C6E-C3B283C670D0}"/>
    <cellStyle name="Comma 4 2 5 4 3" xfId="11565" xr:uid="{D7B88641-B2CB-4318-9D1E-88D77E03A81B}"/>
    <cellStyle name="Comma 4 2 5 4 3 2" xfId="30400" xr:uid="{99112B8C-90E5-4EA0-B3D5-FE177CD22798}"/>
    <cellStyle name="Comma 4 2 5 4 3 2 2" xfId="49162" xr:uid="{A5EE95F7-E7F7-45F9-8EB6-BEF4D6FE3EFD}"/>
    <cellStyle name="Comma 4 2 5 4 3 3" xfId="21009" xr:uid="{B14A5D9D-0697-442C-BE3B-5DDE637B3949}"/>
    <cellStyle name="Comma 4 2 5 4 3 4" xfId="39781" xr:uid="{307DC0CE-8A11-44EB-939F-F910BC36D928}"/>
    <cellStyle name="Comma 4 2 5 4 3 5" xfId="53892" xr:uid="{C291364A-F05B-415C-8F57-E84EA74E89F7}"/>
    <cellStyle name="Comma 4 2 5 4 3 6" xfId="61733" xr:uid="{BA1D9F72-8C4F-47AB-92C4-E9684DFDED2C}"/>
    <cellStyle name="Comma 4 2 5 4 4" xfId="9014" xr:uid="{D5C1ABE2-3EE7-4489-AA82-D4BB52816E0D}"/>
    <cellStyle name="Comma 4 2 5 4 4 2" xfId="27870" xr:uid="{70D3B6D3-18B2-4CB0-939B-CFE2810B1DED}"/>
    <cellStyle name="Comma 4 2 5 4 4 2 2" xfId="46632" xr:uid="{7C71FE7C-2FED-481F-8F47-3A62AA9C5233}"/>
    <cellStyle name="Comma 4 2 5 4 4 3" xfId="18479" xr:uid="{D8475630-BBBE-4E27-A079-E26E886D5DAB}"/>
    <cellStyle name="Comma 4 2 5 4 4 4" xfId="37251" xr:uid="{18EB59A3-F7D2-4863-9063-8E9B55E65E2F}"/>
    <cellStyle name="Comma 4 2 5 4 5" xfId="23987" xr:uid="{73E7B381-0F41-449B-84F2-375E31E4B90B}"/>
    <cellStyle name="Comma 4 2 5 4 5 2" xfId="42750" xr:uid="{A502780E-8BED-4884-8B3B-4260C66700C0}"/>
    <cellStyle name="Comma 4 2 5 4 6" xfId="14596" xr:uid="{9EB5920B-531F-432E-A1CF-E9EA14A9133A}"/>
    <cellStyle name="Comma 4 2 5 4 7" xfId="33369" xr:uid="{2ACE6696-436D-45F3-8EBB-A6C255C59ECC}"/>
    <cellStyle name="Comma 4 2 5 4 8" xfId="51362" xr:uid="{B025C330-89BD-4C10-B11C-45E807AE1F03}"/>
    <cellStyle name="Comma 4 2 5 4 9" xfId="4940" xr:uid="{16FFEEAD-9AF0-4160-9859-298017599800}"/>
    <cellStyle name="Comma 4 2 5 5" xfId="5716" xr:uid="{F80BB599-38B8-4363-B759-AA2B807CB048}"/>
    <cellStyle name="Comma 4 2 5 5 2" xfId="11566" xr:uid="{59B1D5A1-AC91-4D7F-B04F-60169062C1B4}"/>
    <cellStyle name="Comma 4 2 5 5 2 2" xfId="30401" xr:uid="{ED4C5FBE-7DC5-4365-8547-6F34960E95E6}"/>
    <cellStyle name="Comma 4 2 5 5 2 2 2" xfId="49163" xr:uid="{3566EBB8-6D7F-4179-B80D-9E605D57B055}"/>
    <cellStyle name="Comma 4 2 5 5 2 3" xfId="21010" xr:uid="{8A515353-123B-4DB5-B7F6-1CBB81A980DC}"/>
    <cellStyle name="Comma 4 2 5 5 2 4" xfId="39782" xr:uid="{69248DD3-512E-455C-BEA4-322B73039637}"/>
    <cellStyle name="Comma 4 2 5 5 3" xfId="24763" xr:uid="{1506CAF7-0985-49DE-BAAB-0E717047E6CD}"/>
    <cellStyle name="Comma 4 2 5 5 3 2" xfId="43525" xr:uid="{D02DF1E3-CB48-4AC6-9B3A-390B4C9434EC}"/>
    <cellStyle name="Comma 4 2 5 5 4" xfId="15372" xr:uid="{8C31A77E-6D9E-407D-9677-24DBB4E7A2AB}"/>
    <cellStyle name="Comma 4 2 5 5 5" xfId="34144" xr:uid="{60A656A5-885C-4240-BCFD-8B00317DEF55}"/>
    <cellStyle name="Comma 4 2 5 5 6" xfId="53893" xr:uid="{DE154147-948A-45EE-B96A-B4B3440FC270}"/>
    <cellStyle name="Comma 4 2 5 5 7" xfId="61734" xr:uid="{A090E151-6E7F-40E5-8A8A-894D3D39BF14}"/>
    <cellStyle name="Comma 4 2 5 6" xfId="4165" xr:uid="{02B59EE3-B606-450C-996F-680F44D8C484}"/>
    <cellStyle name="Comma 4 2 5 6 2" xfId="11567" xr:uid="{6B817C80-588E-437D-BB74-A30F727D126D}"/>
    <cellStyle name="Comma 4 2 5 6 2 2" xfId="30402" xr:uid="{925381C8-B093-461C-A727-461B2947A158}"/>
    <cellStyle name="Comma 4 2 5 6 2 2 2" xfId="49164" xr:uid="{30A7FCC7-23D3-4DE1-8D61-EE4911F70A40}"/>
    <cellStyle name="Comma 4 2 5 6 2 3" xfId="21011" xr:uid="{B82F612C-8D2C-477B-A95F-7FF349B58783}"/>
    <cellStyle name="Comma 4 2 5 6 2 4" xfId="39783" xr:uid="{A22AB4FE-DE23-428D-89B2-4C1074F0DDC5}"/>
    <cellStyle name="Comma 4 2 5 6 3" xfId="23212" xr:uid="{6F032633-6492-40D4-AE58-36E6031B5694}"/>
    <cellStyle name="Comma 4 2 5 6 3 2" xfId="41975" xr:uid="{FA2D4C1C-96BD-4381-8CE1-DCD329EA679A}"/>
    <cellStyle name="Comma 4 2 5 6 4" xfId="13821" xr:uid="{17387822-7614-4103-8C95-C70906E8BE9C}"/>
    <cellStyle name="Comma 4 2 5 6 5" xfId="32594" xr:uid="{76246DC3-C5D5-4F22-843A-7CEFC42BAC82}"/>
    <cellStyle name="Comma 4 2 5 6 6" xfId="53894" xr:uid="{67F0A438-1115-4CF3-A1F9-1CFFF5B99EE4}"/>
    <cellStyle name="Comma 4 2 5 6 7" xfId="61735" xr:uid="{07D6D468-B34A-4C99-AEC7-59D0AEE024D6}"/>
    <cellStyle name="Comma 4 2 5 7" xfId="7275" xr:uid="{1949BA70-2340-4C41-838A-AE145A1BBD27}"/>
    <cellStyle name="Comma 4 2 5 7 2" xfId="26314" xr:uid="{5B56E4FA-307F-431D-956F-738FB5C684EE}"/>
    <cellStyle name="Comma 4 2 5 7 2 2" xfId="45076" xr:uid="{0FB709E9-17EC-4983-A7D5-C4A12D0C2AB6}"/>
    <cellStyle name="Comma 4 2 5 7 3" xfId="16923" xr:uid="{C6FB4125-CF4B-4C17-A056-078AF1578388}"/>
    <cellStyle name="Comma 4 2 5 7 4" xfId="35695" xr:uid="{81D768A1-795F-4BE1-9F5B-8179CA3B549E}"/>
    <cellStyle name="Comma 4 2 5 8" xfId="9009" xr:uid="{C1A035F5-FAFE-41EF-AF4C-66B8947C8EC1}"/>
    <cellStyle name="Comma 4 2 5 8 2" xfId="27865" xr:uid="{523B23E9-25A6-4704-A6F3-226CED17F99F}"/>
    <cellStyle name="Comma 4 2 5 8 2 2" xfId="46627" xr:uid="{1D3186A7-B558-41EB-8CE2-557C110B3392}"/>
    <cellStyle name="Comma 4 2 5 8 3" xfId="18474" xr:uid="{51378B5A-0D15-4A82-A2A2-5063ED841EAB}"/>
    <cellStyle name="Comma 4 2 5 8 4" xfId="37246" xr:uid="{B7295CB8-87AC-4F25-8351-259477DB18EC}"/>
    <cellStyle name="Comma 4 2 5 9" xfId="22747" xr:uid="{19964A76-DD3A-4D80-8C06-2E8B444B86EB}"/>
    <cellStyle name="Comma 4 2 5 9 2" xfId="41518" xr:uid="{E782F6B3-AB4D-4419-8CBD-018C39B38F79}"/>
    <cellStyle name="Comma 4 2 6" xfId="1224" xr:uid="{FBB6C544-0323-42DD-922D-7FE6E93476EA}"/>
    <cellStyle name="Comma 4 2 6 10" xfId="13359" xr:uid="{A5655863-F9A8-47E5-95E5-BD9EAF8A5131}"/>
    <cellStyle name="Comma 4 2 6 11" xfId="32140" xr:uid="{25948A52-CC99-4E3D-80A9-A64B8AB808C0}"/>
    <cellStyle name="Comma 4 2 6 12" xfId="51363" xr:uid="{A9738576-2D77-4E78-9EB6-1BA0B0152F85}"/>
    <cellStyle name="Comma 4 2 6 13" xfId="3697" xr:uid="{B821CB4E-A1C8-455F-8E4A-31B598AFAD40}"/>
    <cellStyle name="Comma 4 2 6 14" xfId="59440" xr:uid="{11F1CF13-C193-4160-94DF-901C878C5F5E}"/>
    <cellStyle name="Comma 4 2 6 2" xfId="1430" xr:uid="{CD3CB680-B455-4914-BC17-33DC33C45968}"/>
    <cellStyle name="Comma 4 2 6 2 10" xfId="51364" xr:uid="{41C13D04-F7C6-453F-A7EA-EC9C6DBEEEB0}"/>
    <cellStyle name="Comma 4 2 6 2 11" xfId="3698" xr:uid="{9F8B06A2-EDA1-451A-B1F0-762B2B8FAE35}"/>
    <cellStyle name="Comma 4 2 6 2 12" xfId="59441" xr:uid="{563F4B3B-C1E0-4953-B5D4-1822773064DC}"/>
    <cellStyle name="Comma 4 2 6 2 2" xfId="2088" xr:uid="{53273109-3BC0-4824-8235-3B578E402CF0}"/>
    <cellStyle name="Comma 4 2 6 2 2 10" xfId="59442" xr:uid="{7306980A-3713-46B8-8216-21EA1CE2621F}"/>
    <cellStyle name="Comma 4 2 6 2 2 2" xfId="7283" xr:uid="{F3757D1F-7412-42E0-B65C-EB1E7F1F82EE}"/>
    <cellStyle name="Comma 4 2 6 2 2 2 2" xfId="11568" xr:uid="{EF4300AA-DC63-41DA-876D-7A0A3308D993}"/>
    <cellStyle name="Comma 4 2 6 2 2 2 2 2" xfId="30403" xr:uid="{12B1D3BB-18F8-4A57-962C-B24D3A325AE7}"/>
    <cellStyle name="Comma 4 2 6 2 2 2 2 2 2" xfId="49165" xr:uid="{C4946464-0A68-4DBE-AE5F-F8118CA77817}"/>
    <cellStyle name="Comma 4 2 6 2 2 2 2 3" xfId="21012" xr:uid="{729A0C1C-EB96-440F-815A-95B24712ADEA}"/>
    <cellStyle name="Comma 4 2 6 2 2 2 2 4" xfId="39784" xr:uid="{4791F399-992D-4519-9F56-AF0872B55793}"/>
    <cellStyle name="Comma 4 2 6 2 2 2 3" xfId="26322" xr:uid="{ABB88AED-D3E4-4AF0-938F-1ACB87D22BB0}"/>
    <cellStyle name="Comma 4 2 6 2 2 2 3 2" xfId="45084" xr:uid="{7BE5B5A5-58FC-4659-A6A7-1F289A1DC67F}"/>
    <cellStyle name="Comma 4 2 6 2 2 2 4" xfId="16931" xr:uid="{CDDE26A1-DB3C-4469-9E38-59D5B0BD18D8}"/>
    <cellStyle name="Comma 4 2 6 2 2 2 5" xfId="35703" xr:uid="{83676DCA-5BF8-4499-95E3-D2FCC3CDC276}"/>
    <cellStyle name="Comma 4 2 6 2 2 2 6" xfId="53895" xr:uid="{04D20450-CFFB-43B4-B3B7-490C8E8A61A6}"/>
    <cellStyle name="Comma 4 2 6 2 2 2 7" xfId="61736" xr:uid="{70EB4147-7891-46FD-87EE-EE45BFCF63FA}"/>
    <cellStyle name="Comma 4 2 6 2 2 3" xfId="11569" xr:uid="{E8798DF4-CB41-45D0-A9DD-C148AAAF454B}"/>
    <cellStyle name="Comma 4 2 6 2 2 3 2" xfId="30404" xr:uid="{4FCB542E-DE30-4476-B450-47549044B0F6}"/>
    <cellStyle name="Comma 4 2 6 2 2 3 2 2" xfId="49166" xr:uid="{84719195-CC92-451A-816D-2867B24732EC}"/>
    <cellStyle name="Comma 4 2 6 2 2 3 3" xfId="21013" xr:uid="{FFDA8C33-B6E8-4CFB-BBFB-7D4388697D9C}"/>
    <cellStyle name="Comma 4 2 6 2 2 3 4" xfId="39785" xr:uid="{8357F55E-0DF8-4669-BB0B-E97A6C9C8550}"/>
    <cellStyle name="Comma 4 2 6 2 2 3 5" xfId="53896" xr:uid="{2DA64FD7-1AE9-4029-9E45-AC89261AE884}"/>
    <cellStyle name="Comma 4 2 6 2 2 3 6" xfId="61737" xr:uid="{7064DE3A-9444-4ED4-81BE-3B1F5E7A201A}"/>
    <cellStyle name="Comma 4 2 6 2 2 4" xfId="9017" xr:uid="{538E0267-94AD-4E7C-BE5D-67FBF3F93FF4}"/>
    <cellStyle name="Comma 4 2 6 2 2 4 2" xfId="27873" xr:uid="{F343B5CB-56A4-4722-B1E4-213B0E9BA133}"/>
    <cellStyle name="Comma 4 2 6 2 2 4 2 2" xfId="46635" xr:uid="{27147058-B046-4C9A-902C-662A0C6F63DC}"/>
    <cellStyle name="Comma 4 2 6 2 2 4 3" xfId="18482" xr:uid="{4EE89BE5-BD4C-43C6-B392-0621B14D9C2D}"/>
    <cellStyle name="Comma 4 2 6 2 2 4 4" xfId="37254" xr:uid="{B5A45001-38E5-4C3D-8CE5-1E1F2EEFC534}"/>
    <cellStyle name="Comma 4 2 6 2 2 5" xfId="24245" xr:uid="{9D3AD71E-71FF-41FD-999A-5832D6B2CA99}"/>
    <cellStyle name="Comma 4 2 6 2 2 5 2" xfId="43008" xr:uid="{05A07946-AF18-4D98-963C-99600C6239DF}"/>
    <cellStyle name="Comma 4 2 6 2 2 6" xfId="14854" xr:uid="{E92A3DFE-4573-4A50-8FD5-F2DE555A612C}"/>
    <cellStyle name="Comma 4 2 6 2 2 7" xfId="33627" xr:uid="{54B12419-7412-4FFC-AA9D-31F50DB74EC1}"/>
    <cellStyle name="Comma 4 2 6 2 2 8" xfId="51365" xr:uid="{EECE5386-15F0-4B0A-A604-803A9434A8C8}"/>
    <cellStyle name="Comma 4 2 6 2 2 9" xfId="5198" xr:uid="{F47DD12A-45A4-496C-BCE3-1D539B558CB8}"/>
    <cellStyle name="Comma 4 2 6 2 3" xfId="5974" xr:uid="{EFC79C10-FE25-458C-AB7D-25C6CDBA057F}"/>
    <cellStyle name="Comma 4 2 6 2 3 2" xfId="11570" xr:uid="{A303BFA5-6A72-40F8-A386-962834A25956}"/>
    <cellStyle name="Comma 4 2 6 2 3 2 2" xfId="30405" xr:uid="{A53F5DEB-35E1-4D2E-9292-7CB8F87184FD}"/>
    <cellStyle name="Comma 4 2 6 2 3 2 2 2" xfId="49167" xr:uid="{349652E3-0351-44EB-9470-FE6E6B4D8BB5}"/>
    <cellStyle name="Comma 4 2 6 2 3 2 3" xfId="21014" xr:uid="{D19DC7F4-266E-4DA9-A99A-070EFA7DE955}"/>
    <cellStyle name="Comma 4 2 6 2 3 2 4" xfId="39786" xr:uid="{D74DA25B-7544-4F43-AD35-7108F6A24E91}"/>
    <cellStyle name="Comma 4 2 6 2 3 3" xfId="25021" xr:uid="{01655F79-C5A6-4CC9-8984-11ACF06821AF}"/>
    <cellStyle name="Comma 4 2 6 2 3 3 2" xfId="43783" xr:uid="{76F15D86-2BF2-4B34-8BEC-F0BB83FF3F0E}"/>
    <cellStyle name="Comma 4 2 6 2 3 4" xfId="15630" xr:uid="{5309E809-35BF-4B2B-8FA7-CE1A99C14559}"/>
    <cellStyle name="Comma 4 2 6 2 3 5" xfId="34402" xr:uid="{6837D984-F4F0-4DBF-A4B4-203FD4CD0717}"/>
    <cellStyle name="Comma 4 2 6 2 3 6" xfId="53897" xr:uid="{5EC0BFB6-D415-463D-A317-ECCCB66C78D5}"/>
    <cellStyle name="Comma 4 2 6 2 3 7" xfId="61738" xr:uid="{6DA99B89-883F-4E26-BEBA-812F2A1AC6EB}"/>
    <cellStyle name="Comma 4 2 6 2 4" xfId="4423" xr:uid="{E5E9CF22-35C2-41FC-BB6B-55DA51A24140}"/>
    <cellStyle name="Comma 4 2 6 2 4 2" xfId="11571" xr:uid="{143220A1-B13D-4660-9A88-8B06E4785B77}"/>
    <cellStyle name="Comma 4 2 6 2 4 2 2" xfId="30406" xr:uid="{F9109E9C-19AC-457F-9FC0-BB07ABEFCD20}"/>
    <cellStyle name="Comma 4 2 6 2 4 2 2 2" xfId="49168" xr:uid="{E25DC7F2-3429-4234-819A-93BD96411637}"/>
    <cellStyle name="Comma 4 2 6 2 4 2 3" xfId="21015" xr:uid="{C78391A6-FFBD-4F2A-B2C3-129DD7333918}"/>
    <cellStyle name="Comma 4 2 6 2 4 2 4" xfId="39787" xr:uid="{99AF5E69-E90F-4C5A-A2CF-2B6547C0560E}"/>
    <cellStyle name="Comma 4 2 6 2 4 3" xfId="23470" xr:uid="{B944691E-5203-4B0B-9244-A6016DD333C1}"/>
    <cellStyle name="Comma 4 2 6 2 4 3 2" xfId="42233" xr:uid="{91E0506C-6669-4F8C-8BBD-568A2A75B471}"/>
    <cellStyle name="Comma 4 2 6 2 4 4" xfId="14079" xr:uid="{954F5DBA-05E7-4A7C-94EB-D6AB378FE5C5}"/>
    <cellStyle name="Comma 4 2 6 2 4 5" xfId="32852" xr:uid="{A716611D-F976-4946-B9AF-CA4016F4D556}"/>
    <cellStyle name="Comma 4 2 6 2 4 6" xfId="53898" xr:uid="{EF7F69C5-316C-45E5-ABFC-1E48305FB6DE}"/>
    <cellStyle name="Comma 4 2 6 2 4 7" xfId="61739" xr:uid="{1AF72C21-65F1-4F7A-8B69-5B559A0025EE}"/>
    <cellStyle name="Comma 4 2 6 2 5" xfId="7282" xr:uid="{271EB316-84A1-4A73-93D6-99EAC6796BF4}"/>
    <cellStyle name="Comma 4 2 6 2 5 2" xfId="26321" xr:uid="{EA368936-15AA-4842-B578-6EE35A296EAB}"/>
    <cellStyle name="Comma 4 2 6 2 5 2 2" xfId="45083" xr:uid="{60E3FD4F-600F-426A-B7E5-0307274B779A}"/>
    <cellStyle name="Comma 4 2 6 2 5 3" xfId="16930" xr:uid="{376D850A-A4E7-4300-AF94-E4FB6FBD2134}"/>
    <cellStyle name="Comma 4 2 6 2 5 4" xfId="35702" xr:uid="{7527F180-1E49-4117-82B8-D9095EE75EC4}"/>
    <cellStyle name="Comma 4 2 6 2 6" xfId="9016" xr:uid="{8682A788-1480-4931-8996-52B42E03F488}"/>
    <cellStyle name="Comma 4 2 6 2 6 2" xfId="27872" xr:uid="{42F477F2-EA7B-419F-9AB7-7864526566B3}"/>
    <cellStyle name="Comma 4 2 6 2 6 2 2" xfId="46634" xr:uid="{2203F140-9551-4DB8-B625-3A3C755C0D1F}"/>
    <cellStyle name="Comma 4 2 6 2 6 3" xfId="18481" xr:uid="{234F3D61-3016-4986-BC3F-67706504A787}"/>
    <cellStyle name="Comma 4 2 6 2 6 4" xfId="37253" xr:uid="{FDEA3F5D-33C1-4B80-9EE9-F6D3D77D5A49}"/>
    <cellStyle name="Comma 4 2 6 2 7" xfId="22751" xr:uid="{A444B1DD-8E78-424D-99C5-1159DA121246}"/>
    <cellStyle name="Comma 4 2 6 2 7 2" xfId="41522" xr:uid="{55740B40-2916-4BEB-9883-5E33CA549FBC}"/>
    <cellStyle name="Comma 4 2 6 2 8" xfId="13360" xr:uid="{B27456F1-96BA-4534-ACD9-7E74889E600E}"/>
    <cellStyle name="Comma 4 2 6 2 9" xfId="32141" xr:uid="{7A5C5BEE-472A-4744-9460-083D41C9E7AB}"/>
    <cellStyle name="Comma 4 2 6 3" xfId="1882" xr:uid="{34A6A5DD-66C8-4866-A201-4F41EECA3A14}"/>
    <cellStyle name="Comma 4 2 6 3 10" xfId="51366" xr:uid="{BFE3D112-1762-4781-97B1-A95FF1E1463F}"/>
    <cellStyle name="Comma 4 2 6 3 11" xfId="3699" xr:uid="{F807BF08-2824-4A69-99C5-3953AED8DB2A}"/>
    <cellStyle name="Comma 4 2 6 3 12" xfId="59443" xr:uid="{CF541D81-4C24-40BC-A98C-8F1D50F20C92}"/>
    <cellStyle name="Comma 4 2 6 3 2" xfId="2743" xr:uid="{CCD1B258-C253-4C2E-9C79-B76C12624853}"/>
    <cellStyle name="Comma 4 2 6 3 2 10" xfId="59444" xr:uid="{14AAA61D-2D96-422D-8B9C-98FCABE16751}"/>
    <cellStyle name="Comma 4 2 6 3 2 2" xfId="7285" xr:uid="{D8567288-15FC-4F0F-933D-C4C292813574}"/>
    <cellStyle name="Comma 4 2 6 3 2 2 2" xfId="11572" xr:uid="{7BE8C534-65BD-4EBF-9C7E-7C5C930BDABE}"/>
    <cellStyle name="Comma 4 2 6 3 2 2 2 2" xfId="30407" xr:uid="{7F36E052-F9AB-40EE-9A4D-76DF4F1F036D}"/>
    <cellStyle name="Comma 4 2 6 3 2 2 2 2 2" xfId="49169" xr:uid="{43D29A4C-3B67-4F24-865E-E099D333A57C}"/>
    <cellStyle name="Comma 4 2 6 3 2 2 2 3" xfId="21016" xr:uid="{CB8CAA4F-5FEE-4E79-B9B6-967DCB20040C}"/>
    <cellStyle name="Comma 4 2 6 3 2 2 2 4" xfId="39788" xr:uid="{7CDDDF74-DC1A-4F87-AC0E-4A6AFF0524E6}"/>
    <cellStyle name="Comma 4 2 6 3 2 2 3" xfId="26324" xr:uid="{A1EF8CB3-8599-4C4B-BBB8-B86EA3BA8678}"/>
    <cellStyle name="Comma 4 2 6 3 2 2 3 2" xfId="45086" xr:uid="{7132941C-D148-4A12-AE7B-74280A76D418}"/>
    <cellStyle name="Comma 4 2 6 3 2 2 4" xfId="16933" xr:uid="{D7A23B8A-7803-46A4-B65F-8D7E2457746E}"/>
    <cellStyle name="Comma 4 2 6 3 2 2 5" xfId="35705" xr:uid="{CD639F12-77F9-4689-8FA7-433CE9A7FD09}"/>
    <cellStyle name="Comma 4 2 6 3 2 2 6" xfId="53899" xr:uid="{16EC30A8-1ED7-49B6-8410-91354D334B65}"/>
    <cellStyle name="Comma 4 2 6 3 2 2 7" xfId="61740" xr:uid="{9E9BB3DE-86E4-4533-B10C-A7F293BC0FE6}"/>
    <cellStyle name="Comma 4 2 6 3 2 3" xfId="11573" xr:uid="{D72A1060-7342-4304-B5A2-2F16CF808F62}"/>
    <cellStyle name="Comma 4 2 6 3 2 3 2" xfId="30408" xr:uid="{2EAD0A68-CD26-4E41-B6C2-712556633F31}"/>
    <cellStyle name="Comma 4 2 6 3 2 3 2 2" xfId="49170" xr:uid="{4A2523DF-C0EF-496A-AEE9-DCF6BEAD55C4}"/>
    <cellStyle name="Comma 4 2 6 3 2 3 3" xfId="21017" xr:uid="{8B5AAD03-107C-465F-A9EE-A642D7C32919}"/>
    <cellStyle name="Comma 4 2 6 3 2 3 4" xfId="39789" xr:uid="{694E13FE-90E7-4CDC-8D0F-8070B94FAD38}"/>
    <cellStyle name="Comma 4 2 6 3 2 3 5" xfId="53900" xr:uid="{696B7B29-3DD9-41C2-83F9-488180B88249}"/>
    <cellStyle name="Comma 4 2 6 3 2 3 6" xfId="61741" xr:uid="{93F0E116-EFB4-42B6-9EB1-99FB1D710B2C}"/>
    <cellStyle name="Comma 4 2 6 3 2 4" xfId="9019" xr:uid="{A26786CE-6D44-418D-BC29-1DD08236BADA}"/>
    <cellStyle name="Comma 4 2 6 3 2 4 2" xfId="27875" xr:uid="{421E4EA5-0D17-4815-A8A5-9F80BEBCF6A1}"/>
    <cellStyle name="Comma 4 2 6 3 2 4 2 2" xfId="46637" xr:uid="{2934BB5E-3919-4710-8272-630434100BA7}"/>
    <cellStyle name="Comma 4 2 6 3 2 4 3" xfId="18484" xr:uid="{D99308BA-36FB-431C-93E8-67A3573DBF84}"/>
    <cellStyle name="Comma 4 2 6 3 2 4 4" xfId="37256" xr:uid="{C69BB511-776B-4C2D-AAEB-5EB1D7F2F367}"/>
    <cellStyle name="Comma 4 2 6 3 2 5" xfId="24463" xr:uid="{BBABBD1F-2E0D-4FF2-AD92-2CC7DC6C5EFF}"/>
    <cellStyle name="Comma 4 2 6 3 2 5 2" xfId="43226" xr:uid="{B3565314-1E3E-4B19-8009-7193858563D8}"/>
    <cellStyle name="Comma 4 2 6 3 2 6" xfId="15072" xr:uid="{73DB963B-3309-4465-849B-BEB8B2035804}"/>
    <cellStyle name="Comma 4 2 6 3 2 7" xfId="33845" xr:uid="{C970AF6D-0792-46A8-9292-D06FB731BC2F}"/>
    <cellStyle name="Comma 4 2 6 3 2 8" xfId="51367" xr:uid="{CC624731-D0D6-49A6-99BD-9755D5129184}"/>
    <cellStyle name="Comma 4 2 6 3 2 9" xfId="5416" xr:uid="{CDC5F734-2E4C-4053-B7A0-F393533C8F0E}"/>
    <cellStyle name="Comma 4 2 6 3 3" xfId="6192" xr:uid="{C5913E63-7A29-4D2D-8C78-FFA1E687FCE5}"/>
    <cellStyle name="Comma 4 2 6 3 3 2" xfId="11574" xr:uid="{6249358F-77A7-4395-9891-E3AB62D18537}"/>
    <cellStyle name="Comma 4 2 6 3 3 2 2" xfId="30409" xr:uid="{3B2D618C-1247-439C-ADD6-7CAD03930C1E}"/>
    <cellStyle name="Comma 4 2 6 3 3 2 2 2" xfId="49171" xr:uid="{FE529A23-4131-438A-8C9F-3836DF50CCCB}"/>
    <cellStyle name="Comma 4 2 6 3 3 2 3" xfId="21018" xr:uid="{B7CA0D5F-35A7-41FA-90CD-4BE8787BDC7E}"/>
    <cellStyle name="Comma 4 2 6 3 3 2 4" xfId="39790" xr:uid="{B53CD2C9-8F23-42CC-BBA3-986DEFA42799}"/>
    <cellStyle name="Comma 4 2 6 3 3 3" xfId="25239" xr:uid="{A96B8C58-C68A-44D0-994A-7D3FE5B5144A}"/>
    <cellStyle name="Comma 4 2 6 3 3 3 2" xfId="44001" xr:uid="{C82A8942-3644-4AB9-95B2-F47AFEDC2A11}"/>
    <cellStyle name="Comma 4 2 6 3 3 4" xfId="15848" xr:uid="{D97646A9-BD6E-4405-9B8B-F85AB5ED35C1}"/>
    <cellStyle name="Comma 4 2 6 3 3 5" xfId="34620" xr:uid="{A799CEAA-38D6-42A8-853C-FF2F23752C9F}"/>
    <cellStyle name="Comma 4 2 6 3 3 6" xfId="53901" xr:uid="{D8CD68D1-9F59-410F-99BB-5D6DBA356EDF}"/>
    <cellStyle name="Comma 4 2 6 3 3 7" xfId="61742" xr:uid="{B45F04E3-4BA1-4B34-944E-C38DF3E0DD47}"/>
    <cellStyle name="Comma 4 2 6 3 4" xfId="4641" xr:uid="{D35D898B-1789-4A3E-A553-4D518FE84F34}"/>
    <cellStyle name="Comma 4 2 6 3 4 2" xfId="11575" xr:uid="{06054F71-B149-427B-935E-03FF9237DF5C}"/>
    <cellStyle name="Comma 4 2 6 3 4 2 2" xfId="30410" xr:uid="{AA2AABC1-FCD4-4666-8001-EDDF008C2390}"/>
    <cellStyle name="Comma 4 2 6 3 4 2 2 2" xfId="49172" xr:uid="{72D2D8E3-3CDF-4BE7-8987-99BAA77D1EF8}"/>
    <cellStyle name="Comma 4 2 6 3 4 2 3" xfId="21019" xr:uid="{5E4E18D8-C169-4972-96F7-05131F464B90}"/>
    <cellStyle name="Comma 4 2 6 3 4 2 4" xfId="39791" xr:uid="{80A85257-FAD2-4D83-BD95-9646967F1246}"/>
    <cellStyle name="Comma 4 2 6 3 4 3" xfId="23688" xr:uid="{04C7EF06-E8C7-4804-A20D-4F58E0F36D45}"/>
    <cellStyle name="Comma 4 2 6 3 4 3 2" xfId="42451" xr:uid="{459E6788-59EA-4AA4-BDDF-5184FFE25D0F}"/>
    <cellStyle name="Comma 4 2 6 3 4 4" xfId="14297" xr:uid="{F6FB3DBA-14FC-470C-B4D0-69491EA8A586}"/>
    <cellStyle name="Comma 4 2 6 3 4 5" xfId="33070" xr:uid="{0F0B37BC-2894-4AA2-AFBD-CB7EE85EFD2E}"/>
    <cellStyle name="Comma 4 2 6 3 4 6" xfId="53902" xr:uid="{0A355918-C007-4D63-937F-11D457B99384}"/>
    <cellStyle name="Comma 4 2 6 3 4 7" xfId="61743" xr:uid="{6EA4270C-6B2B-4F1E-9DEB-12BB1830BAE1}"/>
    <cellStyle name="Comma 4 2 6 3 5" xfId="7284" xr:uid="{4B40DA2E-579C-4E46-BAF7-5CF54E93D77D}"/>
    <cellStyle name="Comma 4 2 6 3 5 2" xfId="26323" xr:uid="{925DCA93-939B-4AF7-A640-5C770469C2E4}"/>
    <cellStyle name="Comma 4 2 6 3 5 2 2" xfId="45085" xr:uid="{CE0A8E80-ECC0-4635-8E07-3F1F6DECF855}"/>
    <cellStyle name="Comma 4 2 6 3 5 3" xfId="16932" xr:uid="{2713A2EB-C4E4-4659-9ACD-04BE57C36EB8}"/>
    <cellStyle name="Comma 4 2 6 3 5 4" xfId="35704" xr:uid="{36994053-516A-4A46-9606-1CBFE2DD8E24}"/>
    <cellStyle name="Comma 4 2 6 3 6" xfId="9018" xr:uid="{BF8BA05F-80C9-49CC-9C1D-72925C6DA3F4}"/>
    <cellStyle name="Comma 4 2 6 3 6 2" xfId="27874" xr:uid="{A35C4808-2A51-4474-AC0F-DA482D87BC61}"/>
    <cellStyle name="Comma 4 2 6 3 6 2 2" xfId="46636" xr:uid="{C8D59C73-925C-4588-B8D3-6873EE0C2520}"/>
    <cellStyle name="Comma 4 2 6 3 6 3" xfId="18483" xr:uid="{6CADD1B9-8873-4C5C-9412-1277CC444B94}"/>
    <cellStyle name="Comma 4 2 6 3 6 4" xfId="37255" xr:uid="{D54AA74E-542C-4227-B772-A97D6318B27B}"/>
    <cellStyle name="Comma 4 2 6 3 7" xfId="22752" xr:uid="{35F8ABCD-5F34-4BB8-8615-3D4C59482DD1}"/>
    <cellStyle name="Comma 4 2 6 3 7 2" xfId="41523" xr:uid="{A0040C76-50A5-48F5-9DA4-0716F8AA39F7}"/>
    <cellStyle name="Comma 4 2 6 3 8" xfId="13361" xr:uid="{47F44299-768D-4A02-9371-F7AFD02C5EF9}"/>
    <cellStyle name="Comma 4 2 6 3 9" xfId="32142" xr:uid="{81D42D96-025F-46AF-90D4-70AED61F5312}"/>
    <cellStyle name="Comma 4 2 6 4" xfId="1676" xr:uid="{3EBBCF94-188A-4E25-80C5-F7CAC1E96495}"/>
    <cellStyle name="Comma 4 2 6 4 10" xfId="59445" xr:uid="{87533C65-F3D3-4ED2-961E-3F3C6E84D53F}"/>
    <cellStyle name="Comma 4 2 6 4 2" xfId="7286" xr:uid="{2F49C529-3860-4EAF-B2FE-14C5B593A4DB}"/>
    <cellStyle name="Comma 4 2 6 4 2 2" xfId="11576" xr:uid="{5BEE1115-7BE1-4E88-93B0-8F6BCACF42AF}"/>
    <cellStyle name="Comma 4 2 6 4 2 2 2" xfId="30411" xr:uid="{CC91EB68-5403-466A-ACF3-EDAD4CCCF11C}"/>
    <cellStyle name="Comma 4 2 6 4 2 2 2 2" xfId="49173" xr:uid="{3956024D-A028-4622-9D74-64E319EADA5E}"/>
    <cellStyle name="Comma 4 2 6 4 2 2 3" xfId="21020" xr:uid="{4CAC8211-FBDD-46C8-A6B5-E5A99DD80B88}"/>
    <cellStyle name="Comma 4 2 6 4 2 2 4" xfId="39792" xr:uid="{260FF193-A384-4240-8331-3784D47B1BB2}"/>
    <cellStyle name="Comma 4 2 6 4 2 3" xfId="26325" xr:uid="{D0406D8B-0F21-441B-AAE3-02D88B58AEE8}"/>
    <cellStyle name="Comma 4 2 6 4 2 3 2" xfId="45087" xr:uid="{C80F56F0-43FB-448F-BCAF-34C16E00D75B}"/>
    <cellStyle name="Comma 4 2 6 4 2 4" xfId="16934" xr:uid="{0D0DC54F-BC93-48FA-948B-837B04917238}"/>
    <cellStyle name="Comma 4 2 6 4 2 5" xfId="35706" xr:uid="{DEE8B011-4D22-4A34-88F1-4808B2012C68}"/>
    <cellStyle name="Comma 4 2 6 4 2 6" xfId="53903" xr:uid="{26B57A03-2AF5-4F73-BA21-AB896362BE6B}"/>
    <cellStyle name="Comma 4 2 6 4 2 7" xfId="61744" xr:uid="{4D61C40B-5E61-4C8E-B35C-3573CE0CA049}"/>
    <cellStyle name="Comma 4 2 6 4 3" xfId="11577" xr:uid="{4D010AE6-C6BF-4D9D-B386-D0FBFEE9A6A5}"/>
    <cellStyle name="Comma 4 2 6 4 3 2" xfId="30412" xr:uid="{7C55664C-015F-4FAD-973C-E2531017F1AA}"/>
    <cellStyle name="Comma 4 2 6 4 3 2 2" xfId="49174" xr:uid="{C354D791-EB85-41A6-A647-909F6339DA63}"/>
    <cellStyle name="Comma 4 2 6 4 3 3" xfId="21021" xr:uid="{A093BC05-7513-4D23-B937-EC376DB5EF5F}"/>
    <cellStyle name="Comma 4 2 6 4 3 4" xfId="39793" xr:uid="{4EDA956B-D57F-4FE6-A8C0-9F980DD062E1}"/>
    <cellStyle name="Comma 4 2 6 4 3 5" xfId="53904" xr:uid="{A8EA5499-9787-45B2-8184-F79FA39C4DDE}"/>
    <cellStyle name="Comma 4 2 6 4 3 6" xfId="61745" xr:uid="{3F0DCAF4-0D64-4D16-B462-9080D050D511}"/>
    <cellStyle name="Comma 4 2 6 4 4" xfId="9020" xr:uid="{AFCAD332-4A02-44B5-A860-2547F8B0C116}"/>
    <cellStyle name="Comma 4 2 6 4 4 2" xfId="27876" xr:uid="{5670890C-85DB-4148-901B-5E01103DFC26}"/>
    <cellStyle name="Comma 4 2 6 4 4 2 2" xfId="46638" xr:uid="{5AC03EAC-ECF9-4F20-8043-C78989D61226}"/>
    <cellStyle name="Comma 4 2 6 4 4 3" xfId="18485" xr:uid="{E197B45D-6B07-4C60-91D5-C25E6FD79604}"/>
    <cellStyle name="Comma 4 2 6 4 4 4" xfId="37257" xr:uid="{49C5D39A-2697-4EF0-BFA2-3A42A8C3A2B8}"/>
    <cellStyle name="Comma 4 2 6 4 5" xfId="24030" xr:uid="{490C61D0-9644-492D-BB8B-AB3DD73B710A}"/>
    <cellStyle name="Comma 4 2 6 4 5 2" xfId="42793" xr:uid="{B5B85E8F-79B7-4378-B4D7-D857412A7299}"/>
    <cellStyle name="Comma 4 2 6 4 6" xfId="14639" xr:uid="{CB4FDC96-7BEC-4814-BEDA-A988F7BBC106}"/>
    <cellStyle name="Comma 4 2 6 4 7" xfId="33412" xr:uid="{647384E9-C1FD-41DF-84AD-B42D85398108}"/>
    <cellStyle name="Comma 4 2 6 4 8" xfId="51368" xr:uid="{6CC96648-E600-4C6F-80FD-E7B2CD787A3C}"/>
    <cellStyle name="Comma 4 2 6 4 9" xfId="4983" xr:uid="{1FC18886-2A86-476E-A642-B0B79EA6814C}"/>
    <cellStyle name="Comma 4 2 6 5" xfId="5759" xr:uid="{8637D837-8F26-4BA3-9382-D7B05708E7AF}"/>
    <cellStyle name="Comma 4 2 6 5 2" xfId="11578" xr:uid="{EE6ECD6A-0CF5-4B6C-938B-2354D78669F2}"/>
    <cellStyle name="Comma 4 2 6 5 2 2" xfId="30413" xr:uid="{6C69C69D-4AD4-4888-A529-C1652424CC3C}"/>
    <cellStyle name="Comma 4 2 6 5 2 2 2" xfId="49175" xr:uid="{75851E88-0CE3-41F1-B616-B5B9A12F99C0}"/>
    <cellStyle name="Comma 4 2 6 5 2 3" xfId="21022" xr:uid="{65AFA834-8BC8-44C9-9C11-8DC7A4FC6868}"/>
    <cellStyle name="Comma 4 2 6 5 2 4" xfId="39794" xr:uid="{E5C55EFF-8190-4351-9AAF-754E732A18F4}"/>
    <cellStyle name="Comma 4 2 6 5 3" xfId="24806" xr:uid="{2A370594-1069-4E71-BD95-499B96D6EC88}"/>
    <cellStyle name="Comma 4 2 6 5 3 2" xfId="43568" xr:uid="{F36EC8CF-1749-4F75-AEDD-1989EC8C750D}"/>
    <cellStyle name="Comma 4 2 6 5 4" xfId="15415" xr:uid="{118EAEC8-0E01-406A-9F0F-A21C77ECE411}"/>
    <cellStyle name="Comma 4 2 6 5 5" xfId="34187" xr:uid="{E264F98D-C58B-48B7-9211-FBC716CD88E7}"/>
    <cellStyle name="Comma 4 2 6 5 6" xfId="53905" xr:uid="{3E962515-C7F6-44A2-BA0F-8587B7793709}"/>
    <cellStyle name="Comma 4 2 6 5 7" xfId="61746" xr:uid="{506B485D-3F58-47FF-93A6-EBAE3864002B}"/>
    <cellStyle name="Comma 4 2 6 6" xfId="4208" xr:uid="{AA22F649-96C7-408C-A5C6-AAF4A20A163B}"/>
    <cellStyle name="Comma 4 2 6 6 2" xfId="11579" xr:uid="{FAAC5B66-18AE-4144-A304-9C09FF38BE72}"/>
    <cellStyle name="Comma 4 2 6 6 2 2" xfId="30414" xr:uid="{E8442939-1BE9-4EB6-B2FF-41C788A795E3}"/>
    <cellStyle name="Comma 4 2 6 6 2 2 2" xfId="49176" xr:uid="{BFD96DDF-F690-4CAE-A6B6-8E136646C88A}"/>
    <cellStyle name="Comma 4 2 6 6 2 3" xfId="21023" xr:uid="{9294D97F-1AA9-4EBC-A211-6C4A608E0565}"/>
    <cellStyle name="Comma 4 2 6 6 2 4" xfId="39795" xr:uid="{4F9F87DF-B27F-48C7-8E2B-CDBF4A8360E5}"/>
    <cellStyle name="Comma 4 2 6 6 3" xfId="23255" xr:uid="{81AD2E1F-D3EF-4B1D-B98D-D9304B79EFD7}"/>
    <cellStyle name="Comma 4 2 6 6 3 2" xfId="42018" xr:uid="{199190EC-822A-4751-82ED-F37FDEE86303}"/>
    <cellStyle name="Comma 4 2 6 6 4" xfId="13864" xr:uid="{87F06A5F-7124-429F-82E7-730162256644}"/>
    <cellStyle name="Comma 4 2 6 6 5" xfId="32637" xr:uid="{B06C2767-6401-48B8-92C1-DEEBAA4F38C0}"/>
    <cellStyle name="Comma 4 2 6 6 6" xfId="53906" xr:uid="{B785854F-194C-441F-B558-04836408A123}"/>
    <cellStyle name="Comma 4 2 6 6 7" xfId="61747" xr:uid="{C537F130-D0C9-4FE5-83C4-A9EB17C3F4AA}"/>
    <cellStyle name="Comma 4 2 6 7" xfId="7281" xr:uid="{E3D8C48F-174C-4453-9264-48CD8DB779D8}"/>
    <cellStyle name="Comma 4 2 6 7 2" xfId="26320" xr:uid="{EEACA520-F2D9-484B-AE51-71BD02227DC9}"/>
    <cellStyle name="Comma 4 2 6 7 2 2" xfId="45082" xr:uid="{97E19EAB-6F9F-487D-A83E-29387FF95769}"/>
    <cellStyle name="Comma 4 2 6 7 3" xfId="16929" xr:uid="{33735821-BEA8-4BC8-AFB3-BC11AFB450B9}"/>
    <cellStyle name="Comma 4 2 6 7 4" xfId="35701" xr:uid="{F230BBBB-CC32-404B-AEC1-AB3AA60731EA}"/>
    <cellStyle name="Comma 4 2 6 8" xfId="9015" xr:uid="{C9524BB6-E218-4BCB-9F4F-6ECDD0FD8BBB}"/>
    <cellStyle name="Comma 4 2 6 8 2" xfId="27871" xr:uid="{45D30E3F-24C6-4118-8C82-64D6B0503F4F}"/>
    <cellStyle name="Comma 4 2 6 8 2 2" xfId="46633" xr:uid="{CEE37B5A-0462-4AFF-BBF6-550E35E4034B}"/>
    <cellStyle name="Comma 4 2 6 8 3" xfId="18480" xr:uid="{9500EB48-EAB6-4B76-80CF-6A8B557304B7}"/>
    <cellStyle name="Comma 4 2 6 8 4" xfId="37252" xr:uid="{1E3E70A0-9B40-4DE9-884A-7869EBFEC9F4}"/>
    <cellStyle name="Comma 4 2 6 9" xfId="22750" xr:uid="{732A508B-E6F4-4941-97C7-025EFF397B86}"/>
    <cellStyle name="Comma 4 2 6 9 2" xfId="41521" xr:uid="{E44CB0F8-885D-443E-A136-589D7157DCAD}"/>
    <cellStyle name="Comma 4 2 7" xfId="1264" xr:uid="{DA872BB8-A007-40A0-8AD0-CE79E962F647}"/>
    <cellStyle name="Comma 4 2 7 10" xfId="32143" xr:uid="{36118922-D877-405F-B3D3-F9BE4A4513AD}"/>
    <cellStyle name="Comma 4 2 7 11" xfId="51369" xr:uid="{8334D26C-CFFD-46E6-BA1B-AF537B34E978}"/>
    <cellStyle name="Comma 4 2 7 12" xfId="3700" xr:uid="{F13BC2AD-AD65-4522-962A-87CF13C82E33}"/>
    <cellStyle name="Comma 4 2 7 13" xfId="59446" xr:uid="{A507DE4B-A418-42A4-B278-A8A8DDA875F2}"/>
    <cellStyle name="Comma 4 2 7 2" xfId="1922" xr:uid="{DF81A3BD-161C-4C75-A386-41EFB639DB67}"/>
    <cellStyle name="Comma 4 2 7 2 10" xfId="51370" xr:uid="{57E13C47-7032-4519-AD4D-36F338863BB5}"/>
    <cellStyle name="Comma 4 2 7 2 11" xfId="3701" xr:uid="{502EC6D5-9425-4E6D-BB79-AF7A47B9FBD9}"/>
    <cellStyle name="Comma 4 2 7 2 12" xfId="59447" xr:uid="{CD5AAC0F-6335-45E3-8CCA-4D5D63B88B7E}"/>
    <cellStyle name="Comma 4 2 7 2 2" xfId="2744" xr:uid="{F3EC2189-6662-4333-BB60-1C7D0CEE10D3}"/>
    <cellStyle name="Comma 4 2 7 2 2 10" xfId="59448" xr:uid="{2677FFFF-8F72-4930-8A6D-311CE70919A4}"/>
    <cellStyle name="Comma 4 2 7 2 2 2" xfId="7289" xr:uid="{72022709-494F-4CD6-AFB6-9E92E9654F3C}"/>
    <cellStyle name="Comma 4 2 7 2 2 2 2" xfId="11580" xr:uid="{27CE26FA-2E12-4D19-9AFE-824148FF9EC0}"/>
    <cellStyle name="Comma 4 2 7 2 2 2 2 2" xfId="30415" xr:uid="{448C620D-22B2-45CE-B267-4D69BC6ABAD1}"/>
    <cellStyle name="Comma 4 2 7 2 2 2 2 2 2" xfId="49177" xr:uid="{4E003116-125F-4EC7-88C4-5A4A792C34F4}"/>
    <cellStyle name="Comma 4 2 7 2 2 2 2 3" xfId="21024" xr:uid="{F774FD4C-6444-4E4D-A630-F8C652DF6146}"/>
    <cellStyle name="Comma 4 2 7 2 2 2 2 4" xfId="39796" xr:uid="{35F61245-2E34-4533-A5B4-385FDBCAF346}"/>
    <cellStyle name="Comma 4 2 7 2 2 2 3" xfId="26328" xr:uid="{98C936F3-C6EE-4CAD-B777-F11AD1396AA1}"/>
    <cellStyle name="Comma 4 2 7 2 2 2 3 2" xfId="45090" xr:uid="{874C7D28-786B-4040-9A32-826D8FDBDAF5}"/>
    <cellStyle name="Comma 4 2 7 2 2 2 4" xfId="16937" xr:uid="{D005EDC2-1F39-4F3D-BED6-592028D9A0C4}"/>
    <cellStyle name="Comma 4 2 7 2 2 2 5" xfId="35709" xr:uid="{863AFBBA-CCB3-4B4D-A762-27DCCC9867AC}"/>
    <cellStyle name="Comma 4 2 7 2 2 2 6" xfId="53907" xr:uid="{20D6AD62-2157-4EAE-BFBF-7A64FC174414}"/>
    <cellStyle name="Comma 4 2 7 2 2 2 7" xfId="61748" xr:uid="{1B6E1197-5630-4FF9-9B12-DC3A420E8F97}"/>
    <cellStyle name="Comma 4 2 7 2 2 3" xfId="11581" xr:uid="{A33B0754-5957-4CF6-86B3-9AC56376D436}"/>
    <cellStyle name="Comma 4 2 7 2 2 3 2" xfId="30416" xr:uid="{A6C077CD-F5FA-4953-9A30-969EAF424CFA}"/>
    <cellStyle name="Comma 4 2 7 2 2 3 2 2" xfId="49178" xr:uid="{98219A3D-83DC-4C3A-8050-D9DF19863A9D}"/>
    <cellStyle name="Comma 4 2 7 2 2 3 3" xfId="21025" xr:uid="{19D2D71D-826A-4E66-B3E0-A905CBF729DE}"/>
    <cellStyle name="Comma 4 2 7 2 2 3 4" xfId="39797" xr:uid="{DCA3E56E-D7F6-4C8F-A529-3D0A9B806B4A}"/>
    <cellStyle name="Comma 4 2 7 2 2 3 5" xfId="53908" xr:uid="{0FDA42BD-D5E9-423F-A9D4-B902ADA775F2}"/>
    <cellStyle name="Comma 4 2 7 2 2 3 6" xfId="61749" xr:uid="{2F53E494-2120-4984-B47C-7D0E3E8C1557}"/>
    <cellStyle name="Comma 4 2 7 2 2 4" xfId="9023" xr:uid="{D997CDB5-2A5B-47FF-8E28-B67E6D98D543}"/>
    <cellStyle name="Comma 4 2 7 2 2 4 2" xfId="27879" xr:uid="{0D43C0F4-D785-4A7E-A161-26D683B43958}"/>
    <cellStyle name="Comma 4 2 7 2 2 4 2 2" xfId="46641" xr:uid="{9374DBED-D4F2-43CC-973A-0156F1FEFCEB}"/>
    <cellStyle name="Comma 4 2 7 2 2 4 3" xfId="18488" xr:uid="{2A4ED348-1CA7-41C2-811F-6EAC4AD84F65}"/>
    <cellStyle name="Comma 4 2 7 2 2 4 4" xfId="37260" xr:uid="{D0601411-86EE-46A8-BA5B-1EC2516F6194}"/>
    <cellStyle name="Comma 4 2 7 2 2 5" xfId="24506" xr:uid="{181D27FD-50CA-4BCA-978E-9D4BF26C158F}"/>
    <cellStyle name="Comma 4 2 7 2 2 5 2" xfId="43269" xr:uid="{25A86E86-44CF-409D-872C-6D2E976AC84C}"/>
    <cellStyle name="Comma 4 2 7 2 2 6" xfId="15115" xr:uid="{31D35F2B-9FF4-43FA-A5FC-191BEB2F6510}"/>
    <cellStyle name="Comma 4 2 7 2 2 7" xfId="33888" xr:uid="{B99BDC34-9BD7-44DA-9941-32A84B09A260}"/>
    <cellStyle name="Comma 4 2 7 2 2 8" xfId="51371" xr:uid="{290E33E4-5920-4CFE-BB35-28D1C3B23081}"/>
    <cellStyle name="Comma 4 2 7 2 2 9" xfId="5459" xr:uid="{FDFAEBBE-F1C3-4C39-AB02-742E5CC2BFAF}"/>
    <cellStyle name="Comma 4 2 7 2 3" xfId="6235" xr:uid="{767A93C9-A37C-4800-B2D6-A96F629404F4}"/>
    <cellStyle name="Comma 4 2 7 2 3 2" xfId="11582" xr:uid="{74C782E5-CECA-4CE6-ADBF-943502403D4F}"/>
    <cellStyle name="Comma 4 2 7 2 3 2 2" xfId="30417" xr:uid="{10FB4540-D849-450F-B105-5B42C5CA9948}"/>
    <cellStyle name="Comma 4 2 7 2 3 2 2 2" xfId="49179" xr:uid="{26138AF4-EE8F-49C2-8AA6-220690F81D9D}"/>
    <cellStyle name="Comma 4 2 7 2 3 2 3" xfId="21026" xr:uid="{7FB7785F-7D1C-4401-A5D5-EAF6F8B26F57}"/>
    <cellStyle name="Comma 4 2 7 2 3 2 4" xfId="39798" xr:uid="{02161BFF-1E63-444F-98C9-E8DA0C72C636}"/>
    <cellStyle name="Comma 4 2 7 2 3 3" xfId="25282" xr:uid="{2ACA3919-08A3-4924-B82E-7FCE2B0EB9B2}"/>
    <cellStyle name="Comma 4 2 7 2 3 3 2" xfId="44044" xr:uid="{0E1EEE33-25B4-4BA0-9EE1-BAEAF2F97989}"/>
    <cellStyle name="Comma 4 2 7 2 3 4" xfId="15891" xr:uid="{04B864E4-BCE6-4DF3-944B-FF7A5914C7FC}"/>
    <cellStyle name="Comma 4 2 7 2 3 5" xfId="34663" xr:uid="{ADC5F1BB-AB73-40D7-AFBF-39CFAD6C7D17}"/>
    <cellStyle name="Comma 4 2 7 2 3 6" xfId="53909" xr:uid="{D2AA1C1F-CECE-4E73-AFE7-62DE633FB224}"/>
    <cellStyle name="Comma 4 2 7 2 3 7" xfId="61750" xr:uid="{F6276665-F690-4EF5-B86B-B2FFE7501F10}"/>
    <cellStyle name="Comma 4 2 7 2 4" xfId="4684" xr:uid="{6F49E9A5-6341-40DD-B876-CDC282A515EE}"/>
    <cellStyle name="Comma 4 2 7 2 4 2" xfId="11583" xr:uid="{2CA2ED48-373A-4115-BDD0-9D81B90297FE}"/>
    <cellStyle name="Comma 4 2 7 2 4 2 2" xfId="30418" xr:uid="{3A61D621-1209-4D42-A950-23CF65FCA753}"/>
    <cellStyle name="Comma 4 2 7 2 4 2 2 2" xfId="49180" xr:uid="{B5E3CD48-E21E-4A3F-8ECF-9E53EA4664B7}"/>
    <cellStyle name="Comma 4 2 7 2 4 2 3" xfId="21027" xr:uid="{6B8A5993-3695-4E1A-A690-A4C28CFFCA51}"/>
    <cellStyle name="Comma 4 2 7 2 4 2 4" xfId="39799" xr:uid="{45AA43FE-EE29-448D-A80D-3DE8AB9D8E68}"/>
    <cellStyle name="Comma 4 2 7 2 4 3" xfId="23731" xr:uid="{CA225FC5-289F-444D-BA64-71F63CD596B8}"/>
    <cellStyle name="Comma 4 2 7 2 4 3 2" xfId="42494" xr:uid="{32CA8D33-D85F-44D6-A8A5-EB6A42A148EA}"/>
    <cellStyle name="Comma 4 2 7 2 4 4" xfId="14340" xr:uid="{E05FCDC7-4BF8-4DA5-81FD-0B93CF89C768}"/>
    <cellStyle name="Comma 4 2 7 2 4 5" xfId="33113" xr:uid="{3EECC799-F4EB-40F5-A26E-D5E62CEB4814}"/>
    <cellStyle name="Comma 4 2 7 2 4 6" xfId="53910" xr:uid="{43DE701C-4E17-4973-A31B-6FFDF6647D92}"/>
    <cellStyle name="Comma 4 2 7 2 4 7" xfId="61751" xr:uid="{2662B757-387D-455A-8108-D04D202A5449}"/>
    <cellStyle name="Comma 4 2 7 2 5" xfId="7288" xr:uid="{BF6267E2-19C6-4E5B-8653-AA5E2BA21BD1}"/>
    <cellStyle name="Comma 4 2 7 2 5 2" xfId="26327" xr:uid="{D343F379-E96C-445C-9638-EFF8E45A5E29}"/>
    <cellStyle name="Comma 4 2 7 2 5 2 2" xfId="45089" xr:uid="{B92BCAF9-C544-455A-9615-9409565AA478}"/>
    <cellStyle name="Comma 4 2 7 2 5 3" xfId="16936" xr:uid="{72FFA6DF-849B-4C76-A38B-34109CC625C0}"/>
    <cellStyle name="Comma 4 2 7 2 5 4" xfId="35708" xr:uid="{F3271204-A598-4E40-A631-FF1E99BD4F4A}"/>
    <cellStyle name="Comma 4 2 7 2 6" xfId="9022" xr:uid="{7D9CD6D2-9F8C-4B86-9E8B-EC6C3EDE357A}"/>
    <cellStyle name="Comma 4 2 7 2 6 2" xfId="27878" xr:uid="{BFE75D3F-D218-4C95-B29C-59A3EEA14C2B}"/>
    <cellStyle name="Comma 4 2 7 2 6 2 2" xfId="46640" xr:uid="{17864FFD-73C5-49D7-9D12-2AF0DAE6FFA9}"/>
    <cellStyle name="Comma 4 2 7 2 6 3" xfId="18487" xr:uid="{8A58458F-507A-4317-8228-707E0BF8E066}"/>
    <cellStyle name="Comma 4 2 7 2 6 4" xfId="37259" xr:uid="{31AEADEC-31D3-4BB1-A030-485337CBE3CA}"/>
    <cellStyle name="Comma 4 2 7 2 7" xfId="22754" xr:uid="{AEB2F849-C316-4FBF-89FC-D8C0B20D3A3C}"/>
    <cellStyle name="Comma 4 2 7 2 7 2" xfId="41525" xr:uid="{7A1283BB-25BC-4C44-830E-B8B4DD3B21BC}"/>
    <cellStyle name="Comma 4 2 7 2 8" xfId="13363" xr:uid="{3ABF5348-8A7D-4913-8894-0755D95EED12}"/>
    <cellStyle name="Comma 4 2 7 2 9" xfId="32144" xr:uid="{4F09A0D4-6914-4584-A572-7EE19CA58393}"/>
    <cellStyle name="Comma 4 2 7 3" xfId="1510" xr:uid="{E2A92D61-6DFD-4D0F-9A12-401B3A7C1377}"/>
    <cellStyle name="Comma 4 2 7 3 10" xfId="59449" xr:uid="{59BEA498-0594-4954-B280-553125B49F57}"/>
    <cellStyle name="Comma 4 2 7 3 2" xfId="7290" xr:uid="{B855C86B-0FD8-48D0-A95E-E488A79A2998}"/>
    <cellStyle name="Comma 4 2 7 3 2 2" xfId="11584" xr:uid="{D92393B5-634C-4899-BB1E-A436CFCB6FAA}"/>
    <cellStyle name="Comma 4 2 7 3 2 2 2" xfId="30419" xr:uid="{FFD9415A-6134-4606-9173-7B2BCE58F2D0}"/>
    <cellStyle name="Comma 4 2 7 3 2 2 2 2" xfId="49181" xr:uid="{27698893-6DEE-4EBA-BD76-449D09B911C7}"/>
    <cellStyle name="Comma 4 2 7 3 2 2 3" xfId="21028" xr:uid="{F62E9E66-215C-4237-BFD7-A88DEC404A3A}"/>
    <cellStyle name="Comma 4 2 7 3 2 2 4" xfId="39800" xr:uid="{75A8C18C-0DB1-4338-B0CB-1A50C390D012}"/>
    <cellStyle name="Comma 4 2 7 3 2 3" xfId="26329" xr:uid="{C018810A-C94D-4B7D-AA34-09BB559E0C53}"/>
    <cellStyle name="Comma 4 2 7 3 2 3 2" xfId="45091" xr:uid="{0B37DD33-1CC0-4653-85B7-461B941B259B}"/>
    <cellStyle name="Comma 4 2 7 3 2 4" xfId="16938" xr:uid="{F2B8BC8D-A1CE-4E74-92C6-32B050C1DEB5}"/>
    <cellStyle name="Comma 4 2 7 3 2 5" xfId="35710" xr:uid="{9016FD42-F9E9-4F80-84F0-29277220F139}"/>
    <cellStyle name="Comma 4 2 7 3 2 6" xfId="53911" xr:uid="{6430ED8F-B0A8-4DF1-B421-F4C3065E1B61}"/>
    <cellStyle name="Comma 4 2 7 3 2 7" xfId="61752" xr:uid="{93D9E63F-7670-40EF-8F91-A9C68E952580}"/>
    <cellStyle name="Comma 4 2 7 3 3" xfId="11585" xr:uid="{F1F9F9DE-CC1C-43F4-9110-FE7116FC7373}"/>
    <cellStyle name="Comma 4 2 7 3 3 2" xfId="30420" xr:uid="{3B268D18-3A00-4EDE-AA28-4089D120E8E6}"/>
    <cellStyle name="Comma 4 2 7 3 3 2 2" xfId="49182" xr:uid="{899C8179-9811-4097-BC46-6577602FFD62}"/>
    <cellStyle name="Comma 4 2 7 3 3 3" xfId="21029" xr:uid="{3BEDD920-3B0B-4A4D-9E47-FEAD414747A9}"/>
    <cellStyle name="Comma 4 2 7 3 3 4" xfId="39801" xr:uid="{18525663-9C3B-423D-8655-62E995EE737C}"/>
    <cellStyle name="Comma 4 2 7 3 3 5" xfId="53912" xr:uid="{C663A18B-9365-4145-BB34-A7F20FEBCC9C}"/>
    <cellStyle name="Comma 4 2 7 3 3 6" xfId="61753" xr:uid="{25D8ED99-97F1-4990-B7AD-FAA19301FA6E}"/>
    <cellStyle name="Comma 4 2 7 3 4" xfId="9024" xr:uid="{6F1D4784-A6ED-4A98-80F3-2FD147602E6F}"/>
    <cellStyle name="Comma 4 2 7 3 4 2" xfId="27880" xr:uid="{7A6EEC16-8331-4C99-9D64-20DA95D5E676}"/>
    <cellStyle name="Comma 4 2 7 3 4 2 2" xfId="46642" xr:uid="{5187878D-D533-4400-99F5-D9525E33574E}"/>
    <cellStyle name="Comma 4 2 7 3 4 3" xfId="18489" xr:uid="{5F5A7CC1-8D3E-408A-9F03-D6F483AABA3F}"/>
    <cellStyle name="Comma 4 2 7 3 4 4" xfId="37261" xr:uid="{D68C7E6B-44CE-4684-82AD-05D96EC1C3AE}"/>
    <cellStyle name="Comma 4 2 7 3 5" xfId="24073" xr:uid="{CEDBE075-8015-4895-BC19-53B61BC9EFED}"/>
    <cellStyle name="Comma 4 2 7 3 5 2" xfId="42836" xr:uid="{CDB307EE-AEFC-4C14-80DD-58D8C51B8409}"/>
    <cellStyle name="Comma 4 2 7 3 6" xfId="14682" xr:uid="{A83EDFAE-4C2E-4E01-BF42-84AFA417B188}"/>
    <cellStyle name="Comma 4 2 7 3 7" xfId="33455" xr:uid="{A0F6E893-6A59-4DD8-B438-2D21ED30E99F}"/>
    <cellStyle name="Comma 4 2 7 3 8" xfId="51372" xr:uid="{5B3B6803-477C-4ABA-96FA-BBCAF56B9437}"/>
    <cellStyle name="Comma 4 2 7 3 9" xfId="5026" xr:uid="{F4C7066F-8A4C-4A42-B6C0-2771DED9E117}"/>
    <cellStyle name="Comma 4 2 7 4" xfId="5802" xr:uid="{8427BA0C-9DB7-4260-AA9A-6CAAAE278E29}"/>
    <cellStyle name="Comma 4 2 7 4 2" xfId="11586" xr:uid="{FEBE5B78-FA80-49E5-B790-DD977599F41D}"/>
    <cellStyle name="Comma 4 2 7 4 2 2" xfId="30421" xr:uid="{A4559867-B72F-491B-9FC8-F7A5F0A69129}"/>
    <cellStyle name="Comma 4 2 7 4 2 2 2" xfId="49183" xr:uid="{D154F450-0137-42A7-9190-BCB687799EF2}"/>
    <cellStyle name="Comma 4 2 7 4 2 3" xfId="21030" xr:uid="{B372C7DC-70A8-4212-A779-F37B69B12C5B}"/>
    <cellStyle name="Comma 4 2 7 4 2 4" xfId="39802" xr:uid="{9FF4DBBC-2E25-4C05-940E-2CCBABF84CE8}"/>
    <cellStyle name="Comma 4 2 7 4 3" xfId="24849" xr:uid="{2BCA9BA9-9AB0-4E8D-9F08-116C2217FB52}"/>
    <cellStyle name="Comma 4 2 7 4 3 2" xfId="43611" xr:uid="{85231C28-5976-4CFA-BDDE-BB0AE8D38B20}"/>
    <cellStyle name="Comma 4 2 7 4 4" xfId="15458" xr:uid="{2CC49E74-D05F-4331-8F64-0B8C3FD9FC84}"/>
    <cellStyle name="Comma 4 2 7 4 5" xfId="34230" xr:uid="{C2E9B97F-1A83-4134-9323-6437F2A8A8DA}"/>
    <cellStyle name="Comma 4 2 7 4 6" xfId="53913" xr:uid="{B0B39721-90EB-4EDA-B27E-99C7954C5248}"/>
    <cellStyle name="Comma 4 2 7 4 7" xfId="61754" xr:uid="{C3E4C452-A77D-420D-8AF0-C835AE292D46}"/>
    <cellStyle name="Comma 4 2 7 5" xfId="4251" xr:uid="{EB2C0A88-2B43-4831-9E3C-9511A17B2BE2}"/>
    <cellStyle name="Comma 4 2 7 5 2" xfId="11587" xr:uid="{E73EA9DE-CAAD-4DDE-9A6A-CDF429EA23B4}"/>
    <cellStyle name="Comma 4 2 7 5 2 2" xfId="30422" xr:uid="{BEA6391A-C0E5-4A52-8602-DCE2341343BA}"/>
    <cellStyle name="Comma 4 2 7 5 2 2 2" xfId="49184" xr:uid="{D48DDF08-FE65-4725-85F2-1B63FDB21635}"/>
    <cellStyle name="Comma 4 2 7 5 2 3" xfId="21031" xr:uid="{045494D5-E9DC-4519-B691-2E0D23E45A4D}"/>
    <cellStyle name="Comma 4 2 7 5 2 4" xfId="39803" xr:uid="{FF51C654-55F0-47B1-98C4-6CB58B1D84EC}"/>
    <cellStyle name="Comma 4 2 7 5 3" xfId="23298" xr:uid="{9ECB1B1A-DB5C-4BD7-84F4-486CCA776786}"/>
    <cellStyle name="Comma 4 2 7 5 3 2" xfId="42061" xr:uid="{8EC05C37-B2B9-46B2-9023-55806A0AA4B5}"/>
    <cellStyle name="Comma 4 2 7 5 4" xfId="13907" xr:uid="{5F1D18E5-5440-4B11-B7D3-58E0AB23BF4B}"/>
    <cellStyle name="Comma 4 2 7 5 5" xfId="32680" xr:uid="{564C2274-C9BD-4831-8915-1F48875BD279}"/>
    <cellStyle name="Comma 4 2 7 5 6" xfId="53914" xr:uid="{FB3318C6-6282-487D-B6C9-5D0AFCD52AA5}"/>
    <cellStyle name="Comma 4 2 7 5 7" xfId="61755" xr:uid="{7B5CBFDA-E31C-4C05-A145-49464F8744C8}"/>
    <cellStyle name="Comma 4 2 7 6" xfId="7287" xr:uid="{E5DE2B51-F00B-4D8B-B8B9-99F2E04B1CC9}"/>
    <cellStyle name="Comma 4 2 7 6 2" xfId="26326" xr:uid="{83BB8336-2CB9-4F58-B2D6-141BC43E1DBD}"/>
    <cellStyle name="Comma 4 2 7 6 2 2" xfId="45088" xr:uid="{07CDDD2E-32C0-4BA3-AC7D-142511A5073B}"/>
    <cellStyle name="Comma 4 2 7 6 3" xfId="16935" xr:uid="{13079318-111D-442D-A3AD-541C433F0A2B}"/>
    <cellStyle name="Comma 4 2 7 6 4" xfId="35707" xr:uid="{685E6EB1-1D10-41A6-9F76-7C0BFBABF57E}"/>
    <cellStyle name="Comma 4 2 7 7" xfId="9021" xr:uid="{9AB2DE7D-972B-4D60-8602-CBEF87E208A8}"/>
    <cellStyle name="Comma 4 2 7 7 2" xfId="27877" xr:uid="{7325AB88-35BC-406A-B095-345591410E56}"/>
    <cellStyle name="Comma 4 2 7 7 2 2" xfId="46639" xr:uid="{9B87075C-8C15-4640-B60A-63648A628C8C}"/>
    <cellStyle name="Comma 4 2 7 7 3" xfId="18486" xr:uid="{BE578B28-63AE-4793-A7A6-4D3C419D05AF}"/>
    <cellStyle name="Comma 4 2 7 7 4" xfId="37258" xr:uid="{0B75E54E-40B8-4008-AE35-69BD85987DE3}"/>
    <cellStyle name="Comma 4 2 7 8" xfId="22753" xr:uid="{5A2F1AEA-1DD4-491F-8271-CA0EC8EEF1D4}"/>
    <cellStyle name="Comma 4 2 7 8 2" xfId="41524" xr:uid="{8CF84573-7DE7-4A02-90E2-5667FDF3A3FF}"/>
    <cellStyle name="Comma 4 2 7 9" xfId="13362" xr:uid="{1B439EA1-66D1-478E-9708-134E570FC055}"/>
    <cellStyle name="Comma 4 2 8" xfId="1716" xr:uid="{96DB6D16-6843-4B25-BBBB-438FC859D776}"/>
    <cellStyle name="Comma 4 2 8 10" xfId="51373" xr:uid="{1A16075A-3929-4A20-A5D3-B3AE08619B54}"/>
    <cellStyle name="Comma 4 2 8 11" xfId="3702" xr:uid="{26BABFD4-222E-48DD-ADEF-9C9B18901DAA}"/>
    <cellStyle name="Comma 4 2 8 12" xfId="59450" xr:uid="{8BE5C007-CC72-4C63-B726-C795CBF5AD17}"/>
    <cellStyle name="Comma 4 2 8 2" xfId="2745" xr:uid="{E74B03B6-ED71-40E2-9403-7E0729700A05}"/>
    <cellStyle name="Comma 4 2 8 2 10" xfId="59451" xr:uid="{165894EF-AA55-406C-AD2D-A9DEEB86A9A7}"/>
    <cellStyle name="Comma 4 2 8 2 2" xfId="7292" xr:uid="{731F7BA1-746B-42AA-A91F-DB68C5ED24CC}"/>
    <cellStyle name="Comma 4 2 8 2 2 2" xfId="11588" xr:uid="{E2561FA7-6E2D-4FB0-A284-1B4B69C7C71A}"/>
    <cellStyle name="Comma 4 2 8 2 2 2 2" xfId="30423" xr:uid="{94B63D2B-A1ED-4437-A04D-CB5A05C128B0}"/>
    <cellStyle name="Comma 4 2 8 2 2 2 2 2" xfId="49185" xr:uid="{19AC739C-4998-4DE2-A0E4-DA0EEB235E39}"/>
    <cellStyle name="Comma 4 2 8 2 2 2 3" xfId="21032" xr:uid="{067246BE-3645-4D68-BDE5-18F949E3DD0D}"/>
    <cellStyle name="Comma 4 2 8 2 2 2 4" xfId="39804" xr:uid="{78C54989-D7CE-4857-8136-09FD185C7CBE}"/>
    <cellStyle name="Comma 4 2 8 2 2 3" xfId="26331" xr:uid="{AFE9F550-0AC7-4386-8497-9D54D5BDA1ED}"/>
    <cellStyle name="Comma 4 2 8 2 2 3 2" xfId="45093" xr:uid="{34BBC6AF-63D9-48D2-8B42-1C50560B0FD4}"/>
    <cellStyle name="Comma 4 2 8 2 2 4" xfId="16940" xr:uid="{962350ED-6B25-441D-BDBA-68F9D3A8D1B2}"/>
    <cellStyle name="Comma 4 2 8 2 2 5" xfId="35712" xr:uid="{6D8E3050-7BEF-4D02-9A6B-A1274F6D0790}"/>
    <cellStyle name="Comma 4 2 8 2 2 6" xfId="53915" xr:uid="{0A7D64AA-2202-47FB-9ED7-F56B0B3CC27A}"/>
    <cellStyle name="Comma 4 2 8 2 2 7" xfId="61756" xr:uid="{ACFF8860-2DC5-4D7C-9033-7F3BA7374113}"/>
    <cellStyle name="Comma 4 2 8 2 3" xfId="11589" xr:uid="{B538D8C0-3BD7-4632-BE54-5AFA983C6B0C}"/>
    <cellStyle name="Comma 4 2 8 2 3 2" xfId="30424" xr:uid="{1F9DEE14-96FF-44A0-A754-52CC5FAEA632}"/>
    <cellStyle name="Comma 4 2 8 2 3 2 2" xfId="49186" xr:uid="{F6C92734-3AE6-42B9-AB72-972C50A6697E}"/>
    <cellStyle name="Comma 4 2 8 2 3 3" xfId="21033" xr:uid="{439DA1C1-5C6F-4C30-B932-44D7DBCE843E}"/>
    <cellStyle name="Comma 4 2 8 2 3 4" xfId="39805" xr:uid="{1D9EBE4F-D0A7-44A6-9D94-64879D642465}"/>
    <cellStyle name="Comma 4 2 8 2 3 5" xfId="53916" xr:uid="{C7C158CC-C9A8-4A09-9239-EF67C9602105}"/>
    <cellStyle name="Comma 4 2 8 2 3 6" xfId="61757" xr:uid="{E73DADA5-D9C4-4D1F-92D5-39455C0CDD26}"/>
    <cellStyle name="Comma 4 2 8 2 4" xfId="9026" xr:uid="{9DF94ED7-FC1B-4608-BC4A-C4AFA8B516FC}"/>
    <cellStyle name="Comma 4 2 8 2 4 2" xfId="27882" xr:uid="{10C06F1B-12F1-482E-A4FD-FB1E4996B3BA}"/>
    <cellStyle name="Comma 4 2 8 2 4 2 2" xfId="46644" xr:uid="{B2FAA22D-06CD-4C9A-99A6-EAC973908A10}"/>
    <cellStyle name="Comma 4 2 8 2 4 3" xfId="18491" xr:uid="{2F68ED1F-6192-471A-980C-77290004C322}"/>
    <cellStyle name="Comma 4 2 8 2 4 4" xfId="37263" xr:uid="{B09111CB-5E72-4888-BE34-B33EE4EA3F84}"/>
    <cellStyle name="Comma 4 2 8 2 5" xfId="24291" xr:uid="{F754FC6D-C3E5-41F9-90A2-877FF95D016A}"/>
    <cellStyle name="Comma 4 2 8 2 5 2" xfId="43054" xr:uid="{C8868122-E472-42E1-BE31-C7CAFCB67EE5}"/>
    <cellStyle name="Comma 4 2 8 2 6" xfId="14900" xr:uid="{8DE301BE-F5DA-42A2-B9B0-54C031850AB5}"/>
    <cellStyle name="Comma 4 2 8 2 7" xfId="33673" xr:uid="{A9AFCF32-0DAF-483B-AFD8-655A4D897FD8}"/>
    <cellStyle name="Comma 4 2 8 2 8" xfId="51374" xr:uid="{57EAAB4C-BBB3-4C30-9A2E-EA24C36734FE}"/>
    <cellStyle name="Comma 4 2 8 2 9" xfId="5244" xr:uid="{E2BD146F-91E6-425F-B4D3-3AE79E92FE7E}"/>
    <cellStyle name="Comma 4 2 8 3" xfId="6020" xr:uid="{E852025A-4E13-4D48-BCC2-FDE07B1AFC89}"/>
    <cellStyle name="Comma 4 2 8 3 2" xfId="11590" xr:uid="{519796E3-FDCA-461C-BBF2-1714E78BC71E}"/>
    <cellStyle name="Comma 4 2 8 3 2 2" xfId="30425" xr:uid="{1C932997-849E-486B-9E96-186ED6DFE035}"/>
    <cellStyle name="Comma 4 2 8 3 2 2 2" xfId="49187" xr:uid="{E14A49CD-8F2C-4C79-AC04-9A829F43B33B}"/>
    <cellStyle name="Comma 4 2 8 3 2 3" xfId="21034" xr:uid="{88C6A689-2024-418B-8FE4-5F42B79C99C6}"/>
    <cellStyle name="Comma 4 2 8 3 2 4" xfId="39806" xr:uid="{DFA46510-7DC3-4263-A182-F760F506A349}"/>
    <cellStyle name="Comma 4 2 8 3 3" xfId="25067" xr:uid="{7BC9E75B-2C35-4837-BB21-879C95BEB2F5}"/>
    <cellStyle name="Comma 4 2 8 3 3 2" xfId="43829" xr:uid="{B64CB40D-20A7-4274-8DF3-E2BF3557912E}"/>
    <cellStyle name="Comma 4 2 8 3 4" xfId="15676" xr:uid="{69104A43-FD6D-4B91-AC7E-47113F445485}"/>
    <cellStyle name="Comma 4 2 8 3 5" xfId="34448" xr:uid="{FB78EACE-DE9F-40CC-A0FF-F61941421FD5}"/>
    <cellStyle name="Comma 4 2 8 3 6" xfId="53917" xr:uid="{B836C731-5326-4DE3-BD81-44DCC138A7F3}"/>
    <cellStyle name="Comma 4 2 8 3 7" xfId="61758" xr:uid="{F710E47C-789B-4E08-9A03-F873F322904D}"/>
    <cellStyle name="Comma 4 2 8 4" xfId="4469" xr:uid="{1A06FC39-5AF0-4121-BC1E-F0C5BB583133}"/>
    <cellStyle name="Comma 4 2 8 4 2" xfId="11591" xr:uid="{D0359DE6-5D8E-4535-88B9-85AC4EB8B14F}"/>
    <cellStyle name="Comma 4 2 8 4 2 2" xfId="30426" xr:uid="{A1803B4E-30E4-4088-A064-5CF504D7E1C4}"/>
    <cellStyle name="Comma 4 2 8 4 2 2 2" xfId="49188" xr:uid="{5E2B7ED3-5D67-4B9C-BE57-D1C47E924071}"/>
    <cellStyle name="Comma 4 2 8 4 2 3" xfId="21035" xr:uid="{4D73E8A6-3FE5-483B-96F7-B7C086E2A272}"/>
    <cellStyle name="Comma 4 2 8 4 2 4" xfId="39807" xr:uid="{9D5D4364-7F61-47B4-9E26-F650CEDF336E}"/>
    <cellStyle name="Comma 4 2 8 4 3" xfId="23516" xr:uid="{DDA5E73E-74A7-4F23-9FDA-4CE0B3275E60}"/>
    <cellStyle name="Comma 4 2 8 4 3 2" xfId="42279" xr:uid="{35CF7885-5233-4342-812A-752541D79308}"/>
    <cellStyle name="Comma 4 2 8 4 4" xfId="14125" xr:uid="{EF237B73-9518-4D00-97F3-1D49AFC9E087}"/>
    <cellStyle name="Comma 4 2 8 4 5" xfId="32898" xr:uid="{72BA12C7-863D-422A-8D6B-5C144BE6BFAF}"/>
    <cellStyle name="Comma 4 2 8 4 6" xfId="53918" xr:uid="{C639861C-0636-44BD-9CB9-53FD8760E72D}"/>
    <cellStyle name="Comma 4 2 8 4 7" xfId="61759" xr:uid="{7EC742CE-0A53-4BA2-861A-EF9F208004FA}"/>
    <cellStyle name="Comma 4 2 8 5" xfId="7291" xr:uid="{9571AC96-4816-4F76-856E-2FC47C304EBA}"/>
    <cellStyle name="Comma 4 2 8 5 2" xfId="26330" xr:uid="{94DA354C-4A5C-4835-988E-5709E27496C9}"/>
    <cellStyle name="Comma 4 2 8 5 2 2" xfId="45092" xr:uid="{C36E36B2-0603-4AE4-801B-19F350B19A0E}"/>
    <cellStyle name="Comma 4 2 8 5 3" xfId="16939" xr:uid="{CA49E0F0-BBD6-417F-93E9-2377E7703D10}"/>
    <cellStyle name="Comma 4 2 8 5 4" xfId="35711" xr:uid="{987E1E04-3279-4F14-A604-F8058AA088CA}"/>
    <cellStyle name="Comma 4 2 8 6" xfId="9025" xr:uid="{C960B05C-4731-40B5-9956-8EFD2F8F3B80}"/>
    <cellStyle name="Comma 4 2 8 6 2" xfId="27881" xr:uid="{CDF1B7FD-EE47-4FD8-8BAD-C8A317F027A1}"/>
    <cellStyle name="Comma 4 2 8 6 2 2" xfId="46643" xr:uid="{012EA84D-F6D0-451D-B575-364F636F3F96}"/>
    <cellStyle name="Comma 4 2 8 6 3" xfId="18490" xr:uid="{FD5839FE-4CAD-442E-B7E2-BB6EA3F79271}"/>
    <cellStyle name="Comma 4 2 8 6 4" xfId="37262" xr:uid="{85192FF1-CC47-445A-B518-72F3C42BE3A8}"/>
    <cellStyle name="Comma 4 2 8 7" xfId="22755" xr:uid="{993DFA9B-B915-4194-B000-3C925CE66224}"/>
    <cellStyle name="Comma 4 2 8 7 2" xfId="41526" xr:uid="{4E705DB3-9D73-4B1B-B434-2EBFE56F3A2E}"/>
    <cellStyle name="Comma 4 2 8 8" xfId="13364" xr:uid="{6C459A87-F6D5-4FB8-BEEF-351CDE917FD1}"/>
    <cellStyle name="Comma 4 2 8 9" xfId="32145" xr:uid="{907D0090-3800-4F93-9829-FC11F99AC026}"/>
    <cellStyle name="Comma 4 2 9" xfId="1470" xr:uid="{52B3BB43-37A0-44EB-9E61-ADA89FAEE233}"/>
    <cellStyle name="Comma 4 2 9 10" xfId="51375" xr:uid="{04B51DB4-F0A0-4B19-826F-15E14DB573F2}"/>
    <cellStyle name="Comma 4 2 9 11" xfId="3703" xr:uid="{6DC64D59-9D5C-4381-8C53-F38BB1DA4E43}"/>
    <cellStyle name="Comma 4 2 9 12" xfId="59452" xr:uid="{B4A05896-988F-4DE0-A033-6B2DF1F9CBB7}"/>
    <cellStyle name="Comma 4 2 9 2" xfId="2746" xr:uid="{54AB67E8-9C8F-4378-B8D6-E682261EF9A5}"/>
    <cellStyle name="Comma 4 2 9 2 10" xfId="59453" xr:uid="{AAD822D9-3B82-42CE-BD7B-0E3D27A9EB6D}"/>
    <cellStyle name="Comma 4 2 9 2 2" xfId="7294" xr:uid="{CD4C057F-2A93-4AC9-B3D3-14C20982AB39}"/>
    <cellStyle name="Comma 4 2 9 2 2 2" xfId="11592" xr:uid="{D9F3E914-E879-4113-96DE-35D03FBA65A9}"/>
    <cellStyle name="Comma 4 2 9 2 2 2 2" xfId="30427" xr:uid="{8A952D6F-937A-45ED-8FD2-1A44EEC5C58C}"/>
    <cellStyle name="Comma 4 2 9 2 2 2 2 2" xfId="49189" xr:uid="{AB994CA8-3143-481B-B0E2-21E5285C9756}"/>
    <cellStyle name="Comma 4 2 9 2 2 2 3" xfId="21036" xr:uid="{9C66EFC0-EB61-44A8-97E0-FE0ECCE983ED}"/>
    <cellStyle name="Comma 4 2 9 2 2 2 4" xfId="39808" xr:uid="{67B2E38A-AEF2-4310-BC39-4BA4728F3B56}"/>
    <cellStyle name="Comma 4 2 9 2 2 3" xfId="26333" xr:uid="{BAA68F1A-9057-49A9-BF37-BF569F9E2AA7}"/>
    <cellStyle name="Comma 4 2 9 2 2 3 2" xfId="45095" xr:uid="{9F3FBE0F-A04E-4183-B3DE-FD25DAB9007E}"/>
    <cellStyle name="Comma 4 2 9 2 2 4" xfId="16942" xr:uid="{DD7A4028-4BF5-492E-9584-FB18232B19E4}"/>
    <cellStyle name="Comma 4 2 9 2 2 5" xfId="35714" xr:uid="{EB13F2A6-21D8-47BE-8BF8-E48D1D6FFF43}"/>
    <cellStyle name="Comma 4 2 9 2 2 6" xfId="53919" xr:uid="{38AC9730-AAFE-40A4-B913-335E5CBC164D}"/>
    <cellStyle name="Comma 4 2 9 2 2 7" xfId="61760" xr:uid="{238BEBF7-5D1C-48FA-95D3-61AD224BBC76}"/>
    <cellStyle name="Comma 4 2 9 2 3" xfId="11593" xr:uid="{8ADCF64A-67EF-4AFA-B194-C04BB44CEE65}"/>
    <cellStyle name="Comma 4 2 9 2 3 2" xfId="30428" xr:uid="{AC7A9223-64DA-4325-8080-ED0ED030CD30}"/>
    <cellStyle name="Comma 4 2 9 2 3 2 2" xfId="49190" xr:uid="{3F2F34EC-0933-4F31-A947-D097FF1F56DE}"/>
    <cellStyle name="Comma 4 2 9 2 3 3" xfId="21037" xr:uid="{F5D44AE6-3195-4BAA-9853-AFCD131A68F8}"/>
    <cellStyle name="Comma 4 2 9 2 3 4" xfId="39809" xr:uid="{C2BC9C9E-A78B-40B8-9EB9-78947E589ECB}"/>
    <cellStyle name="Comma 4 2 9 2 3 5" xfId="53920" xr:uid="{AC044B34-D42D-4F29-B4ED-AEE55FFEC1DB}"/>
    <cellStyle name="Comma 4 2 9 2 3 6" xfId="61761" xr:uid="{91AB564A-0CF6-4C9C-9EC9-2F53A92B14CC}"/>
    <cellStyle name="Comma 4 2 9 2 4" xfId="9028" xr:uid="{5EC46A50-B034-4A74-A3FE-78386A670421}"/>
    <cellStyle name="Comma 4 2 9 2 4 2" xfId="27884" xr:uid="{FACBAAE6-A2C4-4B6D-B6A7-51FB17243AC3}"/>
    <cellStyle name="Comma 4 2 9 2 4 2 2" xfId="46646" xr:uid="{ED0C2017-9989-43B6-90FC-0B405C6ABCE7}"/>
    <cellStyle name="Comma 4 2 9 2 4 3" xfId="18493" xr:uid="{1866A783-816D-4D09-B09A-E7E55A041F18}"/>
    <cellStyle name="Comma 4 2 9 2 4 4" xfId="37265" xr:uid="{761400D7-9D0A-4B2E-A2D6-47BD38E02CD5}"/>
    <cellStyle name="Comma 4 2 9 2 5" xfId="24561" xr:uid="{511AF8F0-258C-4888-B6CC-9EF380B613CD}"/>
    <cellStyle name="Comma 4 2 9 2 5 2" xfId="43323" xr:uid="{ED7E6823-ED64-4A7F-A2FD-BF74D13CB9DD}"/>
    <cellStyle name="Comma 4 2 9 2 6" xfId="15170" xr:uid="{8099A248-1078-4AC2-8C85-BA9F7788EFDC}"/>
    <cellStyle name="Comma 4 2 9 2 7" xfId="33942" xr:uid="{413D0B62-4AAC-4947-9E0C-F87F9AD5B18E}"/>
    <cellStyle name="Comma 4 2 9 2 8" xfId="51376" xr:uid="{8C417ACD-A63B-44CA-B967-4557A4F1610B}"/>
    <cellStyle name="Comma 4 2 9 2 9" xfId="5514" xr:uid="{C2A60394-92E8-4455-B802-5502C34B68AC}"/>
    <cellStyle name="Comma 4 2 9 3" xfId="6289" xr:uid="{FE525D9D-8FE0-4E4A-9570-823F3BE8AC2E}"/>
    <cellStyle name="Comma 4 2 9 3 2" xfId="11594" xr:uid="{B0230F39-3AB9-43B6-A178-949AE90AFD94}"/>
    <cellStyle name="Comma 4 2 9 3 2 2" xfId="30429" xr:uid="{4FE3D913-44EE-4C8B-AE5E-A58860F516D9}"/>
    <cellStyle name="Comma 4 2 9 3 2 2 2" xfId="49191" xr:uid="{E1D1460B-D186-4772-A84F-9A977527D194}"/>
    <cellStyle name="Comma 4 2 9 3 2 3" xfId="21038" xr:uid="{BA0BBA79-8B0E-47E3-98F6-67A23D792722}"/>
    <cellStyle name="Comma 4 2 9 3 2 4" xfId="39810" xr:uid="{47FEA2AA-B5D7-48EE-BCB5-312FEC600306}"/>
    <cellStyle name="Comma 4 2 9 3 3" xfId="25336" xr:uid="{97B9C79B-95E5-4AE3-A28C-EC19131A79BF}"/>
    <cellStyle name="Comma 4 2 9 3 3 2" xfId="44098" xr:uid="{50172A4D-5763-4DB7-9D14-3BE940C4CCD0}"/>
    <cellStyle name="Comma 4 2 9 3 4" xfId="15945" xr:uid="{8AEC3BB2-8399-4242-8373-424F5CF518D7}"/>
    <cellStyle name="Comma 4 2 9 3 5" xfId="34717" xr:uid="{B5B4258E-5A97-4C91-9980-EA29152FE399}"/>
    <cellStyle name="Comma 4 2 9 3 6" xfId="53921" xr:uid="{AA67175B-3ABC-4E8C-9ECD-C19961E6A89B}"/>
    <cellStyle name="Comma 4 2 9 3 7" xfId="61762" xr:uid="{012FF74C-F659-4A3E-81EF-28A30F062ED0}"/>
    <cellStyle name="Comma 4 2 9 4" xfId="4738" xr:uid="{90DFE3D8-58A7-48C3-8EA6-EF46940A81E8}"/>
    <cellStyle name="Comma 4 2 9 4 2" xfId="11595" xr:uid="{EA5A6A44-93BF-4951-9532-6D8657265D4F}"/>
    <cellStyle name="Comma 4 2 9 4 2 2" xfId="30430" xr:uid="{5E12468C-C48E-4F76-8392-720CE2299EDF}"/>
    <cellStyle name="Comma 4 2 9 4 2 2 2" xfId="49192" xr:uid="{1F1D7537-D8AF-40AC-AF7A-7FB617C08C0D}"/>
    <cellStyle name="Comma 4 2 9 4 2 3" xfId="21039" xr:uid="{5763F7BC-4A39-4A1B-9BC0-3E248A875FC5}"/>
    <cellStyle name="Comma 4 2 9 4 2 4" xfId="39811" xr:uid="{461C3606-CCC1-4E9F-BA1E-FC7A235A13D1}"/>
    <cellStyle name="Comma 4 2 9 4 3" xfId="23785" xr:uid="{492EADC0-A907-4412-82D8-56AA6E3CD8BB}"/>
    <cellStyle name="Comma 4 2 9 4 3 2" xfId="42548" xr:uid="{0A89BF18-1ABE-4796-952B-916F2389C6E9}"/>
    <cellStyle name="Comma 4 2 9 4 4" xfId="14394" xr:uid="{62EF34CD-347B-44C4-AACB-66D1DC3623BC}"/>
    <cellStyle name="Comma 4 2 9 4 5" xfId="33167" xr:uid="{428287B7-446F-4FAB-AC56-21506A7CEE3A}"/>
    <cellStyle name="Comma 4 2 9 4 6" xfId="53922" xr:uid="{916A812D-B2A2-47A5-B4C7-DDBD65A1EF2B}"/>
    <cellStyle name="Comma 4 2 9 4 7" xfId="61763" xr:uid="{1F0DEF69-6C1C-48FB-AF21-32BB5997C1CB}"/>
    <cellStyle name="Comma 4 2 9 5" xfId="7293" xr:uid="{F173BE06-3646-4550-85DD-F7C65F9ADBC3}"/>
    <cellStyle name="Comma 4 2 9 5 2" xfId="26332" xr:uid="{B09D83C5-6D9C-42E2-9522-E711A41953AE}"/>
    <cellStyle name="Comma 4 2 9 5 2 2" xfId="45094" xr:uid="{96A8C7F8-B170-4010-AEAA-1DF37AB96291}"/>
    <cellStyle name="Comma 4 2 9 5 3" xfId="16941" xr:uid="{9A0447CB-EBF4-440B-8638-720ACAD7DD4B}"/>
    <cellStyle name="Comma 4 2 9 5 4" xfId="35713" xr:uid="{9F17574B-79D9-4665-B310-445532196008}"/>
    <cellStyle name="Comma 4 2 9 6" xfId="9027" xr:uid="{C7696F9D-F24B-4144-955B-6CA0DB5E5F14}"/>
    <cellStyle name="Comma 4 2 9 6 2" xfId="27883" xr:uid="{35CFE01C-59E4-45B7-A20F-5FCD2EE3D6AF}"/>
    <cellStyle name="Comma 4 2 9 6 2 2" xfId="46645" xr:uid="{0FB658EB-C1BB-4CFA-A125-5CBE8105DE71}"/>
    <cellStyle name="Comma 4 2 9 6 3" xfId="18492" xr:uid="{388D736E-7E9F-474E-BE9D-FCCFADF49C88}"/>
    <cellStyle name="Comma 4 2 9 6 4" xfId="37264" xr:uid="{419CA143-2520-406A-B469-C8A35F7EF433}"/>
    <cellStyle name="Comma 4 2 9 7" xfId="22756" xr:uid="{05D3BF88-0803-492C-A9FE-7172A6AE0C66}"/>
    <cellStyle name="Comma 4 2 9 7 2" xfId="41527" xr:uid="{69A04F51-3966-46E8-800C-7EF3F731A6C5}"/>
    <cellStyle name="Comma 4 2 9 8" xfId="13365" xr:uid="{C3937EA7-E7E4-4909-9BDB-C502243DFA91}"/>
    <cellStyle name="Comma 4 2 9 9" xfId="32146" xr:uid="{11DF4D35-1439-4279-B643-035E8BCCD723}"/>
    <cellStyle name="Comma 4 3" xfId="200" xr:uid="{00000000-0005-0000-0000-0000C0000000}"/>
    <cellStyle name="Comma 4 3 2" xfId="2747" xr:uid="{73526F93-A740-4C90-A7A8-9481C9503496}"/>
    <cellStyle name="Comma 4 3 3" xfId="2748" xr:uid="{F5902EB5-4D7B-40FE-8D9A-140A8F5EF5DF}"/>
    <cellStyle name="Comma 4 3 4" xfId="799" xr:uid="{A637DB39-E846-4667-8EC8-ADF76E094E9B}"/>
    <cellStyle name="Comma 4 4" xfId="201" xr:uid="{00000000-0005-0000-0000-0000C1000000}"/>
    <cellStyle name="Comma 4 4 2" xfId="2750" xr:uid="{8CE8FACA-E756-4EA1-A46F-E4CA7711679B}"/>
    <cellStyle name="Comma 4 4 3" xfId="2751" xr:uid="{ADD01676-7507-49C5-9EE7-FABD38378971}"/>
    <cellStyle name="Comma 4 4 4" xfId="2749" xr:uid="{933E6FF7-2FC0-470E-A5CD-1AF0B630B260}"/>
    <cellStyle name="Comma 4 5" xfId="2752" xr:uid="{5913F776-A193-42A1-BE2D-46A4FD47A88D}"/>
    <cellStyle name="Comma 4 6" xfId="2753" xr:uid="{5615E9C0-2AF3-490C-A993-0E55E46E1E9E}"/>
    <cellStyle name="Comma 4 7" xfId="721" xr:uid="{206657C6-5C85-444A-BF64-47B7A6BD5C22}"/>
    <cellStyle name="Comma 4 8" xfId="653" xr:uid="{30902894-8D7A-4063-AA49-3B5BAB0A2566}"/>
    <cellStyle name="Comma 4 9" xfId="647" xr:uid="{EB661175-CD1F-4825-A08C-8EC5F415FA32}"/>
    <cellStyle name="Comma 4_דוח מס 2012" xfId="202" xr:uid="{00000000-0005-0000-0000-0000C2000000}"/>
    <cellStyle name="Comma 5" xfId="203" xr:uid="{00000000-0005-0000-0000-0000C3000000}"/>
    <cellStyle name="Comma 5 2" xfId="204" xr:uid="{00000000-0005-0000-0000-0000C4000000}"/>
    <cellStyle name="Comma 5 2 2" xfId="806" xr:uid="{968846CA-CA5B-4634-A4A9-EC0F2096A61E}"/>
    <cellStyle name="Comma 5 2 2 2" xfId="11596" xr:uid="{C271E8DC-CB71-4F70-A4BF-75777710630B}"/>
    <cellStyle name="Comma 5 2 2 3" xfId="8016" xr:uid="{FE9949EF-6514-4B58-847F-6C9245E29B5B}"/>
    <cellStyle name="Comma 5 2 3" xfId="872" xr:uid="{C1850F53-22BE-4CB4-B3B5-C54B739CD010}"/>
    <cellStyle name="Comma 5 2 3 2" xfId="8015" xr:uid="{751F49EA-31E6-4512-87B4-477BCA6678EB}"/>
    <cellStyle name="Comma 5 2 4" xfId="2754" xr:uid="{46CB888E-86AB-42FD-90FF-125FCFB01CD6}"/>
    <cellStyle name="Comma 5 2 5" xfId="661" xr:uid="{9B5C5F31-4379-4CD2-8D1C-73178C0AA899}"/>
    <cellStyle name="Comma 5 3" xfId="205" xr:uid="{00000000-0005-0000-0000-0000C5000000}"/>
    <cellStyle name="Comma 5 3 2" xfId="2755" xr:uid="{F1F0A695-7EBC-46CA-8784-488D49905B77}"/>
    <cellStyle name="Comma 5 3 3" xfId="2756" xr:uid="{41D07D76-B630-49D5-A6D0-1235037E144F}"/>
    <cellStyle name="Comma 5 3 3 2" xfId="11597" xr:uid="{096FC3C5-7192-4AEE-9E81-6BC326F136EC}"/>
    <cellStyle name="Comma 5 3 3 3" xfId="8018" xr:uid="{B4A3AC03-C1E0-4A64-8C27-24250AF70426}"/>
    <cellStyle name="Comma 5 3 4" xfId="8017" xr:uid="{DB72B8BA-5A3C-414A-A464-43DE525EA512}"/>
    <cellStyle name="Comma 5 3 5" xfId="3704" xr:uid="{C3F899E1-D82D-47E0-BBD8-03E3BF5C188E}"/>
    <cellStyle name="Comma 5 3 6" xfId="805" xr:uid="{889081D5-C392-4022-888C-5F5107E51F19}"/>
    <cellStyle name="Comma 5 4" xfId="2757" xr:uid="{2C3B4F8D-BFF8-4647-A76E-893C268E1E9C}"/>
    <cellStyle name="Comma 5 4 2" xfId="11598" xr:uid="{C42E0B2D-A47E-49D8-8387-3F262C1448ED}"/>
    <cellStyle name="Comma 5 4 3" xfId="8019" xr:uid="{8498FC6A-D597-4218-B433-2ABC41206CF4}"/>
    <cellStyle name="Comma 5 5" xfId="2758" xr:uid="{82B2A4EB-616F-4EC6-9D99-9F4E906BC441}"/>
    <cellStyle name="Comma 5 5 2" xfId="11599" xr:uid="{5EDDAC3F-5221-4EED-987B-8151B5A071E2}"/>
    <cellStyle name="Comma 5 5 3" xfId="8020" xr:uid="{69D9F2E9-680C-4302-8D8A-A9E1C6E5BF8D}"/>
    <cellStyle name="Comma 5 6" xfId="8021" xr:uid="{205E923F-BB5E-4F76-AC93-C2F4B49DDD9A}"/>
    <cellStyle name="Comma 5 7" xfId="8022" xr:uid="{56DB69C1-94BC-4E10-B4E5-E278493D2FF3}"/>
    <cellStyle name="Comma 5 8" xfId="8023" xr:uid="{BF0474E8-2706-441A-B93C-D7C49954F7A5}"/>
    <cellStyle name="Comma 5 9" xfId="660" xr:uid="{7A1C92A6-00DE-481D-BBC0-6D97AF00E8A0}"/>
    <cellStyle name="Comma 55 2" xfId="633" xr:uid="{900BAC2E-3C01-4542-B5C3-94F05501734A}"/>
    <cellStyle name="Comma 55 2 2" xfId="642" xr:uid="{9C939A6C-A5E9-4D8D-80FE-9F05B56A4BBE}"/>
    <cellStyle name="Comma 6" xfId="206" xr:uid="{00000000-0005-0000-0000-0000C6000000}"/>
    <cellStyle name="Comma 6 2" xfId="207" xr:uid="{00000000-0005-0000-0000-0000C7000000}"/>
    <cellStyle name="Comma 6 2 2" xfId="1003" xr:uid="{9EED11AD-5BED-4FAF-B775-4FD632D0D361}"/>
    <cellStyle name="Comma 6 2 3" xfId="2759" xr:uid="{40EFA72B-04C1-48B9-BC5E-C350C969052E}"/>
    <cellStyle name="Comma 6 2 4" xfId="807" xr:uid="{3CF6BBE4-0EDB-41C4-A58A-E763D5321603}"/>
    <cellStyle name="Comma 6 3" xfId="873" xr:uid="{D7F5794A-F4A2-4F89-96D6-B3E747B2D843}"/>
    <cellStyle name="Comma 6 3 2" xfId="1004" xr:uid="{DC84E2DE-4DF1-4012-9EE7-DFCC1D35CE0E}"/>
    <cellStyle name="Comma 6 3 3" xfId="61764" xr:uid="{48159DC8-D48D-4F3D-8D3C-DE72A078AFEF}"/>
    <cellStyle name="Comma 6 4" xfId="874" xr:uid="{AB1D6A39-AA8D-4FE3-A36B-BE55BC167C67}"/>
    <cellStyle name="Comma 6 4 2" xfId="1005" xr:uid="{72FBC3DA-E2F3-478D-B82D-3A0FE176BC2F}"/>
    <cellStyle name="Comma 6 4 3" xfId="61765" xr:uid="{A011C216-901C-42B1-9A63-CF7F9DC2BB59}"/>
    <cellStyle name="Comma 6 5" xfId="875" xr:uid="{AFBF3EA7-989B-4088-A2E6-24F6A84350AB}"/>
    <cellStyle name="Comma 6 5 2" xfId="1006" xr:uid="{4725E2C2-6E3E-41E5-A74F-96FD9064D142}"/>
    <cellStyle name="Comma 6 5 3" xfId="61766" xr:uid="{DB28C3AF-FDC4-4160-B321-D373E7ECF363}"/>
    <cellStyle name="Comma 6 6" xfId="1002" xr:uid="{BEBE03DF-74F7-4A3A-977B-F7B8DB24FE43}"/>
    <cellStyle name="Comma 6 7" xfId="2760" xr:uid="{4BF36DFD-9D5F-443C-A3C0-637A74D899B9}"/>
    <cellStyle name="Comma 6 8" xfId="767" xr:uid="{FF38BA7D-B4DD-4175-83A1-B4FF16F7D01C}"/>
    <cellStyle name="Comma 7" xfId="208" xr:uid="{00000000-0005-0000-0000-0000C8000000}"/>
    <cellStyle name="Comma 7 10" xfId="55172" xr:uid="{D500430E-0900-4531-9DAD-51B181572E12}"/>
    <cellStyle name="Comma 7 10 2" xfId="57377" xr:uid="{D23B146D-D884-42AF-BAB6-42AA3DB18E95}"/>
    <cellStyle name="Comma 7 11" xfId="57378" xr:uid="{FFAE7553-DB5D-456D-B6AF-124A48208F24}"/>
    <cellStyle name="Comma 7 12" xfId="57379" xr:uid="{DF1DF0BF-9F6C-4980-9662-1B46D7520094}"/>
    <cellStyle name="Comma 7 13" xfId="57380" xr:uid="{8EEBD72A-59AD-4934-92E1-E98D053F7DE7}"/>
    <cellStyle name="Comma 7 14" xfId="57381" xr:uid="{B7B86B50-22FC-4F3C-88A4-76E66D5E49A6}"/>
    <cellStyle name="Comma 7 15" xfId="57382" xr:uid="{A573C578-F732-413F-AC32-007CECE3DC9E}"/>
    <cellStyle name="Comma 7 16" xfId="57383" xr:uid="{D74AB429-266A-4704-8DEF-33FB09F61E02}"/>
    <cellStyle name="Comma 7 17" xfId="57384" xr:uid="{ABB9AA8C-58A3-493D-B998-396D27FA2056}"/>
    <cellStyle name="Comma 7 18" xfId="57385" xr:uid="{DEFC491D-D184-4DAE-A42E-5957BAFEBD00}"/>
    <cellStyle name="Comma 7 19" xfId="57386" xr:uid="{1F2FEB99-7342-48A6-97AE-5BA0DD763D10}"/>
    <cellStyle name="Comma 7 2" xfId="209" xr:uid="{00000000-0005-0000-0000-0000C9000000}"/>
    <cellStyle name="Comma 7 2 2" xfId="210" xr:uid="{00000000-0005-0000-0000-0000CA000000}"/>
    <cellStyle name="Comma 7 2 2 2" xfId="1007" xr:uid="{C3B8D1C1-87A5-4AC7-AABB-0BEF91464B04}"/>
    <cellStyle name="Comma 7 2 3" xfId="2761" xr:uid="{77C86004-CA0E-4AD2-A22D-8C4A908C456F}"/>
    <cellStyle name="Comma 7 2 4" xfId="808" xr:uid="{E5FEF954-4250-4B94-A205-EA74C2A24212}"/>
    <cellStyle name="Comma 7 20" xfId="57387" xr:uid="{D78119AF-8EEB-46A6-B05F-BC15638A89A0}"/>
    <cellStyle name="Comma 7 21" xfId="57388" xr:uid="{3723E471-9E34-4911-8C13-6348D6550FEE}"/>
    <cellStyle name="Comma 7 22" xfId="57389" xr:uid="{ECEF951D-ACB1-4CB9-BA04-6B21314E9959}"/>
    <cellStyle name="Comma 7 23" xfId="57390" xr:uid="{862AD9D1-6646-4175-97C2-39CE9CF449DA}"/>
    <cellStyle name="Comma 7 24" xfId="768" xr:uid="{2D2A87B4-6447-40EA-AF21-B73CDB26F7E1}"/>
    <cellStyle name="Comma 7 3" xfId="876" xr:uid="{009C8220-36F0-448E-A7E8-2B75421CEB76}"/>
    <cellStyle name="Comma 7 3 2" xfId="1008" xr:uid="{75905FB4-EC51-4AE1-AC94-C77AC475B6F7}"/>
    <cellStyle name="Comma 7 3 3" xfId="2762" xr:uid="{0FE65239-0DA7-49DF-8550-954EFB165824}"/>
    <cellStyle name="Comma 7 4" xfId="877" xr:uid="{DBA79BC1-4CA9-4CEA-B0CD-564DE6A40AE9}"/>
    <cellStyle name="Comma 7 4 2" xfId="1009" xr:uid="{00A62D40-BF5D-446D-8E41-B855CCB89C30}"/>
    <cellStyle name="Comma 7 4 3" xfId="61767" xr:uid="{C1F4AE94-D9C0-43B7-8292-A11D25AE7D95}"/>
    <cellStyle name="Comma 7 5" xfId="878" xr:uid="{01021E17-0714-44C1-8A3D-7DB148617320}"/>
    <cellStyle name="Comma 7 5 2" xfId="1010" xr:uid="{16868EFE-0809-4049-8C76-5EC5A62A739B}"/>
    <cellStyle name="Comma 7 5 3" xfId="61768" xr:uid="{275962AD-2324-4AA0-8C03-59333E55BAF6}"/>
    <cellStyle name="Comma 7 6" xfId="2763" xr:uid="{DC5CE10F-08DE-4F4E-902E-C49EF5566A11}"/>
    <cellStyle name="Comma 7 7" xfId="2764" xr:uid="{6EED9E81-FD18-4004-B66C-24F3E6AE5315}"/>
    <cellStyle name="Comma 7 8" xfId="57391" xr:uid="{A7490636-2CD1-4379-9581-CBE3A9BD9506}"/>
    <cellStyle name="Comma 7 9" xfId="57392" xr:uid="{D46BBF6D-E5AF-4312-922F-16B8488D9B9E}"/>
    <cellStyle name="Comma 8" xfId="211" xr:uid="{00000000-0005-0000-0000-0000CB000000}"/>
    <cellStyle name="Comma 8 2" xfId="212" xr:uid="{00000000-0005-0000-0000-0000CC000000}"/>
    <cellStyle name="Comma 8 2 2" xfId="2767" xr:uid="{28407AA7-A43B-4138-9873-793BD3334F9C}"/>
    <cellStyle name="Comma 8 2 3" xfId="2768" xr:uid="{A374CF3F-BA35-4023-B7BC-8090AF9975F5}"/>
    <cellStyle name="Comma 8 2 4" xfId="2766" xr:uid="{C7F2046E-63D7-434D-99C4-1CA0D0A3F1A5}"/>
    <cellStyle name="Comma 8 3" xfId="2769" xr:uid="{EC39F29E-CFBC-4CCD-B1D3-02F7925A753D}"/>
    <cellStyle name="Comma 8 3 2" xfId="57393" xr:uid="{BE5E602F-1F24-45F9-94F8-312B235B097A}"/>
    <cellStyle name="Comma 8 4" xfId="2770" xr:uid="{2D5DEE16-8A66-4FF6-8603-D1BADD819136}"/>
    <cellStyle name="Comma 8 5" xfId="2765" xr:uid="{F7878194-ABF1-4537-87AE-B2415C1D77DD}"/>
    <cellStyle name="Comma 9" xfId="213" xr:uid="{00000000-0005-0000-0000-0000CD000000}"/>
    <cellStyle name="Comma 9 2" xfId="214" xr:uid="{00000000-0005-0000-0000-0000CE000000}"/>
    <cellStyle name="Comma 9 2 2" xfId="1011" xr:uid="{69AC19DC-FE8E-493E-A774-4BFF10012D76}"/>
    <cellStyle name="Comma 9 2 3" xfId="2772" xr:uid="{423B0563-92AA-4BF9-9656-AAB4D56B3F0F}"/>
    <cellStyle name="Comma 9 2 4" xfId="879" xr:uid="{C5CBA29D-9A67-4B82-9564-D0C864BC71A7}"/>
    <cellStyle name="Comma 9 3" xfId="880" xr:uid="{0CCB9992-5304-4385-AD51-5275B631F614}"/>
    <cellStyle name="Comma 9 3 2" xfId="1012" xr:uid="{F2372CD4-192D-4163-875B-3FBDCFE87FBC}"/>
    <cellStyle name="Comma 9 3 3" xfId="61769" xr:uid="{DFCFD1E7-2091-4375-8A39-B29FFA14DC60}"/>
    <cellStyle name="Comma 9 4" xfId="881" xr:uid="{5433CA82-82EA-4042-A859-FC62BAD87F43}"/>
    <cellStyle name="Comma 9 4 2" xfId="1013" xr:uid="{48871AEB-EA82-4D27-96F8-5A342B94A9D5}"/>
    <cellStyle name="Comma 9 4 3" xfId="61770" xr:uid="{22555E9B-4D3C-479E-8211-1F3941AB744E}"/>
    <cellStyle name="Comma 9 5" xfId="882" xr:uid="{225A969C-5CF8-4251-9330-013526E5BFC6}"/>
    <cellStyle name="Comma 9 5 2" xfId="1014" xr:uid="{D24DF023-3D53-48E0-98D3-0F16C49E40E1}"/>
    <cellStyle name="Comma 9 5 3" xfId="61771" xr:uid="{147494ED-C3A3-4266-98C9-16ED4840B015}"/>
    <cellStyle name="Comma 9 6" xfId="2773" xr:uid="{5B82255A-EA06-43BE-88C3-1F49C7AA6E0A}"/>
    <cellStyle name="Comma 9 7" xfId="2774" xr:uid="{0CB89CBD-E60B-482E-84FD-FF466EBF32AE}"/>
    <cellStyle name="Comma 9 8" xfId="2771" xr:uid="{7CE08BD1-5FCB-488D-AA72-E8C947870AE8}"/>
    <cellStyle name="Comma_TRAVEL99 2" xfId="5" xr:uid="{00000000-0005-0000-0000-0000CF000000}"/>
    <cellStyle name="Currency [0] _ADA" xfId="215" xr:uid="{00000000-0005-0000-0000-0000D0000000}"/>
    <cellStyle name="Currency [00]" xfId="216" xr:uid="{00000000-0005-0000-0000-0000D1000000}"/>
    <cellStyle name="Currency [00] 2" xfId="217" xr:uid="{00000000-0005-0000-0000-0000D2000000}"/>
    <cellStyle name="Currency [00] 3" xfId="218" xr:uid="{00000000-0005-0000-0000-0000D3000000}"/>
    <cellStyle name="Currency 10" xfId="2775" xr:uid="{C7B6CC34-05CA-47CC-8390-51A6C11ED2B4}"/>
    <cellStyle name="Currency 10 10" xfId="13366" xr:uid="{4363D5F1-9EFC-48BA-86CE-C6F9461D0CC1}"/>
    <cellStyle name="Currency 10 11" xfId="32147" xr:uid="{353138D7-71FB-40D9-801F-8BB5C0D2AC70}"/>
    <cellStyle name="Currency 10 12" xfId="51377" xr:uid="{D5F063D2-0572-4346-927A-34295507EF50}"/>
    <cellStyle name="Currency 10 13" xfId="3705" xr:uid="{02651456-F329-42B2-9001-0902FF904332}"/>
    <cellStyle name="Currency 10 2" xfId="2776" xr:uid="{7B6C9B3E-9BE6-474C-A0EB-8B9F6F979B67}"/>
    <cellStyle name="Currency 10 2 10" xfId="32148" xr:uid="{0BD8D1D6-F7E0-4943-A912-742E325EAD1C}"/>
    <cellStyle name="Currency 10 2 11" xfId="51378" xr:uid="{D066ACA6-EDD8-464F-9475-103821049729}"/>
    <cellStyle name="Currency 10 2 12" xfId="3706" xr:uid="{26046A92-1BFE-4D48-8B73-868A3CA947AC}"/>
    <cellStyle name="Currency 10 2 13" xfId="57394" xr:uid="{9ED36731-56FA-4B52-9CD8-D879949025D8}"/>
    <cellStyle name="Currency 10 2 2" xfId="2777" xr:uid="{1E5C0805-57B8-44ED-9027-D80E1C7B1017}"/>
    <cellStyle name="Currency 10 2 2 10" xfId="57395" xr:uid="{7DCF2E54-C089-4BB5-BE2D-3AA51B53E030}"/>
    <cellStyle name="Currency 10 2 2 2" xfId="7297" xr:uid="{3857B43F-6CC6-4E35-B1CD-ECD087CFD5EC}"/>
    <cellStyle name="Currency 10 2 2 2 2" xfId="11600" xr:uid="{090457A3-E46A-4F7C-A356-8C9EBA6FAD9F}"/>
    <cellStyle name="Currency 10 2 2 2 2 2" xfId="30431" xr:uid="{BB41D802-10E4-4655-96D0-8419FD3409E7}"/>
    <cellStyle name="Currency 10 2 2 2 2 2 2" xfId="49193" xr:uid="{5542E058-52B5-455D-A08F-7350E12C4A6A}"/>
    <cellStyle name="Currency 10 2 2 2 2 3" xfId="21040" xr:uid="{72D40BDA-8753-465D-B90E-8AA53A609B15}"/>
    <cellStyle name="Currency 10 2 2 2 2 4" xfId="39812" xr:uid="{907A28AD-CD63-43F4-8FF7-60BCC2FD99EA}"/>
    <cellStyle name="Currency 10 2 2 2 3" xfId="26336" xr:uid="{5F6DFB34-006D-4B25-AF56-6E52ADD3B653}"/>
    <cellStyle name="Currency 10 2 2 2 3 2" xfId="45098" xr:uid="{5941161F-FCDA-4A06-9575-2BD0A6AF2B49}"/>
    <cellStyle name="Currency 10 2 2 2 4" xfId="16945" xr:uid="{9534B54C-89C7-4F2D-A3A1-771D09DBE68C}"/>
    <cellStyle name="Currency 10 2 2 2 5" xfId="35717" xr:uid="{4DF25779-1D71-4F06-8289-27D9D72BE797}"/>
    <cellStyle name="Currency 10 2 2 2 6" xfId="53923" xr:uid="{71835F45-0B30-4B1C-BF98-DA5304F8830A}"/>
    <cellStyle name="Currency 10 2 2 2 7" xfId="61772" xr:uid="{8F632ABE-A5B1-46E0-A7EC-9D38C8EC8B6C}"/>
    <cellStyle name="Currency 10 2 2 3" xfId="11601" xr:uid="{EBEC99E2-2090-4264-91E9-1A5B71B2D33F}"/>
    <cellStyle name="Currency 10 2 2 3 2" xfId="30432" xr:uid="{9D32181E-F701-48C5-BBFD-56C3EA66B8B6}"/>
    <cellStyle name="Currency 10 2 2 3 2 2" xfId="49194" xr:uid="{364956D0-A50A-484E-AA01-821F4EC65989}"/>
    <cellStyle name="Currency 10 2 2 3 3" xfId="21041" xr:uid="{6C91B6F9-ECD5-42DE-BF28-5ECF5E7DC1ED}"/>
    <cellStyle name="Currency 10 2 2 3 4" xfId="39813" xr:uid="{A163701A-A3B0-4624-A0C5-A79FCE665FC7}"/>
    <cellStyle name="Currency 10 2 2 3 5" xfId="53924" xr:uid="{7DF47271-B000-4174-9A5D-ECE7E70E8678}"/>
    <cellStyle name="Currency 10 2 2 3 6" xfId="61773" xr:uid="{9CDF385D-8D02-428A-A265-5037ABC847B3}"/>
    <cellStyle name="Currency 10 2 2 4" xfId="9031" xr:uid="{9D0C419E-25EE-4FF7-9D30-F982A2A96A06}"/>
    <cellStyle name="Currency 10 2 2 4 2" xfId="27887" xr:uid="{56DD0430-4C8F-46A0-B3C6-4381EC20A98B}"/>
    <cellStyle name="Currency 10 2 2 4 2 2" xfId="46649" xr:uid="{70B06580-B7E7-45B2-8DB6-108F305D41F4}"/>
    <cellStyle name="Currency 10 2 2 4 3" xfId="18496" xr:uid="{68516CBE-D513-4D95-A8C3-233FAEC4AA5E}"/>
    <cellStyle name="Currency 10 2 2 4 4" xfId="37268" xr:uid="{0FC1FFB9-2236-42E8-BCCC-F21BB07B0250}"/>
    <cellStyle name="Currency 10 2 2 5" xfId="24493" xr:uid="{3A535E1C-2BF0-4DE8-A9E5-562D32EE6666}"/>
    <cellStyle name="Currency 10 2 2 5 2" xfId="43256" xr:uid="{1D2C4F0B-D521-48AD-9DF6-E2EC61EB1E5B}"/>
    <cellStyle name="Currency 10 2 2 6" xfId="15102" xr:uid="{944FAD08-DAC0-422D-A625-E2DF64E6C9A5}"/>
    <cellStyle name="Currency 10 2 2 7" xfId="33875" xr:uid="{AEE8903D-476A-4638-8F19-4BBFB492BE3C}"/>
    <cellStyle name="Currency 10 2 2 8" xfId="51379" xr:uid="{2B7D56A3-A64D-4D59-9F3B-335764D0A256}"/>
    <cellStyle name="Currency 10 2 2 9" xfId="5446" xr:uid="{6E161AFA-A5C4-45A9-A1F5-93BDC2B2B70C}"/>
    <cellStyle name="Currency 10 2 3" xfId="2131" xr:uid="{F4DAD145-EC4D-43CB-AAC4-A0DFE4DA0A4F}"/>
    <cellStyle name="Currency 10 2 3 2" xfId="11603" xr:uid="{2EBF39FE-672C-447C-B27C-E73A7662E34F}"/>
    <cellStyle name="Currency 10 2 3 2 2" xfId="30434" xr:uid="{2BF4B935-B824-4137-8F40-E2F745CF6CF0}"/>
    <cellStyle name="Currency 10 2 3 2 2 2" xfId="49196" xr:uid="{310F451C-1134-4115-AEAB-6E16399629B0}"/>
    <cellStyle name="Currency 10 2 3 2 3" xfId="21043" xr:uid="{D8CB1027-AFF3-4F8F-A4C5-E1649164915E}"/>
    <cellStyle name="Currency 10 2 3 2 4" xfId="39815" xr:uid="{690B7E33-6630-4F84-B83B-012E4AEE25C3}"/>
    <cellStyle name="Currency 10 2 3 2 5" xfId="53926" xr:uid="{54FCCDC7-30EA-4EED-8142-D35D0F7A0C01}"/>
    <cellStyle name="Currency 10 2 3 2 6" xfId="61774" xr:uid="{7F42783E-9E06-417E-8376-B90CD198DB79}"/>
    <cellStyle name="Currency 10 2 3 3" xfId="11604" xr:uid="{953E50D1-FAB6-4A64-B986-B95D407F15C9}"/>
    <cellStyle name="Currency 10 2 3 3 2" xfId="30435" xr:uid="{8FC71498-B075-416B-B4C0-BCE8A07C4616}"/>
    <cellStyle name="Currency 10 2 3 3 2 2" xfId="49197" xr:uid="{84D36B3B-FBA4-4741-910D-C94C7D88D6D6}"/>
    <cellStyle name="Currency 10 2 3 3 3" xfId="21044" xr:uid="{113C740E-DE8F-42DB-AC2F-34EE8E33466C}"/>
    <cellStyle name="Currency 10 2 3 3 4" xfId="39816" xr:uid="{5069E006-F032-43B6-9B41-8AD50F0B6B25}"/>
    <cellStyle name="Currency 10 2 3 3 5" xfId="53927" xr:uid="{DE62E338-A49C-4970-8F83-35F007D117BF}"/>
    <cellStyle name="Currency 10 2 3 3 6" xfId="61775" xr:uid="{943659F7-BF47-4242-AFD5-6BA768CFB384}"/>
    <cellStyle name="Currency 10 2 3 4" xfId="11602" xr:uid="{ABB2BF5B-EA2A-485B-8830-7CA923821E15}"/>
    <cellStyle name="Currency 10 2 3 4 2" xfId="30433" xr:uid="{D6E8E5B4-9C66-46D7-B655-5B290E49D09E}"/>
    <cellStyle name="Currency 10 2 3 4 2 2" xfId="49195" xr:uid="{512D63A7-3198-40AF-8D65-621596FB34D8}"/>
    <cellStyle name="Currency 10 2 3 4 3" xfId="21042" xr:uid="{D03120BC-EB30-4647-95D2-43A104D2F2F2}"/>
    <cellStyle name="Currency 10 2 3 4 4" xfId="39814" xr:uid="{A714F12B-6F0F-4D5D-A424-3D8177B94425}"/>
    <cellStyle name="Currency 10 2 3 5" xfId="25269" xr:uid="{F6931E69-E556-48B7-BFB6-50A2F5E7C5DA}"/>
    <cellStyle name="Currency 10 2 3 5 2" xfId="44031" xr:uid="{7A4F9D68-63E9-4D30-9AE2-4900E2816FB5}"/>
    <cellStyle name="Currency 10 2 3 6" xfId="15878" xr:uid="{B6688752-ED28-438F-A836-6FDC8D721D12}"/>
    <cellStyle name="Currency 10 2 3 7" xfId="34650" xr:uid="{CD26940E-B56A-4D0B-92D3-0987C1DC6981}"/>
    <cellStyle name="Currency 10 2 3 8" xfId="53925" xr:uid="{B5004990-1DF2-4F6A-848F-530D28252A41}"/>
    <cellStyle name="Currency 10 2 3 9" xfId="6222" xr:uid="{EA44AD0F-B785-4FD2-B35B-EC58D98A2157}"/>
    <cellStyle name="Currency 10 2 4" xfId="2778" xr:uid="{318FB66E-A9E6-48BC-841F-145F3A547F9C}"/>
    <cellStyle name="Currency 10 2 4 2" xfId="11605" xr:uid="{6CCB219D-06B5-43C0-A82F-0A4DC607490B}"/>
    <cellStyle name="Currency 10 2 4 3" xfId="23718" xr:uid="{634C7380-C167-42A7-BD2B-11ED65D51190}"/>
    <cellStyle name="Currency 10 2 4 3 2" xfId="42481" xr:uid="{7162AC36-3C2B-4288-9E99-4C096C856C62}"/>
    <cellStyle name="Currency 10 2 4 4" xfId="14327" xr:uid="{EFC4C090-3B14-4062-86BB-F3771A7D4619}"/>
    <cellStyle name="Currency 10 2 4 5" xfId="33100" xr:uid="{D8113D99-C3C7-4EA8-8044-B6006BE0C5CA}"/>
    <cellStyle name="Currency 10 2 4 6" xfId="4671" xr:uid="{8472026C-33AF-40F6-825B-D28994567E3E}"/>
    <cellStyle name="Currency 10 2 5" xfId="2779" xr:uid="{E8414AC2-87C2-40D4-BA7B-60AA6DF3804C}"/>
    <cellStyle name="Currency 10 2 5 2" xfId="11606" xr:uid="{1ECB6A74-1FEF-4EAF-B57E-BC2039BAD2A5}"/>
    <cellStyle name="Currency 10 2 5 3" xfId="26335" xr:uid="{040672D6-4C07-4036-9799-0FE5A6F55845}"/>
    <cellStyle name="Currency 10 2 5 3 2" xfId="45097" xr:uid="{59244314-9465-41F9-B695-F5BF4497283B}"/>
    <cellStyle name="Currency 10 2 5 4" xfId="16944" xr:uid="{429D5474-E8BD-441B-A3E7-F76CF3F76715}"/>
    <cellStyle name="Currency 10 2 5 5" xfId="35716" xr:uid="{B7CB687E-ECED-4EC3-ABF6-9AC4A3E8CE4D}"/>
    <cellStyle name="Currency 10 2 5 6" xfId="7296" xr:uid="{3562EF45-859A-4B1C-8475-9095355ABF6B}"/>
    <cellStyle name="Currency 10 2 6" xfId="8025" xr:uid="{EDBB3CD6-8B3F-48CE-A75C-9E52985B4BCA}"/>
    <cellStyle name="Currency 10 2 7" xfId="9030" xr:uid="{72BDBB85-A184-449C-A5D8-33133A4FA8BB}"/>
    <cellStyle name="Currency 10 2 7 2" xfId="27886" xr:uid="{26CA3439-CD68-4FD7-8A76-A6AD2C3C3A1E}"/>
    <cellStyle name="Currency 10 2 7 2 2" xfId="46648" xr:uid="{BB155203-706A-4FCA-B210-E36DD968A082}"/>
    <cellStyle name="Currency 10 2 7 3" xfId="18495" xr:uid="{2C26C558-9679-4D8B-909D-61D9293C45C2}"/>
    <cellStyle name="Currency 10 2 7 4" xfId="37267" xr:uid="{2EC0E1BB-89CA-4EA7-B299-5FE070842EC3}"/>
    <cellStyle name="Currency 10 2 8" xfId="22758" xr:uid="{682BDA70-1AC5-43B3-9522-004E9E4A5A38}"/>
    <cellStyle name="Currency 10 2 8 2" xfId="41529" xr:uid="{CA4930E0-20F5-4B56-9FB4-91CD0EAB0B9B}"/>
    <cellStyle name="Currency 10 2 9" xfId="13367" xr:uid="{32059F3F-A12A-4BEA-8AE8-7BB5C223852F}"/>
    <cellStyle name="Currency 10 3" xfId="2780" xr:uid="{02093A0E-E794-4159-B466-D70F064A857C}"/>
    <cellStyle name="Currency 10 3 10" xfId="57396" xr:uid="{966751AE-410A-4B9C-A109-3637522BC468}"/>
    <cellStyle name="Currency 10 3 2" xfId="7298" xr:uid="{90B8055E-A919-490B-AFB9-D45C2D80F34E}"/>
    <cellStyle name="Currency 10 3 2 2" xfId="11607" xr:uid="{7FE7930D-28A7-4792-9408-D49618544B0D}"/>
    <cellStyle name="Currency 10 3 2 2 2" xfId="30436" xr:uid="{D013B657-4CFD-4BC4-BBCE-5C58C57A824E}"/>
    <cellStyle name="Currency 10 3 2 2 2 2" xfId="49198" xr:uid="{29D868CA-ABF3-4767-BEC6-796C5E7714D2}"/>
    <cellStyle name="Currency 10 3 2 2 3" xfId="21045" xr:uid="{3A293B7B-C634-4A86-97A3-FE2D4CC7C6E5}"/>
    <cellStyle name="Currency 10 3 2 2 4" xfId="39817" xr:uid="{D6EFAB43-767C-4AF5-AB52-C23C2553F56D}"/>
    <cellStyle name="Currency 10 3 2 3" xfId="26337" xr:uid="{966D7C1C-EBD3-464E-B397-535B0368D259}"/>
    <cellStyle name="Currency 10 3 2 3 2" xfId="45099" xr:uid="{C26F4497-8988-4A1A-8F25-AB04F59F6D09}"/>
    <cellStyle name="Currency 10 3 2 4" xfId="16946" xr:uid="{1F559125-8126-4CBF-B95C-81DBE321A92F}"/>
    <cellStyle name="Currency 10 3 2 5" xfId="35718" xr:uid="{A75BF8A6-F739-42B8-9D79-74CD498A801B}"/>
    <cellStyle name="Currency 10 3 2 6" xfId="53928" xr:uid="{78099B64-55D6-495D-AE2C-32D51404FEDB}"/>
    <cellStyle name="Currency 10 3 2 7" xfId="57397" xr:uid="{356470AA-CF8A-40D2-B12F-F1011E6DFCA6}"/>
    <cellStyle name="Currency 10 3 3" xfId="11608" xr:uid="{B33A1559-DC68-4682-A94B-4A21A0B2DAEF}"/>
    <cellStyle name="Currency 10 3 3 2" xfId="30437" xr:uid="{130237AC-4FF9-4AB0-B1AF-41BE46E8AE62}"/>
    <cellStyle name="Currency 10 3 3 2 2" xfId="49199" xr:uid="{0E5A07EA-C0D5-44BE-8BA6-A676036104C6}"/>
    <cellStyle name="Currency 10 3 3 3" xfId="21046" xr:uid="{43E11E55-B3BE-4C20-8D43-CAACC1155ADE}"/>
    <cellStyle name="Currency 10 3 3 4" xfId="39818" xr:uid="{4BDC6C0D-C02B-4D91-8D4B-B44C185E82D7}"/>
    <cellStyle name="Currency 10 3 3 5" xfId="53929" xr:uid="{F7DD1940-494B-4917-8C85-835D092EC22F}"/>
    <cellStyle name="Currency 10 3 3 6" xfId="61776" xr:uid="{A715D344-F6A6-477A-ADFC-D111627DDB98}"/>
    <cellStyle name="Currency 10 3 4" xfId="9032" xr:uid="{20E8B004-4BDD-473A-925B-959638CD642B}"/>
    <cellStyle name="Currency 10 3 4 2" xfId="27888" xr:uid="{ED384231-4414-42BE-81E3-35AFB00D9754}"/>
    <cellStyle name="Currency 10 3 4 2 2" xfId="46650" xr:uid="{D4E40FE5-2DEE-41A2-B33F-146795722283}"/>
    <cellStyle name="Currency 10 3 4 3" xfId="18497" xr:uid="{C9FD87D9-A07C-47A4-B6E5-CA080976A8E4}"/>
    <cellStyle name="Currency 10 3 4 4" xfId="37269" xr:uid="{1F8CB0CA-BF89-40FE-BD24-B75D608D3F28}"/>
    <cellStyle name="Currency 10 3 5" xfId="24060" xr:uid="{3E5C41D9-20D4-4E8A-9178-8ACE29837EC9}"/>
    <cellStyle name="Currency 10 3 5 2" xfId="42823" xr:uid="{86FDCA17-DDFC-4EC2-8C59-237C1B2468D2}"/>
    <cellStyle name="Currency 10 3 6" xfId="14669" xr:uid="{8A17CA28-B5D9-4CE5-8808-3ED1C6408608}"/>
    <cellStyle name="Currency 10 3 7" xfId="33442" xr:uid="{8FD77048-90AF-49EB-8617-9B2D07AEE340}"/>
    <cellStyle name="Currency 10 3 8" xfId="51380" xr:uid="{1F1A8567-A043-448E-A828-6F65B2591AA9}"/>
    <cellStyle name="Currency 10 3 9" xfId="5013" xr:uid="{ED4AE7B9-2604-4E74-AD41-81368210EF19}"/>
    <cellStyle name="Currency 10 4" xfId="2781" xr:uid="{33137329-8DA8-4151-BCD6-E77C54A6095C}"/>
    <cellStyle name="Currency 10 4 10" xfId="57398" xr:uid="{D4797973-C433-494D-BD3E-3CBE5E6D657B}"/>
    <cellStyle name="Currency 10 4 2" xfId="11610" xr:uid="{F3A4043E-9507-48B8-9F1A-13A4B8B78C91}"/>
    <cellStyle name="Currency 10 4 2 2" xfId="30439" xr:uid="{BAE0B8D4-D311-4844-9A88-61EFE09E7F9D}"/>
    <cellStyle name="Currency 10 4 2 2 2" xfId="49201" xr:uid="{61159682-7A1B-434D-B8BE-49EC2479A87A}"/>
    <cellStyle name="Currency 10 4 2 3" xfId="21048" xr:uid="{2925CB62-5B00-4CC1-BF16-EEC84065CB13}"/>
    <cellStyle name="Currency 10 4 2 4" xfId="39820" xr:uid="{7001FF29-80A0-4A2E-A377-99A70CD7B2E1}"/>
    <cellStyle name="Currency 10 4 2 5" xfId="53931" xr:uid="{DF37AEC4-CF04-4B8D-B48B-ACE7E444A15C}"/>
    <cellStyle name="Currency 10 4 2 6" xfId="60043" xr:uid="{D17C2772-795C-48D1-9217-F4A88CD4AAB2}"/>
    <cellStyle name="Currency 10 4 3" xfId="11611" xr:uid="{584BC4EB-B95D-4571-B1E3-D392EE8D50CA}"/>
    <cellStyle name="Currency 10 4 3 2" xfId="30440" xr:uid="{419D8FFA-FC48-45E9-A16A-D3909EB2086A}"/>
    <cellStyle name="Currency 10 4 3 2 2" xfId="49202" xr:uid="{3A0F3D5C-F0BB-41FC-A5E9-C8B0D7054330}"/>
    <cellStyle name="Currency 10 4 3 2 3" xfId="60045" xr:uid="{1B7CF02C-1B4A-4AB7-B1F6-E4E91AE7EAE7}"/>
    <cellStyle name="Currency 10 4 3 3" xfId="21049" xr:uid="{558B02EF-7CED-40FD-B23E-D6AC3FDD5F04}"/>
    <cellStyle name="Currency 10 4 3 4" xfId="39821" xr:uid="{7A5A0090-6BB1-4DE4-B8C2-1531F4D71395}"/>
    <cellStyle name="Currency 10 4 3 5" xfId="53932" xr:uid="{69E87456-8896-4F8A-B081-BB077D8E8B2C}"/>
    <cellStyle name="Currency 10 4 3 6" xfId="60044" xr:uid="{313086E8-B6D6-4C62-95B1-4A666147A32B}"/>
    <cellStyle name="Currency 10 4 4" xfId="11609" xr:uid="{FD93BD91-524F-4105-9DFD-C786BCC12233}"/>
    <cellStyle name="Currency 10 4 4 2" xfId="30438" xr:uid="{19C6A067-C417-49D2-ABE6-DD9908FF6318}"/>
    <cellStyle name="Currency 10 4 4 2 2" xfId="49200" xr:uid="{64FEDE5F-8A4D-4283-99CB-948C57857903}"/>
    <cellStyle name="Currency 10 4 4 3" xfId="21047" xr:uid="{F27D1E0C-ABB2-4444-B861-60DA08E58672}"/>
    <cellStyle name="Currency 10 4 4 4" xfId="39819" xr:uid="{648E5FF1-411B-493A-9304-36F9484EAF19}"/>
    <cellStyle name="Currency 10 4 5" xfId="24836" xr:uid="{74E51729-41EF-415C-9C32-3C607D336979}"/>
    <cellStyle name="Currency 10 4 5 2" xfId="43598" xr:uid="{C91FBF02-6ECC-4DAB-8CBE-3AE8C723DBAF}"/>
    <cellStyle name="Currency 10 4 6" xfId="15445" xr:uid="{E38D86C2-B172-4593-9B20-36A4E28628F7}"/>
    <cellStyle name="Currency 10 4 7" xfId="34217" xr:uid="{A2A6CA3D-B196-4EB7-8C22-9474B57C43E0}"/>
    <cellStyle name="Currency 10 4 8" xfId="53930" xr:uid="{2062D801-05D1-4A40-97AE-3F7B9740E107}"/>
    <cellStyle name="Currency 10 4 9" xfId="5789" xr:uid="{45BFDF44-6C88-44B9-B74C-0EE9E4993388}"/>
    <cellStyle name="Currency 10 5" xfId="2782" xr:uid="{B79201E8-220D-4B63-BA42-97D03AAD456F}"/>
    <cellStyle name="Currency 10 5 2" xfId="11612" xr:uid="{DE141A68-9395-4680-8161-FB1AAE10B01E}"/>
    <cellStyle name="Currency 10 5 3" xfId="23285" xr:uid="{41116E6F-9354-47CF-B7A6-DB31AE1C12C4}"/>
    <cellStyle name="Currency 10 5 3 2" xfId="42048" xr:uid="{B3C521B1-B33E-48B1-B27B-C98FA0F8A8B1}"/>
    <cellStyle name="Currency 10 5 4" xfId="13894" xr:uid="{9178151C-6ECF-4BC2-835A-878454289D1E}"/>
    <cellStyle name="Currency 10 5 5" xfId="32667" xr:uid="{1E9A857F-DCC5-4D4F-88F6-F0DA62AFD879}"/>
    <cellStyle name="Currency 10 5 6" xfId="4238" xr:uid="{71230414-8C07-4AD5-B0F6-16A65FE5B0BF}"/>
    <cellStyle name="Currency 10 5 7" xfId="57399" xr:uid="{A00C99CD-3D88-4B51-B4B5-10ABD2732C81}"/>
    <cellStyle name="Currency 10 6" xfId="2783" xr:uid="{CB43D0BB-A51F-4C87-9010-40B7B2560564}"/>
    <cellStyle name="Currency 10 6 2" xfId="11613" xr:uid="{A29D5B65-EE8D-48CB-8C6A-4DC67F95B6B8}"/>
    <cellStyle name="Currency 10 6 3" xfId="26334" xr:uid="{C22714FB-F72C-4647-AA93-32008BFEA217}"/>
    <cellStyle name="Currency 10 6 3 2" xfId="45096" xr:uid="{0DA83CB7-7026-49AC-871C-7744BE85C7DB}"/>
    <cellStyle name="Currency 10 6 4" xfId="16943" xr:uid="{547EC657-FA0E-46D9-8454-C914B598892C}"/>
    <cellStyle name="Currency 10 6 5" xfId="35715" xr:uid="{C8613FCB-B25C-4DF9-8C38-873E82C05BAB}"/>
    <cellStyle name="Currency 10 6 6" xfId="7295" xr:uid="{DC2FBDA9-1286-4437-A4CD-C7EE3245ECE7}"/>
    <cellStyle name="Currency 10 6 7" xfId="57400" xr:uid="{5DE4B9CC-AAF5-4BB7-9705-DE7D720BA5C9}"/>
    <cellStyle name="Currency 10 7" xfId="8024" xr:uid="{9EAB34AA-2F5B-46BA-9082-699DE71601EE}"/>
    <cellStyle name="Currency 10 7 2" xfId="57401" xr:uid="{D5608B54-4281-46D7-A40A-A055B21F73E1}"/>
    <cellStyle name="Currency 10 8" xfId="9029" xr:uid="{370017CA-123A-4319-9A93-9DED07D90438}"/>
    <cellStyle name="Currency 10 8 2" xfId="27885" xr:uid="{C6B68594-E771-4F8E-86C4-F29A24042958}"/>
    <cellStyle name="Currency 10 8 2 2" xfId="46647" xr:uid="{867A238D-BC4A-4486-9BC7-CB5290B3454C}"/>
    <cellStyle name="Currency 10 8 3" xfId="18494" xr:uid="{F8E7BE96-928A-479C-997E-89338A90A2B6}"/>
    <cellStyle name="Currency 10 8 4" xfId="37266" xr:uid="{42F5FAE0-7DDA-4126-A689-07743750655E}"/>
    <cellStyle name="Currency 10 8 5" xfId="57402" xr:uid="{49D5E88C-584E-46AA-AC79-589FB5262EDC}"/>
    <cellStyle name="Currency 10 9" xfId="22757" xr:uid="{D5E1D2CC-2E72-4670-8FF1-14FD9B1BEC0E}"/>
    <cellStyle name="Currency 10 9 2" xfId="41528" xr:uid="{7C6C2EF9-DC5D-44C5-960A-2AEF6C22E911}"/>
    <cellStyle name="Currency 10 9 3" xfId="60005" xr:uid="{4051383B-4DB1-4632-8B66-D7C97441997D}"/>
    <cellStyle name="Currency 11" xfId="2784" xr:uid="{5E12093D-415D-4E19-9654-CA18264CF33D}"/>
    <cellStyle name="Currency 11 10" xfId="32149" xr:uid="{44DA04BC-1059-46EA-A225-BADAF977BC6E}"/>
    <cellStyle name="Currency 11 11" xfId="51381" xr:uid="{C3FEDCA0-1AD7-4AF7-AC88-73D071429AC7}"/>
    <cellStyle name="Currency 11 12" xfId="3707" xr:uid="{486FFC22-4698-4BB6-BB4E-DF6098FCCA59}"/>
    <cellStyle name="Currency 11 2" xfId="2785" xr:uid="{C747DACA-E5DE-4439-8292-7A45D975BF1C}"/>
    <cellStyle name="Currency 11 2 10" xfId="5228" xr:uid="{CEB33D35-5634-46E5-A0C5-9FAA9B1B1CF0}"/>
    <cellStyle name="Currency 11 2 2" xfId="2786" xr:uid="{CBCBC281-7FA2-4CEC-926E-8FE898DA9255}"/>
    <cellStyle name="Currency 11 2 2 10" xfId="59454" xr:uid="{7CC7039D-8791-4330-9CE6-29AEBE0D1F1C}"/>
    <cellStyle name="Currency 11 2 2 2" xfId="11615" xr:uid="{80D80F0F-D7A0-485D-BC3D-33E0EBFD35CA}"/>
    <cellStyle name="Currency 11 2 2 2 2" xfId="30442" xr:uid="{2182F77F-2C1E-40FF-B3B0-8E841CB6B32B}"/>
    <cellStyle name="Currency 11 2 2 2 2 2" xfId="49204" xr:uid="{ABB77645-4E75-423B-98FA-128CDB104EEE}"/>
    <cellStyle name="Currency 11 2 2 2 3" xfId="21051" xr:uid="{E1385904-EEDC-4BBB-9ABF-3925400E35DC}"/>
    <cellStyle name="Currency 11 2 2 2 4" xfId="39823" xr:uid="{75E3EF7C-171D-4744-B478-9242417E4745}"/>
    <cellStyle name="Currency 11 2 2 2 5" xfId="53934" xr:uid="{43925902-F7C5-40F7-AC3F-7D00FF22D461}"/>
    <cellStyle name="Currency 11 2 2 2 6" xfId="61777" xr:uid="{6BE9CDF2-403D-492F-9E94-5FFDCD73F82E}"/>
    <cellStyle name="Currency 11 2 2 3" xfId="11616" xr:uid="{7643B6D6-C2AD-47AB-9CFC-538853CE0716}"/>
    <cellStyle name="Currency 11 2 2 3 2" xfId="30443" xr:uid="{858DC19C-1DF8-4122-B9BE-28FE4A4B0A42}"/>
    <cellStyle name="Currency 11 2 2 3 2 2" xfId="49205" xr:uid="{567B0CA0-7146-44F7-8954-C87FC8A2C758}"/>
    <cellStyle name="Currency 11 2 2 3 3" xfId="21052" xr:uid="{6509755A-2769-4A8B-AF38-FA5A103E80E5}"/>
    <cellStyle name="Currency 11 2 2 3 4" xfId="39824" xr:uid="{0BE38FA1-28E1-4F05-8D16-7C825081AE9D}"/>
    <cellStyle name="Currency 11 2 2 3 5" xfId="53935" xr:uid="{058C57F8-F1CD-4C56-96EC-34B9E64D3AED}"/>
    <cellStyle name="Currency 11 2 2 3 6" xfId="61778" xr:uid="{3764F8A0-1A9A-49DF-A056-D487396B2004}"/>
    <cellStyle name="Currency 11 2 2 4" xfId="11614" xr:uid="{9F312F69-8FE3-4054-9ABB-08DB775966FB}"/>
    <cellStyle name="Currency 11 2 2 4 2" xfId="30441" xr:uid="{4DBBC47A-2F28-4994-806A-0235493C5A04}"/>
    <cellStyle name="Currency 11 2 2 4 2 2" xfId="49203" xr:uid="{546AD8E8-002E-46D3-AD06-FD7277D595ED}"/>
    <cellStyle name="Currency 11 2 2 4 3" xfId="21050" xr:uid="{2B08C7E0-643F-4B41-B551-A4DE07A4FE88}"/>
    <cellStyle name="Currency 11 2 2 4 4" xfId="39822" xr:uid="{B30926FE-F868-4840-B064-6888D4742FB8}"/>
    <cellStyle name="Currency 11 2 2 5" xfId="26339" xr:uid="{B22DFBC0-10FD-43CF-9EB3-DE61644A1716}"/>
    <cellStyle name="Currency 11 2 2 5 2" xfId="45101" xr:uid="{3798F230-0EE6-48D3-A19F-2F0312549FD1}"/>
    <cellStyle name="Currency 11 2 2 6" xfId="16948" xr:uid="{200EF58F-26A8-4614-9F95-0725EEE963D1}"/>
    <cellStyle name="Currency 11 2 2 7" xfId="35720" xr:uid="{628FB2A4-4AB3-433B-9DE2-38122888D3AC}"/>
    <cellStyle name="Currency 11 2 2 8" xfId="53933" xr:uid="{465B870B-33E0-4E3E-82D2-AB470A1DBE1C}"/>
    <cellStyle name="Currency 11 2 2 9" xfId="7300" xr:uid="{EA8CAF97-042D-43C0-96AD-9C5EF04729A6}"/>
    <cellStyle name="Currency 11 2 3" xfId="2787" xr:uid="{F6EFDB34-64E7-4F4F-B6CB-A43D718511E9}"/>
    <cellStyle name="Currency 11 2 4" xfId="2788" xr:uid="{AE3F52F0-C7C9-4E78-B4C5-0AFFFF8727E1}"/>
    <cellStyle name="Currency 11 2 5" xfId="9034" xr:uid="{958D7D7D-EFCD-4382-8A79-FBEF47FEABA0}"/>
    <cellStyle name="Currency 11 2 5 2" xfId="27890" xr:uid="{EFE9A0D8-AFB9-4930-9C8F-A5BBF0DC0EF5}"/>
    <cellStyle name="Currency 11 2 5 2 2" xfId="46652" xr:uid="{83D13D54-9548-4213-959A-E059E67B4898}"/>
    <cellStyle name="Currency 11 2 5 3" xfId="18499" xr:uid="{97B59B9B-C2A4-456C-A6D7-FAA532D58AD9}"/>
    <cellStyle name="Currency 11 2 5 4" xfId="37271" xr:uid="{54508C5B-AD8A-4F63-9D45-C0A832AB8498}"/>
    <cellStyle name="Currency 11 2 6" xfId="24275" xr:uid="{C50A3AD9-2CB2-4E28-B520-6A78C0E914F7}"/>
    <cellStyle name="Currency 11 2 6 2" xfId="43038" xr:uid="{56346601-1254-4D74-B38C-01A93A6D790E}"/>
    <cellStyle name="Currency 11 2 7" xfId="14884" xr:uid="{4EF3EAF1-DCF5-42C2-8C02-314BEF62A4A3}"/>
    <cellStyle name="Currency 11 2 8" xfId="33657" xr:uid="{8701CCAA-F0F3-4F60-BEE0-E4B6A0AE5742}"/>
    <cellStyle name="Currency 11 2 9" xfId="51382" xr:uid="{EC8588A6-79BA-4B24-B1B7-4A65AAA5E008}"/>
    <cellStyle name="Currency 11 3" xfId="2789" xr:uid="{74699A4B-BF83-4A4D-8A2C-D1A8BCC15B0E}"/>
    <cellStyle name="Currency 11 3 10" xfId="57403" xr:uid="{5BFAC5E5-EF09-483C-A16A-2C823E75CFC6}"/>
    <cellStyle name="Currency 11 3 2" xfId="11618" xr:uid="{23D682A8-B93B-4E40-84F6-4272FC87D961}"/>
    <cellStyle name="Currency 11 3 2 2" xfId="30445" xr:uid="{6B6F8ABE-5085-425B-9FE0-747312B158B8}"/>
    <cellStyle name="Currency 11 3 2 2 2" xfId="49207" xr:uid="{06E1AB95-DB94-4D6F-BC92-24BEDC0FF5A6}"/>
    <cellStyle name="Currency 11 3 2 3" xfId="21054" xr:uid="{5F65AB59-8A5D-4B6D-9177-91C782D1AE08}"/>
    <cellStyle name="Currency 11 3 2 4" xfId="39826" xr:uid="{7FD64ACC-D6FD-4C0A-9E14-330BB94576E3}"/>
    <cellStyle name="Currency 11 3 2 5" xfId="53937" xr:uid="{75C8709B-EFDF-4F07-BA26-890600E3947F}"/>
    <cellStyle name="Currency 11 3 2 6" xfId="57404" xr:uid="{3DF3F611-254A-4FC3-B704-B9A05B1F3F87}"/>
    <cellStyle name="Currency 11 3 3" xfId="11619" xr:uid="{27CB3E41-0D48-4EAA-ABFD-CF5989E39DE1}"/>
    <cellStyle name="Currency 11 3 3 2" xfId="30446" xr:uid="{106B441B-24BA-4438-8C5D-9F52D8FC1AF9}"/>
    <cellStyle name="Currency 11 3 3 2 2" xfId="49208" xr:uid="{10795458-6AA4-45EB-B2BF-5AFF190E62E9}"/>
    <cellStyle name="Currency 11 3 3 3" xfId="21055" xr:uid="{5131EC6B-D1B9-47FE-8E85-0E956E3C6497}"/>
    <cellStyle name="Currency 11 3 3 4" xfId="39827" xr:uid="{F2FE070B-7CA2-4F5E-8A17-262563E842F2}"/>
    <cellStyle name="Currency 11 3 3 5" xfId="53938" xr:uid="{54185292-842C-49CD-9194-45F8206222E4}"/>
    <cellStyle name="Currency 11 3 3 6" xfId="61779" xr:uid="{EDD7D9FA-D670-4CDC-8062-E2B63AC0FC81}"/>
    <cellStyle name="Currency 11 3 4" xfId="11617" xr:uid="{688A3B11-68A2-457F-AA9D-78516931EFE9}"/>
    <cellStyle name="Currency 11 3 4 2" xfId="30444" xr:uid="{64378516-90B2-4170-83A4-73F901666EF4}"/>
    <cellStyle name="Currency 11 3 4 2 2" xfId="49206" xr:uid="{5DC5D8B7-16D3-480A-A659-66BF378A1D88}"/>
    <cellStyle name="Currency 11 3 4 3" xfId="21053" xr:uid="{339B48C0-E950-46A8-B24C-DD8635DC9181}"/>
    <cellStyle name="Currency 11 3 4 4" xfId="39825" xr:uid="{917CE148-9B41-4EB1-836F-6F87CA368360}"/>
    <cellStyle name="Currency 11 3 5" xfId="25051" xr:uid="{687D63F2-431E-49D4-A643-D30C4F236F0A}"/>
    <cellStyle name="Currency 11 3 5 2" xfId="43813" xr:uid="{120FE7F3-4834-403E-A090-5E7BFC226B69}"/>
    <cellStyle name="Currency 11 3 6" xfId="15660" xr:uid="{F6F47D91-12A5-496A-99AF-1E9CF128C907}"/>
    <cellStyle name="Currency 11 3 7" xfId="34432" xr:uid="{E3B5B3CE-ED7C-4F1B-867C-189C66C89696}"/>
    <cellStyle name="Currency 11 3 8" xfId="53936" xr:uid="{C9E16A78-A080-4F7C-A0BF-62B20BA68F2C}"/>
    <cellStyle name="Currency 11 3 9" xfId="6004" xr:uid="{9DA9E644-9312-4E03-95B2-74BC5AFEF277}"/>
    <cellStyle name="Currency 11 4" xfId="2790" xr:uid="{C4C4342C-1521-40A6-9F9E-08588B9EE4DE}"/>
    <cellStyle name="Currency 11 4 2" xfId="11620" xr:uid="{85D87400-738F-4C44-9B49-364BDF7820DD}"/>
    <cellStyle name="Currency 11 4 3" xfId="23500" xr:uid="{0E59E86B-4DED-4611-AFEA-2B9E4E72DEBF}"/>
    <cellStyle name="Currency 11 4 3 2" xfId="42263" xr:uid="{504057A4-6865-4A95-870D-20E146B4A5C0}"/>
    <cellStyle name="Currency 11 4 4" xfId="14109" xr:uid="{B8586DD3-541F-4CF8-922F-2CAF9565DFB7}"/>
    <cellStyle name="Currency 11 4 5" xfId="32882" xr:uid="{7E6ECF29-3812-4128-A8D2-B025A8891F81}"/>
    <cellStyle name="Currency 11 4 6" xfId="4453" xr:uid="{C7299110-5003-4B53-8F3E-CAB5EC4403F6}"/>
    <cellStyle name="Currency 11 5" xfId="2791" xr:uid="{CAECBED9-3926-4F73-93C5-C7DC912E3FBD}"/>
    <cellStyle name="Currency 11 5 2" xfId="11621" xr:uid="{BB4A9D89-AF8B-4E05-A474-8BE6D417CA60}"/>
    <cellStyle name="Currency 11 5 3" xfId="26338" xr:uid="{42881486-5578-4426-AD2B-9B2CF7E7E74E}"/>
    <cellStyle name="Currency 11 5 3 2" xfId="45100" xr:uid="{321637DD-1A7E-4963-AE47-4BAC6DA11F85}"/>
    <cellStyle name="Currency 11 5 4" xfId="16947" xr:uid="{661BBF7C-CA9A-4152-A741-2C77520109D7}"/>
    <cellStyle name="Currency 11 5 5" xfId="35719" xr:uid="{C6A672B9-A85C-432F-BAFA-BD8A2180C698}"/>
    <cellStyle name="Currency 11 5 6" xfId="7299" xr:uid="{8501F57C-5F33-445A-A227-00FF5C356938}"/>
    <cellStyle name="Currency 11 6" xfId="8026" xr:uid="{41122CEB-FBCA-475B-8BDA-7D5358C71DF9}"/>
    <cellStyle name="Currency 11 7" xfId="9033" xr:uid="{86E5E23B-8960-4C34-A392-577BB5355D44}"/>
    <cellStyle name="Currency 11 7 2" xfId="27889" xr:uid="{214B524C-7AB0-4EDC-8B60-38DF60FAE873}"/>
    <cellStyle name="Currency 11 7 2 2" xfId="46651" xr:uid="{95BC351F-B2B7-49C6-8662-D91BB3C4BDB3}"/>
    <cellStyle name="Currency 11 7 3" xfId="18498" xr:uid="{B5029B9A-BA95-4CF0-A6D5-06D745D57BA0}"/>
    <cellStyle name="Currency 11 7 4" xfId="37270" xr:uid="{D3AC8473-AF02-4465-9795-4C60128D660C}"/>
    <cellStyle name="Currency 11 8" xfId="22759" xr:uid="{E3B650ED-9BD9-4B13-8239-DE9ECF55435D}"/>
    <cellStyle name="Currency 11 8 2" xfId="41530" xr:uid="{F30FDD67-F89E-4FFF-801E-98386528FBEE}"/>
    <cellStyle name="Currency 11 9" xfId="13368" xr:uid="{F6377207-C3AA-44A1-98C9-226CE707C15F}"/>
    <cellStyle name="Currency 12" xfId="2792" xr:uid="{B778EB23-5C3D-41ED-B7BF-BDD76623FE67}"/>
    <cellStyle name="Currency 12 10" xfId="32150" xr:uid="{732CE5B6-F673-4063-B40B-98D7A0DFE2AB}"/>
    <cellStyle name="Currency 12 11" xfId="51383" xr:uid="{8A7FC2D7-F422-466E-B91D-E061CF3620FA}"/>
    <cellStyle name="Currency 12 12" xfId="3708" xr:uid="{C8DE6749-04FC-4B12-A59F-32FCFEEAC084}"/>
    <cellStyle name="Currency 12 2" xfId="2793" xr:uid="{AE17C2B6-6975-40AC-A1CB-CE6321AB9580}"/>
    <cellStyle name="Currency 12 2 10" xfId="5231" xr:uid="{82037D4E-880A-4D00-A3CF-034AF0B1A161}"/>
    <cellStyle name="Currency 12 2 2" xfId="2794" xr:uid="{3E22C1C8-25B6-4115-B3B2-2BDBF65CC7C9}"/>
    <cellStyle name="Currency 12 2 2 10" xfId="57405" xr:uid="{61D332F9-D8F9-4BA9-B895-5EE653D33935}"/>
    <cellStyle name="Currency 12 2 2 2" xfId="11623" xr:uid="{4718A26F-F9BF-43F9-902F-2D021174E68E}"/>
    <cellStyle name="Currency 12 2 2 2 2" xfId="30448" xr:uid="{1D48A0E5-F6CF-4438-A463-E3DB4DE7915B}"/>
    <cellStyle name="Currency 12 2 2 2 2 2" xfId="49210" xr:uid="{A2F8C878-4DE6-4638-B27C-0702DF54EB7E}"/>
    <cellStyle name="Currency 12 2 2 2 3" xfId="21057" xr:uid="{291C4B44-D8F7-40AE-9F77-E60B9D4C2927}"/>
    <cellStyle name="Currency 12 2 2 2 4" xfId="39829" xr:uid="{78AFF70A-7438-48FF-9E93-194BE61B46E9}"/>
    <cellStyle name="Currency 12 2 2 2 5" xfId="53940" xr:uid="{726C2819-4CAE-4EA3-87B3-5DD8599C917C}"/>
    <cellStyle name="Currency 12 2 2 2 6" xfId="61780" xr:uid="{4C3B99F3-F585-4609-B83F-F5AC738D830A}"/>
    <cellStyle name="Currency 12 2 2 3" xfId="11624" xr:uid="{63678068-277F-4C7E-95BB-DEBBA3DFCBCC}"/>
    <cellStyle name="Currency 12 2 2 3 2" xfId="30449" xr:uid="{23095137-D206-4CD0-A5F5-A8D0ADADE093}"/>
    <cellStyle name="Currency 12 2 2 3 2 2" xfId="49211" xr:uid="{6321E080-A4DC-427E-9A33-755BB04EF93D}"/>
    <cellStyle name="Currency 12 2 2 3 3" xfId="21058" xr:uid="{D2406F22-9E2C-4BB2-9EC2-66E617231104}"/>
    <cellStyle name="Currency 12 2 2 3 4" xfId="39830" xr:uid="{6240141C-2153-46B2-BEB6-0FDC3B4162A5}"/>
    <cellStyle name="Currency 12 2 2 3 5" xfId="53941" xr:uid="{F479D130-5541-451C-8DD7-EAB1A38C12D1}"/>
    <cellStyle name="Currency 12 2 2 3 6" xfId="61781" xr:uid="{45685AAB-958C-457F-8865-8525A32519C8}"/>
    <cellStyle name="Currency 12 2 2 4" xfId="11622" xr:uid="{135A2A0C-BE9F-4177-9524-625DEC704D2D}"/>
    <cellStyle name="Currency 12 2 2 4 2" xfId="30447" xr:uid="{A3453262-99D8-4A40-B281-2E6BF5D973A3}"/>
    <cellStyle name="Currency 12 2 2 4 2 2" xfId="49209" xr:uid="{8CBFF2AE-A090-43C4-BA47-A60F05FB1FC5}"/>
    <cellStyle name="Currency 12 2 2 4 3" xfId="21056" xr:uid="{1CC6ABEF-43E2-45CA-8C9D-EBDE396F765D}"/>
    <cellStyle name="Currency 12 2 2 4 4" xfId="39828" xr:uid="{09940E04-27CC-45AE-A9BD-CE15B1CF6CDF}"/>
    <cellStyle name="Currency 12 2 2 5" xfId="26341" xr:uid="{6317828E-CA33-4F8F-A051-7C44673E348C}"/>
    <cellStyle name="Currency 12 2 2 5 2" xfId="45103" xr:uid="{095F5FDF-C9CE-44EB-B9B4-42BE4B6ACE77}"/>
    <cellStyle name="Currency 12 2 2 6" xfId="16950" xr:uid="{4E7BA26E-72E2-4789-9ABE-2CBD7D89B402}"/>
    <cellStyle name="Currency 12 2 2 7" xfId="35722" xr:uid="{EDA9ED19-0AA6-47E3-8679-EF9A11A41E74}"/>
    <cellStyle name="Currency 12 2 2 8" xfId="53939" xr:uid="{2F981FD0-AF00-4B5D-98C5-F51B0A8B0661}"/>
    <cellStyle name="Currency 12 2 2 9" xfId="7302" xr:uid="{BD74D49B-AFD9-481D-A214-F32AFD70A405}"/>
    <cellStyle name="Currency 12 2 3" xfId="2795" xr:uid="{5F6E3EDE-A17A-4B92-9F04-9F676093EA2F}"/>
    <cellStyle name="Currency 12 2 4" xfId="2796" xr:uid="{E533D0FA-9854-46BE-80E2-D0ECCC36B72D}"/>
    <cellStyle name="Currency 12 2 5" xfId="9036" xr:uid="{5D1C52DC-F72C-4DF3-BF08-AF2095FA8A59}"/>
    <cellStyle name="Currency 12 2 5 2" xfId="27892" xr:uid="{477B73A9-D447-487E-AA49-91F4520DCBC1}"/>
    <cellStyle name="Currency 12 2 5 2 2" xfId="46654" xr:uid="{8862D59B-7C65-4205-97F3-CDDFFC1BB936}"/>
    <cellStyle name="Currency 12 2 5 3" xfId="18501" xr:uid="{EE44D162-257E-4420-BAAB-58210BC54A7A}"/>
    <cellStyle name="Currency 12 2 5 4" xfId="37273" xr:uid="{5CAD7B27-715E-4E7B-8108-9207BEE8C4BA}"/>
    <cellStyle name="Currency 12 2 6" xfId="24278" xr:uid="{119E0E59-981B-40C0-A0A2-2FEAAE4DD610}"/>
    <cellStyle name="Currency 12 2 6 2" xfId="43041" xr:uid="{53692177-F3F4-4B71-976F-E702D833AD9F}"/>
    <cellStyle name="Currency 12 2 7" xfId="14887" xr:uid="{D96AF51F-97CE-445C-9593-A2E35E4FB559}"/>
    <cellStyle name="Currency 12 2 8" xfId="33660" xr:uid="{C0C5AD18-2C44-400C-A6B2-A6D5C517CE17}"/>
    <cellStyle name="Currency 12 2 9" xfId="51384" xr:uid="{E0EC2D03-79AD-4804-AC42-85A10079FF23}"/>
    <cellStyle name="Currency 12 3" xfId="2797" xr:uid="{7DB23B9B-30F0-4ACF-B17A-EF7A2F8CB0B6}"/>
    <cellStyle name="Currency 12 3 10" xfId="57406" xr:uid="{568BEA2E-328F-4A9B-936B-67641D6CE3E3}"/>
    <cellStyle name="Currency 12 3 2" xfId="11626" xr:uid="{F368BDC0-8262-4F35-B049-572C9E504391}"/>
    <cellStyle name="Currency 12 3 2 2" xfId="30451" xr:uid="{E65428FB-E2AB-4975-91E6-FC654B76632E}"/>
    <cellStyle name="Currency 12 3 2 2 2" xfId="49213" xr:uid="{54B7E360-BA92-4141-AFC6-84F21C47D198}"/>
    <cellStyle name="Currency 12 3 2 3" xfId="21060" xr:uid="{276BA858-7012-41BA-ABD1-DA44AE0CF277}"/>
    <cellStyle name="Currency 12 3 2 4" xfId="39832" xr:uid="{6B59E88D-3D78-438A-91AC-BB27EEB6EA2A}"/>
    <cellStyle name="Currency 12 3 2 5" xfId="53943" xr:uid="{307CA4CE-AADD-4726-A7AC-1267E26D0E94}"/>
    <cellStyle name="Currency 12 3 2 6" xfId="60046" xr:uid="{D9F97927-BADE-4CFD-9300-4537BB051054}"/>
    <cellStyle name="Currency 12 3 3" xfId="11627" xr:uid="{3C44CF4A-EF4E-4C9D-A97A-27CB68822666}"/>
    <cellStyle name="Currency 12 3 3 2" xfId="30452" xr:uid="{7F999432-DE68-450F-B41F-982838BB13F1}"/>
    <cellStyle name="Currency 12 3 3 2 2" xfId="49214" xr:uid="{5F42BF04-1E23-4EFF-BB4F-469B25DC1428}"/>
    <cellStyle name="Currency 12 3 3 3" xfId="21061" xr:uid="{7C3E431E-202A-4F30-92FA-F298D2D48249}"/>
    <cellStyle name="Currency 12 3 3 4" xfId="39833" xr:uid="{A1206D44-CE33-4469-B7BD-254031230E6D}"/>
    <cellStyle name="Currency 12 3 3 5" xfId="53944" xr:uid="{66B4F535-E9F4-488C-901C-6F4F23C94676}"/>
    <cellStyle name="Currency 12 3 3 6" xfId="61782" xr:uid="{02FC6595-249C-4EFF-AEEA-95F263931B21}"/>
    <cellStyle name="Currency 12 3 4" xfId="11625" xr:uid="{BB9B0B5A-0EAF-4F84-B338-3132CEBF066F}"/>
    <cellStyle name="Currency 12 3 4 2" xfId="30450" xr:uid="{92A10CFA-F4C5-4774-A918-193CA67AA9ED}"/>
    <cellStyle name="Currency 12 3 4 2 2" xfId="49212" xr:uid="{99BB624B-754C-433C-B9A9-7EB7FA7C1A54}"/>
    <cellStyle name="Currency 12 3 4 3" xfId="21059" xr:uid="{CF7E8FB2-3065-409D-922A-D910CC12254B}"/>
    <cellStyle name="Currency 12 3 4 4" xfId="39831" xr:uid="{32EF6A30-777E-48E9-98E6-67DB487485B0}"/>
    <cellStyle name="Currency 12 3 5" xfId="25054" xr:uid="{378C4B87-7741-441B-8972-569108A9F201}"/>
    <cellStyle name="Currency 12 3 5 2" xfId="43816" xr:uid="{EC8227E8-0537-41B7-8E0A-9C15EA606FFA}"/>
    <cellStyle name="Currency 12 3 6" xfId="15663" xr:uid="{38A2A342-6017-4A38-8063-C4CAD0110E48}"/>
    <cellStyle name="Currency 12 3 7" xfId="34435" xr:uid="{79069BA6-D852-4CED-BCE9-D0AF797E5B3C}"/>
    <cellStyle name="Currency 12 3 8" xfId="53942" xr:uid="{717C449C-7E45-4F1D-A003-972EF1BF8449}"/>
    <cellStyle name="Currency 12 3 9" xfId="6007" xr:uid="{273763D6-CE38-49BE-9997-292B442A8E11}"/>
    <cellStyle name="Currency 12 4" xfId="2798" xr:uid="{54B044C0-A7BE-465D-9601-FA74482C5F25}"/>
    <cellStyle name="Currency 12 4 2" xfId="11628" xr:uid="{501C839B-EF41-4E88-901E-07CBD521BEA8}"/>
    <cellStyle name="Currency 12 4 3" xfId="23503" xr:uid="{C18B5852-3219-489D-B807-172E2DF2A872}"/>
    <cellStyle name="Currency 12 4 3 2" xfId="42266" xr:uid="{36DEBE22-36FA-4637-9C02-422E733CF440}"/>
    <cellStyle name="Currency 12 4 4" xfId="14112" xr:uid="{63960001-F0ED-4152-A0DB-57C4B832400D}"/>
    <cellStyle name="Currency 12 4 5" xfId="32885" xr:uid="{B3F4A330-96E5-4C26-931B-40987A4C7BF8}"/>
    <cellStyle name="Currency 12 4 6" xfId="4456" xr:uid="{7D3AB63C-62B2-423A-B48D-C0EF94801C05}"/>
    <cellStyle name="Currency 12 5" xfId="2799" xr:uid="{E6CD6D6C-4BE8-4F26-BB3C-4F884D2E268E}"/>
    <cellStyle name="Currency 12 5 2" xfId="11629" xr:uid="{018A691D-5817-4C26-8EBF-A5A4C4DB2810}"/>
    <cellStyle name="Currency 12 5 3" xfId="26340" xr:uid="{080D7C5D-8EC5-4B38-97EE-0CDD581B72D6}"/>
    <cellStyle name="Currency 12 5 3 2" xfId="45102" xr:uid="{BB4BDD52-6541-46D7-AA21-342EDB838333}"/>
    <cellStyle name="Currency 12 5 4" xfId="16949" xr:uid="{EDD4DD30-A231-4B59-AAB1-782B6BC6EC76}"/>
    <cellStyle name="Currency 12 5 5" xfId="35721" xr:uid="{26789CA7-FC4B-4465-80DE-687D3CB297A3}"/>
    <cellStyle name="Currency 12 5 6" xfId="7301" xr:uid="{DF721548-8AA1-4DE8-92F3-95FB4C2C6D4A}"/>
    <cellStyle name="Currency 12 6" xfId="8027" xr:uid="{22FC1B8C-27F6-42D5-ACEC-9D5D0F67405B}"/>
    <cellStyle name="Currency 12 7" xfId="9035" xr:uid="{D9A1E0A0-22F6-4FE4-8D6B-368CBB3BDECF}"/>
    <cellStyle name="Currency 12 7 2" xfId="27891" xr:uid="{C4B9BE03-A67D-427B-AA42-00707F27E504}"/>
    <cellStyle name="Currency 12 7 2 2" xfId="46653" xr:uid="{F770ABC5-2509-4FC1-AC02-299367B3229C}"/>
    <cellStyle name="Currency 12 7 3" xfId="18500" xr:uid="{32A83943-49A3-4C29-8F11-6246E2301279}"/>
    <cellStyle name="Currency 12 7 4" xfId="37272" xr:uid="{A12C68B5-0545-46CA-B53A-548D39FB741A}"/>
    <cellStyle name="Currency 12 7 5" xfId="57407" xr:uid="{D669F45E-AAA6-45BC-BD7A-ACC623B18A0A}"/>
    <cellStyle name="Currency 12 8" xfId="22760" xr:uid="{AA8F2F93-C908-4F64-99F3-AD0585BB9DC2}"/>
    <cellStyle name="Currency 12 8 2" xfId="41531" xr:uid="{C930EF9D-391A-4883-9F27-4DE4D1DD2FE9}"/>
    <cellStyle name="Currency 12 8 3" xfId="57408" xr:uid="{6B0F1231-84C8-441F-B826-CCF393EEF28E}"/>
    <cellStyle name="Currency 12 9" xfId="13369" xr:uid="{2AE49D1B-7ADB-4C73-9BC2-B66348CE98DF}"/>
    <cellStyle name="Currency 13" xfId="2800" xr:uid="{CEDE4118-4239-4F59-AAC0-03EA666DBB0F}"/>
    <cellStyle name="Currency 13 10" xfId="32151" xr:uid="{85D5325E-F64E-4127-BA09-D8AE965E6183}"/>
    <cellStyle name="Currency 13 11" xfId="51385" xr:uid="{A43CBBDC-58A0-4D1D-9E4E-3F2AE9A9368C}"/>
    <cellStyle name="Currency 13 12" xfId="3709" xr:uid="{7B58666E-EEE0-4732-979B-FE545BDE4F01}"/>
    <cellStyle name="Currency 13 2" xfId="2801" xr:uid="{4123EC3F-65CE-4F26-8204-88CB0D12B6E3}"/>
    <cellStyle name="Currency 13 2 10" xfId="5515" xr:uid="{2C97C78F-387A-4648-9FA0-205AD83A1B6F}"/>
    <cellStyle name="Currency 13 2 2" xfId="2802" xr:uid="{0DBF4B92-82BB-4A09-B6FF-DEDD057C32F4}"/>
    <cellStyle name="Currency 13 2 2 10" xfId="57409" xr:uid="{A47A5E89-B158-442A-AD20-C8273398B521}"/>
    <cellStyle name="Currency 13 2 2 2" xfId="11631" xr:uid="{2B4B160B-79B5-41C2-B37B-A5BB9AF90F02}"/>
    <cellStyle name="Currency 13 2 2 2 2" xfId="30454" xr:uid="{F9859DF5-FC0C-4C0C-A520-FED0E38CE543}"/>
    <cellStyle name="Currency 13 2 2 2 2 2" xfId="49216" xr:uid="{10A48AD9-7CBE-448E-9653-FD3395A16A6C}"/>
    <cellStyle name="Currency 13 2 2 2 3" xfId="21063" xr:uid="{53639143-B559-4751-B944-C51587F4D492}"/>
    <cellStyle name="Currency 13 2 2 2 4" xfId="39835" xr:uid="{2B0EEBDD-7789-4CCE-A9C4-3A841234BCDD}"/>
    <cellStyle name="Currency 13 2 2 2 5" xfId="53946" xr:uid="{CE011AFE-C3DE-4244-85FD-378C0BF60548}"/>
    <cellStyle name="Currency 13 2 2 2 6" xfId="61783" xr:uid="{D944F370-DD4D-49A7-8024-FE69E4CB0666}"/>
    <cellStyle name="Currency 13 2 2 3" xfId="11632" xr:uid="{55AF5410-EF85-41AB-B278-6820CF56DA8B}"/>
    <cellStyle name="Currency 13 2 2 3 2" xfId="30455" xr:uid="{68A72EE5-7681-4FFD-AF3F-81430DCFC79E}"/>
    <cellStyle name="Currency 13 2 2 3 2 2" xfId="49217" xr:uid="{3C6D9BD9-5B46-4F7F-A603-FCC5DF93E057}"/>
    <cellStyle name="Currency 13 2 2 3 3" xfId="21064" xr:uid="{4A44BC98-3BB8-4159-AC9B-389D71908C0E}"/>
    <cellStyle name="Currency 13 2 2 3 4" xfId="39836" xr:uid="{90E9F055-3B9E-45FD-9887-88C4C54056D9}"/>
    <cellStyle name="Currency 13 2 2 3 5" xfId="53947" xr:uid="{EB5FA161-726B-412F-BE86-677DF096E7E9}"/>
    <cellStyle name="Currency 13 2 2 3 6" xfId="61784" xr:uid="{A60BD0BA-AF11-476C-B265-3344189FF6E8}"/>
    <cellStyle name="Currency 13 2 2 4" xfId="11630" xr:uid="{9FB1D2BE-C6D9-4460-99DF-D83485AA6CA0}"/>
    <cellStyle name="Currency 13 2 2 4 2" xfId="30453" xr:uid="{A60B15DC-50C2-4C98-8077-13496A3B45FC}"/>
    <cellStyle name="Currency 13 2 2 4 2 2" xfId="49215" xr:uid="{AF487A1D-C531-488E-955C-0822C9DD13C8}"/>
    <cellStyle name="Currency 13 2 2 4 3" xfId="21062" xr:uid="{A0BB9508-F536-4716-8427-869B82439239}"/>
    <cellStyle name="Currency 13 2 2 4 4" xfId="39834" xr:uid="{6916C79A-5157-44D1-B1D8-3542F06DB6C2}"/>
    <cellStyle name="Currency 13 2 2 5" xfId="26343" xr:uid="{17908F48-A31D-4624-827E-3DA08B2B09B8}"/>
    <cellStyle name="Currency 13 2 2 5 2" xfId="45105" xr:uid="{3F13787D-FD90-4B2C-B02A-8C2657C7B0AA}"/>
    <cellStyle name="Currency 13 2 2 6" xfId="16952" xr:uid="{BD508E1A-B46C-4E5D-B82E-CFEB805DD048}"/>
    <cellStyle name="Currency 13 2 2 7" xfId="35724" xr:uid="{E62523C0-0C10-4873-B9E9-1185599EF229}"/>
    <cellStyle name="Currency 13 2 2 8" xfId="53945" xr:uid="{0D8EF87A-6FDE-473A-B120-E4C969F8D6DF}"/>
    <cellStyle name="Currency 13 2 2 9" xfId="7304" xr:uid="{DE02F319-6A49-4DAF-A153-C74B46C627AD}"/>
    <cellStyle name="Currency 13 2 3" xfId="2803" xr:uid="{1C35BB21-BA05-4D06-9675-C42697AA08C9}"/>
    <cellStyle name="Currency 13 2 4" xfId="2804" xr:uid="{337357DB-58C0-4295-9316-3B70F9960DBC}"/>
    <cellStyle name="Currency 13 2 5" xfId="9038" xr:uid="{3E2E8C93-4B8C-471C-ADE3-2F706EF68992}"/>
    <cellStyle name="Currency 13 2 5 2" xfId="27894" xr:uid="{EF7C158F-DF78-4438-A3D7-694EC864E441}"/>
    <cellStyle name="Currency 13 2 5 2 2" xfId="46656" xr:uid="{1D09AAFB-564A-4E2A-BB55-95D682962B30}"/>
    <cellStyle name="Currency 13 2 5 3" xfId="18503" xr:uid="{D21B57AC-FA80-4882-BF8C-92FB145DCDCC}"/>
    <cellStyle name="Currency 13 2 5 4" xfId="37275" xr:uid="{88C979FD-8245-4A24-9EE4-A19BAC8F62A9}"/>
    <cellStyle name="Currency 13 2 6" xfId="24562" xr:uid="{D2A22D05-5ABC-481F-9316-29E478670B0A}"/>
    <cellStyle name="Currency 13 2 6 2" xfId="43324" xr:uid="{C73A157C-6F23-4B1C-B7E8-2A93FA2D4645}"/>
    <cellStyle name="Currency 13 2 7" xfId="15171" xr:uid="{8CB3FF6E-815F-4998-B24B-06F292DC8C18}"/>
    <cellStyle name="Currency 13 2 8" xfId="33943" xr:uid="{EB97E90F-9C93-4D15-A1A3-A61EA4FAE4E6}"/>
    <cellStyle name="Currency 13 2 9" xfId="51386" xr:uid="{FBF9599A-E82E-4FF3-8C00-79EC4465E4BA}"/>
    <cellStyle name="Currency 13 3" xfId="2805" xr:uid="{A1985C21-A75D-412B-8F94-82DB46DE2EA2}"/>
    <cellStyle name="Currency 13 3 2" xfId="8029" xr:uid="{34FFCADB-94F2-4F20-974C-1D012C6A5088}"/>
    <cellStyle name="Currency 13 3 2 2" xfId="11634" xr:uid="{A888B2F6-9072-4735-AE4D-CFAC986E76A7}"/>
    <cellStyle name="Currency 13 3 2 2 2" xfId="30457" xr:uid="{C0DABB09-E6EE-470D-BF04-0AF69C464D47}"/>
    <cellStyle name="Currency 13 3 2 2 2 2" xfId="49219" xr:uid="{4E9B26E4-8829-482F-B476-69B74576451D}"/>
    <cellStyle name="Currency 13 3 2 2 3" xfId="21066" xr:uid="{5159C589-B97F-4401-9AD3-0CD521D8425E}"/>
    <cellStyle name="Currency 13 3 2 2 4" xfId="39838" xr:uid="{342CC0EC-D640-4C65-A382-16B8429A874C}"/>
    <cellStyle name="Currency 13 3 2 3" xfId="53949" xr:uid="{4CF0E5AD-945C-4CD2-84C9-63793D9BEF8D}"/>
    <cellStyle name="Currency 13 3 2 4" xfId="61785" xr:uid="{94CF7087-1F87-479B-B8DD-DBB825C23C67}"/>
    <cellStyle name="Currency 13 3 3" xfId="11635" xr:uid="{C61B7F58-28A9-4225-812A-1FB5869BAC8F}"/>
    <cellStyle name="Currency 13 3 3 2" xfId="30458" xr:uid="{10450843-EC84-49AD-A43C-A5CB78AEA709}"/>
    <cellStyle name="Currency 13 3 3 2 2" xfId="49220" xr:uid="{535AA7D8-EEEB-479F-B474-B8DC4D534848}"/>
    <cellStyle name="Currency 13 3 3 3" xfId="21067" xr:uid="{44A1E2F4-6BF0-4D33-8D86-50ACCC240492}"/>
    <cellStyle name="Currency 13 3 3 4" xfId="39839" xr:uid="{0703DF54-16C5-4275-A1A9-B9A62635CD70}"/>
    <cellStyle name="Currency 13 3 3 5" xfId="53950" xr:uid="{DDF106EB-B3DD-48BA-8A90-084B9207EEAD}"/>
    <cellStyle name="Currency 13 3 3 6" xfId="61786" xr:uid="{F7058FB5-904E-42AC-AC0F-F16EF141DD52}"/>
    <cellStyle name="Currency 13 3 4" xfId="11633" xr:uid="{4BD1EECE-F069-4D66-B9C4-EEDAAED70009}"/>
    <cellStyle name="Currency 13 3 4 2" xfId="30456" xr:uid="{253660CF-6DA1-4A22-AC8A-99FCAE1795B2}"/>
    <cellStyle name="Currency 13 3 4 2 2" xfId="49218" xr:uid="{B558458B-8B6C-478A-8864-529F10E2AFE9}"/>
    <cellStyle name="Currency 13 3 4 3" xfId="21065" xr:uid="{79CB70F2-2F31-4EA3-A359-A93790F19E42}"/>
    <cellStyle name="Currency 13 3 4 4" xfId="39837" xr:uid="{1EEFDBF2-BC52-4F31-889C-D127CD6575C8}"/>
    <cellStyle name="Currency 13 3 5" xfId="25337" xr:uid="{F2CE5102-DF2C-4568-9F8E-F09C2A6CDA1A}"/>
    <cellStyle name="Currency 13 3 5 2" xfId="44099" xr:uid="{1E12F04B-D577-4D96-B7AC-D5A5768C121D}"/>
    <cellStyle name="Currency 13 3 6" xfId="15946" xr:uid="{A1755FFB-0EF7-4802-939D-7FDC7395ECC7}"/>
    <cellStyle name="Currency 13 3 7" xfId="34718" xr:uid="{2F2070B0-97FB-40F9-86E7-1A838AE9FE53}"/>
    <cellStyle name="Currency 13 3 8" xfId="53948" xr:uid="{9F497F22-FFD2-430A-A504-3C0C99B65DBB}"/>
    <cellStyle name="Currency 13 3 9" xfId="6290" xr:uid="{D355AEE0-DBC8-49AD-B5ED-451BC73D4274}"/>
    <cellStyle name="Currency 13 4" xfId="2806" xr:uid="{EAE4B577-8A9B-4104-94D2-CEC9F1B3DAB1}"/>
    <cellStyle name="Currency 13 4 2" xfId="11636" xr:uid="{9DE039A4-2A4C-4E7A-8604-10AA3791F2E5}"/>
    <cellStyle name="Currency 13 4 3" xfId="23786" xr:uid="{BE3A3B34-8ED3-4A37-9B08-E0EF3B634D90}"/>
    <cellStyle name="Currency 13 4 3 2" xfId="42549" xr:uid="{09CA99A4-D8FF-47D8-9B85-0D49B893372E}"/>
    <cellStyle name="Currency 13 4 4" xfId="14395" xr:uid="{472CF8DE-FE07-4FAA-A518-646C5BE613FD}"/>
    <cellStyle name="Currency 13 4 5" xfId="33168" xr:uid="{64818EE0-3A15-440E-BA8B-03DC4ADBB2E9}"/>
    <cellStyle name="Currency 13 4 6" xfId="4739" xr:uid="{B7E03A2E-667E-4ECE-9741-F645DED38D39}"/>
    <cellStyle name="Currency 13 5" xfId="2807" xr:uid="{C4C73965-C92D-4B82-80DD-1373734B105B}"/>
    <cellStyle name="Currency 13 5 2" xfId="11637" xr:uid="{0133DC24-EF21-4A97-AC2C-ABB1A210DC3B}"/>
    <cellStyle name="Currency 13 5 3" xfId="26342" xr:uid="{AF58F8ED-B030-4DC9-87CC-925966BF0F9F}"/>
    <cellStyle name="Currency 13 5 3 2" xfId="45104" xr:uid="{39104146-DD9E-40B0-912B-B34F288CD162}"/>
    <cellStyle name="Currency 13 5 4" xfId="16951" xr:uid="{A89E31DB-0EBF-4CAC-B7D2-C98B3836F1EF}"/>
    <cellStyle name="Currency 13 5 5" xfId="35723" xr:uid="{FD9019DC-8BB9-4E5D-B28B-2B0123C12D36}"/>
    <cellStyle name="Currency 13 5 6" xfId="7303" xr:uid="{6C92A232-A208-4BB5-A384-7A8AEEA00DCF}"/>
    <cellStyle name="Currency 13 6" xfId="8028" xr:uid="{869D7ABB-73D5-499A-A40E-A9BDC9131B58}"/>
    <cellStyle name="Currency 13 7" xfId="9037" xr:uid="{184F6A69-6AB6-446A-9C2B-CCD4ADC2AA8E}"/>
    <cellStyle name="Currency 13 7 2" xfId="27893" xr:uid="{FE49DE4A-3AB2-476F-AEF5-B9D3F13E63E9}"/>
    <cellStyle name="Currency 13 7 2 2" xfId="46655" xr:uid="{172D345B-EB45-48C4-964B-7EF510906643}"/>
    <cellStyle name="Currency 13 7 3" xfId="18502" xr:uid="{D1327B80-4C61-43F3-A704-F68464EB4447}"/>
    <cellStyle name="Currency 13 7 4" xfId="37274" xr:uid="{B0FE0706-C60C-4CCD-8496-84BCF8C5B4FB}"/>
    <cellStyle name="Currency 13 7 5" xfId="57410" xr:uid="{5E4536F8-0B5E-409A-A20D-B4FF34BB1F5E}"/>
    <cellStyle name="Currency 13 8" xfId="22761" xr:uid="{AAB3DC03-F1C4-475A-AD5A-E4CBBB54AE40}"/>
    <cellStyle name="Currency 13 8 2" xfId="41532" xr:uid="{634DEE06-4346-45A2-8119-95C11492E58D}"/>
    <cellStyle name="Currency 13 8 3" xfId="57411" xr:uid="{A490BDB2-6045-4C61-85B1-A36E88FA00B1}"/>
    <cellStyle name="Currency 13 9" xfId="13370" xr:uid="{23E02EF4-4EFA-4874-827F-80EF8CE5D946}"/>
    <cellStyle name="Currency 14" xfId="2808" xr:uid="{78A74A1B-A4FC-4E35-9656-7099F528BDFC}"/>
    <cellStyle name="Currency 14 10" xfId="32152" xr:uid="{F68AAD04-D281-487B-9E8F-A20CBCE663CF}"/>
    <cellStyle name="Currency 14 11" xfId="51387" xr:uid="{2A8BEB1F-DD00-4987-8320-6F3E59D9E21F}"/>
    <cellStyle name="Currency 14 12" xfId="3710" xr:uid="{F7D3F4B7-E9D9-4570-BA32-BC9EF238D3FF}"/>
    <cellStyle name="Currency 14 2" xfId="2809" xr:uid="{C48C47B2-6528-4E1D-9169-577EA0877CEE}"/>
    <cellStyle name="Currency 14 2 10" xfId="5533" xr:uid="{A30A527B-9D83-4D9A-BC26-CB83DC9C8079}"/>
    <cellStyle name="Currency 14 2 2" xfId="2810" xr:uid="{C0E3C5E4-F66D-4CB2-802C-0393A5181337}"/>
    <cellStyle name="Currency 14 2 2 10" xfId="59455" xr:uid="{433AF0A8-238D-4928-B4EA-98DACAC84E35}"/>
    <cellStyle name="Currency 14 2 2 2" xfId="11639" xr:uid="{DF06951E-09EF-473D-A097-7F4A9C83C31F}"/>
    <cellStyle name="Currency 14 2 2 2 2" xfId="30460" xr:uid="{19CEB246-63CC-4718-BE01-D00B5FD91557}"/>
    <cellStyle name="Currency 14 2 2 2 2 2" xfId="49222" xr:uid="{8DD9CEB3-8BB4-42A2-83B6-D631C7CEC8C0}"/>
    <cellStyle name="Currency 14 2 2 2 3" xfId="21069" xr:uid="{A5904453-9204-4F74-8592-1EBCAF3BF68A}"/>
    <cellStyle name="Currency 14 2 2 2 4" xfId="39841" xr:uid="{55CF2F00-13E7-4228-9D9C-1F6227F7B113}"/>
    <cellStyle name="Currency 14 2 2 2 5" xfId="53952" xr:uid="{8B5EBE6D-64CF-4E71-837E-F745E34F2EEC}"/>
    <cellStyle name="Currency 14 2 2 2 6" xfId="61787" xr:uid="{D4ADA17B-B383-4D9C-B2C4-088D3E6EA5E7}"/>
    <cellStyle name="Currency 14 2 2 3" xfId="11640" xr:uid="{2F7CDD22-E040-41DD-A63A-D77B812A35DF}"/>
    <cellStyle name="Currency 14 2 2 3 2" xfId="30461" xr:uid="{6C1080EF-E013-4E03-A1DB-8F7373CCD331}"/>
    <cellStyle name="Currency 14 2 2 3 2 2" xfId="49223" xr:uid="{C3125A05-A486-402A-9D33-453BE496989A}"/>
    <cellStyle name="Currency 14 2 2 3 3" xfId="21070" xr:uid="{4FAEADA0-F4BB-465F-8308-7343DBC432B7}"/>
    <cellStyle name="Currency 14 2 2 3 4" xfId="39842" xr:uid="{E78C789D-2343-4083-8FB0-261FA5BB6DD7}"/>
    <cellStyle name="Currency 14 2 2 3 5" xfId="53953" xr:uid="{239CCCF0-C04D-4919-89F0-88FB5F74AB45}"/>
    <cellStyle name="Currency 14 2 2 3 6" xfId="61788" xr:uid="{67D98CB0-FCA1-4D7E-A24B-83A765334DFB}"/>
    <cellStyle name="Currency 14 2 2 4" xfId="11638" xr:uid="{ACBA422E-639E-4DFC-9395-DDEDCE6266D1}"/>
    <cellStyle name="Currency 14 2 2 4 2" xfId="30459" xr:uid="{29F8161F-144F-4659-BA2A-12D21B88A96A}"/>
    <cellStyle name="Currency 14 2 2 4 2 2" xfId="49221" xr:uid="{B825345E-9305-4940-8E50-DC9859135CC1}"/>
    <cellStyle name="Currency 14 2 2 4 3" xfId="21068" xr:uid="{868CFC81-C7C0-48A9-A76A-FA27025EA07C}"/>
    <cellStyle name="Currency 14 2 2 4 4" xfId="39840" xr:uid="{6A1382DF-1390-41A5-9DF1-12AD12E41F86}"/>
    <cellStyle name="Currency 14 2 2 5" xfId="26345" xr:uid="{AE6488FC-E313-4A34-AB2B-FC3090165688}"/>
    <cellStyle name="Currency 14 2 2 5 2" xfId="45107" xr:uid="{06C2202E-E36F-4F55-9170-B7AACD5742F7}"/>
    <cellStyle name="Currency 14 2 2 6" xfId="16954" xr:uid="{8CD80C43-59B2-4B49-8CAF-4938A0EB9B5B}"/>
    <cellStyle name="Currency 14 2 2 7" xfId="35726" xr:uid="{1621162C-C8B9-4082-9E00-5AB5E0BC2EC2}"/>
    <cellStyle name="Currency 14 2 2 8" xfId="53951" xr:uid="{2DBEA6F1-4873-4D24-8822-F7C1A5FEF623}"/>
    <cellStyle name="Currency 14 2 2 9" xfId="7306" xr:uid="{1D26EEC4-68DC-4B56-A8B9-0828E7E9D258}"/>
    <cellStyle name="Currency 14 2 3" xfId="2811" xr:uid="{744CF089-7EEA-4E56-832C-323F1BBF32ED}"/>
    <cellStyle name="Currency 14 2 3 2" xfId="11641" xr:uid="{EEFC1277-03F2-47B4-BF51-3AEAC674C422}"/>
    <cellStyle name="Currency 14 2 3 3" xfId="26944" xr:uid="{910DA2F6-8D2B-4F17-BC49-69E21178482A}"/>
    <cellStyle name="Currency 14 2 3 3 2" xfId="45706" xr:uid="{47408EB1-A8BB-457D-8E5B-4D8E70ACF130}"/>
    <cellStyle name="Currency 14 2 3 4" xfId="17553" xr:uid="{2705EE33-B871-4004-ADFC-90CF6C2FB1C7}"/>
    <cellStyle name="Currency 14 2 3 5" xfId="36325" xr:uid="{8FA53EB5-DCD2-4DAB-8DC8-C5788C3941F9}"/>
    <cellStyle name="Currency 14 2 3 6" xfId="8031" xr:uid="{BBBE6B93-0156-4D55-8496-A3E6957CC034}"/>
    <cellStyle name="Currency 14 2 4" xfId="2812" xr:uid="{345B168D-6A7E-4DB3-AAB4-225C4C14E7FD}"/>
    <cellStyle name="Currency 14 2 5" xfId="9040" xr:uid="{9CFEF613-F31E-4973-8884-C1AE54BE324F}"/>
    <cellStyle name="Currency 14 2 5 2" xfId="27896" xr:uid="{7F0131C4-C116-4123-A2C6-12A97829AA81}"/>
    <cellStyle name="Currency 14 2 5 2 2" xfId="46658" xr:uid="{A277E9FE-5203-4976-8DCF-5D6924DC406F}"/>
    <cellStyle name="Currency 14 2 5 3" xfId="18505" xr:uid="{C7EDDE45-259A-40F3-9C39-3B73C691C7FA}"/>
    <cellStyle name="Currency 14 2 5 4" xfId="37277" xr:uid="{DDE3E9D1-7FBF-4789-BB72-FDE5A51988F6}"/>
    <cellStyle name="Currency 14 2 6" xfId="24580" xr:uid="{50D05877-9EF2-4DDA-A79E-D80014D01BA4}"/>
    <cellStyle name="Currency 14 2 6 2" xfId="43342" xr:uid="{44626F88-2BA4-4670-A636-A29F1E642F8B}"/>
    <cellStyle name="Currency 14 2 7" xfId="15189" xr:uid="{87C69C08-683B-4834-B463-592FF30DC0BA}"/>
    <cellStyle name="Currency 14 2 8" xfId="33961" xr:uid="{733991F1-E760-4A0A-9AC9-EAA7D7D33E75}"/>
    <cellStyle name="Currency 14 2 9" xfId="51388" xr:uid="{3D4D45FE-FD3C-49B1-84E6-E6B1EBC194E8}"/>
    <cellStyle name="Currency 14 3" xfId="2813" xr:uid="{4B397E52-CF54-4184-86FD-E8FDD583A5FA}"/>
    <cellStyle name="Currency 14 3 2" xfId="8032" xr:uid="{12E77428-57B2-41FF-B963-38D33825C00D}"/>
    <cellStyle name="Currency 14 3 2 2" xfId="11643" xr:uid="{519AEFC9-77A2-4699-9E7F-A22B74FCC33D}"/>
    <cellStyle name="Currency 14 3 2 2 2" xfId="30463" xr:uid="{43557565-A472-4131-B2F6-F5062ABC480A}"/>
    <cellStyle name="Currency 14 3 2 2 2 2" xfId="49225" xr:uid="{B7C62D81-9755-445B-89B3-A7271B6B7442}"/>
    <cellStyle name="Currency 14 3 2 2 3" xfId="21072" xr:uid="{A856089D-B6BC-4691-A39B-DDE2FF6E9DE2}"/>
    <cellStyle name="Currency 14 3 2 2 4" xfId="39844" xr:uid="{3642B00A-F349-4249-AD97-3F472B6C9CB2}"/>
    <cellStyle name="Currency 14 3 2 3" xfId="53955" xr:uid="{289A1083-EA5B-4A2F-9A17-5137F48F2446}"/>
    <cellStyle name="Currency 14 3 2 4" xfId="61789" xr:uid="{ABE055C8-891E-452C-9EF9-E7DA6136B90E}"/>
    <cellStyle name="Currency 14 3 3" xfId="11644" xr:uid="{5368DEF8-F547-486E-A7A1-AA33FDD38340}"/>
    <cellStyle name="Currency 14 3 3 2" xfId="30464" xr:uid="{3CC2670A-650A-49D7-805B-1323AD877B27}"/>
    <cellStyle name="Currency 14 3 3 2 2" xfId="49226" xr:uid="{B5B23B57-F059-42BB-BD2C-279172368D83}"/>
    <cellStyle name="Currency 14 3 3 3" xfId="21073" xr:uid="{DE2C5EE0-17C4-48D0-8A01-EC3A1B5E0E3C}"/>
    <cellStyle name="Currency 14 3 3 4" xfId="39845" xr:uid="{6316D90A-75EF-4B01-9BB8-FD6B54289CEA}"/>
    <cellStyle name="Currency 14 3 3 5" xfId="53956" xr:uid="{99B3762E-D105-48F1-A046-C94338A419A3}"/>
    <cellStyle name="Currency 14 3 3 6" xfId="61790" xr:uid="{72A5B5F3-8FB9-4CE3-9F45-EDC672F2DF1E}"/>
    <cellStyle name="Currency 14 3 4" xfId="11642" xr:uid="{977134ED-BF34-4C27-A343-AE24A031FB75}"/>
    <cellStyle name="Currency 14 3 4 2" xfId="30462" xr:uid="{4C7F9430-33B8-44DD-8513-39406B647E4E}"/>
    <cellStyle name="Currency 14 3 4 2 2" xfId="49224" xr:uid="{090721B8-6248-4A99-AA54-D3E41B6A8806}"/>
    <cellStyle name="Currency 14 3 4 3" xfId="21071" xr:uid="{A5AECC8B-9F70-4DDB-900D-B256DF6269E5}"/>
    <cellStyle name="Currency 14 3 4 4" xfId="39843" xr:uid="{E02F03A8-9F22-4446-82BE-3D2853E5F30C}"/>
    <cellStyle name="Currency 14 3 5" xfId="25355" xr:uid="{9B1D1F32-819E-431D-9D1C-7324600F8E10}"/>
    <cellStyle name="Currency 14 3 5 2" xfId="44117" xr:uid="{239A954D-012D-4703-AF0B-40FB4C293A89}"/>
    <cellStyle name="Currency 14 3 6" xfId="15964" xr:uid="{141CBAC0-304C-4D18-9586-1F7D62BC5902}"/>
    <cellStyle name="Currency 14 3 7" xfId="34736" xr:uid="{3A53A7E7-849F-48BE-9803-804F7B4166CC}"/>
    <cellStyle name="Currency 14 3 8" xfId="53954" xr:uid="{DB143184-9E72-4287-9B70-F1DA78B3FB85}"/>
    <cellStyle name="Currency 14 3 9" xfId="6308" xr:uid="{661F4204-C593-4CE4-9FC4-B7289A13CC4F}"/>
    <cellStyle name="Currency 14 4" xfId="2814" xr:uid="{F03E061F-6773-49E6-A4FA-0CADA136230E}"/>
    <cellStyle name="Currency 14 4 2" xfId="11645" xr:uid="{A71B05D1-7695-47EF-84C9-39EC59018236}"/>
    <cellStyle name="Currency 14 4 3" xfId="23804" xr:uid="{7C5D4228-A6FD-4C26-B042-B61805AD74AB}"/>
    <cellStyle name="Currency 14 4 3 2" xfId="42567" xr:uid="{60E9C865-5DBE-4B9D-9439-3CB70B979CD3}"/>
    <cellStyle name="Currency 14 4 4" xfId="14413" xr:uid="{7C58E01F-1FD2-418A-93E6-3D2978593708}"/>
    <cellStyle name="Currency 14 4 5" xfId="33186" xr:uid="{B5BFEB02-4DAA-45B6-ACEA-14E8B05EA06C}"/>
    <cellStyle name="Currency 14 4 6" xfId="4757" xr:uid="{ED9A8331-6626-4F67-B873-473059418225}"/>
    <cellStyle name="Currency 14 5" xfId="2815" xr:uid="{849C3FB5-C0EC-4546-AFCA-6797C2FCE378}"/>
    <cellStyle name="Currency 14 5 2" xfId="11646" xr:uid="{75A51CB2-F96C-4A3C-902E-D15BF12854B6}"/>
    <cellStyle name="Currency 14 5 3" xfId="26344" xr:uid="{DAB71AB6-27CC-4955-A047-12E7665E911B}"/>
    <cellStyle name="Currency 14 5 3 2" xfId="45106" xr:uid="{62B3FC96-9C9D-492F-88A6-8C0DA3A2CC2F}"/>
    <cellStyle name="Currency 14 5 4" xfId="16953" xr:uid="{7C2B91AD-D065-494E-A6EE-68731A26B8BA}"/>
    <cellStyle name="Currency 14 5 5" xfId="35725" xr:uid="{FE429038-01BD-4B07-9B3F-9E7EC5F584D5}"/>
    <cellStyle name="Currency 14 5 6" xfId="7305" xr:uid="{544A8BD5-219D-4DE7-B534-0844103C4E06}"/>
    <cellStyle name="Currency 14 6" xfId="8030" xr:uid="{BA54EC26-6D49-4C97-A05E-1E9E14DFF889}"/>
    <cellStyle name="Currency 14 7" xfId="9039" xr:uid="{EEB1C5A6-A04E-44EF-A068-C7A51B844956}"/>
    <cellStyle name="Currency 14 7 2" xfId="27895" xr:uid="{6A0602A9-422B-42A0-8D58-21D96D1FD1F0}"/>
    <cellStyle name="Currency 14 7 2 2" xfId="46657" xr:uid="{F632E090-52EF-4695-9A88-635C46F1D318}"/>
    <cellStyle name="Currency 14 7 3" xfId="18504" xr:uid="{EC66AA36-F191-450A-9008-63B774735A99}"/>
    <cellStyle name="Currency 14 7 4" xfId="37276" xr:uid="{093BDDDE-61AB-473C-91F7-4DBEE5685FB3}"/>
    <cellStyle name="Currency 14 8" xfId="22762" xr:uid="{68B3E5CE-3773-43EE-A040-C2487CEEC7AB}"/>
    <cellStyle name="Currency 14 8 2" xfId="41533" xr:uid="{5FD34EBD-FC5C-40E0-BD65-C10355C3947F}"/>
    <cellStyle name="Currency 14 9" xfId="13371" xr:uid="{D632E356-3FDB-48D1-BBCE-A55A84049B3B}"/>
    <cellStyle name="Currency 15" xfId="976" xr:uid="{6ACA1D61-99E2-4EE6-9E18-B7C612AA08B9}"/>
    <cellStyle name="Currency 15 2" xfId="883" xr:uid="{D490AAFC-9B77-4187-A24B-37BD11D5EC98}"/>
    <cellStyle name="Currency 15 2 2" xfId="884" xr:uid="{C2731C52-8324-44B7-83C1-8F5A39F829F3}"/>
    <cellStyle name="Currency 15 2 2 2" xfId="1136" xr:uid="{3088201B-EDED-4CD1-B063-BC16462EFA62}"/>
    <cellStyle name="Currency 15 2 2 3" xfId="61791" xr:uid="{B06EA55C-626E-48DE-B88E-A43C148A3D7D}"/>
    <cellStyle name="Currency 15 2 3" xfId="1135" xr:uid="{4D4704E1-90F7-44BC-9E91-4F8BF8F917F6}"/>
    <cellStyle name="Currency 15 2 4" xfId="2816" xr:uid="{0234DB68-88E2-496F-B078-751C4B605D38}"/>
    <cellStyle name="Currency 15 3" xfId="1015" xr:uid="{9E708C3A-546E-4892-AD5D-BA4B7F8AA9B3}"/>
    <cellStyle name="Currency 15 3 2" xfId="2817" xr:uid="{DFFEA29B-B03A-4C8B-AC06-D021243BEC38}"/>
    <cellStyle name="Currency 15 3 3" xfId="2818" xr:uid="{6C3A921B-9486-4627-8FBD-520537588386}"/>
    <cellStyle name="Currency 15 4" xfId="2819" xr:uid="{586DA97B-05AE-4D94-8B0B-B387861C7817}"/>
    <cellStyle name="Currency 15 5" xfId="2820" xr:uid="{F69638A0-82E7-4DB1-AAB2-20ACA6B74612}"/>
    <cellStyle name="Currency 16" xfId="885" xr:uid="{6D9E569D-7F54-4083-8139-1E73079F2C43}"/>
    <cellStyle name="Currency 16 2" xfId="886" xr:uid="{A32311DB-77EA-4DF3-9AB2-41C2A6A692DC}"/>
    <cellStyle name="Currency 16 2 2" xfId="1138" xr:uid="{6FCB01D1-0204-4CFB-87A1-EE17723E788B}"/>
    <cellStyle name="Currency 16 2 3" xfId="57413" xr:uid="{773D6E29-200D-43DB-ADE4-0D3EF8DBA3B2}"/>
    <cellStyle name="Currency 16 3" xfId="1137" xr:uid="{7B2F5F16-5792-4B65-8955-F2C9F8A3A730}"/>
    <cellStyle name="Currency 16 4" xfId="2821" xr:uid="{D06825EB-FFCA-415D-8157-DAC8C2A003EA}"/>
    <cellStyle name="Currency 16 4 2" xfId="11647" xr:uid="{60B5E045-2E5B-4B92-9E2D-549CC72D1189}"/>
    <cellStyle name="Currency 16 4 3" xfId="8033" xr:uid="{8BE41021-467E-4F77-AB95-1C3AC4471AFE}"/>
    <cellStyle name="Currency 16 5" xfId="57412" xr:uid="{2000DD33-1BF4-4AA2-8952-BC7738D88234}"/>
    <cellStyle name="Currency 17" xfId="887" xr:uid="{42AD874A-7C0F-43B3-9E4E-8A716A093F4A}"/>
    <cellStyle name="Currency 17 2" xfId="888" xr:uid="{2FA42E17-3798-4602-922D-298C2DDB6C40}"/>
    <cellStyle name="Currency 17 2 2" xfId="1140" xr:uid="{3C6F9DFA-B071-4B85-A1EE-42D16430377E}"/>
    <cellStyle name="Currency 17 2 3" xfId="2822" xr:uid="{DC64E8C0-E83E-4F29-AB90-C070C8E85A31}"/>
    <cellStyle name="Currency 17 2 4" xfId="57414" xr:uid="{AC504409-3A4E-4C5E-BC2E-A70C9B98D224}"/>
    <cellStyle name="Currency 17 3" xfId="1139" xr:uid="{99DF7AF6-5678-4B0A-814A-DF857058B029}"/>
    <cellStyle name="Currency 17 3 2" xfId="57415" xr:uid="{B870186B-6F22-4DBD-AF0F-BE8BF3111735}"/>
    <cellStyle name="Currency 17 4" xfId="2823" xr:uid="{FE5713BC-6621-4E7F-9101-040F6327D9EC}"/>
    <cellStyle name="Currency 17 4 2" xfId="57416" xr:uid="{02A13612-485C-4D9A-B30C-19F49B0470E8}"/>
    <cellStyle name="Currency 17 5" xfId="2824" xr:uid="{126314CE-45AD-4971-A3B8-6DA930D1D330}"/>
    <cellStyle name="Currency 17 6" xfId="58793" xr:uid="{29C7CD57-97CE-4834-A396-E9FB13397162}"/>
    <cellStyle name="Currency 18" xfId="889" xr:uid="{7B792CD9-1CF8-4E69-8213-F07992DDBD67}"/>
    <cellStyle name="Currency 18 2" xfId="1141" xr:uid="{38ED3539-5BC6-4483-ADB9-BEDAE8EBB00F}"/>
    <cellStyle name="Currency 18 3" xfId="61792" xr:uid="{D8E99859-72E0-4AE8-827B-DD77C4DD54B0}"/>
    <cellStyle name="Currency 19" xfId="2825" xr:uid="{3ADB2793-E452-4951-87C1-9A579A45DF35}"/>
    <cellStyle name="Currency 19 2" xfId="11648" xr:uid="{D8504801-5E2B-4431-A200-540CE752FD66}"/>
    <cellStyle name="Currency 2" xfId="219" xr:uid="{00000000-0005-0000-0000-0000D4000000}"/>
    <cellStyle name="Currency 2 10" xfId="1540" xr:uid="{2307AB7C-9D59-4137-9581-29B982687FB5}"/>
    <cellStyle name="Currency 2 11" xfId="985" xr:uid="{D73EF191-5A41-405D-9018-F6B1F309A0AD}"/>
    <cellStyle name="Currency 2 2" xfId="220" xr:uid="{00000000-0005-0000-0000-0000D5000000}"/>
    <cellStyle name="Currency 2 2 2" xfId="809" xr:uid="{563423BC-0539-4DD9-9283-B5A526C62B36}"/>
    <cellStyle name="Currency 2 2 2 2" xfId="2826" xr:uid="{4A0FF1D5-FFB4-4497-8D55-37403C391AA1}"/>
    <cellStyle name="Currency 2 2 2 3" xfId="2827" xr:uid="{C2697CDE-1B86-41D6-83C8-FA4471DC0A49}"/>
    <cellStyle name="Currency 2 2 3" xfId="2828" xr:uid="{A1E29B39-3DD8-4F92-B2F5-52DDE98E43AA}"/>
    <cellStyle name="Currency 2 2 3 2" xfId="2829" xr:uid="{AF6FA257-DDDE-417D-99BB-852F23BCA175}"/>
    <cellStyle name="Currency 2 2 3 3" xfId="2830" xr:uid="{2D475478-21E9-4D40-98E0-DCE95DBC8F26}"/>
    <cellStyle name="Currency 2 2 4" xfId="2831" xr:uid="{844FFB63-97C3-4BFF-9022-ACF7BE3B7068}"/>
    <cellStyle name="Currency 2 2 4 2" xfId="57417" xr:uid="{5649E5E1-7CB1-482B-9A45-AF20895A4BF2}"/>
    <cellStyle name="Currency 2 2 5" xfId="2832" xr:uid="{C3AB50EE-8BDC-4139-955F-CFF9117F4936}"/>
    <cellStyle name="Currency 2 2 6" xfId="769" xr:uid="{A34436E5-82F4-456F-BCBB-51D1D92B2B0E}"/>
    <cellStyle name="Currency 2 2 7" xfId="654" xr:uid="{290DA682-379A-47EB-AF6F-1ACEB3F7D0C0}"/>
    <cellStyle name="Currency 2 3" xfId="221" xr:uid="{00000000-0005-0000-0000-0000D6000000}"/>
    <cellStyle name="Currency 2 3 2" xfId="1016" xr:uid="{624ACA46-F834-41A0-8519-BD350E997E67}"/>
    <cellStyle name="Currency 2 3 3" xfId="2833" xr:uid="{CBD42F4A-BCD3-4C5F-B44C-6BB6C4F9E519}"/>
    <cellStyle name="Currency 2 4" xfId="800" xr:uid="{21F0D842-1E39-4074-B8F6-09A47B1BBAE7}"/>
    <cellStyle name="Currency 2 4 2" xfId="1017" xr:uid="{E199D52B-FB7A-4EF0-9D32-0F819290D07A}"/>
    <cellStyle name="Currency 2 4 3" xfId="8034" xr:uid="{F51189C7-A993-4B41-A438-C8F6624200DF}"/>
    <cellStyle name="Currency 2 4 4" xfId="61793" xr:uid="{0E40BA3A-95BA-4D66-8E5F-0D3521B8E2B2}"/>
    <cellStyle name="Currency 2 5" xfId="890" xr:uid="{7976A35C-4928-453D-BF3C-03237B9EA3A0}"/>
    <cellStyle name="Currency 2 5 2" xfId="1018" xr:uid="{5EE6BB51-9089-4678-95D2-FCDC63F8F68E}"/>
    <cellStyle name="Currency 2 5 3" xfId="61794" xr:uid="{3A51A3D8-B77B-4E98-9960-935CC2513CB8}"/>
    <cellStyle name="Currency 2 6" xfId="891" xr:uid="{7766D674-A966-46F5-91DC-C63760177F0A}"/>
    <cellStyle name="Currency 2 6 2" xfId="1019" xr:uid="{4A37DABB-AD88-4E3A-9037-6EE66CC83642}"/>
    <cellStyle name="Currency 2 6 3" xfId="61795" xr:uid="{0D999350-81B4-401E-89D3-E383036C9225}"/>
    <cellStyle name="Currency 2 7" xfId="1171" xr:uid="{5574415D-F2E8-4AA2-969B-1B93B4B9D6C0}"/>
    <cellStyle name="Currency 2 7 2" xfId="1377" xr:uid="{1490CED1-501D-4D11-B4CB-80C7D5866E9A}"/>
    <cellStyle name="Currency 2 7 2 2" xfId="2035" xr:uid="{A58B947A-21C4-4BD5-B55F-0CB40390568A}"/>
    <cellStyle name="Currency 2 7 3" xfId="1829" xr:uid="{8C578B90-42F9-468D-921D-AB8EB08352CD}"/>
    <cellStyle name="Currency 2 7 4" xfId="1623" xr:uid="{E44A0BA4-F40B-4AAD-B6F3-B8EC01FF2499}"/>
    <cellStyle name="Currency 2 7 5" xfId="7307" xr:uid="{7369B343-2EE3-485F-85BC-6640F6209DDE}"/>
    <cellStyle name="Currency 2 8" xfId="1294" xr:uid="{6ABB55F6-0190-4CDF-B124-85D510E3E2E6}"/>
    <cellStyle name="Currency 2 8 2" xfId="1952" xr:uid="{0BBF2B2A-9EF1-42CE-8F15-F6B3F14090F9}"/>
    <cellStyle name="Currency 2 8 3" xfId="6350" xr:uid="{88FE7BC8-B02E-4510-BF66-32295C8B7F91}"/>
    <cellStyle name="Currency 2 9" xfId="1746" xr:uid="{66CEE015-C35B-4E88-BB67-5500DBEFF635}"/>
    <cellStyle name="Currency 2 9 2" xfId="11649" xr:uid="{D7C917C8-65DC-4D21-B98D-CB32D1F75721}"/>
    <cellStyle name="Currency 20" xfId="3711" xr:uid="{C98F0B68-00DB-4B10-AD32-E5305A9798FC}"/>
    <cellStyle name="Currency 20 2" xfId="22763" xr:uid="{AFCBF019-BCCE-48A0-96D6-AA47E2FF7DDB}"/>
    <cellStyle name="Currency 20 3" xfId="13372" xr:uid="{69819161-65CA-4D4B-AC7F-D5F3C58C8E70}"/>
    <cellStyle name="Currency 21" xfId="55170" xr:uid="{9F53E617-B5D9-4B88-A211-7A514E9021CA}"/>
    <cellStyle name="Currency 22" xfId="63003" xr:uid="{73C05C3A-ED6F-43ED-B87C-1B50BDBE64A0}"/>
    <cellStyle name="Currency 22 2" xfId="57418" xr:uid="{74029E0A-BFEA-4DA3-AC4A-22E47B020ED3}"/>
    <cellStyle name="Currency 22 3" xfId="57419" xr:uid="{CA3A2B93-3AF9-4DEA-86D9-12EB59B5848B}"/>
    <cellStyle name="Currency 22 4" xfId="57420" xr:uid="{3E6989B2-71F0-4096-827A-319AA75703EB}"/>
    <cellStyle name="Currency 22 5" xfId="57421" xr:uid="{C420661C-ACCD-4D0F-BED0-B45C21135116}"/>
    <cellStyle name="Currency 23" xfId="63008" xr:uid="{264F5D2D-B8ED-4F5F-9440-F4166E2BBC9B}"/>
    <cellStyle name="Currency 25" xfId="57422" xr:uid="{F16A18E2-24FF-489A-BB08-762E72A541AA}"/>
    <cellStyle name="Currency 25 2" xfId="57423" xr:uid="{8C8DF0CB-A1FC-420F-8D33-D3314D20D68D}"/>
    <cellStyle name="Currency 25 3" xfId="57424" xr:uid="{D857801B-3EE1-4F40-B846-E0A556FD5EB7}"/>
    <cellStyle name="Currency 3" xfId="222" xr:uid="{00000000-0005-0000-0000-0000D7000000}"/>
    <cellStyle name="Currency 3 10" xfId="2834" xr:uid="{89255E13-DBBE-4DD5-A451-D60F189D1F38}"/>
    <cellStyle name="Currency 3 10 2" xfId="7308" xr:uid="{FD1B9C99-F1CB-4D86-9151-6D29C1DD5B48}"/>
    <cellStyle name="Currency 3 10 3" xfId="61796" xr:uid="{A317C8F1-2B1A-4446-AD2C-B6F32DBA7120}"/>
    <cellStyle name="Currency 3 11" xfId="6351" xr:uid="{9E896143-68FE-4C6A-9B3D-8B94D6F29C7C}"/>
    <cellStyle name="Currency 3 12" xfId="3712" xr:uid="{7024A93C-C999-4765-BC1B-FC96B2AAE418}"/>
    <cellStyle name="Currency 3 12 2" xfId="60047" xr:uid="{9A0B5966-3D38-4161-9C02-A38C8B0E6A7A}"/>
    <cellStyle name="Currency 3 13" xfId="60048" xr:uid="{1F003457-9CD6-462C-9FA7-FFA09FB2F3AF}"/>
    <cellStyle name="Currency 3 14" xfId="60049" xr:uid="{F97459FE-4FC8-4511-BFE4-C09A5EDB5697}"/>
    <cellStyle name="Currency 3 15" xfId="60050" xr:uid="{A4FF664D-5A64-481B-996A-41B86914F596}"/>
    <cellStyle name="Currency 3 16" xfId="57425" xr:uid="{F169595D-85A8-4816-B645-13ACDC2E4B45}"/>
    <cellStyle name="Currency 3 2" xfId="662" xr:uid="{37B4FB00-2E2F-4161-9F35-285E838D1A2C}"/>
    <cellStyle name="Currency 3 2 2" xfId="1020" xr:uid="{2669D5BA-BE79-41A7-B238-A4455FFBD0B5}"/>
    <cellStyle name="Currency 3 2 3" xfId="2835" xr:uid="{BC9E8278-E5F9-46BB-BC38-35930C2E900C}"/>
    <cellStyle name="Currency 3 3" xfId="801" xr:uid="{46B2A30F-C30D-4397-84FF-C8D55C6A0CEB}"/>
    <cellStyle name="Currency 3 3 2" xfId="1021" xr:uid="{25A2A03C-DC68-44F1-A689-184FCF896048}"/>
    <cellStyle name="Currency 3 3 3" xfId="61797" xr:uid="{3B99D73A-708B-4E50-A15F-DDCBDBB954DB}"/>
    <cellStyle name="Currency 3 4" xfId="892" xr:uid="{346E7B6B-1C6A-45CC-8124-C012CBEC79FC}"/>
    <cellStyle name="Currency 3 4 2" xfId="1022" xr:uid="{BA58035F-297C-49EF-A52D-2D44B3EA2BEE}"/>
    <cellStyle name="Currency 3 4 3" xfId="61798" xr:uid="{1A886244-533C-4EB3-8CF6-D2A2E5F2DDB3}"/>
    <cellStyle name="Currency 3 5" xfId="893" xr:uid="{DFB99F27-64FC-491F-A87B-2733881349BB}"/>
    <cellStyle name="Currency 3 5 2" xfId="1023" xr:uid="{4980AAC9-BB2D-4947-A1DD-7DEC6B13714F}"/>
    <cellStyle name="Currency 3 5 3" xfId="61799" xr:uid="{01528685-6707-4E04-8BDC-21CA97F12556}"/>
    <cellStyle name="Currency 3 6" xfId="894" xr:uid="{E4F2ABBB-1C99-4910-A030-6F2CA4D08E25}"/>
    <cellStyle name="Currency 3 6 2" xfId="1024" xr:uid="{521A97FB-8F3D-42E2-A23C-98554F3603C1}"/>
    <cellStyle name="Currency 3 6 3" xfId="61800" xr:uid="{D9152DD5-F903-4852-852E-5DBEEC7F104B}"/>
    <cellStyle name="Currency 3 7" xfId="895" xr:uid="{8CA84B96-931B-4AF3-AA35-8CA6BD29062F}"/>
    <cellStyle name="Currency 3 7 2" xfId="1025" xr:uid="{444AC4B7-7168-41FF-AB2E-098B931D56DD}"/>
    <cellStyle name="Currency 3 7 3" xfId="61801" xr:uid="{2595BDEF-2A05-4EE8-88A6-7696109330D4}"/>
    <cellStyle name="Currency 3 8" xfId="896" xr:uid="{6C4F2734-C6A1-4364-8831-BD63173EE357}"/>
    <cellStyle name="Currency 3 8 2" xfId="1026" xr:uid="{D61531EE-F6A9-46ED-ADF6-3D2DD117B71E}"/>
    <cellStyle name="Currency 3 8 3" xfId="61802" xr:uid="{5E103384-04E3-4B07-952A-4044F4687180}"/>
    <cellStyle name="Currency 3 9" xfId="897" xr:uid="{466FADB0-C361-4C1A-9C0D-E13025C836FF}"/>
    <cellStyle name="Currency 3 9 2" xfId="1027" xr:uid="{426DB15C-80C2-46B5-AE68-D59BED1AD524}"/>
    <cellStyle name="Currency 3 9 3" xfId="61803" xr:uid="{9FB2DB48-5AF7-4E01-BD50-67A3304F0EFF}"/>
    <cellStyle name="Currency 30" xfId="57426" xr:uid="{EC4DD88F-08D6-48ED-897D-BF84F82F05D9}"/>
    <cellStyle name="Currency 31" xfId="57427" xr:uid="{5C5BE6CD-64F4-4201-BC32-9DB4B76FFE75}"/>
    <cellStyle name="Currency 4" xfId="619" xr:uid="{C2BCA8C1-A4F7-4A8B-B600-1EB79D4313B7}"/>
    <cellStyle name="Currency 4 10" xfId="6352" xr:uid="{E9C71DE2-05A4-4154-8E87-DC361C9950D4}"/>
    <cellStyle name="Currency 4 11" xfId="722" xr:uid="{99B8B2F4-3DA6-439F-B7AA-DBA7BD777FBF}"/>
    <cellStyle name="Currency 4 2" xfId="770" xr:uid="{AEFDBA5E-C9D0-4B72-A22E-5B930D4AC05C}"/>
    <cellStyle name="Currency 4 2 2" xfId="1028" xr:uid="{F183AF6B-04A0-44F0-BB8E-3A2E043CBE50}"/>
    <cellStyle name="Currency 4 2 3" xfId="2836" xr:uid="{23F2D9FC-1A6F-41DA-8F72-2C7DE29F0AB3}"/>
    <cellStyle name="Currency 4 3" xfId="802" xr:uid="{6FC593A6-4671-4567-ACC5-8565DDABF079}"/>
    <cellStyle name="Currency 4 3 2" xfId="1029" xr:uid="{2672CFF3-7BC5-45BB-96F0-DD846709FAE6}"/>
    <cellStyle name="Currency 4 3 3" xfId="61804" xr:uid="{0F5F2479-0352-4A78-BEC6-E38F268D77C9}"/>
    <cellStyle name="Currency 4 4" xfId="898" xr:uid="{400A6555-635E-4421-AFEE-BC0DBA313D13}"/>
    <cellStyle name="Currency 4 4 2" xfId="1030" xr:uid="{BD020071-0BE7-4E96-A09D-205B8A489E50}"/>
    <cellStyle name="Currency 4 4 3" xfId="61805" xr:uid="{A1A603D1-3844-4B58-B94F-293A389ACB84}"/>
    <cellStyle name="Currency 4 5" xfId="899" xr:uid="{B650CFF5-3899-4F1B-8AFE-38B0028063E3}"/>
    <cellStyle name="Currency 4 5 2" xfId="1031" xr:uid="{47595BBD-8B41-4A15-AEBC-C3F2412CAAB4}"/>
    <cellStyle name="Currency 4 5 3" xfId="61806" xr:uid="{71B3BF55-306A-484B-A071-765A352800EC}"/>
    <cellStyle name="Currency 4 6" xfId="900" xr:uid="{7721F82E-1AE7-4D32-A2D3-FDAB86323EAC}"/>
    <cellStyle name="Currency 4 6 2" xfId="1032" xr:uid="{5171C4E2-6E47-4ABB-AC26-A2B4215E5F5C}"/>
    <cellStyle name="Currency 4 6 3" xfId="61807" xr:uid="{DC2C78D3-87E6-40B3-942A-0229CDA1F3C4}"/>
    <cellStyle name="Currency 4 7" xfId="901" xr:uid="{0D3D0B2B-0BD9-4EC2-8C3D-701773B5B92A}"/>
    <cellStyle name="Currency 4 7 2" xfId="1033" xr:uid="{3AFED58E-9D06-4B64-B2BF-81F181AA4CE7}"/>
    <cellStyle name="Currency 4 7 3" xfId="61808" xr:uid="{097FF9A5-9AD6-4377-BAE8-87B80971861E}"/>
    <cellStyle name="Currency 4 8" xfId="902" xr:uid="{07278ECE-1FE6-4528-BB88-EC3710521520}"/>
    <cellStyle name="Currency 4 8 10" xfId="2837" xr:uid="{D1FE4CFD-E6C5-4C7F-83F0-9A101E978497}"/>
    <cellStyle name="Currency 4 8 10 10" xfId="51390" xr:uid="{194EF35E-2729-44A3-BF70-D9336A8895C1}"/>
    <cellStyle name="Currency 4 8 10 11" xfId="3714" xr:uid="{384A2784-184F-4D30-8036-E62A1CE2AEA6}"/>
    <cellStyle name="Currency 4 8 10 12" xfId="59457" xr:uid="{4359030E-404D-4351-A5EE-A21370E475CD}"/>
    <cellStyle name="Currency 4 8 10 2" xfId="2838" xr:uid="{751038A7-9E10-4026-901C-B6DCA06F0692}"/>
    <cellStyle name="Currency 4 8 10 2 10" xfId="59458" xr:uid="{4CF307C7-BFEB-4AB3-A7C4-A0B7207C4DAF}"/>
    <cellStyle name="Currency 4 8 10 2 2" xfId="7311" xr:uid="{A6919E62-E37E-471A-961F-34619A5DF51C}"/>
    <cellStyle name="Currency 4 8 10 2 2 2" xfId="11650" xr:uid="{0B1B6B3F-9248-4762-B920-123167F0FB0A}"/>
    <cellStyle name="Currency 4 8 10 2 2 2 2" xfId="30465" xr:uid="{E8017BE0-1419-4536-8CCA-C215DEE01A4C}"/>
    <cellStyle name="Currency 4 8 10 2 2 2 2 2" xfId="49227" xr:uid="{52846884-896A-49A3-898D-7D65FE8BE235}"/>
    <cellStyle name="Currency 4 8 10 2 2 2 3" xfId="21074" xr:uid="{7DE377D2-018C-4526-B47E-66FF5D731546}"/>
    <cellStyle name="Currency 4 8 10 2 2 2 4" xfId="39846" xr:uid="{C14589A1-BF0A-4DD4-B8A4-9039B317BD81}"/>
    <cellStyle name="Currency 4 8 10 2 2 3" xfId="26348" xr:uid="{C80049DB-5483-41A9-8B05-5C0BF44F7F12}"/>
    <cellStyle name="Currency 4 8 10 2 2 3 2" xfId="45110" xr:uid="{483C471D-AC41-4325-9CDF-1BAB151FE725}"/>
    <cellStyle name="Currency 4 8 10 2 2 4" xfId="16957" xr:uid="{5E569FA9-853B-4089-B046-29C71A6656DB}"/>
    <cellStyle name="Currency 4 8 10 2 2 5" xfId="35729" xr:uid="{67B7F377-8921-4F20-BFBD-10AFCE275846}"/>
    <cellStyle name="Currency 4 8 10 2 2 6" xfId="53957" xr:uid="{BAE3FD5A-07B0-4641-9F77-3701E381867B}"/>
    <cellStyle name="Currency 4 8 10 2 2 7" xfId="61809" xr:uid="{F761DFB3-FABE-41B3-BEC4-9EBFCA341B3C}"/>
    <cellStyle name="Currency 4 8 10 2 3" xfId="11651" xr:uid="{ADCAC9DA-6079-4FC9-BA37-F9A9AD613705}"/>
    <cellStyle name="Currency 4 8 10 2 3 2" xfId="30466" xr:uid="{942CF592-4782-47AC-BF1E-3D8DB97A7566}"/>
    <cellStyle name="Currency 4 8 10 2 3 2 2" xfId="49228" xr:uid="{69FB7FA3-7D71-4482-8E5A-76ECD6327F07}"/>
    <cellStyle name="Currency 4 8 10 2 3 3" xfId="21075" xr:uid="{CA0D9E79-F67E-498B-96B0-08B552E5A753}"/>
    <cellStyle name="Currency 4 8 10 2 3 4" xfId="39847" xr:uid="{3772897C-7947-41C8-B844-70CCF352D805}"/>
    <cellStyle name="Currency 4 8 10 2 3 5" xfId="53958" xr:uid="{EBC9FBA7-9571-4590-9497-A6B7659C4685}"/>
    <cellStyle name="Currency 4 8 10 2 3 6" xfId="61810" xr:uid="{ECDC8D78-ED65-4C3A-A515-DE3D83586A26}"/>
    <cellStyle name="Currency 4 8 10 2 4" xfId="9043" xr:uid="{EABA8DB2-53D1-4E81-8785-5B1327FA041B}"/>
    <cellStyle name="Currency 4 8 10 2 4 2" xfId="27899" xr:uid="{238748C9-90FB-42E0-AA31-BE5241D9AC35}"/>
    <cellStyle name="Currency 4 8 10 2 4 2 2" xfId="46661" xr:uid="{3D9195E8-85D5-4E87-BA15-FC041CFA9964}"/>
    <cellStyle name="Currency 4 8 10 2 4 3" xfId="18508" xr:uid="{FF60A796-DC1E-4EA4-AD06-8FB97E5058DC}"/>
    <cellStyle name="Currency 4 8 10 2 4 4" xfId="37280" xr:uid="{2FA3C28F-B677-4BC0-A328-E1F496B004F1}"/>
    <cellStyle name="Currency 4 8 10 2 5" xfId="24594" xr:uid="{E2BE703D-A410-4C6C-9ED7-47BB9B8FCFFB}"/>
    <cellStyle name="Currency 4 8 10 2 5 2" xfId="43356" xr:uid="{99776A2C-544A-4A3E-9E66-3868D3BD3DFF}"/>
    <cellStyle name="Currency 4 8 10 2 6" xfId="15203" xr:uid="{1C53EB11-F3E9-4544-9863-A46EF79B703D}"/>
    <cellStyle name="Currency 4 8 10 2 7" xfId="33975" xr:uid="{B04B57BD-4747-4C0B-921B-77E37AA3B4CF}"/>
    <cellStyle name="Currency 4 8 10 2 8" xfId="51391" xr:uid="{69AE9419-C993-4471-A6BD-E2C4624BEC04}"/>
    <cellStyle name="Currency 4 8 10 2 9" xfId="5547" xr:uid="{F3919DD4-E7AE-4C7C-AA40-7775F29B6BEF}"/>
    <cellStyle name="Currency 4 8 10 3" xfId="6322" xr:uid="{E385B325-5134-4963-B2DD-9842CB3AF7EC}"/>
    <cellStyle name="Currency 4 8 10 3 2" xfId="11652" xr:uid="{5587A0B0-95C9-495E-890F-8E92F0AED5FA}"/>
    <cellStyle name="Currency 4 8 10 3 2 2" xfId="30467" xr:uid="{C37ADE45-1BBA-43A3-8472-BE72C7935606}"/>
    <cellStyle name="Currency 4 8 10 3 2 2 2" xfId="49229" xr:uid="{5B8962EF-B43F-48C2-836F-298A04AC3B6A}"/>
    <cellStyle name="Currency 4 8 10 3 2 3" xfId="21076" xr:uid="{BC96D139-E971-4356-A435-5071B4849349}"/>
    <cellStyle name="Currency 4 8 10 3 2 4" xfId="39848" xr:uid="{A1DA4DC2-7E42-49B5-B4F8-F34C88A76CB3}"/>
    <cellStyle name="Currency 4 8 10 3 3" xfId="25369" xr:uid="{4B8926C3-7031-4BCE-B39B-4751FB2E76C4}"/>
    <cellStyle name="Currency 4 8 10 3 3 2" xfId="44131" xr:uid="{7C654672-ECB0-49EA-9827-ED02B362FEDE}"/>
    <cellStyle name="Currency 4 8 10 3 4" xfId="15978" xr:uid="{4812D762-5946-416A-A820-9A1F48911116}"/>
    <cellStyle name="Currency 4 8 10 3 5" xfId="34750" xr:uid="{8A779B8A-697E-4482-8765-B83DEE4F5E06}"/>
    <cellStyle name="Currency 4 8 10 3 6" xfId="53959" xr:uid="{F119674E-669D-4E7E-A921-EE701A00107D}"/>
    <cellStyle name="Currency 4 8 10 3 7" xfId="61811" xr:uid="{C05F5D72-2FC5-4420-9A36-E2869DAC1851}"/>
    <cellStyle name="Currency 4 8 10 4" xfId="4771" xr:uid="{56DAAE1D-B3BA-486A-B57C-F9920050A837}"/>
    <cellStyle name="Currency 4 8 10 4 2" xfId="11653" xr:uid="{751B20D9-E882-49D6-9E9D-D6AF865FE2F1}"/>
    <cellStyle name="Currency 4 8 10 4 2 2" xfId="30468" xr:uid="{98D3C8CA-3305-490F-8974-4A74497AB7CA}"/>
    <cellStyle name="Currency 4 8 10 4 2 2 2" xfId="49230" xr:uid="{7905E4F9-A7BF-4F70-A75A-4A3171B47BE2}"/>
    <cellStyle name="Currency 4 8 10 4 2 3" xfId="21077" xr:uid="{FD1D434C-0FD9-4AF0-87E6-684D428B7FBA}"/>
    <cellStyle name="Currency 4 8 10 4 2 4" xfId="39849" xr:uid="{F9C90E04-18CA-4AE4-9B41-3CC7F4B6B05B}"/>
    <cellStyle name="Currency 4 8 10 4 3" xfId="23818" xr:uid="{3D007644-A49B-46B2-A6EB-EF01EF332DBA}"/>
    <cellStyle name="Currency 4 8 10 4 3 2" xfId="42581" xr:uid="{F95B75C2-B816-413E-946A-8F75F6B6D6F5}"/>
    <cellStyle name="Currency 4 8 10 4 4" xfId="14427" xr:uid="{77ABC67C-48D4-4B7C-A696-472F2F0A6A6B}"/>
    <cellStyle name="Currency 4 8 10 4 5" xfId="33200" xr:uid="{CE1E879A-3B48-4053-847C-916C68778BF6}"/>
    <cellStyle name="Currency 4 8 10 4 6" xfId="53960" xr:uid="{581C5789-1715-440E-B1FE-DA0B56090FAC}"/>
    <cellStyle name="Currency 4 8 10 4 7" xfId="61812" xr:uid="{5885A73C-0765-4165-A310-180EFFA86859}"/>
    <cellStyle name="Currency 4 8 10 5" xfId="7310" xr:uid="{AB23F4AE-C69C-42A2-A931-3DFF0E559FDF}"/>
    <cellStyle name="Currency 4 8 10 5 2" xfId="26347" xr:uid="{DCA18BE5-E1D2-4203-B9FB-4FDE1E52E92A}"/>
    <cellStyle name="Currency 4 8 10 5 2 2" xfId="45109" xr:uid="{8646BE19-973A-46D5-B4CA-6061CF8030CA}"/>
    <cellStyle name="Currency 4 8 10 5 3" xfId="16956" xr:uid="{FE8D6E44-A2B9-4998-A69E-871350446310}"/>
    <cellStyle name="Currency 4 8 10 5 4" xfId="35728" xr:uid="{68373506-F4F4-454E-8DC9-5D3A5A637DA6}"/>
    <cellStyle name="Currency 4 8 10 6" xfId="9042" xr:uid="{9A853B22-AB79-4C5B-B47A-686BB6241261}"/>
    <cellStyle name="Currency 4 8 10 6 2" xfId="27898" xr:uid="{FEBB1A63-7D7F-4B78-9083-CDD752BF266F}"/>
    <cellStyle name="Currency 4 8 10 6 2 2" xfId="46660" xr:uid="{9A28A13F-9C27-4FC9-9700-911A84E41CE6}"/>
    <cellStyle name="Currency 4 8 10 6 3" xfId="18507" xr:uid="{6DCCB26D-473C-4921-A513-BFB773489DDF}"/>
    <cellStyle name="Currency 4 8 10 6 4" xfId="37279" xr:uid="{98BFB536-E45E-4626-B23B-9F1DD25E4713}"/>
    <cellStyle name="Currency 4 8 10 7" xfId="22765" xr:uid="{1768B910-056B-487D-98DA-F1DB7C3A575F}"/>
    <cellStyle name="Currency 4 8 10 7 2" xfId="41535" xr:uid="{BDB15505-D3DE-4C26-9662-4072F100687B}"/>
    <cellStyle name="Currency 4 8 10 8" xfId="13374" xr:uid="{B0E26F43-583D-4AAB-B694-16C4A3263789}"/>
    <cellStyle name="Currency 4 8 10 9" xfId="32154" xr:uid="{74504A28-BA4E-4C1C-9A3D-65E533A4189E}"/>
    <cellStyle name="Currency 4 8 11" xfId="2839" xr:uid="{9DD14827-43A2-4598-89D1-F515C5E1FB85}"/>
    <cellStyle name="Currency 4 8 11 10" xfId="59459" xr:uid="{EF3EB8BD-FDAB-447B-9687-F342B3C36A48}"/>
    <cellStyle name="Currency 4 8 11 2" xfId="7312" xr:uid="{320B8379-BD5F-4348-8D26-0ED71CAFD80A}"/>
    <cellStyle name="Currency 4 8 11 2 2" xfId="11654" xr:uid="{2FB3BB99-4B91-48E5-BA11-0EA93B209457}"/>
    <cellStyle name="Currency 4 8 11 2 2 2" xfId="30469" xr:uid="{A5FA4B1D-601C-4375-9ED5-046E6A93080A}"/>
    <cellStyle name="Currency 4 8 11 2 2 2 2" xfId="49231" xr:uid="{4545D568-A1B9-451B-B833-D6F4319021FB}"/>
    <cellStyle name="Currency 4 8 11 2 2 3" xfId="21078" xr:uid="{FB576628-B65D-40E3-80AE-EB91BE57C794}"/>
    <cellStyle name="Currency 4 8 11 2 2 4" xfId="39850" xr:uid="{0FC7C038-7A94-4206-B360-B9135330E85E}"/>
    <cellStyle name="Currency 4 8 11 2 3" xfId="26349" xr:uid="{4247D800-2A06-413D-BAAE-60C2BD137BBF}"/>
    <cellStyle name="Currency 4 8 11 2 3 2" xfId="45111" xr:uid="{16D97B32-13A0-4D72-AD2E-155314C29714}"/>
    <cellStyle name="Currency 4 8 11 2 4" xfId="16958" xr:uid="{1E75AE17-8437-4E0D-A922-214DFB70EE5B}"/>
    <cellStyle name="Currency 4 8 11 2 5" xfId="35730" xr:uid="{AFC13C3E-7CA4-4CFF-B975-D83DE7FD6D4A}"/>
    <cellStyle name="Currency 4 8 11 2 6" xfId="53961" xr:uid="{812E25F0-488B-44B4-9488-300E62554FB9}"/>
    <cellStyle name="Currency 4 8 11 2 7" xfId="61813" xr:uid="{2FCBF7C1-248C-4FDA-B0E0-501DCB7173F6}"/>
    <cellStyle name="Currency 4 8 11 3" xfId="11655" xr:uid="{90C96C60-DDBD-4F02-A59F-662C1896A844}"/>
    <cellStyle name="Currency 4 8 11 3 2" xfId="30470" xr:uid="{8D6033FA-6693-4E0E-B296-A93CCC27C336}"/>
    <cellStyle name="Currency 4 8 11 3 2 2" xfId="49232" xr:uid="{60654693-677E-49A8-B97A-47930527C045}"/>
    <cellStyle name="Currency 4 8 11 3 3" xfId="21079" xr:uid="{B605348A-248E-45DC-B353-92FC686A513A}"/>
    <cellStyle name="Currency 4 8 11 3 4" xfId="39851" xr:uid="{6041C24D-E26D-4920-A524-8F5462E694E8}"/>
    <cellStyle name="Currency 4 8 11 3 5" xfId="53962" xr:uid="{D5F4DA42-B9B5-498B-9FBE-68A7B32DF999}"/>
    <cellStyle name="Currency 4 8 11 3 6" xfId="61814" xr:uid="{4800609E-974A-4C73-916B-A10F7EA2A367}"/>
    <cellStyle name="Currency 4 8 11 4" xfId="9044" xr:uid="{FC6C1E9F-5E56-4C5B-9D38-359F8A8D6A21}"/>
    <cellStyle name="Currency 4 8 11 4 2" xfId="27900" xr:uid="{93DE0DAD-E88B-4360-924F-972722046A1E}"/>
    <cellStyle name="Currency 4 8 11 4 2 2" xfId="46662" xr:uid="{57FC87F1-3B4A-4848-9CEC-6D192E7525CF}"/>
    <cellStyle name="Currency 4 8 11 4 3" xfId="18509" xr:uid="{E867A811-D6B8-43CB-907D-D6EB45379D08}"/>
    <cellStyle name="Currency 4 8 11 4 4" xfId="37281" xr:uid="{758F9744-9B58-4CBD-9265-C0F7E6F8D0F0}"/>
    <cellStyle name="Currency 4 8 11 5" xfId="23859" xr:uid="{B36AF21B-15C2-4D31-B358-D465A43939F2}"/>
    <cellStyle name="Currency 4 8 11 5 2" xfId="42622" xr:uid="{B3493C7F-2FEB-4FDD-B89E-86BD87189717}"/>
    <cellStyle name="Currency 4 8 11 6" xfId="14468" xr:uid="{1CC25C29-D484-4BBF-B1F7-31DC4758E56D}"/>
    <cellStyle name="Currency 4 8 11 7" xfId="33241" xr:uid="{483D2F91-069C-4D20-AFA8-DA44B5C3DA8B}"/>
    <cellStyle name="Currency 4 8 11 8" xfId="51392" xr:uid="{4357F761-1586-4DF4-AE74-045172059D83}"/>
    <cellStyle name="Currency 4 8 11 9" xfId="4812" xr:uid="{F276F2C3-A0D9-43C7-92B5-311C1686CBAB}"/>
    <cellStyle name="Currency 4 8 12" xfId="5588" xr:uid="{8A94145D-5560-4089-9C7B-DECD799A7526}"/>
    <cellStyle name="Currency 4 8 12 2" xfId="11656" xr:uid="{794E4572-6561-4BFE-B497-2D13712E774A}"/>
    <cellStyle name="Currency 4 8 12 2 2" xfId="30471" xr:uid="{77F27F1D-AF93-4CE9-A274-F6701268E4F8}"/>
    <cellStyle name="Currency 4 8 12 2 2 2" xfId="49233" xr:uid="{BA4AD3B0-F5FC-4C85-9324-D55D9ABA1AAD}"/>
    <cellStyle name="Currency 4 8 12 2 3" xfId="21080" xr:uid="{C9D233AD-0D0D-4A93-9727-21483607F283}"/>
    <cellStyle name="Currency 4 8 12 2 4" xfId="39852" xr:uid="{E935619E-D8CB-4652-A87F-27A42818DF73}"/>
    <cellStyle name="Currency 4 8 12 3" xfId="24635" xr:uid="{1DC0DA3C-02E3-48D9-B030-DE097F9BC67A}"/>
    <cellStyle name="Currency 4 8 12 3 2" xfId="43397" xr:uid="{A18135C2-A719-4E26-A5D2-8F44556DC4C5}"/>
    <cellStyle name="Currency 4 8 12 4" xfId="15244" xr:uid="{94F0DA7B-89FD-41DF-98FC-1FF1307785F4}"/>
    <cellStyle name="Currency 4 8 12 5" xfId="34016" xr:uid="{240FB196-B90F-4548-A617-F85769F74B82}"/>
    <cellStyle name="Currency 4 8 12 6" xfId="53963" xr:uid="{6AF80DCF-9CE4-4653-8F7F-03362058BE16}"/>
    <cellStyle name="Currency 4 8 12 7" xfId="61815" xr:uid="{2EEF1279-D264-4227-AE09-31F335B7022C}"/>
    <cellStyle name="Currency 4 8 13" xfId="4037" xr:uid="{D6CA6138-41F8-44EC-B5C6-FD01D765704E}"/>
    <cellStyle name="Currency 4 8 13 2" xfId="11657" xr:uid="{3CDF2D8F-A5BC-4027-A6CF-5FA1794CB15C}"/>
    <cellStyle name="Currency 4 8 13 2 2" xfId="30472" xr:uid="{7C6E435C-1083-40F3-B3BB-9D985230226B}"/>
    <cellStyle name="Currency 4 8 13 2 2 2" xfId="49234" xr:uid="{0946E656-D7C8-4DA1-95EF-B847562BE440}"/>
    <cellStyle name="Currency 4 8 13 2 3" xfId="21081" xr:uid="{2C8F2669-99CB-47DE-8680-5A8217EF6CE4}"/>
    <cellStyle name="Currency 4 8 13 2 4" xfId="39853" xr:uid="{408DD170-B0DF-4E61-BFC3-B5E3C9954688}"/>
    <cellStyle name="Currency 4 8 13 3" xfId="23084" xr:uid="{5A8EB3F9-A308-437E-A75C-78984D942029}"/>
    <cellStyle name="Currency 4 8 13 3 2" xfId="41847" xr:uid="{34AEE69B-32FA-43CC-95C8-7BA5AE8177C0}"/>
    <cellStyle name="Currency 4 8 13 4" xfId="13693" xr:uid="{E45F0D35-1123-4A01-ADD0-4BADB72BFD7F}"/>
    <cellStyle name="Currency 4 8 13 5" xfId="32466" xr:uid="{1E1DDB1D-B876-4A27-94B6-8DB28725316F}"/>
    <cellStyle name="Currency 4 8 13 6" xfId="53964" xr:uid="{E500E333-F70B-4701-90D9-93FD7C3127C5}"/>
    <cellStyle name="Currency 4 8 13 7" xfId="61816" xr:uid="{0262238D-3565-4FA8-87D9-57F4319F21F4}"/>
    <cellStyle name="Currency 4 8 14" xfId="7309" xr:uid="{808B1A68-AC9C-40E9-AC39-131E92092187}"/>
    <cellStyle name="Currency 4 8 14 2" xfId="26346" xr:uid="{A7DB1CAE-3329-4626-94D0-66FE9C9E5B01}"/>
    <cellStyle name="Currency 4 8 14 2 2" xfId="45108" xr:uid="{4051C11C-E4C1-4AA7-8B5F-39E3B92128D5}"/>
    <cellStyle name="Currency 4 8 14 3" xfId="16955" xr:uid="{1A1DF5A3-C56A-4B5F-9EE4-C9CEE0F4F94C}"/>
    <cellStyle name="Currency 4 8 14 4" xfId="35727" xr:uid="{408D7F16-D54A-4344-A76A-571A5E44349F}"/>
    <cellStyle name="Currency 4 8 15" xfId="9041" xr:uid="{B0B61331-ED67-4036-9516-97157DAD8E4C}"/>
    <cellStyle name="Currency 4 8 15 2" xfId="27897" xr:uid="{6E71375C-109F-4605-8670-17B9EECF4C51}"/>
    <cellStyle name="Currency 4 8 15 2 2" xfId="46659" xr:uid="{F0D701F2-3775-42BA-B0B5-DB3A88C90CC5}"/>
    <cellStyle name="Currency 4 8 15 3" xfId="18506" xr:uid="{BE36B7BF-A214-48C3-B72B-55EE04524663}"/>
    <cellStyle name="Currency 4 8 15 4" xfId="37278" xr:uid="{4F97C640-23FC-4EF3-A15F-FD070179743D}"/>
    <cellStyle name="Currency 4 8 16" xfId="22764" xr:uid="{6A697355-9145-47BF-966E-E747BC59B0FB}"/>
    <cellStyle name="Currency 4 8 16 2" xfId="41534" xr:uid="{01CB4059-75B5-43AA-8602-761210864C39}"/>
    <cellStyle name="Currency 4 8 17" xfId="13373" xr:uid="{B33F5778-4E81-4CD4-A816-47B5324352CD}"/>
    <cellStyle name="Currency 4 8 18" xfId="32153" xr:uid="{34DA43CC-FCE4-48C1-8318-D282893A84CF}"/>
    <cellStyle name="Currency 4 8 19" xfId="51389" xr:uid="{C5CF219E-80D1-4435-8961-D2A04A1925ED}"/>
    <cellStyle name="Currency 4 8 2" xfId="977" xr:uid="{F0FD7EFE-E1DF-4AFB-85CC-56C48CC66DE5}"/>
    <cellStyle name="Currency 4 8 2 10" xfId="2840" xr:uid="{77BDEBF0-7033-4D4B-8FD7-59DE3E122C60}"/>
    <cellStyle name="Currency 4 8 2 10 10" xfId="59461" xr:uid="{B5967E90-47D1-4767-AA70-90D20E1C300C}"/>
    <cellStyle name="Currency 4 8 2 10 2" xfId="7314" xr:uid="{A72218D4-304D-4EB9-AE70-3D06E4564987}"/>
    <cellStyle name="Currency 4 8 2 10 2 2" xfId="11658" xr:uid="{30723156-9F8A-414E-B813-D28BCD46598E}"/>
    <cellStyle name="Currency 4 8 2 10 2 2 2" xfId="30473" xr:uid="{E6CE6475-7DB1-45CC-8487-99ADA8C75486}"/>
    <cellStyle name="Currency 4 8 2 10 2 2 2 2" xfId="49235" xr:uid="{2C1B32E5-3888-4FF5-A96B-65E0C22DEE60}"/>
    <cellStyle name="Currency 4 8 2 10 2 2 3" xfId="21082" xr:uid="{F58C3C77-5D2D-4BD7-95BE-8FF033B20857}"/>
    <cellStyle name="Currency 4 8 2 10 2 2 4" xfId="39854" xr:uid="{F56499E5-131A-4BA2-A456-D66A490E8BF2}"/>
    <cellStyle name="Currency 4 8 2 10 2 3" xfId="26351" xr:uid="{5840491B-DBA2-4E76-8AAB-23F36EC37280}"/>
    <cellStyle name="Currency 4 8 2 10 2 3 2" xfId="45113" xr:uid="{5B5D98B6-DBA9-4E53-A5DE-4A4A8B34A22E}"/>
    <cellStyle name="Currency 4 8 2 10 2 4" xfId="16960" xr:uid="{DF1EA04D-70CB-486E-99E9-7541A882058F}"/>
    <cellStyle name="Currency 4 8 2 10 2 5" xfId="35732" xr:uid="{7E519F4C-F1F1-42A7-9048-9CCB7F033E35}"/>
    <cellStyle name="Currency 4 8 2 10 2 6" xfId="53965" xr:uid="{09C5CC43-380B-4378-9C8C-5CBE38E0BD6F}"/>
    <cellStyle name="Currency 4 8 2 10 2 7" xfId="61817" xr:uid="{EDDDA7AF-A3CB-42CE-8F4D-C2DA2CA5D70A}"/>
    <cellStyle name="Currency 4 8 2 10 3" xfId="11659" xr:uid="{F9A48B31-9623-4E14-9F28-54B54556CDC4}"/>
    <cellStyle name="Currency 4 8 2 10 3 2" xfId="30474" xr:uid="{943D50DE-F846-44B1-BEBB-A1311E9C398F}"/>
    <cellStyle name="Currency 4 8 2 10 3 2 2" xfId="49236" xr:uid="{29BC4F77-CD31-40AC-9954-52023C4116F0}"/>
    <cellStyle name="Currency 4 8 2 10 3 3" xfId="21083" xr:uid="{1B6BA023-35BC-4D22-8DBA-34131C2F06AD}"/>
    <cellStyle name="Currency 4 8 2 10 3 4" xfId="39855" xr:uid="{F8EAB1AA-44C9-4273-A332-32ABB6C75666}"/>
    <cellStyle name="Currency 4 8 2 10 3 5" xfId="53966" xr:uid="{734EC580-C4FE-4A75-B4B2-C42918557D59}"/>
    <cellStyle name="Currency 4 8 2 10 3 6" xfId="61818" xr:uid="{D0247653-4808-4010-9B3A-91369800D3EE}"/>
    <cellStyle name="Currency 4 8 2 10 4" xfId="9046" xr:uid="{129C6C7B-62BC-4F2A-9678-64F2E3936D84}"/>
    <cellStyle name="Currency 4 8 2 10 4 2" xfId="27902" xr:uid="{D5B1EE91-8856-41DA-988A-9BFCFD753ABE}"/>
    <cellStyle name="Currency 4 8 2 10 4 2 2" xfId="46664" xr:uid="{74B46023-03EC-4700-9150-BFD4EE095102}"/>
    <cellStyle name="Currency 4 8 2 10 4 3" xfId="18511" xr:uid="{60072768-47F2-41D1-8655-D9B92AF87D25}"/>
    <cellStyle name="Currency 4 8 2 10 4 4" xfId="37283" xr:uid="{8BB3BE2B-FEC1-4DA5-81BA-2E4C06E8576F}"/>
    <cellStyle name="Currency 4 8 2 10 5" xfId="23880" xr:uid="{8FC793F9-EBA5-44B2-942A-267415EDBFD1}"/>
    <cellStyle name="Currency 4 8 2 10 5 2" xfId="42643" xr:uid="{44EBBED0-9381-4A80-9437-5471352CA0F8}"/>
    <cellStyle name="Currency 4 8 2 10 6" xfId="14489" xr:uid="{46F1CD22-774B-41CB-8CEC-5232B69166D9}"/>
    <cellStyle name="Currency 4 8 2 10 7" xfId="33262" xr:uid="{4BA63799-A0EC-45CD-ACF8-22631883EF34}"/>
    <cellStyle name="Currency 4 8 2 10 8" xfId="51394" xr:uid="{072080E3-26F7-4823-BC9C-6FB2D2D732F0}"/>
    <cellStyle name="Currency 4 8 2 10 9" xfId="4833" xr:uid="{4260DC78-651B-4DEC-83CE-C8F8B2BC4DCA}"/>
    <cellStyle name="Currency 4 8 2 11" xfId="5609" xr:uid="{FD998554-86FA-4102-98A1-C3A7C2FC8FA7}"/>
    <cellStyle name="Currency 4 8 2 11 2" xfId="11660" xr:uid="{165601BA-0A4A-4A42-A86B-0ABAF321984B}"/>
    <cellStyle name="Currency 4 8 2 11 2 2" xfId="30475" xr:uid="{48A0E09B-5035-4F64-8ED5-94F40C1B01C5}"/>
    <cellStyle name="Currency 4 8 2 11 2 2 2" xfId="49237" xr:uid="{949341F0-B7EC-4C4C-8604-A327EDFEE80E}"/>
    <cellStyle name="Currency 4 8 2 11 2 3" xfId="21084" xr:uid="{F512706A-B32F-457E-B97A-44A1D48C5391}"/>
    <cellStyle name="Currency 4 8 2 11 2 4" xfId="39856" xr:uid="{898D8F97-6317-4B2C-8BD2-FE5B694E908D}"/>
    <cellStyle name="Currency 4 8 2 11 3" xfId="24656" xr:uid="{45909136-CD3C-4D68-B009-D6DF6B70105B}"/>
    <cellStyle name="Currency 4 8 2 11 3 2" xfId="43418" xr:uid="{AAD69880-C17F-4C14-9A9E-6F9C84180022}"/>
    <cellStyle name="Currency 4 8 2 11 4" xfId="15265" xr:uid="{B8169899-FA2E-4185-877A-3D567BB4D5EB}"/>
    <cellStyle name="Currency 4 8 2 11 5" xfId="34037" xr:uid="{CB9A10C6-0209-4A5B-A071-668756209FF0}"/>
    <cellStyle name="Currency 4 8 2 11 6" xfId="53967" xr:uid="{DD67184F-CB8C-40D7-AA51-6259BF3DB9A5}"/>
    <cellStyle name="Currency 4 8 2 11 7" xfId="61819" xr:uid="{B4FD24EA-E3D6-4760-AC14-67644E7FFFD5}"/>
    <cellStyle name="Currency 4 8 2 12" xfId="4058" xr:uid="{6D7F570D-C78C-4325-A5F2-C26DDFF0F827}"/>
    <cellStyle name="Currency 4 8 2 12 2" xfId="11661" xr:uid="{88111399-93D3-4E24-B5E9-0CD8A924E591}"/>
    <cellStyle name="Currency 4 8 2 12 2 2" xfId="30476" xr:uid="{54C7F34B-DD41-4F1A-82AD-1F8DF2447171}"/>
    <cellStyle name="Currency 4 8 2 12 2 2 2" xfId="49238" xr:uid="{E59E2629-2DF1-4015-AB76-1B79D1E22F53}"/>
    <cellStyle name="Currency 4 8 2 12 2 3" xfId="21085" xr:uid="{02CA8337-B6A6-4CB4-94C1-E5859CF8C26B}"/>
    <cellStyle name="Currency 4 8 2 12 2 4" xfId="39857" xr:uid="{6B394BA2-5442-4FB4-80F2-18F423B8D8D1}"/>
    <cellStyle name="Currency 4 8 2 12 3" xfId="23105" xr:uid="{A760920E-7895-47B5-802A-91F1FB87AE9A}"/>
    <cellStyle name="Currency 4 8 2 12 3 2" xfId="41868" xr:uid="{7E513CC8-7AC9-4802-BB8E-96F65F174873}"/>
    <cellStyle name="Currency 4 8 2 12 4" xfId="13714" xr:uid="{C9E54352-202D-480D-8FD1-51C96B98EFC5}"/>
    <cellStyle name="Currency 4 8 2 12 5" xfId="32487" xr:uid="{17D30A73-63BD-4204-B58C-9276A8FA3638}"/>
    <cellStyle name="Currency 4 8 2 12 6" xfId="53968" xr:uid="{ED2BCB0F-C977-4C3D-B161-92B3ACB7152E}"/>
    <cellStyle name="Currency 4 8 2 12 7" xfId="61820" xr:uid="{8125B57B-4E26-47DC-BFA9-D8C57800D7A4}"/>
    <cellStyle name="Currency 4 8 2 13" xfId="7313" xr:uid="{48099131-21B8-4919-A788-9061441BFFF9}"/>
    <cellStyle name="Currency 4 8 2 13 2" xfId="26350" xr:uid="{ED473048-F064-475A-B6C4-ACDB1C49193A}"/>
    <cellStyle name="Currency 4 8 2 13 2 2" xfId="45112" xr:uid="{06D04993-A787-4FE0-80E9-93982307DFC6}"/>
    <cellStyle name="Currency 4 8 2 13 3" xfId="16959" xr:uid="{160BD978-3059-4875-A3AE-44ACF5E030AF}"/>
    <cellStyle name="Currency 4 8 2 13 4" xfId="35731" xr:uid="{0FAFCDC6-48CF-4AC4-87CD-3A608A1BB5F6}"/>
    <cellStyle name="Currency 4 8 2 14" xfId="9045" xr:uid="{0BE880B1-5F01-44DC-8AF1-C0D2B1FED7CA}"/>
    <cellStyle name="Currency 4 8 2 14 2" xfId="27901" xr:uid="{61A29522-8782-487E-942E-FFD98A366FB6}"/>
    <cellStyle name="Currency 4 8 2 14 2 2" xfId="46663" xr:uid="{FC08A102-9EE0-4D7D-B432-99C066116653}"/>
    <cellStyle name="Currency 4 8 2 14 3" xfId="18510" xr:uid="{53E7847A-EBC1-4553-B771-5D449DF5BAD3}"/>
    <cellStyle name="Currency 4 8 2 14 4" xfId="37282" xr:uid="{440F76C8-68DB-4B50-93A3-6550BDA5FD9E}"/>
    <cellStyle name="Currency 4 8 2 15" xfId="22766" xr:uid="{330A080E-5CE4-4976-92D4-4C850ECE9F56}"/>
    <cellStyle name="Currency 4 8 2 15 2" xfId="41536" xr:uid="{FDC06FAD-1C49-4F1D-B86F-C7EFC96B896B}"/>
    <cellStyle name="Currency 4 8 2 16" xfId="13375" xr:uid="{D102E515-A340-405A-A5C1-32D07783F959}"/>
    <cellStyle name="Currency 4 8 2 17" xfId="32155" xr:uid="{2921933A-ADE4-439F-A724-78B8229E404F}"/>
    <cellStyle name="Currency 4 8 2 18" xfId="51393" xr:uid="{5EAC15A9-AB66-44A2-95FC-A10CFDCFA623}"/>
    <cellStyle name="Currency 4 8 2 19" xfId="3715" xr:uid="{C04B5B0F-D64F-4FA3-9855-6E117BD0A316}"/>
    <cellStyle name="Currency 4 8 2 2" xfId="1163" xr:uid="{7656CA00-0A70-4522-900B-BF8337B53346}"/>
    <cellStyle name="Currency 4 8 2 2 10" xfId="13376" xr:uid="{A8DA425E-222B-4401-82BA-504994E8D0B2}"/>
    <cellStyle name="Currency 4 8 2 2 11" xfId="32156" xr:uid="{46796D5E-E896-4CC0-AC4E-2A879AC1E520}"/>
    <cellStyle name="Currency 4 8 2 2 12" xfId="51395" xr:uid="{94DA3CCE-01F9-4F51-AAF7-9CA292C78B1A}"/>
    <cellStyle name="Currency 4 8 2 2 13" xfId="3716" xr:uid="{1EE9B312-7FBB-437D-9A98-01F90ECB6227}"/>
    <cellStyle name="Currency 4 8 2 2 14" xfId="59462" xr:uid="{61237A09-55F8-49C1-9A46-5F35B4473CAD}"/>
    <cellStyle name="Currency 4 8 2 2 2" xfId="1369" xr:uid="{0A5D2A7F-B065-4EF5-B1A2-B85B03FB2DE7}"/>
    <cellStyle name="Currency 4 8 2 2 2 10" xfId="51396" xr:uid="{B7721D4F-B6C9-418E-9ED9-AD6F376E53AB}"/>
    <cellStyle name="Currency 4 8 2 2 2 11" xfId="3717" xr:uid="{C7589A48-2521-44B7-9D8B-1D5C43BAC7C6}"/>
    <cellStyle name="Currency 4 8 2 2 2 12" xfId="59463" xr:uid="{9DD70386-53BF-4857-99A3-FF09717E35AB}"/>
    <cellStyle name="Currency 4 8 2 2 2 2" xfId="2027" xr:uid="{B18B4700-C065-4A26-A017-637A00B507F4}"/>
    <cellStyle name="Currency 4 8 2 2 2 2 10" xfId="59464" xr:uid="{C479C8F6-F566-4FD3-A4EE-B77996DFBEE7}"/>
    <cellStyle name="Currency 4 8 2 2 2 2 2" xfId="7317" xr:uid="{A91DB8D5-6028-4689-B9A6-01AA95CD4329}"/>
    <cellStyle name="Currency 4 8 2 2 2 2 2 2" xfId="11662" xr:uid="{C86BA8BF-E4E5-4521-B748-847D5A08B363}"/>
    <cellStyle name="Currency 4 8 2 2 2 2 2 2 2" xfId="30477" xr:uid="{8B098ECD-25C3-43FC-B836-E5B761965916}"/>
    <cellStyle name="Currency 4 8 2 2 2 2 2 2 2 2" xfId="49239" xr:uid="{BF8BDC55-F1B4-4999-B239-76EC81949762}"/>
    <cellStyle name="Currency 4 8 2 2 2 2 2 2 3" xfId="21086" xr:uid="{64DF5030-526A-4C22-8050-BA9FE27B05A0}"/>
    <cellStyle name="Currency 4 8 2 2 2 2 2 2 4" xfId="39858" xr:uid="{8FF2BA56-2BDB-4D17-A9EE-ED916F736ED4}"/>
    <cellStyle name="Currency 4 8 2 2 2 2 2 3" xfId="26354" xr:uid="{FFC58110-8822-4071-9B34-099B337FF7B7}"/>
    <cellStyle name="Currency 4 8 2 2 2 2 2 3 2" xfId="45116" xr:uid="{90F032FF-3A27-4832-B1E4-1B948E54F153}"/>
    <cellStyle name="Currency 4 8 2 2 2 2 2 4" xfId="16963" xr:uid="{148C523C-1F50-471E-A551-652B50DAFAC2}"/>
    <cellStyle name="Currency 4 8 2 2 2 2 2 5" xfId="35735" xr:uid="{1B48611E-B076-4A0A-8D43-14592CAF21B7}"/>
    <cellStyle name="Currency 4 8 2 2 2 2 2 6" xfId="53969" xr:uid="{F4A0A0D3-338D-442B-85E4-27FAFD3052E2}"/>
    <cellStyle name="Currency 4 8 2 2 2 2 2 7" xfId="61821" xr:uid="{1F938EC8-06AA-471A-B3E5-B969C9D4F0D3}"/>
    <cellStyle name="Currency 4 8 2 2 2 2 3" xfId="11663" xr:uid="{2342CC3C-58F8-4BBA-AEE3-3322D02CCBF5}"/>
    <cellStyle name="Currency 4 8 2 2 2 2 3 2" xfId="30478" xr:uid="{AB69B03D-604D-4204-B9C9-FCB677778D1E}"/>
    <cellStyle name="Currency 4 8 2 2 2 2 3 2 2" xfId="49240" xr:uid="{C6064400-9CE0-4CF5-AB1E-8F5CFCA8E81B}"/>
    <cellStyle name="Currency 4 8 2 2 2 2 3 3" xfId="21087" xr:uid="{C6924619-F5DE-47C0-9DF3-AA1ED1809145}"/>
    <cellStyle name="Currency 4 8 2 2 2 2 3 4" xfId="39859" xr:uid="{5D1B343C-3D9E-4955-A7C3-0652070976DA}"/>
    <cellStyle name="Currency 4 8 2 2 2 2 3 5" xfId="53970" xr:uid="{B54DF6C4-F36B-4DF8-A9E0-CDBCBDBB59BF}"/>
    <cellStyle name="Currency 4 8 2 2 2 2 3 6" xfId="61822" xr:uid="{7CD254C0-48C9-4EFC-8EA5-25070AAAFF34}"/>
    <cellStyle name="Currency 4 8 2 2 2 2 4" xfId="9049" xr:uid="{CBAED9F4-EE10-43D3-B1A2-F0A7DB2D2ACD}"/>
    <cellStyle name="Currency 4 8 2 2 2 2 4 2" xfId="27905" xr:uid="{CB00AA00-44C3-4595-94B0-4B92BABEB9DA}"/>
    <cellStyle name="Currency 4 8 2 2 2 2 4 2 2" xfId="46667" xr:uid="{59D62A8C-A70B-49EF-9D1C-C1BD14B07163}"/>
    <cellStyle name="Currency 4 8 2 2 2 2 4 3" xfId="18514" xr:uid="{847F7F8D-757A-4F02-9B9F-37FB65B98688}"/>
    <cellStyle name="Currency 4 8 2 2 2 2 4 4" xfId="37286" xr:uid="{F4B4483D-F724-4C7C-A2C1-7EDC93F0C0D3}"/>
    <cellStyle name="Currency 4 8 2 2 2 2 5" xfId="24138" xr:uid="{69BEEE0D-5A92-495B-8980-09C1AA26F672}"/>
    <cellStyle name="Currency 4 8 2 2 2 2 5 2" xfId="42901" xr:uid="{F778F35C-026F-4A5A-9323-41CC76E260A2}"/>
    <cellStyle name="Currency 4 8 2 2 2 2 6" xfId="14747" xr:uid="{69584FBC-86EE-4853-8659-EC3EA3D9A0D5}"/>
    <cellStyle name="Currency 4 8 2 2 2 2 7" xfId="33520" xr:uid="{3A680400-00AC-48D4-A8F2-00844DA16EA4}"/>
    <cellStyle name="Currency 4 8 2 2 2 2 8" xfId="51397" xr:uid="{AC5CDB26-0F67-40A2-8F93-E60EEF8B0C26}"/>
    <cellStyle name="Currency 4 8 2 2 2 2 9" xfId="5091" xr:uid="{8844176E-916C-4652-A07F-B98E89D0C972}"/>
    <cellStyle name="Currency 4 8 2 2 2 3" xfId="5867" xr:uid="{7074E165-71B4-48A6-9F2E-D85BB6B2B024}"/>
    <cellStyle name="Currency 4 8 2 2 2 3 2" xfId="11664" xr:uid="{2092B9C1-3338-4BFA-9D2E-AF908467ACC8}"/>
    <cellStyle name="Currency 4 8 2 2 2 3 2 2" xfId="30479" xr:uid="{EE542F5A-4369-4531-BF6D-B76F148FC9B4}"/>
    <cellStyle name="Currency 4 8 2 2 2 3 2 2 2" xfId="49241" xr:uid="{31902672-56F9-4653-BFC5-FD9F6B154F9A}"/>
    <cellStyle name="Currency 4 8 2 2 2 3 2 3" xfId="21088" xr:uid="{90D95237-CBF9-4187-B606-F4BF1EBED6DD}"/>
    <cellStyle name="Currency 4 8 2 2 2 3 2 4" xfId="39860" xr:uid="{382E9DB7-377C-4AB4-9383-A446224EEC97}"/>
    <cellStyle name="Currency 4 8 2 2 2 3 3" xfId="24914" xr:uid="{10FBC79F-6212-4BD4-8AFD-00AE42819A7D}"/>
    <cellStyle name="Currency 4 8 2 2 2 3 3 2" xfId="43676" xr:uid="{2717DD56-4E41-43E9-A004-BD49F47DA3DF}"/>
    <cellStyle name="Currency 4 8 2 2 2 3 4" xfId="15523" xr:uid="{248C0851-0C9F-4431-B06E-666D22C56707}"/>
    <cellStyle name="Currency 4 8 2 2 2 3 5" xfId="34295" xr:uid="{96D818C4-6667-446B-A274-44717BD2799D}"/>
    <cellStyle name="Currency 4 8 2 2 2 3 6" xfId="53971" xr:uid="{10DAF1FF-5677-4D15-81A4-8FE462A5B9AC}"/>
    <cellStyle name="Currency 4 8 2 2 2 3 7" xfId="61823" xr:uid="{0436BADD-4867-460D-A9B3-790EA0D8D2EC}"/>
    <cellStyle name="Currency 4 8 2 2 2 4" xfId="4316" xr:uid="{B157D8AF-C64E-4A65-B5E6-442EDE75C384}"/>
    <cellStyle name="Currency 4 8 2 2 2 4 2" xfId="11665" xr:uid="{7A40F5A7-6528-4F4F-BCB5-BAE442F9407A}"/>
    <cellStyle name="Currency 4 8 2 2 2 4 2 2" xfId="30480" xr:uid="{492FAF08-BBB0-43C6-9AA3-1072A1083030}"/>
    <cellStyle name="Currency 4 8 2 2 2 4 2 2 2" xfId="49242" xr:uid="{2A484B3D-9AAB-466F-BF02-B83EDAEE489E}"/>
    <cellStyle name="Currency 4 8 2 2 2 4 2 3" xfId="21089" xr:uid="{73F29C1D-B335-4F79-AEA7-05E462CBE98C}"/>
    <cellStyle name="Currency 4 8 2 2 2 4 2 4" xfId="39861" xr:uid="{A95EF0DE-1B2F-48CB-A6AB-015EEC0CC645}"/>
    <cellStyle name="Currency 4 8 2 2 2 4 3" xfId="23363" xr:uid="{7AC2B4CB-D0DC-4C4C-A49A-FFAD17BAF7FA}"/>
    <cellStyle name="Currency 4 8 2 2 2 4 3 2" xfId="42126" xr:uid="{574F8DE7-446E-42F7-8DA8-7A1C72FD593F}"/>
    <cellStyle name="Currency 4 8 2 2 2 4 4" xfId="13972" xr:uid="{D38B5EAF-F338-43F5-BFF1-EA50EA6D0EF0}"/>
    <cellStyle name="Currency 4 8 2 2 2 4 5" xfId="32745" xr:uid="{9F6B60F5-0841-4D82-878A-74F87EDA7E41}"/>
    <cellStyle name="Currency 4 8 2 2 2 4 6" xfId="53972" xr:uid="{4A26A4D3-B248-4F66-867A-DFAE43C3E734}"/>
    <cellStyle name="Currency 4 8 2 2 2 4 7" xfId="61824" xr:uid="{C8EDC6C3-2A9F-42FC-AF3D-75A425D8EFE1}"/>
    <cellStyle name="Currency 4 8 2 2 2 5" xfId="7316" xr:uid="{793F5F67-B422-41A3-B147-8916987264AF}"/>
    <cellStyle name="Currency 4 8 2 2 2 5 2" xfId="26353" xr:uid="{82171415-FDBC-4933-9BFA-D40537AF8389}"/>
    <cellStyle name="Currency 4 8 2 2 2 5 2 2" xfId="45115" xr:uid="{2574FB49-0078-4F74-A317-0A0C55D7F0A5}"/>
    <cellStyle name="Currency 4 8 2 2 2 5 3" xfId="16962" xr:uid="{99CF650C-7481-4626-903D-10CC6B946BED}"/>
    <cellStyle name="Currency 4 8 2 2 2 5 4" xfId="35734" xr:uid="{B457398B-FA1C-4E33-A837-04836EC14419}"/>
    <cellStyle name="Currency 4 8 2 2 2 6" xfId="9048" xr:uid="{0225D5E3-70A6-4B96-820A-95BA419AE8D2}"/>
    <cellStyle name="Currency 4 8 2 2 2 6 2" xfId="27904" xr:uid="{5917AE50-447F-48F5-81DE-D42840335789}"/>
    <cellStyle name="Currency 4 8 2 2 2 6 2 2" xfId="46666" xr:uid="{FE087FF7-5E04-40F1-BB21-9BE89971BB38}"/>
    <cellStyle name="Currency 4 8 2 2 2 6 3" xfId="18513" xr:uid="{85037F93-8F23-48C4-817B-DCD0C510C532}"/>
    <cellStyle name="Currency 4 8 2 2 2 6 4" xfId="37285" xr:uid="{02CF06D0-85FE-4CE4-AAA8-0550B36AF676}"/>
    <cellStyle name="Currency 4 8 2 2 2 7" xfId="22768" xr:uid="{8A7E221D-A3CA-44AC-9A23-B692FBE3E8EA}"/>
    <cellStyle name="Currency 4 8 2 2 2 7 2" xfId="41538" xr:uid="{C78BA201-BAE7-4BAA-8754-4BA746BA5A8D}"/>
    <cellStyle name="Currency 4 8 2 2 2 8" xfId="13377" xr:uid="{1177CCEB-D301-452C-9B61-CF6A2F5F8303}"/>
    <cellStyle name="Currency 4 8 2 2 2 9" xfId="32157" xr:uid="{8B5A20D8-DF4A-4D0C-9C2D-F8FBF685A2AA}"/>
    <cellStyle name="Currency 4 8 2 2 3" xfId="1821" xr:uid="{D1564EEC-F1A3-4022-AF05-6AC1F3AAAC8B}"/>
    <cellStyle name="Currency 4 8 2 2 3 10" xfId="51398" xr:uid="{5A04EAD5-A153-4737-B21C-08F5F1BF1338}"/>
    <cellStyle name="Currency 4 8 2 2 3 11" xfId="3718" xr:uid="{19FF1B2C-FB31-43E7-BAFD-601028582BD7}"/>
    <cellStyle name="Currency 4 8 2 2 3 12" xfId="59465" xr:uid="{2B902C39-D070-4FA4-905E-0D82FDA00ABD}"/>
    <cellStyle name="Currency 4 8 2 2 3 2" xfId="2841" xr:uid="{1FFE45F6-5223-433D-88DB-7AFA3D5F6A11}"/>
    <cellStyle name="Currency 4 8 2 2 3 2 10" xfId="59466" xr:uid="{70AD0098-E181-4682-9F71-F1939B5FE7F5}"/>
    <cellStyle name="Currency 4 8 2 2 3 2 2" xfId="7319" xr:uid="{D30440B0-D5C8-4F6C-99D2-A242CAC1CCD3}"/>
    <cellStyle name="Currency 4 8 2 2 3 2 2 2" xfId="11666" xr:uid="{743C9B1F-8D1D-46F3-A282-8506073E1AD3}"/>
    <cellStyle name="Currency 4 8 2 2 3 2 2 2 2" xfId="30481" xr:uid="{AC7F8C5A-F51B-4FC9-9488-29412907C62C}"/>
    <cellStyle name="Currency 4 8 2 2 3 2 2 2 2 2" xfId="49243" xr:uid="{7DD6B803-60D7-452C-A37C-F1CB8996D68A}"/>
    <cellStyle name="Currency 4 8 2 2 3 2 2 2 3" xfId="21090" xr:uid="{8F9C91B7-DB3C-4A22-A0AA-E1EE950B4B49}"/>
    <cellStyle name="Currency 4 8 2 2 3 2 2 2 4" xfId="39862" xr:uid="{72E25510-37CD-4B3B-9FC1-A262D21CF82A}"/>
    <cellStyle name="Currency 4 8 2 2 3 2 2 3" xfId="26356" xr:uid="{53BD240E-941C-484E-BD7C-57D65332F1E8}"/>
    <cellStyle name="Currency 4 8 2 2 3 2 2 3 2" xfId="45118" xr:uid="{D26FD2E4-A229-48B5-8F5D-7991F4383096}"/>
    <cellStyle name="Currency 4 8 2 2 3 2 2 4" xfId="16965" xr:uid="{2D58FC4D-5574-4EBF-ADC2-E3F6F332E501}"/>
    <cellStyle name="Currency 4 8 2 2 3 2 2 5" xfId="35737" xr:uid="{7093296C-BA14-4A84-8B16-5B94CF8F2209}"/>
    <cellStyle name="Currency 4 8 2 2 3 2 2 6" xfId="53973" xr:uid="{F58790DB-DDFE-485E-9E9B-696B3DDBBFBC}"/>
    <cellStyle name="Currency 4 8 2 2 3 2 2 7" xfId="61825" xr:uid="{A5E6CD4C-7428-447E-B8F2-E222952F86C5}"/>
    <cellStyle name="Currency 4 8 2 2 3 2 3" xfId="11667" xr:uid="{EAED9FD3-344D-4F82-A626-D5E07889C2AE}"/>
    <cellStyle name="Currency 4 8 2 2 3 2 3 2" xfId="30482" xr:uid="{B8FF903C-2C69-498A-AB27-F0577F3087B4}"/>
    <cellStyle name="Currency 4 8 2 2 3 2 3 2 2" xfId="49244" xr:uid="{735C7DB8-ABCF-405C-9AE9-8AE4CCFDB702}"/>
    <cellStyle name="Currency 4 8 2 2 3 2 3 3" xfId="21091" xr:uid="{C17B252C-3CD6-4125-970A-EBFC11C4BC8B}"/>
    <cellStyle name="Currency 4 8 2 2 3 2 3 4" xfId="39863" xr:uid="{7E90CA29-E48E-4669-B3B0-FC8640A16376}"/>
    <cellStyle name="Currency 4 8 2 2 3 2 3 5" xfId="53974" xr:uid="{D2D81EBD-1044-43A5-BC75-49C301C2B2AD}"/>
    <cellStyle name="Currency 4 8 2 2 3 2 3 6" xfId="61826" xr:uid="{9E49456E-AC22-4953-AE2C-067F0C877928}"/>
    <cellStyle name="Currency 4 8 2 2 3 2 4" xfId="9051" xr:uid="{D911C4F8-9921-48BB-8FC8-6528EEAB976A}"/>
    <cellStyle name="Currency 4 8 2 2 3 2 4 2" xfId="27907" xr:uid="{68A01AEF-996D-4EC7-8AB4-4F4B35C80D6B}"/>
    <cellStyle name="Currency 4 8 2 2 3 2 4 2 2" xfId="46669" xr:uid="{6BBA7FE2-6073-42EF-9BEC-2CC3580B2E4B}"/>
    <cellStyle name="Currency 4 8 2 2 3 2 4 3" xfId="18516" xr:uid="{82F950E5-463D-41A6-8969-F82E64F38E97}"/>
    <cellStyle name="Currency 4 8 2 2 3 2 4 4" xfId="37288" xr:uid="{ED110A41-1340-40E1-8745-CA85209A8E26}"/>
    <cellStyle name="Currency 4 8 2 2 3 2 5" xfId="24356" xr:uid="{1508D056-EDE0-4EC7-810E-6C82E1B91A35}"/>
    <cellStyle name="Currency 4 8 2 2 3 2 5 2" xfId="43119" xr:uid="{DC34F9F5-8329-4E0D-BCD9-A0A97E2A9893}"/>
    <cellStyle name="Currency 4 8 2 2 3 2 6" xfId="14965" xr:uid="{788B6AF3-4E4E-45D3-A073-4717A8ADDD76}"/>
    <cellStyle name="Currency 4 8 2 2 3 2 7" xfId="33738" xr:uid="{983B44A4-332E-471C-A09D-09CD2171BB12}"/>
    <cellStyle name="Currency 4 8 2 2 3 2 8" xfId="51399" xr:uid="{CAD9B733-037C-4E17-A990-FFC8532A58AB}"/>
    <cellStyle name="Currency 4 8 2 2 3 2 9" xfId="5309" xr:uid="{B2AD179B-13B8-4BD7-A935-99F278284C46}"/>
    <cellStyle name="Currency 4 8 2 2 3 3" xfId="6085" xr:uid="{DFC16C43-A381-42BA-95E8-D865C52FFAE5}"/>
    <cellStyle name="Currency 4 8 2 2 3 3 2" xfId="11668" xr:uid="{A3F7F557-9C93-48EB-A50B-421AC9522A58}"/>
    <cellStyle name="Currency 4 8 2 2 3 3 2 2" xfId="30483" xr:uid="{F757D613-3EAC-48BA-9B7E-789736009A4C}"/>
    <cellStyle name="Currency 4 8 2 2 3 3 2 2 2" xfId="49245" xr:uid="{B01ACE1B-3A88-4D78-BF1E-6FA3A596CC16}"/>
    <cellStyle name="Currency 4 8 2 2 3 3 2 3" xfId="21092" xr:uid="{FC4F684A-53C6-4CC6-9BA8-09251A31EAE2}"/>
    <cellStyle name="Currency 4 8 2 2 3 3 2 4" xfId="39864" xr:uid="{F84B0DC2-5072-423D-98B6-31B65214D9D0}"/>
    <cellStyle name="Currency 4 8 2 2 3 3 3" xfId="25132" xr:uid="{BEB5F03E-92B6-4A67-80BD-5643D4968CDE}"/>
    <cellStyle name="Currency 4 8 2 2 3 3 3 2" xfId="43894" xr:uid="{95EE067B-4143-486D-9710-33614A463692}"/>
    <cellStyle name="Currency 4 8 2 2 3 3 4" xfId="15741" xr:uid="{F5CAA45B-3E42-40BC-8A26-3A7B82A0F2E2}"/>
    <cellStyle name="Currency 4 8 2 2 3 3 5" xfId="34513" xr:uid="{4236C689-8A43-4CC6-93B7-BCB92495570F}"/>
    <cellStyle name="Currency 4 8 2 2 3 3 6" xfId="53975" xr:uid="{5EAD374C-220D-43D3-9646-A1C6616E043E}"/>
    <cellStyle name="Currency 4 8 2 2 3 3 7" xfId="61827" xr:uid="{3C22CB2A-9135-4C66-80F4-DE7918F94F83}"/>
    <cellStyle name="Currency 4 8 2 2 3 4" xfId="4534" xr:uid="{C162005C-9D0C-49E2-BE40-EEE624907ADE}"/>
    <cellStyle name="Currency 4 8 2 2 3 4 2" xfId="11669" xr:uid="{2EFEE3DE-21A5-4FB9-9A5F-D0FF80924EE4}"/>
    <cellStyle name="Currency 4 8 2 2 3 4 2 2" xfId="30484" xr:uid="{26993E21-BDCF-4BBC-AAD5-D125108F4567}"/>
    <cellStyle name="Currency 4 8 2 2 3 4 2 2 2" xfId="49246" xr:uid="{4BCA27DD-18AC-47BB-B3BF-C7F4974C4DBA}"/>
    <cellStyle name="Currency 4 8 2 2 3 4 2 3" xfId="21093" xr:uid="{757DA8F4-1C47-4A58-93E9-FD92DFC7BDF6}"/>
    <cellStyle name="Currency 4 8 2 2 3 4 2 4" xfId="39865" xr:uid="{16D8EC57-FF68-4647-8EB0-2A44242E2DE9}"/>
    <cellStyle name="Currency 4 8 2 2 3 4 3" xfId="23581" xr:uid="{3E6B261C-C74F-406C-8D50-30C016D2D323}"/>
    <cellStyle name="Currency 4 8 2 2 3 4 3 2" xfId="42344" xr:uid="{47E1FC4B-05D3-4FD4-9E65-CA3314074D05}"/>
    <cellStyle name="Currency 4 8 2 2 3 4 4" xfId="14190" xr:uid="{0FEFBDCD-D1A1-4194-AC73-58ED4CCB1DE4}"/>
    <cellStyle name="Currency 4 8 2 2 3 4 5" xfId="32963" xr:uid="{EB59B114-DB0E-44E8-8CD5-6A86EA7A7578}"/>
    <cellStyle name="Currency 4 8 2 2 3 4 6" xfId="53976" xr:uid="{DDBBF002-089E-49A1-9496-CC8A185C0C80}"/>
    <cellStyle name="Currency 4 8 2 2 3 4 7" xfId="61828" xr:uid="{AFA9C9A4-018E-48A1-A984-A5AB70F9A41F}"/>
    <cellStyle name="Currency 4 8 2 2 3 5" xfId="7318" xr:uid="{13F6961F-DEA7-4C84-8B1D-AD4008503259}"/>
    <cellStyle name="Currency 4 8 2 2 3 5 2" xfId="26355" xr:uid="{9681400B-2E49-4E27-8198-7A6F397DD056}"/>
    <cellStyle name="Currency 4 8 2 2 3 5 2 2" xfId="45117" xr:uid="{45A09B99-042C-471A-8131-861BDEEEA329}"/>
    <cellStyle name="Currency 4 8 2 2 3 5 3" xfId="16964" xr:uid="{99F11F65-1C5B-41C5-9EEB-1ED4EB7488A1}"/>
    <cellStyle name="Currency 4 8 2 2 3 5 4" xfId="35736" xr:uid="{CEF02A80-68B1-4EBB-96A8-48C57732720E}"/>
    <cellStyle name="Currency 4 8 2 2 3 6" xfId="9050" xr:uid="{27320AAB-C51E-4C83-AB89-807D417C47C1}"/>
    <cellStyle name="Currency 4 8 2 2 3 6 2" xfId="27906" xr:uid="{A659E26C-7C35-4AB0-A26E-EE895B570CB3}"/>
    <cellStyle name="Currency 4 8 2 2 3 6 2 2" xfId="46668" xr:uid="{64CE51FF-904E-4744-B026-0EC8A7D77ACB}"/>
    <cellStyle name="Currency 4 8 2 2 3 6 3" xfId="18515" xr:uid="{2230A352-A785-449D-8DC3-036DDC9C028D}"/>
    <cellStyle name="Currency 4 8 2 2 3 6 4" xfId="37287" xr:uid="{6B66308E-8F57-4DCF-A053-DC6A34AAA0D0}"/>
    <cellStyle name="Currency 4 8 2 2 3 7" xfId="22769" xr:uid="{5356128A-1E42-468F-B940-3AF11A078964}"/>
    <cellStyle name="Currency 4 8 2 2 3 7 2" xfId="41539" xr:uid="{6BE476B0-AD4A-46E1-AB9B-A5A9A90A53AB}"/>
    <cellStyle name="Currency 4 8 2 2 3 8" xfId="13378" xr:uid="{3C5B0032-3915-4F24-9389-1F6FBCA31EA5}"/>
    <cellStyle name="Currency 4 8 2 2 3 9" xfId="32158" xr:uid="{6D7AFF6C-C323-4C9A-BA6D-26848C4BEC35}"/>
    <cellStyle name="Currency 4 8 2 2 4" xfId="1615" xr:uid="{AAC86362-DCD6-4D25-AF18-D48D7821754E}"/>
    <cellStyle name="Currency 4 8 2 2 4 10" xfId="59467" xr:uid="{276BCE62-7094-45F0-81A2-575A3A3E0861}"/>
    <cellStyle name="Currency 4 8 2 2 4 2" xfId="7320" xr:uid="{1B9D202E-0407-4615-83D7-7D0888C09881}"/>
    <cellStyle name="Currency 4 8 2 2 4 2 2" xfId="11670" xr:uid="{0DB58156-A76A-4C17-8654-05AD341F5EFB}"/>
    <cellStyle name="Currency 4 8 2 2 4 2 2 2" xfId="30485" xr:uid="{FAF4E7FA-1DA2-40A4-81E6-683C5065DD9F}"/>
    <cellStyle name="Currency 4 8 2 2 4 2 2 2 2" xfId="49247" xr:uid="{3D273FD3-2B81-46AA-9AB0-57CA9269F94C}"/>
    <cellStyle name="Currency 4 8 2 2 4 2 2 3" xfId="21094" xr:uid="{6139DB68-2E57-45E2-A906-8C00871C95E7}"/>
    <cellStyle name="Currency 4 8 2 2 4 2 2 4" xfId="39866" xr:uid="{BE74BA3D-DFEE-440F-A4F7-0FBB044CD280}"/>
    <cellStyle name="Currency 4 8 2 2 4 2 3" xfId="26357" xr:uid="{14052F3C-39A7-40D9-8D97-6BE3292C89D8}"/>
    <cellStyle name="Currency 4 8 2 2 4 2 3 2" xfId="45119" xr:uid="{DF2CD2FF-79DF-45D5-ACB5-AB5E8BF1DC02}"/>
    <cellStyle name="Currency 4 8 2 2 4 2 4" xfId="16966" xr:uid="{7DC31E1A-B864-448F-8AD8-CA461C5CB0E2}"/>
    <cellStyle name="Currency 4 8 2 2 4 2 5" xfId="35738" xr:uid="{955F4796-162A-4C61-A6AF-3C4452205855}"/>
    <cellStyle name="Currency 4 8 2 2 4 2 6" xfId="53977" xr:uid="{73D972B2-DE5B-4932-8922-2B89F27B775A}"/>
    <cellStyle name="Currency 4 8 2 2 4 2 7" xfId="61829" xr:uid="{6AE94952-6023-4DCF-8590-0348BDF3D488}"/>
    <cellStyle name="Currency 4 8 2 2 4 3" xfId="11671" xr:uid="{1118EF66-D653-491F-B940-AE6276F4CB4F}"/>
    <cellStyle name="Currency 4 8 2 2 4 3 2" xfId="30486" xr:uid="{F367752A-42FC-403B-A418-575220BA8D95}"/>
    <cellStyle name="Currency 4 8 2 2 4 3 2 2" xfId="49248" xr:uid="{FB34618F-9CAB-42E6-986C-3DA9E4886DD9}"/>
    <cellStyle name="Currency 4 8 2 2 4 3 3" xfId="21095" xr:uid="{041C8B64-2009-4DD5-AE09-744734EC6BB7}"/>
    <cellStyle name="Currency 4 8 2 2 4 3 4" xfId="39867" xr:uid="{2F4B74DB-832B-4E61-B6AB-B143290D5EC0}"/>
    <cellStyle name="Currency 4 8 2 2 4 3 5" xfId="53978" xr:uid="{E8C18879-FAEF-4C90-A7EE-267B98791026}"/>
    <cellStyle name="Currency 4 8 2 2 4 3 6" xfId="61830" xr:uid="{E01DCD2C-636A-4436-A7AA-0B21439AABBD}"/>
    <cellStyle name="Currency 4 8 2 2 4 4" xfId="9052" xr:uid="{9EAE5CD5-CBCB-46A8-953A-958EBA710C39}"/>
    <cellStyle name="Currency 4 8 2 2 4 4 2" xfId="27908" xr:uid="{1D7A7ABC-B15C-4954-B324-6870B7FAE8F7}"/>
    <cellStyle name="Currency 4 8 2 2 4 4 2 2" xfId="46670" xr:uid="{6087EA3D-275A-46DC-A6E4-39B258DBC807}"/>
    <cellStyle name="Currency 4 8 2 2 4 4 3" xfId="18517" xr:uid="{EAB7640D-1FD0-433D-BB33-8921477D20D5}"/>
    <cellStyle name="Currency 4 8 2 2 4 4 4" xfId="37289" xr:uid="{DA035B01-CFE8-412F-9900-2418D02A7790}"/>
    <cellStyle name="Currency 4 8 2 2 4 5" xfId="23923" xr:uid="{2F8E6084-699F-460A-987B-0280BC7EB2E5}"/>
    <cellStyle name="Currency 4 8 2 2 4 5 2" xfId="42686" xr:uid="{B1511B30-A0D1-4335-8601-B3F739EF958A}"/>
    <cellStyle name="Currency 4 8 2 2 4 6" xfId="14532" xr:uid="{B8CB67BF-DC40-4192-987D-1D1DC7C93790}"/>
    <cellStyle name="Currency 4 8 2 2 4 7" xfId="33305" xr:uid="{84DBDA80-D7C5-41EC-9574-03922E690DC4}"/>
    <cellStyle name="Currency 4 8 2 2 4 8" xfId="51400" xr:uid="{E91149E4-13CA-46FE-88CB-CDB6AA2FCC20}"/>
    <cellStyle name="Currency 4 8 2 2 4 9" xfId="4876" xr:uid="{E75AFE12-9A95-40AC-989A-3E513F62DC5E}"/>
    <cellStyle name="Currency 4 8 2 2 5" xfId="5652" xr:uid="{5B64D76C-368A-47C2-ABC2-7B586BBECE79}"/>
    <cellStyle name="Currency 4 8 2 2 5 2" xfId="11672" xr:uid="{95E7DC38-14A4-4329-8BF0-E01D76988E9E}"/>
    <cellStyle name="Currency 4 8 2 2 5 2 2" xfId="30487" xr:uid="{1F22469A-DF56-4BF2-833C-6B7916DD1EBD}"/>
    <cellStyle name="Currency 4 8 2 2 5 2 2 2" xfId="49249" xr:uid="{F26792FC-C7D9-439C-8387-535A996A5E3A}"/>
    <cellStyle name="Currency 4 8 2 2 5 2 3" xfId="21096" xr:uid="{BB4A58A9-4657-48B8-83B7-2D7A07BCB454}"/>
    <cellStyle name="Currency 4 8 2 2 5 2 4" xfId="39868" xr:uid="{B86EAB97-E8E9-4999-B49A-3B805C29A638}"/>
    <cellStyle name="Currency 4 8 2 2 5 3" xfId="24699" xr:uid="{8D399859-EF9B-43C8-B240-D079E480B9A1}"/>
    <cellStyle name="Currency 4 8 2 2 5 3 2" xfId="43461" xr:uid="{514C28AE-93FA-474C-919E-4646A5C271D5}"/>
    <cellStyle name="Currency 4 8 2 2 5 4" xfId="15308" xr:uid="{D8FAAC9A-9AAE-44EE-A3C8-C9611F875E2E}"/>
    <cellStyle name="Currency 4 8 2 2 5 5" xfId="34080" xr:uid="{5F0432B2-EDAF-4336-B7AB-2E6109025B15}"/>
    <cellStyle name="Currency 4 8 2 2 5 6" xfId="53979" xr:uid="{9E3374DB-1866-4B98-9770-23CABB68D8E7}"/>
    <cellStyle name="Currency 4 8 2 2 5 7" xfId="61831" xr:uid="{154D8D1A-790E-46CD-B6E0-6D58CF97B396}"/>
    <cellStyle name="Currency 4 8 2 2 6" xfId="4101" xr:uid="{2E199FFF-F081-4AD4-A5C8-2174DC1C3B4B}"/>
    <cellStyle name="Currency 4 8 2 2 6 2" xfId="11673" xr:uid="{578B2537-B90C-4405-B167-E09B3213FE9A}"/>
    <cellStyle name="Currency 4 8 2 2 6 2 2" xfId="30488" xr:uid="{E1164086-BEEE-49B1-B73A-E604BD98E2CD}"/>
    <cellStyle name="Currency 4 8 2 2 6 2 2 2" xfId="49250" xr:uid="{54976521-1205-493B-A65A-D53E8887927E}"/>
    <cellStyle name="Currency 4 8 2 2 6 2 3" xfId="21097" xr:uid="{8739CF53-2FA2-4B76-8AD9-22D802F591CF}"/>
    <cellStyle name="Currency 4 8 2 2 6 2 4" xfId="39869" xr:uid="{75076AD9-FECF-4B7B-A618-FA5732B02BB7}"/>
    <cellStyle name="Currency 4 8 2 2 6 3" xfId="23148" xr:uid="{70812BEF-696A-4A34-85B0-726D3882CDF4}"/>
    <cellStyle name="Currency 4 8 2 2 6 3 2" xfId="41911" xr:uid="{F7128630-A3D5-46C2-BB12-85C0ED2537D3}"/>
    <cellStyle name="Currency 4 8 2 2 6 4" xfId="13757" xr:uid="{B0418DD9-8CAA-47D1-AD64-B2F9CE32EF2F}"/>
    <cellStyle name="Currency 4 8 2 2 6 5" xfId="32530" xr:uid="{32F9638A-28F9-4806-A17B-5FFE109D1689}"/>
    <cellStyle name="Currency 4 8 2 2 6 6" xfId="53980" xr:uid="{113583D6-FEC6-4FE7-92ED-6DA12EEC8671}"/>
    <cellStyle name="Currency 4 8 2 2 6 7" xfId="61832" xr:uid="{60FF65D9-8B51-4573-8C48-E4032064C32C}"/>
    <cellStyle name="Currency 4 8 2 2 7" xfId="7315" xr:uid="{7E87659E-86EB-4F37-8EFE-222C3260EB76}"/>
    <cellStyle name="Currency 4 8 2 2 7 2" xfId="26352" xr:uid="{F3AA449E-FA39-458B-B037-5DF131D63CE9}"/>
    <cellStyle name="Currency 4 8 2 2 7 2 2" xfId="45114" xr:uid="{CCC35870-9D70-4679-83ED-F8CA3B8D66CA}"/>
    <cellStyle name="Currency 4 8 2 2 7 3" xfId="16961" xr:uid="{84B9A69A-45B4-442B-81E9-009FD7C2A1B8}"/>
    <cellStyle name="Currency 4 8 2 2 7 4" xfId="35733" xr:uid="{DF1840B0-8827-462E-98CC-B7309BCE0A41}"/>
    <cellStyle name="Currency 4 8 2 2 8" xfId="9047" xr:uid="{B6C79D19-5ED8-4EB9-AF0B-303EC2E7FAF3}"/>
    <cellStyle name="Currency 4 8 2 2 8 2" xfId="27903" xr:uid="{6551F9E5-76FC-4A92-A29D-CBC181E903B5}"/>
    <cellStyle name="Currency 4 8 2 2 8 2 2" xfId="46665" xr:uid="{4AFA3618-9657-48DC-BB77-DB08FCFC0A07}"/>
    <cellStyle name="Currency 4 8 2 2 8 3" xfId="18512" xr:uid="{A7C2A40C-399C-4F25-B0ED-D8BF882C96F0}"/>
    <cellStyle name="Currency 4 8 2 2 8 4" xfId="37284" xr:uid="{4160855D-5FCD-46F8-AC36-B4112184425C}"/>
    <cellStyle name="Currency 4 8 2 2 9" xfId="22767" xr:uid="{9AA07C67-4543-4BB1-A701-5558ED9AC8F6}"/>
    <cellStyle name="Currency 4 8 2 2 9 2" xfId="41537" xr:uid="{2948BB17-F4D4-4982-9ABB-16C92FB9ECBD}"/>
    <cellStyle name="Currency 4 8 2 20" xfId="59460" xr:uid="{2B90A842-C79F-4C70-A25F-CD988E72B632}"/>
    <cellStyle name="Currency 4 8 2 3" xfId="1245" xr:uid="{F0010679-D325-4668-8778-3A91307B1AD4}"/>
    <cellStyle name="Currency 4 8 2 3 10" xfId="13379" xr:uid="{53192896-B7C4-4229-A2AE-6D003CB62F51}"/>
    <cellStyle name="Currency 4 8 2 3 11" xfId="32159" xr:uid="{5C3A702E-BC95-463D-B6C4-E5F875000BF5}"/>
    <cellStyle name="Currency 4 8 2 3 12" xfId="51401" xr:uid="{2AE95E2F-E007-4EAB-BD27-69BBDCB8A92B}"/>
    <cellStyle name="Currency 4 8 2 3 13" xfId="3719" xr:uid="{7D824C1C-404B-4164-954C-B1F55608526F}"/>
    <cellStyle name="Currency 4 8 2 3 14" xfId="59468" xr:uid="{CE73E715-9E4B-45B5-BFEE-938A5930CDC3}"/>
    <cellStyle name="Currency 4 8 2 3 2" xfId="1451" xr:uid="{11CBA43A-6DDE-4C4F-8E75-3AEA9C726C67}"/>
    <cellStyle name="Currency 4 8 2 3 2 10" xfId="51402" xr:uid="{C8C612C0-D95A-4DCC-955B-9789FF72933B}"/>
    <cellStyle name="Currency 4 8 2 3 2 11" xfId="3720" xr:uid="{83451636-04E8-4834-9461-B678C9A9AACF}"/>
    <cellStyle name="Currency 4 8 2 3 2 12" xfId="59469" xr:uid="{07364D8E-1E1C-4592-A96A-F992F45FEE10}"/>
    <cellStyle name="Currency 4 8 2 3 2 2" xfId="2109" xr:uid="{4C098257-E230-43A6-973F-13F9B41A010F}"/>
    <cellStyle name="Currency 4 8 2 3 2 2 10" xfId="59470" xr:uid="{FEF088A1-32EB-478D-9510-B7BC0A7171A2}"/>
    <cellStyle name="Currency 4 8 2 3 2 2 2" xfId="7323" xr:uid="{C9E637BF-C766-48E4-B7D1-C08698988257}"/>
    <cellStyle name="Currency 4 8 2 3 2 2 2 2" xfId="11674" xr:uid="{3F23B9C9-6EFD-4884-9F2F-DF738BA9C94C}"/>
    <cellStyle name="Currency 4 8 2 3 2 2 2 2 2" xfId="30489" xr:uid="{208B7241-3921-4462-AB1E-FE92B5489917}"/>
    <cellStyle name="Currency 4 8 2 3 2 2 2 2 2 2" xfId="49251" xr:uid="{B0A4A1D1-2357-4784-A6F3-6BB6F7D8338F}"/>
    <cellStyle name="Currency 4 8 2 3 2 2 2 2 3" xfId="21098" xr:uid="{CC12E3D7-AC48-4143-B308-327AFEE43AB8}"/>
    <cellStyle name="Currency 4 8 2 3 2 2 2 2 4" xfId="39870" xr:uid="{6F2B3922-3F6E-4694-BC43-4F125E130382}"/>
    <cellStyle name="Currency 4 8 2 3 2 2 2 3" xfId="26360" xr:uid="{F600D2FA-6954-44E9-B646-379AF73B61C7}"/>
    <cellStyle name="Currency 4 8 2 3 2 2 2 3 2" xfId="45122" xr:uid="{A880BEB3-260C-4064-AF86-897DE9C056F5}"/>
    <cellStyle name="Currency 4 8 2 3 2 2 2 4" xfId="16969" xr:uid="{B3E97475-F0F5-48D2-935B-6E6BD6006271}"/>
    <cellStyle name="Currency 4 8 2 3 2 2 2 5" xfId="35741" xr:uid="{7417585C-FCFD-4423-BF3D-23B3A3634FBA}"/>
    <cellStyle name="Currency 4 8 2 3 2 2 2 6" xfId="53981" xr:uid="{50CE44ED-BE71-47ED-89C7-77D9C06129A5}"/>
    <cellStyle name="Currency 4 8 2 3 2 2 2 7" xfId="61833" xr:uid="{5142BCE5-AA03-49C0-BB58-21713B2C51D4}"/>
    <cellStyle name="Currency 4 8 2 3 2 2 3" xfId="11675" xr:uid="{990D292D-9960-4CD7-B05D-324301411F26}"/>
    <cellStyle name="Currency 4 8 2 3 2 2 3 2" xfId="30490" xr:uid="{194349F0-95FE-4614-862E-DA198625F097}"/>
    <cellStyle name="Currency 4 8 2 3 2 2 3 2 2" xfId="49252" xr:uid="{6A610381-7765-4443-8A48-9D1F9EC787F8}"/>
    <cellStyle name="Currency 4 8 2 3 2 2 3 3" xfId="21099" xr:uid="{444B693D-0AC3-49F7-8270-C6D39D924AEF}"/>
    <cellStyle name="Currency 4 8 2 3 2 2 3 4" xfId="39871" xr:uid="{009E00C6-5386-4700-AEDD-DF24CB4D912F}"/>
    <cellStyle name="Currency 4 8 2 3 2 2 3 5" xfId="53982" xr:uid="{C327C48C-BF3B-4B3C-A785-B49F41D09D2D}"/>
    <cellStyle name="Currency 4 8 2 3 2 2 3 6" xfId="61834" xr:uid="{610BC952-4ADD-4C49-870E-A630DF0EFC80}"/>
    <cellStyle name="Currency 4 8 2 3 2 2 4" xfId="9055" xr:uid="{61B8DC10-3B2A-45E9-A02F-F3E3A947F0A2}"/>
    <cellStyle name="Currency 4 8 2 3 2 2 4 2" xfId="27911" xr:uid="{9C3AB8E2-2D7E-48EF-A34E-A895983280DE}"/>
    <cellStyle name="Currency 4 8 2 3 2 2 4 2 2" xfId="46673" xr:uid="{A136279A-C7D8-4B6C-B861-8E9F7D970B75}"/>
    <cellStyle name="Currency 4 8 2 3 2 2 4 3" xfId="18520" xr:uid="{4223B05C-A36F-49EC-8293-888874EA8223}"/>
    <cellStyle name="Currency 4 8 2 3 2 2 4 4" xfId="37292" xr:uid="{3A3AFE85-60B8-4F10-A5C8-DCBA1E0CB2D3}"/>
    <cellStyle name="Currency 4 8 2 3 2 2 5" xfId="24181" xr:uid="{40D9C550-97C8-4C65-8587-71629928478D}"/>
    <cellStyle name="Currency 4 8 2 3 2 2 5 2" xfId="42944" xr:uid="{28DC97C6-E258-4907-BC4A-B49CA7D0A089}"/>
    <cellStyle name="Currency 4 8 2 3 2 2 6" xfId="14790" xr:uid="{9C06D193-38A7-451A-9919-C8BD18260262}"/>
    <cellStyle name="Currency 4 8 2 3 2 2 7" xfId="33563" xr:uid="{2539DEBD-3987-4EE4-A3E4-4D17ED9329B4}"/>
    <cellStyle name="Currency 4 8 2 3 2 2 8" xfId="51403" xr:uid="{2A3093DE-756C-4459-A295-85F0D458395E}"/>
    <cellStyle name="Currency 4 8 2 3 2 2 9" xfId="5134" xr:uid="{D9C6090D-FE5B-4AC6-94AC-530F2C263847}"/>
    <cellStyle name="Currency 4 8 2 3 2 3" xfId="5910" xr:uid="{5166ABF0-3013-4487-A145-A4C523450EAE}"/>
    <cellStyle name="Currency 4 8 2 3 2 3 2" xfId="11676" xr:uid="{248071A6-550C-44AA-BA3A-E0B923CFAA17}"/>
    <cellStyle name="Currency 4 8 2 3 2 3 2 2" xfId="30491" xr:uid="{45D50004-1F86-4962-A7C4-87A510612A88}"/>
    <cellStyle name="Currency 4 8 2 3 2 3 2 2 2" xfId="49253" xr:uid="{CE92C844-0A32-440B-883F-14CB105AEF51}"/>
    <cellStyle name="Currency 4 8 2 3 2 3 2 3" xfId="21100" xr:uid="{6C2375A6-75FF-4130-BA2F-D0E0B286C069}"/>
    <cellStyle name="Currency 4 8 2 3 2 3 2 4" xfId="39872" xr:uid="{2C1DC69F-10AE-4437-839E-B91CB8AC56ED}"/>
    <cellStyle name="Currency 4 8 2 3 2 3 3" xfId="24957" xr:uid="{8AC30FEB-B4C8-47E3-AE26-9A6D62F28F98}"/>
    <cellStyle name="Currency 4 8 2 3 2 3 3 2" xfId="43719" xr:uid="{3CBE4E64-CC79-4D6A-ADE6-80F364BA0C27}"/>
    <cellStyle name="Currency 4 8 2 3 2 3 4" xfId="15566" xr:uid="{E9AA4067-7533-485D-9B1B-398C0A7C6FCA}"/>
    <cellStyle name="Currency 4 8 2 3 2 3 5" xfId="34338" xr:uid="{A77D2B4F-2DF1-4F33-B394-57925AE70709}"/>
    <cellStyle name="Currency 4 8 2 3 2 3 6" xfId="53983" xr:uid="{A023F41E-2D48-420C-8846-998D69DC3927}"/>
    <cellStyle name="Currency 4 8 2 3 2 3 7" xfId="61835" xr:uid="{46D77A18-C877-48FF-A9B5-57D75C9EE47C}"/>
    <cellStyle name="Currency 4 8 2 3 2 4" xfId="4359" xr:uid="{03B0AE34-0B42-4BB2-B436-5B6F018DFFF9}"/>
    <cellStyle name="Currency 4 8 2 3 2 4 2" xfId="11677" xr:uid="{895656E2-E651-4AD4-9C95-8798B246A427}"/>
    <cellStyle name="Currency 4 8 2 3 2 4 2 2" xfId="30492" xr:uid="{05BEC64D-A896-45FD-92AD-C5268E093364}"/>
    <cellStyle name="Currency 4 8 2 3 2 4 2 2 2" xfId="49254" xr:uid="{0B0AA82D-B623-4A40-BBCA-B9E94F22E1F2}"/>
    <cellStyle name="Currency 4 8 2 3 2 4 2 3" xfId="21101" xr:uid="{3ABC4452-0F08-4D63-929A-8D750326DE67}"/>
    <cellStyle name="Currency 4 8 2 3 2 4 2 4" xfId="39873" xr:uid="{85C04325-B2D6-4B47-9E2A-74A30A249155}"/>
    <cellStyle name="Currency 4 8 2 3 2 4 3" xfId="23406" xr:uid="{5373259C-28DA-4FCE-930B-8C9DBBD8544B}"/>
    <cellStyle name="Currency 4 8 2 3 2 4 3 2" xfId="42169" xr:uid="{03AAB8A7-D702-4B85-A493-FE3E3318F613}"/>
    <cellStyle name="Currency 4 8 2 3 2 4 4" xfId="14015" xr:uid="{FAD8737E-AA33-467A-860A-F2642DFFA9EC}"/>
    <cellStyle name="Currency 4 8 2 3 2 4 5" xfId="32788" xr:uid="{8BA43F0A-A23F-47B1-9A16-6DA38784A2B8}"/>
    <cellStyle name="Currency 4 8 2 3 2 4 6" xfId="53984" xr:uid="{420BC150-667C-4653-9DEB-4E75AF67E86E}"/>
    <cellStyle name="Currency 4 8 2 3 2 4 7" xfId="61836" xr:uid="{F0133212-3A75-4F69-B123-5BE7E75787FB}"/>
    <cellStyle name="Currency 4 8 2 3 2 5" xfId="7322" xr:uid="{FC2D5C4E-1A2D-4FCE-B56F-85E050826FDD}"/>
    <cellStyle name="Currency 4 8 2 3 2 5 2" xfId="26359" xr:uid="{B1A16E32-018C-4CEA-AC4A-84BF0C5398A2}"/>
    <cellStyle name="Currency 4 8 2 3 2 5 2 2" xfId="45121" xr:uid="{873B1C8F-A1F7-4FB6-A3C9-DDFCE2EB3A01}"/>
    <cellStyle name="Currency 4 8 2 3 2 5 3" xfId="16968" xr:uid="{42D37BCF-79BC-4D3B-BB55-6C90D2A4A0B7}"/>
    <cellStyle name="Currency 4 8 2 3 2 5 4" xfId="35740" xr:uid="{2640CE30-F325-45F5-8F56-93F5A890ADDB}"/>
    <cellStyle name="Currency 4 8 2 3 2 6" xfId="9054" xr:uid="{DB544A16-0914-4DC9-B2CB-C1C0A5F967B2}"/>
    <cellStyle name="Currency 4 8 2 3 2 6 2" xfId="27910" xr:uid="{888CE06B-5B23-4649-ABBD-972920CCC0DF}"/>
    <cellStyle name="Currency 4 8 2 3 2 6 2 2" xfId="46672" xr:uid="{9E0F76EA-7CC9-410B-88EC-6019E1DC96DB}"/>
    <cellStyle name="Currency 4 8 2 3 2 6 3" xfId="18519" xr:uid="{09C7CEB3-8955-4C1E-8C82-0E93077A5C00}"/>
    <cellStyle name="Currency 4 8 2 3 2 6 4" xfId="37291" xr:uid="{0C0164AA-AB00-459B-8C83-38FA36B4681C}"/>
    <cellStyle name="Currency 4 8 2 3 2 7" xfId="22771" xr:uid="{63ECB75E-1D9C-4D82-8A7B-7031198D7909}"/>
    <cellStyle name="Currency 4 8 2 3 2 7 2" xfId="41541" xr:uid="{CEA5A03F-7B1F-45A7-A598-447DB167D8B7}"/>
    <cellStyle name="Currency 4 8 2 3 2 8" xfId="13380" xr:uid="{282B31ED-C892-4DEF-9501-098614FAB96F}"/>
    <cellStyle name="Currency 4 8 2 3 2 9" xfId="32160" xr:uid="{00A836F2-A5F3-4459-8558-181F960FF9E3}"/>
    <cellStyle name="Currency 4 8 2 3 3" xfId="1903" xr:uid="{CC1556D7-3AFC-47EA-A7DB-CA17E825B055}"/>
    <cellStyle name="Currency 4 8 2 3 3 10" xfId="51404" xr:uid="{0486C863-AD45-49C6-A683-9AC0717F24C6}"/>
    <cellStyle name="Currency 4 8 2 3 3 11" xfId="3721" xr:uid="{ACE993AE-FF6F-4939-A8DD-2C8AA61C1A81}"/>
    <cellStyle name="Currency 4 8 2 3 3 12" xfId="59471" xr:uid="{0687ECC0-9CE4-40F9-B4DD-F25AC9F808DD}"/>
    <cellStyle name="Currency 4 8 2 3 3 2" xfId="2842" xr:uid="{BFAF80BD-FC38-4BC7-A530-A46687708BEF}"/>
    <cellStyle name="Currency 4 8 2 3 3 2 10" xfId="59472" xr:uid="{BC851C8C-FEC5-4A8A-8EBD-B9D9F3227493}"/>
    <cellStyle name="Currency 4 8 2 3 3 2 2" xfId="7325" xr:uid="{79A404E6-93AB-495A-B2E1-4E22B2EEEDF6}"/>
    <cellStyle name="Currency 4 8 2 3 3 2 2 2" xfId="11678" xr:uid="{27978625-3706-4A83-84C2-69C63663E4B8}"/>
    <cellStyle name="Currency 4 8 2 3 3 2 2 2 2" xfId="30493" xr:uid="{E2A08CBD-6A2C-4E18-8E86-C395B9B83C7E}"/>
    <cellStyle name="Currency 4 8 2 3 3 2 2 2 2 2" xfId="49255" xr:uid="{1CE12BE8-6B9B-42C5-B466-1C5A49C02CD0}"/>
    <cellStyle name="Currency 4 8 2 3 3 2 2 2 3" xfId="21102" xr:uid="{B4DD2347-A6AE-4589-9826-E0B415A74AE1}"/>
    <cellStyle name="Currency 4 8 2 3 3 2 2 2 4" xfId="39874" xr:uid="{91BA3857-7C92-4C54-9117-456EEE0C045E}"/>
    <cellStyle name="Currency 4 8 2 3 3 2 2 3" xfId="26362" xr:uid="{7C4D3E7E-79E1-4586-AC9E-8E4502467289}"/>
    <cellStyle name="Currency 4 8 2 3 3 2 2 3 2" xfId="45124" xr:uid="{7CF5E316-330D-4674-84E6-B0FDD56E7A7B}"/>
    <cellStyle name="Currency 4 8 2 3 3 2 2 4" xfId="16971" xr:uid="{0AE8ABB7-EF3A-4F1D-8849-BBD80A61862C}"/>
    <cellStyle name="Currency 4 8 2 3 3 2 2 5" xfId="35743" xr:uid="{7BC0D142-965C-4E50-8B48-C3FC711DD75A}"/>
    <cellStyle name="Currency 4 8 2 3 3 2 2 6" xfId="53985" xr:uid="{3537B4E5-F8BA-45A3-8FFB-2DEAD8B3B67D}"/>
    <cellStyle name="Currency 4 8 2 3 3 2 2 7" xfId="61837" xr:uid="{6297B1D3-632F-492B-9AEE-F2A34673AD06}"/>
    <cellStyle name="Currency 4 8 2 3 3 2 3" xfId="11679" xr:uid="{417C8EBA-9F55-4F95-9D89-46738AD894DB}"/>
    <cellStyle name="Currency 4 8 2 3 3 2 3 2" xfId="30494" xr:uid="{A7A1E54B-24C2-4C95-86F2-BA8EFB441263}"/>
    <cellStyle name="Currency 4 8 2 3 3 2 3 2 2" xfId="49256" xr:uid="{75FC8460-D8C3-4CED-86AF-B8430AA72898}"/>
    <cellStyle name="Currency 4 8 2 3 3 2 3 3" xfId="21103" xr:uid="{543125F1-5E7D-424B-A9D2-900C57BC7907}"/>
    <cellStyle name="Currency 4 8 2 3 3 2 3 4" xfId="39875" xr:uid="{76A4351C-6F7A-47BA-9B13-96DC8A1049E1}"/>
    <cellStyle name="Currency 4 8 2 3 3 2 3 5" xfId="53986" xr:uid="{A1C8F35A-0EF5-4360-84ED-06BB85AD7ABF}"/>
    <cellStyle name="Currency 4 8 2 3 3 2 3 6" xfId="61838" xr:uid="{3E5A1CC2-2E61-4986-A87B-5CA1C866A575}"/>
    <cellStyle name="Currency 4 8 2 3 3 2 4" xfId="9057" xr:uid="{D9699F9D-C0AD-4E42-AC96-50FE21ED7B2C}"/>
    <cellStyle name="Currency 4 8 2 3 3 2 4 2" xfId="27913" xr:uid="{B9F87870-656F-46A4-8FCB-7F5DB8A9E90C}"/>
    <cellStyle name="Currency 4 8 2 3 3 2 4 2 2" xfId="46675" xr:uid="{EF5001B5-9008-491D-ADFF-631006B2864C}"/>
    <cellStyle name="Currency 4 8 2 3 3 2 4 3" xfId="18522" xr:uid="{CD86482A-16D7-418E-8A07-5423342F8165}"/>
    <cellStyle name="Currency 4 8 2 3 3 2 4 4" xfId="37294" xr:uid="{F4C938AC-0303-45D3-B379-76D9696EC015}"/>
    <cellStyle name="Currency 4 8 2 3 3 2 5" xfId="24399" xr:uid="{78B647D8-8E6F-4DD1-AC6D-744AE365C545}"/>
    <cellStyle name="Currency 4 8 2 3 3 2 5 2" xfId="43162" xr:uid="{43C91F0F-B7B6-4172-8BFE-13353A93384F}"/>
    <cellStyle name="Currency 4 8 2 3 3 2 6" xfId="15008" xr:uid="{52492327-3ECD-4947-BA68-DFDCE4335A68}"/>
    <cellStyle name="Currency 4 8 2 3 3 2 7" xfId="33781" xr:uid="{6B7FB01D-A420-426D-8C51-47B018F3D42C}"/>
    <cellStyle name="Currency 4 8 2 3 3 2 8" xfId="51405" xr:uid="{4A2FBB0E-1A9E-4733-AC1D-8C0D4830E3DD}"/>
    <cellStyle name="Currency 4 8 2 3 3 2 9" xfId="5352" xr:uid="{065B6771-F560-45CF-9D6D-81C5385D24BE}"/>
    <cellStyle name="Currency 4 8 2 3 3 3" xfId="6128" xr:uid="{AB469086-502B-4476-AE33-D033C3A735C2}"/>
    <cellStyle name="Currency 4 8 2 3 3 3 2" xfId="11680" xr:uid="{22FC20AE-12B6-4D93-BEBF-93E29D49694E}"/>
    <cellStyle name="Currency 4 8 2 3 3 3 2 2" xfId="30495" xr:uid="{9DFE72FA-C7EF-4C83-90ED-B6CF202AFF07}"/>
    <cellStyle name="Currency 4 8 2 3 3 3 2 2 2" xfId="49257" xr:uid="{955F7BB2-D32D-461F-B9C2-E072FB0971C6}"/>
    <cellStyle name="Currency 4 8 2 3 3 3 2 3" xfId="21104" xr:uid="{ACB2EF83-3AD0-4DE0-91B1-FD410EEAD0ED}"/>
    <cellStyle name="Currency 4 8 2 3 3 3 2 4" xfId="39876" xr:uid="{613AB467-BAC4-4A0C-A8AF-E5BA8BCE69D9}"/>
    <cellStyle name="Currency 4 8 2 3 3 3 3" xfId="25175" xr:uid="{3F05044B-5104-4862-807D-57ADE59FD45A}"/>
    <cellStyle name="Currency 4 8 2 3 3 3 3 2" xfId="43937" xr:uid="{797524C7-0E10-4291-806E-4F5C0787077C}"/>
    <cellStyle name="Currency 4 8 2 3 3 3 4" xfId="15784" xr:uid="{237D89A9-F821-447D-9B1F-3BBE8B4CEAF8}"/>
    <cellStyle name="Currency 4 8 2 3 3 3 5" xfId="34556" xr:uid="{9028C71B-986F-44E0-B734-F11640D7302C}"/>
    <cellStyle name="Currency 4 8 2 3 3 3 6" xfId="53987" xr:uid="{D6B52915-8878-4C2E-A628-FFC2EC20B402}"/>
    <cellStyle name="Currency 4 8 2 3 3 3 7" xfId="61839" xr:uid="{8970C488-915B-43CA-8662-4AF3A92F45D1}"/>
    <cellStyle name="Currency 4 8 2 3 3 4" xfId="4577" xr:uid="{49934619-E319-40F3-932D-7702D93118F2}"/>
    <cellStyle name="Currency 4 8 2 3 3 4 2" xfId="11681" xr:uid="{ED35FC50-C6B4-4B68-B2E9-3224E2F9FC48}"/>
    <cellStyle name="Currency 4 8 2 3 3 4 2 2" xfId="30496" xr:uid="{9024F9E0-0E67-4787-8FB8-65DF1CBA233F}"/>
    <cellStyle name="Currency 4 8 2 3 3 4 2 2 2" xfId="49258" xr:uid="{1708BEDD-89D3-4447-A372-1B21803187E3}"/>
    <cellStyle name="Currency 4 8 2 3 3 4 2 3" xfId="21105" xr:uid="{D0D7C593-A8AC-4B2C-B8C4-9B37E12B2118}"/>
    <cellStyle name="Currency 4 8 2 3 3 4 2 4" xfId="39877" xr:uid="{6DFA23B4-AC0A-4739-BF08-B060BC8D30E6}"/>
    <cellStyle name="Currency 4 8 2 3 3 4 3" xfId="23624" xr:uid="{4103CFA7-5052-4625-BD86-BF8CE1CAC8E4}"/>
    <cellStyle name="Currency 4 8 2 3 3 4 3 2" xfId="42387" xr:uid="{C3D2B379-8EB0-4A6E-82BE-AC52F096A425}"/>
    <cellStyle name="Currency 4 8 2 3 3 4 4" xfId="14233" xr:uid="{C724AC6D-3195-496B-AA79-B756D0A1EB63}"/>
    <cellStyle name="Currency 4 8 2 3 3 4 5" xfId="33006" xr:uid="{CB7C99A9-2F03-4293-9534-1C61586C519E}"/>
    <cellStyle name="Currency 4 8 2 3 3 4 6" xfId="53988" xr:uid="{B8302226-921C-40C7-B929-F1FD0A9C821F}"/>
    <cellStyle name="Currency 4 8 2 3 3 4 7" xfId="61840" xr:uid="{58164D17-04FD-4813-A8A5-0EFF768427C1}"/>
    <cellStyle name="Currency 4 8 2 3 3 5" xfId="7324" xr:uid="{5F5C6E62-75F3-4521-B5F9-43ACACA65D43}"/>
    <cellStyle name="Currency 4 8 2 3 3 5 2" xfId="26361" xr:uid="{C6DE0FE4-BFF5-485C-98E1-B22D8072A4BD}"/>
    <cellStyle name="Currency 4 8 2 3 3 5 2 2" xfId="45123" xr:uid="{0E7CE365-B3BA-4F8C-B5BB-D0DA8E262CE5}"/>
    <cellStyle name="Currency 4 8 2 3 3 5 3" xfId="16970" xr:uid="{0B6C50D1-C2A9-459D-91C3-FE72424DEE3A}"/>
    <cellStyle name="Currency 4 8 2 3 3 5 4" xfId="35742" xr:uid="{E59CDC42-0B13-401D-9483-DAE6D9891B18}"/>
    <cellStyle name="Currency 4 8 2 3 3 6" xfId="9056" xr:uid="{DA29EFE8-6928-43C7-9796-BF1D2712A2A1}"/>
    <cellStyle name="Currency 4 8 2 3 3 6 2" xfId="27912" xr:uid="{5A5B59B7-9F77-40AD-92E1-D75CC349FBD0}"/>
    <cellStyle name="Currency 4 8 2 3 3 6 2 2" xfId="46674" xr:uid="{F24990BF-BCB9-42E3-9EFC-2148E02C788F}"/>
    <cellStyle name="Currency 4 8 2 3 3 6 3" xfId="18521" xr:uid="{4EEBC77A-3FB3-4362-BCBC-36F4CB2556C9}"/>
    <cellStyle name="Currency 4 8 2 3 3 6 4" xfId="37293" xr:uid="{50CF03B9-A5F2-42F4-A500-1A7F6A91F037}"/>
    <cellStyle name="Currency 4 8 2 3 3 7" xfId="22772" xr:uid="{D5463D72-BE91-4C70-BAE0-3B2660C540CE}"/>
    <cellStyle name="Currency 4 8 2 3 3 7 2" xfId="41542" xr:uid="{3494E3D8-91F1-41BD-9833-F708DE8BEA18}"/>
    <cellStyle name="Currency 4 8 2 3 3 8" xfId="13381" xr:uid="{E4B627F3-94BE-467E-883E-349458C12075}"/>
    <cellStyle name="Currency 4 8 2 3 3 9" xfId="32161" xr:uid="{AA058E93-66F4-4F79-B606-63B09170740B}"/>
    <cellStyle name="Currency 4 8 2 3 4" xfId="1697" xr:uid="{132CF22B-4013-48CA-B185-A9BBFA146F9A}"/>
    <cellStyle name="Currency 4 8 2 3 4 10" xfId="59473" xr:uid="{07B54643-EE7B-4436-9ABB-76C52A28F5E4}"/>
    <cellStyle name="Currency 4 8 2 3 4 2" xfId="7326" xr:uid="{453ADBDD-A88A-4968-AC27-92D8BB0A2F67}"/>
    <cellStyle name="Currency 4 8 2 3 4 2 2" xfId="11682" xr:uid="{DE21000D-3D8D-44EE-A1A4-147A6A3717A0}"/>
    <cellStyle name="Currency 4 8 2 3 4 2 2 2" xfId="30497" xr:uid="{ECDABF9A-6EEE-4B10-8A1D-C62E00168CD1}"/>
    <cellStyle name="Currency 4 8 2 3 4 2 2 2 2" xfId="49259" xr:uid="{CF97FB3A-95C6-4A2E-B749-1D29238FEC0E}"/>
    <cellStyle name="Currency 4 8 2 3 4 2 2 3" xfId="21106" xr:uid="{93734B10-CF1F-42DB-8DAC-229FCE313106}"/>
    <cellStyle name="Currency 4 8 2 3 4 2 2 4" xfId="39878" xr:uid="{DCD579E7-34E0-40D3-9BDF-128978B4B032}"/>
    <cellStyle name="Currency 4 8 2 3 4 2 3" xfId="26363" xr:uid="{D37E4136-D1B7-48D9-903B-17B1EC19FC62}"/>
    <cellStyle name="Currency 4 8 2 3 4 2 3 2" xfId="45125" xr:uid="{458C7C5F-1C7D-4054-8766-26613E02A5E5}"/>
    <cellStyle name="Currency 4 8 2 3 4 2 4" xfId="16972" xr:uid="{EF44E782-DE19-4F4B-8028-590A4109F83F}"/>
    <cellStyle name="Currency 4 8 2 3 4 2 5" xfId="35744" xr:uid="{529C2766-6612-431B-997C-AD89D9ED43A5}"/>
    <cellStyle name="Currency 4 8 2 3 4 2 6" xfId="53989" xr:uid="{F35A45DE-5A2F-482A-8EA6-C3D796CC7EC7}"/>
    <cellStyle name="Currency 4 8 2 3 4 2 7" xfId="61841" xr:uid="{E48979D8-B126-436D-90B2-52D620F690FC}"/>
    <cellStyle name="Currency 4 8 2 3 4 3" xfId="11683" xr:uid="{71114A78-C437-407C-95A1-95A4FED1E57B}"/>
    <cellStyle name="Currency 4 8 2 3 4 3 2" xfId="30498" xr:uid="{80D653EF-3A3D-4A09-9E0F-D501E816AE7D}"/>
    <cellStyle name="Currency 4 8 2 3 4 3 2 2" xfId="49260" xr:uid="{35896D8C-0E50-4D88-9D09-225B307DEF6F}"/>
    <cellStyle name="Currency 4 8 2 3 4 3 3" xfId="21107" xr:uid="{3B717ECB-C6F5-403C-9CD7-D8B9E97D0370}"/>
    <cellStyle name="Currency 4 8 2 3 4 3 4" xfId="39879" xr:uid="{962B2177-67A6-43FE-889F-8EECEBC80961}"/>
    <cellStyle name="Currency 4 8 2 3 4 3 5" xfId="53990" xr:uid="{BA294358-725F-4A73-8C62-0D24F5A13E50}"/>
    <cellStyle name="Currency 4 8 2 3 4 3 6" xfId="61842" xr:uid="{CCBF9D2B-919D-47F4-A5AA-09091A350D77}"/>
    <cellStyle name="Currency 4 8 2 3 4 4" xfId="9058" xr:uid="{212FFAE2-64E2-486A-97C2-25E86E67EA2F}"/>
    <cellStyle name="Currency 4 8 2 3 4 4 2" xfId="27914" xr:uid="{F1EB2896-A5FF-4287-874A-FBD82BA5FFC7}"/>
    <cellStyle name="Currency 4 8 2 3 4 4 2 2" xfId="46676" xr:uid="{C858AF70-38AA-4B3B-92D4-BC60A08AE371}"/>
    <cellStyle name="Currency 4 8 2 3 4 4 3" xfId="18523" xr:uid="{7EC04EA4-D40F-4691-8D4F-2AA0F6BC7DCA}"/>
    <cellStyle name="Currency 4 8 2 3 4 4 4" xfId="37295" xr:uid="{59E1619C-BA7B-4B7A-98F4-7943BB6DA52F}"/>
    <cellStyle name="Currency 4 8 2 3 4 5" xfId="23966" xr:uid="{C78A9E8E-9FE3-481A-AF57-6687F60B1AFE}"/>
    <cellStyle name="Currency 4 8 2 3 4 5 2" xfId="42729" xr:uid="{A03A3556-0FEA-474A-A7BC-CA8666735F13}"/>
    <cellStyle name="Currency 4 8 2 3 4 6" xfId="14575" xr:uid="{AC79512F-B760-4BD4-BDEB-CE496B04D6C0}"/>
    <cellStyle name="Currency 4 8 2 3 4 7" xfId="33348" xr:uid="{158820BB-5DFE-4F92-B608-10F2A6372CAD}"/>
    <cellStyle name="Currency 4 8 2 3 4 8" xfId="51406" xr:uid="{219E9CD6-8278-4326-B53C-83E6760F6595}"/>
    <cellStyle name="Currency 4 8 2 3 4 9" xfId="4919" xr:uid="{A5F004AB-EAD0-4946-8BFC-1617CD6CEAD3}"/>
    <cellStyle name="Currency 4 8 2 3 5" xfId="5695" xr:uid="{AB311453-0D93-493B-9B4B-F73457756590}"/>
    <cellStyle name="Currency 4 8 2 3 5 2" xfId="11684" xr:uid="{EC9F1020-1EBA-40C8-873A-BB7689A5E2D3}"/>
    <cellStyle name="Currency 4 8 2 3 5 2 2" xfId="30499" xr:uid="{5BB30085-BE2D-43A2-9E53-159430B0BB7E}"/>
    <cellStyle name="Currency 4 8 2 3 5 2 2 2" xfId="49261" xr:uid="{FA4C4E33-513F-4105-BE02-15D905F095F0}"/>
    <cellStyle name="Currency 4 8 2 3 5 2 3" xfId="21108" xr:uid="{135760C3-7684-4D5A-A2C2-40EF0E3F5661}"/>
    <cellStyle name="Currency 4 8 2 3 5 2 4" xfId="39880" xr:uid="{7CB8B438-13C9-4BC1-831B-752C7B655C06}"/>
    <cellStyle name="Currency 4 8 2 3 5 3" xfId="24742" xr:uid="{75D0369E-DD22-4E59-9857-4F73F7333BB7}"/>
    <cellStyle name="Currency 4 8 2 3 5 3 2" xfId="43504" xr:uid="{DBC7CC8D-2045-420A-AB0F-233CB9CFA392}"/>
    <cellStyle name="Currency 4 8 2 3 5 4" xfId="15351" xr:uid="{B17A4858-1623-4E7C-AFAE-703DC940388C}"/>
    <cellStyle name="Currency 4 8 2 3 5 5" xfId="34123" xr:uid="{43E6E3D1-BE75-4D98-9AB9-D4EB1BF3D598}"/>
    <cellStyle name="Currency 4 8 2 3 5 6" xfId="53991" xr:uid="{87D5105E-7E2A-409B-9083-CC5B02D35D9B}"/>
    <cellStyle name="Currency 4 8 2 3 5 7" xfId="61843" xr:uid="{C8DED568-7A0F-4384-9B6D-BC7E167C0F22}"/>
    <cellStyle name="Currency 4 8 2 3 6" xfId="4144" xr:uid="{B8F33AB1-3A3B-4CE9-B1E3-DFEB298B3BBD}"/>
    <cellStyle name="Currency 4 8 2 3 6 2" xfId="11685" xr:uid="{8F3510D7-D6B2-4483-BFB1-EEB23A94BC3A}"/>
    <cellStyle name="Currency 4 8 2 3 6 2 2" xfId="30500" xr:uid="{0EB16267-5CFF-4CDC-ADF8-745088BF1C77}"/>
    <cellStyle name="Currency 4 8 2 3 6 2 2 2" xfId="49262" xr:uid="{EBDF2C07-A1F1-44EC-81D3-B92754548D20}"/>
    <cellStyle name="Currency 4 8 2 3 6 2 3" xfId="21109" xr:uid="{4205E17C-9272-4F97-A66F-BC9D3AEE5BAE}"/>
    <cellStyle name="Currency 4 8 2 3 6 2 4" xfId="39881" xr:uid="{BAA8A262-D121-47E9-8228-B20B68568B2D}"/>
    <cellStyle name="Currency 4 8 2 3 6 3" xfId="23191" xr:uid="{69411354-D8D8-4C50-B213-E894EB77118C}"/>
    <cellStyle name="Currency 4 8 2 3 6 3 2" xfId="41954" xr:uid="{CE4EBDCB-572E-4C71-85AC-78BA33CE8303}"/>
    <cellStyle name="Currency 4 8 2 3 6 4" xfId="13800" xr:uid="{92A3D031-4B38-4211-A363-3B7C6772B71B}"/>
    <cellStyle name="Currency 4 8 2 3 6 5" xfId="32573" xr:uid="{805DD16C-06A2-4503-8B09-8C0F36422A10}"/>
    <cellStyle name="Currency 4 8 2 3 6 6" xfId="53992" xr:uid="{7AD2B715-C181-432F-894C-E6D7AE7052B6}"/>
    <cellStyle name="Currency 4 8 2 3 6 7" xfId="61844" xr:uid="{8C962B22-CF58-4694-9E5E-05E49CAB2952}"/>
    <cellStyle name="Currency 4 8 2 3 7" xfId="7321" xr:uid="{98023838-0297-42B5-9367-8BB4589D9EF2}"/>
    <cellStyle name="Currency 4 8 2 3 7 2" xfId="26358" xr:uid="{E05FEA13-90AD-4863-9067-E7877A6995AB}"/>
    <cellStyle name="Currency 4 8 2 3 7 2 2" xfId="45120" xr:uid="{68321ADA-03CE-4015-BB68-AAC431269666}"/>
    <cellStyle name="Currency 4 8 2 3 7 3" xfId="16967" xr:uid="{6147FA58-F52A-41BB-AABA-D7C9BD79F6AC}"/>
    <cellStyle name="Currency 4 8 2 3 7 4" xfId="35739" xr:uid="{96A37871-CC13-497B-B097-8C6D49AC8FE9}"/>
    <cellStyle name="Currency 4 8 2 3 8" xfId="9053" xr:uid="{B677EFA8-A196-4769-8F25-50B41BFC58E9}"/>
    <cellStyle name="Currency 4 8 2 3 8 2" xfId="27909" xr:uid="{5E5CAB37-24DB-4876-B7AE-441BAB103C3F}"/>
    <cellStyle name="Currency 4 8 2 3 8 2 2" xfId="46671" xr:uid="{FBC6E632-D552-4470-97F2-1FC28029AED2}"/>
    <cellStyle name="Currency 4 8 2 3 8 3" xfId="18518" xr:uid="{3E4D6F61-0004-473C-B95D-1CAF1C736F0D}"/>
    <cellStyle name="Currency 4 8 2 3 8 4" xfId="37290" xr:uid="{B86AEED4-9797-4A84-B889-936C44E978F2}"/>
    <cellStyle name="Currency 4 8 2 3 9" xfId="22770" xr:uid="{2CAEC7C5-C414-4916-A295-95F46BFDEEA3}"/>
    <cellStyle name="Currency 4 8 2 3 9 2" xfId="41540" xr:uid="{5462DFFE-534F-4C22-967C-E8A4835D90F3}"/>
    <cellStyle name="Currency 4 8 2 4" xfId="1286" xr:uid="{D84E952D-8FFB-4797-9CBA-61435AB6CC79}"/>
    <cellStyle name="Currency 4 8 2 4 10" xfId="13382" xr:uid="{199B0E78-F239-4A31-AE53-405E21AA5ABB}"/>
    <cellStyle name="Currency 4 8 2 4 11" xfId="32162" xr:uid="{D0985E4D-0110-4DE4-B666-3757B4857034}"/>
    <cellStyle name="Currency 4 8 2 4 12" xfId="51407" xr:uid="{1720D6F6-BD88-460E-B9E5-06E30706E4DF}"/>
    <cellStyle name="Currency 4 8 2 4 13" xfId="3722" xr:uid="{59C9CBE9-5A9B-4C10-954B-55EA7CCD650E}"/>
    <cellStyle name="Currency 4 8 2 4 14" xfId="59474" xr:uid="{E585FA29-41B6-497F-811C-A19D6D9DBB20}"/>
    <cellStyle name="Currency 4 8 2 4 2" xfId="1944" xr:uid="{5BB01A01-1F89-4E93-B5E4-C1025CEB9F17}"/>
    <cellStyle name="Currency 4 8 2 4 2 10" xfId="51408" xr:uid="{C346E375-DBA1-4D82-9E9B-6DFC010EFD89}"/>
    <cellStyle name="Currency 4 8 2 4 2 11" xfId="3723" xr:uid="{37E67B2F-EBE2-4BFF-8370-7E308F63BBBF}"/>
    <cellStyle name="Currency 4 8 2 4 2 12" xfId="59475" xr:uid="{443824A6-A919-4481-8F75-840C41A50453}"/>
    <cellStyle name="Currency 4 8 2 4 2 2" xfId="2843" xr:uid="{F405A7D7-BE3D-45A1-A0D0-0E60D1685276}"/>
    <cellStyle name="Currency 4 8 2 4 2 2 10" xfId="59476" xr:uid="{A7862F05-9EA2-4C9D-BEE3-21A9AC761582}"/>
    <cellStyle name="Currency 4 8 2 4 2 2 2" xfId="7329" xr:uid="{43614528-DF46-4413-9DF6-7FE5027D4D0C}"/>
    <cellStyle name="Currency 4 8 2 4 2 2 2 2" xfId="11686" xr:uid="{15C4649A-7E6E-49B0-ABE2-690FF3163559}"/>
    <cellStyle name="Currency 4 8 2 4 2 2 2 2 2" xfId="30501" xr:uid="{046DB4C8-F439-4141-BD75-F3EC43E9D9B7}"/>
    <cellStyle name="Currency 4 8 2 4 2 2 2 2 2 2" xfId="49263" xr:uid="{FE8793B5-3A23-4D67-9053-F6E23C9FD509}"/>
    <cellStyle name="Currency 4 8 2 4 2 2 2 2 3" xfId="21110" xr:uid="{2AFBFB34-7B84-404F-BC9B-21D996F7BD0F}"/>
    <cellStyle name="Currency 4 8 2 4 2 2 2 2 4" xfId="39882" xr:uid="{C367AD6E-F2CE-487C-9EFB-9C0AD1226F6B}"/>
    <cellStyle name="Currency 4 8 2 4 2 2 2 3" xfId="26366" xr:uid="{F159E919-68A4-4E84-B9F1-8F044E9B95BF}"/>
    <cellStyle name="Currency 4 8 2 4 2 2 2 3 2" xfId="45128" xr:uid="{F9C06DE8-ABE5-4DAB-AAC7-946D7DECE82D}"/>
    <cellStyle name="Currency 4 8 2 4 2 2 2 4" xfId="16975" xr:uid="{D538A8A1-CEF4-4F52-92AA-C483F91A104A}"/>
    <cellStyle name="Currency 4 8 2 4 2 2 2 5" xfId="35747" xr:uid="{CE227609-1791-4518-B597-6F16642A23F9}"/>
    <cellStyle name="Currency 4 8 2 4 2 2 2 6" xfId="53993" xr:uid="{4C96DC35-4B0C-4549-9CC4-BDA665F5B679}"/>
    <cellStyle name="Currency 4 8 2 4 2 2 2 7" xfId="61845" xr:uid="{BE2DF5A5-D590-48AA-A3DC-4E0BBC5DFE19}"/>
    <cellStyle name="Currency 4 8 2 4 2 2 3" xfId="11687" xr:uid="{12D99089-47AB-4CB9-9ED0-591A63CB25D1}"/>
    <cellStyle name="Currency 4 8 2 4 2 2 3 2" xfId="30502" xr:uid="{D0641E10-BC93-41C1-96B3-79EB20D0A962}"/>
    <cellStyle name="Currency 4 8 2 4 2 2 3 2 2" xfId="49264" xr:uid="{41B323A0-E05C-4466-875E-D003FDB94400}"/>
    <cellStyle name="Currency 4 8 2 4 2 2 3 3" xfId="21111" xr:uid="{75AFE05F-0DE1-4BAD-BE2B-68148D68B5BB}"/>
    <cellStyle name="Currency 4 8 2 4 2 2 3 4" xfId="39883" xr:uid="{FC3EBA3E-83AA-4C6E-BCE2-C5BE36FA9CE6}"/>
    <cellStyle name="Currency 4 8 2 4 2 2 3 5" xfId="53994" xr:uid="{1F0B2269-26BA-4D43-A352-94E0869245F2}"/>
    <cellStyle name="Currency 4 8 2 4 2 2 3 6" xfId="61846" xr:uid="{5446078C-81EA-4A5B-91FC-8BD38149C07C}"/>
    <cellStyle name="Currency 4 8 2 4 2 2 4" xfId="9061" xr:uid="{71271E3B-FEE7-4EDB-904D-5A54804D92CB}"/>
    <cellStyle name="Currency 4 8 2 4 2 2 4 2" xfId="27917" xr:uid="{0BC05245-09E4-4FF5-BB0F-2AD8CB5B921C}"/>
    <cellStyle name="Currency 4 8 2 4 2 2 4 2 2" xfId="46679" xr:uid="{897C2D6E-48E6-45BD-8E28-354FF811B857}"/>
    <cellStyle name="Currency 4 8 2 4 2 2 4 3" xfId="18526" xr:uid="{1DC189D9-3B71-4B63-B4DE-9F1759CEEAEA}"/>
    <cellStyle name="Currency 4 8 2 4 2 2 4 4" xfId="37298" xr:uid="{8B2143D6-4354-464C-BB66-02BAF5811475}"/>
    <cellStyle name="Currency 4 8 2 4 2 2 5" xfId="24224" xr:uid="{34B0FEF9-4295-410E-878B-AB852B86CEA7}"/>
    <cellStyle name="Currency 4 8 2 4 2 2 5 2" xfId="42987" xr:uid="{D43AC6DA-0EED-44CD-A862-19F2CF4228A9}"/>
    <cellStyle name="Currency 4 8 2 4 2 2 6" xfId="14833" xr:uid="{4FACCA94-D571-4BA6-935E-B0D181525B2C}"/>
    <cellStyle name="Currency 4 8 2 4 2 2 7" xfId="33606" xr:uid="{D5C50E60-FAE2-4636-95F9-856A9963038F}"/>
    <cellStyle name="Currency 4 8 2 4 2 2 8" xfId="51409" xr:uid="{1DC348CD-88E4-4DFF-9F6F-2A59CD03F358}"/>
    <cellStyle name="Currency 4 8 2 4 2 2 9" xfId="5177" xr:uid="{F536EF09-7C2E-480E-BBBB-9CAACF2BFB96}"/>
    <cellStyle name="Currency 4 8 2 4 2 3" xfId="5953" xr:uid="{1923B486-4E06-43A2-A464-E01A4EABF882}"/>
    <cellStyle name="Currency 4 8 2 4 2 3 2" xfId="11688" xr:uid="{7F026E33-2CD4-4CBA-A0A6-3BB51DD074A0}"/>
    <cellStyle name="Currency 4 8 2 4 2 3 2 2" xfId="30503" xr:uid="{E584DD01-7A3E-4AD9-9C27-768A8DE32421}"/>
    <cellStyle name="Currency 4 8 2 4 2 3 2 2 2" xfId="49265" xr:uid="{CC127981-455A-4224-B21E-2A2A9382DD99}"/>
    <cellStyle name="Currency 4 8 2 4 2 3 2 3" xfId="21112" xr:uid="{E6A39059-2995-46F6-B700-3BD227CC1606}"/>
    <cellStyle name="Currency 4 8 2 4 2 3 2 4" xfId="39884" xr:uid="{B6EDCAF7-B5F8-45DB-A3AD-0C9F7C806797}"/>
    <cellStyle name="Currency 4 8 2 4 2 3 3" xfId="25000" xr:uid="{6486417F-3257-496A-A1D7-444B0554DA5D}"/>
    <cellStyle name="Currency 4 8 2 4 2 3 3 2" xfId="43762" xr:uid="{F9CA8567-D82F-4A1A-A31B-6E9F4E136B95}"/>
    <cellStyle name="Currency 4 8 2 4 2 3 4" xfId="15609" xr:uid="{13F8231B-78D5-456D-A792-2683B5B8A160}"/>
    <cellStyle name="Currency 4 8 2 4 2 3 5" xfId="34381" xr:uid="{75711437-F69A-45AA-87D4-00A459EF7F17}"/>
    <cellStyle name="Currency 4 8 2 4 2 3 6" xfId="53995" xr:uid="{46DFA473-4396-4C8B-AC53-7981DBF446AF}"/>
    <cellStyle name="Currency 4 8 2 4 2 3 7" xfId="61847" xr:uid="{CA8C0D56-3AE8-4F3B-B2FF-BB943C9B0556}"/>
    <cellStyle name="Currency 4 8 2 4 2 4" xfId="4402" xr:uid="{BD54396F-36A8-433D-AC9B-E7A5CF34954E}"/>
    <cellStyle name="Currency 4 8 2 4 2 4 2" xfId="11689" xr:uid="{6B824474-5B96-4451-A451-2D4C86703EEF}"/>
    <cellStyle name="Currency 4 8 2 4 2 4 2 2" xfId="30504" xr:uid="{01BD4B26-0FE2-4903-9746-D987276BF00D}"/>
    <cellStyle name="Currency 4 8 2 4 2 4 2 2 2" xfId="49266" xr:uid="{5C345F4C-1068-44F6-A269-FBB355954CF1}"/>
    <cellStyle name="Currency 4 8 2 4 2 4 2 3" xfId="21113" xr:uid="{617FAA39-DBF9-47BE-AB9A-1340EBE4A15F}"/>
    <cellStyle name="Currency 4 8 2 4 2 4 2 4" xfId="39885" xr:uid="{4847825C-1333-4239-98B0-20073249A002}"/>
    <cellStyle name="Currency 4 8 2 4 2 4 3" xfId="23449" xr:uid="{1B8F3DA8-EEF8-4B08-B1E4-73E03AA27E37}"/>
    <cellStyle name="Currency 4 8 2 4 2 4 3 2" xfId="42212" xr:uid="{9F6DF18E-FB79-4E3A-A7A7-FC78C2BEF34E}"/>
    <cellStyle name="Currency 4 8 2 4 2 4 4" xfId="14058" xr:uid="{9B4D6A00-08EA-4512-957E-F643CD46B66E}"/>
    <cellStyle name="Currency 4 8 2 4 2 4 5" xfId="32831" xr:uid="{CCA9C271-F4E7-453F-8B33-D47A04104CDD}"/>
    <cellStyle name="Currency 4 8 2 4 2 4 6" xfId="53996" xr:uid="{B5190314-8E97-49C2-BBDF-0F605361E51F}"/>
    <cellStyle name="Currency 4 8 2 4 2 4 7" xfId="61848" xr:uid="{EF0FB12E-755E-420F-BFBC-FE1E7D5A391F}"/>
    <cellStyle name="Currency 4 8 2 4 2 5" xfId="7328" xr:uid="{EED11E2F-AB67-4B8C-A02C-A5FD92507EB1}"/>
    <cellStyle name="Currency 4 8 2 4 2 5 2" xfId="26365" xr:uid="{075BE83D-AFD6-480A-9DC8-EEEE1CE8B230}"/>
    <cellStyle name="Currency 4 8 2 4 2 5 2 2" xfId="45127" xr:uid="{4821A5CC-CEA7-4E7F-99FD-1A5C3B3364B4}"/>
    <cellStyle name="Currency 4 8 2 4 2 5 3" xfId="16974" xr:uid="{92D39C2B-86D5-4F0F-8830-9EB98866C0F3}"/>
    <cellStyle name="Currency 4 8 2 4 2 5 4" xfId="35746" xr:uid="{F3D7D370-B3EA-417F-B85B-0110663963D3}"/>
    <cellStyle name="Currency 4 8 2 4 2 6" xfId="9060" xr:uid="{AC21CE1F-4064-41CB-87FE-569A2589E616}"/>
    <cellStyle name="Currency 4 8 2 4 2 6 2" xfId="27916" xr:uid="{BD94002A-A60F-4917-AE49-1B170E5A2EA8}"/>
    <cellStyle name="Currency 4 8 2 4 2 6 2 2" xfId="46678" xr:uid="{587510F3-1B9D-4FBF-A280-0CFBF823C12A}"/>
    <cellStyle name="Currency 4 8 2 4 2 6 3" xfId="18525" xr:uid="{35633203-78D9-44CF-9BFE-FCD0FB34F347}"/>
    <cellStyle name="Currency 4 8 2 4 2 6 4" xfId="37297" xr:uid="{729A1E54-6015-42AC-9F68-D9F248415BDE}"/>
    <cellStyle name="Currency 4 8 2 4 2 7" xfId="22774" xr:uid="{A0CA463C-5D2C-4744-BE19-1CEAA3B986EC}"/>
    <cellStyle name="Currency 4 8 2 4 2 7 2" xfId="41544" xr:uid="{50D8200B-FCD7-4958-974F-F681AA046CEB}"/>
    <cellStyle name="Currency 4 8 2 4 2 8" xfId="13383" xr:uid="{673F0A9C-1E79-4BFA-BCFD-63ABA92E4265}"/>
    <cellStyle name="Currency 4 8 2 4 2 9" xfId="32163" xr:uid="{2E697B1A-72CC-4A84-920A-7E05042F0148}"/>
    <cellStyle name="Currency 4 8 2 4 3" xfId="1532" xr:uid="{3DE2FECF-8996-482B-AE2E-15B1A85597F2}"/>
    <cellStyle name="Currency 4 8 2 4 3 10" xfId="51410" xr:uid="{EB9696D4-D9CF-4966-A188-C047AECAC276}"/>
    <cellStyle name="Currency 4 8 2 4 3 11" xfId="3724" xr:uid="{D08F45A7-E941-4B9A-8EAD-36CBF078F13C}"/>
    <cellStyle name="Currency 4 8 2 4 3 12" xfId="59477" xr:uid="{D73C284B-437A-4ED0-8DDA-8063778BBD3D}"/>
    <cellStyle name="Currency 4 8 2 4 3 2" xfId="2844" xr:uid="{7224CDE4-C692-42AF-967C-92188C2E2DF9}"/>
    <cellStyle name="Currency 4 8 2 4 3 2 10" xfId="59478" xr:uid="{BA1F4DF4-4E6D-449E-A106-302EC04A9135}"/>
    <cellStyle name="Currency 4 8 2 4 3 2 2" xfId="7331" xr:uid="{D5518A47-643A-43AD-9B32-B2404E339BC9}"/>
    <cellStyle name="Currency 4 8 2 4 3 2 2 2" xfId="11690" xr:uid="{07E690F2-547E-42EC-AD03-77736717BB13}"/>
    <cellStyle name="Currency 4 8 2 4 3 2 2 2 2" xfId="30505" xr:uid="{9BE90624-3791-4FC7-A575-A442D2EE3C96}"/>
    <cellStyle name="Currency 4 8 2 4 3 2 2 2 2 2" xfId="49267" xr:uid="{9357B136-99F4-43A4-BE35-02F4FA3D199C}"/>
    <cellStyle name="Currency 4 8 2 4 3 2 2 2 3" xfId="21114" xr:uid="{D6B10919-3524-4075-9EF5-E0225CF2C6CE}"/>
    <cellStyle name="Currency 4 8 2 4 3 2 2 2 4" xfId="39886" xr:uid="{8B20E3EB-F7DD-4045-926C-65BE75B3E04A}"/>
    <cellStyle name="Currency 4 8 2 4 3 2 2 3" xfId="26368" xr:uid="{07BC76B4-B71B-47ED-B084-A1721230D356}"/>
    <cellStyle name="Currency 4 8 2 4 3 2 2 3 2" xfId="45130" xr:uid="{F307FB9D-2D00-4105-A77A-A3A24716344C}"/>
    <cellStyle name="Currency 4 8 2 4 3 2 2 4" xfId="16977" xr:uid="{211EB156-B661-461C-8A60-ACC8E2D80640}"/>
    <cellStyle name="Currency 4 8 2 4 3 2 2 5" xfId="35749" xr:uid="{D5C5FAA4-E16A-49A1-B476-F628CEF64889}"/>
    <cellStyle name="Currency 4 8 2 4 3 2 2 6" xfId="53997" xr:uid="{35E8CD88-C2B3-44F2-BEBD-B6368A346328}"/>
    <cellStyle name="Currency 4 8 2 4 3 2 2 7" xfId="61849" xr:uid="{ADBF930E-468A-49E4-B9B4-6F7FD5BB4DB4}"/>
    <cellStyle name="Currency 4 8 2 4 3 2 3" xfId="11691" xr:uid="{3904A956-D39E-47E9-82C8-3B56ABF79940}"/>
    <cellStyle name="Currency 4 8 2 4 3 2 3 2" xfId="30506" xr:uid="{0EB02B0C-100B-4C70-9BFB-55DAAFEC7FEC}"/>
    <cellStyle name="Currency 4 8 2 4 3 2 3 2 2" xfId="49268" xr:uid="{B81458C4-3C52-40F1-A622-0528BCCB9450}"/>
    <cellStyle name="Currency 4 8 2 4 3 2 3 3" xfId="21115" xr:uid="{AD07DBEC-6C38-46D0-BCCD-27868EEAD397}"/>
    <cellStyle name="Currency 4 8 2 4 3 2 3 4" xfId="39887" xr:uid="{3C42B9D4-833C-4589-AEED-1C811D752142}"/>
    <cellStyle name="Currency 4 8 2 4 3 2 3 5" xfId="53998" xr:uid="{7327FE1D-3763-4DC0-B247-5527AD5C1B45}"/>
    <cellStyle name="Currency 4 8 2 4 3 2 3 6" xfId="61850" xr:uid="{1C02012F-8281-4C4D-B614-DDF0300337A6}"/>
    <cellStyle name="Currency 4 8 2 4 3 2 4" xfId="9063" xr:uid="{AF26CB7D-EA50-4302-8A32-0DC01B4B82C7}"/>
    <cellStyle name="Currency 4 8 2 4 3 2 4 2" xfId="27919" xr:uid="{7A581115-A418-40F5-B616-835AD2387591}"/>
    <cellStyle name="Currency 4 8 2 4 3 2 4 2 2" xfId="46681" xr:uid="{C0ADC00F-F7D9-4605-A508-4AF552B09382}"/>
    <cellStyle name="Currency 4 8 2 4 3 2 4 3" xfId="18528" xr:uid="{171E0DCF-8DE7-47A6-97E8-A2608E9003AB}"/>
    <cellStyle name="Currency 4 8 2 4 3 2 4 4" xfId="37300" xr:uid="{BDE4A98E-F1B0-4BB1-B48F-CDDEDD4D4634}"/>
    <cellStyle name="Currency 4 8 2 4 3 2 5" xfId="24442" xr:uid="{5E7BC549-D39D-418A-8086-5DF014955A69}"/>
    <cellStyle name="Currency 4 8 2 4 3 2 5 2" xfId="43205" xr:uid="{21581057-1CFE-4A1E-A758-64EE0EAF39BD}"/>
    <cellStyle name="Currency 4 8 2 4 3 2 6" xfId="15051" xr:uid="{4108499A-CE11-4DE3-B11A-C9ACF834CFBD}"/>
    <cellStyle name="Currency 4 8 2 4 3 2 7" xfId="33824" xr:uid="{0F5F681A-6C2D-4A5B-A30E-E529C747DA37}"/>
    <cellStyle name="Currency 4 8 2 4 3 2 8" xfId="51411" xr:uid="{C784CD18-BB97-40AD-8BA7-6BED7E1866D4}"/>
    <cellStyle name="Currency 4 8 2 4 3 2 9" xfId="5395" xr:uid="{01AD58B0-7BB0-4557-8539-EB377644ABF3}"/>
    <cellStyle name="Currency 4 8 2 4 3 3" xfId="6171" xr:uid="{20ECFA2F-E911-4BEC-96C2-B616F2A11A00}"/>
    <cellStyle name="Currency 4 8 2 4 3 3 2" xfId="11692" xr:uid="{23030BDA-C8C5-48E9-B744-34062CE142B3}"/>
    <cellStyle name="Currency 4 8 2 4 3 3 2 2" xfId="30507" xr:uid="{033E2FCA-4817-450B-8179-55EC28AD84B4}"/>
    <cellStyle name="Currency 4 8 2 4 3 3 2 2 2" xfId="49269" xr:uid="{A99C3B89-F1A3-4EAF-A98A-055D3B264411}"/>
    <cellStyle name="Currency 4 8 2 4 3 3 2 3" xfId="21116" xr:uid="{F1021BCD-1C60-4E1D-B09C-DD2CE4064CC5}"/>
    <cellStyle name="Currency 4 8 2 4 3 3 2 4" xfId="39888" xr:uid="{9042D2F8-B901-434F-B9B6-ACB37157580B}"/>
    <cellStyle name="Currency 4 8 2 4 3 3 3" xfId="25218" xr:uid="{4EEE6669-9FCF-4CB8-AF3D-87249084090D}"/>
    <cellStyle name="Currency 4 8 2 4 3 3 3 2" xfId="43980" xr:uid="{A79CE436-D34D-4997-8EE4-34D3C2CBEAFD}"/>
    <cellStyle name="Currency 4 8 2 4 3 3 4" xfId="15827" xr:uid="{BBCE107E-79A5-46A2-8ECF-E81D063497C5}"/>
    <cellStyle name="Currency 4 8 2 4 3 3 5" xfId="34599" xr:uid="{784026A9-9B7C-4F7D-8179-958E08CD7E0B}"/>
    <cellStyle name="Currency 4 8 2 4 3 3 6" xfId="53999" xr:uid="{49AC8851-B32A-4743-A9A5-D403AAAE3DC4}"/>
    <cellStyle name="Currency 4 8 2 4 3 3 7" xfId="61851" xr:uid="{55AD4F62-285B-4F5C-83C1-90D12C72A288}"/>
    <cellStyle name="Currency 4 8 2 4 3 4" xfId="4620" xr:uid="{D61042D0-02AD-40CB-B27B-2A746C508C6D}"/>
    <cellStyle name="Currency 4 8 2 4 3 4 2" xfId="11693" xr:uid="{E1CEE998-A473-4EDB-9AB8-32A9A8BB2098}"/>
    <cellStyle name="Currency 4 8 2 4 3 4 2 2" xfId="30508" xr:uid="{1982CC44-3325-47D3-9AB1-FFF0D6B0F8CE}"/>
    <cellStyle name="Currency 4 8 2 4 3 4 2 2 2" xfId="49270" xr:uid="{7C177AE7-FCF4-4E72-BF26-D9CC119B36B4}"/>
    <cellStyle name="Currency 4 8 2 4 3 4 2 3" xfId="21117" xr:uid="{AA8CBA61-EC79-47BD-9E5E-68A278343E1A}"/>
    <cellStyle name="Currency 4 8 2 4 3 4 2 4" xfId="39889" xr:uid="{E42EC622-0B79-4C39-9DC1-A65E92662276}"/>
    <cellStyle name="Currency 4 8 2 4 3 4 3" xfId="23667" xr:uid="{F2758250-0088-4F16-9C8E-04462FD9EB5F}"/>
    <cellStyle name="Currency 4 8 2 4 3 4 3 2" xfId="42430" xr:uid="{071FE9BB-6343-42AD-98F7-51E9C41C6EF9}"/>
    <cellStyle name="Currency 4 8 2 4 3 4 4" xfId="14276" xr:uid="{6CB08CBE-7095-4C82-BB64-56B6549E360C}"/>
    <cellStyle name="Currency 4 8 2 4 3 4 5" xfId="33049" xr:uid="{7FC4299C-8511-4472-81F9-B706A143EDC1}"/>
    <cellStyle name="Currency 4 8 2 4 3 4 6" xfId="54000" xr:uid="{4F5F7B55-A670-48EC-86A1-161A63561EB7}"/>
    <cellStyle name="Currency 4 8 2 4 3 4 7" xfId="61852" xr:uid="{551B63BF-1C99-4DFB-8161-936C631E228B}"/>
    <cellStyle name="Currency 4 8 2 4 3 5" xfId="7330" xr:uid="{56DA2CE6-B431-4CD0-9AAC-05377D94C67F}"/>
    <cellStyle name="Currency 4 8 2 4 3 5 2" xfId="26367" xr:uid="{34AD642D-03BB-4D3F-B2A4-F581A1267993}"/>
    <cellStyle name="Currency 4 8 2 4 3 5 2 2" xfId="45129" xr:uid="{96A3F3BD-1AB1-4D62-ACAC-5DFC6355E52C}"/>
    <cellStyle name="Currency 4 8 2 4 3 5 3" xfId="16976" xr:uid="{5D0C8BCE-F176-4C8D-9106-0AD32F3D5A7A}"/>
    <cellStyle name="Currency 4 8 2 4 3 5 4" xfId="35748" xr:uid="{92343D46-8900-460E-8258-89F5A31FE760}"/>
    <cellStyle name="Currency 4 8 2 4 3 6" xfId="9062" xr:uid="{F365EF52-6680-4D64-AC27-1F6C1F60FEC0}"/>
    <cellStyle name="Currency 4 8 2 4 3 6 2" xfId="27918" xr:uid="{5244580B-0ACE-4D31-9783-78C07CD11470}"/>
    <cellStyle name="Currency 4 8 2 4 3 6 2 2" xfId="46680" xr:uid="{91B372DD-D77E-4CE5-9DC4-AB339DAA8F13}"/>
    <cellStyle name="Currency 4 8 2 4 3 6 3" xfId="18527" xr:uid="{5B83CB2A-6D25-44F2-8AAD-33DF98AA61F0}"/>
    <cellStyle name="Currency 4 8 2 4 3 6 4" xfId="37299" xr:uid="{11322C10-9A90-44F9-A004-39B9BA3AF46D}"/>
    <cellStyle name="Currency 4 8 2 4 3 7" xfId="22775" xr:uid="{22B9B47C-9E3B-4325-92E0-5A21D94D3377}"/>
    <cellStyle name="Currency 4 8 2 4 3 7 2" xfId="41545" xr:uid="{604FD1BC-4342-4E8A-87DE-FE3771F6F2CC}"/>
    <cellStyle name="Currency 4 8 2 4 3 8" xfId="13384" xr:uid="{4EE586A7-F9D9-49E2-9A43-F3E139AD2678}"/>
    <cellStyle name="Currency 4 8 2 4 3 9" xfId="32164" xr:uid="{7A97943D-5F5C-483F-A4D8-3B27D88735D2}"/>
    <cellStyle name="Currency 4 8 2 4 4" xfId="2845" xr:uid="{9FE037C2-CE45-4712-AD57-D212A0F96485}"/>
    <cellStyle name="Currency 4 8 2 4 4 10" xfId="59479" xr:uid="{E10AE64C-9AAA-49CE-B27E-4418A4C7960D}"/>
    <cellStyle name="Currency 4 8 2 4 4 2" xfId="7332" xr:uid="{BF29656D-54DA-436A-A667-3AB1DEE2DE7A}"/>
    <cellStyle name="Currency 4 8 2 4 4 2 2" xfId="11694" xr:uid="{A7957ACA-C518-4265-A225-FC1C8035193D}"/>
    <cellStyle name="Currency 4 8 2 4 4 2 2 2" xfId="30509" xr:uid="{649DF77A-3B0F-46AC-8D5F-3C54001EA843}"/>
    <cellStyle name="Currency 4 8 2 4 4 2 2 2 2" xfId="49271" xr:uid="{2BBF4CF7-B8B5-4390-AC9B-2F1A9AACE5AC}"/>
    <cellStyle name="Currency 4 8 2 4 4 2 2 3" xfId="21118" xr:uid="{A1E88350-DF54-4063-A0D7-93AC2A2495AF}"/>
    <cellStyle name="Currency 4 8 2 4 4 2 2 4" xfId="39890" xr:uid="{B43A9A59-0B7A-4CBF-AA06-1FC2C68434F4}"/>
    <cellStyle name="Currency 4 8 2 4 4 2 3" xfId="26369" xr:uid="{7987564C-B749-46CC-8A88-7C9B016FF1A9}"/>
    <cellStyle name="Currency 4 8 2 4 4 2 3 2" xfId="45131" xr:uid="{BEA76BCE-9260-4EB5-984E-292922174A07}"/>
    <cellStyle name="Currency 4 8 2 4 4 2 4" xfId="16978" xr:uid="{187E7B34-C213-4669-B04A-300471E95DDE}"/>
    <cellStyle name="Currency 4 8 2 4 4 2 5" xfId="35750" xr:uid="{3DA5D156-9D6A-4599-8CE7-2316E50DC47B}"/>
    <cellStyle name="Currency 4 8 2 4 4 2 6" xfId="54001" xr:uid="{883F4AC0-CDD1-473C-8A9C-93278814128F}"/>
    <cellStyle name="Currency 4 8 2 4 4 2 7" xfId="61853" xr:uid="{DF922804-C3E5-4D50-8DD2-025924EB98F8}"/>
    <cellStyle name="Currency 4 8 2 4 4 3" xfId="11695" xr:uid="{D8C08770-CDDE-43AC-87A1-0CCA5FA757E5}"/>
    <cellStyle name="Currency 4 8 2 4 4 3 2" xfId="30510" xr:uid="{D66C302E-E1EC-4AA6-9DAE-191D4863F2E9}"/>
    <cellStyle name="Currency 4 8 2 4 4 3 2 2" xfId="49272" xr:uid="{DF3767A5-9A16-4514-839A-A7217514AE7A}"/>
    <cellStyle name="Currency 4 8 2 4 4 3 3" xfId="21119" xr:uid="{2DF6E09B-A979-4E59-83E2-F2C433E967C0}"/>
    <cellStyle name="Currency 4 8 2 4 4 3 4" xfId="39891" xr:uid="{28ED1640-2988-4BB2-BFC7-C7E0DCC1632A}"/>
    <cellStyle name="Currency 4 8 2 4 4 3 5" xfId="54002" xr:uid="{E0DEC270-11BD-400B-A2AC-A6AC209550D3}"/>
    <cellStyle name="Currency 4 8 2 4 4 3 6" xfId="61854" xr:uid="{EF74B336-4749-4416-BCDB-F21E3A289A08}"/>
    <cellStyle name="Currency 4 8 2 4 4 4" xfId="9064" xr:uid="{310859A4-5A24-402D-9287-B2BEBF645E99}"/>
    <cellStyle name="Currency 4 8 2 4 4 4 2" xfId="27920" xr:uid="{32C02856-9315-4F10-8E01-1735B9E7E2E3}"/>
    <cellStyle name="Currency 4 8 2 4 4 4 2 2" xfId="46682" xr:uid="{91D58381-3D5E-48BE-97CF-8C8C25DD08CE}"/>
    <cellStyle name="Currency 4 8 2 4 4 4 3" xfId="18529" xr:uid="{8415A281-77B6-4DBB-BB46-37A3996E9AED}"/>
    <cellStyle name="Currency 4 8 2 4 4 4 4" xfId="37301" xr:uid="{6898DF4A-6205-466E-BA28-3A9AFB28AF6B}"/>
    <cellStyle name="Currency 4 8 2 4 4 5" xfId="24009" xr:uid="{35188598-B06B-4A79-8B70-D6A81C2D78FB}"/>
    <cellStyle name="Currency 4 8 2 4 4 5 2" xfId="42772" xr:uid="{322D9E3A-2BCF-4AD8-AAA4-5EEE633BE3CB}"/>
    <cellStyle name="Currency 4 8 2 4 4 6" xfId="14618" xr:uid="{98E63C74-1847-4611-84E6-8656D17AB93A}"/>
    <cellStyle name="Currency 4 8 2 4 4 7" xfId="33391" xr:uid="{AD74B9B4-FDB0-493B-8DCC-D94E5C27D163}"/>
    <cellStyle name="Currency 4 8 2 4 4 8" xfId="51412" xr:uid="{4E87FCB8-50E3-4A2A-8E2B-74F799A66BD6}"/>
    <cellStyle name="Currency 4 8 2 4 4 9" xfId="4962" xr:uid="{ACE217AB-5818-42EC-9617-CF6A2C5AA0E6}"/>
    <cellStyle name="Currency 4 8 2 4 5" xfId="5738" xr:uid="{465A9B7C-CB59-404A-B794-F0D333D0FA52}"/>
    <cellStyle name="Currency 4 8 2 4 5 2" xfId="11696" xr:uid="{FC8BE2E6-0FDA-448F-A18B-947A26E54A30}"/>
    <cellStyle name="Currency 4 8 2 4 5 2 2" xfId="30511" xr:uid="{4C9669C3-81CF-4C00-9CBC-B79FD36628AD}"/>
    <cellStyle name="Currency 4 8 2 4 5 2 2 2" xfId="49273" xr:uid="{2C049A49-AE75-4589-AA9D-4082350B4A23}"/>
    <cellStyle name="Currency 4 8 2 4 5 2 3" xfId="21120" xr:uid="{1D651929-DFBD-430B-A0D0-35AF9E98F61E}"/>
    <cellStyle name="Currency 4 8 2 4 5 2 4" xfId="39892" xr:uid="{00781CC6-ED43-45F9-872D-CE1B4F0DA803}"/>
    <cellStyle name="Currency 4 8 2 4 5 3" xfId="24785" xr:uid="{A7C3130B-F2E8-45B3-873C-B8C87C3BEC4B}"/>
    <cellStyle name="Currency 4 8 2 4 5 3 2" xfId="43547" xr:uid="{511110A6-63BF-4F91-9AE3-69771DBC6ACC}"/>
    <cellStyle name="Currency 4 8 2 4 5 4" xfId="15394" xr:uid="{29A435A7-41EA-4B9D-BC49-B8E9C3E29FEF}"/>
    <cellStyle name="Currency 4 8 2 4 5 5" xfId="34166" xr:uid="{86B6531D-A6DF-4426-B772-844939834774}"/>
    <cellStyle name="Currency 4 8 2 4 5 6" xfId="54003" xr:uid="{F87F153C-B47A-4660-8278-752B5A0E66FC}"/>
    <cellStyle name="Currency 4 8 2 4 5 7" xfId="61855" xr:uid="{285C36FC-0A6A-412D-A2B6-48344F8A27EA}"/>
    <cellStyle name="Currency 4 8 2 4 6" xfId="4187" xr:uid="{9730F7C7-C914-47B4-B06D-F9C96327C832}"/>
    <cellStyle name="Currency 4 8 2 4 6 2" xfId="11697" xr:uid="{A3C05FFD-95D1-45D6-9B40-C13FEBACF5C5}"/>
    <cellStyle name="Currency 4 8 2 4 6 2 2" xfId="30512" xr:uid="{F0E3A0BE-BFE0-4915-969B-48D57911E5CB}"/>
    <cellStyle name="Currency 4 8 2 4 6 2 2 2" xfId="49274" xr:uid="{F8F1BC4F-B584-4499-AA54-17A3F893E5FE}"/>
    <cellStyle name="Currency 4 8 2 4 6 2 3" xfId="21121" xr:uid="{B10BF8DC-B4D3-410F-AE6A-F8397C390F9C}"/>
    <cellStyle name="Currency 4 8 2 4 6 2 4" xfId="39893" xr:uid="{BEF986E9-20D5-4AD7-88C3-7E7B50888947}"/>
    <cellStyle name="Currency 4 8 2 4 6 3" xfId="23234" xr:uid="{5C840B71-2CB2-4670-86CC-9A5ADA0C4481}"/>
    <cellStyle name="Currency 4 8 2 4 6 3 2" xfId="41997" xr:uid="{160A0305-63F7-4A69-A353-5B8403FBC7DB}"/>
    <cellStyle name="Currency 4 8 2 4 6 4" xfId="13843" xr:uid="{2CED71CF-CB6A-4605-AE86-55AFDE691D44}"/>
    <cellStyle name="Currency 4 8 2 4 6 5" xfId="32616" xr:uid="{5F13B821-CF5A-44CD-9D8E-E1CD5688644A}"/>
    <cellStyle name="Currency 4 8 2 4 6 6" xfId="54004" xr:uid="{3D08628E-1911-4334-9129-7A168EABFC48}"/>
    <cellStyle name="Currency 4 8 2 4 6 7" xfId="61856" xr:uid="{4245A4C3-DD9E-4D40-BA64-030CEE16C480}"/>
    <cellStyle name="Currency 4 8 2 4 7" xfId="7327" xr:uid="{C77C3FC5-0E4A-4A3B-84A2-81785D78A3AB}"/>
    <cellStyle name="Currency 4 8 2 4 7 2" xfId="26364" xr:uid="{1092745D-D98E-4C3F-BA8D-0EEC4CECF0CA}"/>
    <cellStyle name="Currency 4 8 2 4 7 2 2" xfId="45126" xr:uid="{F37BCD97-90FC-47E0-AB7E-3A6F5EF4D36E}"/>
    <cellStyle name="Currency 4 8 2 4 7 3" xfId="16973" xr:uid="{6811E55D-0196-46D9-B7BE-8BFB2F58FA26}"/>
    <cellStyle name="Currency 4 8 2 4 7 4" xfId="35745" xr:uid="{9E643785-3CE3-439D-AAE5-EE85BA66CA0D}"/>
    <cellStyle name="Currency 4 8 2 4 8" xfId="9059" xr:uid="{4A0C73F0-9FEE-497E-85AA-DCE76DAE5FA8}"/>
    <cellStyle name="Currency 4 8 2 4 8 2" xfId="27915" xr:uid="{A9202337-6A93-44E8-B7FF-A09FE51957B3}"/>
    <cellStyle name="Currency 4 8 2 4 8 2 2" xfId="46677" xr:uid="{8BA07880-A38E-4CF3-AC24-8503A21BD59D}"/>
    <cellStyle name="Currency 4 8 2 4 8 3" xfId="18524" xr:uid="{19615B1D-441A-4338-8F5E-B199FC9E7B26}"/>
    <cellStyle name="Currency 4 8 2 4 8 4" xfId="37296" xr:uid="{903290B9-E391-45B0-8EA1-1A90D3C4AA3C}"/>
    <cellStyle name="Currency 4 8 2 4 9" xfId="22773" xr:uid="{B8E1ADE0-A35A-4EA6-8C81-1A8C434AE8F3}"/>
    <cellStyle name="Currency 4 8 2 4 9 2" xfId="41543" xr:uid="{8ACD26EA-0D3C-4843-863C-EE59A51A5C80}"/>
    <cellStyle name="Currency 4 8 2 5" xfId="1738" xr:uid="{D3940B84-718D-4BFD-B783-9B4522E93F8B}"/>
    <cellStyle name="Currency 4 8 2 5 10" xfId="13385" xr:uid="{BCCA9E8E-575F-432C-BC29-037DBB6D1AAB}"/>
    <cellStyle name="Currency 4 8 2 5 11" xfId="32165" xr:uid="{42701F91-7E00-48A0-9CDD-1711AED51DD7}"/>
    <cellStyle name="Currency 4 8 2 5 12" xfId="51413" xr:uid="{7E32446F-ADB2-4EC1-A348-BF092D6B474C}"/>
    <cellStyle name="Currency 4 8 2 5 13" xfId="3725" xr:uid="{9D270315-6CC3-4088-ACFB-B6E250B8A0ED}"/>
    <cellStyle name="Currency 4 8 2 5 14" xfId="59480" xr:uid="{E6EC3837-74E0-438C-A49F-AE40F5A0E67A}"/>
    <cellStyle name="Currency 4 8 2 5 2" xfId="2846" xr:uid="{C17D23F2-8340-44E5-A830-BB37D18340B5}"/>
    <cellStyle name="Currency 4 8 2 5 2 10" xfId="51414" xr:uid="{8E1F30FB-D08F-43FF-9328-1FC798FAB533}"/>
    <cellStyle name="Currency 4 8 2 5 2 11" xfId="3726" xr:uid="{3D31C451-324D-4AB4-8606-B877F1370A06}"/>
    <cellStyle name="Currency 4 8 2 5 2 12" xfId="59481" xr:uid="{A3C51517-F7DD-4DE4-823C-DA167FF5B1F3}"/>
    <cellStyle name="Currency 4 8 2 5 2 2" xfId="2847" xr:uid="{7ABAA4BA-2302-4FCB-9ED2-A814D4A47493}"/>
    <cellStyle name="Currency 4 8 2 5 2 2 10" xfId="59482" xr:uid="{17EABF01-B8A4-4F46-955A-DA17DDA1A71C}"/>
    <cellStyle name="Currency 4 8 2 5 2 2 2" xfId="7335" xr:uid="{2994E013-D30B-4B07-921F-0D77957476E1}"/>
    <cellStyle name="Currency 4 8 2 5 2 2 2 2" xfId="11698" xr:uid="{B3A57C44-EAF6-45A8-93A2-F6D52460A11B}"/>
    <cellStyle name="Currency 4 8 2 5 2 2 2 2 2" xfId="30513" xr:uid="{23C026D8-6A9E-4DD3-B563-13978B9D1205}"/>
    <cellStyle name="Currency 4 8 2 5 2 2 2 2 2 2" xfId="49275" xr:uid="{3E901DDC-9174-41A4-9054-173D7D129913}"/>
    <cellStyle name="Currency 4 8 2 5 2 2 2 2 3" xfId="21122" xr:uid="{4DB04B77-D164-4EE8-9F7C-E05C3C29937F}"/>
    <cellStyle name="Currency 4 8 2 5 2 2 2 2 4" xfId="39894" xr:uid="{C7154BCC-D1BF-4D1C-A70C-2F40AE2D58C8}"/>
    <cellStyle name="Currency 4 8 2 5 2 2 2 3" xfId="26372" xr:uid="{2B6DC269-A436-4470-9B8A-6253790E34FF}"/>
    <cellStyle name="Currency 4 8 2 5 2 2 2 3 2" xfId="45134" xr:uid="{9BC87626-9D3E-49A2-AA15-69C9E5549289}"/>
    <cellStyle name="Currency 4 8 2 5 2 2 2 4" xfId="16981" xr:uid="{C5CD49E4-6DB0-40D2-B3B8-93375AEAE195}"/>
    <cellStyle name="Currency 4 8 2 5 2 2 2 5" xfId="35753" xr:uid="{D50D0D2B-CABD-4CC5-A66C-70725061EC6F}"/>
    <cellStyle name="Currency 4 8 2 5 2 2 2 6" xfId="54005" xr:uid="{94E229BC-A69D-476C-AC5F-AFC9A74B9C68}"/>
    <cellStyle name="Currency 4 8 2 5 2 2 2 7" xfId="61857" xr:uid="{6A8C473F-C932-4396-9B32-C7F2755F7925}"/>
    <cellStyle name="Currency 4 8 2 5 2 2 3" xfId="11699" xr:uid="{DC054A5D-D8F3-4038-B37B-8B7DCCA0BD4F}"/>
    <cellStyle name="Currency 4 8 2 5 2 2 3 2" xfId="30514" xr:uid="{B2E701F2-FB1A-4B56-AB99-004667BF2913}"/>
    <cellStyle name="Currency 4 8 2 5 2 2 3 2 2" xfId="49276" xr:uid="{4F0283F2-5636-4024-A4F8-2D5AAFB97CE6}"/>
    <cellStyle name="Currency 4 8 2 5 2 2 3 3" xfId="21123" xr:uid="{04F8D7B0-8E19-469F-B091-5A45D3EE29B5}"/>
    <cellStyle name="Currency 4 8 2 5 2 2 3 4" xfId="39895" xr:uid="{DD256C73-8A37-4DEE-B374-4A31094A1042}"/>
    <cellStyle name="Currency 4 8 2 5 2 2 3 5" xfId="54006" xr:uid="{E9E10FA3-6F2E-479E-851A-2224FBE8735B}"/>
    <cellStyle name="Currency 4 8 2 5 2 2 3 6" xfId="61858" xr:uid="{37D68549-7404-4A3E-9AA8-DE192D7F879E}"/>
    <cellStyle name="Currency 4 8 2 5 2 2 4" xfId="9067" xr:uid="{E08E1A8B-8926-4578-BCA9-E76236140E6D}"/>
    <cellStyle name="Currency 4 8 2 5 2 2 4 2" xfId="27923" xr:uid="{1703C9CF-0C70-4008-87E0-437A7BAAD5CA}"/>
    <cellStyle name="Currency 4 8 2 5 2 2 4 2 2" xfId="46685" xr:uid="{307001CC-82E6-4C4F-8501-55A09535923B}"/>
    <cellStyle name="Currency 4 8 2 5 2 2 4 3" xfId="18532" xr:uid="{38DD21CE-91A3-4B66-832E-BB9F730C8FD5}"/>
    <cellStyle name="Currency 4 8 2 5 2 2 4 4" xfId="37304" xr:uid="{767A8A23-1B5D-4DF3-A14F-21A91A2A8830}"/>
    <cellStyle name="Currency 4 8 2 5 2 2 5" xfId="24267" xr:uid="{E0A7E653-6AFC-4B6E-A125-13B1D8773867}"/>
    <cellStyle name="Currency 4 8 2 5 2 2 5 2" xfId="43030" xr:uid="{BD5DFEAD-4CAA-428B-8486-B0B3C3AE9D20}"/>
    <cellStyle name="Currency 4 8 2 5 2 2 6" xfId="14876" xr:uid="{53022658-4F56-46AC-BDCD-F748262C7D64}"/>
    <cellStyle name="Currency 4 8 2 5 2 2 7" xfId="33649" xr:uid="{676A89B5-4A8E-4279-971F-E87935CB5426}"/>
    <cellStyle name="Currency 4 8 2 5 2 2 8" xfId="51415" xr:uid="{F76347B4-482B-486D-B61C-42FE68D1C3A1}"/>
    <cellStyle name="Currency 4 8 2 5 2 2 9" xfId="5220" xr:uid="{46756F52-65D4-4C61-8E9C-BE2451CC7636}"/>
    <cellStyle name="Currency 4 8 2 5 2 3" xfId="5996" xr:uid="{ABB18B61-B412-4286-A4F6-57834AC9D04A}"/>
    <cellStyle name="Currency 4 8 2 5 2 3 2" xfId="11700" xr:uid="{1D94E480-EFE6-44DD-89E3-8B223BD34C3B}"/>
    <cellStyle name="Currency 4 8 2 5 2 3 2 2" xfId="30515" xr:uid="{F7DCD77E-FFEA-4FF5-82F0-ED6442E94ED9}"/>
    <cellStyle name="Currency 4 8 2 5 2 3 2 2 2" xfId="49277" xr:uid="{0C3FAE0D-0D6F-4718-8152-E0A0C3E32DE4}"/>
    <cellStyle name="Currency 4 8 2 5 2 3 2 3" xfId="21124" xr:uid="{A2871F46-EF83-4FF3-BFEE-01D0B6D7BCEF}"/>
    <cellStyle name="Currency 4 8 2 5 2 3 2 4" xfId="39896" xr:uid="{63D26223-BE3B-42E9-AE18-974865EFD50A}"/>
    <cellStyle name="Currency 4 8 2 5 2 3 3" xfId="25043" xr:uid="{AD2EF91F-B9EE-48FA-9039-EA567C08FD1D}"/>
    <cellStyle name="Currency 4 8 2 5 2 3 3 2" xfId="43805" xr:uid="{062434F4-61EE-48A5-91AC-A9C93A6EEF3C}"/>
    <cellStyle name="Currency 4 8 2 5 2 3 4" xfId="15652" xr:uid="{37F4BB78-88C0-4D03-B0B7-06D3E8CE9985}"/>
    <cellStyle name="Currency 4 8 2 5 2 3 5" xfId="34424" xr:uid="{E190DAC1-405D-4D08-8973-BDE9193793AB}"/>
    <cellStyle name="Currency 4 8 2 5 2 3 6" xfId="54007" xr:uid="{37252FC2-1F98-4999-9911-69FA360B33EA}"/>
    <cellStyle name="Currency 4 8 2 5 2 3 7" xfId="61859" xr:uid="{9919DDA9-7853-4A7B-AD67-EBBD968BC0C8}"/>
    <cellStyle name="Currency 4 8 2 5 2 4" xfId="4445" xr:uid="{989CC4AE-AE2A-496E-A847-F5C5362FD39A}"/>
    <cellStyle name="Currency 4 8 2 5 2 4 2" xfId="11701" xr:uid="{C07E2C5F-6BD9-4BA7-8961-EA497D3FF99B}"/>
    <cellStyle name="Currency 4 8 2 5 2 4 2 2" xfId="30516" xr:uid="{2F9B2D50-15BA-4CB2-96A5-FE42D2C6AB33}"/>
    <cellStyle name="Currency 4 8 2 5 2 4 2 2 2" xfId="49278" xr:uid="{66A2BCF7-68C1-412A-BAA2-0EB90BDCE89D}"/>
    <cellStyle name="Currency 4 8 2 5 2 4 2 3" xfId="21125" xr:uid="{C72E3982-7097-4AAE-A179-56DC72411BAD}"/>
    <cellStyle name="Currency 4 8 2 5 2 4 2 4" xfId="39897" xr:uid="{4B3CBC63-52E1-40DD-A7C2-36185444C9F1}"/>
    <cellStyle name="Currency 4 8 2 5 2 4 3" xfId="23492" xr:uid="{249AA8FB-C77F-45A5-8EF8-BACFB5B69A37}"/>
    <cellStyle name="Currency 4 8 2 5 2 4 3 2" xfId="42255" xr:uid="{3E977BF1-433E-4DAE-800F-AFD05A0E1621}"/>
    <cellStyle name="Currency 4 8 2 5 2 4 4" xfId="14101" xr:uid="{EAAFE4B8-AD54-423C-8291-8432CCD03219}"/>
    <cellStyle name="Currency 4 8 2 5 2 4 5" xfId="32874" xr:uid="{3B9B0CE6-4C24-4A39-B981-F3686F191CCB}"/>
    <cellStyle name="Currency 4 8 2 5 2 4 6" xfId="54008" xr:uid="{2402A0AA-2687-4909-91ED-DD072AF81D43}"/>
    <cellStyle name="Currency 4 8 2 5 2 4 7" xfId="61860" xr:uid="{08A66EED-E577-496F-B02F-C9148904A137}"/>
    <cellStyle name="Currency 4 8 2 5 2 5" xfId="7334" xr:uid="{47225DF3-F020-4A31-B2B1-2C50E59C032D}"/>
    <cellStyle name="Currency 4 8 2 5 2 5 2" xfId="26371" xr:uid="{76F72858-FD41-4F82-836C-61D61036785B}"/>
    <cellStyle name="Currency 4 8 2 5 2 5 2 2" xfId="45133" xr:uid="{D14FED37-8A99-44FA-A37D-F4260B7A1434}"/>
    <cellStyle name="Currency 4 8 2 5 2 5 3" xfId="16980" xr:uid="{CFD7A5BC-79A5-4A27-A822-9BF4BC9695B6}"/>
    <cellStyle name="Currency 4 8 2 5 2 5 4" xfId="35752" xr:uid="{0434EBCE-882C-4137-A37D-55C95C6F5C8F}"/>
    <cellStyle name="Currency 4 8 2 5 2 6" xfId="9066" xr:uid="{19683959-D0D1-448D-B3F2-C8EF09583E5C}"/>
    <cellStyle name="Currency 4 8 2 5 2 6 2" xfId="27922" xr:uid="{40B1DC96-22F2-423B-8ECD-20F653AC5C4A}"/>
    <cellStyle name="Currency 4 8 2 5 2 6 2 2" xfId="46684" xr:uid="{3F43612E-58F9-4922-B070-34C684E33E89}"/>
    <cellStyle name="Currency 4 8 2 5 2 6 3" xfId="18531" xr:uid="{0C0D2E23-3B19-4CC9-99CC-C44FE176C7AF}"/>
    <cellStyle name="Currency 4 8 2 5 2 6 4" xfId="37303" xr:uid="{1BE41153-DD23-43FB-9D7B-F08FEF3A151A}"/>
    <cellStyle name="Currency 4 8 2 5 2 7" xfId="22777" xr:uid="{291EE1BE-47CE-4D59-8CC5-6F4649EC9B94}"/>
    <cellStyle name="Currency 4 8 2 5 2 7 2" xfId="41547" xr:uid="{FDA1CBB3-6A10-4FD6-93E6-2491CA6A8B1B}"/>
    <cellStyle name="Currency 4 8 2 5 2 8" xfId="13386" xr:uid="{832AA4D6-7DCF-492F-8140-BC5BA3D2E729}"/>
    <cellStyle name="Currency 4 8 2 5 2 9" xfId="32166" xr:uid="{C657A887-B333-43E0-AA98-3257EE385E3F}"/>
    <cellStyle name="Currency 4 8 2 5 3" xfId="2848" xr:uid="{22A51EDC-AA22-4EB3-9398-234DC4E7C8D0}"/>
    <cellStyle name="Currency 4 8 2 5 3 10" xfId="51416" xr:uid="{27FC62F8-0490-4774-B0F4-3B28509E827C}"/>
    <cellStyle name="Currency 4 8 2 5 3 11" xfId="3727" xr:uid="{C646241A-A88B-428A-AFEF-9E2521D64DF3}"/>
    <cellStyle name="Currency 4 8 2 5 3 12" xfId="59483" xr:uid="{70B926F4-1FF9-4CD8-8236-FFA373305501}"/>
    <cellStyle name="Currency 4 8 2 5 3 2" xfId="2849" xr:uid="{ED620B1B-2B97-4E58-A263-A467A20B43C1}"/>
    <cellStyle name="Currency 4 8 2 5 3 2 10" xfId="59484" xr:uid="{F152B1D5-9305-432A-82AC-91B7C5D6BC39}"/>
    <cellStyle name="Currency 4 8 2 5 3 2 2" xfId="7337" xr:uid="{1F34AF7B-5206-4393-80DB-E5A99858C216}"/>
    <cellStyle name="Currency 4 8 2 5 3 2 2 2" xfId="11702" xr:uid="{BA4F41BA-417E-4A0E-9B7D-5672429E2219}"/>
    <cellStyle name="Currency 4 8 2 5 3 2 2 2 2" xfId="30517" xr:uid="{FB30ED89-8A61-43AA-9430-2332B8C38CAE}"/>
    <cellStyle name="Currency 4 8 2 5 3 2 2 2 2 2" xfId="49279" xr:uid="{0D934A36-8FBB-41AC-9C28-F44C3FA7C38A}"/>
    <cellStyle name="Currency 4 8 2 5 3 2 2 2 3" xfId="21126" xr:uid="{EA0CB71C-8910-4340-9342-17FD62E3D737}"/>
    <cellStyle name="Currency 4 8 2 5 3 2 2 2 4" xfId="39898" xr:uid="{A20F7EC9-B39F-427D-A7F0-9B3E87349604}"/>
    <cellStyle name="Currency 4 8 2 5 3 2 2 3" xfId="26374" xr:uid="{DB4FC74F-E711-4DF8-806B-45839E44A81C}"/>
    <cellStyle name="Currency 4 8 2 5 3 2 2 3 2" xfId="45136" xr:uid="{A2D14A7B-C2AF-4BAF-9D96-4D8F49027A5D}"/>
    <cellStyle name="Currency 4 8 2 5 3 2 2 4" xfId="16983" xr:uid="{DFA91AFB-1BB3-453C-BAC1-13AC4A71B6E4}"/>
    <cellStyle name="Currency 4 8 2 5 3 2 2 5" xfId="35755" xr:uid="{56A8BAB1-1E09-4373-B844-C6A3C6B3783B}"/>
    <cellStyle name="Currency 4 8 2 5 3 2 2 6" xfId="54009" xr:uid="{F64D6A35-9315-4765-9E2D-D2657B271A4E}"/>
    <cellStyle name="Currency 4 8 2 5 3 2 2 7" xfId="61861" xr:uid="{12156B62-DCF1-4315-8DEE-5FE47DAF7BAD}"/>
    <cellStyle name="Currency 4 8 2 5 3 2 3" xfId="11703" xr:uid="{8D99EE75-FEAE-4B18-94C9-B43E5F875F7A}"/>
    <cellStyle name="Currency 4 8 2 5 3 2 3 2" xfId="30518" xr:uid="{A7C2EFE8-BC49-4D4F-B897-316307DD43D0}"/>
    <cellStyle name="Currency 4 8 2 5 3 2 3 2 2" xfId="49280" xr:uid="{85142F3F-0F9F-4B62-BD5A-9896946023C3}"/>
    <cellStyle name="Currency 4 8 2 5 3 2 3 3" xfId="21127" xr:uid="{458CB7D0-5AA7-4BFF-BB0A-918A705029A7}"/>
    <cellStyle name="Currency 4 8 2 5 3 2 3 4" xfId="39899" xr:uid="{9E48D4A7-0AE3-4D01-A0F3-EDF7016C9F55}"/>
    <cellStyle name="Currency 4 8 2 5 3 2 3 5" xfId="54010" xr:uid="{6792617E-6CCA-422A-8916-F7CE8DEABBAB}"/>
    <cellStyle name="Currency 4 8 2 5 3 2 3 6" xfId="61862" xr:uid="{7D8422F4-9B2D-4F9B-9D0D-EA28B41BC17D}"/>
    <cellStyle name="Currency 4 8 2 5 3 2 4" xfId="9069" xr:uid="{DED9891D-6CCA-4233-A3AE-6E04FB670660}"/>
    <cellStyle name="Currency 4 8 2 5 3 2 4 2" xfId="27925" xr:uid="{34B2BE0A-CC57-43E2-A626-1E994BC8640E}"/>
    <cellStyle name="Currency 4 8 2 5 3 2 4 2 2" xfId="46687" xr:uid="{455C35F8-4953-40E0-A1A7-7CA6B574B3D8}"/>
    <cellStyle name="Currency 4 8 2 5 3 2 4 3" xfId="18534" xr:uid="{031DAB9D-E0DB-4FA9-B29B-37C5625102BF}"/>
    <cellStyle name="Currency 4 8 2 5 3 2 4 4" xfId="37306" xr:uid="{7453BCBA-6C18-4098-A31D-51543C234A95}"/>
    <cellStyle name="Currency 4 8 2 5 3 2 5" xfId="24485" xr:uid="{56F0A3C3-8968-45C2-BE12-C2F32705C14B}"/>
    <cellStyle name="Currency 4 8 2 5 3 2 5 2" xfId="43248" xr:uid="{95EB7757-202A-4FC6-ABE3-23A48BFAC217}"/>
    <cellStyle name="Currency 4 8 2 5 3 2 6" xfId="15094" xr:uid="{8CE36DC2-A948-4948-9928-7920C72BE51A}"/>
    <cellStyle name="Currency 4 8 2 5 3 2 7" xfId="33867" xr:uid="{3EB3F8B4-3C00-4F22-9D02-1158A90C6645}"/>
    <cellStyle name="Currency 4 8 2 5 3 2 8" xfId="51417" xr:uid="{B9B62580-ED3E-47FE-BC02-81A1423CA0BE}"/>
    <cellStyle name="Currency 4 8 2 5 3 2 9" xfId="5438" xr:uid="{6C7A99F3-800E-41D0-ADFF-222C8E9ABB40}"/>
    <cellStyle name="Currency 4 8 2 5 3 3" xfId="6214" xr:uid="{D322173B-AE32-467C-80BC-9A5FCDA9104F}"/>
    <cellStyle name="Currency 4 8 2 5 3 3 2" xfId="11704" xr:uid="{B5CE3EA6-1C9C-422B-BBEA-391B19472480}"/>
    <cellStyle name="Currency 4 8 2 5 3 3 2 2" xfId="30519" xr:uid="{13F78AB4-DF00-4BF8-948E-0261DB56EAF2}"/>
    <cellStyle name="Currency 4 8 2 5 3 3 2 2 2" xfId="49281" xr:uid="{5E572DCD-6789-43EA-93C2-9031D4841AE4}"/>
    <cellStyle name="Currency 4 8 2 5 3 3 2 3" xfId="21128" xr:uid="{0320EC51-3570-40D9-B122-155CD056B333}"/>
    <cellStyle name="Currency 4 8 2 5 3 3 2 4" xfId="39900" xr:uid="{4EC5526B-2CE2-4847-BD79-842161809BD3}"/>
    <cellStyle name="Currency 4 8 2 5 3 3 3" xfId="25261" xr:uid="{1B108771-ED32-41DD-8A7E-F2286238DA9E}"/>
    <cellStyle name="Currency 4 8 2 5 3 3 3 2" xfId="44023" xr:uid="{24AA1449-A07A-4763-9959-1902B49C5DB1}"/>
    <cellStyle name="Currency 4 8 2 5 3 3 4" xfId="15870" xr:uid="{9C1421F7-1681-41B4-9827-EF63A38A68B9}"/>
    <cellStyle name="Currency 4 8 2 5 3 3 5" xfId="34642" xr:uid="{E5FD49C6-FF58-46C7-BFB1-D71DDBA74425}"/>
    <cellStyle name="Currency 4 8 2 5 3 3 6" xfId="54011" xr:uid="{ACF69324-2A2D-4B00-BAF0-482D83DF3145}"/>
    <cellStyle name="Currency 4 8 2 5 3 3 7" xfId="61863" xr:uid="{C21358CB-4E64-44D2-818B-CD40C16A42DF}"/>
    <cellStyle name="Currency 4 8 2 5 3 4" xfId="4663" xr:uid="{2F79E484-9836-41AB-92E8-9A068F05D20B}"/>
    <cellStyle name="Currency 4 8 2 5 3 4 2" xfId="11705" xr:uid="{18702271-CD77-4DF9-8BB8-C471D5A858FE}"/>
    <cellStyle name="Currency 4 8 2 5 3 4 2 2" xfId="30520" xr:uid="{58593AE9-840D-43B6-B87D-F833F7604B63}"/>
    <cellStyle name="Currency 4 8 2 5 3 4 2 2 2" xfId="49282" xr:uid="{6133D66E-3E40-4644-9FC0-5D0C1761007D}"/>
    <cellStyle name="Currency 4 8 2 5 3 4 2 3" xfId="21129" xr:uid="{B2E45C01-3A07-479E-91F4-99B8E04BB5BA}"/>
    <cellStyle name="Currency 4 8 2 5 3 4 2 4" xfId="39901" xr:uid="{824BC161-2F80-46E6-BA05-44CB27708D40}"/>
    <cellStyle name="Currency 4 8 2 5 3 4 3" xfId="23710" xr:uid="{707E2AF2-ED02-47B3-A702-EEB7743B9AC8}"/>
    <cellStyle name="Currency 4 8 2 5 3 4 3 2" xfId="42473" xr:uid="{1A837938-DCE8-4C36-A339-75205CDC808B}"/>
    <cellStyle name="Currency 4 8 2 5 3 4 4" xfId="14319" xr:uid="{128ED50F-5E27-4470-90CE-EA15E3E3A786}"/>
    <cellStyle name="Currency 4 8 2 5 3 4 5" xfId="33092" xr:uid="{2EA3AC32-916B-4D1D-9321-E510574DB299}"/>
    <cellStyle name="Currency 4 8 2 5 3 4 6" xfId="54012" xr:uid="{CF1FD1A0-9475-49B0-9337-E51AA84FDEF5}"/>
    <cellStyle name="Currency 4 8 2 5 3 4 7" xfId="61864" xr:uid="{3BB19919-4D9A-40EE-AD46-9AD067E7A1B1}"/>
    <cellStyle name="Currency 4 8 2 5 3 5" xfId="7336" xr:uid="{0E4704C3-C8A8-4BCD-8B5A-E9A79F3655A8}"/>
    <cellStyle name="Currency 4 8 2 5 3 5 2" xfId="26373" xr:uid="{E6E8F192-7348-49B5-92C4-23E35C3E460C}"/>
    <cellStyle name="Currency 4 8 2 5 3 5 2 2" xfId="45135" xr:uid="{CB42ECF7-FE9C-4D47-9C03-C2D3065336AE}"/>
    <cellStyle name="Currency 4 8 2 5 3 5 3" xfId="16982" xr:uid="{9E97FB00-74BA-4689-9B6A-6EF10D438C21}"/>
    <cellStyle name="Currency 4 8 2 5 3 5 4" xfId="35754" xr:uid="{24D0CE9D-C7DB-4BC8-B4FD-CD2B13749639}"/>
    <cellStyle name="Currency 4 8 2 5 3 6" xfId="9068" xr:uid="{98B9A7A8-DD40-4944-942F-F755C9DD6FAE}"/>
    <cellStyle name="Currency 4 8 2 5 3 6 2" xfId="27924" xr:uid="{024824CA-B628-4B55-9AE5-0FCC6BF95536}"/>
    <cellStyle name="Currency 4 8 2 5 3 6 2 2" xfId="46686" xr:uid="{2D2C9E34-1A33-4E4B-B194-7D654EE96B2C}"/>
    <cellStyle name="Currency 4 8 2 5 3 6 3" xfId="18533" xr:uid="{A31D0200-D50D-4D8C-98A1-9A7C12BC0772}"/>
    <cellStyle name="Currency 4 8 2 5 3 6 4" xfId="37305" xr:uid="{5CB44B54-6431-41E8-A3BF-758DBD16F0A0}"/>
    <cellStyle name="Currency 4 8 2 5 3 7" xfId="22778" xr:uid="{12151053-FA25-4619-9E52-EFD3C0EF1A4C}"/>
    <cellStyle name="Currency 4 8 2 5 3 7 2" xfId="41548" xr:uid="{76B448CC-F435-4D3D-AEE9-8FD3C59862A8}"/>
    <cellStyle name="Currency 4 8 2 5 3 8" xfId="13387" xr:uid="{DFFA0E43-0A53-4443-99C5-C3B5C1E7C5C4}"/>
    <cellStyle name="Currency 4 8 2 5 3 9" xfId="32167" xr:uid="{15C90327-E772-461D-A910-87417C7EA056}"/>
    <cellStyle name="Currency 4 8 2 5 4" xfId="2850" xr:uid="{8D70107F-56A3-470B-B44E-293AFE108E8A}"/>
    <cellStyle name="Currency 4 8 2 5 4 10" xfId="59485" xr:uid="{0C29A9C5-F66B-4DBE-B98E-4F74658A4D22}"/>
    <cellStyle name="Currency 4 8 2 5 4 2" xfId="7338" xr:uid="{2C46C564-DD64-49BA-AF27-7AC36739F370}"/>
    <cellStyle name="Currency 4 8 2 5 4 2 2" xfId="11706" xr:uid="{BC4DF318-216C-4685-80D9-BA29C04D2D8E}"/>
    <cellStyle name="Currency 4 8 2 5 4 2 2 2" xfId="30521" xr:uid="{D68F2C1E-26E2-45A1-9BDE-A29FCB00AABC}"/>
    <cellStyle name="Currency 4 8 2 5 4 2 2 2 2" xfId="49283" xr:uid="{5803AC26-E14D-47F6-BBD9-AE3A88627A6D}"/>
    <cellStyle name="Currency 4 8 2 5 4 2 2 3" xfId="21130" xr:uid="{0F351899-3A96-4AFE-84E0-C7A48A11000D}"/>
    <cellStyle name="Currency 4 8 2 5 4 2 2 4" xfId="39902" xr:uid="{913F3067-249B-4896-A5C3-6184B2437DAC}"/>
    <cellStyle name="Currency 4 8 2 5 4 2 3" xfId="26375" xr:uid="{C906F729-D1B1-446A-AC3F-225B6F17A5EE}"/>
    <cellStyle name="Currency 4 8 2 5 4 2 3 2" xfId="45137" xr:uid="{B5619946-AD40-434A-85FE-77CF02EB693E}"/>
    <cellStyle name="Currency 4 8 2 5 4 2 4" xfId="16984" xr:uid="{3C6A94B2-A97A-4D68-928C-5EA6B18EBD2A}"/>
    <cellStyle name="Currency 4 8 2 5 4 2 5" xfId="35756" xr:uid="{D3904B1F-FBAB-40AE-A0C9-A009577579E9}"/>
    <cellStyle name="Currency 4 8 2 5 4 2 6" xfId="54013" xr:uid="{B94C4441-EA7F-46CA-A496-A6D4AF0544B6}"/>
    <cellStyle name="Currency 4 8 2 5 4 2 7" xfId="61865" xr:uid="{D58F9729-B59A-4B49-972A-84157150CE01}"/>
    <cellStyle name="Currency 4 8 2 5 4 3" xfId="11707" xr:uid="{0263FCB8-BA36-41F8-8236-0AF34B56BE26}"/>
    <cellStyle name="Currency 4 8 2 5 4 3 2" xfId="30522" xr:uid="{7C817B6B-C471-4080-91A7-7E7F54BED75B}"/>
    <cellStyle name="Currency 4 8 2 5 4 3 2 2" xfId="49284" xr:uid="{B3D86AEF-A4B7-4797-807C-FD82123290BD}"/>
    <cellStyle name="Currency 4 8 2 5 4 3 3" xfId="21131" xr:uid="{CF569A3F-2ED7-44B0-9559-AB03E8E66B9A}"/>
    <cellStyle name="Currency 4 8 2 5 4 3 4" xfId="39903" xr:uid="{E7B021DD-B8FB-4DC6-B5BF-F882C654E2E3}"/>
    <cellStyle name="Currency 4 8 2 5 4 3 5" xfId="54014" xr:uid="{4F5EDFC2-D964-48CC-B3C2-3D6F664C71AD}"/>
    <cellStyle name="Currency 4 8 2 5 4 3 6" xfId="61866" xr:uid="{CFEB226E-C914-409B-B565-98E510C64E22}"/>
    <cellStyle name="Currency 4 8 2 5 4 4" xfId="9070" xr:uid="{FD7BCB6E-5429-4879-A2FC-4993A27386BD}"/>
    <cellStyle name="Currency 4 8 2 5 4 4 2" xfId="27926" xr:uid="{75A8F01F-4212-4DD8-8CDD-D568E6E88E92}"/>
    <cellStyle name="Currency 4 8 2 5 4 4 2 2" xfId="46688" xr:uid="{CDBEC8DF-003E-4A83-9248-1FB25B2C3C05}"/>
    <cellStyle name="Currency 4 8 2 5 4 4 3" xfId="18535" xr:uid="{45C44386-025D-4DE2-AB99-F51558188DE4}"/>
    <cellStyle name="Currency 4 8 2 5 4 4 4" xfId="37307" xr:uid="{279B69D8-76D0-4513-8BE8-B9069CB3919D}"/>
    <cellStyle name="Currency 4 8 2 5 4 5" xfId="24052" xr:uid="{C063EB1F-AA0C-494C-B01C-6CFBE1960D7C}"/>
    <cellStyle name="Currency 4 8 2 5 4 5 2" xfId="42815" xr:uid="{4FF6EBBD-CA95-4675-A247-FD6CA5046EFD}"/>
    <cellStyle name="Currency 4 8 2 5 4 6" xfId="14661" xr:uid="{A89B5455-BB92-4995-BF73-27FCC38F42F2}"/>
    <cellStyle name="Currency 4 8 2 5 4 7" xfId="33434" xr:uid="{1244645C-53DA-4F95-AD40-5551FBD8CD24}"/>
    <cellStyle name="Currency 4 8 2 5 4 8" xfId="51418" xr:uid="{B87AE887-9E41-485F-AFB2-986079DEA646}"/>
    <cellStyle name="Currency 4 8 2 5 4 9" xfId="5005" xr:uid="{23A8542F-D1F8-4334-A3D6-770C0BB5805D}"/>
    <cellStyle name="Currency 4 8 2 5 5" xfId="5781" xr:uid="{BF019513-CBC9-4F3D-B87F-C103BD7BDB8A}"/>
    <cellStyle name="Currency 4 8 2 5 5 2" xfId="11708" xr:uid="{42D17CC7-E8F3-4FAC-992A-CD3322BAFF7D}"/>
    <cellStyle name="Currency 4 8 2 5 5 2 2" xfId="30523" xr:uid="{19C8DA39-F2AC-4D44-AF56-71F0701ABC00}"/>
    <cellStyle name="Currency 4 8 2 5 5 2 2 2" xfId="49285" xr:uid="{C13F592F-45E4-420D-A742-297CD84E0986}"/>
    <cellStyle name="Currency 4 8 2 5 5 2 3" xfId="21132" xr:uid="{FDFC6E8A-E0F9-43EB-8E18-9C860318D5F8}"/>
    <cellStyle name="Currency 4 8 2 5 5 2 4" xfId="39904" xr:uid="{136C4EDC-9A62-4AD7-B3DB-AEF84070E941}"/>
    <cellStyle name="Currency 4 8 2 5 5 3" xfId="24828" xr:uid="{4194B82B-6FB0-4EE1-8A9D-8EB7D1FBFE52}"/>
    <cellStyle name="Currency 4 8 2 5 5 3 2" xfId="43590" xr:uid="{D131B367-3A00-4315-9159-87148BBAC5FE}"/>
    <cellStyle name="Currency 4 8 2 5 5 4" xfId="15437" xr:uid="{B3E8DA1E-736C-48AF-BC1A-0C41F1BE9AFD}"/>
    <cellStyle name="Currency 4 8 2 5 5 5" xfId="34209" xr:uid="{07F9C48C-8E7D-4B1F-831F-4FC5AA8FC0D6}"/>
    <cellStyle name="Currency 4 8 2 5 5 6" xfId="54015" xr:uid="{7A7DB5A9-761F-440A-9437-343F1ABF526F}"/>
    <cellStyle name="Currency 4 8 2 5 5 7" xfId="61867" xr:uid="{87F1D386-C10B-480C-AFA7-99DCB94B86BC}"/>
    <cellStyle name="Currency 4 8 2 5 6" xfId="4230" xr:uid="{CF3530AC-1065-4AD5-94B4-1A7E4A733E87}"/>
    <cellStyle name="Currency 4 8 2 5 6 2" xfId="11709" xr:uid="{12794400-57EC-4591-8B70-C6D45B93D64A}"/>
    <cellStyle name="Currency 4 8 2 5 6 2 2" xfId="30524" xr:uid="{4BAA3684-E942-4D59-AA0C-7754552B7F56}"/>
    <cellStyle name="Currency 4 8 2 5 6 2 2 2" xfId="49286" xr:uid="{0E2B9595-46EC-4639-8B64-4A1319E1A35B}"/>
    <cellStyle name="Currency 4 8 2 5 6 2 3" xfId="21133" xr:uid="{F143F749-0EED-4461-A6AC-3B141F26B638}"/>
    <cellStyle name="Currency 4 8 2 5 6 2 4" xfId="39905" xr:uid="{5BA1704D-1961-47BB-89A0-0F829A58D16F}"/>
    <cellStyle name="Currency 4 8 2 5 6 3" xfId="23277" xr:uid="{BDA910BA-E913-4960-A0B9-444EC5714C20}"/>
    <cellStyle name="Currency 4 8 2 5 6 3 2" xfId="42040" xr:uid="{A5D40B0E-E5B0-4D24-B2F1-526588496E34}"/>
    <cellStyle name="Currency 4 8 2 5 6 4" xfId="13886" xr:uid="{A64F128F-498C-400E-92DE-24382B42B78F}"/>
    <cellStyle name="Currency 4 8 2 5 6 5" xfId="32659" xr:uid="{D3F1B66F-CAD0-4D34-B0E5-8C5B2C79AF6F}"/>
    <cellStyle name="Currency 4 8 2 5 6 6" xfId="54016" xr:uid="{00178AC7-B3FD-4602-AB1F-7E66322A6312}"/>
    <cellStyle name="Currency 4 8 2 5 6 7" xfId="61868" xr:uid="{A2624034-73F5-4EB7-AE8E-6D635935626F}"/>
    <cellStyle name="Currency 4 8 2 5 7" xfId="7333" xr:uid="{71E3D927-781C-448E-97FD-130816DC6EDC}"/>
    <cellStyle name="Currency 4 8 2 5 7 2" xfId="26370" xr:uid="{4F9DD3CB-D201-4C55-B175-1132B9C92746}"/>
    <cellStyle name="Currency 4 8 2 5 7 2 2" xfId="45132" xr:uid="{3E61351C-5E53-4988-90D8-2461E217F2CA}"/>
    <cellStyle name="Currency 4 8 2 5 7 3" xfId="16979" xr:uid="{6F33D041-F77F-470D-B25C-58A922B712BA}"/>
    <cellStyle name="Currency 4 8 2 5 7 4" xfId="35751" xr:uid="{FD55D0DA-7D4D-4BC3-9DC1-96C7518CC794}"/>
    <cellStyle name="Currency 4 8 2 5 8" xfId="9065" xr:uid="{FCE8F405-6D33-4BB4-9DF4-68BCAD79370B}"/>
    <cellStyle name="Currency 4 8 2 5 8 2" xfId="27921" xr:uid="{4C931085-FA6B-4059-835D-CEC3023CE160}"/>
    <cellStyle name="Currency 4 8 2 5 8 2 2" xfId="46683" xr:uid="{B24D9102-3861-4831-B97F-DFD0054A8B8D}"/>
    <cellStyle name="Currency 4 8 2 5 8 3" xfId="18530" xr:uid="{059018D2-50E6-45DA-90DD-B96883795696}"/>
    <cellStyle name="Currency 4 8 2 5 8 4" xfId="37302" xr:uid="{CB9C88C0-1BA3-4BE5-B761-4D8203C8F436}"/>
    <cellStyle name="Currency 4 8 2 5 9" xfId="22776" xr:uid="{66E3534E-C387-4357-8113-0A285AB9B2C6}"/>
    <cellStyle name="Currency 4 8 2 5 9 2" xfId="41546" xr:uid="{AE2F4EDA-0563-43A4-9A6D-0A8DF103C667}"/>
    <cellStyle name="Currency 4 8 2 6" xfId="1491" xr:uid="{D6F3AC79-5D0C-4A1F-9A96-A5731165D3CA}"/>
    <cellStyle name="Currency 4 8 2 6 10" xfId="32168" xr:uid="{1F9CFD91-B7CA-4F48-AC50-881DEA12D8CB}"/>
    <cellStyle name="Currency 4 8 2 6 11" xfId="51419" xr:uid="{6C5307AB-E8F2-4B48-AE23-34E71A65DD1C}"/>
    <cellStyle name="Currency 4 8 2 6 12" xfId="3728" xr:uid="{1A38BD25-A91A-4837-8284-B1F8752E8FB7}"/>
    <cellStyle name="Currency 4 8 2 6 13" xfId="59486" xr:uid="{C5BC9EB4-709D-4E9D-BBDC-4F73EAC918EB}"/>
    <cellStyle name="Currency 4 8 2 6 2" xfId="2851" xr:uid="{95C6454C-B010-428A-BED8-FDBCE7ADD67E}"/>
    <cellStyle name="Currency 4 8 2 6 2 10" xfId="51420" xr:uid="{6C64B63D-7883-4469-879D-10AB826E1F82}"/>
    <cellStyle name="Currency 4 8 2 6 2 11" xfId="3729" xr:uid="{A35CF4B4-1B32-47A8-B7E8-98AB14E4E2E2}"/>
    <cellStyle name="Currency 4 8 2 6 2 12" xfId="59487" xr:uid="{02B8242C-DA32-4DB8-86BE-33AC7A915D49}"/>
    <cellStyle name="Currency 4 8 2 6 2 2" xfId="2852" xr:uid="{7F1C8C26-830A-46A4-9606-80AC5C29B13A}"/>
    <cellStyle name="Currency 4 8 2 6 2 2 10" xfId="59488" xr:uid="{381A255F-30B9-420A-A69F-1F9DE0F6010C}"/>
    <cellStyle name="Currency 4 8 2 6 2 2 2" xfId="7341" xr:uid="{90B1AC89-7AA5-44AB-B1FE-B05DD09C50CF}"/>
    <cellStyle name="Currency 4 8 2 6 2 2 2 2" xfId="11710" xr:uid="{D568F3AD-7AD7-42B1-B11C-B98136809D2A}"/>
    <cellStyle name="Currency 4 8 2 6 2 2 2 2 2" xfId="30525" xr:uid="{491552E8-CD5F-49D8-8BE6-CF69DB105D24}"/>
    <cellStyle name="Currency 4 8 2 6 2 2 2 2 2 2" xfId="49287" xr:uid="{F51DC875-2E26-4E0B-B9E3-F9CEFD486278}"/>
    <cellStyle name="Currency 4 8 2 6 2 2 2 2 3" xfId="21134" xr:uid="{49DC095C-9B3C-4DD4-BFEF-7C8CD536EF38}"/>
    <cellStyle name="Currency 4 8 2 6 2 2 2 2 4" xfId="39906" xr:uid="{231E70E8-5EB9-44D3-B102-737F51A53F51}"/>
    <cellStyle name="Currency 4 8 2 6 2 2 2 3" xfId="26378" xr:uid="{C644F570-C8D1-4309-87C9-D154D8BD8826}"/>
    <cellStyle name="Currency 4 8 2 6 2 2 2 3 2" xfId="45140" xr:uid="{1F899DB7-8D78-41CA-B62F-D7AEC9C31AC1}"/>
    <cellStyle name="Currency 4 8 2 6 2 2 2 4" xfId="16987" xr:uid="{946DBF10-8D99-4DCF-9800-15A8AAB9FE9B}"/>
    <cellStyle name="Currency 4 8 2 6 2 2 2 5" xfId="35759" xr:uid="{F75B236B-8C23-4F3D-AA31-09BB1F3BE19F}"/>
    <cellStyle name="Currency 4 8 2 6 2 2 2 6" xfId="54017" xr:uid="{CEC20719-454F-4AAE-BE92-1ED0B2A910F0}"/>
    <cellStyle name="Currency 4 8 2 6 2 2 2 7" xfId="61869" xr:uid="{F935583E-0FFC-45F3-8255-5D61B5007B85}"/>
    <cellStyle name="Currency 4 8 2 6 2 2 3" xfId="11711" xr:uid="{0F67EFA1-9FD7-47D5-A133-DA34269E4EFE}"/>
    <cellStyle name="Currency 4 8 2 6 2 2 3 2" xfId="30526" xr:uid="{817FDBC4-B526-4270-9FD3-3679186DAA6D}"/>
    <cellStyle name="Currency 4 8 2 6 2 2 3 2 2" xfId="49288" xr:uid="{22F4884C-9495-4D85-8237-2B98F9985101}"/>
    <cellStyle name="Currency 4 8 2 6 2 2 3 3" xfId="21135" xr:uid="{6C09014C-015A-4A78-836E-C159F0BEA623}"/>
    <cellStyle name="Currency 4 8 2 6 2 2 3 4" xfId="39907" xr:uid="{83E52002-015A-4D47-AE9E-4245B02FC475}"/>
    <cellStyle name="Currency 4 8 2 6 2 2 3 5" xfId="54018" xr:uid="{52323EB1-C5E6-4B96-BB42-F4D18AB7F813}"/>
    <cellStyle name="Currency 4 8 2 6 2 2 3 6" xfId="61870" xr:uid="{0B548288-EE83-44DC-8060-39BDB049D545}"/>
    <cellStyle name="Currency 4 8 2 6 2 2 4" xfId="9073" xr:uid="{5369702C-0149-4595-A4E7-91B020439DFF}"/>
    <cellStyle name="Currency 4 8 2 6 2 2 4 2" xfId="27929" xr:uid="{FCFFDABC-C042-4F58-8542-1D379C62BC3D}"/>
    <cellStyle name="Currency 4 8 2 6 2 2 4 2 2" xfId="46691" xr:uid="{85E2FC09-CC7E-496E-92F2-DF9FF13CEC1D}"/>
    <cellStyle name="Currency 4 8 2 6 2 2 4 3" xfId="18538" xr:uid="{C2022FF9-DADA-4F4C-A0DB-071395184433}"/>
    <cellStyle name="Currency 4 8 2 6 2 2 4 4" xfId="37310" xr:uid="{40B73E09-9388-43E8-B2B2-619B9D19C156}"/>
    <cellStyle name="Currency 4 8 2 6 2 2 5" xfId="24528" xr:uid="{704C260F-29A7-4666-8F60-8355F87FC87E}"/>
    <cellStyle name="Currency 4 8 2 6 2 2 5 2" xfId="43291" xr:uid="{ABF1B3B2-DF78-43F0-9D3C-C23CE3106CA7}"/>
    <cellStyle name="Currency 4 8 2 6 2 2 6" xfId="15137" xr:uid="{D5A6B065-4E47-41E6-BBB3-301059EF8DAE}"/>
    <cellStyle name="Currency 4 8 2 6 2 2 7" xfId="33910" xr:uid="{E2B2225F-1FCB-4C76-9F62-6E9A36280784}"/>
    <cellStyle name="Currency 4 8 2 6 2 2 8" xfId="51421" xr:uid="{E408E5FD-E0E7-4442-93AF-371409D10ED5}"/>
    <cellStyle name="Currency 4 8 2 6 2 2 9" xfId="5481" xr:uid="{247BF2C2-DA2E-4442-999B-6B8AEEF6FA8B}"/>
    <cellStyle name="Currency 4 8 2 6 2 3" xfId="6257" xr:uid="{F3B7F9AC-6F5D-4D84-952F-1186A1FFF42F}"/>
    <cellStyle name="Currency 4 8 2 6 2 3 2" xfId="11712" xr:uid="{9EEAE859-DC02-4322-937B-69C9B7E58E44}"/>
    <cellStyle name="Currency 4 8 2 6 2 3 2 2" xfId="30527" xr:uid="{FDC75081-1141-4BDA-8BDF-17BED30D7D76}"/>
    <cellStyle name="Currency 4 8 2 6 2 3 2 2 2" xfId="49289" xr:uid="{E6754189-C88A-4A73-BA87-D54384014693}"/>
    <cellStyle name="Currency 4 8 2 6 2 3 2 3" xfId="21136" xr:uid="{E1C54B61-5544-4E04-90FD-87CAAA55D9B8}"/>
    <cellStyle name="Currency 4 8 2 6 2 3 2 4" xfId="39908" xr:uid="{C413D580-D7C6-47CF-BCA8-580354D8B86F}"/>
    <cellStyle name="Currency 4 8 2 6 2 3 3" xfId="25304" xr:uid="{D58CA555-1FA7-4643-90CC-551279B74138}"/>
    <cellStyle name="Currency 4 8 2 6 2 3 3 2" xfId="44066" xr:uid="{E02AE390-F49B-483E-A20A-8C7330CD109B}"/>
    <cellStyle name="Currency 4 8 2 6 2 3 4" xfId="15913" xr:uid="{B847B10D-AB37-4F8B-9035-112AD5183796}"/>
    <cellStyle name="Currency 4 8 2 6 2 3 5" xfId="34685" xr:uid="{11293AAA-94A5-4F28-B7EC-8CB2A90340EF}"/>
    <cellStyle name="Currency 4 8 2 6 2 3 6" xfId="54019" xr:uid="{02B65798-DF3F-4916-86AD-7A88B09F273A}"/>
    <cellStyle name="Currency 4 8 2 6 2 3 7" xfId="61871" xr:uid="{0BE9979B-C376-4A76-9B11-E000836385E4}"/>
    <cellStyle name="Currency 4 8 2 6 2 4" xfId="4706" xr:uid="{6CF853F2-8FCB-4BBB-8887-16B49AB407AB}"/>
    <cellStyle name="Currency 4 8 2 6 2 4 2" xfId="11713" xr:uid="{87EA9A30-7B22-421C-9D66-D492F0E70E95}"/>
    <cellStyle name="Currency 4 8 2 6 2 4 2 2" xfId="30528" xr:uid="{660F2E97-2384-4A7A-9199-2018D8C39222}"/>
    <cellStyle name="Currency 4 8 2 6 2 4 2 2 2" xfId="49290" xr:uid="{67CBB44D-F006-4FA8-A0F2-CA1D1F0C3E3D}"/>
    <cellStyle name="Currency 4 8 2 6 2 4 2 3" xfId="21137" xr:uid="{54A73275-633F-4F50-9D2F-9783EB444977}"/>
    <cellStyle name="Currency 4 8 2 6 2 4 2 4" xfId="39909" xr:uid="{A047153F-90D4-452B-ABAF-72CCF1EE61E6}"/>
    <cellStyle name="Currency 4 8 2 6 2 4 3" xfId="23753" xr:uid="{F701FBCE-828F-4FE2-AEDE-C4AE6A74B09C}"/>
    <cellStyle name="Currency 4 8 2 6 2 4 3 2" xfId="42516" xr:uid="{44C4E1C9-1A67-41AF-A5B1-E7558F29697C}"/>
    <cellStyle name="Currency 4 8 2 6 2 4 4" xfId="14362" xr:uid="{29D6BBF3-D283-4A4A-B01E-3663EA8C8459}"/>
    <cellStyle name="Currency 4 8 2 6 2 4 5" xfId="33135" xr:uid="{47C92A1F-EFD9-41A8-94C0-7B44535D60C9}"/>
    <cellStyle name="Currency 4 8 2 6 2 4 6" xfId="54020" xr:uid="{CA9E417D-4FAD-48A0-BAE1-4A0AC15D2283}"/>
    <cellStyle name="Currency 4 8 2 6 2 4 7" xfId="61872" xr:uid="{AC4E2965-F0DC-4424-AD96-BF0A31C1091F}"/>
    <cellStyle name="Currency 4 8 2 6 2 5" xfId="7340" xr:uid="{F80A30AF-F94A-4EEB-B873-0A4F8C9D121F}"/>
    <cellStyle name="Currency 4 8 2 6 2 5 2" xfId="26377" xr:uid="{39AE9BB2-2FFA-4A3E-B7CF-1FA6CFC4C4A6}"/>
    <cellStyle name="Currency 4 8 2 6 2 5 2 2" xfId="45139" xr:uid="{C1B35E9C-B836-4EAE-B880-0D10B556C560}"/>
    <cellStyle name="Currency 4 8 2 6 2 5 3" xfId="16986" xr:uid="{2F9E0A30-90C6-48EF-B7F4-3A20A65D3D71}"/>
    <cellStyle name="Currency 4 8 2 6 2 5 4" xfId="35758" xr:uid="{F740A6C6-F65C-46CE-8946-C9C5FF963871}"/>
    <cellStyle name="Currency 4 8 2 6 2 6" xfId="9072" xr:uid="{FAF24F07-CFFF-419D-BF27-80FC44DBB4C3}"/>
    <cellStyle name="Currency 4 8 2 6 2 6 2" xfId="27928" xr:uid="{4F714702-4689-4521-A39C-58DC0FA2A6AE}"/>
    <cellStyle name="Currency 4 8 2 6 2 6 2 2" xfId="46690" xr:uid="{A0F6182E-B8EB-4FEB-814D-01CAE5D26BBA}"/>
    <cellStyle name="Currency 4 8 2 6 2 6 3" xfId="18537" xr:uid="{8B17FD59-D5B5-4CF5-B2D8-75ED597D5105}"/>
    <cellStyle name="Currency 4 8 2 6 2 6 4" xfId="37309" xr:uid="{67800860-F822-4C90-B0BB-CEEC4AA9E5D4}"/>
    <cellStyle name="Currency 4 8 2 6 2 7" xfId="22780" xr:uid="{2029B913-F77E-4BCE-800B-F11EBEFB6B6D}"/>
    <cellStyle name="Currency 4 8 2 6 2 7 2" xfId="41550" xr:uid="{60D6864E-59EE-4423-99C1-BFC4BCE6F715}"/>
    <cellStyle name="Currency 4 8 2 6 2 8" xfId="13389" xr:uid="{5DE1CA68-1603-4C5F-A746-1EF7A8C8E177}"/>
    <cellStyle name="Currency 4 8 2 6 2 9" xfId="32169" xr:uid="{0A62490A-1074-42EF-9FF8-EF8108F3A15E}"/>
    <cellStyle name="Currency 4 8 2 6 3" xfId="2853" xr:uid="{2AA13629-DF34-4BFA-899C-319FE0B9C2E1}"/>
    <cellStyle name="Currency 4 8 2 6 3 10" xfId="59489" xr:uid="{6F2A3E36-3E02-49C9-ABAA-1F0B798B4BAB}"/>
    <cellStyle name="Currency 4 8 2 6 3 2" xfId="7342" xr:uid="{AB01FEFB-30A2-4154-A079-3B5BDE3A3CD8}"/>
    <cellStyle name="Currency 4 8 2 6 3 2 2" xfId="11714" xr:uid="{0BFB12A8-D835-46CE-B7EC-2BB9576B5D4A}"/>
    <cellStyle name="Currency 4 8 2 6 3 2 2 2" xfId="30529" xr:uid="{A66687FB-1AC9-4D09-AD54-AE98702D6766}"/>
    <cellStyle name="Currency 4 8 2 6 3 2 2 2 2" xfId="49291" xr:uid="{4DB2A7B1-B8C3-461A-AD08-A30AD5016D67}"/>
    <cellStyle name="Currency 4 8 2 6 3 2 2 3" xfId="21138" xr:uid="{B09824EF-4B3B-4415-A3CD-1EE4B66BD67F}"/>
    <cellStyle name="Currency 4 8 2 6 3 2 2 4" xfId="39910" xr:uid="{A6AEEA36-FEC5-4181-BF48-79DF5D3EA8F9}"/>
    <cellStyle name="Currency 4 8 2 6 3 2 3" xfId="26379" xr:uid="{CD9E5A50-C6FA-4726-A30E-63DE70F6D678}"/>
    <cellStyle name="Currency 4 8 2 6 3 2 3 2" xfId="45141" xr:uid="{F9F65DFE-596B-47F9-AA01-9A145FB2100A}"/>
    <cellStyle name="Currency 4 8 2 6 3 2 4" xfId="16988" xr:uid="{C4D6878E-2948-4ECD-B12D-334D76318FED}"/>
    <cellStyle name="Currency 4 8 2 6 3 2 5" xfId="35760" xr:uid="{3E5A9FFA-918F-4506-9DB4-23A3CA731DE3}"/>
    <cellStyle name="Currency 4 8 2 6 3 2 6" xfId="54021" xr:uid="{D56CE95A-4A9D-40B1-A949-87C0923F0F04}"/>
    <cellStyle name="Currency 4 8 2 6 3 2 7" xfId="61873" xr:uid="{CA25A78E-ECE7-435A-AEA5-DBA25CBC6346}"/>
    <cellStyle name="Currency 4 8 2 6 3 3" xfId="11715" xr:uid="{936361C4-C806-4ACB-A72F-A9E959599D8E}"/>
    <cellStyle name="Currency 4 8 2 6 3 3 2" xfId="30530" xr:uid="{DDCE90AB-514A-4802-918C-A8BB61D85FBA}"/>
    <cellStyle name="Currency 4 8 2 6 3 3 2 2" xfId="49292" xr:uid="{9E467C1C-748F-4A0D-A909-85843D08E5C8}"/>
    <cellStyle name="Currency 4 8 2 6 3 3 3" xfId="21139" xr:uid="{81FB3A8F-0DE3-4821-A6BB-E7552D1EC1D7}"/>
    <cellStyle name="Currency 4 8 2 6 3 3 4" xfId="39911" xr:uid="{3D5B1A20-317F-49CD-80AB-994C0B4C61E6}"/>
    <cellStyle name="Currency 4 8 2 6 3 3 5" xfId="54022" xr:uid="{D096A2C4-4A5F-497C-B2C9-A70954405967}"/>
    <cellStyle name="Currency 4 8 2 6 3 3 6" xfId="61874" xr:uid="{4B800294-F41B-4601-83EB-E59CCCFAFEE5}"/>
    <cellStyle name="Currency 4 8 2 6 3 4" xfId="9074" xr:uid="{741EEB04-B9B9-40F5-AE0F-2BD424E3CB81}"/>
    <cellStyle name="Currency 4 8 2 6 3 4 2" xfId="27930" xr:uid="{7CBC7B30-FF55-4CF8-92D5-EC57B1FC6D5A}"/>
    <cellStyle name="Currency 4 8 2 6 3 4 2 2" xfId="46692" xr:uid="{7B75F5A8-25B3-4E02-B8C1-A7A83A5262F8}"/>
    <cellStyle name="Currency 4 8 2 6 3 4 3" xfId="18539" xr:uid="{3329A2AE-E593-4FCE-897D-77954A1F4F3F}"/>
    <cellStyle name="Currency 4 8 2 6 3 4 4" xfId="37311" xr:uid="{11775709-A0E9-4D14-AA53-CAC73D8E8526}"/>
    <cellStyle name="Currency 4 8 2 6 3 5" xfId="24095" xr:uid="{0F9383FB-45D1-48D7-B7C2-7A0FDAFF0127}"/>
    <cellStyle name="Currency 4 8 2 6 3 5 2" xfId="42858" xr:uid="{096641EB-278F-44A5-978C-1D89F64DD6E4}"/>
    <cellStyle name="Currency 4 8 2 6 3 6" xfId="14704" xr:uid="{CD684710-DB93-4F6B-96A8-E8CFE8454F64}"/>
    <cellStyle name="Currency 4 8 2 6 3 7" xfId="33477" xr:uid="{3913DA99-7D59-4BBB-829C-CC7B3D9F3254}"/>
    <cellStyle name="Currency 4 8 2 6 3 8" xfId="51422" xr:uid="{E6042BAA-D354-4D31-A30A-AC5A644E75D8}"/>
    <cellStyle name="Currency 4 8 2 6 3 9" xfId="5048" xr:uid="{9D41DF63-E7BD-45AC-B5A6-D5CA4C60A11A}"/>
    <cellStyle name="Currency 4 8 2 6 4" xfId="5824" xr:uid="{CDE625AE-088D-43F2-B5B1-41360C847995}"/>
    <cellStyle name="Currency 4 8 2 6 4 2" xfId="11716" xr:uid="{B1554849-B86A-4068-88B7-189B6E28B800}"/>
    <cellStyle name="Currency 4 8 2 6 4 2 2" xfId="30531" xr:uid="{E3A3FD52-9D50-4179-BC36-626C21D6B444}"/>
    <cellStyle name="Currency 4 8 2 6 4 2 2 2" xfId="49293" xr:uid="{EC0544AB-4E7B-49FE-8267-8D81D4CD099B}"/>
    <cellStyle name="Currency 4 8 2 6 4 2 3" xfId="21140" xr:uid="{3DC9C378-7B00-4F90-804D-96AFA08D2CFB}"/>
    <cellStyle name="Currency 4 8 2 6 4 2 4" xfId="39912" xr:uid="{160EE067-6D78-4FD8-AD1A-6BE1BCE43CE6}"/>
    <cellStyle name="Currency 4 8 2 6 4 3" xfId="24871" xr:uid="{26697DEE-1388-452C-B9EC-71296AFD089D}"/>
    <cellStyle name="Currency 4 8 2 6 4 3 2" xfId="43633" xr:uid="{AC68A907-D0A0-4753-9794-02342E139034}"/>
    <cellStyle name="Currency 4 8 2 6 4 4" xfId="15480" xr:uid="{23BBD45C-1A8D-4808-AEB8-F990708D6438}"/>
    <cellStyle name="Currency 4 8 2 6 4 5" xfId="34252" xr:uid="{60C61DAC-08F5-4227-A3C4-0E026FF99A22}"/>
    <cellStyle name="Currency 4 8 2 6 4 6" xfId="54023" xr:uid="{BE3ABE84-9AC1-4AE7-925A-F81FD05D02C5}"/>
    <cellStyle name="Currency 4 8 2 6 4 7" xfId="61875" xr:uid="{D47C2CB0-8BF2-490D-ACA7-B564C63582BF}"/>
    <cellStyle name="Currency 4 8 2 6 5" xfId="4273" xr:uid="{5D1FDD6F-F370-4DEB-82BC-2AABAB20E10C}"/>
    <cellStyle name="Currency 4 8 2 6 5 2" xfId="11717" xr:uid="{5FE6DF0B-41C6-4248-BAF2-0B88FE9194BE}"/>
    <cellStyle name="Currency 4 8 2 6 5 2 2" xfId="30532" xr:uid="{E12DBB6A-808E-419C-8C12-F94D2B7F8BF5}"/>
    <cellStyle name="Currency 4 8 2 6 5 2 2 2" xfId="49294" xr:uid="{770DBEA1-1BE1-4D24-B81D-B50A0EB91532}"/>
    <cellStyle name="Currency 4 8 2 6 5 2 3" xfId="21141" xr:uid="{60A86860-D1CD-4624-A330-CE3398665600}"/>
    <cellStyle name="Currency 4 8 2 6 5 2 4" xfId="39913" xr:uid="{90D26021-0A9B-40F5-9E73-2B2000B495A8}"/>
    <cellStyle name="Currency 4 8 2 6 5 3" xfId="23320" xr:uid="{3F5D1B79-36C0-474C-B3C4-4946953B5BAB}"/>
    <cellStyle name="Currency 4 8 2 6 5 3 2" xfId="42083" xr:uid="{63A3CF45-D8BC-4A37-8E3D-9E506A8C8699}"/>
    <cellStyle name="Currency 4 8 2 6 5 4" xfId="13929" xr:uid="{F74709DD-5781-47FD-B9A7-AB0D610C32CA}"/>
    <cellStyle name="Currency 4 8 2 6 5 5" xfId="32702" xr:uid="{3EA368CB-DE9C-4EDC-8D4C-166BD0A64B7E}"/>
    <cellStyle name="Currency 4 8 2 6 5 6" xfId="54024" xr:uid="{6D72C738-400B-4DF2-8A40-94F30A99234C}"/>
    <cellStyle name="Currency 4 8 2 6 5 7" xfId="61876" xr:uid="{1C5AE014-A8B1-45C6-B904-DFA3984EB4D7}"/>
    <cellStyle name="Currency 4 8 2 6 6" xfId="7339" xr:uid="{FF886D29-930D-476A-BABF-17EF8B08EB1A}"/>
    <cellStyle name="Currency 4 8 2 6 6 2" xfId="26376" xr:uid="{07A07CF0-FA93-47D6-B66B-D39AB06A0B7A}"/>
    <cellStyle name="Currency 4 8 2 6 6 2 2" xfId="45138" xr:uid="{DD898314-B053-4CB7-AE3B-1DA5C2C28055}"/>
    <cellStyle name="Currency 4 8 2 6 6 3" xfId="16985" xr:uid="{8CB12D05-C161-469D-A89E-E062AE2FA16A}"/>
    <cellStyle name="Currency 4 8 2 6 6 4" xfId="35757" xr:uid="{3707D373-D9BC-4CD3-BC39-DB967505E7A2}"/>
    <cellStyle name="Currency 4 8 2 6 7" xfId="9071" xr:uid="{1CBFC3FB-74C8-45D5-8501-28EFE25A8D11}"/>
    <cellStyle name="Currency 4 8 2 6 7 2" xfId="27927" xr:uid="{02548B7E-F204-4F71-B9A9-A74D00D21746}"/>
    <cellStyle name="Currency 4 8 2 6 7 2 2" xfId="46689" xr:uid="{0A714DBE-1669-4DC6-8D76-AADA65D7AC15}"/>
    <cellStyle name="Currency 4 8 2 6 7 3" xfId="18536" xr:uid="{DA51C103-936F-4AB2-8FD4-7E43B185909B}"/>
    <cellStyle name="Currency 4 8 2 6 7 4" xfId="37308" xr:uid="{CBF9644B-4363-4208-9956-2E4EF29521C2}"/>
    <cellStyle name="Currency 4 8 2 6 8" xfId="22779" xr:uid="{9B38CE83-21C3-4F49-88BD-36047CCC5FFB}"/>
    <cellStyle name="Currency 4 8 2 6 8 2" xfId="41549" xr:uid="{D57EF442-C733-4F07-A66F-53CF7C8AFFEB}"/>
    <cellStyle name="Currency 4 8 2 6 9" xfId="13388" xr:uid="{02CBD65D-A63E-4237-B6E2-0FA171689066}"/>
    <cellStyle name="Currency 4 8 2 7" xfId="2854" xr:uid="{BB9CAA11-E222-48D0-8559-19BD46482396}"/>
    <cellStyle name="Currency 4 8 2 7 10" xfId="51423" xr:uid="{5CED2B4A-5475-4002-A363-31A681AE2577}"/>
    <cellStyle name="Currency 4 8 2 7 11" xfId="3730" xr:uid="{EDAD5C80-D99D-4848-947C-3824BBEBFAFF}"/>
    <cellStyle name="Currency 4 8 2 7 12" xfId="59490" xr:uid="{6001CA57-EBA4-49E7-B7FF-C68C1CD9A097}"/>
    <cellStyle name="Currency 4 8 2 7 2" xfId="2855" xr:uid="{F4C1B21C-2C3F-47D7-91AC-4AF64A9D3CB0}"/>
    <cellStyle name="Currency 4 8 2 7 2 10" xfId="59491" xr:uid="{5571590A-0E6D-49E0-A921-EFDE1AFEC676}"/>
    <cellStyle name="Currency 4 8 2 7 2 2" xfId="7344" xr:uid="{41C0B07D-B296-47FD-9469-9C80FC66B898}"/>
    <cellStyle name="Currency 4 8 2 7 2 2 2" xfId="11718" xr:uid="{08D21684-597A-4694-B0E2-61452B97A872}"/>
    <cellStyle name="Currency 4 8 2 7 2 2 2 2" xfId="30533" xr:uid="{61DF810E-D624-46C1-AC46-C4AFB9E794F1}"/>
    <cellStyle name="Currency 4 8 2 7 2 2 2 2 2" xfId="49295" xr:uid="{E1F9DEC8-B798-4C6B-B03A-5EA1EF6AD586}"/>
    <cellStyle name="Currency 4 8 2 7 2 2 2 3" xfId="21142" xr:uid="{C8D5263C-E4D1-4EE8-87A1-413A98AE59EC}"/>
    <cellStyle name="Currency 4 8 2 7 2 2 2 4" xfId="39914" xr:uid="{972191BB-A6A0-4CD9-829A-4ECDBFA751F5}"/>
    <cellStyle name="Currency 4 8 2 7 2 2 3" xfId="26381" xr:uid="{E4F11D23-C522-4537-A188-78C8AB2B3D41}"/>
    <cellStyle name="Currency 4 8 2 7 2 2 3 2" xfId="45143" xr:uid="{A78206ED-3B0B-4AEA-A816-3780C60E3D48}"/>
    <cellStyle name="Currency 4 8 2 7 2 2 4" xfId="16990" xr:uid="{8DF8418D-CF4E-470D-9C52-CAABDE807F87}"/>
    <cellStyle name="Currency 4 8 2 7 2 2 5" xfId="35762" xr:uid="{1847ED19-8560-4420-843F-3535D15CEF77}"/>
    <cellStyle name="Currency 4 8 2 7 2 2 6" xfId="54025" xr:uid="{C2E4F884-AF8E-4819-A798-338345C4B75B}"/>
    <cellStyle name="Currency 4 8 2 7 2 2 7" xfId="61877" xr:uid="{91077E82-656A-49EC-BA9C-8B4095F302FB}"/>
    <cellStyle name="Currency 4 8 2 7 2 3" xfId="11719" xr:uid="{FB9C8674-199C-4FFD-837C-5BFD9AFD9041}"/>
    <cellStyle name="Currency 4 8 2 7 2 3 2" xfId="30534" xr:uid="{85154DD7-5BF1-491E-9C24-A6726684B0DD}"/>
    <cellStyle name="Currency 4 8 2 7 2 3 2 2" xfId="49296" xr:uid="{9BE877E8-C265-494F-9480-38563446EF2A}"/>
    <cellStyle name="Currency 4 8 2 7 2 3 3" xfId="21143" xr:uid="{BAC99916-9F17-402B-95FD-C70CAB2F722B}"/>
    <cellStyle name="Currency 4 8 2 7 2 3 4" xfId="39915" xr:uid="{AC40E137-C140-43D5-B994-BF91BA5EFABA}"/>
    <cellStyle name="Currency 4 8 2 7 2 3 5" xfId="54026" xr:uid="{69FED481-1058-477A-8281-55A9D4F74DCB}"/>
    <cellStyle name="Currency 4 8 2 7 2 3 6" xfId="61878" xr:uid="{6EDE165E-FBE8-49A8-A3C4-E150FAA5B50E}"/>
    <cellStyle name="Currency 4 8 2 7 2 4" xfId="9076" xr:uid="{728AF186-FE90-409D-9F1B-3D6B26E29FCB}"/>
    <cellStyle name="Currency 4 8 2 7 2 4 2" xfId="27932" xr:uid="{5311C1EE-D777-4F1E-A156-37DE5EB5B673}"/>
    <cellStyle name="Currency 4 8 2 7 2 4 2 2" xfId="46694" xr:uid="{43B7A1A9-24FE-4355-A1ED-69F5C16E4DBF}"/>
    <cellStyle name="Currency 4 8 2 7 2 4 3" xfId="18541" xr:uid="{12A9C898-4886-4E1C-84F5-14DBC4DDA34C}"/>
    <cellStyle name="Currency 4 8 2 7 2 4 4" xfId="37313" xr:uid="{51AC583A-47E6-4472-AB80-2769FC79DB5D}"/>
    <cellStyle name="Currency 4 8 2 7 2 5" xfId="24313" xr:uid="{373D32AB-4E7E-40DC-953B-4AD3BE99F591}"/>
    <cellStyle name="Currency 4 8 2 7 2 5 2" xfId="43076" xr:uid="{BAD35578-BEAA-4BCC-BC42-576B1CD8E039}"/>
    <cellStyle name="Currency 4 8 2 7 2 6" xfId="14922" xr:uid="{13942842-8348-4218-8193-F39704118D5F}"/>
    <cellStyle name="Currency 4 8 2 7 2 7" xfId="33695" xr:uid="{4CA3B083-BD29-4EE1-B45B-5333CFF252CC}"/>
    <cellStyle name="Currency 4 8 2 7 2 8" xfId="51424" xr:uid="{ECAD4E12-C991-4F1A-B90D-DD16712BB4A8}"/>
    <cellStyle name="Currency 4 8 2 7 2 9" xfId="5266" xr:uid="{43A74321-33EF-4398-B0C7-8579FD6B9504}"/>
    <cellStyle name="Currency 4 8 2 7 3" xfId="6042" xr:uid="{4EF65E7B-9BA1-4AE4-AB23-98DAC855358E}"/>
    <cellStyle name="Currency 4 8 2 7 3 2" xfId="11720" xr:uid="{180FB6B4-E577-4850-A883-FD0622DB56D8}"/>
    <cellStyle name="Currency 4 8 2 7 3 2 2" xfId="30535" xr:uid="{F0F470CB-1E8E-425A-BEF2-3C775656629E}"/>
    <cellStyle name="Currency 4 8 2 7 3 2 2 2" xfId="49297" xr:uid="{337BAA49-0B26-4701-A623-D4C86F59A140}"/>
    <cellStyle name="Currency 4 8 2 7 3 2 3" xfId="21144" xr:uid="{682E8872-1118-4C95-BC04-50C2E4DD37ED}"/>
    <cellStyle name="Currency 4 8 2 7 3 2 4" xfId="39916" xr:uid="{85DD0552-E9B9-4F0A-A1C3-3247201D44A8}"/>
    <cellStyle name="Currency 4 8 2 7 3 3" xfId="25089" xr:uid="{673C23FA-FBDF-46DB-AB97-4D02A0A378C0}"/>
    <cellStyle name="Currency 4 8 2 7 3 3 2" xfId="43851" xr:uid="{D0ECCA9A-54D7-4598-9A5F-F778E93236B3}"/>
    <cellStyle name="Currency 4 8 2 7 3 4" xfId="15698" xr:uid="{8E2295BE-E2BE-42E1-BDCC-78CDA0530318}"/>
    <cellStyle name="Currency 4 8 2 7 3 5" xfId="34470" xr:uid="{DF3C3BC4-2D4D-458C-9FDF-82388A394FF5}"/>
    <cellStyle name="Currency 4 8 2 7 3 6" xfId="54027" xr:uid="{7E658C5C-8D4B-445F-98C3-B5840FFD2741}"/>
    <cellStyle name="Currency 4 8 2 7 3 7" xfId="61879" xr:uid="{80D7177D-BDE5-41A2-824D-0B201ABD599F}"/>
    <cellStyle name="Currency 4 8 2 7 4" xfId="4491" xr:uid="{2099BF41-7035-429D-BFB4-E07989F94016}"/>
    <cellStyle name="Currency 4 8 2 7 4 2" xfId="11721" xr:uid="{E02C1497-A965-45F3-BB6D-4BD6C5ADCC5F}"/>
    <cellStyle name="Currency 4 8 2 7 4 2 2" xfId="30536" xr:uid="{3297FCAA-C412-4D2F-8430-FBD8B192562C}"/>
    <cellStyle name="Currency 4 8 2 7 4 2 2 2" xfId="49298" xr:uid="{DE393CC5-BF88-4491-BE13-BDB7496D1D44}"/>
    <cellStyle name="Currency 4 8 2 7 4 2 3" xfId="21145" xr:uid="{692488C9-ABE1-4FA7-A460-82F601FF4F0E}"/>
    <cellStyle name="Currency 4 8 2 7 4 2 4" xfId="39917" xr:uid="{5B4D85A5-0051-4499-AD25-AACA3803E2AA}"/>
    <cellStyle name="Currency 4 8 2 7 4 3" xfId="23538" xr:uid="{40229B4F-A0ED-4CFE-A696-B0569E1CAFE4}"/>
    <cellStyle name="Currency 4 8 2 7 4 3 2" xfId="42301" xr:uid="{A503B754-F6A6-4B6F-A4F8-ED0B9D7C86F2}"/>
    <cellStyle name="Currency 4 8 2 7 4 4" xfId="14147" xr:uid="{3C2B0C15-B00B-4877-B050-A6799F4E634F}"/>
    <cellStyle name="Currency 4 8 2 7 4 5" xfId="32920" xr:uid="{3AC2E0AA-37AB-4E3F-BE86-5EDC32E4CD47}"/>
    <cellStyle name="Currency 4 8 2 7 4 6" xfId="54028" xr:uid="{F27F6AFD-5F0C-42C0-8277-8E8EF42ED975}"/>
    <cellStyle name="Currency 4 8 2 7 4 7" xfId="61880" xr:uid="{D4D4096D-FAED-483B-84AD-88BA2AAA6A46}"/>
    <cellStyle name="Currency 4 8 2 7 5" xfId="7343" xr:uid="{512A2A0F-41EF-4206-B1F5-D2343785FE68}"/>
    <cellStyle name="Currency 4 8 2 7 5 2" xfId="26380" xr:uid="{723A172E-FE34-41EE-B7E5-23DC1CCE6768}"/>
    <cellStyle name="Currency 4 8 2 7 5 2 2" xfId="45142" xr:uid="{C271A770-C6E2-4D2F-B375-0DCD8B7032C1}"/>
    <cellStyle name="Currency 4 8 2 7 5 3" xfId="16989" xr:uid="{985CFAB6-E04E-45F1-8A74-6FC8362D05A9}"/>
    <cellStyle name="Currency 4 8 2 7 5 4" xfId="35761" xr:uid="{5BC7C128-E138-4A39-884C-C89B0F6EEE44}"/>
    <cellStyle name="Currency 4 8 2 7 6" xfId="9075" xr:uid="{4C2C8D7E-033A-4801-B126-043D5EFE87E0}"/>
    <cellStyle name="Currency 4 8 2 7 6 2" xfId="27931" xr:uid="{167A5F07-07B6-4C28-86D8-532FB593A9BA}"/>
    <cellStyle name="Currency 4 8 2 7 6 2 2" xfId="46693" xr:uid="{6C8C57B7-DBAA-4ECD-81BC-D179583E169E}"/>
    <cellStyle name="Currency 4 8 2 7 6 3" xfId="18540" xr:uid="{CEB69F59-BD70-4711-B19E-6B9C5B3AC6D0}"/>
    <cellStyle name="Currency 4 8 2 7 6 4" xfId="37312" xr:uid="{151E0A8D-2547-4A50-9E21-A0D61BE300C1}"/>
    <cellStyle name="Currency 4 8 2 7 7" xfId="22781" xr:uid="{EA45B6C4-F1B3-4EEB-81BA-60F809128272}"/>
    <cellStyle name="Currency 4 8 2 7 7 2" xfId="41551" xr:uid="{8BCBA245-BDB3-4261-A040-CC726169BE2F}"/>
    <cellStyle name="Currency 4 8 2 7 8" xfId="13390" xr:uid="{124273DD-09D6-4656-BA48-2C69F20E3DA0}"/>
    <cellStyle name="Currency 4 8 2 7 9" xfId="32170" xr:uid="{4A8E7B76-30AD-44BC-8FE6-74222BB8CEA3}"/>
    <cellStyle name="Currency 4 8 2 8" xfId="2856" xr:uid="{C7851EBF-41BD-4651-8E47-24E25ED10044}"/>
    <cellStyle name="Currency 4 8 2 8 10" xfId="51425" xr:uid="{3F4EE70A-7F59-4B6F-82C2-D269AD5CA902}"/>
    <cellStyle name="Currency 4 8 2 8 11" xfId="3731" xr:uid="{696AB458-1EA2-455D-BF38-D9AB6C33FFCC}"/>
    <cellStyle name="Currency 4 8 2 8 12" xfId="59492" xr:uid="{269E272D-82EF-4C1B-8AA7-BD3464B4940E}"/>
    <cellStyle name="Currency 4 8 2 8 2" xfId="2857" xr:uid="{2881D057-7AED-4159-BE92-AF9C55A3E929}"/>
    <cellStyle name="Currency 4 8 2 8 2 10" xfId="59493" xr:uid="{8A9D6A4D-D76E-41BC-ABDF-4017C1BAD584}"/>
    <cellStyle name="Currency 4 8 2 8 2 2" xfId="7346" xr:uid="{7E541063-D6A0-474A-ADA6-B7886174021B}"/>
    <cellStyle name="Currency 4 8 2 8 2 2 2" xfId="11722" xr:uid="{84B4DE3A-90B0-473D-8C3D-868ECFF9B918}"/>
    <cellStyle name="Currency 4 8 2 8 2 2 2 2" xfId="30537" xr:uid="{B8D64C73-754D-4B65-A644-3B1A7FD61AB9}"/>
    <cellStyle name="Currency 4 8 2 8 2 2 2 2 2" xfId="49299" xr:uid="{22463626-4AF3-4044-8204-99EA7B49D972}"/>
    <cellStyle name="Currency 4 8 2 8 2 2 2 3" xfId="21146" xr:uid="{875D2A66-5A58-42A2-AD75-AE2FC50836D8}"/>
    <cellStyle name="Currency 4 8 2 8 2 2 2 4" xfId="39918" xr:uid="{65AB7F3C-17A6-4CF0-9A20-30CC5FC8B3CE}"/>
    <cellStyle name="Currency 4 8 2 8 2 2 3" xfId="26383" xr:uid="{DEC012C7-CF59-43EE-874F-9D28991ACC70}"/>
    <cellStyle name="Currency 4 8 2 8 2 2 3 2" xfId="45145" xr:uid="{08D8D4AF-8BB7-4608-A997-5F3E1EB8C515}"/>
    <cellStyle name="Currency 4 8 2 8 2 2 4" xfId="16992" xr:uid="{02D0038C-033D-4240-8FDE-B94AADA99CBC}"/>
    <cellStyle name="Currency 4 8 2 8 2 2 5" xfId="35764" xr:uid="{8996A358-F512-4C74-A9B9-C32FD751FAC1}"/>
    <cellStyle name="Currency 4 8 2 8 2 2 6" xfId="54029" xr:uid="{7498FB95-EB20-40B3-B35D-5E792367C12A}"/>
    <cellStyle name="Currency 4 8 2 8 2 2 7" xfId="61881" xr:uid="{BE9CA061-933C-4647-B5DC-8F8B615ACDB3}"/>
    <cellStyle name="Currency 4 8 2 8 2 3" xfId="11723" xr:uid="{6E544BC5-F792-4BE9-A0E3-D2139D3176A0}"/>
    <cellStyle name="Currency 4 8 2 8 2 3 2" xfId="30538" xr:uid="{8D1F10C8-E9E2-4DBC-AC51-49FDA5A0129C}"/>
    <cellStyle name="Currency 4 8 2 8 2 3 2 2" xfId="49300" xr:uid="{259D3EE9-A4C6-42D0-AB13-0D9D6FC9F274}"/>
    <cellStyle name="Currency 4 8 2 8 2 3 3" xfId="21147" xr:uid="{81C09239-B8A0-41AD-B5B9-1A32EA436A4E}"/>
    <cellStyle name="Currency 4 8 2 8 2 3 4" xfId="39919" xr:uid="{FE5A13D1-7DC8-4199-8AB2-5E9A72B6CA40}"/>
    <cellStyle name="Currency 4 8 2 8 2 3 5" xfId="54030" xr:uid="{14733DB2-8E33-4023-A34E-9A10F2C2CFAF}"/>
    <cellStyle name="Currency 4 8 2 8 2 3 6" xfId="61882" xr:uid="{040109DB-8599-4DE4-9344-397867289376}"/>
    <cellStyle name="Currency 4 8 2 8 2 4" xfId="9078" xr:uid="{DFC688E1-3351-4600-8C75-BA528D5E9DD8}"/>
    <cellStyle name="Currency 4 8 2 8 2 4 2" xfId="27934" xr:uid="{E6EFF9CE-9248-41A3-8669-4ADEFFAE0FC2}"/>
    <cellStyle name="Currency 4 8 2 8 2 4 2 2" xfId="46696" xr:uid="{0E2C5DFF-7C5F-4871-AE66-792278C7DB71}"/>
    <cellStyle name="Currency 4 8 2 8 2 4 3" xfId="18543" xr:uid="{B38F1C3F-D2BB-458E-AA8F-FE8DEF8C4D63}"/>
    <cellStyle name="Currency 4 8 2 8 2 4 4" xfId="37315" xr:uid="{384A6429-B20A-4A99-9993-8D6305AF99B1}"/>
    <cellStyle name="Currency 4 8 2 8 2 5" xfId="24563" xr:uid="{8B127053-F7FD-4785-9E20-312ACE2F600B}"/>
    <cellStyle name="Currency 4 8 2 8 2 5 2" xfId="43325" xr:uid="{B8F2EE45-35A6-4C42-A12A-1A7FE6AF21D8}"/>
    <cellStyle name="Currency 4 8 2 8 2 6" xfId="15172" xr:uid="{86A71E4A-BF94-4791-8F88-764A29BF30E0}"/>
    <cellStyle name="Currency 4 8 2 8 2 7" xfId="33944" xr:uid="{DBDEBE4B-6162-4BE1-98F6-DB533E96058B}"/>
    <cellStyle name="Currency 4 8 2 8 2 8" xfId="51426" xr:uid="{9FB96435-D260-478A-A94E-DD302D4AC2BD}"/>
    <cellStyle name="Currency 4 8 2 8 2 9" xfId="5516" xr:uid="{6C0DA86D-A5E7-4900-BA23-D9B119D44147}"/>
    <cellStyle name="Currency 4 8 2 8 3" xfId="6291" xr:uid="{8E2F5B52-50ED-4815-9E99-790C6587A5E8}"/>
    <cellStyle name="Currency 4 8 2 8 3 2" xfId="11724" xr:uid="{477BF799-1CAA-4F55-839A-04F6E1EBF2A9}"/>
    <cellStyle name="Currency 4 8 2 8 3 2 2" xfId="30539" xr:uid="{8BC9425B-B69B-4D19-877E-8B13700444CC}"/>
    <cellStyle name="Currency 4 8 2 8 3 2 2 2" xfId="49301" xr:uid="{39C89CFA-45CD-486D-9129-656EE1AF28F8}"/>
    <cellStyle name="Currency 4 8 2 8 3 2 3" xfId="21148" xr:uid="{6A72E2D6-A0D5-4CF6-A544-B29880AB0D1F}"/>
    <cellStyle name="Currency 4 8 2 8 3 2 4" xfId="39920" xr:uid="{AA14D20C-2906-46E9-8A2A-1BCE699E3F47}"/>
    <cellStyle name="Currency 4 8 2 8 3 3" xfId="25338" xr:uid="{475F6E63-7862-4123-A0EA-BF7AEAAEB95B}"/>
    <cellStyle name="Currency 4 8 2 8 3 3 2" xfId="44100" xr:uid="{FFB1FE89-AD92-4002-A13D-B20F4A2ACD49}"/>
    <cellStyle name="Currency 4 8 2 8 3 4" xfId="15947" xr:uid="{02116F73-B80A-462E-AF0C-BBA9A1F6FF32}"/>
    <cellStyle name="Currency 4 8 2 8 3 5" xfId="34719" xr:uid="{7D2081FC-131F-4A94-8333-DE5A97597971}"/>
    <cellStyle name="Currency 4 8 2 8 3 6" xfId="54031" xr:uid="{445032D9-E1A3-4DE8-9094-9CEDE0FB29B6}"/>
    <cellStyle name="Currency 4 8 2 8 3 7" xfId="61883" xr:uid="{D4D1C472-DC48-47FC-A04E-B18B3033DD6D}"/>
    <cellStyle name="Currency 4 8 2 8 4" xfId="4740" xr:uid="{8644AA38-08EE-4108-932B-F41B06B6772B}"/>
    <cellStyle name="Currency 4 8 2 8 4 2" xfId="11725" xr:uid="{979524E1-FFE1-4B95-8616-4FAD5D3CA9DA}"/>
    <cellStyle name="Currency 4 8 2 8 4 2 2" xfId="30540" xr:uid="{D522F6A4-D19F-4586-9599-212C51EBF55F}"/>
    <cellStyle name="Currency 4 8 2 8 4 2 2 2" xfId="49302" xr:uid="{7B08442D-6C51-4915-B77D-C43058DBA6CD}"/>
    <cellStyle name="Currency 4 8 2 8 4 2 3" xfId="21149" xr:uid="{F915ACD6-9DB3-4F5F-907E-00EFEDD5A972}"/>
    <cellStyle name="Currency 4 8 2 8 4 2 4" xfId="39921" xr:uid="{30D9BF1B-D1D1-4919-8F17-D92184A5A775}"/>
    <cellStyle name="Currency 4 8 2 8 4 3" xfId="23787" xr:uid="{A562B26C-092F-488E-A333-C1ED761AA176}"/>
    <cellStyle name="Currency 4 8 2 8 4 3 2" xfId="42550" xr:uid="{60ADE47E-F719-46B4-8F80-B683C872F9BB}"/>
    <cellStyle name="Currency 4 8 2 8 4 4" xfId="14396" xr:uid="{1118B17F-6A4F-41AE-8CBE-3C50A558856D}"/>
    <cellStyle name="Currency 4 8 2 8 4 5" xfId="33169" xr:uid="{3D923F17-73C5-43F3-97B1-CCF2FBCC0725}"/>
    <cellStyle name="Currency 4 8 2 8 4 6" xfId="54032" xr:uid="{25D15D08-0686-4E01-8544-51FD11554ED5}"/>
    <cellStyle name="Currency 4 8 2 8 4 7" xfId="61884" xr:uid="{CCF320A4-B37C-40AD-84EB-F8C970D7A4B2}"/>
    <cellStyle name="Currency 4 8 2 8 5" xfId="7345" xr:uid="{EAB53281-056E-43EA-8524-51DF24CD2E7A}"/>
    <cellStyle name="Currency 4 8 2 8 5 2" xfId="26382" xr:uid="{6E1D70B8-7883-44A6-9A69-5A84EA2E82FE}"/>
    <cellStyle name="Currency 4 8 2 8 5 2 2" xfId="45144" xr:uid="{6B9ECEB2-6EAB-4559-B16E-F7FDF78C598C}"/>
    <cellStyle name="Currency 4 8 2 8 5 3" xfId="16991" xr:uid="{2F93A206-50BE-4DEE-AA5C-CB37C25CE364}"/>
    <cellStyle name="Currency 4 8 2 8 5 4" xfId="35763" xr:uid="{27108587-6AC8-4729-A44F-F0F699003E38}"/>
    <cellStyle name="Currency 4 8 2 8 6" xfId="9077" xr:uid="{572D079E-F4CE-4D94-AD67-5F4074E47F44}"/>
    <cellStyle name="Currency 4 8 2 8 6 2" xfId="27933" xr:uid="{FBDD3A4F-4646-430F-AD91-22500959DE13}"/>
    <cellStyle name="Currency 4 8 2 8 6 2 2" xfId="46695" xr:uid="{75AA0C44-7937-4E79-B1FE-1011B196B303}"/>
    <cellStyle name="Currency 4 8 2 8 6 3" xfId="18542" xr:uid="{F27E40C5-9210-4E5F-8FC8-23D775427D40}"/>
    <cellStyle name="Currency 4 8 2 8 6 4" xfId="37314" xr:uid="{EA038F1B-A967-46BF-92C7-EE5F62618456}"/>
    <cellStyle name="Currency 4 8 2 8 7" xfId="22782" xr:uid="{E2006932-E57C-4369-803B-6E96FBEDBA1C}"/>
    <cellStyle name="Currency 4 8 2 8 7 2" xfId="41552" xr:uid="{F9D60866-4F1E-416E-B847-CE2F83957DF8}"/>
    <cellStyle name="Currency 4 8 2 8 8" xfId="13391" xr:uid="{BB36C2EF-4C02-4AFF-9137-266EA4314FDA}"/>
    <cellStyle name="Currency 4 8 2 8 9" xfId="32171" xr:uid="{3925F52E-4DCE-4C9D-9905-0C2386D531DC}"/>
    <cellStyle name="Currency 4 8 2 9" xfId="2858" xr:uid="{A143803D-CD29-447C-9E3F-B5E1BFDBD075}"/>
    <cellStyle name="Currency 4 8 2 9 10" xfId="51427" xr:uid="{878FC9D2-EA53-4515-9905-3DC19B0B99A0}"/>
    <cellStyle name="Currency 4 8 2 9 11" xfId="3732" xr:uid="{B3794FF0-4AC8-4352-BE17-184FD80A606C}"/>
    <cellStyle name="Currency 4 8 2 9 12" xfId="59494" xr:uid="{B9822BA5-31D4-4109-9836-8AD599788371}"/>
    <cellStyle name="Currency 4 8 2 9 2" xfId="2859" xr:uid="{D5CD3C09-5725-4B12-B170-56FC80060D4D}"/>
    <cellStyle name="Currency 4 8 2 9 2 10" xfId="59495" xr:uid="{2DF6E2E8-79FE-44DF-A367-1D72DE27E817}"/>
    <cellStyle name="Currency 4 8 2 9 2 2" xfId="7348" xr:uid="{E9EA7111-2F0C-42A1-9E33-824167B34D5A}"/>
    <cellStyle name="Currency 4 8 2 9 2 2 2" xfId="11726" xr:uid="{31D251EC-64DB-4C99-9EEF-C0E722525C95}"/>
    <cellStyle name="Currency 4 8 2 9 2 2 2 2" xfId="30541" xr:uid="{1F719FC0-1131-42AD-A20C-E9B2A6B576CF}"/>
    <cellStyle name="Currency 4 8 2 9 2 2 2 2 2" xfId="49303" xr:uid="{2E944DDF-8AC4-4237-A15B-782052DEFB31}"/>
    <cellStyle name="Currency 4 8 2 9 2 2 2 3" xfId="21150" xr:uid="{806ECC4E-73FE-4C87-B554-08D969C3C387}"/>
    <cellStyle name="Currency 4 8 2 9 2 2 2 4" xfId="39922" xr:uid="{131F1F54-4A6F-4B98-B179-02FDE499BAF5}"/>
    <cellStyle name="Currency 4 8 2 9 2 2 3" xfId="26385" xr:uid="{71827DD3-F9C8-4129-828B-A59C773348E6}"/>
    <cellStyle name="Currency 4 8 2 9 2 2 3 2" xfId="45147" xr:uid="{5C38D913-465A-4613-A71D-8569C98D9CE0}"/>
    <cellStyle name="Currency 4 8 2 9 2 2 4" xfId="16994" xr:uid="{BDC6B92F-A8B7-4032-9CDA-107CFA3E4904}"/>
    <cellStyle name="Currency 4 8 2 9 2 2 5" xfId="35766" xr:uid="{AF2A562C-C9C7-4A79-B731-E11D931267F7}"/>
    <cellStyle name="Currency 4 8 2 9 2 2 6" xfId="54033" xr:uid="{B36158E4-72C1-419E-8475-D98DB406EE82}"/>
    <cellStyle name="Currency 4 8 2 9 2 2 7" xfId="61885" xr:uid="{FD204BE1-194A-4664-8868-DECF9877CBFF}"/>
    <cellStyle name="Currency 4 8 2 9 2 3" xfId="11727" xr:uid="{1672F90D-1FB1-4052-980F-1427CD5D12D1}"/>
    <cellStyle name="Currency 4 8 2 9 2 3 2" xfId="30542" xr:uid="{B2152038-CD63-4154-87B7-20FF174E696B}"/>
    <cellStyle name="Currency 4 8 2 9 2 3 2 2" xfId="49304" xr:uid="{DC22C89B-E0E3-49DF-AAB0-480D30D64FC2}"/>
    <cellStyle name="Currency 4 8 2 9 2 3 3" xfId="21151" xr:uid="{C358F493-8988-4EEC-BB32-9F7B9478B1EB}"/>
    <cellStyle name="Currency 4 8 2 9 2 3 4" xfId="39923" xr:uid="{8178F46D-2F0E-4172-808D-2632AA50FC61}"/>
    <cellStyle name="Currency 4 8 2 9 2 3 5" xfId="54034" xr:uid="{AE702156-E696-4E48-A8CA-E459536D1941}"/>
    <cellStyle name="Currency 4 8 2 9 2 3 6" xfId="61886" xr:uid="{BD247BD8-10DA-44BD-9EA9-0AF8B6316673}"/>
    <cellStyle name="Currency 4 8 2 9 2 4" xfId="9080" xr:uid="{AA203DE8-77FF-4911-BAF6-B67ED94499A5}"/>
    <cellStyle name="Currency 4 8 2 9 2 4 2" xfId="27936" xr:uid="{34A0E1A3-C09C-4181-B56C-FE9E1595652C}"/>
    <cellStyle name="Currency 4 8 2 9 2 4 2 2" xfId="46698" xr:uid="{4631CAC6-5A8C-4394-B221-03BA0B73940F}"/>
    <cellStyle name="Currency 4 8 2 9 2 4 3" xfId="18545" xr:uid="{2AB83802-5FB1-4BA7-B6BD-C911350D313E}"/>
    <cellStyle name="Currency 4 8 2 9 2 4 4" xfId="37317" xr:uid="{A8040301-1A43-4CEF-A69C-812A3C926453}"/>
    <cellStyle name="Currency 4 8 2 9 2 5" xfId="24615" xr:uid="{D8B215FE-0078-4DF4-83F7-537AA574D9D7}"/>
    <cellStyle name="Currency 4 8 2 9 2 5 2" xfId="43377" xr:uid="{22567821-8DBC-4F2F-8AC5-CA6703E9D101}"/>
    <cellStyle name="Currency 4 8 2 9 2 6" xfId="15224" xr:uid="{D18B939F-41B8-4469-8DDC-401FF770826F}"/>
    <cellStyle name="Currency 4 8 2 9 2 7" xfId="33996" xr:uid="{84CB43EE-5E93-4A28-BE5A-71CEBBA047D5}"/>
    <cellStyle name="Currency 4 8 2 9 2 8" xfId="51428" xr:uid="{FA73172A-8CD2-4ABF-9190-DBA79BCF9665}"/>
    <cellStyle name="Currency 4 8 2 9 2 9" xfId="5568" xr:uid="{2B9F687F-A57B-4C24-8321-E4281B1B015C}"/>
    <cellStyle name="Currency 4 8 2 9 3" xfId="6343" xr:uid="{639DA890-53A1-452A-A9D4-0BD25683C840}"/>
    <cellStyle name="Currency 4 8 2 9 3 2" xfId="11728" xr:uid="{1013EFA3-5B07-4C5D-99DA-E57A7DC10EF5}"/>
    <cellStyle name="Currency 4 8 2 9 3 2 2" xfId="30543" xr:uid="{BD253DA2-F3D1-403D-BF63-E0DEEFB78F8E}"/>
    <cellStyle name="Currency 4 8 2 9 3 2 2 2" xfId="49305" xr:uid="{03B29DC4-2A47-4EF9-885F-AD214A8E2F98}"/>
    <cellStyle name="Currency 4 8 2 9 3 2 3" xfId="21152" xr:uid="{80207F01-358B-4AEE-B212-78236C541BC2}"/>
    <cellStyle name="Currency 4 8 2 9 3 2 4" xfId="39924" xr:uid="{0599545E-3401-436F-BEA6-4FB5BEECCD46}"/>
    <cellStyle name="Currency 4 8 2 9 3 3" xfId="25390" xr:uid="{038CBEE6-7106-4CA3-9F00-B47D87AE4728}"/>
    <cellStyle name="Currency 4 8 2 9 3 3 2" xfId="44152" xr:uid="{A1F604BE-D285-4743-A635-D32961C4839F}"/>
    <cellStyle name="Currency 4 8 2 9 3 4" xfId="15999" xr:uid="{558F535B-4762-4F25-8146-49384C0DA825}"/>
    <cellStyle name="Currency 4 8 2 9 3 5" xfId="34771" xr:uid="{B09906EC-BE52-4FB9-B5EA-01B8433841BF}"/>
    <cellStyle name="Currency 4 8 2 9 3 6" xfId="54035" xr:uid="{F6E5C73C-4AD2-4488-BFFF-749A029F283C}"/>
    <cellStyle name="Currency 4 8 2 9 3 7" xfId="61887" xr:uid="{13546AFA-20A7-4032-B7FC-F7307F8E860D}"/>
    <cellStyle name="Currency 4 8 2 9 4" xfId="4792" xr:uid="{133D4AD9-D2BD-4E14-9847-0FFB874269EF}"/>
    <cellStyle name="Currency 4 8 2 9 4 2" xfId="11729" xr:uid="{CDEEC23D-624D-49D3-992D-C9AEF6BF9A0F}"/>
    <cellStyle name="Currency 4 8 2 9 4 2 2" xfId="30544" xr:uid="{B82D735A-180A-45A1-8C63-BC1E14BDC170}"/>
    <cellStyle name="Currency 4 8 2 9 4 2 2 2" xfId="49306" xr:uid="{24535245-937D-479C-8D50-AA25459D47D7}"/>
    <cellStyle name="Currency 4 8 2 9 4 2 3" xfId="21153" xr:uid="{C59EC831-4056-4E1C-9054-4ED0CAD57445}"/>
    <cellStyle name="Currency 4 8 2 9 4 2 4" xfId="39925" xr:uid="{20A5781C-A6C4-4B38-8BEC-CCEEF53D158C}"/>
    <cellStyle name="Currency 4 8 2 9 4 3" xfId="23839" xr:uid="{FCE1EE01-239B-47F8-8515-6451558797A2}"/>
    <cellStyle name="Currency 4 8 2 9 4 3 2" xfId="42602" xr:uid="{F121ABBE-6F26-496E-9822-A8AB47A022D0}"/>
    <cellStyle name="Currency 4 8 2 9 4 4" xfId="14448" xr:uid="{0B240AE1-FE47-4631-89BF-965069324864}"/>
    <cellStyle name="Currency 4 8 2 9 4 5" xfId="33221" xr:uid="{9B28498B-4C42-41D6-BBC9-2495ED1A2F42}"/>
    <cellStyle name="Currency 4 8 2 9 4 6" xfId="54036" xr:uid="{8688488F-F4E1-4CA2-AD85-BFEF054CA954}"/>
    <cellStyle name="Currency 4 8 2 9 4 7" xfId="61888" xr:uid="{4BC7C87A-2304-4BA5-B091-1FBD709A2EE4}"/>
    <cellStyle name="Currency 4 8 2 9 5" xfId="7347" xr:uid="{A9710739-0B25-431D-8EB6-09662A29BAF3}"/>
    <cellStyle name="Currency 4 8 2 9 5 2" xfId="26384" xr:uid="{4B79F72B-151C-4829-9FC1-1C100182D1B2}"/>
    <cellStyle name="Currency 4 8 2 9 5 2 2" xfId="45146" xr:uid="{B8C3BB27-F05A-4C52-B4A0-0598041B14B1}"/>
    <cellStyle name="Currency 4 8 2 9 5 3" xfId="16993" xr:uid="{F7112EA4-9A88-4333-AD63-5FB185A48DDE}"/>
    <cellStyle name="Currency 4 8 2 9 5 4" xfId="35765" xr:uid="{4734EF73-84F0-4FBB-9EBE-D00B8214BA76}"/>
    <cellStyle name="Currency 4 8 2 9 6" xfId="9079" xr:uid="{A8408DAC-D606-4A00-9CE5-819B988D2630}"/>
    <cellStyle name="Currency 4 8 2 9 6 2" xfId="27935" xr:uid="{E7AC76D6-EB32-4887-B061-E6CE19FEFFD6}"/>
    <cellStyle name="Currency 4 8 2 9 6 2 2" xfId="46697" xr:uid="{0AD10C87-2D0E-4238-BA42-B2DC0FF9EE8D}"/>
    <cellStyle name="Currency 4 8 2 9 6 3" xfId="18544" xr:uid="{88CB6FF0-FF73-4140-8CC4-2E5B13E98343}"/>
    <cellStyle name="Currency 4 8 2 9 6 4" xfId="37316" xr:uid="{94E1EA0A-8342-4C30-85DB-4782B07EC4DB}"/>
    <cellStyle name="Currency 4 8 2 9 7" xfId="22783" xr:uid="{C44E947F-1AC9-427C-96BF-69442BE5ABDF}"/>
    <cellStyle name="Currency 4 8 2 9 7 2" xfId="41553" xr:uid="{C2449284-825F-4E8A-B1D7-FD449C0DEF00}"/>
    <cellStyle name="Currency 4 8 2 9 8" xfId="13392" xr:uid="{E6FD445A-492E-483A-9F31-F8AD0F2BFEBF}"/>
    <cellStyle name="Currency 4 8 2 9 9" xfId="32172" xr:uid="{FCDBEB0F-4BD0-495F-8FD2-A1984C1C98EC}"/>
    <cellStyle name="Currency 4 8 20" xfId="3713" xr:uid="{730254D5-7F8E-497B-8585-2B8A1225F1D6}"/>
    <cellStyle name="Currency 4 8 21" xfId="59456" xr:uid="{CFF2B18E-8A17-4FE4-A6DF-272F642D333B}"/>
    <cellStyle name="Currency 4 8 3" xfId="1034" xr:uid="{D688B98A-B091-4BF5-867D-1BA8F99C309F}"/>
    <cellStyle name="Currency 4 8 3 10" xfId="13393" xr:uid="{7D3C2795-AD5D-4F34-A9CC-45700E910644}"/>
    <cellStyle name="Currency 4 8 3 11" xfId="32173" xr:uid="{32E58333-F28F-405A-BCAC-1CC2F0C396DF}"/>
    <cellStyle name="Currency 4 8 3 12" xfId="51429" xr:uid="{EC31AC6D-6E78-452C-AE64-0C90BDAEE0CB}"/>
    <cellStyle name="Currency 4 8 3 13" xfId="3733" xr:uid="{0728DCF9-FFAF-41EE-900B-B315F018F870}"/>
    <cellStyle name="Currency 4 8 3 14" xfId="59496" xr:uid="{E58EC221-71A8-4282-B37A-A4712B44C44A}"/>
    <cellStyle name="Currency 4 8 3 2" xfId="1185" xr:uid="{A3161099-2E3E-4267-AB99-310E3361B027}"/>
    <cellStyle name="Currency 4 8 3 2 10" xfId="51430" xr:uid="{B32BFFE0-5AF7-4944-81F5-A43A818A7919}"/>
    <cellStyle name="Currency 4 8 3 2 11" xfId="3734" xr:uid="{0977CE86-CC0F-4F24-9047-8C6F2F2DD2F3}"/>
    <cellStyle name="Currency 4 8 3 2 12" xfId="59497" xr:uid="{55962763-08CE-44A5-A8C8-C57A6134DDC2}"/>
    <cellStyle name="Currency 4 8 3 2 2" xfId="1391" xr:uid="{2984EE86-B745-4B3B-9D0F-C7420A7A40C6}"/>
    <cellStyle name="Currency 4 8 3 2 2 10" xfId="59498" xr:uid="{EC0F4902-A92B-451E-B07F-D95AA7A6DAD9}"/>
    <cellStyle name="Currency 4 8 3 2 2 2" xfId="2049" xr:uid="{5AA56DE3-ECD5-41BA-BF04-876A0956E57E}"/>
    <cellStyle name="Currency 4 8 3 2 2 2 2" xfId="11730" xr:uid="{8A9E2AD1-FC42-4995-90F0-C15317DEB58C}"/>
    <cellStyle name="Currency 4 8 3 2 2 2 2 2" xfId="30545" xr:uid="{4F98A3E9-BEE2-475B-978B-14324211D35C}"/>
    <cellStyle name="Currency 4 8 3 2 2 2 2 2 2" xfId="49307" xr:uid="{24FA12A8-1C05-4B12-ADB3-3B08EDDED230}"/>
    <cellStyle name="Currency 4 8 3 2 2 2 2 3" xfId="21154" xr:uid="{E7A8E7DB-BE1C-4964-BCC5-8487F4195F89}"/>
    <cellStyle name="Currency 4 8 3 2 2 2 2 4" xfId="39926" xr:uid="{8C734B29-8398-4CA8-AE4B-B7B5188196B8}"/>
    <cellStyle name="Currency 4 8 3 2 2 2 3" xfId="26388" xr:uid="{B9014C3F-997D-4F36-81D7-39FFDE622642}"/>
    <cellStyle name="Currency 4 8 3 2 2 2 3 2" xfId="45150" xr:uid="{0FDA5B7B-705E-4F97-80D5-66455E68C13B}"/>
    <cellStyle name="Currency 4 8 3 2 2 2 4" xfId="16997" xr:uid="{4ECB16FE-41FF-4C8C-BD21-1F97B0F964A6}"/>
    <cellStyle name="Currency 4 8 3 2 2 2 5" xfId="35769" xr:uid="{2E46E28B-D5BF-4F14-8BD3-4608787B804C}"/>
    <cellStyle name="Currency 4 8 3 2 2 2 6" xfId="54037" xr:uid="{842BC96F-9CC6-4805-B6B0-2B10B0F47BD6}"/>
    <cellStyle name="Currency 4 8 3 2 2 2 7" xfId="7351" xr:uid="{D3709EAC-8C6F-46B0-8F39-8683CEFE3503}"/>
    <cellStyle name="Currency 4 8 3 2 2 3" xfId="11731" xr:uid="{A9528706-F4C4-4665-BAB0-B402907AB9C6}"/>
    <cellStyle name="Currency 4 8 3 2 2 3 2" xfId="30546" xr:uid="{BF01E5FF-4766-4F92-BDA2-C9FF20B6A4AF}"/>
    <cellStyle name="Currency 4 8 3 2 2 3 2 2" xfId="49308" xr:uid="{C1544D21-8689-454A-81E7-82F2F1678BE6}"/>
    <cellStyle name="Currency 4 8 3 2 2 3 3" xfId="21155" xr:uid="{06246A69-ABDE-4721-B7A6-1B7114042692}"/>
    <cellStyle name="Currency 4 8 3 2 2 3 4" xfId="39927" xr:uid="{5AA68143-1EEF-40F9-9301-BD2C81BD5BA8}"/>
    <cellStyle name="Currency 4 8 3 2 2 3 5" xfId="54038" xr:uid="{138880D0-B573-4D0C-B784-E8C114B9116F}"/>
    <cellStyle name="Currency 4 8 3 2 2 3 6" xfId="61889" xr:uid="{3D2C7474-241C-47AF-B937-FDBD3DFD8E24}"/>
    <cellStyle name="Currency 4 8 3 2 2 4" xfId="9083" xr:uid="{C8BBDA66-1224-44B0-A8F9-4287A89BDE63}"/>
    <cellStyle name="Currency 4 8 3 2 2 4 2" xfId="27939" xr:uid="{9821AAC4-609B-43F4-A55C-6FD7A299BCB8}"/>
    <cellStyle name="Currency 4 8 3 2 2 4 2 2" xfId="46701" xr:uid="{5B7AC2A5-6A1B-4C9C-AF3F-FFF6A93D6370}"/>
    <cellStyle name="Currency 4 8 3 2 2 4 3" xfId="18548" xr:uid="{F8437FAF-B807-4242-9579-8DB9053DDAB1}"/>
    <cellStyle name="Currency 4 8 3 2 2 4 4" xfId="37320" xr:uid="{D220A449-1BCA-4027-8293-4275ACCB1731}"/>
    <cellStyle name="Currency 4 8 3 2 2 5" xfId="24117" xr:uid="{BF4F16DE-705C-4137-966A-35B9CDCCBF0A}"/>
    <cellStyle name="Currency 4 8 3 2 2 5 2" xfId="42880" xr:uid="{3E166C11-A90D-41EC-A831-F8FEB4AA747B}"/>
    <cellStyle name="Currency 4 8 3 2 2 6" xfId="14726" xr:uid="{2E3B3273-24EB-49D6-8E79-BAD4A6A89EA5}"/>
    <cellStyle name="Currency 4 8 3 2 2 7" xfId="33499" xr:uid="{297C637A-803B-443C-B2F7-8495BBB133D6}"/>
    <cellStyle name="Currency 4 8 3 2 2 8" xfId="51431" xr:uid="{B0592B71-B021-45D5-8B8E-731B387916B6}"/>
    <cellStyle name="Currency 4 8 3 2 2 9" xfId="5070" xr:uid="{6D8ABECB-3AE1-411D-9687-E462157E7F21}"/>
    <cellStyle name="Currency 4 8 3 2 3" xfId="1843" xr:uid="{6A6FE58F-E096-4499-8D34-542FE4CC4400}"/>
    <cellStyle name="Currency 4 8 3 2 3 2" xfId="11732" xr:uid="{E75A24E1-0C79-4748-AA2F-B07CAAF4F0B7}"/>
    <cellStyle name="Currency 4 8 3 2 3 2 2" xfId="30547" xr:uid="{42A21FF9-5526-410F-B297-A8FE4830183B}"/>
    <cellStyle name="Currency 4 8 3 2 3 2 2 2" xfId="49309" xr:uid="{078D8A19-D498-4A8A-B089-3CE275D94A35}"/>
    <cellStyle name="Currency 4 8 3 2 3 2 3" xfId="21156" xr:uid="{07513E13-AA11-47F4-90C7-FAF5311E0C53}"/>
    <cellStyle name="Currency 4 8 3 2 3 2 4" xfId="39928" xr:uid="{FC0739D4-7490-4091-A65F-68A4A76E246D}"/>
    <cellStyle name="Currency 4 8 3 2 3 3" xfId="24893" xr:uid="{9A6C34BF-E703-4EDA-86AB-E0C1D49684C2}"/>
    <cellStyle name="Currency 4 8 3 2 3 3 2" xfId="43655" xr:uid="{0B866C4A-E369-4B0C-B1F6-234554E12363}"/>
    <cellStyle name="Currency 4 8 3 2 3 4" xfId="15502" xr:uid="{D1008DE1-C98B-4FAE-A78B-632C53FB7EC8}"/>
    <cellStyle name="Currency 4 8 3 2 3 5" xfId="34274" xr:uid="{BB2F9EE7-C3CF-48E2-BDF6-4C58597A8FA0}"/>
    <cellStyle name="Currency 4 8 3 2 3 6" xfId="54039" xr:uid="{C0AB6BC9-1099-4F4E-B292-E6CE66C9E827}"/>
    <cellStyle name="Currency 4 8 3 2 3 7" xfId="5846" xr:uid="{007D8B3B-55FF-4823-8EA6-60329B662E96}"/>
    <cellStyle name="Currency 4 8 3 2 4" xfId="1637" xr:uid="{91914D03-7866-4E48-B049-75A3423922EF}"/>
    <cellStyle name="Currency 4 8 3 2 4 2" xfId="11733" xr:uid="{D4F1CEAE-8D73-40F2-8221-1AFF41FA5580}"/>
    <cellStyle name="Currency 4 8 3 2 4 2 2" xfId="30548" xr:uid="{8DBAA11B-DB07-4F27-A8FD-60BDE0D2AC78}"/>
    <cellStyle name="Currency 4 8 3 2 4 2 2 2" xfId="49310" xr:uid="{404AD9CD-3595-4974-BBBC-DE76A39D4C2A}"/>
    <cellStyle name="Currency 4 8 3 2 4 2 3" xfId="21157" xr:uid="{5440FF66-6183-452D-96F6-F03D958E77A6}"/>
    <cellStyle name="Currency 4 8 3 2 4 2 4" xfId="39929" xr:uid="{D6C7936C-B1E2-41FC-ACA8-1A4ED82F20D9}"/>
    <cellStyle name="Currency 4 8 3 2 4 3" xfId="23342" xr:uid="{5C0A8F4E-8F4A-48B2-831C-92A28659EAA6}"/>
    <cellStyle name="Currency 4 8 3 2 4 3 2" xfId="42105" xr:uid="{7FAE39AC-010E-43D9-9FD7-4F04C9AE66B5}"/>
    <cellStyle name="Currency 4 8 3 2 4 4" xfId="13951" xr:uid="{EFBB07AF-4EFD-4C6D-892B-9D2163C2A3FE}"/>
    <cellStyle name="Currency 4 8 3 2 4 5" xfId="32724" xr:uid="{CF9B99D5-8D89-4022-8203-F2181E7AB01A}"/>
    <cellStyle name="Currency 4 8 3 2 4 6" xfId="54040" xr:uid="{540479AB-899E-4C6B-951A-09E855F925ED}"/>
    <cellStyle name="Currency 4 8 3 2 4 7" xfId="4295" xr:uid="{B28A008E-9A94-4BE7-A83B-0D5099980FBB}"/>
    <cellStyle name="Currency 4 8 3 2 5" xfId="7350" xr:uid="{F566F507-28D5-4539-BF73-7EF192E6779C}"/>
    <cellStyle name="Currency 4 8 3 2 5 2" xfId="26387" xr:uid="{7A66A99F-C877-4F97-80E4-4560F0A0EA90}"/>
    <cellStyle name="Currency 4 8 3 2 5 2 2" xfId="45149" xr:uid="{CA063075-D840-468D-85D2-F4F10CDAB103}"/>
    <cellStyle name="Currency 4 8 3 2 5 3" xfId="16996" xr:uid="{E6681B74-F328-4FA0-A6D2-E77157F01271}"/>
    <cellStyle name="Currency 4 8 3 2 5 4" xfId="35768" xr:uid="{AFC5A76A-5EA2-4419-A7CB-00F7C605E1FC}"/>
    <cellStyle name="Currency 4 8 3 2 6" xfId="9082" xr:uid="{B0D1D5EC-E667-4CEA-8D55-7B7E3AE0B95F}"/>
    <cellStyle name="Currency 4 8 3 2 6 2" xfId="27938" xr:uid="{1FC13A04-7C2F-4D9C-B07A-E5BC3503A625}"/>
    <cellStyle name="Currency 4 8 3 2 6 2 2" xfId="46700" xr:uid="{9A672D54-C136-438B-9730-24AA7D0D0A6F}"/>
    <cellStyle name="Currency 4 8 3 2 6 3" xfId="18547" xr:uid="{7D8BB4D7-B3D3-41B1-971D-7700B2A0866E}"/>
    <cellStyle name="Currency 4 8 3 2 6 4" xfId="37319" xr:uid="{83A1463A-CC68-49B1-8582-2FC4FCF4F1A0}"/>
    <cellStyle name="Currency 4 8 3 2 7" xfId="22785" xr:uid="{6E093256-9B21-416A-AFC1-31FFD16C65F2}"/>
    <cellStyle name="Currency 4 8 3 2 7 2" xfId="41555" xr:uid="{6A8C4EB2-85BE-465A-AC9A-9DA84BC207B2}"/>
    <cellStyle name="Currency 4 8 3 2 8" xfId="13394" xr:uid="{2530B31E-8A2C-4C5B-8388-807AFCD63339}"/>
    <cellStyle name="Currency 4 8 3 2 9" xfId="32174" xr:uid="{D4DFCA5D-1A28-4347-9B32-E5A4767B748B}"/>
    <cellStyle name="Currency 4 8 3 3" xfId="1308" xr:uid="{B4DF5A8F-B706-4C50-9C3D-0F9C36F85A13}"/>
    <cellStyle name="Currency 4 8 3 3 10" xfId="51432" xr:uid="{6BD4D913-805B-4D3C-84B4-61BBAF06E49F}"/>
    <cellStyle name="Currency 4 8 3 3 11" xfId="3735" xr:uid="{71B2E2A7-4802-494D-90D9-A7F8200C937E}"/>
    <cellStyle name="Currency 4 8 3 3 12" xfId="59499" xr:uid="{C7EE0A1A-0E10-43DC-8593-61C4C295990A}"/>
    <cellStyle name="Currency 4 8 3 3 2" xfId="1966" xr:uid="{30FECCCE-6AF1-458F-8754-E4D266F63EF7}"/>
    <cellStyle name="Currency 4 8 3 3 2 10" xfId="59500" xr:uid="{64E3C2C1-6DBA-4662-8648-6B68F1F5E7C8}"/>
    <cellStyle name="Currency 4 8 3 3 2 2" xfId="7353" xr:uid="{DE548918-FED2-4EAA-AB9B-A5DFB65E7B13}"/>
    <cellStyle name="Currency 4 8 3 3 2 2 2" xfId="11734" xr:uid="{5B5945D0-0667-49DF-AB53-F7141E9C7F49}"/>
    <cellStyle name="Currency 4 8 3 3 2 2 2 2" xfId="30549" xr:uid="{2309A2C7-293C-46A5-9B07-4081AA6ADECE}"/>
    <cellStyle name="Currency 4 8 3 3 2 2 2 2 2" xfId="49311" xr:uid="{9FD4344B-F72E-40B8-B5B9-253A7446309D}"/>
    <cellStyle name="Currency 4 8 3 3 2 2 2 3" xfId="21158" xr:uid="{64800F91-454A-4C9B-9577-437059BE5902}"/>
    <cellStyle name="Currency 4 8 3 3 2 2 2 4" xfId="39930" xr:uid="{AE87039D-1000-440B-8248-B456AF7386EB}"/>
    <cellStyle name="Currency 4 8 3 3 2 2 3" xfId="26390" xr:uid="{9A0FDBA1-C400-42D9-9958-76A21545D9DC}"/>
    <cellStyle name="Currency 4 8 3 3 2 2 3 2" xfId="45152" xr:uid="{6468400F-C776-4144-B896-D71071B54124}"/>
    <cellStyle name="Currency 4 8 3 3 2 2 4" xfId="16999" xr:uid="{12D6484B-80F9-4CEE-A02B-04A1A7C4B85C}"/>
    <cellStyle name="Currency 4 8 3 3 2 2 5" xfId="35771" xr:uid="{936EF579-8D12-44F1-BEFB-65A5E159262D}"/>
    <cellStyle name="Currency 4 8 3 3 2 2 6" xfId="54041" xr:uid="{17C77C5C-14AE-48FF-915B-5FFA26F42F14}"/>
    <cellStyle name="Currency 4 8 3 3 2 2 7" xfId="61890" xr:uid="{7E332725-7255-4FE5-8F39-A2E44FC495F6}"/>
    <cellStyle name="Currency 4 8 3 3 2 3" xfId="11735" xr:uid="{A919F6BB-B0C9-4B9F-9D8D-D24D75C40E75}"/>
    <cellStyle name="Currency 4 8 3 3 2 3 2" xfId="30550" xr:uid="{766209B2-13CF-44E4-BEAD-AA9A03B844AB}"/>
    <cellStyle name="Currency 4 8 3 3 2 3 2 2" xfId="49312" xr:uid="{745AFFDD-1B09-4C98-863B-21072B703458}"/>
    <cellStyle name="Currency 4 8 3 3 2 3 3" xfId="21159" xr:uid="{FE933A7A-2D0B-49D1-96B3-2C0582AF0C34}"/>
    <cellStyle name="Currency 4 8 3 3 2 3 4" xfId="39931" xr:uid="{08A0E114-E547-45E1-8F56-911313AD5DE9}"/>
    <cellStyle name="Currency 4 8 3 3 2 3 5" xfId="54042" xr:uid="{3210F4CA-78D9-4612-8C8A-B77B59617B0C}"/>
    <cellStyle name="Currency 4 8 3 3 2 3 6" xfId="61891" xr:uid="{3AAC999E-53EB-498C-96EF-A18A6B6DB5DD}"/>
    <cellStyle name="Currency 4 8 3 3 2 4" xfId="9085" xr:uid="{28CAD7D7-244B-4111-A859-C1F035CDAF80}"/>
    <cellStyle name="Currency 4 8 3 3 2 4 2" xfId="27941" xr:uid="{DB4C80EB-FBE1-454E-9FA9-293AB8BC0640}"/>
    <cellStyle name="Currency 4 8 3 3 2 4 2 2" xfId="46703" xr:uid="{5C80FD36-4D99-4478-8DB3-1AB74497E76B}"/>
    <cellStyle name="Currency 4 8 3 3 2 4 3" xfId="18550" xr:uid="{2162F344-4526-458B-8D46-9BBD6CD74F5E}"/>
    <cellStyle name="Currency 4 8 3 3 2 4 4" xfId="37322" xr:uid="{8AB9B03C-5AA3-4BB5-9E71-7AEE9AD8E1A8}"/>
    <cellStyle name="Currency 4 8 3 3 2 5" xfId="24335" xr:uid="{D6A72864-FC0A-450A-B9BC-F325A96CD42C}"/>
    <cellStyle name="Currency 4 8 3 3 2 5 2" xfId="43098" xr:uid="{D405CCF0-381F-49FB-BC09-0E1B092BE82B}"/>
    <cellStyle name="Currency 4 8 3 3 2 6" xfId="14944" xr:uid="{BCBF918E-1415-413C-9FE5-8AC91D89FEDB}"/>
    <cellStyle name="Currency 4 8 3 3 2 7" xfId="33717" xr:uid="{A6F87506-BEB1-4A65-ADC9-823D0703E5D8}"/>
    <cellStyle name="Currency 4 8 3 3 2 8" xfId="51433" xr:uid="{1879FB2E-0998-4BF8-8811-C26E3F079051}"/>
    <cellStyle name="Currency 4 8 3 3 2 9" xfId="5288" xr:uid="{856DA956-E624-4B51-92C1-3568F06D18FB}"/>
    <cellStyle name="Currency 4 8 3 3 3" xfId="6064" xr:uid="{2F00C9B7-9410-4A7C-B0D5-74960012B677}"/>
    <cellStyle name="Currency 4 8 3 3 3 2" xfId="11736" xr:uid="{3D6442A0-8A92-43C4-80B2-DC43F74E4AAE}"/>
    <cellStyle name="Currency 4 8 3 3 3 2 2" xfId="30551" xr:uid="{18104C8C-136F-4BCC-890B-BCA490F0B1F2}"/>
    <cellStyle name="Currency 4 8 3 3 3 2 2 2" xfId="49313" xr:uid="{E13EFD80-7A24-47DC-8139-69D8DF456532}"/>
    <cellStyle name="Currency 4 8 3 3 3 2 3" xfId="21160" xr:uid="{434BA821-749D-4057-9F53-58F09EE1E872}"/>
    <cellStyle name="Currency 4 8 3 3 3 2 4" xfId="39932" xr:uid="{A3FE8182-680F-4A73-9CB3-EC059DFB8BBC}"/>
    <cellStyle name="Currency 4 8 3 3 3 3" xfId="25111" xr:uid="{6623EF84-25A3-4F66-BE39-EB568576EE8E}"/>
    <cellStyle name="Currency 4 8 3 3 3 3 2" xfId="43873" xr:uid="{A0F041AB-8CDF-4B6C-8754-AB18DCF2CEE0}"/>
    <cellStyle name="Currency 4 8 3 3 3 4" xfId="15720" xr:uid="{2FD04055-D4AE-4ED9-8021-AAA597E2136D}"/>
    <cellStyle name="Currency 4 8 3 3 3 5" xfId="34492" xr:uid="{CE6FD2A1-E023-4F0B-BCBE-D017EBED1EE6}"/>
    <cellStyle name="Currency 4 8 3 3 3 6" xfId="54043" xr:uid="{C8DDC06C-7692-421A-8A30-E565BF2122CC}"/>
    <cellStyle name="Currency 4 8 3 3 3 7" xfId="61892" xr:uid="{69FDCDD8-58E7-4E4D-A515-EB7AB64749D9}"/>
    <cellStyle name="Currency 4 8 3 3 4" xfId="4513" xr:uid="{ADE625F8-D028-4624-A5C7-40EADD3CEC61}"/>
    <cellStyle name="Currency 4 8 3 3 4 2" xfId="11737" xr:uid="{75049487-2B79-4392-AFF6-C4CBF2DB6DD9}"/>
    <cellStyle name="Currency 4 8 3 3 4 2 2" xfId="30552" xr:uid="{1781D85B-276A-4D74-B45D-F74726D4F150}"/>
    <cellStyle name="Currency 4 8 3 3 4 2 2 2" xfId="49314" xr:uid="{1396E930-A94E-4440-9988-D8CB1C555FD0}"/>
    <cellStyle name="Currency 4 8 3 3 4 2 3" xfId="21161" xr:uid="{0B116753-0950-4E4C-AF73-0A6A99EE22F3}"/>
    <cellStyle name="Currency 4 8 3 3 4 2 4" xfId="39933" xr:uid="{E2A7F4E8-5098-4FCB-A55E-2A0A9FF2253E}"/>
    <cellStyle name="Currency 4 8 3 3 4 3" xfId="23560" xr:uid="{77313851-494F-45A9-9BDA-32EBB1583CE8}"/>
    <cellStyle name="Currency 4 8 3 3 4 3 2" xfId="42323" xr:uid="{85A2909B-CA51-417E-BFDA-067BC569AF3E}"/>
    <cellStyle name="Currency 4 8 3 3 4 4" xfId="14169" xr:uid="{6565A9ED-EFF0-42BD-B600-0407ED384D52}"/>
    <cellStyle name="Currency 4 8 3 3 4 5" xfId="32942" xr:uid="{927B0226-5F42-4EDC-90D5-667E03FA6CB2}"/>
    <cellStyle name="Currency 4 8 3 3 4 6" xfId="54044" xr:uid="{1F44CBF3-68F8-4014-89A4-186A28842AB1}"/>
    <cellStyle name="Currency 4 8 3 3 4 7" xfId="61893" xr:uid="{518F2F4E-2264-46D4-8491-652390A92459}"/>
    <cellStyle name="Currency 4 8 3 3 5" xfId="7352" xr:uid="{8B178F33-845C-47F9-B6EA-E72D71BDD801}"/>
    <cellStyle name="Currency 4 8 3 3 5 2" xfId="26389" xr:uid="{E08172B3-DDA7-4E02-9B7E-787BE55977C1}"/>
    <cellStyle name="Currency 4 8 3 3 5 2 2" xfId="45151" xr:uid="{07667D61-6CED-4B07-8EB7-D1787FA5A7E1}"/>
    <cellStyle name="Currency 4 8 3 3 5 3" xfId="16998" xr:uid="{44080769-7096-428A-B740-37D427494380}"/>
    <cellStyle name="Currency 4 8 3 3 5 4" xfId="35770" xr:uid="{ECAA7A14-96DF-4335-A82D-18B7D8083B13}"/>
    <cellStyle name="Currency 4 8 3 3 6" xfId="9084" xr:uid="{FF1BC6DD-58FD-4F78-9867-25FF380FFB82}"/>
    <cellStyle name="Currency 4 8 3 3 6 2" xfId="27940" xr:uid="{4CA3C833-30AB-44DF-8A48-4FBF8DCD32E3}"/>
    <cellStyle name="Currency 4 8 3 3 6 2 2" xfId="46702" xr:uid="{9F3D5C4B-52CB-419D-B794-434254CAB4D4}"/>
    <cellStyle name="Currency 4 8 3 3 6 3" xfId="18549" xr:uid="{17B4091A-5D49-4332-8059-BF741C7CF69F}"/>
    <cellStyle name="Currency 4 8 3 3 6 4" xfId="37321" xr:uid="{A504A16D-6E08-4C2C-BB00-B06AD25FC791}"/>
    <cellStyle name="Currency 4 8 3 3 7" xfId="22786" xr:uid="{5C08A812-F5CD-47D6-A3F4-A720EA58A9FB}"/>
    <cellStyle name="Currency 4 8 3 3 7 2" xfId="41556" xr:uid="{B5938A7F-D668-4FE2-872B-BF48993F1DF6}"/>
    <cellStyle name="Currency 4 8 3 3 8" xfId="13395" xr:uid="{2F804B08-6CB6-4AD3-B22C-64C4A4CE5640}"/>
    <cellStyle name="Currency 4 8 3 3 9" xfId="32175" xr:uid="{A128EF68-27C0-4A30-B4A1-4AD9D1FA5A26}"/>
    <cellStyle name="Currency 4 8 3 4" xfId="1760" xr:uid="{11109C1A-65E0-48A9-9344-AD3891C51399}"/>
    <cellStyle name="Currency 4 8 3 4 10" xfId="59501" xr:uid="{4C5ADEBD-27D0-4755-804B-F594D8A7D1BA}"/>
    <cellStyle name="Currency 4 8 3 4 2" xfId="7354" xr:uid="{A15122DF-315B-4262-8A8E-1C592CC6CE65}"/>
    <cellStyle name="Currency 4 8 3 4 2 2" xfId="11738" xr:uid="{780DEF29-6C2B-4ECB-BDB1-FD17DFF3F97C}"/>
    <cellStyle name="Currency 4 8 3 4 2 2 2" xfId="30553" xr:uid="{B9B5CC39-04E5-4FD9-9326-5A85B607D290}"/>
    <cellStyle name="Currency 4 8 3 4 2 2 2 2" xfId="49315" xr:uid="{FD8D4929-85B1-4CE4-B7FA-E0E454B141F8}"/>
    <cellStyle name="Currency 4 8 3 4 2 2 3" xfId="21162" xr:uid="{37C3AED3-5A76-49F3-825E-CD6F589228D5}"/>
    <cellStyle name="Currency 4 8 3 4 2 2 4" xfId="39934" xr:uid="{A85199F2-4AEF-4BF4-9E31-E99BD805C8BE}"/>
    <cellStyle name="Currency 4 8 3 4 2 3" xfId="26391" xr:uid="{72B84CC9-D516-461A-A623-570DC2D5DF94}"/>
    <cellStyle name="Currency 4 8 3 4 2 3 2" xfId="45153" xr:uid="{FFB14759-0F7C-425B-83DC-078081F1A0D1}"/>
    <cellStyle name="Currency 4 8 3 4 2 4" xfId="17000" xr:uid="{494DA10A-E728-47C7-8677-58B793EB94AD}"/>
    <cellStyle name="Currency 4 8 3 4 2 5" xfId="35772" xr:uid="{20C61AB9-7C9A-472A-8BFF-B9386EC816F5}"/>
    <cellStyle name="Currency 4 8 3 4 2 6" xfId="54045" xr:uid="{16D34CCC-32DF-4A06-9561-3EA69A5A2401}"/>
    <cellStyle name="Currency 4 8 3 4 2 7" xfId="61894" xr:uid="{991CF6B0-F45E-4F4B-B1D0-E6DEFD10922B}"/>
    <cellStyle name="Currency 4 8 3 4 3" xfId="11739" xr:uid="{F6AFE19B-316A-476E-BA64-79602D2B2797}"/>
    <cellStyle name="Currency 4 8 3 4 3 2" xfId="30554" xr:uid="{67BEDBAC-0B82-4838-AF1F-2C3205193547}"/>
    <cellStyle name="Currency 4 8 3 4 3 2 2" xfId="49316" xr:uid="{E46CD08A-97C3-4B72-9308-A0BCEF85C6DB}"/>
    <cellStyle name="Currency 4 8 3 4 3 3" xfId="21163" xr:uid="{3EF8A572-6FCC-46F3-A686-A88542558C5D}"/>
    <cellStyle name="Currency 4 8 3 4 3 4" xfId="39935" xr:uid="{E8891A5F-8F92-4A16-B289-3D0931F7A543}"/>
    <cellStyle name="Currency 4 8 3 4 3 5" xfId="54046" xr:uid="{E406F908-353C-4CB7-A669-DB6EC791BD5F}"/>
    <cellStyle name="Currency 4 8 3 4 3 6" xfId="61895" xr:uid="{C70E2752-FDA9-4100-8107-C341D963CC5D}"/>
    <cellStyle name="Currency 4 8 3 4 4" xfId="9086" xr:uid="{73C11AD1-868B-45C2-B97B-59B223BB00D5}"/>
    <cellStyle name="Currency 4 8 3 4 4 2" xfId="27942" xr:uid="{7A737DD5-9BCE-4EBF-8A1E-5B5A9C6C1E31}"/>
    <cellStyle name="Currency 4 8 3 4 4 2 2" xfId="46704" xr:uid="{B1E3FFE4-F9D1-4378-AD71-61B8D03507DE}"/>
    <cellStyle name="Currency 4 8 3 4 4 3" xfId="18551" xr:uid="{3FA3429A-553C-47DD-9260-8B2C71229C86}"/>
    <cellStyle name="Currency 4 8 3 4 4 4" xfId="37323" xr:uid="{F1D69E2F-614D-47C3-B679-6C296CE3E32A}"/>
    <cellStyle name="Currency 4 8 3 4 5" xfId="23902" xr:uid="{A741E5F1-8153-496E-9565-042F1F269234}"/>
    <cellStyle name="Currency 4 8 3 4 5 2" xfId="42665" xr:uid="{4AFBBF28-CE8C-434A-AA6F-61633C4F1D74}"/>
    <cellStyle name="Currency 4 8 3 4 6" xfId="14511" xr:uid="{976F9D2B-E442-4003-98A4-3B95E3BA9581}"/>
    <cellStyle name="Currency 4 8 3 4 7" xfId="33284" xr:uid="{A24D9A39-1910-40A0-BAF8-DDA8D6D3BB36}"/>
    <cellStyle name="Currency 4 8 3 4 8" xfId="51434" xr:uid="{02E79FED-5A57-4475-8289-10B08948BF18}"/>
    <cellStyle name="Currency 4 8 3 4 9" xfId="4855" xr:uid="{730DDD74-5969-42C8-A6D0-B2266AAD40D0}"/>
    <cellStyle name="Currency 4 8 3 5" xfId="1554" xr:uid="{67625ED1-A7EC-4EEA-8328-019E90BB24A6}"/>
    <cellStyle name="Currency 4 8 3 5 2" xfId="11740" xr:uid="{14CF9935-19FB-4E60-A411-742C9A9CF2C9}"/>
    <cellStyle name="Currency 4 8 3 5 2 2" xfId="30555" xr:uid="{BB57940D-B1EB-4D20-A83C-E3AE4801C7AB}"/>
    <cellStyle name="Currency 4 8 3 5 2 2 2" xfId="49317" xr:uid="{BBC535D9-03C7-4E69-87EF-8B38F5C56E14}"/>
    <cellStyle name="Currency 4 8 3 5 2 3" xfId="21164" xr:uid="{879839D5-EC0A-4C34-9E60-B18F7BA94E9E}"/>
    <cellStyle name="Currency 4 8 3 5 2 4" xfId="39936" xr:uid="{2C8EE2FC-04AD-4A01-9DB3-72DC2F50B66B}"/>
    <cellStyle name="Currency 4 8 3 5 3" xfId="24678" xr:uid="{C37CB191-FEE0-481A-B9A9-F06E6E6D2886}"/>
    <cellStyle name="Currency 4 8 3 5 3 2" xfId="43440" xr:uid="{7E6ADCCF-A2AC-4D48-8595-7CE7C0FD719D}"/>
    <cellStyle name="Currency 4 8 3 5 4" xfId="15287" xr:uid="{6239C37E-158B-4D4B-A6BC-BD65D21A8528}"/>
    <cellStyle name="Currency 4 8 3 5 5" xfId="34059" xr:uid="{B6371D3B-217F-4929-8B9A-B88B4E7E9962}"/>
    <cellStyle name="Currency 4 8 3 5 6" xfId="54047" xr:uid="{E8400CE1-B126-4497-A75D-5BAD9CD51D05}"/>
    <cellStyle name="Currency 4 8 3 5 7" xfId="5631" xr:uid="{0C4DE104-02AA-431F-B87B-C32E90F3A2DF}"/>
    <cellStyle name="Currency 4 8 3 6" xfId="4080" xr:uid="{F203D8CF-49A8-4719-8434-EAD90BDD94F4}"/>
    <cellStyle name="Currency 4 8 3 6 2" xfId="11741" xr:uid="{C946EE75-6490-44FB-81A1-1548FF633AC7}"/>
    <cellStyle name="Currency 4 8 3 6 2 2" xfId="30556" xr:uid="{56515DC6-EDDD-4D49-BD1B-F4EAD63879D7}"/>
    <cellStyle name="Currency 4 8 3 6 2 2 2" xfId="49318" xr:uid="{09ADD1A3-EA8D-4326-A4CE-A5D219FD8BA7}"/>
    <cellStyle name="Currency 4 8 3 6 2 3" xfId="21165" xr:uid="{3E1D0BBB-B9B6-488A-BF94-94179E9EAC7E}"/>
    <cellStyle name="Currency 4 8 3 6 2 4" xfId="39937" xr:uid="{1E4DB877-248F-4D4C-A875-1E04F265272C}"/>
    <cellStyle name="Currency 4 8 3 6 3" xfId="23127" xr:uid="{C1C09E07-9168-4E34-94D7-A5C3E224B5FB}"/>
    <cellStyle name="Currency 4 8 3 6 3 2" xfId="41890" xr:uid="{9ECA0483-04B8-4769-BD2D-F7283EB8CBC1}"/>
    <cellStyle name="Currency 4 8 3 6 4" xfId="13736" xr:uid="{B8A6FDDE-7F4E-4AF3-B823-EE1DA76C0483}"/>
    <cellStyle name="Currency 4 8 3 6 5" xfId="32509" xr:uid="{4BB67B3C-E074-4652-AFA0-3D7837057919}"/>
    <cellStyle name="Currency 4 8 3 6 6" xfId="54048" xr:uid="{AA239134-54E1-4DBF-BB6E-E47D20730547}"/>
    <cellStyle name="Currency 4 8 3 6 7" xfId="61896" xr:uid="{1E74DBB6-D263-4D7B-8ECB-84197AB22575}"/>
    <cellStyle name="Currency 4 8 3 7" xfId="7349" xr:uid="{87A5854F-FB78-4D62-894A-28595B4C8011}"/>
    <cellStyle name="Currency 4 8 3 7 2" xfId="26386" xr:uid="{B8645CA2-965D-4A32-9017-52238EF1CA61}"/>
    <cellStyle name="Currency 4 8 3 7 2 2" xfId="45148" xr:uid="{3A5E76D6-ADD3-40D5-8E6A-F162D5932120}"/>
    <cellStyle name="Currency 4 8 3 7 3" xfId="16995" xr:uid="{EBCC12BA-D093-4214-9452-942009B8EA2A}"/>
    <cellStyle name="Currency 4 8 3 7 4" xfId="35767" xr:uid="{E184388B-4697-43BD-9069-351FD95FC2AA}"/>
    <cellStyle name="Currency 4 8 3 8" xfId="9081" xr:uid="{7C57176C-DBD2-42A5-8FF0-35DCA738EAAB}"/>
    <cellStyle name="Currency 4 8 3 8 2" xfId="27937" xr:uid="{DD67E152-F9C9-4FA1-8F55-3AC4A9032220}"/>
    <cellStyle name="Currency 4 8 3 8 2 2" xfId="46699" xr:uid="{74F0CC99-8E7D-4478-B362-B2B8D066413D}"/>
    <cellStyle name="Currency 4 8 3 8 3" xfId="18546" xr:uid="{179B7935-548D-422E-B69C-2A0E4E24384A}"/>
    <cellStyle name="Currency 4 8 3 8 4" xfId="37318" xr:uid="{7BEF2ACF-68AD-4030-AADB-9A96A5522BE6}"/>
    <cellStyle name="Currency 4 8 3 9" xfId="22784" xr:uid="{645AC941-C639-4B4F-BC4E-4C6DA2346BA3}"/>
    <cellStyle name="Currency 4 8 3 9 2" xfId="41554" xr:uid="{057B41E0-8615-4B0D-8031-132805F20A6D}"/>
    <cellStyle name="Currency 4 8 4" xfId="1109" xr:uid="{5558AD0E-A990-41F9-BFBB-2C8A782FB1C6}"/>
    <cellStyle name="Currency 4 8 4 10" xfId="13396" xr:uid="{D5F3AC6C-53AB-40B9-BA6B-8CC32BCD4B5F}"/>
    <cellStyle name="Currency 4 8 4 11" xfId="32176" xr:uid="{0D0FB095-0071-4B66-8C0A-70520DAE51F7}"/>
    <cellStyle name="Currency 4 8 4 12" xfId="51435" xr:uid="{513E6B47-B394-4634-95BD-C523503DB8B8}"/>
    <cellStyle name="Currency 4 8 4 13" xfId="3736" xr:uid="{EA19ADF4-E7FA-459C-B1A0-A4798B9DCC45}"/>
    <cellStyle name="Currency 4 8 4 14" xfId="59502" xr:uid="{2FC7A2F1-071E-4698-A90E-A89717446459}"/>
    <cellStyle name="Currency 4 8 4 2" xfId="1205" xr:uid="{F0743732-ECA8-4B42-A9C5-27787C2D04D8}"/>
    <cellStyle name="Currency 4 8 4 2 10" xfId="51436" xr:uid="{EB2287D2-465C-4385-ABBB-0A1AA7E46B9F}"/>
    <cellStyle name="Currency 4 8 4 2 11" xfId="3737" xr:uid="{91901C6B-A7EF-477B-9A55-FC061A74C2A1}"/>
    <cellStyle name="Currency 4 8 4 2 12" xfId="59503" xr:uid="{C70E72EC-E3D0-4797-B061-FFAD388D2A02}"/>
    <cellStyle name="Currency 4 8 4 2 2" xfId="1411" xr:uid="{F20BC6F8-B323-4CD1-9CA2-3A815A3AD17B}"/>
    <cellStyle name="Currency 4 8 4 2 2 10" xfId="59504" xr:uid="{75F1B9B8-8735-47E3-8BEB-55F98A683912}"/>
    <cellStyle name="Currency 4 8 4 2 2 2" xfId="2069" xr:uid="{E0A7E802-23A7-41D9-BCB6-B682613BD049}"/>
    <cellStyle name="Currency 4 8 4 2 2 2 2" xfId="11742" xr:uid="{5B73DCC9-88AA-4C23-84EA-F170799B36C8}"/>
    <cellStyle name="Currency 4 8 4 2 2 2 2 2" xfId="30557" xr:uid="{9186455D-835B-487E-8351-FEC6C00EB4A9}"/>
    <cellStyle name="Currency 4 8 4 2 2 2 2 2 2" xfId="49319" xr:uid="{7AB89E3C-644F-4D59-ACA8-3A3AB303E81F}"/>
    <cellStyle name="Currency 4 8 4 2 2 2 2 3" xfId="21166" xr:uid="{2BDF29D3-BB30-4E5A-B577-52920729DE36}"/>
    <cellStyle name="Currency 4 8 4 2 2 2 2 4" xfId="39938" xr:uid="{F75EAF26-4789-4A05-A143-8EE74B937729}"/>
    <cellStyle name="Currency 4 8 4 2 2 2 3" xfId="26394" xr:uid="{E3F62DCD-B02D-4395-9891-F33F6E5A1C81}"/>
    <cellStyle name="Currency 4 8 4 2 2 2 3 2" xfId="45156" xr:uid="{B38A97E6-DC27-4778-B3D7-5296EA484557}"/>
    <cellStyle name="Currency 4 8 4 2 2 2 4" xfId="17003" xr:uid="{09398F68-1DD4-4DB0-A764-200663E4DC4F}"/>
    <cellStyle name="Currency 4 8 4 2 2 2 5" xfId="35775" xr:uid="{3EFB34E0-3E2E-4459-9D88-A59362B0E5FC}"/>
    <cellStyle name="Currency 4 8 4 2 2 2 6" xfId="54049" xr:uid="{04B3575D-36BC-4ABB-9C6F-F971B5BC9665}"/>
    <cellStyle name="Currency 4 8 4 2 2 2 7" xfId="7357" xr:uid="{ED4291B9-0009-4C9F-BF4F-4AB4E82668FB}"/>
    <cellStyle name="Currency 4 8 4 2 2 3" xfId="11743" xr:uid="{1D7F7ABA-B71A-4E83-9616-E4E0DF73195E}"/>
    <cellStyle name="Currency 4 8 4 2 2 3 2" xfId="30558" xr:uid="{2B57CB50-2D36-43A6-8F1A-40FEBF04476A}"/>
    <cellStyle name="Currency 4 8 4 2 2 3 2 2" xfId="49320" xr:uid="{E103152C-D053-4662-BA87-5E61A3822204}"/>
    <cellStyle name="Currency 4 8 4 2 2 3 3" xfId="21167" xr:uid="{0C2F24C1-B3B9-4805-80B0-A22597C3B264}"/>
    <cellStyle name="Currency 4 8 4 2 2 3 4" xfId="39939" xr:uid="{8D3DAADA-9ABE-4E7B-ACC1-E39342345522}"/>
    <cellStyle name="Currency 4 8 4 2 2 3 5" xfId="54050" xr:uid="{B99B43E7-A36E-44F6-99A3-247B58D50D1A}"/>
    <cellStyle name="Currency 4 8 4 2 2 3 6" xfId="61897" xr:uid="{06D65276-F294-42FB-88AC-1CA13C03770C}"/>
    <cellStyle name="Currency 4 8 4 2 2 4" xfId="9089" xr:uid="{8175441B-D8FB-4EB2-A879-B22497B0F9D8}"/>
    <cellStyle name="Currency 4 8 4 2 2 4 2" xfId="27945" xr:uid="{86C6F36A-2F80-4012-AF05-3278FA1DA330}"/>
    <cellStyle name="Currency 4 8 4 2 2 4 2 2" xfId="46707" xr:uid="{39F03C7E-2F24-4313-AB7A-8A87C0381DB8}"/>
    <cellStyle name="Currency 4 8 4 2 2 4 3" xfId="18554" xr:uid="{1C9B474C-0EF2-474E-A790-1BFA3533FAA4}"/>
    <cellStyle name="Currency 4 8 4 2 2 4 4" xfId="37326" xr:uid="{B81E62D6-7D42-48E8-91D8-73004D53C577}"/>
    <cellStyle name="Currency 4 8 4 2 2 5" xfId="24160" xr:uid="{6722EE68-E3F0-4B62-B67A-85A0E5CB3AFA}"/>
    <cellStyle name="Currency 4 8 4 2 2 5 2" xfId="42923" xr:uid="{F13782C0-FDC7-4B36-B096-21747B12123A}"/>
    <cellStyle name="Currency 4 8 4 2 2 6" xfId="14769" xr:uid="{5D6D63F9-9991-491B-9A86-860722D73356}"/>
    <cellStyle name="Currency 4 8 4 2 2 7" xfId="33542" xr:uid="{8F91CDF7-95BB-4FF6-A3FD-8DCC04947B19}"/>
    <cellStyle name="Currency 4 8 4 2 2 8" xfId="51437" xr:uid="{7293D927-A88B-4D5C-A980-39B746434E4C}"/>
    <cellStyle name="Currency 4 8 4 2 2 9" xfId="5113" xr:uid="{2A35FF13-C53B-44B1-9F24-582B4EE9BBEB}"/>
    <cellStyle name="Currency 4 8 4 2 3" xfId="1863" xr:uid="{D327AEB8-FA6B-4428-AF69-9D2681FC137A}"/>
    <cellStyle name="Currency 4 8 4 2 3 2" xfId="11744" xr:uid="{42BBF28B-0653-4355-94FE-F6AE1E1BF2D9}"/>
    <cellStyle name="Currency 4 8 4 2 3 2 2" xfId="30559" xr:uid="{CD62DE91-7EDA-4961-949D-83FFF0EA9BD4}"/>
    <cellStyle name="Currency 4 8 4 2 3 2 2 2" xfId="49321" xr:uid="{FCB587AF-77D3-4A55-9468-8A0172E4534A}"/>
    <cellStyle name="Currency 4 8 4 2 3 2 3" xfId="21168" xr:uid="{9CCB2022-2051-4B9D-928E-8F1B0D756DAF}"/>
    <cellStyle name="Currency 4 8 4 2 3 2 4" xfId="39940" xr:uid="{AF0A235F-717B-4E87-9E59-CC92EF5B624C}"/>
    <cellStyle name="Currency 4 8 4 2 3 3" xfId="24936" xr:uid="{58755150-3760-4DF4-A1E3-2B0595B56772}"/>
    <cellStyle name="Currency 4 8 4 2 3 3 2" xfId="43698" xr:uid="{F0E5620A-27B0-4A99-8F9E-ECD0FCD1FFBD}"/>
    <cellStyle name="Currency 4 8 4 2 3 4" xfId="15545" xr:uid="{7922A592-3E5A-4B7B-832F-F69E3AB003F7}"/>
    <cellStyle name="Currency 4 8 4 2 3 5" xfId="34317" xr:uid="{4012F093-A573-466F-9D20-7C4DEE22807F}"/>
    <cellStyle name="Currency 4 8 4 2 3 6" xfId="54051" xr:uid="{AC7F7C69-8C9C-4EE3-86E1-5C0A63766915}"/>
    <cellStyle name="Currency 4 8 4 2 3 7" xfId="5889" xr:uid="{88F490E7-0C2F-4ED3-BAF6-9D5451A965C1}"/>
    <cellStyle name="Currency 4 8 4 2 4" xfId="1657" xr:uid="{0192DE4E-C8F2-45B8-8DC1-3BADAAAF9344}"/>
    <cellStyle name="Currency 4 8 4 2 4 2" xfId="11745" xr:uid="{F1C77C4C-54AA-4DB4-8FAB-4E6F92428D6F}"/>
    <cellStyle name="Currency 4 8 4 2 4 2 2" xfId="30560" xr:uid="{66607ABC-EAF0-419C-B1AB-7EAFC0C20120}"/>
    <cellStyle name="Currency 4 8 4 2 4 2 2 2" xfId="49322" xr:uid="{62E58072-8879-41AE-AA0A-4D497003DA8E}"/>
    <cellStyle name="Currency 4 8 4 2 4 2 3" xfId="21169" xr:uid="{86D5172A-D6B4-4619-BBA1-247BA2FECF92}"/>
    <cellStyle name="Currency 4 8 4 2 4 2 4" xfId="39941" xr:uid="{44EABD9D-8B55-4AE3-AD1A-0B3485ECA526}"/>
    <cellStyle name="Currency 4 8 4 2 4 3" xfId="23385" xr:uid="{24F8ED56-ACBE-472C-BE9F-DB33890797FC}"/>
    <cellStyle name="Currency 4 8 4 2 4 3 2" xfId="42148" xr:uid="{A7578C79-2E56-41AE-B0B9-AFD936D35303}"/>
    <cellStyle name="Currency 4 8 4 2 4 4" xfId="13994" xr:uid="{317CF3F6-F0A6-41E9-864A-AF2889424B67}"/>
    <cellStyle name="Currency 4 8 4 2 4 5" xfId="32767" xr:uid="{89EE1098-9AB2-4614-B6C0-ADD3CFDB2280}"/>
    <cellStyle name="Currency 4 8 4 2 4 6" xfId="54052" xr:uid="{F388EEC3-1342-40FC-85A6-E2E5D0774974}"/>
    <cellStyle name="Currency 4 8 4 2 4 7" xfId="4338" xr:uid="{1AE81BC1-234E-4C55-B6A7-E0B98337CBDE}"/>
    <cellStyle name="Currency 4 8 4 2 5" xfId="7356" xr:uid="{D0FF0E8D-1CBA-4C36-8D47-E1FCCA668008}"/>
    <cellStyle name="Currency 4 8 4 2 5 2" xfId="26393" xr:uid="{D27E9629-242F-4233-9E41-9EA2A637DB8B}"/>
    <cellStyle name="Currency 4 8 4 2 5 2 2" xfId="45155" xr:uid="{A0D1C513-9BA9-408F-98DB-054AEA948B34}"/>
    <cellStyle name="Currency 4 8 4 2 5 3" xfId="17002" xr:uid="{486F94A0-A2FA-4AA5-BF97-976E3D25A8C1}"/>
    <cellStyle name="Currency 4 8 4 2 5 4" xfId="35774" xr:uid="{DE055601-693D-439D-A025-B57B83A7A9B6}"/>
    <cellStyle name="Currency 4 8 4 2 6" xfId="9088" xr:uid="{5B319938-802F-4AA5-A573-9E7FC207D961}"/>
    <cellStyle name="Currency 4 8 4 2 6 2" xfId="27944" xr:uid="{72C68D03-895D-4BCC-8CE2-065BFDB4AC6B}"/>
    <cellStyle name="Currency 4 8 4 2 6 2 2" xfId="46706" xr:uid="{99A53EC5-DECC-48C4-83E8-ECC4306D5D72}"/>
    <cellStyle name="Currency 4 8 4 2 6 3" xfId="18553" xr:uid="{C9996E49-5C82-4780-940C-69480B95C35F}"/>
    <cellStyle name="Currency 4 8 4 2 6 4" xfId="37325" xr:uid="{DDF2C134-9144-48C4-AB2C-3C7FB9EF4F50}"/>
    <cellStyle name="Currency 4 8 4 2 7" xfId="22788" xr:uid="{9221F776-6133-4363-ACB8-BD770C2760E9}"/>
    <cellStyle name="Currency 4 8 4 2 7 2" xfId="41558" xr:uid="{F7AF8017-5230-4471-9490-5E2A9AB1A845}"/>
    <cellStyle name="Currency 4 8 4 2 8" xfId="13397" xr:uid="{9AC9262E-E324-4CC5-816F-850DAA3E8517}"/>
    <cellStyle name="Currency 4 8 4 2 9" xfId="32177" xr:uid="{830D0224-9F63-48F9-BEA1-AE4F9A5ADCE9}"/>
    <cellStyle name="Currency 4 8 4 3" xfId="1328" xr:uid="{626180D3-CF27-4AF7-A0EF-F10DDFFCE8B0}"/>
    <cellStyle name="Currency 4 8 4 3 10" xfId="51438" xr:uid="{76AD0744-D155-4735-BF28-61E1165C81D0}"/>
    <cellStyle name="Currency 4 8 4 3 11" xfId="3738" xr:uid="{4D204020-86CC-4D3D-A539-58C26CC47FA2}"/>
    <cellStyle name="Currency 4 8 4 3 12" xfId="59505" xr:uid="{DC332B7A-5959-4D55-AFDB-30251B127FDE}"/>
    <cellStyle name="Currency 4 8 4 3 2" xfId="1986" xr:uid="{E6EA390A-0ECB-4603-9479-E0453E7654AA}"/>
    <cellStyle name="Currency 4 8 4 3 2 10" xfId="59506" xr:uid="{1C11A5B4-B15B-431B-A0CB-BBD6C00F84EB}"/>
    <cellStyle name="Currency 4 8 4 3 2 2" xfId="7359" xr:uid="{7F5F7759-8E61-4DBD-93F8-21344E05D491}"/>
    <cellStyle name="Currency 4 8 4 3 2 2 2" xfId="11746" xr:uid="{B4532DF5-2615-4DA9-AC09-D8A26AAC9FE0}"/>
    <cellStyle name="Currency 4 8 4 3 2 2 2 2" xfId="30561" xr:uid="{0AE7FDB7-CE61-4A4A-9E83-06A3D4D0EC39}"/>
    <cellStyle name="Currency 4 8 4 3 2 2 2 2 2" xfId="49323" xr:uid="{FC71EBA7-66FB-43AF-A864-F3A7E4C76B99}"/>
    <cellStyle name="Currency 4 8 4 3 2 2 2 3" xfId="21170" xr:uid="{C9B83C64-1D11-4002-A774-790ABE539BF8}"/>
    <cellStyle name="Currency 4 8 4 3 2 2 2 4" xfId="39942" xr:uid="{75CE961F-08A1-4BEB-91C8-7B32FD75D7C2}"/>
    <cellStyle name="Currency 4 8 4 3 2 2 3" xfId="26396" xr:uid="{426FBE72-47B6-42F8-ABCB-0A32D723915E}"/>
    <cellStyle name="Currency 4 8 4 3 2 2 3 2" xfId="45158" xr:uid="{64BD83C2-3F46-472D-A8A3-507E1397A79F}"/>
    <cellStyle name="Currency 4 8 4 3 2 2 4" xfId="17005" xr:uid="{289A3F15-F353-4039-A794-0CADCEEE793F}"/>
    <cellStyle name="Currency 4 8 4 3 2 2 5" xfId="35777" xr:uid="{56799314-91C1-49A1-A788-DD6BFE4FDEA0}"/>
    <cellStyle name="Currency 4 8 4 3 2 2 6" xfId="54053" xr:uid="{5190CEAC-379E-4FE8-837A-E7B98DD554F6}"/>
    <cellStyle name="Currency 4 8 4 3 2 2 7" xfId="61898" xr:uid="{0184FC87-18D0-4827-AC08-B39451B200CD}"/>
    <cellStyle name="Currency 4 8 4 3 2 3" xfId="11747" xr:uid="{EDB7F204-2DA6-4276-8306-615872C58303}"/>
    <cellStyle name="Currency 4 8 4 3 2 3 2" xfId="30562" xr:uid="{63DF0F41-6C29-47B5-A391-D31CABAEF14B}"/>
    <cellStyle name="Currency 4 8 4 3 2 3 2 2" xfId="49324" xr:uid="{7C009294-A2EF-4AE2-B338-B48CD3570A02}"/>
    <cellStyle name="Currency 4 8 4 3 2 3 3" xfId="21171" xr:uid="{7DCEE6C5-4046-4633-AE32-D382EF0BF156}"/>
    <cellStyle name="Currency 4 8 4 3 2 3 4" xfId="39943" xr:uid="{BE166B2B-305C-466D-BD31-AE4EB1D6B6A7}"/>
    <cellStyle name="Currency 4 8 4 3 2 3 5" xfId="54054" xr:uid="{0B58DBBD-B0D5-4254-8857-0B63DA3D8EA2}"/>
    <cellStyle name="Currency 4 8 4 3 2 3 6" xfId="61899" xr:uid="{641467BB-5BAA-4E70-93AB-E9FD8D6BF71B}"/>
    <cellStyle name="Currency 4 8 4 3 2 4" xfId="9091" xr:uid="{1D50ABF5-2446-414D-AAFC-739F7B208E6A}"/>
    <cellStyle name="Currency 4 8 4 3 2 4 2" xfId="27947" xr:uid="{5F911287-2974-45F5-9E8F-2AFD8A009FB7}"/>
    <cellStyle name="Currency 4 8 4 3 2 4 2 2" xfId="46709" xr:uid="{C7626E4A-A6BE-405E-9305-DBA62FAB1F94}"/>
    <cellStyle name="Currency 4 8 4 3 2 4 3" xfId="18556" xr:uid="{9F0121FB-68FC-452B-9FD9-C10E347EF1BD}"/>
    <cellStyle name="Currency 4 8 4 3 2 4 4" xfId="37328" xr:uid="{EFB463B5-3C89-422B-A5E0-271401EA5983}"/>
    <cellStyle name="Currency 4 8 4 3 2 5" xfId="24378" xr:uid="{1AB7CE9B-E8EA-4BC0-A458-8B4CE5BF57D3}"/>
    <cellStyle name="Currency 4 8 4 3 2 5 2" xfId="43141" xr:uid="{BE4DABA1-C27B-40AC-BB78-1E554D94A4FD}"/>
    <cellStyle name="Currency 4 8 4 3 2 6" xfId="14987" xr:uid="{C1D78701-48DB-436E-8C6F-0EF14A04B1FA}"/>
    <cellStyle name="Currency 4 8 4 3 2 7" xfId="33760" xr:uid="{06267BA2-657D-49E0-8248-BF36215EA018}"/>
    <cellStyle name="Currency 4 8 4 3 2 8" xfId="51439" xr:uid="{0BEC06F1-FFEE-486B-B53A-837CB244F05E}"/>
    <cellStyle name="Currency 4 8 4 3 2 9" xfId="5331" xr:uid="{AA2C9969-74F4-4F99-8518-1EDFA15F3402}"/>
    <cellStyle name="Currency 4 8 4 3 3" xfId="6107" xr:uid="{7127F443-B60C-400A-A5F2-B61D913CB66F}"/>
    <cellStyle name="Currency 4 8 4 3 3 2" xfId="11748" xr:uid="{104A0ED2-A5BB-45FD-948D-69FEC25ACBD9}"/>
    <cellStyle name="Currency 4 8 4 3 3 2 2" xfId="30563" xr:uid="{9BB4168B-46CA-4667-985E-DAEBBD076DA7}"/>
    <cellStyle name="Currency 4 8 4 3 3 2 2 2" xfId="49325" xr:uid="{7CC553EB-E925-4822-98D8-7F9314342349}"/>
    <cellStyle name="Currency 4 8 4 3 3 2 3" xfId="21172" xr:uid="{D188930D-A24D-4240-9F92-045AA55F0659}"/>
    <cellStyle name="Currency 4 8 4 3 3 2 4" xfId="39944" xr:uid="{E47A37EA-9897-4083-A087-BF15EF82B867}"/>
    <cellStyle name="Currency 4 8 4 3 3 3" xfId="25154" xr:uid="{0497A6FD-DA3C-41E4-81AD-6CF03EC8B9A5}"/>
    <cellStyle name="Currency 4 8 4 3 3 3 2" xfId="43916" xr:uid="{B2E66D63-6935-4350-B14E-D1C6F8858781}"/>
    <cellStyle name="Currency 4 8 4 3 3 4" xfId="15763" xr:uid="{84D09B6D-947F-45DD-9D4E-92CEAAB76D28}"/>
    <cellStyle name="Currency 4 8 4 3 3 5" xfId="34535" xr:uid="{CA1D828C-DD77-43C6-ABAF-8B71E61A7A3A}"/>
    <cellStyle name="Currency 4 8 4 3 3 6" xfId="54055" xr:uid="{8E288C3A-B1CB-49BB-A6F2-80D6EA2595A0}"/>
    <cellStyle name="Currency 4 8 4 3 3 7" xfId="61900" xr:uid="{1EF42B8D-7F8B-4F93-903C-273380E87C5F}"/>
    <cellStyle name="Currency 4 8 4 3 4" xfId="4556" xr:uid="{0BE9F994-63C7-4F20-B594-2D623EF86C60}"/>
    <cellStyle name="Currency 4 8 4 3 4 2" xfId="11749" xr:uid="{A4A90F45-EB15-472A-931B-367806615443}"/>
    <cellStyle name="Currency 4 8 4 3 4 2 2" xfId="30564" xr:uid="{3353FB7E-E477-4C06-A69F-8472BBCE0C6F}"/>
    <cellStyle name="Currency 4 8 4 3 4 2 2 2" xfId="49326" xr:uid="{30E53DFB-94B8-4AC2-86AA-894C753B3855}"/>
    <cellStyle name="Currency 4 8 4 3 4 2 3" xfId="21173" xr:uid="{770B9D64-E57F-4839-BE5D-7A3A5AF48DB1}"/>
    <cellStyle name="Currency 4 8 4 3 4 2 4" xfId="39945" xr:uid="{6C2331D8-806E-4D7C-91B0-16EAC2869112}"/>
    <cellStyle name="Currency 4 8 4 3 4 3" xfId="23603" xr:uid="{5C3E5CEA-9776-4365-90DD-5C569AF664C0}"/>
    <cellStyle name="Currency 4 8 4 3 4 3 2" xfId="42366" xr:uid="{75CDEF80-85EA-482B-8C24-8B71A6388E6C}"/>
    <cellStyle name="Currency 4 8 4 3 4 4" xfId="14212" xr:uid="{24AE1C87-B59B-47DD-B2FE-805FFB050396}"/>
    <cellStyle name="Currency 4 8 4 3 4 5" xfId="32985" xr:uid="{DA89D16B-F9C1-459B-8173-45ED69E7A3AB}"/>
    <cellStyle name="Currency 4 8 4 3 4 6" xfId="54056" xr:uid="{BE567558-02DB-4D02-A582-C6966670795A}"/>
    <cellStyle name="Currency 4 8 4 3 4 7" xfId="61901" xr:uid="{33E54276-E6E4-4EEA-AAC0-26F3EBB3BEAF}"/>
    <cellStyle name="Currency 4 8 4 3 5" xfId="7358" xr:uid="{94B300CA-BF4C-4E2B-A363-8EBDD65732D4}"/>
    <cellStyle name="Currency 4 8 4 3 5 2" xfId="26395" xr:uid="{3D111C36-02C8-473C-813C-3625FADEEB3D}"/>
    <cellStyle name="Currency 4 8 4 3 5 2 2" xfId="45157" xr:uid="{2BDA9692-F9F8-46E1-B730-7A47BF72CAEF}"/>
    <cellStyle name="Currency 4 8 4 3 5 3" xfId="17004" xr:uid="{8FA6123F-B34D-4957-938F-5B74F7E8B00C}"/>
    <cellStyle name="Currency 4 8 4 3 5 4" xfId="35776" xr:uid="{7B65C6E4-8F50-4163-AEE6-22268DBCBBE2}"/>
    <cellStyle name="Currency 4 8 4 3 6" xfId="9090" xr:uid="{C45A26CF-D733-4E8F-9EB1-3C9A49A59861}"/>
    <cellStyle name="Currency 4 8 4 3 6 2" xfId="27946" xr:uid="{B22588B8-E2E6-409F-8259-8428F1A64884}"/>
    <cellStyle name="Currency 4 8 4 3 6 2 2" xfId="46708" xr:uid="{CA2F3C18-226E-4F9E-A6BF-2ECE89416D93}"/>
    <cellStyle name="Currency 4 8 4 3 6 3" xfId="18555" xr:uid="{7D929DE1-0A6A-46A6-B7A0-9C331C687233}"/>
    <cellStyle name="Currency 4 8 4 3 6 4" xfId="37327" xr:uid="{41FE7770-04F6-4065-BB66-4AA54A2541CA}"/>
    <cellStyle name="Currency 4 8 4 3 7" xfId="22789" xr:uid="{F140207A-9828-4939-8D61-9BE1A7C7A963}"/>
    <cellStyle name="Currency 4 8 4 3 7 2" xfId="41559" xr:uid="{FD68DD3C-F241-493A-8CC8-BD01DDEF4EA8}"/>
    <cellStyle name="Currency 4 8 4 3 8" xfId="13398" xr:uid="{95B39FAD-B82A-4E21-BF94-02BE860B4E7A}"/>
    <cellStyle name="Currency 4 8 4 3 9" xfId="32178" xr:uid="{0E772125-17B1-4FC7-9F50-D21ABC7B023B}"/>
    <cellStyle name="Currency 4 8 4 4" xfId="1780" xr:uid="{E2DD7C12-C134-417A-B28C-364F77C3D0D4}"/>
    <cellStyle name="Currency 4 8 4 4 10" xfId="59507" xr:uid="{DFDDCFCF-6EA1-4EA9-BC70-6857E5619757}"/>
    <cellStyle name="Currency 4 8 4 4 2" xfId="7360" xr:uid="{8A3CF989-084D-4CCF-8808-90B9B3314BFC}"/>
    <cellStyle name="Currency 4 8 4 4 2 2" xfId="11750" xr:uid="{4C964FD0-6CB8-4418-825A-5EB2C032F36D}"/>
    <cellStyle name="Currency 4 8 4 4 2 2 2" xfId="30565" xr:uid="{C8DE75E7-CDBE-493D-99DF-C28FFECF64D6}"/>
    <cellStyle name="Currency 4 8 4 4 2 2 2 2" xfId="49327" xr:uid="{F9B8C663-B6EE-4419-8CBC-BD1A7E50E0D7}"/>
    <cellStyle name="Currency 4 8 4 4 2 2 3" xfId="21174" xr:uid="{D4D037DC-7543-440A-B45F-ABA64F849CEE}"/>
    <cellStyle name="Currency 4 8 4 4 2 2 4" xfId="39946" xr:uid="{F12EE5F0-BB0B-460D-BD4D-CE1F72BD8697}"/>
    <cellStyle name="Currency 4 8 4 4 2 3" xfId="26397" xr:uid="{7662CE5C-DDB0-4C0D-95FA-1495733BE927}"/>
    <cellStyle name="Currency 4 8 4 4 2 3 2" xfId="45159" xr:uid="{9EC1041F-DF19-4C7B-81A2-A289F797A56D}"/>
    <cellStyle name="Currency 4 8 4 4 2 4" xfId="17006" xr:uid="{33A29605-B0F9-4E30-8457-D8FEAC7AF0C3}"/>
    <cellStyle name="Currency 4 8 4 4 2 5" xfId="35778" xr:uid="{7FB859CD-902E-42B6-8019-6871B4954463}"/>
    <cellStyle name="Currency 4 8 4 4 2 6" xfId="54057" xr:uid="{02055849-6F10-465F-A1CB-DBE6A837D946}"/>
    <cellStyle name="Currency 4 8 4 4 2 7" xfId="61902" xr:uid="{C5F9B07E-F4FE-4849-B147-639AD1EBEA43}"/>
    <cellStyle name="Currency 4 8 4 4 3" xfId="11751" xr:uid="{1E4F0E7F-26EB-4DA2-8D66-E15DAD2FE26A}"/>
    <cellStyle name="Currency 4 8 4 4 3 2" xfId="30566" xr:uid="{331A080D-121E-42A3-94FC-C74B464FF3E5}"/>
    <cellStyle name="Currency 4 8 4 4 3 2 2" xfId="49328" xr:uid="{5B2DDDD4-F0BA-4021-B465-D1ABACE1D68B}"/>
    <cellStyle name="Currency 4 8 4 4 3 3" xfId="21175" xr:uid="{65C6B671-A3BF-4560-A015-A83CC0134093}"/>
    <cellStyle name="Currency 4 8 4 4 3 4" xfId="39947" xr:uid="{728A3E79-E57A-4D7D-B33A-475F55CE3038}"/>
    <cellStyle name="Currency 4 8 4 4 3 5" xfId="54058" xr:uid="{36AAA75F-2BF1-4026-A204-6F300D3CB161}"/>
    <cellStyle name="Currency 4 8 4 4 3 6" xfId="61903" xr:uid="{D10EC030-176F-4887-B732-1DC38E5A2889}"/>
    <cellStyle name="Currency 4 8 4 4 4" xfId="9092" xr:uid="{C30988FF-FBAB-4DC4-915C-DB83E656BEC0}"/>
    <cellStyle name="Currency 4 8 4 4 4 2" xfId="27948" xr:uid="{278EA856-F5A4-4DD7-A5C1-749426F393C7}"/>
    <cellStyle name="Currency 4 8 4 4 4 2 2" xfId="46710" xr:uid="{A8199498-521A-4D61-94C1-3922C6DB3D29}"/>
    <cellStyle name="Currency 4 8 4 4 4 3" xfId="18557" xr:uid="{5C427EE8-9A71-43F2-98A3-F4B7B0C59161}"/>
    <cellStyle name="Currency 4 8 4 4 4 4" xfId="37329" xr:uid="{0973C1AE-619F-4365-A265-51CC38443844}"/>
    <cellStyle name="Currency 4 8 4 4 5" xfId="23945" xr:uid="{CA106358-A3CF-4A3E-A549-E7A39BF706A8}"/>
    <cellStyle name="Currency 4 8 4 4 5 2" xfId="42708" xr:uid="{8342A29A-B4BE-4836-B035-275FB7F2E847}"/>
    <cellStyle name="Currency 4 8 4 4 6" xfId="14554" xr:uid="{4CE44E36-4755-440A-B18D-41FD4023381E}"/>
    <cellStyle name="Currency 4 8 4 4 7" xfId="33327" xr:uid="{2799494E-D9BA-4689-B34D-00296CA93B1A}"/>
    <cellStyle name="Currency 4 8 4 4 8" xfId="51440" xr:uid="{349ADC2A-CD39-4280-AE19-0459701139F3}"/>
    <cellStyle name="Currency 4 8 4 4 9" xfId="4898" xr:uid="{754B917B-0FF5-4E88-B601-CF5BF6CD376D}"/>
    <cellStyle name="Currency 4 8 4 5" xfId="1574" xr:uid="{52A7F4B0-4BAD-4620-A0C3-AD658430F9DF}"/>
    <cellStyle name="Currency 4 8 4 5 2" xfId="11752" xr:uid="{31B6B89E-50EC-4DA7-819C-DC091565EA50}"/>
    <cellStyle name="Currency 4 8 4 5 2 2" xfId="30567" xr:uid="{2524892A-F695-411A-8741-1D46A048B092}"/>
    <cellStyle name="Currency 4 8 4 5 2 2 2" xfId="49329" xr:uid="{5D07FAD1-19BC-4F3D-9382-002962160204}"/>
    <cellStyle name="Currency 4 8 4 5 2 3" xfId="21176" xr:uid="{559C2D15-DF51-41BF-8C7C-31856758E39D}"/>
    <cellStyle name="Currency 4 8 4 5 2 4" xfId="39948" xr:uid="{47865F95-CD8B-454A-B4E7-58E774D9927B}"/>
    <cellStyle name="Currency 4 8 4 5 3" xfId="24721" xr:uid="{50E0B6C7-04D3-4D5A-9647-90B4A870CC45}"/>
    <cellStyle name="Currency 4 8 4 5 3 2" xfId="43483" xr:uid="{4FB83EDA-15C0-4122-B502-6B832A6982A5}"/>
    <cellStyle name="Currency 4 8 4 5 4" xfId="15330" xr:uid="{A572205E-362C-4309-A55D-626229D10760}"/>
    <cellStyle name="Currency 4 8 4 5 5" xfId="34102" xr:uid="{F5161BA8-683E-4C10-B7AE-366238D3FC30}"/>
    <cellStyle name="Currency 4 8 4 5 6" xfId="54059" xr:uid="{5C5A6C14-C79B-4517-A9B1-CBF702BB29CB}"/>
    <cellStyle name="Currency 4 8 4 5 7" xfId="5674" xr:uid="{909BCAA7-A44C-4C98-B525-098BBF173ED6}"/>
    <cellStyle name="Currency 4 8 4 6" xfId="4123" xr:uid="{395524AB-3498-45B4-AF7B-F45CCDF3B11C}"/>
    <cellStyle name="Currency 4 8 4 6 2" xfId="11753" xr:uid="{529B7F6C-BF02-47D2-9C49-EA29CF59016C}"/>
    <cellStyle name="Currency 4 8 4 6 2 2" xfId="30568" xr:uid="{08A5D46B-E79F-466F-8D37-4A7D97226208}"/>
    <cellStyle name="Currency 4 8 4 6 2 2 2" xfId="49330" xr:uid="{BAEFB194-3C47-4D75-B0D3-442E17C929AB}"/>
    <cellStyle name="Currency 4 8 4 6 2 3" xfId="21177" xr:uid="{5E82D980-D82A-4513-AD71-F7FA0B69ACE2}"/>
    <cellStyle name="Currency 4 8 4 6 2 4" xfId="39949" xr:uid="{CA1B64EA-A07F-41BE-8E21-80EACAE6E578}"/>
    <cellStyle name="Currency 4 8 4 6 3" xfId="23170" xr:uid="{FB0C6A60-F0B5-4DD2-A8FE-F8FFF2E7D607}"/>
    <cellStyle name="Currency 4 8 4 6 3 2" xfId="41933" xr:uid="{FADFB9F0-F889-4EC6-9B2E-F8DAF7DB9518}"/>
    <cellStyle name="Currency 4 8 4 6 4" xfId="13779" xr:uid="{5560D475-5FB3-4C0B-91B6-EB7808BB5C60}"/>
    <cellStyle name="Currency 4 8 4 6 5" xfId="32552" xr:uid="{4088C5B7-789D-4EE0-87C9-006C9EF04783}"/>
    <cellStyle name="Currency 4 8 4 6 6" xfId="54060" xr:uid="{66C17E07-EE4C-4ECA-8C92-F64451F71DBF}"/>
    <cellStyle name="Currency 4 8 4 6 7" xfId="61904" xr:uid="{D2BCEBB6-F072-4A49-8653-5F66F657A295}"/>
    <cellStyle name="Currency 4 8 4 7" xfId="7355" xr:uid="{2D727291-88CD-47F9-A5AC-CBAD3FDC2A06}"/>
    <cellStyle name="Currency 4 8 4 7 2" xfId="26392" xr:uid="{65EAEEE4-B9E2-43B5-8268-F480A3E09060}"/>
    <cellStyle name="Currency 4 8 4 7 2 2" xfId="45154" xr:uid="{313C35B2-3940-4BFE-A32A-6E4ECE9BEBDD}"/>
    <cellStyle name="Currency 4 8 4 7 3" xfId="17001" xr:uid="{49AF40D0-2B2B-4D8A-8CE1-FF1D14C152F0}"/>
    <cellStyle name="Currency 4 8 4 7 4" xfId="35773" xr:uid="{1EE93C19-94CD-47FB-8D7F-40E7503F83B0}"/>
    <cellStyle name="Currency 4 8 4 8" xfId="9087" xr:uid="{7D86F817-ABF1-42B0-ADDD-71ED4E015B11}"/>
    <cellStyle name="Currency 4 8 4 8 2" xfId="27943" xr:uid="{4D407F14-ECD8-4E9D-B7CC-415B3F1B8DCB}"/>
    <cellStyle name="Currency 4 8 4 8 2 2" xfId="46705" xr:uid="{2DB55519-EFF8-4BD9-BE8A-F48C56773073}"/>
    <cellStyle name="Currency 4 8 4 8 3" xfId="18552" xr:uid="{8B6EEE99-D736-456A-9A68-FC2D16CA946D}"/>
    <cellStyle name="Currency 4 8 4 8 4" xfId="37324" xr:uid="{EA65B056-81C7-492F-A5C8-B903576A74BF}"/>
    <cellStyle name="Currency 4 8 4 9" xfId="22787" xr:uid="{485318BE-C25E-47BD-93FE-AA5C3CB317F2}"/>
    <cellStyle name="Currency 4 8 4 9 2" xfId="41557" xr:uid="{142FF024-290D-4C85-8C98-0144EF6C722B}"/>
    <cellStyle name="Currency 4 8 5" xfId="1142" xr:uid="{8C54D68B-FD6A-4563-8BC4-678E2E05493E}"/>
    <cellStyle name="Currency 4 8 5 10" xfId="13399" xr:uid="{C57428BF-8D51-486E-9D82-CEDC65BD2D53}"/>
    <cellStyle name="Currency 4 8 5 11" xfId="32179" xr:uid="{50E4958C-2062-4C52-8A4E-347A85A9722F}"/>
    <cellStyle name="Currency 4 8 5 12" xfId="51441" xr:uid="{032B0487-5175-4F4B-BC32-B79C2C9F6E03}"/>
    <cellStyle name="Currency 4 8 5 13" xfId="3739" xr:uid="{E0F32E8A-5C2E-4C97-9BD7-0F856A147ED9}"/>
    <cellStyle name="Currency 4 8 5 14" xfId="59508" xr:uid="{2DA239B0-8F47-4942-874D-488799012C41}"/>
    <cellStyle name="Currency 4 8 5 2" xfId="1348" xr:uid="{605E5E75-FD4D-480D-901C-21E93418A70C}"/>
    <cellStyle name="Currency 4 8 5 2 10" xfId="51442" xr:uid="{1188A6AB-26BE-48CD-AB10-BBD40A8BC29A}"/>
    <cellStyle name="Currency 4 8 5 2 11" xfId="3740" xr:uid="{47F0EEA1-5BCA-4E0B-8A2E-A5A1AD25BB2D}"/>
    <cellStyle name="Currency 4 8 5 2 12" xfId="59509" xr:uid="{6ADFE328-9FCC-4DCD-8D3B-6A33B237C07D}"/>
    <cellStyle name="Currency 4 8 5 2 2" xfId="2006" xr:uid="{E695C23B-D1FE-4AA5-BA73-3A5B72F0708D}"/>
    <cellStyle name="Currency 4 8 5 2 2 10" xfId="59510" xr:uid="{697007CC-BCD4-4B5B-A06A-383CAD9A832F}"/>
    <cellStyle name="Currency 4 8 5 2 2 2" xfId="7363" xr:uid="{7D7C98CB-6A2A-4E48-A607-13BE3A838D80}"/>
    <cellStyle name="Currency 4 8 5 2 2 2 2" xfId="11754" xr:uid="{15444EA3-BA83-40ED-86F3-709EED94A2E5}"/>
    <cellStyle name="Currency 4 8 5 2 2 2 2 2" xfId="30569" xr:uid="{EF212741-4E4C-49E2-A32E-FE5860A76C82}"/>
    <cellStyle name="Currency 4 8 5 2 2 2 2 2 2" xfId="49331" xr:uid="{FF81A5EE-BB08-4B29-A9E0-8E56A602CCA0}"/>
    <cellStyle name="Currency 4 8 5 2 2 2 2 3" xfId="21178" xr:uid="{5E0477C8-5289-459F-A22C-4EF20141CDAE}"/>
    <cellStyle name="Currency 4 8 5 2 2 2 2 4" xfId="39950" xr:uid="{EFCDB2E9-5E26-4A43-86AA-73E8A3C2B7DE}"/>
    <cellStyle name="Currency 4 8 5 2 2 2 3" xfId="26400" xr:uid="{8D5E790A-647C-4868-A9D3-81AA36076BC0}"/>
    <cellStyle name="Currency 4 8 5 2 2 2 3 2" xfId="45162" xr:uid="{AD915FCB-AE85-433E-832B-CE81FB811AD2}"/>
    <cellStyle name="Currency 4 8 5 2 2 2 4" xfId="17009" xr:uid="{8AA103A5-498B-4D43-9298-BED222812471}"/>
    <cellStyle name="Currency 4 8 5 2 2 2 5" xfId="35781" xr:uid="{94533308-BD24-4533-AC37-70A622818AC8}"/>
    <cellStyle name="Currency 4 8 5 2 2 2 6" xfId="54061" xr:uid="{EA50BBCE-1FE9-4527-A8A1-01F6553E424D}"/>
    <cellStyle name="Currency 4 8 5 2 2 2 7" xfId="61905" xr:uid="{1D8D2CF5-25BA-4101-8C8A-5EA7F7815580}"/>
    <cellStyle name="Currency 4 8 5 2 2 3" xfId="11755" xr:uid="{91848B9E-A113-458E-B92B-ABDFA27CE292}"/>
    <cellStyle name="Currency 4 8 5 2 2 3 2" xfId="30570" xr:uid="{863C249A-A78C-45E6-B654-50ABAA5E44BC}"/>
    <cellStyle name="Currency 4 8 5 2 2 3 2 2" xfId="49332" xr:uid="{81250669-225A-4D5A-B270-13481A4A32C6}"/>
    <cellStyle name="Currency 4 8 5 2 2 3 3" xfId="21179" xr:uid="{CBB8621F-CEE9-4B55-A681-44823A629B07}"/>
    <cellStyle name="Currency 4 8 5 2 2 3 4" xfId="39951" xr:uid="{32698BDD-02B3-43D7-AFEA-C42C8FC99F6F}"/>
    <cellStyle name="Currency 4 8 5 2 2 3 5" xfId="54062" xr:uid="{C201CF42-23D1-4A6F-BF0B-B25685F88CE9}"/>
    <cellStyle name="Currency 4 8 5 2 2 3 6" xfId="61906" xr:uid="{3FA4530C-0D9F-4D1F-A14A-1E4CA1BD37AC}"/>
    <cellStyle name="Currency 4 8 5 2 2 4" xfId="9095" xr:uid="{CFF7EA3D-D241-42DB-AC09-AFC03FF623B3}"/>
    <cellStyle name="Currency 4 8 5 2 2 4 2" xfId="27951" xr:uid="{8B74D6FD-C758-4200-9732-DC214CDADEAE}"/>
    <cellStyle name="Currency 4 8 5 2 2 4 2 2" xfId="46713" xr:uid="{51634E4D-93B7-47FA-9A4B-18BE3AC71116}"/>
    <cellStyle name="Currency 4 8 5 2 2 4 3" xfId="18560" xr:uid="{737142F0-B24A-456F-88B4-9C6F6F681C86}"/>
    <cellStyle name="Currency 4 8 5 2 2 4 4" xfId="37332" xr:uid="{2BEC64BD-97A3-4F26-9AAD-14F39904FE1B}"/>
    <cellStyle name="Currency 4 8 5 2 2 5" xfId="24203" xr:uid="{49EF6D31-8EAF-4481-85D0-726DA0624779}"/>
    <cellStyle name="Currency 4 8 5 2 2 5 2" xfId="42966" xr:uid="{48CB6845-A397-4FC6-A253-C1749AF0F9BC}"/>
    <cellStyle name="Currency 4 8 5 2 2 6" xfId="14812" xr:uid="{8DC4EE33-3CEC-4324-9CD7-962009423DB7}"/>
    <cellStyle name="Currency 4 8 5 2 2 7" xfId="33585" xr:uid="{44731739-62DC-4C93-9AB4-19ACEE04FA62}"/>
    <cellStyle name="Currency 4 8 5 2 2 8" xfId="51443" xr:uid="{13814A5E-F4B6-4DCE-8E1B-5C68F338782D}"/>
    <cellStyle name="Currency 4 8 5 2 2 9" xfId="5156" xr:uid="{FE84B401-3144-44F6-9609-77BE67E55E30}"/>
    <cellStyle name="Currency 4 8 5 2 3" xfId="5932" xr:uid="{EE4A1F41-EF0D-4B40-A054-6E63C79C2089}"/>
    <cellStyle name="Currency 4 8 5 2 3 2" xfId="11756" xr:uid="{C6A97BBA-6474-4BA2-89F5-2510AA9D176D}"/>
    <cellStyle name="Currency 4 8 5 2 3 2 2" xfId="30571" xr:uid="{DF3F7FEA-0E39-4264-9F6C-52A9B54F0F41}"/>
    <cellStyle name="Currency 4 8 5 2 3 2 2 2" xfId="49333" xr:uid="{49A5AF95-08FD-44AC-B17B-0F78648C6AD9}"/>
    <cellStyle name="Currency 4 8 5 2 3 2 3" xfId="21180" xr:uid="{2FE70D72-DD65-4781-9D4A-A62EDBEAA1EB}"/>
    <cellStyle name="Currency 4 8 5 2 3 2 4" xfId="39952" xr:uid="{D1C9BFE3-3FC2-4B80-95C1-45011AC30ED5}"/>
    <cellStyle name="Currency 4 8 5 2 3 3" xfId="24979" xr:uid="{46D90C40-5211-4DE9-8E1C-B1DD03F14970}"/>
    <cellStyle name="Currency 4 8 5 2 3 3 2" xfId="43741" xr:uid="{FEF0BA08-60B1-4D3E-BFB3-081C9386383F}"/>
    <cellStyle name="Currency 4 8 5 2 3 4" xfId="15588" xr:uid="{77254F87-8E30-4BAD-A951-84A72882765D}"/>
    <cellStyle name="Currency 4 8 5 2 3 5" xfId="34360" xr:uid="{00D7850A-BFD6-4465-BC38-83F913C66227}"/>
    <cellStyle name="Currency 4 8 5 2 3 6" xfId="54063" xr:uid="{8E612B9F-099B-47B2-B049-7878623FD263}"/>
    <cellStyle name="Currency 4 8 5 2 3 7" xfId="61907" xr:uid="{8D27A0F5-CE54-4CB1-B44E-F973E24D5000}"/>
    <cellStyle name="Currency 4 8 5 2 4" xfId="4381" xr:uid="{2E80B53D-86C8-4AA7-AB8F-85B9F767B3C5}"/>
    <cellStyle name="Currency 4 8 5 2 4 2" xfId="11757" xr:uid="{6717FD52-3F13-4280-A06B-06AE1B2A816E}"/>
    <cellStyle name="Currency 4 8 5 2 4 2 2" xfId="30572" xr:uid="{92D48A51-4225-44AD-BBC5-5833E8E78262}"/>
    <cellStyle name="Currency 4 8 5 2 4 2 2 2" xfId="49334" xr:uid="{A457CD52-8E30-4634-8785-825663894DEC}"/>
    <cellStyle name="Currency 4 8 5 2 4 2 3" xfId="21181" xr:uid="{A580CA3A-F5B9-4A64-ACDD-4C2039D02FF4}"/>
    <cellStyle name="Currency 4 8 5 2 4 2 4" xfId="39953" xr:uid="{77CAF96C-3CFB-4536-A76A-7521F72F7AE3}"/>
    <cellStyle name="Currency 4 8 5 2 4 3" xfId="23428" xr:uid="{864A0A83-EB0D-493F-86E9-FEF655EB5906}"/>
    <cellStyle name="Currency 4 8 5 2 4 3 2" xfId="42191" xr:uid="{92DC61DD-B18A-473B-9864-ECFC99D630EC}"/>
    <cellStyle name="Currency 4 8 5 2 4 4" xfId="14037" xr:uid="{EC9C8896-AD0F-418A-ABB5-1CED01786E5E}"/>
    <cellStyle name="Currency 4 8 5 2 4 5" xfId="32810" xr:uid="{C258A722-B4B3-4F6D-B4A5-0FB4A909CEA1}"/>
    <cellStyle name="Currency 4 8 5 2 4 6" xfId="54064" xr:uid="{2D67ECBC-1455-4A63-A216-E378335422F9}"/>
    <cellStyle name="Currency 4 8 5 2 4 7" xfId="61908" xr:uid="{C0C67D49-5F28-40C2-B72D-97B11F38A703}"/>
    <cellStyle name="Currency 4 8 5 2 5" xfId="7362" xr:uid="{58EDEF90-ACCA-4CDD-BEF2-E6F23A611DD9}"/>
    <cellStyle name="Currency 4 8 5 2 5 2" xfId="26399" xr:uid="{62EC28D0-B31A-48A6-84F3-DFAEFFB474FC}"/>
    <cellStyle name="Currency 4 8 5 2 5 2 2" xfId="45161" xr:uid="{95538F9B-66D2-4284-8F22-9EB61D382573}"/>
    <cellStyle name="Currency 4 8 5 2 5 3" xfId="17008" xr:uid="{44634849-7C92-4975-BF0E-F803F0CC0531}"/>
    <cellStyle name="Currency 4 8 5 2 5 4" xfId="35780" xr:uid="{627DB4D3-5DC3-4662-BF9E-1269EF4296C3}"/>
    <cellStyle name="Currency 4 8 5 2 6" xfId="9094" xr:uid="{C69CE52B-D7F6-41E3-BF1B-EBE32AD98FCA}"/>
    <cellStyle name="Currency 4 8 5 2 6 2" xfId="27950" xr:uid="{D2C48E44-8880-4629-9987-51494A21F9AA}"/>
    <cellStyle name="Currency 4 8 5 2 6 2 2" xfId="46712" xr:uid="{BC7D513F-EB2E-47A1-9EE1-BF5F6DA4DA60}"/>
    <cellStyle name="Currency 4 8 5 2 6 3" xfId="18559" xr:uid="{5E07FD42-0023-4AD8-9431-9C9E632A7DEB}"/>
    <cellStyle name="Currency 4 8 5 2 6 4" xfId="37331" xr:uid="{43A569B7-08D1-4D69-B8E3-E385C24CF7C4}"/>
    <cellStyle name="Currency 4 8 5 2 7" xfId="22791" xr:uid="{A8EF8C29-035F-4DB8-BE15-E71431B461E0}"/>
    <cellStyle name="Currency 4 8 5 2 7 2" xfId="41561" xr:uid="{D09CD3A6-311C-4102-AC9E-7423CC7D9DAB}"/>
    <cellStyle name="Currency 4 8 5 2 8" xfId="13400" xr:uid="{1CFE7479-5E72-4747-B5BF-C261C7F0E24B}"/>
    <cellStyle name="Currency 4 8 5 2 9" xfId="32180" xr:uid="{85F6D3E8-BD0B-4C7B-8625-2D600699BD45}"/>
    <cellStyle name="Currency 4 8 5 3" xfId="1800" xr:uid="{BD20E2DD-ED9A-491D-8522-16312A4C7896}"/>
    <cellStyle name="Currency 4 8 5 3 10" xfId="51444" xr:uid="{9DB3023A-D28D-4507-BBF5-66B8959FF027}"/>
    <cellStyle name="Currency 4 8 5 3 11" xfId="3741" xr:uid="{DD54349C-C51E-4BE6-8889-CD167CB3859C}"/>
    <cellStyle name="Currency 4 8 5 3 12" xfId="59511" xr:uid="{4B70A75C-D97E-4841-B0A0-26A66B716ED4}"/>
    <cellStyle name="Currency 4 8 5 3 2" xfId="2860" xr:uid="{84374F1B-1ED3-40FF-9D7A-88DD331CC5E8}"/>
    <cellStyle name="Currency 4 8 5 3 2 10" xfId="59512" xr:uid="{D7C2C3DE-26E2-4D1C-B850-BD1BC2384FA8}"/>
    <cellStyle name="Currency 4 8 5 3 2 2" xfId="7365" xr:uid="{531BCA9D-7A23-48A0-8F8A-89B0AA2AA062}"/>
    <cellStyle name="Currency 4 8 5 3 2 2 2" xfId="11758" xr:uid="{3A3DE570-8083-4710-AFA2-D64A967F8B80}"/>
    <cellStyle name="Currency 4 8 5 3 2 2 2 2" xfId="30573" xr:uid="{A7D13FFB-4926-43E1-8D1F-1220FB572C96}"/>
    <cellStyle name="Currency 4 8 5 3 2 2 2 2 2" xfId="49335" xr:uid="{1AD78FBE-B809-4A7A-B568-627703A0D8DD}"/>
    <cellStyle name="Currency 4 8 5 3 2 2 2 3" xfId="21182" xr:uid="{7D679DF0-5874-4844-ADC9-C3E9764D8033}"/>
    <cellStyle name="Currency 4 8 5 3 2 2 2 4" xfId="39954" xr:uid="{3F722ABE-ED42-4EE0-9F39-35F9348EC23B}"/>
    <cellStyle name="Currency 4 8 5 3 2 2 3" xfId="26402" xr:uid="{3A328CF2-40D7-49A5-AF38-1111AB41B413}"/>
    <cellStyle name="Currency 4 8 5 3 2 2 3 2" xfId="45164" xr:uid="{3A28EC90-C895-4548-8F2A-9DF740937F2B}"/>
    <cellStyle name="Currency 4 8 5 3 2 2 4" xfId="17011" xr:uid="{358A5606-B252-4615-A6EB-EAC8A66922FC}"/>
    <cellStyle name="Currency 4 8 5 3 2 2 5" xfId="35783" xr:uid="{098AA24E-7353-497C-BF3F-FA52B5AA241B}"/>
    <cellStyle name="Currency 4 8 5 3 2 2 6" xfId="54065" xr:uid="{8F39A1F7-EB31-4953-8315-79AC367CF5E1}"/>
    <cellStyle name="Currency 4 8 5 3 2 2 7" xfId="61909" xr:uid="{1BC80246-5582-4AC7-BFE3-2074DE785690}"/>
    <cellStyle name="Currency 4 8 5 3 2 3" xfId="11759" xr:uid="{5C3F67DB-0025-41DE-A3C7-3B03BA6858D7}"/>
    <cellStyle name="Currency 4 8 5 3 2 3 2" xfId="30574" xr:uid="{3AC07853-0AA0-4314-B65A-04D0A81ACCD1}"/>
    <cellStyle name="Currency 4 8 5 3 2 3 2 2" xfId="49336" xr:uid="{C8D18B63-BB19-4975-97C9-E010FB139FB1}"/>
    <cellStyle name="Currency 4 8 5 3 2 3 3" xfId="21183" xr:uid="{EDEE431D-2668-467F-99E3-C4F0E0E33B18}"/>
    <cellStyle name="Currency 4 8 5 3 2 3 4" xfId="39955" xr:uid="{12043FDA-761D-47C6-9F75-D6619CC14B97}"/>
    <cellStyle name="Currency 4 8 5 3 2 3 5" xfId="54066" xr:uid="{B1FD47C1-82BB-45A7-A1BA-14921FBD4569}"/>
    <cellStyle name="Currency 4 8 5 3 2 3 6" xfId="61910" xr:uid="{9DACE962-4E92-4C09-963C-3FD20078359B}"/>
    <cellStyle name="Currency 4 8 5 3 2 4" xfId="9097" xr:uid="{B1AA93E4-F853-4E32-B1AB-DB09E334818D}"/>
    <cellStyle name="Currency 4 8 5 3 2 4 2" xfId="27953" xr:uid="{F14FE9BA-B3DE-41B3-B3DB-43D243F0CB64}"/>
    <cellStyle name="Currency 4 8 5 3 2 4 2 2" xfId="46715" xr:uid="{8AA586A8-8800-4814-934C-188C34044D15}"/>
    <cellStyle name="Currency 4 8 5 3 2 4 3" xfId="18562" xr:uid="{8FDE41E0-F30A-4764-A2E1-214333FAF21D}"/>
    <cellStyle name="Currency 4 8 5 3 2 4 4" xfId="37334" xr:uid="{7561D643-6DC5-4CAA-A189-96167F03CC59}"/>
    <cellStyle name="Currency 4 8 5 3 2 5" xfId="24421" xr:uid="{B0D17E64-03AB-40A2-BFCB-BAC8A478EA5F}"/>
    <cellStyle name="Currency 4 8 5 3 2 5 2" xfId="43184" xr:uid="{E17E3A2F-4832-4515-86AC-149687E5556D}"/>
    <cellStyle name="Currency 4 8 5 3 2 6" xfId="15030" xr:uid="{D1C3925D-D5FF-446B-843A-18DE71255883}"/>
    <cellStyle name="Currency 4 8 5 3 2 7" xfId="33803" xr:uid="{8E6E2825-FFD0-49FD-B912-912B6ACD2B7A}"/>
    <cellStyle name="Currency 4 8 5 3 2 8" xfId="51445" xr:uid="{5EA063F0-5BD5-4939-8302-B22E512181B9}"/>
    <cellStyle name="Currency 4 8 5 3 2 9" xfId="5374" xr:uid="{C67528C3-FE62-4C4F-BFE8-196E9009A657}"/>
    <cellStyle name="Currency 4 8 5 3 3" xfId="6150" xr:uid="{B2A909E7-69E5-42A4-8066-4567FE19B5A1}"/>
    <cellStyle name="Currency 4 8 5 3 3 2" xfId="11760" xr:uid="{50F8BC92-A206-4258-86C0-ED78A1F70B88}"/>
    <cellStyle name="Currency 4 8 5 3 3 2 2" xfId="30575" xr:uid="{2184D957-8FEC-49F4-9D57-159A7F9EBFFA}"/>
    <cellStyle name="Currency 4 8 5 3 3 2 2 2" xfId="49337" xr:uid="{7D8A19D7-B81B-40FC-AEFE-21CAF099AA50}"/>
    <cellStyle name="Currency 4 8 5 3 3 2 3" xfId="21184" xr:uid="{F36947A4-A361-4A8C-B43C-E8CCAEA7414F}"/>
    <cellStyle name="Currency 4 8 5 3 3 2 4" xfId="39956" xr:uid="{426089FB-F593-455D-9C2B-DF3157F97309}"/>
    <cellStyle name="Currency 4 8 5 3 3 3" xfId="25197" xr:uid="{47D65AF6-F686-479D-8CDB-6E0FDF47016C}"/>
    <cellStyle name="Currency 4 8 5 3 3 3 2" xfId="43959" xr:uid="{79F9D8CF-D685-46BD-AC9A-79072CBF38DA}"/>
    <cellStyle name="Currency 4 8 5 3 3 4" xfId="15806" xr:uid="{B4D84FA1-465E-46A3-AC68-619414F78378}"/>
    <cellStyle name="Currency 4 8 5 3 3 5" xfId="34578" xr:uid="{F1156241-15BB-4E69-A8FC-9298258FE0EE}"/>
    <cellStyle name="Currency 4 8 5 3 3 6" xfId="54067" xr:uid="{BE529E47-DC24-4C23-9688-1A421250C296}"/>
    <cellStyle name="Currency 4 8 5 3 3 7" xfId="61911" xr:uid="{36A68A5F-0FAF-4524-8F35-113B305A2A02}"/>
    <cellStyle name="Currency 4 8 5 3 4" xfId="4599" xr:uid="{886E0F4F-7B9B-4D67-A5FA-21066ED14BDD}"/>
    <cellStyle name="Currency 4 8 5 3 4 2" xfId="11761" xr:uid="{846A019A-193F-4C92-9A74-FB384E57CE46}"/>
    <cellStyle name="Currency 4 8 5 3 4 2 2" xfId="30576" xr:uid="{4D1595C6-090A-4FF1-86F5-7D299B1AE78D}"/>
    <cellStyle name="Currency 4 8 5 3 4 2 2 2" xfId="49338" xr:uid="{571BD760-1CC7-4AD5-93C2-57A01C993AA0}"/>
    <cellStyle name="Currency 4 8 5 3 4 2 3" xfId="21185" xr:uid="{6AE4C25F-7ACF-4495-8D4E-3DAB4AF4A3EA}"/>
    <cellStyle name="Currency 4 8 5 3 4 2 4" xfId="39957" xr:uid="{4E54F49A-B57D-4B1B-AF63-20109BAECA45}"/>
    <cellStyle name="Currency 4 8 5 3 4 3" xfId="23646" xr:uid="{47476199-130D-45AC-AC03-851F2DFEF034}"/>
    <cellStyle name="Currency 4 8 5 3 4 3 2" xfId="42409" xr:uid="{889B7EB7-47A1-4BB3-B4C0-405B611BAB73}"/>
    <cellStyle name="Currency 4 8 5 3 4 4" xfId="14255" xr:uid="{10F7CE6F-31BC-41EF-956E-114721FFDF12}"/>
    <cellStyle name="Currency 4 8 5 3 4 5" xfId="33028" xr:uid="{F1C4B5E5-D657-4C4C-9766-5DFE9D7434A8}"/>
    <cellStyle name="Currency 4 8 5 3 4 6" xfId="54068" xr:uid="{7604F762-0877-49B0-8CC6-D224D14AA286}"/>
    <cellStyle name="Currency 4 8 5 3 4 7" xfId="61912" xr:uid="{6A353821-9221-43CA-BF49-82AE32D46002}"/>
    <cellStyle name="Currency 4 8 5 3 5" xfId="7364" xr:uid="{ED0A72BF-FDCC-43FC-B4C5-60E70D130CCC}"/>
    <cellStyle name="Currency 4 8 5 3 5 2" xfId="26401" xr:uid="{F4312852-C52E-4B54-866B-9B4FB4E86389}"/>
    <cellStyle name="Currency 4 8 5 3 5 2 2" xfId="45163" xr:uid="{4FECE5B5-7DC1-4EC8-811F-20740CB6E0C2}"/>
    <cellStyle name="Currency 4 8 5 3 5 3" xfId="17010" xr:uid="{968612C7-F670-42F7-96DE-79EC05FDA533}"/>
    <cellStyle name="Currency 4 8 5 3 5 4" xfId="35782" xr:uid="{427C9E81-3B7F-470E-9275-B23DDBA73B6A}"/>
    <cellStyle name="Currency 4 8 5 3 6" xfId="9096" xr:uid="{97FB40C4-64D7-4E8A-9766-9B402F84F536}"/>
    <cellStyle name="Currency 4 8 5 3 6 2" xfId="27952" xr:uid="{E8B9B0EB-21A7-479E-9825-BA46753CEE10}"/>
    <cellStyle name="Currency 4 8 5 3 6 2 2" xfId="46714" xr:uid="{313E2CB8-DAA8-4F5C-84E9-8D69CFB37C52}"/>
    <cellStyle name="Currency 4 8 5 3 6 3" xfId="18561" xr:uid="{BF96FE76-E8FA-4B91-8202-50286BBBF920}"/>
    <cellStyle name="Currency 4 8 5 3 6 4" xfId="37333" xr:uid="{91209AA3-1372-4610-8666-44FDED4B7AE4}"/>
    <cellStyle name="Currency 4 8 5 3 7" xfId="22792" xr:uid="{5F8FA47E-8E3A-4C13-8B3C-9310292CF502}"/>
    <cellStyle name="Currency 4 8 5 3 7 2" xfId="41562" xr:uid="{9DED17BA-14A8-42BA-B46F-598F0238BD31}"/>
    <cellStyle name="Currency 4 8 5 3 8" xfId="13401" xr:uid="{78924FC5-5DB9-46B6-8793-57761F239876}"/>
    <cellStyle name="Currency 4 8 5 3 9" xfId="32181" xr:uid="{877C2178-B587-4530-8A3C-D5532AE589D3}"/>
    <cellStyle name="Currency 4 8 5 4" xfId="1594" xr:uid="{2F6C2930-4388-48C6-9CB6-BC783696C59C}"/>
    <cellStyle name="Currency 4 8 5 4 10" xfId="59513" xr:uid="{8F8D8498-C0BE-4B84-9872-AE4D6D87FD66}"/>
    <cellStyle name="Currency 4 8 5 4 2" xfId="7366" xr:uid="{59E0DF6B-B453-489A-AF39-E67DEEA241A6}"/>
    <cellStyle name="Currency 4 8 5 4 2 2" xfId="11762" xr:uid="{3560FEDB-5022-4999-834D-042E632D7A9F}"/>
    <cellStyle name="Currency 4 8 5 4 2 2 2" xfId="30577" xr:uid="{AAC5B7C9-8F51-477D-8F09-75730454B377}"/>
    <cellStyle name="Currency 4 8 5 4 2 2 2 2" xfId="49339" xr:uid="{DE57E5E8-D15D-4785-8128-766BE1FDEF3B}"/>
    <cellStyle name="Currency 4 8 5 4 2 2 3" xfId="21186" xr:uid="{13B6AB1E-68C2-431F-88D7-AAE4FFBFECBD}"/>
    <cellStyle name="Currency 4 8 5 4 2 2 4" xfId="39958" xr:uid="{53D95B0D-19D0-4477-A6E1-3DDD38A8CB3C}"/>
    <cellStyle name="Currency 4 8 5 4 2 3" xfId="26403" xr:uid="{4B6321E5-99D0-4C60-A360-FC24CEF5C0B9}"/>
    <cellStyle name="Currency 4 8 5 4 2 3 2" xfId="45165" xr:uid="{E5D4AF90-6995-4EEC-95C3-D205C7A771B5}"/>
    <cellStyle name="Currency 4 8 5 4 2 4" xfId="17012" xr:uid="{C3413DC2-94B6-45DE-9B67-2E1FF39D2A46}"/>
    <cellStyle name="Currency 4 8 5 4 2 5" xfId="35784" xr:uid="{C89F8B03-825C-4710-80D8-FBCD9B3DC17A}"/>
    <cellStyle name="Currency 4 8 5 4 2 6" xfId="54069" xr:uid="{51C93C85-DDCD-4F6F-8982-09A18F870529}"/>
    <cellStyle name="Currency 4 8 5 4 2 7" xfId="61913" xr:uid="{4F8BBC47-28EF-4923-B1C4-859D8A362078}"/>
    <cellStyle name="Currency 4 8 5 4 3" xfId="11763" xr:uid="{60F8F4F3-0E2C-4EAE-8AEA-3E1D7629358D}"/>
    <cellStyle name="Currency 4 8 5 4 3 2" xfId="30578" xr:uid="{E1D9FD90-276C-4250-8EAD-CC49A210AF5B}"/>
    <cellStyle name="Currency 4 8 5 4 3 2 2" xfId="49340" xr:uid="{59ECFCAB-CFAB-4726-804B-405E808D3769}"/>
    <cellStyle name="Currency 4 8 5 4 3 3" xfId="21187" xr:uid="{A79E174C-D5CE-4EF1-AADA-788E0BAC3AC3}"/>
    <cellStyle name="Currency 4 8 5 4 3 4" xfId="39959" xr:uid="{A6F1C980-EC16-4324-A1A7-BB5EB205657B}"/>
    <cellStyle name="Currency 4 8 5 4 3 5" xfId="54070" xr:uid="{504744B8-5126-44F8-A9AC-32DDAFCF2090}"/>
    <cellStyle name="Currency 4 8 5 4 3 6" xfId="61914" xr:uid="{C3BEC1AF-45BE-4821-A6A2-2A712C4228DB}"/>
    <cellStyle name="Currency 4 8 5 4 4" xfId="9098" xr:uid="{22103872-96A6-434E-94A5-D6249CA4EC68}"/>
    <cellStyle name="Currency 4 8 5 4 4 2" xfId="27954" xr:uid="{53341313-E593-4766-9DBD-87C05C43F387}"/>
    <cellStyle name="Currency 4 8 5 4 4 2 2" xfId="46716" xr:uid="{69440F5C-F1A3-4F40-81FC-7BE590DF1503}"/>
    <cellStyle name="Currency 4 8 5 4 4 3" xfId="18563" xr:uid="{B5EC56F8-2DB8-49E5-AEED-E15FA8F9CB9C}"/>
    <cellStyle name="Currency 4 8 5 4 4 4" xfId="37335" xr:uid="{87082B0E-8B35-43A0-90E1-466A4727B387}"/>
    <cellStyle name="Currency 4 8 5 4 5" xfId="23988" xr:uid="{30D48326-D757-448D-92F0-C86329F78884}"/>
    <cellStyle name="Currency 4 8 5 4 5 2" xfId="42751" xr:uid="{155E1190-180A-4BE8-AC26-4EBA48AF0DD5}"/>
    <cellStyle name="Currency 4 8 5 4 6" xfId="14597" xr:uid="{9A914E2A-4930-40CB-AE44-7E77BDFD11A8}"/>
    <cellStyle name="Currency 4 8 5 4 7" xfId="33370" xr:uid="{777B3481-C630-419A-9924-B519DD24751A}"/>
    <cellStyle name="Currency 4 8 5 4 8" xfId="51446" xr:uid="{77B64D60-22F5-4B8F-9C64-174E15B03B35}"/>
    <cellStyle name="Currency 4 8 5 4 9" xfId="4941" xr:uid="{A4F90D27-CCBC-489F-89A3-D1373A0CF6B6}"/>
    <cellStyle name="Currency 4 8 5 5" xfId="5717" xr:uid="{162B5598-66AA-4F99-9182-58F877B12E7F}"/>
    <cellStyle name="Currency 4 8 5 5 2" xfId="11764" xr:uid="{AF011F1F-67AF-4723-9D0A-8CEE0CDE8E38}"/>
    <cellStyle name="Currency 4 8 5 5 2 2" xfId="30579" xr:uid="{75989E87-25FC-45ED-AECD-6E4897E0A070}"/>
    <cellStyle name="Currency 4 8 5 5 2 2 2" xfId="49341" xr:uid="{A44B2A31-4226-4B13-A89B-BB20EF752D3C}"/>
    <cellStyle name="Currency 4 8 5 5 2 3" xfId="21188" xr:uid="{737788CD-8050-4A3F-BC75-0648145B9426}"/>
    <cellStyle name="Currency 4 8 5 5 2 4" xfId="39960" xr:uid="{D5379AF9-4353-40EB-AABD-C723CFAB5B6A}"/>
    <cellStyle name="Currency 4 8 5 5 3" xfId="24764" xr:uid="{28902527-561E-4DDC-9472-E90FF2C13CDA}"/>
    <cellStyle name="Currency 4 8 5 5 3 2" xfId="43526" xr:uid="{EE0D8A6C-185C-4913-BDBA-CA75D062AF7F}"/>
    <cellStyle name="Currency 4 8 5 5 4" xfId="15373" xr:uid="{F31648F5-810E-4A58-BCD2-DA1A05BDD4F0}"/>
    <cellStyle name="Currency 4 8 5 5 5" xfId="34145" xr:uid="{3377659A-BFB3-40BF-AD7C-5E16CAC2EAB1}"/>
    <cellStyle name="Currency 4 8 5 5 6" xfId="54071" xr:uid="{3DD93904-462A-4434-BD97-A32FAF4AB92A}"/>
    <cellStyle name="Currency 4 8 5 5 7" xfId="61915" xr:uid="{E4BB08E2-596D-48B6-96A7-0B90131DCBCF}"/>
    <cellStyle name="Currency 4 8 5 6" xfId="4166" xr:uid="{37364429-EA75-4CB3-B91E-9AD6D72B4291}"/>
    <cellStyle name="Currency 4 8 5 6 2" xfId="11765" xr:uid="{EC8A759D-4108-4CCB-8A9B-CAF624D131BF}"/>
    <cellStyle name="Currency 4 8 5 6 2 2" xfId="30580" xr:uid="{A6410734-0850-41FB-9B2D-75ED1EC4659C}"/>
    <cellStyle name="Currency 4 8 5 6 2 2 2" xfId="49342" xr:uid="{5B4B80AA-6397-4B05-B686-FA1488BC2F91}"/>
    <cellStyle name="Currency 4 8 5 6 2 3" xfId="21189" xr:uid="{20AA7CDF-5BA7-456B-B2B8-F1B39D965267}"/>
    <cellStyle name="Currency 4 8 5 6 2 4" xfId="39961" xr:uid="{BAFD2268-93EB-4A2C-8383-6454C05E6D65}"/>
    <cellStyle name="Currency 4 8 5 6 3" xfId="23213" xr:uid="{F48C5BEE-BD16-46B8-AF13-BCE46D9CF370}"/>
    <cellStyle name="Currency 4 8 5 6 3 2" xfId="41976" xr:uid="{E017F1D8-B77F-4F65-9833-67529A40820F}"/>
    <cellStyle name="Currency 4 8 5 6 4" xfId="13822" xr:uid="{4AF5D157-2601-4EDF-A979-00086CCEC5E9}"/>
    <cellStyle name="Currency 4 8 5 6 5" xfId="32595" xr:uid="{7EB44C88-2D5F-42EE-B63B-04EB676B6A33}"/>
    <cellStyle name="Currency 4 8 5 6 6" xfId="54072" xr:uid="{9B624DBF-7884-478A-B211-71C258763BE2}"/>
    <cellStyle name="Currency 4 8 5 6 7" xfId="61916" xr:uid="{C2AA13D4-9749-4931-ADC2-1C37A33728B2}"/>
    <cellStyle name="Currency 4 8 5 7" xfId="7361" xr:uid="{47A2E696-F0BD-495F-90B2-7522324C25DB}"/>
    <cellStyle name="Currency 4 8 5 7 2" xfId="26398" xr:uid="{7DD98487-8CEC-4FEE-8297-FC5399927551}"/>
    <cellStyle name="Currency 4 8 5 7 2 2" xfId="45160" xr:uid="{B79F53A1-068A-4347-8A44-85DE7D3006A4}"/>
    <cellStyle name="Currency 4 8 5 7 3" xfId="17007" xr:uid="{D77673F7-76B7-42FB-8867-FBECCC29C4AC}"/>
    <cellStyle name="Currency 4 8 5 7 4" xfId="35779" xr:uid="{5A07C463-AA4F-4F4B-9AE7-C2AA40FB49B5}"/>
    <cellStyle name="Currency 4 8 5 8" xfId="9093" xr:uid="{1AE95618-300F-4AFF-9889-8CEAAB0804B3}"/>
    <cellStyle name="Currency 4 8 5 8 2" xfId="27949" xr:uid="{7316FC21-1FB4-4CD1-B703-5D18557C862A}"/>
    <cellStyle name="Currency 4 8 5 8 2 2" xfId="46711" xr:uid="{4ECE1225-749A-409C-BE95-436C46BD5AE1}"/>
    <cellStyle name="Currency 4 8 5 8 3" xfId="18558" xr:uid="{04DBA54F-C523-4ABD-9CF7-2164558224E6}"/>
    <cellStyle name="Currency 4 8 5 8 4" xfId="37330" xr:uid="{A497593C-DED7-479E-BFDE-A1440DC6215A}"/>
    <cellStyle name="Currency 4 8 5 9" xfId="22790" xr:uid="{4AC97440-6A67-424C-920A-6391E2C54873}"/>
    <cellStyle name="Currency 4 8 5 9 2" xfId="41560" xr:uid="{6158A962-7B57-4BA2-BD2C-0B2ACAA4A28A}"/>
    <cellStyle name="Currency 4 8 6" xfId="1225" xr:uid="{E62BF539-22CF-489B-9EDC-E0E873DE233D}"/>
    <cellStyle name="Currency 4 8 6 10" xfId="13402" xr:uid="{B782E371-2D6B-4064-9DD6-9C4A8EC1D7FC}"/>
    <cellStyle name="Currency 4 8 6 11" xfId="32182" xr:uid="{9973F0D3-6B77-4730-9B19-C57184AC4CB6}"/>
    <cellStyle name="Currency 4 8 6 12" xfId="51447" xr:uid="{4EF6BC4C-A404-4EAA-94BD-64CC7642C135}"/>
    <cellStyle name="Currency 4 8 6 13" xfId="3742" xr:uid="{A49F6E07-6BF1-4D19-BB16-23F3724B737A}"/>
    <cellStyle name="Currency 4 8 6 14" xfId="59514" xr:uid="{098D2FFC-E5A9-40FC-A8F9-B0B580D54640}"/>
    <cellStyle name="Currency 4 8 6 2" xfId="1431" xr:uid="{41E12769-6527-4A15-9D7C-8152AB9BEEDC}"/>
    <cellStyle name="Currency 4 8 6 2 10" xfId="51448" xr:uid="{C5BE2F3B-507A-492E-ADBC-967CBC4D879F}"/>
    <cellStyle name="Currency 4 8 6 2 11" xfId="3743" xr:uid="{9EEE77D9-B290-45FA-A87F-D9828A85D563}"/>
    <cellStyle name="Currency 4 8 6 2 12" xfId="59515" xr:uid="{68B23E18-2515-4351-A132-21BE1B0A57CB}"/>
    <cellStyle name="Currency 4 8 6 2 2" xfId="2089" xr:uid="{9700868C-CD8C-483C-8960-920362BE6429}"/>
    <cellStyle name="Currency 4 8 6 2 2 10" xfId="59516" xr:uid="{5BB5D449-90FA-465E-8DDE-3DB3A1AE767E}"/>
    <cellStyle name="Currency 4 8 6 2 2 2" xfId="7369" xr:uid="{419D13DD-1127-46F0-8FA5-C9023517F084}"/>
    <cellStyle name="Currency 4 8 6 2 2 2 2" xfId="11766" xr:uid="{0396101E-0E4F-4E99-B236-8B09384CD52F}"/>
    <cellStyle name="Currency 4 8 6 2 2 2 2 2" xfId="30581" xr:uid="{22A6075B-3DC1-4D80-9124-179EF0126A98}"/>
    <cellStyle name="Currency 4 8 6 2 2 2 2 2 2" xfId="49343" xr:uid="{EF890D3D-4D55-444E-B6D4-F4496DA0AC5B}"/>
    <cellStyle name="Currency 4 8 6 2 2 2 2 3" xfId="21190" xr:uid="{CD1972B9-60F8-4811-BEFE-E97702A339CF}"/>
    <cellStyle name="Currency 4 8 6 2 2 2 2 4" xfId="39962" xr:uid="{4DC26C26-C416-46AB-B898-9A6AE4B6647D}"/>
    <cellStyle name="Currency 4 8 6 2 2 2 3" xfId="26406" xr:uid="{E5799D10-A9A0-4CF8-BE4D-CEFF3FD941DA}"/>
    <cellStyle name="Currency 4 8 6 2 2 2 3 2" xfId="45168" xr:uid="{E6B533E8-45D3-4F0C-9C5B-44F4B4B43C68}"/>
    <cellStyle name="Currency 4 8 6 2 2 2 4" xfId="17015" xr:uid="{9B53838F-156D-47A7-9794-E14B632396EE}"/>
    <cellStyle name="Currency 4 8 6 2 2 2 5" xfId="35787" xr:uid="{2A50C81A-9497-4DBB-AFBA-4F79717BAF0A}"/>
    <cellStyle name="Currency 4 8 6 2 2 2 6" xfId="54073" xr:uid="{AC37C76D-CF9D-4F09-81E8-4D14A8894F44}"/>
    <cellStyle name="Currency 4 8 6 2 2 2 7" xfId="61917" xr:uid="{A7642AFA-9298-4F68-BE28-991696D20776}"/>
    <cellStyle name="Currency 4 8 6 2 2 3" xfId="11767" xr:uid="{7426CDCB-A7A2-4E93-9722-EE20111238B9}"/>
    <cellStyle name="Currency 4 8 6 2 2 3 2" xfId="30582" xr:uid="{F15DEA8C-7246-4A7D-97F6-B872A631C0AF}"/>
    <cellStyle name="Currency 4 8 6 2 2 3 2 2" xfId="49344" xr:uid="{69E445E5-4BAD-4CC7-B9CD-64B59F3CA111}"/>
    <cellStyle name="Currency 4 8 6 2 2 3 3" xfId="21191" xr:uid="{EC4C1D3B-D5C8-406A-AD26-6019FC40619B}"/>
    <cellStyle name="Currency 4 8 6 2 2 3 4" xfId="39963" xr:uid="{7D09AA98-C2DD-42D0-A3AE-7178254FDE0B}"/>
    <cellStyle name="Currency 4 8 6 2 2 3 5" xfId="54074" xr:uid="{478DAD09-C3E2-4155-A519-4259D037FCF1}"/>
    <cellStyle name="Currency 4 8 6 2 2 3 6" xfId="61918" xr:uid="{2F9C1D5A-E427-47AC-B2C3-B552E2D3B32D}"/>
    <cellStyle name="Currency 4 8 6 2 2 4" xfId="9101" xr:uid="{25807E97-800D-4DED-9B6F-0716B6385F73}"/>
    <cellStyle name="Currency 4 8 6 2 2 4 2" xfId="27957" xr:uid="{001B3A9A-C3D8-458A-868E-135718C32D47}"/>
    <cellStyle name="Currency 4 8 6 2 2 4 2 2" xfId="46719" xr:uid="{B931988E-DE76-46A5-9EE7-8FA8C52CC19F}"/>
    <cellStyle name="Currency 4 8 6 2 2 4 3" xfId="18566" xr:uid="{B38E14E5-9BA6-4822-8465-373AF2437434}"/>
    <cellStyle name="Currency 4 8 6 2 2 4 4" xfId="37338" xr:uid="{96ECE563-0DA8-4E46-B221-036626E0B657}"/>
    <cellStyle name="Currency 4 8 6 2 2 5" xfId="24246" xr:uid="{E6D12B1D-F6CC-44E3-BE6E-5C033CA21774}"/>
    <cellStyle name="Currency 4 8 6 2 2 5 2" xfId="43009" xr:uid="{34D4EF76-007F-47D3-B62F-66969E460238}"/>
    <cellStyle name="Currency 4 8 6 2 2 6" xfId="14855" xr:uid="{9571FC87-9876-4E09-AEFA-8976F9E59F9F}"/>
    <cellStyle name="Currency 4 8 6 2 2 7" xfId="33628" xr:uid="{D14E379A-B7A3-4DE3-9BFA-669E3B2B04F2}"/>
    <cellStyle name="Currency 4 8 6 2 2 8" xfId="51449" xr:uid="{EED93458-D5D9-4E60-9804-916FBE9E87DE}"/>
    <cellStyle name="Currency 4 8 6 2 2 9" xfId="5199" xr:uid="{A56D54F2-39E6-46BA-8FAE-814C8A936B47}"/>
    <cellStyle name="Currency 4 8 6 2 3" xfId="5975" xr:uid="{7995E4BE-5330-480F-8907-05E0951852B9}"/>
    <cellStyle name="Currency 4 8 6 2 3 2" xfId="11768" xr:uid="{3C20BC30-7BEB-4696-BD29-26D3D53CBE49}"/>
    <cellStyle name="Currency 4 8 6 2 3 2 2" xfId="30583" xr:uid="{3AE1BF40-1BA1-4331-A193-6B08B797A677}"/>
    <cellStyle name="Currency 4 8 6 2 3 2 2 2" xfId="49345" xr:uid="{9ACDDE76-294B-4DEC-A76B-0A6D2D13F179}"/>
    <cellStyle name="Currency 4 8 6 2 3 2 3" xfId="21192" xr:uid="{44F3FED6-8708-4755-9F25-93138779CB95}"/>
    <cellStyle name="Currency 4 8 6 2 3 2 4" xfId="39964" xr:uid="{F6C444F2-2DAB-4C13-BD32-9BEC8543D97F}"/>
    <cellStyle name="Currency 4 8 6 2 3 3" xfId="25022" xr:uid="{08940362-405C-4AFB-ABD8-E1E7A487FCFA}"/>
    <cellStyle name="Currency 4 8 6 2 3 3 2" xfId="43784" xr:uid="{4B389F8E-CA80-49DE-B093-D0369885D224}"/>
    <cellStyle name="Currency 4 8 6 2 3 4" xfId="15631" xr:uid="{15C1512A-CD66-4961-A7F9-ED79225F0721}"/>
    <cellStyle name="Currency 4 8 6 2 3 5" xfId="34403" xr:uid="{2F915E46-5051-4DF7-8A8A-C62E7F2AC7EA}"/>
    <cellStyle name="Currency 4 8 6 2 3 6" xfId="54075" xr:uid="{DF0A9EAD-E699-4766-9106-54A95CF59C69}"/>
    <cellStyle name="Currency 4 8 6 2 3 7" xfId="61919" xr:uid="{569B0643-E245-4EE9-BC3E-2139EA2A7FB4}"/>
    <cellStyle name="Currency 4 8 6 2 4" xfId="4424" xr:uid="{FF653422-1FFE-4F0E-8E6E-21B135A1B084}"/>
    <cellStyle name="Currency 4 8 6 2 4 2" xfId="11769" xr:uid="{2529290F-3A1F-4AC5-B530-2A98287B0303}"/>
    <cellStyle name="Currency 4 8 6 2 4 2 2" xfId="30584" xr:uid="{3BA2A357-A550-404D-8FF7-27DAA28BA978}"/>
    <cellStyle name="Currency 4 8 6 2 4 2 2 2" xfId="49346" xr:uid="{D82A0832-AE74-44BB-9A80-F285EAFCEF0A}"/>
    <cellStyle name="Currency 4 8 6 2 4 2 3" xfId="21193" xr:uid="{FB6C37CC-C51B-40A4-B4B6-B487EFAD2025}"/>
    <cellStyle name="Currency 4 8 6 2 4 2 4" xfId="39965" xr:uid="{4DAFC4D7-548F-41CA-BE27-351E13347984}"/>
    <cellStyle name="Currency 4 8 6 2 4 3" xfId="23471" xr:uid="{D5A5F2D3-CA30-47DA-BBFE-0974A99EB3AE}"/>
    <cellStyle name="Currency 4 8 6 2 4 3 2" xfId="42234" xr:uid="{7C4DFEAC-B363-43C2-AD3D-AAB92F887735}"/>
    <cellStyle name="Currency 4 8 6 2 4 4" xfId="14080" xr:uid="{EA2629E3-A434-4BA9-B96A-9EA3B07D1A3E}"/>
    <cellStyle name="Currency 4 8 6 2 4 5" xfId="32853" xr:uid="{53331C30-D5E8-4F79-91F7-13A4DC6A151E}"/>
    <cellStyle name="Currency 4 8 6 2 4 6" xfId="54076" xr:uid="{98973FC3-0A80-40CB-91FA-36C8A4E7D047}"/>
    <cellStyle name="Currency 4 8 6 2 4 7" xfId="61920" xr:uid="{EB10AD62-8033-41E1-B4C8-277B910B6B6B}"/>
    <cellStyle name="Currency 4 8 6 2 5" xfId="7368" xr:uid="{9CC3FDFC-6F80-4057-BC4F-DF6381365ABD}"/>
    <cellStyle name="Currency 4 8 6 2 5 2" xfId="26405" xr:uid="{A840CCDE-1996-4B62-A202-42EB555ADBEE}"/>
    <cellStyle name="Currency 4 8 6 2 5 2 2" xfId="45167" xr:uid="{D9E77BDE-DB1A-47EA-B362-B0AAFC86EC72}"/>
    <cellStyle name="Currency 4 8 6 2 5 3" xfId="17014" xr:uid="{A1B494B2-5FFE-44DC-9CEB-8C3BED5220DD}"/>
    <cellStyle name="Currency 4 8 6 2 5 4" xfId="35786" xr:uid="{D72ADD53-4BD8-4583-B73B-F2E5A081E6BE}"/>
    <cellStyle name="Currency 4 8 6 2 6" xfId="9100" xr:uid="{B5CA62EF-6490-423B-8718-77482401DB22}"/>
    <cellStyle name="Currency 4 8 6 2 6 2" xfId="27956" xr:uid="{5CE8F7B9-B778-4888-89E2-F79D54036EC5}"/>
    <cellStyle name="Currency 4 8 6 2 6 2 2" xfId="46718" xr:uid="{F4CF5AAF-5289-49A0-BA2F-384FB1EF7FA4}"/>
    <cellStyle name="Currency 4 8 6 2 6 3" xfId="18565" xr:uid="{595F4AE5-2E46-45BE-BC15-18FB13E1628B}"/>
    <cellStyle name="Currency 4 8 6 2 6 4" xfId="37337" xr:uid="{35887E5C-0D79-46D5-BADA-2276D475497C}"/>
    <cellStyle name="Currency 4 8 6 2 7" xfId="22794" xr:uid="{5630DCA9-6D5D-425B-B309-23C9DFDE6256}"/>
    <cellStyle name="Currency 4 8 6 2 7 2" xfId="41564" xr:uid="{C25B6C3E-A9D0-4F7D-8A77-6F93AF3A51B7}"/>
    <cellStyle name="Currency 4 8 6 2 8" xfId="13403" xr:uid="{A5A61CF2-CBD6-49C1-8ABC-C1473D87BA6C}"/>
    <cellStyle name="Currency 4 8 6 2 9" xfId="32183" xr:uid="{425543B0-72BB-45E1-9A15-B7828394BA5D}"/>
    <cellStyle name="Currency 4 8 6 3" xfId="1883" xr:uid="{4EA27289-82FD-4EA1-A622-B0866884CE35}"/>
    <cellStyle name="Currency 4 8 6 3 10" xfId="51450" xr:uid="{85E07987-4B28-4B7C-8172-83A05C39DADA}"/>
    <cellStyle name="Currency 4 8 6 3 11" xfId="3744" xr:uid="{A068CD25-14C9-4EE8-891A-EA898D017634}"/>
    <cellStyle name="Currency 4 8 6 3 12" xfId="59517" xr:uid="{873A7118-AACC-4911-9604-950857F12856}"/>
    <cellStyle name="Currency 4 8 6 3 2" xfId="2861" xr:uid="{E539C7D1-2F08-45CE-A59C-361FF6C70F0A}"/>
    <cellStyle name="Currency 4 8 6 3 2 10" xfId="59518" xr:uid="{3B1690D8-D54E-4639-978F-02D1D8B2B094}"/>
    <cellStyle name="Currency 4 8 6 3 2 2" xfId="7371" xr:uid="{B1E5DA50-48C0-43ED-9836-E0A5AF6008FA}"/>
    <cellStyle name="Currency 4 8 6 3 2 2 2" xfId="11770" xr:uid="{C9B610EE-37D8-41E1-A6B6-90EAA5B575EF}"/>
    <cellStyle name="Currency 4 8 6 3 2 2 2 2" xfId="30585" xr:uid="{DC6BC203-EC86-4486-AB26-DE3339B2B81F}"/>
    <cellStyle name="Currency 4 8 6 3 2 2 2 2 2" xfId="49347" xr:uid="{1B352C35-C109-43A8-B17A-DB555846C3B9}"/>
    <cellStyle name="Currency 4 8 6 3 2 2 2 3" xfId="21194" xr:uid="{C49D6C88-4709-4624-B7F3-820347FCCB2C}"/>
    <cellStyle name="Currency 4 8 6 3 2 2 2 4" xfId="39966" xr:uid="{E4DB539C-F0AE-4B83-9AF9-0CC153C412EC}"/>
    <cellStyle name="Currency 4 8 6 3 2 2 3" xfId="26408" xr:uid="{BED15955-1D2A-4D4D-842F-1D7C0862AF10}"/>
    <cellStyle name="Currency 4 8 6 3 2 2 3 2" xfId="45170" xr:uid="{D36D9E5F-9987-4022-8598-69DE8A064695}"/>
    <cellStyle name="Currency 4 8 6 3 2 2 4" xfId="17017" xr:uid="{7569B2F1-D919-41B4-8BD1-A58F5DD1E79E}"/>
    <cellStyle name="Currency 4 8 6 3 2 2 5" xfId="35789" xr:uid="{874B85D4-1571-4DF4-A411-1A360FCE9EDC}"/>
    <cellStyle name="Currency 4 8 6 3 2 2 6" xfId="54077" xr:uid="{556DC096-4FF4-4392-B3EB-C1CB75D90587}"/>
    <cellStyle name="Currency 4 8 6 3 2 2 7" xfId="61921" xr:uid="{80C11FC2-5EF7-4124-BDD5-8EDE414A39DE}"/>
    <cellStyle name="Currency 4 8 6 3 2 3" xfId="11771" xr:uid="{3A7B0F68-6B91-452B-AA07-E464BB184E2A}"/>
    <cellStyle name="Currency 4 8 6 3 2 3 2" xfId="30586" xr:uid="{911BC4BE-228E-47D7-8A1F-9162B5E52F1F}"/>
    <cellStyle name="Currency 4 8 6 3 2 3 2 2" xfId="49348" xr:uid="{1CEB8065-4E67-412B-B5CD-24D629DC59F3}"/>
    <cellStyle name="Currency 4 8 6 3 2 3 3" xfId="21195" xr:uid="{F3E9E448-41FE-45D4-A38C-51471D81A2A7}"/>
    <cellStyle name="Currency 4 8 6 3 2 3 4" xfId="39967" xr:uid="{927A70A5-9B58-4A50-A73B-02A3209C351B}"/>
    <cellStyle name="Currency 4 8 6 3 2 3 5" xfId="54078" xr:uid="{08220A2E-DB23-4E3B-83A7-4213B53C5DAE}"/>
    <cellStyle name="Currency 4 8 6 3 2 3 6" xfId="61922" xr:uid="{FD23071B-C4DB-43CA-A424-69BEA75CF6B1}"/>
    <cellStyle name="Currency 4 8 6 3 2 4" xfId="9103" xr:uid="{458EA0D6-F48A-4ECA-9B1B-54F87118DF2D}"/>
    <cellStyle name="Currency 4 8 6 3 2 4 2" xfId="27959" xr:uid="{C059B5B4-19C8-4D7F-948F-6DB9BF3C980C}"/>
    <cellStyle name="Currency 4 8 6 3 2 4 2 2" xfId="46721" xr:uid="{ACBE40C6-4D6D-45E0-A969-E24695635D68}"/>
    <cellStyle name="Currency 4 8 6 3 2 4 3" xfId="18568" xr:uid="{0FCF1079-1546-432F-8ADA-249E755C0589}"/>
    <cellStyle name="Currency 4 8 6 3 2 4 4" xfId="37340" xr:uid="{5F62DBA9-E6C0-4359-BCCF-5DC66714E046}"/>
    <cellStyle name="Currency 4 8 6 3 2 5" xfId="24464" xr:uid="{C9528852-1C5B-4D86-A281-662D47A0B95C}"/>
    <cellStyle name="Currency 4 8 6 3 2 5 2" xfId="43227" xr:uid="{7DAE14F6-0C20-4D9C-91AA-675B00B8E9D6}"/>
    <cellStyle name="Currency 4 8 6 3 2 6" xfId="15073" xr:uid="{50CF1512-4EEF-4933-B290-805B9ACEFB92}"/>
    <cellStyle name="Currency 4 8 6 3 2 7" xfId="33846" xr:uid="{C74DDCBB-2011-4D45-9424-A8E339FEBBD0}"/>
    <cellStyle name="Currency 4 8 6 3 2 8" xfId="51451" xr:uid="{FAFBF4C6-8369-4EB0-9652-E49498979001}"/>
    <cellStyle name="Currency 4 8 6 3 2 9" xfId="5417" xr:uid="{EEF929CA-EB0D-47FE-A4D2-3292787B2182}"/>
    <cellStyle name="Currency 4 8 6 3 3" xfId="6193" xr:uid="{C9E046DA-8679-4C23-9952-371FFBA34896}"/>
    <cellStyle name="Currency 4 8 6 3 3 2" xfId="11772" xr:uid="{BFDF1649-3692-477E-8AC5-86E2CE0D5DEF}"/>
    <cellStyle name="Currency 4 8 6 3 3 2 2" xfId="30587" xr:uid="{73190F04-C5B8-496A-9A0E-831E4B3747B2}"/>
    <cellStyle name="Currency 4 8 6 3 3 2 2 2" xfId="49349" xr:uid="{EA8F7D4A-AB8E-4DFA-892F-CFFDBD742E1E}"/>
    <cellStyle name="Currency 4 8 6 3 3 2 3" xfId="21196" xr:uid="{E8C0384E-9694-465A-9645-EAEDCF3BD5C5}"/>
    <cellStyle name="Currency 4 8 6 3 3 2 4" xfId="39968" xr:uid="{9B9F1048-ABDF-4FD1-AC0D-A1EBC4512481}"/>
    <cellStyle name="Currency 4 8 6 3 3 3" xfId="25240" xr:uid="{4CC6249D-AC74-46CE-B5A4-F948FC2E3C3B}"/>
    <cellStyle name="Currency 4 8 6 3 3 3 2" xfId="44002" xr:uid="{74FF0BD7-4012-42C4-8BB8-CEBA0225FCB5}"/>
    <cellStyle name="Currency 4 8 6 3 3 4" xfId="15849" xr:uid="{7AFE7944-0C3E-4F95-B035-74E976E29503}"/>
    <cellStyle name="Currency 4 8 6 3 3 5" xfId="34621" xr:uid="{60ECA050-DC2A-4EB8-B519-98EC38B566D4}"/>
    <cellStyle name="Currency 4 8 6 3 3 6" xfId="54079" xr:uid="{06BE32CB-B9A6-4390-8998-FA26838A3F4B}"/>
    <cellStyle name="Currency 4 8 6 3 3 7" xfId="61923" xr:uid="{938190CE-DC3A-453C-90F9-7EAAB6DEB538}"/>
    <cellStyle name="Currency 4 8 6 3 4" xfId="4642" xr:uid="{799FA892-FA2A-4EE7-972A-D00663B16300}"/>
    <cellStyle name="Currency 4 8 6 3 4 2" xfId="11773" xr:uid="{27304B6C-AB73-418D-87DB-5DBB7EE8082C}"/>
    <cellStyle name="Currency 4 8 6 3 4 2 2" xfId="30588" xr:uid="{68033299-1196-435C-9E65-4923CABCEAD8}"/>
    <cellStyle name="Currency 4 8 6 3 4 2 2 2" xfId="49350" xr:uid="{136140DF-46C7-45DF-9A89-72B72F73A9C3}"/>
    <cellStyle name="Currency 4 8 6 3 4 2 3" xfId="21197" xr:uid="{4D3D4E26-FA90-4D87-9DF7-8D0DC2EDEB40}"/>
    <cellStyle name="Currency 4 8 6 3 4 2 4" xfId="39969" xr:uid="{95FABA09-D871-4E0A-952B-D4899D9FE0A7}"/>
    <cellStyle name="Currency 4 8 6 3 4 3" xfId="23689" xr:uid="{62E1AC99-3CA7-432B-B071-962597CED268}"/>
    <cellStyle name="Currency 4 8 6 3 4 3 2" xfId="42452" xr:uid="{DB997446-119B-4914-839A-36C9F7744176}"/>
    <cellStyle name="Currency 4 8 6 3 4 4" xfId="14298" xr:uid="{8634F14B-BDE4-4884-AAB8-4F07C8AF8A2C}"/>
    <cellStyle name="Currency 4 8 6 3 4 5" xfId="33071" xr:uid="{C406EE64-D05A-4B5C-86E6-C089364FED7C}"/>
    <cellStyle name="Currency 4 8 6 3 4 6" xfId="54080" xr:uid="{69CD4761-FDC7-466D-AE18-68D4514C719F}"/>
    <cellStyle name="Currency 4 8 6 3 4 7" xfId="61924" xr:uid="{615CE7A3-7FFD-4463-AA0B-800F3246F57F}"/>
    <cellStyle name="Currency 4 8 6 3 5" xfId="7370" xr:uid="{366E63BB-B326-416B-B4BC-0D64D4F5E321}"/>
    <cellStyle name="Currency 4 8 6 3 5 2" xfId="26407" xr:uid="{3088E3B9-9729-463E-9F40-3729C6C28022}"/>
    <cellStyle name="Currency 4 8 6 3 5 2 2" xfId="45169" xr:uid="{C360DA72-BBB1-4293-A135-AB2296C7ADEB}"/>
    <cellStyle name="Currency 4 8 6 3 5 3" xfId="17016" xr:uid="{4B75EBDD-AE0B-4B82-9763-7F8C276B9057}"/>
    <cellStyle name="Currency 4 8 6 3 5 4" xfId="35788" xr:uid="{F3E202ED-C92C-4297-96EA-D4FFD6E2AB3B}"/>
    <cellStyle name="Currency 4 8 6 3 6" xfId="9102" xr:uid="{711689A7-D655-4C4E-B6BF-9AD5933E59DB}"/>
    <cellStyle name="Currency 4 8 6 3 6 2" xfId="27958" xr:uid="{1256C25E-763A-447F-B618-E920F834E1B7}"/>
    <cellStyle name="Currency 4 8 6 3 6 2 2" xfId="46720" xr:uid="{4B3138ED-8CB5-4BD7-9F49-F2E53539B5FF}"/>
    <cellStyle name="Currency 4 8 6 3 6 3" xfId="18567" xr:uid="{3D6D4B33-216A-42EA-A492-D1883E0FADE1}"/>
    <cellStyle name="Currency 4 8 6 3 6 4" xfId="37339" xr:uid="{EA988F56-A190-4277-8741-77645CAFF7EC}"/>
    <cellStyle name="Currency 4 8 6 3 7" xfId="22795" xr:uid="{DA393888-FF28-4D10-897D-E16A0A496B6B}"/>
    <cellStyle name="Currency 4 8 6 3 7 2" xfId="41565" xr:uid="{00E46C3D-65D4-460F-B522-61613CC839A6}"/>
    <cellStyle name="Currency 4 8 6 3 8" xfId="13404" xr:uid="{319E528E-3D67-47E3-A8AD-5BA152AE5E40}"/>
    <cellStyle name="Currency 4 8 6 3 9" xfId="32184" xr:uid="{35E9C519-F4EE-4CD1-9F30-03FF965107A3}"/>
    <cellStyle name="Currency 4 8 6 4" xfId="1677" xr:uid="{1B44497C-989F-4C02-9A1A-18EC172E2F5A}"/>
    <cellStyle name="Currency 4 8 6 4 10" xfId="59519" xr:uid="{7BC08DE3-544C-4B33-ADA8-C32305AFAC37}"/>
    <cellStyle name="Currency 4 8 6 4 2" xfId="7372" xr:uid="{233AAE5F-B24A-4313-936C-1F8B64A45A98}"/>
    <cellStyle name="Currency 4 8 6 4 2 2" xfId="11774" xr:uid="{7BAA525B-74FD-455A-8D38-274586B81B1D}"/>
    <cellStyle name="Currency 4 8 6 4 2 2 2" xfId="30589" xr:uid="{2BBEBF86-AA39-4A59-B6DB-3188C80864FC}"/>
    <cellStyle name="Currency 4 8 6 4 2 2 2 2" xfId="49351" xr:uid="{6E6B4868-7DE4-4117-8D4A-B8159530F4D4}"/>
    <cellStyle name="Currency 4 8 6 4 2 2 3" xfId="21198" xr:uid="{0EF6695F-25C5-4AFB-9B1F-55563195E017}"/>
    <cellStyle name="Currency 4 8 6 4 2 2 4" xfId="39970" xr:uid="{E1DCA6AC-30E9-4FAE-84F7-D32A3FB435B4}"/>
    <cellStyle name="Currency 4 8 6 4 2 3" xfId="26409" xr:uid="{32E408B9-0DAD-4BB7-A0D9-D65458A17659}"/>
    <cellStyle name="Currency 4 8 6 4 2 3 2" xfId="45171" xr:uid="{AF500FFC-0E3F-4522-AAE6-598CE1167EF5}"/>
    <cellStyle name="Currency 4 8 6 4 2 4" xfId="17018" xr:uid="{89D4EDC4-6195-47F3-9E85-E3C66F2FB803}"/>
    <cellStyle name="Currency 4 8 6 4 2 5" xfId="35790" xr:uid="{4892454D-C0C2-456E-91A4-81B11575C6F3}"/>
    <cellStyle name="Currency 4 8 6 4 2 6" xfId="54081" xr:uid="{B4BF5FF1-0B95-46E5-9F86-496B9863FEC8}"/>
    <cellStyle name="Currency 4 8 6 4 2 7" xfId="61925" xr:uid="{B90433FB-51F4-4DA3-B245-E4440C0232C4}"/>
    <cellStyle name="Currency 4 8 6 4 3" xfId="11775" xr:uid="{571F87E7-194E-413A-B65C-F6A34F3BEA58}"/>
    <cellStyle name="Currency 4 8 6 4 3 2" xfId="30590" xr:uid="{5E5E90E7-B307-4D91-AB85-652CCFF7ED4D}"/>
    <cellStyle name="Currency 4 8 6 4 3 2 2" xfId="49352" xr:uid="{37D7286A-C157-4C92-8A72-344548C7F3E6}"/>
    <cellStyle name="Currency 4 8 6 4 3 3" xfId="21199" xr:uid="{9187950D-D500-4B87-8B6F-E1A29296D98C}"/>
    <cellStyle name="Currency 4 8 6 4 3 4" xfId="39971" xr:uid="{3CC0273E-021B-4B10-9E4F-46712AC9C617}"/>
    <cellStyle name="Currency 4 8 6 4 3 5" xfId="54082" xr:uid="{37F27FD2-D01C-4EE0-B6DC-9E2A79E9EB9D}"/>
    <cellStyle name="Currency 4 8 6 4 3 6" xfId="61926" xr:uid="{EFD0C247-CE46-4611-A478-6DBD7DE4DC52}"/>
    <cellStyle name="Currency 4 8 6 4 4" xfId="9104" xr:uid="{597B5C86-F20F-4E79-8C11-B0762F72B906}"/>
    <cellStyle name="Currency 4 8 6 4 4 2" xfId="27960" xr:uid="{D6F36E6D-D3DC-4968-8A7C-672413C579D3}"/>
    <cellStyle name="Currency 4 8 6 4 4 2 2" xfId="46722" xr:uid="{5E508FCD-1695-4106-AEBD-8D09C7A29954}"/>
    <cellStyle name="Currency 4 8 6 4 4 3" xfId="18569" xr:uid="{5189D212-6F2E-45A4-B280-E3C76CCBF5EE}"/>
    <cellStyle name="Currency 4 8 6 4 4 4" xfId="37341" xr:uid="{E6A230E0-6CA6-44F3-A0FD-E10634DC0D82}"/>
    <cellStyle name="Currency 4 8 6 4 5" xfId="24031" xr:uid="{2CDD858A-0B4F-4280-8684-8A3422A60464}"/>
    <cellStyle name="Currency 4 8 6 4 5 2" xfId="42794" xr:uid="{57CD1701-B331-4A2C-AF2C-15B2A5E5C11B}"/>
    <cellStyle name="Currency 4 8 6 4 6" xfId="14640" xr:uid="{72C0C15E-A662-4B5D-A299-C8E118669279}"/>
    <cellStyle name="Currency 4 8 6 4 7" xfId="33413" xr:uid="{D1E1BA4B-8573-4150-80AD-514DB2BA5AF5}"/>
    <cellStyle name="Currency 4 8 6 4 8" xfId="51452" xr:uid="{068676C3-FAA0-46D5-9FA5-852BE4690249}"/>
    <cellStyle name="Currency 4 8 6 4 9" xfId="4984" xr:uid="{2CEFE5C7-0265-43B2-A7CD-C7C820C40C9F}"/>
    <cellStyle name="Currency 4 8 6 5" xfId="5760" xr:uid="{A9B6110A-BED6-48D6-B1A5-CC71F68E1B97}"/>
    <cellStyle name="Currency 4 8 6 5 2" xfId="11776" xr:uid="{377F224A-E39A-4B36-A926-0AECE91DA170}"/>
    <cellStyle name="Currency 4 8 6 5 2 2" xfId="30591" xr:uid="{06740578-5F55-4935-BC4D-9DDE7FB1EAD2}"/>
    <cellStyle name="Currency 4 8 6 5 2 2 2" xfId="49353" xr:uid="{F55B116A-3D04-4A3F-AF4A-79E51E6FD9FF}"/>
    <cellStyle name="Currency 4 8 6 5 2 3" xfId="21200" xr:uid="{A9E0D5C3-A4B3-4165-863F-A9D3E5342844}"/>
    <cellStyle name="Currency 4 8 6 5 2 4" xfId="39972" xr:uid="{8252E2FC-0C4C-4AF1-984E-A950B3B1B646}"/>
    <cellStyle name="Currency 4 8 6 5 3" xfId="24807" xr:uid="{57EE7A59-8E0E-49D7-8EC1-1BD27E2FD763}"/>
    <cellStyle name="Currency 4 8 6 5 3 2" xfId="43569" xr:uid="{2E49B841-0C02-4A05-9B6E-5FA71D830DC2}"/>
    <cellStyle name="Currency 4 8 6 5 4" xfId="15416" xr:uid="{0906D1F3-46DA-443B-81AF-A31F709A855C}"/>
    <cellStyle name="Currency 4 8 6 5 5" xfId="34188" xr:uid="{C6BA5CBD-C089-4206-9D49-0698A9B43045}"/>
    <cellStyle name="Currency 4 8 6 5 6" xfId="54083" xr:uid="{A3A0BEB6-8C67-41DD-B780-1B23C0F362B3}"/>
    <cellStyle name="Currency 4 8 6 5 7" xfId="61927" xr:uid="{EEB89EB4-0EB5-4030-99E7-0629A52746C5}"/>
    <cellStyle name="Currency 4 8 6 6" xfId="4209" xr:uid="{9A9D0093-3CB8-4F85-A1CD-D79720199330}"/>
    <cellStyle name="Currency 4 8 6 6 2" xfId="11777" xr:uid="{24F16391-FC29-4C0F-BE66-61286F2EC826}"/>
    <cellStyle name="Currency 4 8 6 6 2 2" xfId="30592" xr:uid="{59B2B090-38EA-4701-B9A3-12839E46F0BD}"/>
    <cellStyle name="Currency 4 8 6 6 2 2 2" xfId="49354" xr:uid="{20156483-F050-4A35-B184-7D9BA76EE8A1}"/>
    <cellStyle name="Currency 4 8 6 6 2 3" xfId="21201" xr:uid="{68BA5182-839A-424C-AD5B-137E79BF8632}"/>
    <cellStyle name="Currency 4 8 6 6 2 4" xfId="39973" xr:uid="{F91FC125-D846-49B7-AB6D-3D8CDD7EB6DF}"/>
    <cellStyle name="Currency 4 8 6 6 3" xfId="23256" xr:uid="{5B95390D-7EB8-42C8-BA91-8A229CE5DD78}"/>
    <cellStyle name="Currency 4 8 6 6 3 2" xfId="42019" xr:uid="{6EDBC996-BE69-4F78-A62C-8741B173DEA2}"/>
    <cellStyle name="Currency 4 8 6 6 4" xfId="13865" xr:uid="{F6F952F6-9623-4D11-94F7-0D199160C057}"/>
    <cellStyle name="Currency 4 8 6 6 5" xfId="32638" xr:uid="{63A2F4D8-B546-4811-AAA5-F0DEDED14234}"/>
    <cellStyle name="Currency 4 8 6 6 6" xfId="54084" xr:uid="{6A190C97-D591-402A-903A-3A0ADE39E7E6}"/>
    <cellStyle name="Currency 4 8 6 6 7" xfId="61928" xr:uid="{5287DCD0-EFEB-4627-A811-BBAB0EB98E79}"/>
    <cellStyle name="Currency 4 8 6 7" xfId="7367" xr:uid="{9BD0E598-5E53-474B-AA7F-24517501E262}"/>
    <cellStyle name="Currency 4 8 6 7 2" xfId="26404" xr:uid="{08CF3217-EB6A-4585-90CE-85FD5CD6F079}"/>
    <cellStyle name="Currency 4 8 6 7 2 2" xfId="45166" xr:uid="{8001DE55-B578-4916-9249-261A1B029263}"/>
    <cellStyle name="Currency 4 8 6 7 3" xfId="17013" xr:uid="{6BE0D487-F2A8-478E-960C-240A4EA45E54}"/>
    <cellStyle name="Currency 4 8 6 7 4" xfId="35785" xr:uid="{113DFBCB-ADF3-4E17-AE95-E115B5D497E6}"/>
    <cellStyle name="Currency 4 8 6 8" xfId="9099" xr:uid="{B4720902-E905-4D64-B7AB-5CECEAFED751}"/>
    <cellStyle name="Currency 4 8 6 8 2" xfId="27955" xr:uid="{D5379D85-C4EF-4670-ADB4-8A3D0E359ECE}"/>
    <cellStyle name="Currency 4 8 6 8 2 2" xfId="46717" xr:uid="{D4CA15AD-735F-4C3D-870A-0353BEB832B9}"/>
    <cellStyle name="Currency 4 8 6 8 3" xfId="18564" xr:uid="{C3A5B1A9-309A-473F-85B3-9D0A3DDDA809}"/>
    <cellStyle name="Currency 4 8 6 8 4" xfId="37336" xr:uid="{944C7DD7-4BB8-4623-8B53-7DC9B65E3A27}"/>
    <cellStyle name="Currency 4 8 6 9" xfId="22793" xr:uid="{B4D5F75C-689A-4F6D-823B-6B750DAB7C97}"/>
    <cellStyle name="Currency 4 8 6 9 2" xfId="41563" xr:uid="{3B3159D7-3429-410B-BA5E-9768E4E0A2BA}"/>
    <cellStyle name="Currency 4 8 7" xfId="1265" xr:uid="{0294813D-8AD6-4152-AFA6-31FDFB6B896A}"/>
    <cellStyle name="Currency 4 8 7 10" xfId="32185" xr:uid="{305A61DE-B197-4BD2-926B-A6D626D08677}"/>
    <cellStyle name="Currency 4 8 7 11" xfId="51453" xr:uid="{548BBDFC-B53F-487A-AFC8-8DEFF387ABE1}"/>
    <cellStyle name="Currency 4 8 7 12" xfId="3745" xr:uid="{F2E59231-0AB1-4B57-8B0D-A906089CC079}"/>
    <cellStyle name="Currency 4 8 7 13" xfId="59520" xr:uid="{BDDACECD-0160-49C5-AB99-71AAF50BA612}"/>
    <cellStyle name="Currency 4 8 7 2" xfId="1923" xr:uid="{E1078368-0CBA-4A0F-98D1-7F7F08C80553}"/>
    <cellStyle name="Currency 4 8 7 2 10" xfId="51454" xr:uid="{0119380E-7F3D-4C1F-90E1-721158AE6F81}"/>
    <cellStyle name="Currency 4 8 7 2 11" xfId="3746" xr:uid="{81D6D577-B84B-43F2-96B9-59C6FC90E5A2}"/>
    <cellStyle name="Currency 4 8 7 2 12" xfId="59521" xr:uid="{7DDC5F6A-DE86-4358-816B-E633FCA32917}"/>
    <cellStyle name="Currency 4 8 7 2 2" xfId="2862" xr:uid="{F8676370-9869-483C-8ED2-27B6EA388B64}"/>
    <cellStyle name="Currency 4 8 7 2 2 10" xfId="59522" xr:uid="{C0F746EF-3B80-4A5D-AE8A-501BC3B4B896}"/>
    <cellStyle name="Currency 4 8 7 2 2 2" xfId="7375" xr:uid="{BB874182-3D10-4866-882D-E10A23659C71}"/>
    <cellStyle name="Currency 4 8 7 2 2 2 2" xfId="11778" xr:uid="{A462E108-8B4D-4C67-ADC7-A2BAC5433F74}"/>
    <cellStyle name="Currency 4 8 7 2 2 2 2 2" xfId="30593" xr:uid="{E9849799-C979-428A-91A7-CEFAC4249F79}"/>
    <cellStyle name="Currency 4 8 7 2 2 2 2 2 2" xfId="49355" xr:uid="{24857248-0D16-43A3-8146-99EBBF4E6E13}"/>
    <cellStyle name="Currency 4 8 7 2 2 2 2 3" xfId="21202" xr:uid="{BE15E70E-C106-4469-AD80-692ADFD272C6}"/>
    <cellStyle name="Currency 4 8 7 2 2 2 2 4" xfId="39974" xr:uid="{38526603-97E0-4A56-8AE4-6D9F551A737C}"/>
    <cellStyle name="Currency 4 8 7 2 2 2 3" xfId="26412" xr:uid="{A923AC80-A350-42C2-A915-BAF7D09F708F}"/>
    <cellStyle name="Currency 4 8 7 2 2 2 3 2" xfId="45174" xr:uid="{0BD23955-D58B-4C74-A789-67FBB31000F4}"/>
    <cellStyle name="Currency 4 8 7 2 2 2 4" xfId="17021" xr:uid="{ADA9D52F-1E61-4C4B-AAE2-AC1C13373F90}"/>
    <cellStyle name="Currency 4 8 7 2 2 2 5" xfId="35793" xr:uid="{F72B3F63-9348-45C7-949D-76F911F1C7F6}"/>
    <cellStyle name="Currency 4 8 7 2 2 2 6" xfId="54085" xr:uid="{1C5E573A-484D-44D0-87C9-626366AE5E28}"/>
    <cellStyle name="Currency 4 8 7 2 2 2 7" xfId="61929" xr:uid="{112F426B-E6F7-473F-B4A1-45C03AC2AADF}"/>
    <cellStyle name="Currency 4 8 7 2 2 3" xfId="11779" xr:uid="{1856E061-781D-4C23-81CA-CB8232D940A0}"/>
    <cellStyle name="Currency 4 8 7 2 2 3 2" xfId="30594" xr:uid="{3FA9FFD0-7923-4003-B023-27C817C79BA9}"/>
    <cellStyle name="Currency 4 8 7 2 2 3 2 2" xfId="49356" xr:uid="{16F166ED-B6D4-4570-82B7-A56EC2E237BE}"/>
    <cellStyle name="Currency 4 8 7 2 2 3 3" xfId="21203" xr:uid="{BF46538C-F4C5-45E4-88F0-4090B3AAA2E7}"/>
    <cellStyle name="Currency 4 8 7 2 2 3 4" xfId="39975" xr:uid="{9086B213-4BCA-4C02-BFAE-2075DEC8CAB5}"/>
    <cellStyle name="Currency 4 8 7 2 2 3 5" xfId="54086" xr:uid="{A867273F-D398-4275-8124-CBFA103FFAF5}"/>
    <cellStyle name="Currency 4 8 7 2 2 3 6" xfId="61930" xr:uid="{FA2E193C-DE46-4436-B811-BF6D8F953B13}"/>
    <cellStyle name="Currency 4 8 7 2 2 4" xfId="9107" xr:uid="{19786971-6E2A-48AC-9639-B734E34B1D42}"/>
    <cellStyle name="Currency 4 8 7 2 2 4 2" xfId="27963" xr:uid="{E0A5D3BD-DDB3-4549-9A80-907E72F640E7}"/>
    <cellStyle name="Currency 4 8 7 2 2 4 2 2" xfId="46725" xr:uid="{A9F12477-8A66-426D-92F7-98CA6040E769}"/>
    <cellStyle name="Currency 4 8 7 2 2 4 3" xfId="18572" xr:uid="{9F7B0268-D36F-4D35-9858-8F577BA5AA77}"/>
    <cellStyle name="Currency 4 8 7 2 2 4 4" xfId="37344" xr:uid="{FA952C87-3134-4C39-A562-BE17E8807727}"/>
    <cellStyle name="Currency 4 8 7 2 2 5" xfId="24507" xr:uid="{E0054EEA-93F2-44A6-A3A3-7D85CF27C52B}"/>
    <cellStyle name="Currency 4 8 7 2 2 5 2" xfId="43270" xr:uid="{922D9C2A-E37F-4DC9-BDAC-5CF92A4CFA5E}"/>
    <cellStyle name="Currency 4 8 7 2 2 6" xfId="15116" xr:uid="{7A96ACEE-D7FD-46CE-8731-40E9E245AA73}"/>
    <cellStyle name="Currency 4 8 7 2 2 7" xfId="33889" xr:uid="{268843D4-0EF8-4D8C-87F4-48D3A8DF3589}"/>
    <cellStyle name="Currency 4 8 7 2 2 8" xfId="51455" xr:uid="{DC9C7BA5-3B08-47CB-8B4A-B10BF3CF413A}"/>
    <cellStyle name="Currency 4 8 7 2 2 9" xfId="5460" xr:uid="{EC8652A8-ED4E-41A6-9B0C-0ACFB664FCAB}"/>
    <cellStyle name="Currency 4 8 7 2 3" xfId="6236" xr:uid="{1CF642E0-28A6-4B68-A211-83F071BC45A3}"/>
    <cellStyle name="Currency 4 8 7 2 3 2" xfId="11780" xr:uid="{C0401B5A-61D5-49D6-B00E-5058F34CE058}"/>
    <cellStyle name="Currency 4 8 7 2 3 2 2" xfId="30595" xr:uid="{0F5291C0-F70A-412A-89B3-7EAB2953239A}"/>
    <cellStyle name="Currency 4 8 7 2 3 2 2 2" xfId="49357" xr:uid="{2C34ADB1-4971-47EE-9377-6956813904AB}"/>
    <cellStyle name="Currency 4 8 7 2 3 2 3" xfId="21204" xr:uid="{5D0FD49D-EA75-4AB4-8F71-AF0046AE5978}"/>
    <cellStyle name="Currency 4 8 7 2 3 2 4" xfId="39976" xr:uid="{838F8693-103A-42AB-B0E9-51BD8E8E7593}"/>
    <cellStyle name="Currency 4 8 7 2 3 3" xfId="25283" xr:uid="{494464F4-4939-4A63-B5DD-F7954E3F627D}"/>
    <cellStyle name="Currency 4 8 7 2 3 3 2" xfId="44045" xr:uid="{882B7F99-FA5D-4713-B94E-4CC26E49E52E}"/>
    <cellStyle name="Currency 4 8 7 2 3 4" xfId="15892" xr:uid="{1D5E1A62-CCE7-46E0-B40D-A1489281A240}"/>
    <cellStyle name="Currency 4 8 7 2 3 5" xfId="34664" xr:uid="{0DDAF78A-142A-41C6-BB10-D59D64D489F1}"/>
    <cellStyle name="Currency 4 8 7 2 3 6" xfId="54087" xr:uid="{8C8F3FA6-5F00-4138-B99F-12B629E255C1}"/>
    <cellStyle name="Currency 4 8 7 2 3 7" xfId="61931" xr:uid="{11850BCA-EF86-41DB-B06F-920C987FE1A9}"/>
    <cellStyle name="Currency 4 8 7 2 4" xfId="4685" xr:uid="{31911208-F9C8-4E32-B4CA-7FB02C33CB9C}"/>
    <cellStyle name="Currency 4 8 7 2 4 2" xfId="11781" xr:uid="{3504B467-F3C5-4E03-90CB-76494B2BDB26}"/>
    <cellStyle name="Currency 4 8 7 2 4 2 2" xfId="30596" xr:uid="{56DE26BA-5090-4CFF-B760-AC28583496FA}"/>
    <cellStyle name="Currency 4 8 7 2 4 2 2 2" xfId="49358" xr:uid="{C4D8D615-B6CF-4F39-9926-DBDF4DD595A9}"/>
    <cellStyle name="Currency 4 8 7 2 4 2 3" xfId="21205" xr:uid="{64DED7F5-1E86-41E4-BFA1-280C00555FF3}"/>
    <cellStyle name="Currency 4 8 7 2 4 2 4" xfId="39977" xr:uid="{5A2185BD-8190-4B62-99AA-878CA7FFD0F5}"/>
    <cellStyle name="Currency 4 8 7 2 4 3" xfId="23732" xr:uid="{359E3298-263B-4C3C-A0B1-5A97A1118BF0}"/>
    <cellStyle name="Currency 4 8 7 2 4 3 2" xfId="42495" xr:uid="{6C0D0A58-BF1B-4B4E-BA6D-77D1391956AA}"/>
    <cellStyle name="Currency 4 8 7 2 4 4" xfId="14341" xr:uid="{270D8E03-B9BE-49D1-B64A-C90A0A2E9E00}"/>
    <cellStyle name="Currency 4 8 7 2 4 5" xfId="33114" xr:uid="{AF743889-C346-4B5D-B224-56C6C3C1A6EF}"/>
    <cellStyle name="Currency 4 8 7 2 4 6" xfId="54088" xr:uid="{71B14BB3-B9B7-471D-B6B2-072FDB9ED0D5}"/>
    <cellStyle name="Currency 4 8 7 2 4 7" xfId="61932" xr:uid="{1E25D9A5-A8A9-4486-A97D-3D88699142C6}"/>
    <cellStyle name="Currency 4 8 7 2 5" xfId="7374" xr:uid="{79ECB723-1CA4-4E94-BD28-D1BB6F042A8B}"/>
    <cellStyle name="Currency 4 8 7 2 5 2" xfId="26411" xr:uid="{59356017-7472-45C7-A5D5-1E2649CF2E7E}"/>
    <cellStyle name="Currency 4 8 7 2 5 2 2" xfId="45173" xr:uid="{F34971C5-80E4-4B44-8A4C-BE684163A9AA}"/>
    <cellStyle name="Currency 4 8 7 2 5 3" xfId="17020" xr:uid="{9F295375-6ABC-4D37-8A4E-EB6A76790C9C}"/>
    <cellStyle name="Currency 4 8 7 2 5 4" xfId="35792" xr:uid="{4CDB2267-5509-4032-BEFD-BCB604E90DF9}"/>
    <cellStyle name="Currency 4 8 7 2 6" xfId="9106" xr:uid="{388F1611-3BDF-4FC2-9C5E-4FD939C69192}"/>
    <cellStyle name="Currency 4 8 7 2 6 2" xfId="27962" xr:uid="{4CC92468-246E-4829-AF1F-71810B0BDE4D}"/>
    <cellStyle name="Currency 4 8 7 2 6 2 2" xfId="46724" xr:uid="{A79DB48A-B297-4AA0-93DD-7DA1706ADA5C}"/>
    <cellStyle name="Currency 4 8 7 2 6 3" xfId="18571" xr:uid="{AE099142-BF15-41B6-BFF0-8679D640C814}"/>
    <cellStyle name="Currency 4 8 7 2 6 4" xfId="37343" xr:uid="{A0B7338B-8FDD-4E59-8464-38B8139D6ECA}"/>
    <cellStyle name="Currency 4 8 7 2 7" xfId="22797" xr:uid="{DA7F0933-AA0F-4092-9862-3306511C2C18}"/>
    <cellStyle name="Currency 4 8 7 2 7 2" xfId="41567" xr:uid="{65FB5384-2D6D-46A1-9B09-66E5EE34891B}"/>
    <cellStyle name="Currency 4 8 7 2 8" xfId="13406" xr:uid="{5AE28519-6313-4B92-94F0-AE3F958191D3}"/>
    <cellStyle name="Currency 4 8 7 2 9" xfId="32186" xr:uid="{7BC2A197-F347-4B2B-BC4E-5B4F69103D60}"/>
    <cellStyle name="Currency 4 8 7 3" xfId="1511" xr:uid="{8FB8C3BF-F491-4C5D-8856-523575395411}"/>
    <cellStyle name="Currency 4 8 7 3 10" xfId="59523" xr:uid="{0553C75F-5B75-4F02-A6A7-356CE892A8BF}"/>
    <cellStyle name="Currency 4 8 7 3 2" xfId="7376" xr:uid="{2812CE21-21F3-4F36-B370-06BD112536DB}"/>
    <cellStyle name="Currency 4 8 7 3 2 2" xfId="11782" xr:uid="{DC33B36E-9E93-41A5-B221-3A6C4AF4A578}"/>
    <cellStyle name="Currency 4 8 7 3 2 2 2" xfId="30597" xr:uid="{C77548BB-8B88-4630-8487-6BBF0873599A}"/>
    <cellStyle name="Currency 4 8 7 3 2 2 2 2" xfId="49359" xr:uid="{10EF4C95-3DB9-4865-8E78-16D92409B106}"/>
    <cellStyle name="Currency 4 8 7 3 2 2 3" xfId="21206" xr:uid="{A8286AE3-B064-46F2-8EB2-9A8D40D43A77}"/>
    <cellStyle name="Currency 4 8 7 3 2 2 4" xfId="39978" xr:uid="{1B08E191-1747-4B67-AC50-8E79B058E39D}"/>
    <cellStyle name="Currency 4 8 7 3 2 3" xfId="26413" xr:uid="{40EDC44D-7EDE-43AD-811F-E3F6FA7268C1}"/>
    <cellStyle name="Currency 4 8 7 3 2 3 2" xfId="45175" xr:uid="{3CFECA57-9448-4556-A373-E3BC74A0B7D1}"/>
    <cellStyle name="Currency 4 8 7 3 2 4" xfId="17022" xr:uid="{45E4DB98-A4BE-4EC8-94F3-7AAF515821F7}"/>
    <cellStyle name="Currency 4 8 7 3 2 5" xfId="35794" xr:uid="{CB443328-5AEA-454D-8657-243E5C6FEFA7}"/>
    <cellStyle name="Currency 4 8 7 3 2 6" xfId="54089" xr:uid="{337ED575-2062-4DBE-A656-AAF54DFB4292}"/>
    <cellStyle name="Currency 4 8 7 3 2 7" xfId="61933" xr:uid="{C4699FF3-FF1A-4201-9297-E4F2A7703822}"/>
    <cellStyle name="Currency 4 8 7 3 3" xfId="11783" xr:uid="{0F561F3B-00EB-4163-959A-55ECCA78A04C}"/>
    <cellStyle name="Currency 4 8 7 3 3 2" xfId="30598" xr:uid="{BCDB8876-DD1D-42CC-8B5A-C8B64541ECFC}"/>
    <cellStyle name="Currency 4 8 7 3 3 2 2" xfId="49360" xr:uid="{D4B2C082-4C54-4344-A507-395B40F0E5D8}"/>
    <cellStyle name="Currency 4 8 7 3 3 3" xfId="21207" xr:uid="{17F2F3DE-0583-438B-96CC-2942D333C2D7}"/>
    <cellStyle name="Currency 4 8 7 3 3 4" xfId="39979" xr:uid="{205AA8B0-7CD1-407A-837C-E717971CE5E4}"/>
    <cellStyle name="Currency 4 8 7 3 3 5" xfId="54090" xr:uid="{E26BBEF4-6586-483A-9F3E-654188C85289}"/>
    <cellStyle name="Currency 4 8 7 3 3 6" xfId="61934" xr:uid="{B7DF36E7-E297-489B-9E45-B2A5BCFE415E}"/>
    <cellStyle name="Currency 4 8 7 3 4" xfId="9108" xr:uid="{F8BF74B4-1B6B-454B-A8BA-B8D77AAE001A}"/>
    <cellStyle name="Currency 4 8 7 3 4 2" xfId="27964" xr:uid="{7B4605C0-6901-4304-AE43-A27B14E6787C}"/>
    <cellStyle name="Currency 4 8 7 3 4 2 2" xfId="46726" xr:uid="{C9B3FBB7-6094-457F-8D57-B11BF1DEC13F}"/>
    <cellStyle name="Currency 4 8 7 3 4 3" xfId="18573" xr:uid="{E4AEBD8C-1500-4D3B-98E8-4AE59837DFB3}"/>
    <cellStyle name="Currency 4 8 7 3 4 4" xfId="37345" xr:uid="{4348835C-55C2-4F2F-8867-4A20F4EF614D}"/>
    <cellStyle name="Currency 4 8 7 3 5" xfId="24074" xr:uid="{0E4F1478-A1F3-4449-918B-20BB8872FC06}"/>
    <cellStyle name="Currency 4 8 7 3 5 2" xfId="42837" xr:uid="{2A728A69-974E-4966-A1F7-73732BE3C18D}"/>
    <cellStyle name="Currency 4 8 7 3 6" xfId="14683" xr:uid="{288A1A8F-2292-4F2D-86F4-F569305D610D}"/>
    <cellStyle name="Currency 4 8 7 3 7" xfId="33456" xr:uid="{40685E6C-3917-4142-9179-011FA9A2D529}"/>
    <cellStyle name="Currency 4 8 7 3 8" xfId="51456" xr:uid="{70F8A61D-7C96-4D72-9D56-10DE1E045BE8}"/>
    <cellStyle name="Currency 4 8 7 3 9" xfId="5027" xr:uid="{1F2F09AB-8AC3-4F19-BE33-F73E50176602}"/>
    <cellStyle name="Currency 4 8 7 4" xfId="5803" xr:uid="{397BAA02-4C1F-4526-8527-36374654BD0B}"/>
    <cellStyle name="Currency 4 8 7 4 2" xfId="11784" xr:uid="{24F84A0B-FE4D-4604-9408-42FBF4C3548A}"/>
    <cellStyle name="Currency 4 8 7 4 2 2" xfId="30599" xr:uid="{C55D8B57-C31C-4375-80EF-86AEC28B34A9}"/>
    <cellStyle name="Currency 4 8 7 4 2 2 2" xfId="49361" xr:uid="{0E9A5A31-54B8-49D9-A5FC-666F068E3508}"/>
    <cellStyle name="Currency 4 8 7 4 2 3" xfId="21208" xr:uid="{2968485C-6C2B-4A81-BA05-3172A770B35A}"/>
    <cellStyle name="Currency 4 8 7 4 2 4" xfId="39980" xr:uid="{7D37CDE6-9940-49F6-A6B2-AA8FD896A35F}"/>
    <cellStyle name="Currency 4 8 7 4 3" xfId="24850" xr:uid="{7092D324-EEDF-4E79-81DC-4162E09A6CA0}"/>
    <cellStyle name="Currency 4 8 7 4 3 2" xfId="43612" xr:uid="{8369F546-F8B1-429B-906D-C2A371292E9E}"/>
    <cellStyle name="Currency 4 8 7 4 4" xfId="15459" xr:uid="{FAEFC840-0ADD-48E9-8A61-742EC5771C9A}"/>
    <cellStyle name="Currency 4 8 7 4 5" xfId="34231" xr:uid="{BD2FAD8D-CCD7-4BC3-B7DC-64729C0E6B5A}"/>
    <cellStyle name="Currency 4 8 7 4 6" xfId="54091" xr:uid="{AB493B86-45ED-4BF9-A8C8-4F9739FA07EB}"/>
    <cellStyle name="Currency 4 8 7 4 7" xfId="61935" xr:uid="{CB72DC16-4A9A-41CA-8E1E-4C813C8A1E2E}"/>
    <cellStyle name="Currency 4 8 7 5" xfId="4252" xr:uid="{71A19C21-71AD-487E-A729-0D6515B11025}"/>
    <cellStyle name="Currency 4 8 7 5 2" xfId="11785" xr:uid="{45FEC435-6795-40AC-827B-5E016C47394E}"/>
    <cellStyle name="Currency 4 8 7 5 2 2" xfId="30600" xr:uid="{A3E340C2-9E39-47C5-BD35-0A1C62A633CA}"/>
    <cellStyle name="Currency 4 8 7 5 2 2 2" xfId="49362" xr:uid="{733BE4F9-AAD8-4EA4-B344-43CC9A8CF3B5}"/>
    <cellStyle name="Currency 4 8 7 5 2 3" xfId="21209" xr:uid="{3B8FDD24-94C7-4B67-A0A8-CB29D3E0A36D}"/>
    <cellStyle name="Currency 4 8 7 5 2 4" xfId="39981" xr:uid="{DB45AA2A-4D0B-45A2-9EBF-F6DF723019C4}"/>
    <cellStyle name="Currency 4 8 7 5 3" xfId="23299" xr:uid="{661B7D81-61F0-47E6-B2E3-FFE6A28326F1}"/>
    <cellStyle name="Currency 4 8 7 5 3 2" xfId="42062" xr:uid="{40C5A6FF-4BF8-4588-B0A4-F1607CFBC1C4}"/>
    <cellStyle name="Currency 4 8 7 5 4" xfId="13908" xr:uid="{75DFF082-F006-493A-A239-28D76F1B3BE1}"/>
    <cellStyle name="Currency 4 8 7 5 5" xfId="32681" xr:uid="{64F28707-C714-4117-B9B5-0DC067B5E065}"/>
    <cellStyle name="Currency 4 8 7 5 6" xfId="54092" xr:uid="{95E5DBD6-D113-4D94-B425-2C301CC4488D}"/>
    <cellStyle name="Currency 4 8 7 5 7" xfId="61936" xr:uid="{7A7CE7DC-86A1-4A3B-94E5-8073BD84565D}"/>
    <cellStyle name="Currency 4 8 7 6" xfId="7373" xr:uid="{6A83D971-433E-4B77-BF77-17DE232C6169}"/>
    <cellStyle name="Currency 4 8 7 6 2" xfId="26410" xr:uid="{A808A239-7367-452E-A380-7D9DDA235E3F}"/>
    <cellStyle name="Currency 4 8 7 6 2 2" xfId="45172" xr:uid="{7EFCF243-E9E9-463C-B36E-110F0F6181C0}"/>
    <cellStyle name="Currency 4 8 7 6 3" xfId="17019" xr:uid="{C38F8459-2EB0-4C0A-9A40-A332D5AA4468}"/>
    <cellStyle name="Currency 4 8 7 6 4" xfId="35791" xr:uid="{EEC84A64-C7AE-4364-AA1E-CAA86A2E07C6}"/>
    <cellStyle name="Currency 4 8 7 7" xfId="9105" xr:uid="{562CCAF5-62EE-475F-9B7D-1A22B922A5B2}"/>
    <cellStyle name="Currency 4 8 7 7 2" xfId="27961" xr:uid="{DA3D4983-2CD1-4EE8-A281-6C3B8C2143C6}"/>
    <cellStyle name="Currency 4 8 7 7 2 2" xfId="46723" xr:uid="{90F27EC7-8093-412B-A0C7-48200FB9EA4F}"/>
    <cellStyle name="Currency 4 8 7 7 3" xfId="18570" xr:uid="{5E47A592-4B4C-4595-B158-03CEF7068ABA}"/>
    <cellStyle name="Currency 4 8 7 7 4" xfId="37342" xr:uid="{0E43CA03-C17E-4F27-BDC5-9CCCEE0980DF}"/>
    <cellStyle name="Currency 4 8 7 8" xfId="22796" xr:uid="{89F1FDAF-9711-4FF9-A426-0F9854DC208B}"/>
    <cellStyle name="Currency 4 8 7 8 2" xfId="41566" xr:uid="{4295C50B-3DFD-4D06-AE76-45E6B8A6F2D4}"/>
    <cellStyle name="Currency 4 8 7 9" xfId="13405" xr:uid="{A2A4E154-1AFC-4429-A60C-7A3BD27EEC92}"/>
    <cellStyle name="Currency 4 8 8" xfId="1717" xr:uid="{F1ED0527-BCB5-4736-A314-80999399D2C2}"/>
    <cellStyle name="Currency 4 8 8 10" xfId="51457" xr:uid="{ADD63BF1-130D-4558-B9C3-2CB3E293E99C}"/>
    <cellStyle name="Currency 4 8 8 11" xfId="3747" xr:uid="{5A17C677-BA5A-4128-A577-142712472C2E}"/>
    <cellStyle name="Currency 4 8 8 12" xfId="59524" xr:uid="{E8A94362-A7B0-4019-BBEF-ADBCC445A8FF}"/>
    <cellStyle name="Currency 4 8 8 2" xfId="2863" xr:uid="{F6BEE7F7-B2E5-4957-A3FA-DEF1BD99421C}"/>
    <cellStyle name="Currency 4 8 8 2 10" xfId="59525" xr:uid="{9B8A454D-55EE-43E8-8547-31F4E389B866}"/>
    <cellStyle name="Currency 4 8 8 2 2" xfId="7378" xr:uid="{BDAB6D95-E899-4BEC-944A-AB3AFBBF87B6}"/>
    <cellStyle name="Currency 4 8 8 2 2 2" xfId="11786" xr:uid="{B3C1A3B2-D764-4936-B895-E092C37FA096}"/>
    <cellStyle name="Currency 4 8 8 2 2 2 2" xfId="30601" xr:uid="{51965456-638F-433D-80B5-E122D84175BC}"/>
    <cellStyle name="Currency 4 8 8 2 2 2 2 2" xfId="49363" xr:uid="{B849C948-6BAD-4C2C-8B36-0342F0A4A303}"/>
    <cellStyle name="Currency 4 8 8 2 2 2 3" xfId="21210" xr:uid="{07F16212-C16C-4F84-B622-0BBBC6D15B2C}"/>
    <cellStyle name="Currency 4 8 8 2 2 2 4" xfId="39982" xr:uid="{D195B082-4589-42FD-9A05-B46DC7111427}"/>
    <cellStyle name="Currency 4 8 8 2 2 3" xfId="26415" xr:uid="{97BDABF8-3134-4364-B090-2E0170016E5C}"/>
    <cellStyle name="Currency 4 8 8 2 2 3 2" xfId="45177" xr:uid="{0C71BBD3-D50D-426C-95E7-E6C0B4D97406}"/>
    <cellStyle name="Currency 4 8 8 2 2 4" xfId="17024" xr:uid="{B5261186-8B3F-4E2B-A83A-DA12B63AB116}"/>
    <cellStyle name="Currency 4 8 8 2 2 5" xfId="35796" xr:uid="{B7DD410E-C474-404E-A245-1BC7D8593BF0}"/>
    <cellStyle name="Currency 4 8 8 2 2 6" xfId="54093" xr:uid="{9D30DEC1-C6D2-44DC-8AED-F10332E7427D}"/>
    <cellStyle name="Currency 4 8 8 2 2 7" xfId="61937" xr:uid="{6B382C63-24BA-4D7C-81B0-0D5891B92DB7}"/>
    <cellStyle name="Currency 4 8 8 2 3" xfId="11787" xr:uid="{9F78C875-282C-48BA-9FE4-32F39E9A4FDE}"/>
    <cellStyle name="Currency 4 8 8 2 3 2" xfId="30602" xr:uid="{7CEDD0C0-21B3-44A6-9D71-E5C40B37FEDA}"/>
    <cellStyle name="Currency 4 8 8 2 3 2 2" xfId="49364" xr:uid="{751F30B4-A133-4F5C-9836-3D71E0273128}"/>
    <cellStyle name="Currency 4 8 8 2 3 3" xfId="21211" xr:uid="{868A9837-E7EF-487C-BE54-9D7297B16C2F}"/>
    <cellStyle name="Currency 4 8 8 2 3 4" xfId="39983" xr:uid="{0516DF5B-06E5-4FEC-A672-01DA617C96EB}"/>
    <cellStyle name="Currency 4 8 8 2 3 5" xfId="54094" xr:uid="{6CE44F87-5578-4EA6-B272-3C3B20E6992B}"/>
    <cellStyle name="Currency 4 8 8 2 3 6" xfId="61938" xr:uid="{85ABADC3-27DE-421F-838E-591CFDAAA00F}"/>
    <cellStyle name="Currency 4 8 8 2 4" xfId="9110" xr:uid="{2469849F-71DA-4CEB-BDAB-6261CC87A8F3}"/>
    <cellStyle name="Currency 4 8 8 2 4 2" xfId="27966" xr:uid="{6411B2E1-4C17-4871-9350-451482B2DBB1}"/>
    <cellStyle name="Currency 4 8 8 2 4 2 2" xfId="46728" xr:uid="{1B3D5F97-7E77-466B-ABB5-5B2EE458F26F}"/>
    <cellStyle name="Currency 4 8 8 2 4 3" xfId="18575" xr:uid="{F41E2355-CCEE-4945-B40E-B6314D4F3186}"/>
    <cellStyle name="Currency 4 8 8 2 4 4" xfId="37347" xr:uid="{48CCF877-4440-4455-9D9E-5FC466AC4AFC}"/>
    <cellStyle name="Currency 4 8 8 2 5" xfId="24292" xr:uid="{DE2CFA7F-7F38-46CB-B67A-91D127B6F85E}"/>
    <cellStyle name="Currency 4 8 8 2 5 2" xfId="43055" xr:uid="{AB9F5B69-D7CC-4073-B8B3-32115C918E2D}"/>
    <cellStyle name="Currency 4 8 8 2 6" xfId="14901" xr:uid="{D63493E9-1E35-4847-B26A-04B093AFAD8C}"/>
    <cellStyle name="Currency 4 8 8 2 7" xfId="33674" xr:uid="{5BE67892-B2CF-4DC3-AE41-3B01B343AB84}"/>
    <cellStyle name="Currency 4 8 8 2 8" xfId="51458" xr:uid="{894D9D4C-B581-413B-B181-2183588A7870}"/>
    <cellStyle name="Currency 4 8 8 2 9" xfId="5245" xr:uid="{CF7296E8-B49E-4425-8AAD-1BB9AC97E09A}"/>
    <cellStyle name="Currency 4 8 8 3" xfId="6021" xr:uid="{4A9598B8-D2FA-4437-9762-4D2FB7D503A4}"/>
    <cellStyle name="Currency 4 8 8 3 2" xfId="11788" xr:uid="{E1B00995-6B04-4116-8104-1B9161DD2851}"/>
    <cellStyle name="Currency 4 8 8 3 2 2" xfId="30603" xr:uid="{213FB43D-5018-4C0F-9187-F53BF89EF697}"/>
    <cellStyle name="Currency 4 8 8 3 2 2 2" xfId="49365" xr:uid="{D80CE27B-0ABF-4429-A6BA-BAD6C4022E0D}"/>
    <cellStyle name="Currency 4 8 8 3 2 3" xfId="21212" xr:uid="{678AB660-5596-47E9-A287-2D1A963D3CD9}"/>
    <cellStyle name="Currency 4 8 8 3 2 4" xfId="39984" xr:uid="{69FEA4E9-E7EA-41E4-AB1C-20CA7EE2178D}"/>
    <cellStyle name="Currency 4 8 8 3 3" xfId="25068" xr:uid="{376041D3-1A8E-452A-9780-54A63E86B04C}"/>
    <cellStyle name="Currency 4 8 8 3 3 2" xfId="43830" xr:uid="{BFB14F02-2C6A-4FA6-A41E-8CE7FF698A3A}"/>
    <cellStyle name="Currency 4 8 8 3 4" xfId="15677" xr:uid="{D144A17B-2B90-401A-8BCC-9C4B354FE1E9}"/>
    <cellStyle name="Currency 4 8 8 3 5" xfId="34449" xr:uid="{EA7FF948-67A6-4327-BCFD-BE1760DC75D3}"/>
    <cellStyle name="Currency 4 8 8 3 6" xfId="54095" xr:uid="{E2D1052C-B6C0-4394-84BD-12C35DB652CC}"/>
    <cellStyle name="Currency 4 8 8 3 7" xfId="61939" xr:uid="{7B55803B-69C7-4095-BD2D-945DB8BEACE9}"/>
    <cellStyle name="Currency 4 8 8 4" xfId="4470" xr:uid="{D3BBCF38-CD92-47F1-9057-0CA62AD0E0FB}"/>
    <cellStyle name="Currency 4 8 8 4 2" xfId="11789" xr:uid="{47B9FF74-265A-4F45-A3FC-3D6C1D2CECE1}"/>
    <cellStyle name="Currency 4 8 8 4 2 2" xfId="30604" xr:uid="{1E20855C-223E-43AE-A075-A8CCE9F86D17}"/>
    <cellStyle name="Currency 4 8 8 4 2 2 2" xfId="49366" xr:uid="{F4B079E6-B6AD-42C2-BA91-F02B8F435362}"/>
    <cellStyle name="Currency 4 8 8 4 2 3" xfId="21213" xr:uid="{2FD56682-B8FE-4DFC-9427-DCA729313CB4}"/>
    <cellStyle name="Currency 4 8 8 4 2 4" xfId="39985" xr:uid="{AE884A8D-5C3F-44F5-BCA9-737135BD46E4}"/>
    <cellStyle name="Currency 4 8 8 4 3" xfId="23517" xr:uid="{5112CF41-EB35-423A-9D52-3399721AEE39}"/>
    <cellStyle name="Currency 4 8 8 4 3 2" xfId="42280" xr:uid="{F2D72EE8-8216-491D-952D-144C1F3CF4D6}"/>
    <cellStyle name="Currency 4 8 8 4 4" xfId="14126" xr:uid="{49ECA804-00FE-4C21-A131-EBD5406C3D84}"/>
    <cellStyle name="Currency 4 8 8 4 5" xfId="32899" xr:uid="{DB325C02-6032-4806-8562-EA468B788E40}"/>
    <cellStyle name="Currency 4 8 8 4 6" xfId="54096" xr:uid="{4B09BD71-B77F-42FE-BD73-DD7749186765}"/>
    <cellStyle name="Currency 4 8 8 4 7" xfId="61940" xr:uid="{59AA8FA8-3830-4B5C-8A9D-B9524A6D5F02}"/>
    <cellStyle name="Currency 4 8 8 5" xfId="7377" xr:uid="{F294B8DD-3209-4B6E-BFBE-28EDE8F7ADE8}"/>
    <cellStyle name="Currency 4 8 8 5 2" xfId="26414" xr:uid="{47D02464-D0E4-4EA2-836B-C99580AF7813}"/>
    <cellStyle name="Currency 4 8 8 5 2 2" xfId="45176" xr:uid="{77ABB7F9-4E41-4B58-BF7B-B6FB62AE9A3F}"/>
    <cellStyle name="Currency 4 8 8 5 3" xfId="17023" xr:uid="{08C8507B-606B-45C9-A629-F4762F43DB2F}"/>
    <cellStyle name="Currency 4 8 8 5 4" xfId="35795" xr:uid="{600D955A-4C2D-410E-B885-73352A81E303}"/>
    <cellStyle name="Currency 4 8 8 6" xfId="9109" xr:uid="{E7196B1F-4BC5-4517-91C3-0FA0E0FD7020}"/>
    <cellStyle name="Currency 4 8 8 6 2" xfId="27965" xr:uid="{A6996950-379A-4B4B-ACDC-D25D76568D2B}"/>
    <cellStyle name="Currency 4 8 8 6 2 2" xfId="46727" xr:uid="{F9362C63-FC96-4960-A90E-D18469AAF600}"/>
    <cellStyle name="Currency 4 8 8 6 3" xfId="18574" xr:uid="{2456CC9D-BD12-49AC-8384-789AAD17D1D7}"/>
    <cellStyle name="Currency 4 8 8 6 4" xfId="37346" xr:uid="{5A038606-3042-480B-8C10-3306E5D9DDA9}"/>
    <cellStyle name="Currency 4 8 8 7" xfId="22798" xr:uid="{C6EF2DE0-C3D9-4640-92ED-2E07194D5D7F}"/>
    <cellStyle name="Currency 4 8 8 7 2" xfId="41568" xr:uid="{2ED481E0-44C7-4D47-8633-28F952644C9F}"/>
    <cellStyle name="Currency 4 8 8 8" xfId="13407" xr:uid="{40C0EE49-4FA9-479B-831E-A5E041813CE9}"/>
    <cellStyle name="Currency 4 8 8 9" xfId="32187" xr:uid="{07518318-F282-41A1-BA1B-091AFDC872F3}"/>
    <cellStyle name="Currency 4 8 9" xfId="1471" xr:uid="{AC84CB89-2878-45C8-821E-F29BE6E78F68}"/>
    <cellStyle name="Currency 4 8 9 10" xfId="51459" xr:uid="{1E9FB149-0953-4835-841A-CD1BA113C370}"/>
    <cellStyle name="Currency 4 8 9 11" xfId="3748" xr:uid="{FD659C69-6243-4C77-8124-F515CF4535C1}"/>
    <cellStyle name="Currency 4 8 9 12" xfId="59526" xr:uid="{F48B58B0-4483-48CC-84EE-E855E152CD97}"/>
    <cellStyle name="Currency 4 8 9 2" xfId="2864" xr:uid="{FC04269D-D529-4CC4-8EEC-A4C85F02FA45}"/>
    <cellStyle name="Currency 4 8 9 2 10" xfId="59527" xr:uid="{F1186D32-6CD9-4851-B75B-27B4B53B80CE}"/>
    <cellStyle name="Currency 4 8 9 2 2" xfId="7380" xr:uid="{70977C85-BDD2-419B-ABB8-0B71A5D0087E}"/>
    <cellStyle name="Currency 4 8 9 2 2 2" xfId="11790" xr:uid="{A41A3CE7-A929-476D-80AB-AF7AF330C7CB}"/>
    <cellStyle name="Currency 4 8 9 2 2 2 2" xfId="30605" xr:uid="{5F83B812-FE1D-42C8-B594-3DD339D774D9}"/>
    <cellStyle name="Currency 4 8 9 2 2 2 2 2" xfId="49367" xr:uid="{1F3AF412-79FB-4F75-B1F8-01A2D10D0D67}"/>
    <cellStyle name="Currency 4 8 9 2 2 2 3" xfId="21214" xr:uid="{5C89929A-C755-478E-B93D-C4683193096E}"/>
    <cellStyle name="Currency 4 8 9 2 2 2 4" xfId="39986" xr:uid="{AC9A2649-8ABF-40F7-A381-C69C25468E4B}"/>
    <cellStyle name="Currency 4 8 9 2 2 3" xfId="26417" xr:uid="{D0C26E7E-6172-472B-AD42-DBBF09282FCD}"/>
    <cellStyle name="Currency 4 8 9 2 2 3 2" xfId="45179" xr:uid="{493499C3-F81E-48EF-AAD0-33CF7965A9CC}"/>
    <cellStyle name="Currency 4 8 9 2 2 4" xfId="17026" xr:uid="{784DCD33-BC11-4E2A-BE18-F266A3747384}"/>
    <cellStyle name="Currency 4 8 9 2 2 5" xfId="35798" xr:uid="{2E8ACDCF-91F7-4BBE-9106-34510C73EF59}"/>
    <cellStyle name="Currency 4 8 9 2 2 6" xfId="54097" xr:uid="{CF3C32B8-30D5-4811-BBB3-08BC981800B3}"/>
    <cellStyle name="Currency 4 8 9 2 2 7" xfId="61941" xr:uid="{003B22DD-F38E-49F3-AD0C-4BA523BF301E}"/>
    <cellStyle name="Currency 4 8 9 2 3" xfId="11791" xr:uid="{0B4A678F-66DA-4B9F-8F7E-C9F15C833395}"/>
    <cellStyle name="Currency 4 8 9 2 3 2" xfId="30606" xr:uid="{642C1FA8-B8CA-4DB6-91AF-76F0100D5693}"/>
    <cellStyle name="Currency 4 8 9 2 3 2 2" xfId="49368" xr:uid="{1248FDD1-78A9-4099-B807-7E6F12FD51F4}"/>
    <cellStyle name="Currency 4 8 9 2 3 3" xfId="21215" xr:uid="{154CFF94-7E9E-41B7-B709-7AE577727944}"/>
    <cellStyle name="Currency 4 8 9 2 3 4" xfId="39987" xr:uid="{38440B41-A62D-437D-9E95-5CDF0CEF7366}"/>
    <cellStyle name="Currency 4 8 9 2 3 5" xfId="54098" xr:uid="{DE2FC936-8516-435E-AEDF-B706596BCD5B}"/>
    <cellStyle name="Currency 4 8 9 2 3 6" xfId="61942" xr:uid="{2A94AE42-0050-4555-84A6-3FFBA94C5E38}"/>
    <cellStyle name="Currency 4 8 9 2 4" xfId="9112" xr:uid="{5F8C0F1F-088F-4B5B-AF10-2EC7A8C2B589}"/>
    <cellStyle name="Currency 4 8 9 2 4 2" xfId="27968" xr:uid="{38C1A6F0-A369-44C8-B056-40EED559084D}"/>
    <cellStyle name="Currency 4 8 9 2 4 2 2" xfId="46730" xr:uid="{28576889-E48C-4AA7-B370-A5C4E6B60D52}"/>
    <cellStyle name="Currency 4 8 9 2 4 3" xfId="18577" xr:uid="{61AB489C-EF75-4EA0-844D-EC111291462F}"/>
    <cellStyle name="Currency 4 8 9 2 4 4" xfId="37349" xr:uid="{3A7F1BC4-315D-407A-B647-2867D23E1B8F}"/>
    <cellStyle name="Currency 4 8 9 2 5" xfId="24564" xr:uid="{C49769B5-DB19-4ED0-96A3-60B082343400}"/>
    <cellStyle name="Currency 4 8 9 2 5 2" xfId="43326" xr:uid="{15B4FA30-C415-48C2-A655-F63E6A885771}"/>
    <cellStyle name="Currency 4 8 9 2 6" xfId="15173" xr:uid="{F4416EE0-CAC3-49C9-AF6C-D7EC4FAE9623}"/>
    <cellStyle name="Currency 4 8 9 2 7" xfId="33945" xr:uid="{618BB07B-2065-47C3-A880-84392C6F6804}"/>
    <cellStyle name="Currency 4 8 9 2 8" xfId="51460" xr:uid="{AB710860-5F51-41DB-9CDC-6CF34D465224}"/>
    <cellStyle name="Currency 4 8 9 2 9" xfId="5517" xr:uid="{749379D0-2254-422F-A4B1-EBE7BA0A50C6}"/>
    <cellStyle name="Currency 4 8 9 3" xfId="6292" xr:uid="{B2A1329B-2FEC-4221-9AFC-8CE4802B630A}"/>
    <cellStyle name="Currency 4 8 9 3 2" xfId="11792" xr:uid="{71D1E92D-21C5-46A2-ADBC-61BCD69C4A49}"/>
    <cellStyle name="Currency 4 8 9 3 2 2" xfId="30607" xr:uid="{BFDD59A0-AA81-4A7A-A9E9-AB12D3C6EBCF}"/>
    <cellStyle name="Currency 4 8 9 3 2 2 2" xfId="49369" xr:uid="{18D3BFD6-56EF-43EC-A327-A6C773BF2065}"/>
    <cellStyle name="Currency 4 8 9 3 2 3" xfId="21216" xr:uid="{2DCA0E2F-3937-4712-B480-4422DC3ED332}"/>
    <cellStyle name="Currency 4 8 9 3 2 4" xfId="39988" xr:uid="{CBA83006-BC36-4B1F-A2A6-AB21532C73A2}"/>
    <cellStyle name="Currency 4 8 9 3 3" xfId="25339" xr:uid="{9E8D647B-6829-47E6-A77E-C2572D450B3B}"/>
    <cellStyle name="Currency 4 8 9 3 3 2" xfId="44101" xr:uid="{E3CF4484-6471-4BD5-8799-DB3C12C77B3B}"/>
    <cellStyle name="Currency 4 8 9 3 4" xfId="15948" xr:uid="{AFA01259-56BE-404E-A474-9BCC5A41039C}"/>
    <cellStyle name="Currency 4 8 9 3 5" xfId="34720" xr:uid="{13B0F159-F93A-4F12-AF59-7D705AB95CB5}"/>
    <cellStyle name="Currency 4 8 9 3 6" xfId="54099" xr:uid="{78D8C305-A593-43FC-B118-A455D6AE0304}"/>
    <cellStyle name="Currency 4 8 9 3 7" xfId="61943" xr:uid="{B5F08573-A3D0-4B4F-91C7-AF9A8809ED6D}"/>
    <cellStyle name="Currency 4 8 9 4" xfId="4741" xr:uid="{B893AA3C-C95A-43E4-B107-8200345A9A34}"/>
    <cellStyle name="Currency 4 8 9 4 2" xfId="11793" xr:uid="{0B1B1945-D9B4-4B70-9DEE-E8758B31554B}"/>
    <cellStyle name="Currency 4 8 9 4 2 2" xfId="30608" xr:uid="{20983C1D-1E90-4124-B19C-D12384ED7D47}"/>
    <cellStyle name="Currency 4 8 9 4 2 2 2" xfId="49370" xr:uid="{1E895FE3-1D11-46DF-AB3A-74AD12DF6D4C}"/>
    <cellStyle name="Currency 4 8 9 4 2 3" xfId="21217" xr:uid="{341643A6-3162-430F-84ED-00A1B5D370A9}"/>
    <cellStyle name="Currency 4 8 9 4 2 4" xfId="39989" xr:uid="{B3D85A78-AAB4-42EC-9BDC-E8AC69E8D695}"/>
    <cellStyle name="Currency 4 8 9 4 3" xfId="23788" xr:uid="{06A47B31-1184-4448-BD9F-325A07E90BD1}"/>
    <cellStyle name="Currency 4 8 9 4 3 2" xfId="42551" xr:uid="{B9757B4D-09C9-49DA-9950-811CA8E0CE5D}"/>
    <cellStyle name="Currency 4 8 9 4 4" xfId="14397" xr:uid="{EED30D43-7854-400B-B938-2CECD4A63AB0}"/>
    <cellStyle name="Currency 4 8 9 4 5" xfId="33170" xr:uid="{9360F801-5185-4B11-B299-3AAAACB761F8}"/>
    <cellStyle name="Currency 4 8 9 4 6" xfId="54100" xr:uid="{F4C00699-2F2D-4183-8E28-D446C7809500}"/>
    <cellStyle name="Currency 4 8 9 4 7" xfId="61944" xr:uid="{B5249CB1-11CD-44EB-927E-CE4ECC0C7736}"/>
    <cellStyle name="Currency 4 8 9 5" xfId="7379" xr:uid="{235A709D-00AB-4E3F-BAEC-46FE00B94029}"/>
    <cellStyle name="Currency 4 8 9 5 2" xfId="26416" xr:uid="{BA8C45C4-AC7B-4F38-8112-A7D0D7D29EF3}"/>
    <cellStyle name="Currency 4 8 9 5 2 2" xfId="45178" xr:uid="{493BCF79-E5E7-4D21-AB7E-550C07D362A2}"/>
    <cellStyle name="Currency 4 8 9 5 3" xfId="17025" xr:uid="{8547E8CA-35B1-4B7D-AE7B-730754C3F5C3}"/>
    <cellStyle name="Currency 4 8 9 5 4" xfId="35797" xr:uid="{5C5A93F6-64AD-4D19-BC89-2800048B4281}"/>
    <cellStyle name="Currency 4 8 9 6" xfId="9111" xr:uid="{4AD568B6-241D-42F3-9B41-1A41A8F5DB81}"/>
    <cellStyle name="Currency 4 8 9 6 2" xfId="27967" xr:uid="{E88B9A85-0D36-4918-AE0E-51C8BA1079C4}"/>
    <cellStyle name="Currency 4 8 9 6 2 2" xfId="46729" xr:uid="{F2423379-95D0-426B-932B-99AF0A141D3B}"/>
    <cellStyle name="Currency 4 8 9 6 3" xfId="18576" xr:uid="{BE82BF1E-526E-4F01-933A-2B2A7CE00958}"/>
    <cellStyle name="Currency 4 8 9 6 4" xfId="37348" xr:uid="{C15E804D-5B56-45AA-AC96-8E6D475A255F}"/>
    <cellStyle name="Currency 4 8 9 7" xfId="22799" xr:uid="{D64801B9-9734-4571-BCF0-EF784128EFEB}"/>
    <cellStyle name="Currency 4 8 9 7 2" xfId="41569" xr:uid="{24CFBE8E-2C02-4D7E-A46D-87B20E33C147}"/>
    <cellStyle name="Currency 4 8 9 8" xfId="13408" xr:uid="{A2EBE034-6C00-4BFE-A11A-F599BF173ADA}"/>
    <cellStyle name="Currency 4 8 9 9" xfId="32188" xr:uid="{D9E74103-E2E1-45D2-8E4C-685078926A8A}"/>
    <cellStyle name="Currency 4 9" xfId="2865" xr:uid="{8E5C59DF-76B8-44D4-BDC9-06C272132528}"/>
    <cellStyle name="Currency 4 9 2" xfId="7381" xr:uid="{E593A40B-5406-4EAD-AD6C-1D63826F2C2C}"/>
    <cellStyle name="Currency 4 9 3" xfId="61945" xr:uid="{B2F631DF-812B-4C79-85B3-8C37E56DAC8F}"/>
    <cellStyle name="Currency 5" xfId="623" xr:uid="{C9DA5FD7-6571-4D82-BAED-AA2CFA487CC4}"/>
    <cellStyle name="Currency 5 10" xfId="3749" xr:uid="{36138AD6-DD57-4909-86B1-9F16F730F5E1}"/>
    <cellStyle name="Currency 5 11" xfId="771" xr:uid="{17375B53-FE53-4F81-95A1-32EF30E5E9D9}"/>
    <cellStyle name="Currency 5 2" xfId="772" xr:uid="{CB6BFB3E-2A9C-4CAB-A7B6-D78B76BD8E43}"/>
    <cellStyle name="Currency 5 2 2" xfId="811" xr:uid="{78CF82CD-9004-4DF7-9574-01C97E1F1022}"/>
    <cellStyle name="Currency 5 2 3" xfId="2866" xr:uid="{EA45635D-64FB-4C59-8CB0-ECAE21713C3F}"/>
    <cellStyle name="Currency 5 3" xfId="810" xr:uid="{02199E44-1968-44FC-84B2-D89223E6645D}"/>
    <cellStyle name="Currency 5 3 2" xfId="1035" xr:uid="{77F95C39-8FD5-4B71-8414-46B4395D7754}"/>
    <cellStyle name="Currency 5 3 3" xfId="61946" xr:uid="{D629DC0B-124D-4C14-8930-378CAC635033}"/>
    <cellStyle name="Currency 5 4" xfId="903" xr:uid="{49029380-F46D-454B-A7AA-DED6AECBA757}"/>
    <cellStyle name="Currency 5 4 2" xfId="1036" xr:uid="{123F2D14-16D9-445D-85E1-9CB769AC3E9F}"/>
    <cellStyle name="Currency 5 4 3" xfId="61947" xr:uid="{90BFA4FF-595B-4D97-8019-4E5AF4FFF3FD}"/>
    <cellStyle name="Currency 5 5" xfId="904" xr:uid="{6F550D76-DCB0-4062-A823-A32760ACF3BD}"/>
    <cellStyle name="Currency 5 5 2" xfId="1037" xr:uid="{2F2C8C9A-BFC1-43BB-80C6-2EA76BA74204}"/>
    <cellStyle name="Currency 5 5 3" xfId="61948" xr:uid="{3D09B7A6-05A9-434C-BE70-E76836060502}"/>
    <cellStyle name="Currency 5 6" xfId="905" xr:uid="{5FF3E0B2-A9BA-4715-A7DF-EEA578DA6A61}"/>
    <cellStyle name="Currency 5 6 2" xfId="1038" xr:uid="{15D6793C-3632-4226-88B2-7EFFF95F6CB2}"/>
    <cellStyle name="Currency 5 6 3" xfId="61949" xr:uid="{9A8328C0-C8AC-4BCD-9FD1-5F808720C0C7}"/>
    <cellStyle name="Currency 5 7" xfId="906" xr:uid="{1F2EBFFA-CBB1-4162-AA5B-6EEAEBABFF85}"/>
    <cellStyle name="Currency 5 7 2" xfId="1039" xr:uid="{677A9334-A4C1-491A-992D-6BD54BEE12FE}"/>
    <cellStyle name="Currency 5 7 3" xfId="61950" xr:uid="{FD017404-5EB1-4836-8912-62C993C7D2E1}"/>
    <cellStyle name="Currency 5 8" xfId="907" xr:uid="{A9D0CEF6-B52B-4816-984C-E9ABAE717518}"/>
    <cellStyle name="Currency 5 9" xfId="3750" xr:uid="{7E2A39A9-AD66-4A58-9789-1C21EA5D1936}"/>
    <cellStyle name="Currency 5 9 2" xfId="22800" xr:uid="{DCDD408F-AFD9-4937-A0B8-401ADE76A48D}"/>
    <cellStyle name="Currency 5 9 3" xfId="13409" xr:uid="{CF502B89-A592-4229-8AE2-0EB1774ACB41}"/>
    <cellStyle name="Currency 6" xfId="773" xr:uid="{B7DC285D-8254-407B-AE91-FC86A1C094A7}"/>
    <cellStyle name="Currency 6 10" xfId="2867" xr:uid="{3044F548-5D85-4AAB-A837-CCF57C7468E5}"/>
    <cellStyle name="Currency 6 10 2" xfId="11794" xr:uid="{B103728F-E5ED-45D3-859D-A1D838D33849}"/>
    <cellStyle name="Currency 6 10 3" xfId="23113" xr:uid="{CD1561D1-8036-468A-933D-DD648F3ED286}"/>
    <cellStyle name="Currency 6 10 3 2" xfId="41876" xr:uid="{E19C6D10-3B0D-4D1E-9E18-272B4F12D07A}"/>
    <cellStyle name="Currency 6 10 4" xfId="13722" xr:uid="{806F542C-9CC6-4C91-A244-A8DB365420C7}"/>
    <cellStyle name="Currency 6 10 5" xfId="32495" xr:uid="{BDB9F33B-78E8-42F6-AC9A-C818D860F012}"/>
    <cellStyle name="Currency 6 10 6" xfId="4066" xr:uid="{46135697-5A2F-4414-8C4F-7E275D5620AC}"/>
    <cellStyle name="Currency 6 11" xfId="2868" xr:uid="{399D2C94-BEE4-449B-9015-23B8DC7E285E}"/>
    <cellStyle name="Currency 6 12" xfId="22801" xr:uid="{D7B7462C-F8B9-4757-85F6-E66CB02E115B}"/>
    <cellStyle name="Currency 6 12 2" xfId="41570" xr:uid="{C35CD800-ECF9-4EA5-ACD9-34E7F3CB11D5}"/>
    <cellStyle name="Currency 6 12 3" xfId="57428" xr:uid="{EF769AA2-A254-4431-AA8C-5BEBC5D06B67}"/>
    <cellStyle name="Currency 6 13" xfId="13410" xr:uid="{F3C3FFAF-C033-4DAB-AE63-BDE697D2110F}"/>
    <cellStyle name="Currency 6 13 2" xfId="57429" xr:uid="{823CF32F-0287-4BE6-9BA4-C9B7DDE29127}"/>
    <cellStyle name="Currency 6 14" xfId="32189" xr:uid="{E6B14462-D5D1-4795-8A33-17BA062E47D1}"/>
    <cellStyle name="Currency 6 14 2" xfId="57430" xr:uid="{7A7649AC-87D9-42FA-B8CD-7B2C5F1B7E5B}"/>
    <cellStyle name="Currency 6 15" xfId="3751" xr:uid="{36CFC0AD-B439-495D-8C5D-47867D969219}"/>
    <cellStyle name="Currency 6 15 2" xfId="57431" xr:uid="{C6DC93B1-3348-4766-A3C6-DA09F87BD687}"/>
    <cellStyle name="Currency 6 16" xfId="57432" xr:uid="{849FD96A-066C-47C7-B518-05673E0F643A}"/>
    <cellStyle name="Currency 6 17" xfId="57433" xr:uid="{37114D1F-9172-456F-A554-368C8B448328}"/>
    <cellStyle name="Currency 6 18" xfId="57434" xr:uid="{8430AB57-8FDC-4E67-8E37-A1D959556C17}"/>
    <cellStyle name="Currency 6 19" xfId="57435" xr:uid="{AE6B56CE-E04C-4E94-AB93-DF97AAF43E60}"/>
    <cellStyle name="Currency 6 2" xfId="812" xr:uid="{1AFF31E3-4534-4DF7-87CB-7AC2360536B0}"/>
    <cellStyle name="Currency 6 2 2" xfId="1040" xr:uid="{775DADE8-5A6E-4DA6-ACB1-995E7FB02168}"/>
    <cellStyle name="Currency 6 2 3" xfId="2869" xr:uid="{DEA0DBBE-63E1-42FA-AE7D-08E36AB7EED1}"/>
    <cellStyle name="Currency 6 2 3 2" xfId="57436" xr:uid="{40244E2C-6C1A-4215-A385-C2EE0D221B14}"/>
    <cellStyle name="Currency 6 20" xfId="57437" xr:uid="{82B83832-E3A3-4480-A86F-C0B91F2E84DB}"/>
    <cellStyle name="Currency 6 21" xfId="57438" xr:uid="{0AA1C188-3E00-460A-BC39-167D0F1E5ADF}"/>
    <cellStyle name="Currency 6 22" xfId="57439" xr:uid="{879A13ED-B11B-42DA-AF39-B358DF111588}"/>
    <cellStyle name="Currency 6 23" xfId="57440" xr:uid="{AF966715-2044-469C-91DE-9E6BC5F8E5F6}"/>
    <cellStyle name="Currency 6 24" xfId="63002" xr:uid="{3CFB04EC-0CEB-4F2D-910B-3B781CCD360A}"/>
    <cellStyle name="Currency 6 3" xfId="908" xr:uid="{E93443DE-AC71-4542-AE94-A47D5E795569}"/>
    <cellStyle name="Currency 6 3 2" xfId="1041" xr:uid="{925DAB23-DBA9-49F9-A3A3-E4E8BB42ED3A}"/>
    <cellStyle name="Currency 6 3 3" xfId="2870" xr:uid="{559A6F4E-8545-499B-BAFA-CCE79D810AB6}"/>
    <cellStyle name="Currency 6 4" xfId="909" xr:uid="{C9790F44-B406-48F5-9E6C-8D7A5BFA9AD3}"/>
    <cellStyle name="Currency 6 4 2" xfId="1042" xr:uid="{693AAADB-88A3-40C1-9BE0-08E0883DF1AF}"/>
    <cellStyle name="Currency 6 4 3" xfId="61951" xr:uid="{E274635B-E88D-499D-93B7-64BF85CA53F6}"/>
    <cellStyle name="Currency 6 5" xfId="910" xr:uid="{0638112A-A903-4D1D-AD9F-86FEEBB933E5}"/>
    <cellStyle name="Currency 6 5 2" xfId="1043" xr:uid="{37368268-0C45-42C9-9628-8B13EA1C641F}"/>
    <cellStyle name="Currency 6 5 3" xfId="61952" xr:uid="{86A480ED-8A42-4925-873D-5BA34141A922}"/>
    <cellStyle name="Currency 6 6" xfId="2871" xr:uid="{47AA129F-DC8F-403F-BF96-A67FEB917FA2}"/>
    <cellStyle name="Currency 6 6 10" xfId="51461" xr:uid="{A3CD9596-97A5-49F9-BA5C-F7E6124E7326}"/>
    <cellStyle name="Currency 6 6 11" xfId="3752" xr:uid="{32798E38-2059-4A31-AFA4-09E4D0F6FB87}"/>
    <cellStyle name="Currency 6 6 12" xfId="57441" xr:uid="{95557874-4FE8-49A9-A72D-810E7DEEEE62}"/>
    <cellStyle name="Currency 6 6 2" xfId="2872" xr:uid="{2F8D52C4-9D0D-4EC9-AC99-3B2B4973E82B}"/>
    <cellStyle name="Currency 6 6 2 10" xfId="59528" xr:uid="{3A695B20-A9AC-4610-8FF9-234038619D18}"/>
    <cellStyle name="Currency 6 6 2 2" xfId="7383" xr:uid="{B044F657-8C80-4075-A76C-CE5C3DF78335}"/>
    <cellStyle name="Currency 6 6 2 2 2" xfId="11795" xr:uid="{6849777B-0C38-480E-BAA6-66377B739B38}"/>
    <cellStyle name="Currency 6 6 2 2 2 2" xfId="30609" xr:uid="{F2E4D75F-7780-4CC9-A941-A34BD48A5EFE}"/>
    <cellStyle name="Currency 6 6 2 2 2 2 2" xfId="49371" xr:uid="{11BA44E6-2FAB-4772-A21D-1A3F7DD16A53}"/>
    <cellStyle name="Currency 6 6 2 2 2 3" xfId="21218" xr:uid="{68B10E31-3388-4066-A356-54B7FC56CB3E}"/>
    <cellStyle name="Currency 6 6 2 2 2 4" xfId="39990" xr:uid="{9CFF6538-4C28-4A3F-96BC-E2C8CA823C23}"/>
    <cellStyle name="Currency 6 6 2 2 3" xfId="26419" xr:uid="{7A768339-A2A4-4DF4-B538-133F8570D0AD}"/>
    <cellStyle name="Currency 6 6 2 2 3 2" xfId="45181" xr:uid="{216F935A-6E06-466B-ACA3-5B18ECF10043}"/>
    <cellStyle name="Currency 6 6 2 2 4" xfId="17028" xr:uid="{D9547C8D-72AD-4842-B9AE-6741EB990F32}"/>
    <cellStyle name="Currency 6 6 2 2 5" xfId="35800" xr:uid="{EBA114C0-0AB3-409F-962E-A9DB2EA0923F}"/>
    <cellStyle name="Currency 6 6 2 2 6" xfId="54101" xr:uid="{3E4420BC-4CF8-414F-AE59-827A3E1EE1D2}"/>
    <cellStyle name="Currency 6 6 2 2 7" xfId="61953" xr:uid="{75264A30-F37A-44FF-8FE8-FBB4EDD77FE3}"/>
    <cellStyle name="Currency 6 6 2 3" xfId="11796" xr:uid="{78F6B33B-A0CD-4684-B9EA-3587D8F02698}"/>
    <cellStyle name="Currency 6 6 2 3 2" xfId="30610" xr:uid="{DB70FBE6-CABE-46BA-AD5A-7D3AD9890AC1}"/>
    <cellStyle name="Currency 6 6 2 3 2 2" xfId="49372" xr:uid="{2BED9C10-8CFB-41BC-BC1B-BD9264E0F25A}"/>
    <cellStyle name="Currency 6 6 2 3 3" xfId="21219" xr:uid="{A90E31BE-0902-409A-879C-089010D3EAEA}"/>
    <cellStyle name="Currency 6 6 2 3 4" xfId="39991" xr:uid="{DEFDD252-34B9-4705-8B98-E8B0092D8A68}"/>
    <cellStyle name="Currency 6 6 2 3 5" xfId="54102" xr:uid="{AE7F5573-228C-488A-AF29-EFF0FB7ECEDF}"/>
    <cellStyle name="Currency 6 6 2 3 6" xfId="61954" xr:uid="{49659D81-00A8-45A1-89A7-0DBAD988A92A}"/>
    <cellStyle name="Currency 6 6 2 4" xfId="9114" xr:uid="{EF44C426-B92E-4D6D-983C-A818E38CBC01}"/>
    <cellStyle name="Currency 6 6 2 4 2" xfId="27970" xr:uid="{6AF902AC-AA00-4BAC-A41D-53E927110337}"/>
    <cellStyle name="Currency 6 6 2 4 2 2" xfId="46732" xr:uid="{56D975B2-8B9E-46EA-93E0-A7339718FE48}"/>
    <cellStyle name="Currency 6 6 2 4 3" xfId="18579" xr:uid="{1A2BECC0-0D7E-48CB-8731-6400113D44DA}"/>
    <cellStyle name="Currency 6 6 2 4 4" xfId="37351" xr:uid="{D18E8833-2B9B-4A4D-BD41-FEBBAA3DEEC6}"/>
    <cellStyle name="Currency 6 6 2 5" xfId="24103" xr:uid="{71A5FE81-589C-42C6-8C91-C58EFAE98FB3}"/>
    <cellStyle name="Currency 6 6 2 5 2" xfId="42866" xr:uid="{1DC319C7-AC14-48B2-888E-62AF42794D9C}"/>
    <cellStyle name="Currency 6 6 2 6" xfId="14712" xr:uid="{3989CE36-91B6-4166-8462-0DFA2AB9E15A}"/>
    <cellStyle name="Currency 6 6 2 7" xfId="33485" xr:uid="{5C0B0609-3C6A-4B04-8F04-7F76007A9C96}"/>
    <cellStyle name="Currency 6 6 2 8" xfId="51462" xr:uid="{09C1909D-F05E-4C5A-A4FE-9031372F7D7A}"/>
    <cellStyle name="Currency 6 6 2 9" xfId="5056" xr:uid="{1E502B0D-399D-4C59-A7F5-F798C49B85EF}"/>
    <cellStyle name="Currency 6 6 3" xfId="5832" xr:uid="{F002E500-5C4A-459D-9438-B124E1AA95E0}"/>
    <cellStyle name="Currency 6 6 3 2" xfId="11797" xr:uid="{449BD5D3-D1A4-4C26-8097-99456EC69DDC}"/>
    <cellStyle name="Currency 6 6 3 2 2" xfId="30611" xr:uid="{D8AF9374-9EE4-4FF0-AB95-84A12FB29BF4}"/>
    <cellStyle name="Currency 6 6 3 2 2 2" xfId="49373" xr:uid="{346D3C48-6EEF-4034-A102-8991484F0481}"/>
    <cellStyle name="Currency 6 6 3 2 3" xfId="21220" xr:uid="{E4603ADF-2029-4313-AFC9-4D2F236AEBCF}"/>
    <cellStyle name="Currency 6 6 3 2 4" xfId="39992" xr:uid="{39A8F00A-DE4A-4C3F-972F-39129E50E7FF}"/>
    <cellStyle name="Currency 6 6 3 3" xfId="24879" xr:uid="{5A3C0DB9-1247-4929-9F55-A69C6CA7379E}"/>
    <cellStyle name="Currency 6 6 3 3 2" xfId="43641" xr:uid="{3EE822F1-6A91-45B6-B904-1699D9F8957D}"/>
    <cellStyle name="Currency 6 6 3 4" xfId="15488" xr:uid="{0D593A3F-21D3-44C8-BD25-CAF78F4174D6}"/>
    <cellStyle name="Currency 6 6 3 5" xfId="34260" xr:uid="{034289E2-13F0-4C92-946A-D069F15321CC}"/>
    <cellStyle name="Currency 6 6 3 6" xfId="54103" xr:uid="{3EA87374-BEC8-46AD-9F78-8ACBFD581970}"/>
    <cellStyle name="Currency 6 6 3 7" xfId="61955" xr:uid="{9D9EC89C-65F8-47D8-A69C-73D20E74B3CA}"/>
    <cellStyle name="Currency 6 6 4" xfId="4281" xr:uid="{7D432CF6-CF0F-494A-B157-F088D995BE3B}"/>
    <cellStyle name="Currency 6 6 4 2" xfId="11798" xr:uid="{0BF0A52E-E538-4BC5-8155-C75DBBFC7A62}"/>
    <cellStyle name="Currency 6 6 4 2 2" xfId="30612" xr:uid="{83E4E828-6878-4B4C-9224-A5FEE6F55E96}"/>
    <cellStyle name="Currency 6 6 4 2 2 2" xfId="49374" xr:uid="{DB58BE0D-A7AC-4EEB-9674-DACF064BE4DE}"/>
    <cellStyle name="Currency 6 6 4 2 3" xfId="21221" xr:uid="{5D0BE977-53ED-4BF1-9B35-7412C38C915C}"/>
    <cellStyle name="Currency 6 6 4 2 4" xfId="39993" xr:uid="{15725083-9AF6-42E9-9150-4B16E405AC1D}"/>
    <cellStyle name="Currency 6 6 4 3" xfId="23328" xr:uid="{9182032F-45F0-43D1-8B45-1DEEB1D46455}"/>
    <cellStyle name="Currency 6 6 4 3 2" xfId="42091" xr:uid="{E3B331BB-1343-461F-B91E-DC031BF6AD4C}"/>
    <cellStyle name="Currency 6 6 4 4" xfId="13937" xr:uid="{CCC60071-5EDE-4A1A-B01B-CA0E1B9EDCF0}"/>
    <cellStyle name="Currency 6 6 4 5" xfId="32710" xr:uid="{5FA9FDD5-178F-4E59-8C4D-86D3290EFE2D}"/>
    <cellStyle name="Currency 6 6 4 6" xfId="54104" xr:uid="{CF8F1406-9424-47A8-A5C7-9BF85F88F4E7}"/>
    <cellStyle name="Currency 6 6 4 7" xfId="61956" xr:uid="{03520751-9DD8-4F16-A71D-42D6236EC7BA}"/>
    <cellStyle name="Currency 6 6 5" xfId="7382" xr:uid="{1E5957D4-ABE9-4817-AC9E-72850F353003}"/>
    <cellStyle name="Currency 6 6 5 2" xfId="26418" xr:uid="{9646DAA4-675D-4F77-8DA1-77032341B6CF}"/>
    <cellStyle name="Currency 6 6 5 2 2" xfId="45180" xr:uid="{61E3CE80-B18C-42C7-8DC6-5B1E87164739}"/>
    <cellStyle name="Currency 6 6 5 3" xfId="17027" xr:uid="{9FD8B536-E315-4ADB-A183-11F4B813C7BF}"/>
    <cellStyle name="Currency 6 6 5 4" xfId="35799" xr:uid="{2A537D40-1E60-45D4-B66F-0B05158B1FE8}"/>
    <cellStyle name="Currency 6 6 6" xfId="9113" xr:uid="{594F97AF-3FE0-42F3-BF4C-E74D9320E65F}"/>
    <cellStyle name="Currency 6 6 6 2" xfId="27969" xr:uid="{7B757E15-7C9F-40DC-8DF7-7E65245322C1}"/>
    <cellStyle name="Currency 6 6 6 2 2" xfId="46731" xr:uid="{972AA1F8-4CCA-45D8-8BC9-1EFD25E0B18F}"/>
    <cellStyle name="Currency 6 6 6 3" xfId="18578" xr:uid="{420F094D-6327-4595-8EB0-20DA811A5C70}"/>
    <cellStyle name="Currency 6 6 6 4" xfId="37350" xr:uid="{F951160F-B404-4FD6-8CE4-3F7AAA4C6E5E}"/>
    <cellStyle name="Currency 6 6 7" xfId="22802" xr:uid="{EFB3E7FB-A780-46D7-93FE-D243AD151BDE}"/>
    <cellStyle name="Currency 6 6 7 2" xfId="41571" xr:uid="{CDB674DE-A668-4E13-B50E-2738ED403E3B}"/>
    <cellStyle name="Currency 6 6 8" xfId="13411" xr:uid="{801B8947-DCE2-4A0E-81B2-214B90D91E1B}"/>
    <cellStyle name="Currency 6 6 9" xfId="32190" xr:uid="{590949A7-8CE4-4C9B-91FC-9F9E7556BE21}"/>
    <cellStyle name="Currency 6 7" xfId="2873" xr:uid="{72C20F42-2B39-4D32-B8B3-662CF45D306D}"/>
    <cellStyle name="Currency 6 7 10" xfId="51463" xr:uid="{E7BCE884-2CD9-4DF8-BF5B-AA710F4E2166}"/>
    <cellStyle name="Currency 6 7 11" xfId="3753" xr:uid="{F84B5416-6AE8-4A51-A0B0-51DF93172D29}"/>
    <cellStyle name="Currency 6 7 12" xfId="57442" xr:uid="{F3397881-43C2-41AD-868F-92D29B237249}"/>
    <cellStyle name="Currency 6 7 2" xfId="2874" xr:uid="{167C53A8-67AB-4B84-B9F2-DB6A7BBE66E1}"/>
    <cellStyle name="Currency 6 7 2 10" xfId="57443" xr:uid="{001F2E49-BFD0-44BC-B462-252B04EA9DAF}"/>
    <cellStyle name="Currency 6 7 2 2" xfId="7385" xr:uid="{5AB11650-AE97-4F20-9305-771247B52F98}"/>
    <cellStyle name="Currency 6 7 2 2 2" xfId="11799" xr:uid="{31B7E9E4-D2BB-47A9-8E50-6F940E17A1F3}"/>
    <cellStyle name="Currency 6 7 2 2 2 2" xfId="30613" xr:uid="{EB955750-DDE3-4AAD-8B02-921BF2280FB1}"/>
    <cellStyle name="Currency 6 7 2 2 2 2 2" xfId="49375" xr:uid="{0D5376AB-215B-44F1-B2A5-398998D6FDCD}"/>
    <cellStyle name="Currency 6 7 2 2 2 3" xfId="21222" xr:uid="{C7C9A69E-D17C-4EF3-8F43-59ADB845E846}"/>
    <cellStyle name="Currency 6 7 2 2 2 4" xfId="39994" xr:uid="{E51B2847-B5AA-4D16-9EC3-22D9821E41BF}"/>
    <cellStyle name="Currency 6 7 2 2 3" xfId="26421" xr:uid="{61D43F43-907A-49BE-B0A9-1B1B64474F5B}"/>
    <cellStyle name="Currency 6 7 2 2 3 2" xfId="45183" xr:uid="{694969F1-41BE-4303-B82A-D0CB2D260CE1}"/>
    <cellStyle name="Currency 6 7 2 2 4" xfId="17030" xr:uid="{9D47862B-D155-46A3-8F35-B7E8FF213260}"/>
    <cellStyle name="Currency 6 7 2 2 5" xfId="35802" xr:uid="{2D723C34-C960-4D69-99EB-601D6D0F6268}"/>
    <cellStyle name="Currency 6 7 2 2 6" xfId="54105" xr:uid="{1B64ECBF-2DEA-48D9-9660-D7332CE6F73A}"/>
    <cellStyle name="Currency 6 7 2 2 7" xfId="61957" xr:uid="{51FDFB6A-2B2F-476B-825D-4EE6B0E08A02}"/>
    <cellStyle name="Currency 6 7 2 3" xfId="11800" xr:uid="{4AC2D2B1-A428-4ED5-A6B9-26C2BF08B1CD}"/>
    <cellStyle name="Currency 6 7 2 3 2" xfId="30614" xr:uid="{6E2F0ECA-C97F-4DA9-B0ED-C88FD61B3049}"/>
    <cellStyle name="Currency 6 7 2 3 2 2" xfId="49376" xr:uid="{F66823DE-7639-4A49-B6C0-EEB9C39645C5}"/>
    <cellStyle name="Currency 6 7 2 3 3" xfId="21223" xr:uid="{C294981E-FA66-42E8-B0A8-EEFC66434624}"/>
    <cellStyle name="Currency 6 7 2 3 4" xfId="39995" xr:uid="{BB564F90-54CA-410B-99C9-A6BA36BD0A46}"/>
    <cellStyle name="Currency 6 7 2 3 5" xfId="54106" xr:uid="{A6886F3F-C766-4EE9-A5D2-115D33644A35}"/>
    <cellStyle name="Currency 6 7 2 3 6" xfId="61958" xr:uid="{A8C8C6AF-1C40-4324-BA75-638F22FFC839}"/>
    <cellStyle name="Currency 6 7 2 4" xfId="9116" xr:uid="{F8CBA88C-9FA5-4B3F-AE58-D385CFCA0DF0}"/>
    <cellStyle name="Currency 6 7 2 4 2" xfId="27972" xr:uid="{738E57DB-608C-458D-9924-5C7F8C3AE128}"/>
    <cellStyle name="Currency 6 7 2 4 2 2" xfId="46734" xr:uid="{80B98E3B-5F7A-4004-941B-CA5A69E348E3}"/>
    <cellStyle name="Currency 6 7 2 4 3" xfId="18581" xr:uid="{FF3C681E-C608-4CAA-9715-786A63AE70A6}"/>
    <cellStyle name="Currency 6 7 2 4 4" xfId="37353" xr:uid="{F34D63C3-50E5-47BC-8623-E1E09A674999}"/>
    <cellStyle name="Currency 6 7 2 5" xfId="24321" xr:uid="{C9A0363A-D304-4169-9D85-78055210CC6C}"/>
    <cellStyle name="Currency 6 7 2 5 2" xfId="43084" xr:uid="{967C9D69-CB1D-4FA0-83D9-768F91872938}"/>
    <cellStyle name="Currency 6 7 2 6" xfId="14930" xr:uid="{F6A3E493-6D53-438E-9F83-0EF86DFC92B7}"/>
    <cellStyle name="Currency 6 7 2 7" xfId="33703" xr:uid="{57263397-8666-416F-99B2-CC515A907D6D}"/>
    <cellStyle name="Currency 6 7 2 8" xfId="51464" xr:uid="{E2923283-4BAD-4C40-9A76-CB1AA8BD4D98}"/>
    <cellStyle name="Currency 6 7 2 9" xfId="5274" xr:uid="{0D928ECC-EA32-4007-A2F9-64193894B9B4}"/>
    <cellStyle name="Currency 6 7 3" xfId="6050" xr:uid="{F52ECBF2-AA55-495D-A96C-7626526E5587}"/>
    <cellStyle name="Currency 6 7 3 2" xfId="11801" xr:uid="{90D19E4D-93DE-4BDC-B91E-76E81EE23ABF}"/>
    <cellStyle name="Currency 6 7 3 2 2" xfId="30615" xr:uid="{45075AD7-6B64-4F54-9F8C-AD3FCF97241A}"/>
    <cellStyle name="Currency 6 7 3 2 2 2" xfId="49377" xr:uid="{D950B726-DB8F-4E06-9587-1A93283891E8}"/>
    <cellStyle name="Currency 6 7 3 2 3" xfId="21224" xr:uid="{AF43E405-F3A6-449F-8DC9-F61ACB5F77E0}"/>
    <cellStyle name="Currency 6 7 3 2 4" xfId="39996" xr:uid="{6EE12A2C-6193-4997-BA2E-99519FF3BA6E}"/>
    <cellStyle name="Currency 6 7 3 3" xfId="25097" xr:uid="{7A842F64-EACC-4F67-8CBD-FE5221B71F23}"/>
    <cellStyle name="Currency 6 7 3 3 2" xfId="43859" xr:uid="{91835B9B-20CE-4660-8083-B5395634BE20}"/>
    <cellStyle name="Currency 6 7 3 4" xfId="15706" xr:uid="{C80FD1C6-F8A3-42EF-A46E-F7F379C4F51F}"/>
    <cellStyle name="Currency 6 7 3 5" xfId="34478" xr:uid="{65EF14C0-27E3-47AF-826F-182495CF2A10}"/>
    <cellStyle name="Currency 6 7 3 6" xfId="54107" xr:uid="{B493AC32-76CA-42E4-B46C-E9AAFE7610E6}"/>
    <cellStyle name="Currency 6 7 3 7" xfId="61959" xr:uid="{139FA1F4-4BB9-4143-9A7A-6C847C042120}"/>
    <cellStyle name="Currency 6 7 4" xfId="4499" xr:uid="{CB2E7494-C0F9-4452-985C-B2AC5B011994}"/>
    <cellStyle name="Currency 6 7 4 2" xfId="11802" xr:uid="{E0F51B3C-EE69-412F-96D2-55C312956D27}"/>
    <cellStyle name="Currency 6 7 4 2 2" xfId="30616" xr:uid="{689772D1-3D39-4C5E-B1DA-206C9C968CBB}"/>
    <cellStyle name="Currency 6 7 4 2 2 2" xfId="49378" xr:uid="{06A9E28B-89D5-4862-A5E2-3410F90A7F9D}"/>
    <cellStyle name="Currency 6 7 4 2 3" xfId="21225" xr:uid="{9A00B1A3-278D-46D1-8847-0C64D6703834}"/>
    <cellStyle name="Currency 6 7 4 2 4" xfId="39997" xr:uid="{AAA27DF1-FB93-45D5-93A7-202FC13A4124}"/>
    <cellStyle name="Currency 6 7 4 3" xfId="23546" xr:uid="{3C6476D3-B54B-43BE-8630-07FA3FF2F2CD}"/>
    <cellStyle name="Currency 6 7 4 3 2" xfId="42309" xr:uid="{A91B1FB8-E673-42D0-85A1-015906743460}"/>
    <cellStyle name="Currency 6 7 4 4" xfId="14155" xr:uid="{C52E1CE0-3AF2-4B65-AC04-96C332CC8FCA}"/>
    <cellStyle name="Currency 6 7 4 5" xfId="32928" xr:uid="{703BCA1E-CE49-4922-B1D2-AA62E2BA0E49}"/>
    <cellStyle name="Currency 6 7 4 6" xfId="54108" xr:uid="{7976B819-72EE-4236-9CF5-7781E645128D}"/>
    <cellStyle name="Currency 6 7 4 7" xfId="61960" xr:uid="{0DDB1008-26F3-464A-8853-821AAB7D391F}"/>
    <cellStyle name="Currency 6 7 5" xfId="7384" xr:uid="{DD7E663C-7BB4-4B33-8ACD-4F480FF228C5}"/>
    <cellStyle name="Currency 6 7 5 2" xfId="26420" xr:uid="{5A70AE30-10F6-45DA-A374-0D66B92703D5}"/>
    <cellStyle name="Currency 6 7 5 2 2" xfId="45182" xr:uid="{6A1D659B-689A-4148-A08E-1551D9345E45}"/>
    <cellStyle name="Currency 6 7 5 3" xfId="17029" xr:uid="{5FDD207B-1AE2-4F74-B0E9-AC8A15DB6ECA}"/>
    <cellStyle name="Currency 6 7 5 4" xfId="35801" xr:uid="{5DC3924B-3F5F-4437-B423-3B96281BF3E8}"/>
    <cellStyle name="Currency 6 7 6" xfId="9115" xr:uid="{6A2E357B-C6F1-480B-A3CD-6A813CA955D9}"/>
    <cellStyle name="Currency 6 7 6 2" xfId="27971" xr:uid="{CD8886F1-AB55-4AFE-ADAD-1C5A126728B2}"/>
    <cellStyle name="Currency 6 7 6 2 2" xfId="46733" xr:uid="{740DD436-2177-4DDC-8789-7DFA51D6E173}"/>
    <cellStyle name="Currency 6 7 6 3" xfId="18580" xr:uid="{3987686B-54FE-4C9E-BB39-7E47B16014D2}"/>
    <cellStyle name="Currency 6 7 6 4" xfId="37352" xr:uid="{24CC65F1-C1F2-44E1-A3D8-9105BE4B833F}"/>
    <cellStyle name="Currency 6 7 7" xfId="22803" xr:uid="{4B3E677F-6E13-4754-9E48-2C1B37D6EDEA}"/>
    <cellStyle name="Currency 6 7 7 2" xfId="41572" xr:uid="{52474CA2-300A-4A86-A2F7-16D500856FFC}"/>
    <cellStyle name="Currency 6 7 8" xfId="13412" xr:uid="{D9DCD6D1-12D2-4AD0-8A26-CAF0DF09E174}"/>
    <cellStyle name="Currency 6 7 9" xfId="32191" xr:uid="{3E2F6A87-581A-442B-852F-8EF7588FD114}"/>
    <cellStyle name="Currency 6 8" xfId="2875" xr:uid="{410A9EF8-74A3-4D60-B9B0-A8F6E49CB43D}"/>
    <cellStyle name="Currency 6 8 10" xfId="57444" xr:uid="{A81A230E-B97F-4A14-865F-0DB5C5FB7FBD}"/>
    <cellStyle name="Currency 6 8 2" xfId="7386" xr:uid="{FD6BA66C-E51E-480F-A6C1-254878FB5C91}"/>
    <cellStyle name="Currency 6 8 2 2" xfId="11803" xr:uid="{94E67645-5A0C-49A7-B49C-47DA4D869E1D}"/>
    <cellStyle name="Currency 6 8 2 2 2" xfId="30617" xr:uid="{E8BEA31C-ECBB-4752-B31D-D1DFB452D75D}"/>
    <cellStyle name="Currency 6 8 2 2 2 2" xfId="49379" xr:uid="{24694F22-479F-4B66-AB91-09C37352A069}"/>
    <cellStyle name="Currency 6 8 2 2 3" xfId="21226" xr:uid="{3E445F83-AB69-443A-B9E1-83D4327B80D6}"/>
    <cellStyle name="Currency 6 8 2 2 4" xfId="39998" xr:uid="{1CB849CF-6F2E-45FA-AD10-ED4603C65B31}"/>
    <cellStyle name="Currency 6 8 2 3" xfId="26422" xr:uid="{45BBECF1-A666-4AF5-9422-EEAB40A3ABEF}"/>
    <cellStyle name="Currency 6 8 2 3 2" xfId="45184" xr:uid="{3EA9F934-B88F-4942-A7AE-96BE3B5AB3A4}"/>
    <cellStyle name="Currency 6 8 2 4" xfId="17031" xr:uid="{C062CAAF-C4F6-4EEC-88BC-E5F3F463BF05}"/>
    <cellStyle name="Currency 6 8 2 5" xfId="35803" xr:uid="{D0D56080-C7D6-4522-A499-46AC2E2B7859}"/>
    <cellStyle name="Currency 6 8 2 6" xfId="54109" xr:uid="{2D57CE7C-6623-4620-995E-1908FBC9CDB8}"/>
    <cellStyle name="Currency 6 8 2 7" xfId="61961" xr:uid="{0E1A4181-8DE4-47B1-AD63-A7DD9BE0C38A}"/>
    <cellStyle name="Currency 6 8 3" xfId="11804" xr:uid="{BBCB31B9-B55E-4696-A831-235CA0B61973}"/>
    <cellStyle name="Currency 6 8 3 2" xfId="30618" xr:uid="{6E8AAD93-375B-44D0-8515-7A631E59DD9E}"/>
    <cellStyle name="Currency 6 8 3 2 2" xfId="49380" xr:uid="{BC2C720D-7654-45DC-AC51-8C2F5B94508B}"/>
    <cellStyle name="Currency 6 8 3 3" xfId="21227" xr:uid="{78AD928B-E868-4258-A362-85354184ECD5}"/>
    <cellStyle name="Currency 6 8 3 4" xfId="39999" xr:uid="{82FE751D-1D46-4B4B-BAEC-B99B84DB09A8}"/>
    <cellStyle name="Currency 6 8 3 5" xfId="54110" xr:uid="{F7C0907E-0E9B-4C17-8B64-52F6A91E19AE}"/>
    <cellStyle name="Currency 6 8 3 6" xfId="61962" xr:uid="{F3CFF084-79B1-4E0B-A1C5-A01FB97A75E1}"/>
    <cellStyle name="Currency 6 8 4" xfId="9117" xr:uid="{B6AA585C-0FDF-4AC8-AF3C-C212508BFF62}"/>
    <cellStyle name="Currency 6 8 4 2" xfId="27973" xr:uid="{043E947A-C110-4FAF-8E08-E3B5F9EB8F7C}"/>
    <cellStyle name="Currency 6 8 4 2 2" xfId="46735" xr:uid="{7A9776CE-67C4-4546-B374-BEB3C749C8CA}"/>
    <cellStyle name="Currency 6 8 4 3" xfId="18582" xr:uid="{C23F3049-F0F5-404D-A29D-A0A33CBDA450}"/>
    <cellStyle name="Currency 6 8 4 4" xfId="37354" xr:uid="{44328EEA-56E9-4E0B-90AA-C3FB487523CF}"/>
    <cellStyle name="Currency 6 8 5" xfId="23888" xr:uid="{3EA9811E-9E76-4E1F-8F0A-5ACDF3A76D14}"/>
    <cellStyle name="Currency 6 8 5 2" xfId="42651" xr:uid="{19AEEBD7-B2A4-4B49-B897-8BEB951D4AD9}"/>
    <cellStyle name="Currency 6 8 6" xfId="14497" xr:uid="{5BA34FC0-3221-4C1D-A260-441CA7C2F7A0}"/>
    <cellStyle name="Currency 6 8 7" xfId="33270" xr:uid="{762FD103-9DCB-4FE8-9B6B-D6ACA7E45DCF}"/>
    <cellStyle name="Currency 6 8 8" xfId="51465" xr:uid="{F585F150-7842-4776-BD22-84153CFBE7AB}"/>
    <cellStyle name="Currency 6 8 9" xfId="4841" xr:uid="{ADA97BA1-6C4D-431A-9A79-F3E71A9F3B52}"/>
    <cellStyle name="Currency 6 9" xfId="2876" xr:uid="{4539B1E9-29EB-44B5-BE99-291803241FF4}"/>
    <cellStyle name="Currency 6 9 10" xfId="57445" xr:uid="{3FDB8244-F04D-4832-9CC0-304EA41B00C6}"/>
    <cellStyle name="Currency 6 9 2" xfId="11806" xr:uid="{508D27F1-B51A-4606-9907-1895D87EE8E9}"/>
    <cellStyle name="Currency 6 9 2 2" xfId="30620" xr:uid="{1B18D106-37DA-4D11-824E-954FE152EF14}"/>
    <cellStyle name="Currency 6 9 2 2 2" xfId="49382" xr:uid="{02749AD6-313E-4155-9511-5351151BCE84}"/>
    <cellStyle name="Currency 6 9 2 3" xfId="21229" xr:uid="{8F86DF04-616D-4C3E-9676-988DDE0FCC76}"/>
    <cellStyle name="Currency 6 9 2 4" xfId="40001" xr:uid="{EFF93DAD-88EB-4967-BBE9-4BB677503CA5}"/>
    <cellStyle name="Currency 6 9 2 5" xfId="54112" xr:uid="{1AB1528F-EACB-4DF7-B5FF-7B025C6266A4}"/>
    <cellStyle name="Currency 6 9 2 6" xfId="61963" xr:uid="{887DCB26-06FC-438E-BE16-8961F988FC56}"/>
    <cellStyle name="Currency 6 9 3" xfId="11807" xr:uid="{9FA81179-461E-4612-A81B-23C5300415B5}"/>
    <cellStyle name="Currency 6 9 3 2" xfId="30621" xr:uid="{5C40133D-2B13-4D1E-BEC6-FF00A60FB228}"/>
    <cellStyle name="Currency 6 9 3 2 2" xfId="49383" xr:uid="{44DADF4E-AF6C-46D7-A958-AA47CD9A5798}"/>
    <cellStyle name="Currency 6 9 3 3" xfId="21230" xr:uid="{053E2E9B-B9CF-447B-9D49-50D8F2843646}"/>
    <cellStyle name="Currency 6 9 3 4" xfId="40002" xr:uid="{65716D84-C00E-4B1A-8128-0AAC3C58AE02}"/>
    <cellStyle name="Currency 6 9 3 5" xfId="54113" xr:uid="{4385F6AA-4863-4400-90D6-B389CD9EF4FA}"/>
    <cellStyle name="Currency 6 9 3 6" xfId="61964" xr:uid="{735EC1DC-159C-4805-B608-3D0B1D44B7F0}"/>
    <cellStyle name="Currency 6 9 4" xfId="11805" xr:uid="{BD060BAD-973B-4B52-A1EF-7039109FE8B7}"/>
    <cellStyle name="Currency 6 9 4 2" xfId="30619" xr:uid="{95ADBF7E-390B-4591-B067-528D4F64B62B}"/>
    <cellStyle name="Currency 6 9 4 2 2" xfId="49381" xr:uid="{D6CB31AA-5B1D-432E-AB80-5E24B56CFD68}"/>
    <cellStyle name="Currency 6 9 4 3" xfId="21228" xr:uid="{EECB1D98-B92C-42A0-A710-EE45750836DA}"/>
    <cellStyle name="Currency 6 9 4 4" xfId="40000" xr:uid="{3AF85777-FBAE-4C76-A5DA-846E11FB5DD7}"/>
    <cellStyle name="Currency 6 9 5" xfId="24664" xr:uid="{5F8EAD2D-E4CE-4229-BB0B-19101B8BA9D8}"/>
    <cellStyle name="Currency 6 9 5 2" xfId="43426" xr:uid="{0B910256-8CBF-4464-8ABB-549001B3FB64}"/>
    <cellStyle name="Currency 6 9 6" xfId="15273" xr:uid="{E5B16842-4E1B-4506-8354-2C5CD58C7D75}"/>
    <cellStyle name="Currency 6 9 7" xfId="34045" xr:uid="{505871C8-6E5A-406D-9B6F-65BFE54C1CE1}"/>
    <cellStyle name="Currency 6 9 8" xfId="54111" xr:uid="{88138221-EE48-4CDC-9DB3-99265066EF34}"/>
    <cellStyle name="Currency 6 9 9" xfId="5617" xr:uid="{D4818A5F-109E-48FD-AF2C-3AD86E981811}"/>
    <cellStyle name="Currency 7" xfId="774" xr:uid="{AE4CC40D-57D2-4593-A9E6-E5755DC39609}"/>
    <cellStyle name="Currency 7 10" xfId="32192" xr:uid="{1965A33E-DC72-4FA5-B640-72578835EE91}"/>
    <cellStyle name="Currency 7 10 2" xfId="57446" xr:uid="{02236AF8-1EB6-4294-8BBB-316389C6F0AC}"/>
    <cellStyle name="Currency 7 11" xfId="3754" xr:uid="{E4FD21F1-FF51-4B3B-B658-E4E5E476892B}"/>
    <cellStyle name="Currency 7 11 2" xfId="57447" xr:uid="{01F3C2C0-0993-4994-91A3-B3A4F786BBB7}"/>
    <cellStyle name="Currency 7 12" xfId="57448" xr:uid="{994EC65F-E590-48EE-96DE-80DE00BC97E0}"/>
    <cellStyle name="Currency 7 13" xfId="57449" xr:uid="{4B2D0F8B-AEE3-453F-B62F-96C08960D50F}"/>
    <cellStyle name="Currency 7 14" xfId="57450" xr:uid="{3D599F4A-E2EF-43AB-B737-E3CCB5FB47E9}"/>
    <cellStyle name="Currency 7 15" xfId="57451" xr:uid="{D12AFB12-FA67-4C60-B23C-6EFAA6AB1303}"/>
    <cellStyle name="Currency 7 16" xfId="57452" xr:uid="{85B6DD76-CCCB-4853-B36D-73A00923D000}"/>
    <cellStyle name="Currency 7 2" xfId="813" xr:uid="{A1589CB7-8B51-4C26-A299-961529B96BB7}"/>
    <cellStyle name="Currency 7 2 10" xfId="32193" xr:uid="{6DDAF812-35FD-4E03-B03C-8A35C19733D5}"/>
    <cellStyle name="Currency 7 2 11" xfId="51466" xr:uid="{E590AC58-03BE-40BC-9BA9-535C4F765C06}"/>
    <cellStyle name="Currency 7 2 12" xfId="3755" xr:uid="{B194C26D-2EFB-44FF-85EC-34D896424D12}"/>
    <cellStyle name="Currency 7 2 2" xfId="2877" xr:uid="{4046C7CC-F76B-416D-BA41-9DFB2E4BC80D}"/>
    <cellStyle name="Currency 7 2 2 10" xfId="57453" xr:uid="{00FD73F7-3B26-47A4-A5B2-CE918DFB9F72}"/>
    <cellStyle name="Currency 7 2 2 2" xfId="7388" xr:uid="{F7AD1AF1-667F-40F2-BE04-299E805F5A98}"/>
    <cellStyle name="Currency 7 2 2 2 2" xfId="11808" xr:uid="{B72A9D00-B45E-41F6-8518-3CE1494F1907}"/>
    <cellStyle name="Currency 7 2 2 2 2 2" xfId="30622" xr:uid="{407B9B50-A9B8-45F8-BB41-AC1555F7CC1C}"/>
    <cellStyle name="Currency 7 2 2 2 2 2 2" xfId="49384" xr:uid="{CA341BA6-8E47-4CEE-AC1B-E9B86C4A2D49}"/>
    <cellStyle name="Currency 7 2 2 2 2 3" xfId="21231" xr:uid="{B43E9F2B-B7CB-4C21-B47E-AC104BC318C2}"/>
    <cellStyle name="Currency 7 2 2 2 2 4" xfId="40003" xr:uid="{F3C177F4-601D-4793-88ED-5E2495E5FE9E}"/>
    <cellStyle name="Currency 7 2 2 2 3" xfId="26424" xr:uid="{D0572AD4-3BFD-4C48-BE00-10C3D3A52273}"/>
    <cellStyle name="Currency 7 2 2 2 3 2" xfId="45186" xr:uid="{84E6313E-D1F5-4524-BF56-C754FD4948CB}"/>
    <cellStyle name="Currency 7 2 2 2 4" xfId="17033" xr:uid="{29C1E811-C3B6-4F19-BC6E-432444410317}"/>
    <cellStyle name="Currency 7 2 2 2 5" xfId="35805" xr:uid="{B7B9E0F1-EAB3-4A8F-B117-302F63D020D1}"/>
    <cellStyle name="Currency 7 2 2 2 6" xfId="54114" xr:uid="{9AA7110F-86C8-4C3C-85C8-4C1352EEDC48}"/>
    <cellStyle name="Currency 7 2 2 2 7" xfId="61965" xr:uid="{1137A342-7D54-455C-B292-CA7C7F6B86DF}"/>
    <cellStyle name="Currency 7 2 2 3" xfId="11809" xr:uid="{2025D4CE-040A-46F8-90F8-10E13EBAF74F}"/>
    <cellStyle name="Currency 7 2 2 3 2" xfId="30623" xr:uid="{DA08C2B4-FEC6-4144-8FB2-19FD47624DB0}"/>
    <cellStyle name="Currency 7 2 2 3 2 2" xfId="49385" xr:uid="{EA33348F-A78B-41D8-9A08-BA85C5F72CE2}"/>
    <cellStyle name="Currency 7 2 2 3 3" xfId="21232" xr:uid="{DDE7284B-8711-495A-BE7F-E7CB25017F63}"/>
    <cellStyle name="Currency 7 2 2 3 4" xfId="40004" xr:uid="{8489DD23-5091-4A61-9805-F66A9B6A49C2}"/>
    <cellStyle name="Currency 7 2 2 3 5" xfId="54115" xr:uid="{22267A51-0D13-44BD-BD6B-1A51E06F54ED}"/>
    <cellStyle name="Currency 7 2 2 3 6" xfId="61966" xr:uid="{04CFCDB1-655E-4198-9BE3-D62629592985}"/>
    <cellStyle name="Currency 7 2 2 4" xfId="9119" xr:uid="{5AF06F1A-9FA7-463E-8A81-AEDD0309E24B}"/>
    <cellStyle name="Currency 7 2 2 4 2" xfId="27975" xr:uid="{1032116A-B75C-497D-9304-43E0A1B2D3A6}"/>
    <cellStyle name="Currency 7 2 2 4 2 2" xfId="46737" xr:uid="{C4214F30-18D0-4D2E-BCCF-AC4B8AFA2863}"/>
    <cellStyle name="Currency 7 2 2 4 3" xfId="18584" xr:uid="{8EB0CC33-D78B-4B0B-9B27-79736AD21624}"/>
    <cellStyle name="Currency 7 2 2 4 4" xfId="37356" xr:uid="{5BC07DE7-2727-4C31-8765-4B42239E06F5}"/>
    <cellStyle name="Currency 7 2 2 5" xfId="24146" xr:uid="{F32B3CAB-253D-4D7B-8FD5-2B08112CE01E}"/>
    <cellStyle name="Currency 7 2 2 5 2" xfId="42909" xr:uid="{DC41488E-4291-44B8-8019-1CAA8C789B72}"/>
    <cellStyle name="Currency 7 2 2 6" xfId="14755" xr:uid="{58B31FBA-D436-4944-9C3A-981414797E28}"/>
    <cellStyle name="Currency 7 2 2 7" xfId="33528" xr:uid="{F1C089E1-C1B8-4EB1-8413-457A0E5F56C7}"/>
    <cellStyle name="Currency 7 2 2 8" xfId="51467" xr:uid="{A336EEBA-68D8-4C0F-B08E-C56B5465E331}"/>
    <cellStyle name="Currency 7 2 2 9" xfId="5099" xr:uid="{68EC70CA-3440-47C3-A0E3-272DF8140DE2}"/>
    <cellStyle name="Currency 7 2 3" xfId="2878" xr:uid="{D0269930-D394-4689-872C-1C25283C3CAF}"/>
    <cellStyle name="Currency 7 2 3 10" xfId="59529" xr:uid="{2D3B17F7-C19E-417F-A333-265FAF9C6C45}"/>
    <cellStyle name="Currency 7 2 3 2" xfId="11811" xr:uid="{52DFEF15-5B8E-4715-8D9A-9203EA736C6E}"/>
    <cellStyle name="Currency 7 2 3 2 2" xfId="30625" xr:uid="{087AB56E-3AB2-41E0-B570-1566C913F521}"/>
    <cellStyle name="Currency 7 2 3 2 2 2" xfId="49387" xr:uid="{8471B8D6-CAE4-4A55-B73C-A11E79ECF14B}"/>
    <cellStyle name="Currency 7 2 3 2 3" xfId="21234" xr:uid="{96B15D8B-589B-4A03-BDC4-30A33FE5E641}"/>
    <cellStyle name="Currency 7 2 3 2 4" xfId="40006" xr:uid="{84C60B2D-1514-4BEC-933B-E13C5D47B7FB}"/>
    <cellStyle name="Currency 7 2 3 2 5" xfId="54117" xr:uid="{BB32D508-DBB7-47EE-8F14-C8F8FBB3D059}"/>
    <cellStyle name="Currency 7 2 3 2 6" xfId="61967" xr:uid="{9315C804-D2F1-4096-A4F0-8DE5119511AC}"/>
    <cellStyle name="Currency 7 2 3 3" xfId="11812" xr:uid="{59F03D9C-9C37-4F65-A5DF-86352BBE63D7}"/>
    <cellStyle name="Currency 7 2 3 3 2" xfId="30626" xr:uid="{5EFA2FC9-0201-45F1-8A5F-7B9EF1EAFCD4}"/>
    <cellStyle name="Currency 7 2 3 3 2 2" xfId="49388" xr:uid="{F8C84BC1-FA92-4C3B-8422-41AB111236D1}"/>
    <cellStyle name="Currency 7 2 3 3 3" xfId="21235" xr:uid="{6D74DFE2-281C-46D2-B87E-CCD2CB84ACA9}"/>
    <cellStyle name="Currency 7 2 3 3 4" xfId="40007" xr:uid="{3C731F25-EC13-40CB-A9C3-5FDB4E74FC95}"/>
    <cellStyle name="Currency 7 2 3 3 5" xfId="54118" xr:uid="{EF6306E1-34C9-4400-B24D-7CAD5D71C8A1}"/>
    <cellStyle name="Currency 7 2 3 3 6" xfId="61968" xr:uid="{CB115809-2EA6-495F-9312-838FA3B8C3C9}"/>
    <cellStyle name="Currency 7 2 3 4" xfId="11810" xr:uid="{738A4045-8016-495A-8774-65AEF27C6C73}"/>
    <cellStyle name="Currency 7 2 3 4 2" xfId="30624" xr:uid="{EFAED5F2-27ED-49CE-B596-468B38D487F7}"/>
    <cellStyle name="Currency 7 2 3 4 2 2" xfId="49386" xr:uid="{89C16AFC-4055-4003-A274-CF2DE8EE3A4F}"/>
    <cellStyle name="Currency 7 2 3 4 3" xfId="21233" xr:uid="{BCF95361-882D-4D94-B568-1F6AA33D0170}"/>
    <cellStyle name="Currency 7 2 3 4 4" xfId="40005" xr:uid="{DBD48DF0-4D72-436B-952D-409E0E355E14}"/>
    <cellStyle name="Currency 7 2 3 5" xfId="24922" xr:uid="{EFC2F2E0-427F-489B-8E49-660FF40F6977}"/>
    <cellStyle name="Currency 7 2 3 5 2" xfId="43684" xr:uid="{C4865DCC-E346-4944-8739-E574011B0261}"/>
    <cellStyle name="Currency 7 2 3 6" xfId="15531" xr:uid="{63E6176C-2790-4E31-9A40-09E2B46A771D}"/>
    <cellStyle name="Currency 7 2 3 7" xfId="34303" xr:uid="{3B9EB927-2ABC-4D8A-8209-87803AEFC93E}"/>
    <cellStyle name="Currency 7 2 3 8" xfId="54116" xr:uid="{D4D3F479-0AC7-4AF2-B2C4-05AF27040235}"/>
    <cellStyle name="Currency 7 2 3 9" xfId="5875" xr:uid="{D2E4DD7B-97CB-4E25-9D70-E30BF08CACEA}"/>
    <cellStyle name="Currency 7 2 4" xfId="2879" xr:uid="{CCCD81D3-61C7-445E-98E0-D52D4BEA13A0}"/>
    <cellStyle name="Currency 7 2 4 2" xfId="11813" xr:uid="{3A48DCF3-9FFC-4071-98C2-1EB758074ABB}"/>
    <cellStyle name="Currency 7 2 4 3" xfId="23371" xr:uid="{9AD9ACCD-D11A-4CC6-B184-299ABDD0673E}"/>
    <cellStyle name="Currency 7 2 4 3 2" xfId="42134" xr:uid="{B2767BB2-0D3D-4150-B487-1967A386FBD6}"/>
    <cellStyle name="Currency 7 2 4 4" xfId="13980" xr:uid="{25797AEE-CD96-4BB8-9572-4FE561C0A979}"/>
    <cellStyle name="Currency 7 2 4 5" xfId="32753" xr:uid="{6661DE5C-16CE-4AD0-9CB2-24F662DC4A1E}"/>
    <cellStyle name="Currency 7 2 4 6" xfId="4324" xr:uid="{0BDD0D1A-AAC7-446A-A01C-C84D10F8709C}"/>
    <cellStyle name="Currency 7 2 5" xfId="2880" xr:uid="{F0D25DB7-9DC6-4B7C-A5EA-015BE20052F7}"/>
    <cellStyle name="Currency 7 2 5 2" xfId="11814" xr:uid="{B9869F3F-B766-4911-A1FC-E2691A3A0353}"/>
    <cellStyle name="Currency 7 2 5 3" xfId="26423" xr:uid="{FCEE5380-14F5-4C6B-8099-99C478EC30A4}"/>
    <cellStyle name="Currency 7 2 5 3 2" xfId="45185" xr:uid="{483B2093-2601-4881-A9BE-DDEECAEB9E0C}"/>
    <cellStyle name="Currency 7 2 5 4" xfId="17032" xr:uid="{493A1620-E9EA-4714-85C4-FF12CC59A6A3}"/>
    <cellStyle name="Currency 7 2 5 5" xfId="35804" xr:uid="{21B87F01-60D4-47CB-BF11-C071F70AE9E3}"/>
    <cellStyle name="Currency 7 2 5 6" xfId="7387" xr:uid="{1BA00618-19A1-416F-9776-BBA733F58157}"/>
    <cellStyle name="Currency 7 2 6" xfId="8035" xr:uid="{26BA460D-B246-43AF-A062-D236A9DB0B56}"/>
    <cellStyle name="Currency 7 2 7" xfId="9118" xr:uid="{4C80EFEB-A9E6-469A-AC3A-BF4D1F78C947}"/>
    <cellStyle name="Currency 7 2 7 2" xfId="27974" xr:uid="{4E516943-EDAF-4528-8A68-0A15D643C3D1}"/>
    <cellStyle name="Currency 7 2 7 2 2" xfId="46736" xr:uid="{C71A2EB1-106F-41D1-9384-E026C6691211}"/>
    <cellStyle name="Currency 7 2 7 3" xfId="18583" xr:uid="{25C547CB-86A2-46A4-B2CD-D21B14210F3B}"/>
    <cellStyle name="Currency 7 2 7 4" xfId="37355" xr:uid="{4EA8D4B6-B113-4305-9D94-F501DD6369B2}"/>
    <cellStyle name="Currency 7 2 8" xfId="22805" xr:uid="{A5B0E795-F00D-4CBD-82A6-66B4456D727D}"/>
    <cellStyle name="Currency 7 2 8 2" xfId="41574" xr:uid="{0041F871-F7BF-4621-BD33-12EE2A69F847}"/>
    <cellStyle name="Currency 7 2 9" xfId="13414" xr:uid="{7F4F90E2-1198-4966-88C9-9014B204A619}"/>
    <cellStyle name="Currency 7 3" xfId="2881" xr:uid="{3BB9ACBF-CD85-45B1-82A8-9687E153B64F}"/>
    <cellStyle name="Currency 7 3 10" xfId="32194" xr:uid="{B8357877-2864-4978-A2AB-486502E107CF}"/>
    <cellStyle name="Currency 7 3 11" xfId="51468" xr:uid="{D48C4F3E-5757-4BC0-8313-B841BCBC2EC7}"/>
    <cellStyle name="Currency 7 3 12" xfId="3756" xr:uid="{A12200E2-1845-4E00-AEDA-0C98993B8CFA}"/>
    <cellStyle name="Currency 7 3 2" xfId="2882" xr:uid="{DFC9EEC7-AA50-4703-B3DD-36A70EECEA71}"/>
    <cellStyle name="Currency 7 3 2 10" xfId="57454" xr:uid="{3A82CF44-20C4-4835-BE5E-5248336E6199}"/>
    <cellStyle name="Currency 7 3 2 2" xfId="7390" xr:uid="{CD67859E-AF88-4C1F-8956-5297D2C0BF0A}"/>
    <cellStyle name="Currency 7 3 2 2 2" xfId="11815" xr:uid="{7CFC4F95-5239-43AA-9900-2F782F9DBD45}"/>
    <cellStyle name="Currency 7 3 2 2 2 2" xfId="30627" xr:uid="{D4CE1F79-D7C2-461B-98CF-64C91CADA64B}"/>
    <cellStyle name="Currency 7 3 2 2 2 2 2" xfId="49389" xr:uid="{86485503-5FDA-46F6-AFBE-A3696517AF26}"/>
    <cellStyle name="Currency 7 3 2 2 2 3" xfId="21236" xr:uid="{4F639CEC-2742-4409-83D3-9FE57F0CF87F}"/>
    <cellStyle name="Currency 7 3 2 2 2 4" xfId="40008" xr:uid="{335A1CD4-B8A9-446F-BF3F-9C4AD1158079}"/>
    <cellStyle name="Currency 7 3 2 2 3" xfId="26426" xr:uid="{207D388E-1EEF-4A59-9F5D-5AB0B6135157}"/>
    <cellStyle name="Currency 7 3 2 2 3 2" xfId="45188" xr:uid="{5CECDB06-2434-4E73-B2EA-F408F8478F72}"/>
    <cellStyle name="Currency 7 3 2 2 4" xfId="17035" xr:uid="{A8B555DC-98B4-43C0-A3B1-655A4629A3A7}"/>
    <cellStyle name="Currency 7 3 2 2 5" xfId="35807" xr:uid="{D3A86BDA-C07B-48C1-9670-A7DFEC1858DF}"/>
    <cellStyle name="Currency 7 3 2 2 6" xfId="54119" xr:uid="{9BA03132-B17B-456A-9B85-E70854C1941B}"/>
    <cellStyle name="Currency 7 3 2 2 7" xfId="61969" xr:uid="{58166424-C9A9-4F43-8806-6B1313BC4F29}"/>
    <cellStyle name="Currency 7 3 2 3" xfId="11816" xr:uid="{8FD9DCCB-D46F-4D07-8A1D-309B29CB5084}"/>
    <cellStyle name="Currency 7 3 2 3 2" xfId="30628" xr:uid="{597E2F51-4D71-48D3-B44D-16D0ABD7DA43}"/>
    <cellStyle name="Currency 7 3 2 3 2 2" xfId="49390" xr:uid="{CCEBC975-0A44-4679-8091-DC0C3C3CF63A}"/>
    <cellStyle name="Currency 7 3 2 3 3" xfId="21237" xr:uid="{56412F5F-A4F3-4A40-B90F-EE0B14060669}"/>
    <cellStyle name="Currency 7 3 2 3 4" xfId="40009" xr:uid="{FF27F845-DE22-4757-BFBD-8084E71954A0}"/>
    <cellStyle name="Currency 7 3 2 3 5" xfId="54120" xr:uid="{DA9FA46F-3348-4B33-9280-6162CDF005E0}"/>
    <cellStyle name="Currency 7 3 2 3 6" xfId="61970" xr:uid="{063B2FED-0908-4628-B795-F56FD3331725}"/>
    <cellStyle name="Currency 7 3 2 4" xfId="9121" xr:uid="{A3A30A27-50F2-458F-8FB2-6121841E2BD7}"/>
    <cellStyle name="Currency 7 3 2 4 2" xfId="27977" xr:uid="{AF2F03D8-8427-4E77-9994-E35BE41F171A}"/>
    <cellStyle name="Currency 7 3 2 4 2 2" xfId="46739" xr:uid="{F5A422A0-EC94-4836-BD6C-17F15A760DA9}"/>
    <cellStyle name="Currency 7 3 2 4 3" xfId="18586" xr:uid="{E0337409-075B-497C-A5EE-597C0DB7A0EF}"/>
    <cellStyle name="Currency 7 3 2 4 4" xfId="37358" xr:uid="{FBE31B93-38ED-4011-A7DD-B3F4AEEB89D1}"/>
    <cellStyle name="Currency 7 3 2 5" xfId="24364" xr:uid="{A06CA9E4-ADDF-47B3-9583-79B9441FEEFD}"/>
    <cellStyle name="Currency 7 3 2 5 2" xfId="43127" xr:uid="{B3952460-DB37-4012-873B-8B72AA5EA117}"/>
    <cellStyle name="Currency 7 3 2 6" xfId="14973" xr:uid="{FA55DFA5-EEA3-40C1-A9F8-EC8C088D770E}"/>
    <cellStyle name="Currency 7 3 2 7" xfId="33746" xr:uid="{C1D653AB-0078-4852-9EA5-1A7B89F42924}"/>
    <cellStyle name="Currency 7 3 2 8" xfId="51469" xr:uid="{7EF8999D-2FE4-4B5B-88A2-0E36EEECC14E}"/>
    <cellStyle name="Currency 7 3 2 9" xfId="5317" xr:uid="{4BA80EEF-E546-4253-887C-927CEE8BAC1B}"/>
    <cellStyle name="Currency 7 3 3" xfId="2883" xr:uid="{8B6B4FBB-39D3-4BE2-8D53-5999C947DB00}"/>
    <cellStyle name="Currency 7 3 3 10" xfId="59530" xr:uid="{37C7A966-C988-4F61-B12C-29DB3A11C420}"/>
    <cellStyle name="Currency 7 3 3 2" xfId="11818" xr:uid="{F28433B5-8317-4CBC-8D99-D1FB765D16B7}"/>
    <cellStyle name="Currency 7 3 3 2 2" xfId="30630" xr:uid="{B2DEDD3D-0BD7-446B-8F66-0B9A9745D9A5}"/>
    <cellStyle name="Currency 7 3 3 2 2 2" xfId="49392" xr:uid="{9B91776A-B925-4DC6-AA31-738B1B7118B2}"/>
    <cellStyle name="Currency 7 3 3 2 3" xfId="21239" xr:uid="{6FFB0F70-C3D0-4E03-A65B-EF37EA3BECF6}"/>
    <cellStyle name="Currency 7 3 3 2 4" xfId="40011" xr:uid="{B244391D-062A-45E8-8E90-397B8752D449}"/>
    <cellStyle name="Currency 7 3 3 2 5" xfId="54122" xr:uid="{A8B2DB8D-2D37-4CE6-ABE6-C4442778F03D}"/>
    <cellStyle name="Currency 7 3 3 2 6" xfId="61971" xr:uid="{C43C0DA9-047E-4424-A444-789C659B374A}"/>
    <cellStyle name="Currency 7 3 3 3" xfId="11819" xr:uid="{A4AC0CEC-BF4F-4397-8988-499D7847DDB0}"/>
    <cellStyle name="Currency 7 3 3 3 2" xfId="30631" xr:uid="{D874ADA3-93F3-4EA7-914E-7461850D87E0}"/>
    <cellStyle name="Currency 7 3 3 3 2 2" xfId="49393" xr:uid="{7E742AE5-B4E0-47ED-AE33-9B4474F52CB5}"/>
    <cellStyle name="Currency 7 3 3 3 3" xfId="21240" xr:uid="{DC275A31-6EF8-4EC6-836D-1F849BAAA22D}"/>
    <cellStyle name="Currency 7 3 3 3 4" xfId="40012" xr:uid="{2F77D5BA-4977-4829-BB55-7C6BAE8966A7}"/>
    <cellStyle name="Currency 7 3 3 3 5" xfId="54123" xr:uid="{2C46111E-0956-4B76-95F2-7A5B8B4F17D9}"/>
    <cellStyle name="Currency 7 3 3 3 6" xfId="61972" xr:uid="{327E6742-E0EF-4705-BCED-C8DF99A21B98}"/>
    <cellStyle name="Currency 7 3 3 4" xfId="11817" xr:uid="{2F9B055E-B118-4482-B770-8C2DFAFB6410}"/>
    <cellStyle name="Currency 7 3 3 4 2" xfId="30629" xr:uid="{B5539E5A-0E8A-4E55-8378-46C745E43DDD}"/>
    <cellStyle name="Currency 7 3 3 4 2 2" xfId="49391" xr:uid="{0F7C4FBE-DD34-4C5E-B551-3840143E55F0}"/>
    <cellStyle name="Currency 7 3 3 4 3" xfId="21238" xr:uid="{4AE1BB4A-613F-4C28-BF91-6A7D4D92715D}"/>
    <cellStyle name="Currency 7 3 3 4 4" xfId="40010" xr:uid="{AD786A64-E82A-4D42-9194-CFD117DE17C9}"/>
    <cellStyle name="Currency 7 3 3 5" xfId="25140" xr:uid="{EB6970F6-F04B-4E3F-BC29-158294A914C0}"/>
    <cellStyle name="Currency 7 3 3 5 2" xfId="43902" xr:uid="{4B76D402-74BA-4A09-ADFB-7EB068683EAD}"/>
    <cellStyle name="Currency 7 3 3 6" xfId="15749" xr:uid="{188CB50F-21DD-4BED-AB5A-1D3F98317F5A}"/>
    <cellStyle name="Currency 7 3 3 7" xfId="34521" xr:uid="{DB1CB57D-79F9-4875-A436-0CCAD8E93EB8}"/>
    <cellStyle name="Currency 7 3 3 8" xfId="54121" xr:uid="{FF8E0F6A-D808-449E-BB91-7FF7F88DBEFE}"/>
    <cellStyle name="Currency 7 3 3 9" xfId="6093" xr:uid="{9EE0AFA2-214E-486B-85ED-39C8C6A0BCA6}"/>
    <cellStyle name="Currency 7 3 4" xfId="2884" xr:uid="{5D0F80BE-0DCA-44FC-80E1-F10D745136DB}"/>
    <cellStyle name="Currency 7 3 4 2" xfId="11820" xr:uid="{973B214F-409A-4830-8767-14F9A7ACB8E9}"/>
    <cellStyle name="Currency 7 3 4 3" xfId="23589" xr:uid="{D2DE8A45-5379-41C3-B60C-6DF9D65B578E}"/>
    <cellStyle name="Currency 7 3 4 3 2" xfId="42352" xr:uid="{26816EC3-869E-416F-B993-8A40C581A400}"/>
    <cellStyle name="Currency 7 3 4 4" xfId="14198" xr:uid="{AF34188E-4BEA-43E1-816A-50700266ACF9}"/>
    <cellStyle name="Currency 7 3 4 5" xfId="32971" xr:uid="{66839BDA-8F19-4703-A41E-BAE2FBF025B1}"/>
    <cellStyle name="Currency 7 3 4 6" xfId="4542" xr:uid="{4A4EB127-1C26-4BFE-9F06-E6868E00050C}"/>
    <cellStyle name="Currency 7 3 5" xfId="2885" xr:uid="{49FFCBA2-A311-411F-8BE7-168B261C6EF8}"/>
    <cellStyle name="Currency 7 3 5 2" xfId="11821" xr:uid="{9359EF71-FC9D-4C56-B423-BDB70DB3F663}"/>
    <cellStyle name="Currency 7 3 5 3" xfId="26425" xr:uid="{14DCEE01-3AB5-4E4E-8827-7BC18193267D}"/>
    <cellStyle name="Currency 7 3 5 3 2" xfId="45187" xr:uid="{0E0E4C74-2EDD-4A94-B36F-88533A5D8160}"/>
    <cellStyle name="Currency 7 3 5 4" xfId="17034" xr:uid="{6114A1D3-C861-4A78-989E-0A1FD638830F}"/>
    <cellStyle name="Currency 7 3 5 5" xfId="35806" xr:uid="{839BC6C8-D070-470B-8D7E-D0609B989BB4}"/>
    <cellStyle name="Currency 7 3 5 6" xfId="7389" xr:uid="{1656F9F0-B790-4E67-A913-B5715B1CBBA3}"/>
    <cellStyle name="Currency 7 3 6" xfId="8036" xr:uid="{9C5E9E41-70CD-4ADE-BA98-16702142D6BA}"/>
    <cellStyle name="Currency 7 3 7" xfId="9120" xr:uid="{A149E943-818B-4EDF-8FF5-76F65B164B21}"/>
    <cellStyle name="Currency 7 3 7 2" xfId="27976" xr:uid="{DF35B12D-B4B9-425A-8740-0A457530C5CB}"/>
    <cellStyle name="Currency 7 3 7 2 2" xfId="46738" xr:uid="{BB235BCE-9954-4428-BFAC-417E9026E702}"/>
    <cellStyle name="Currency 7 3 7 3" xfId="18585" xr:uid="{0D533EB4-EF0C-4994-AEE3-856261B812F9}"/>
    <cellStyle name="Currency 7 3 7 4" xfId="37357" xr:uid="{1DA2B6FC-101C-4789-B786-BC7E74A3FC90}"/>
    <cellStyle name="Currency 7 3 8" xfId="22806" xr:uid="{9B033419-379D-4A01-8111-AE9C4B728239}"/>
    <cellStyle name="Currency 7 3 8 2" xfId="41575" xr:uid="{F5FC2A7F-95AC-4999-8D65-DE02F11FFEB4}"/>
    <cellStyle name="Currency 7 3 9" xfId="13415" xr:uid="{D23BF4E0-3132-4C81-954D-13829EE531D6}"/>
    <cellStyle name="Currency 7 4" xfId="2886" xr:uid="{50A2F83B-3724-4ADE-A421-0D3B88D8FE1C}"/>
    <cellStyle name="Currency 7 4 2" xfId="4884" xr:uid="{F653CD60-EFE3-4930-B314-6FCBF639D719}"/>
    <cellStyle name="Currency 7 4 2 2" xfId="11822" xr:uid="{CBE5F8FD-A3AD-4C0E-85CB-D53EC6B378BB}"/>
    <cellStyle name="Currency 7 4 2 2 2" xfId="30632" xr:uid="{47FC018C-CE86-4687-A41B-3666DA0F4D1B}"/>
    <cellStyle name="Currency 7 4 2 2 2 2" xfId="49394" xr:uid="{4992A3A0-BBB3-44AD-9E39-221BDEB3E2C8}"/>
    <cellStyle name="Currency 7 4 2 2 3" xfId="21241" xr:uid="{66851184-14E1-42C8-9376-FC3FF5387FE5}"/>
    <cellStyle name="Currency 7 4 2 2 4" xfId="40013" xr:uid="{E59794A4-AC11-4790-A9CE-F6C10F9038F4}"/>
    <cellStyle name="Currency 7 4 2 3" xfId="23931" xr:uid="{6C54BF07-9D00-4B44-B8DC-1B77E8C250A1}"/>
    <cellStyle name="Currency 7 4 2 3 2" xfId="42694" xr:uid="{2E8F4584-CF1C-480D-B594-F6011E16481F}"/>
    <cellStyle name="Currency 7 4 2 4" xfId="14540" xr:uid="{83F9068B-6F4F-4270-B58F-780A902912AC}"/>
    <cellStyle name="Currency 7 4 2 5" xfId="33313" xr:uid="{EDF9BAD1-0DAC-460C-9422-A5B719909751}"/>
    <cellStyle name="Currency 7 4 2 6" xfId="54124" xr:uid="{72931B95-1DD3-433C-9CBF-2F5E83938695}"/>
    <cellStyle name="Currency 7 4 2 7" xfId="57455" xr:uid="{AD62B4BF-3D9D-47FF-ABB5-868F190C1B3B}"/>
    <cellStyle name="Currency 7 4 3" xfId="7391" xr:uid="{772D3894-D78D-43C2-96F1-C48FCF353D1B}"/>
    <cellStyle name="Currency 7 4 3 2" xfId="11823" xr:uid="{9E65F5EE-2FE7-43B2-AE0D-F6F8640221DC}"/>
    <cellStyle name="Currency 7 4 3 2 2" xfId="30633" xr:uid="{19A93E72-1A4E-4D99-A59E-0FAEBF7FD55F}"/>
    <cellStyle name="Currency 7 4 3 2 2 2" xfId="49395" xr:uid="{08F8F1EE-BB66-45C1-BA5D-44923CE0354E}"/>
    <cellStyle name="Currency 7 4 3 2 3" xfId="21242" xr:uid="{33A7261E-C84C-4950-BA92-880BF9EF3B8B}"/>
    <cellStyle name="Currency 7 4 3 2 4" xfId="40014" xr:uid="{0454DD53-D8AA-41FF-8A54-3F5E2186D9F2}"/>
    <cellStyle name="Currency 7 4 3 3" xfId="26427" xr:uid="{D64D703A-5B70-429B-8F6E-38F15FCC9D31}"/>
    <cellStyle name="Currency 7 4 3 3 2" xfId="45189" xr:uid="{9D97B79B-59AE-4D48-9F19-15A1C80951C3}"/>
    <cellStyle name="Currency 7 4 3 4" xfId="17036" xr:uid="{65BACDDB-BF8D-4277-8761-11EC9FC74E2C}"/>
    <cellStyle name="Currency 7 4 3 5" xfId="35808" xr:uid="{02943078-A16E-4CF3-83D9-38F24A0E571B}"/>
    <cellStyle name="Currency 7 4 3 6" xfId="54125" xr:uid="{A5F82F90-3767-49E7-B6D5-61A0775C970F}"/>
    <cellStyle name="Currency 7 4 3 7" xfId="61973" xr:uid="{442B3D48-F6AD-4C32-8EBB-A5F3AD424FD9}"/>
    <cellStyle name="Currency 7 4 4" xfId="9122" xr:uid="{F2ADD9B0-4556-403D-83C4-D00D13C77277}"/>
    <cellStyle name="Currency 7 4 4 2" xfId="27978" xr:uid="{E6AB734D-EB96-4B13-B572-A79E89962BF2}"/>
    <cellStyle name="Currency 7 4 4 2 2" xfId="46740" xr:uid="{9AFBB309-9761-4747-9296-73BFF2E8CA67}"/>
    <cellStyle name="Currency 7 4 4 3" xfId="18587" xr:uid="{D7FD25C8-E482-4D70-B5A5-7BA59CB479EB}"/>
    <cellStyle name="Currency 7 4 4 4" xfId="37359" xr:uid="{C365357B-885E-42C0-8DEB-5085E6B207F7}"/>
    <cellStyle name="Currency 7 4 5" xfId="22807" xr:uid="{F199BD11-415C-4E5B-A8B9-0CA4D8058ECF}"/>
    <cellStyle name="Currency 7 4 6" xfId="13416" xr:uid="{7838A829-DD9F-4104-8EC4-F335575B8832}"/>
    <cellStyle name="Currency 7 4 7" xfId="51470" xr:uid="{34BBB717-919D-447C-A75F-5D598A8AF9AE}"/>
    <cellStyle name="Currency 7 4 8" xfId="3757" xr:uid="{AEB708FF-D978-4D47-BDE4-AED4BE4D6473}"/>
    <cellStyle name="Currency 7 5" xfId="2887" xr:uid="{CC455897-F24B-4770-94D9-D0F1344AE4AD}"/>
    <cellStyle name="Currency 7 5 10" xfId="57456" xr:uid="{7BF2C52D-6E2E-41EF-A045-5A0C6BD17C29}"/>
    <cellStyle name="Currency 7 5 2" xfId="11825" xr:uid="{B49F073F-46F9-4B3F-9027-268C45EB6358}"/>
    <cellStyle name="Currency 7 5 2 2" xfId="30635" xr:uid="{6F29CA9C-4A8E-4442-A4F7-C255930BCE40}"/>
    <cellStyle name="Currency 7 5 2 2 2" xfId="49397" xr:uid="{15DD768E-B3DF-4D1B-A142-25FCCD141137}"/>
    <cellStyle name="Currency 7 5 2 3" xfId="21244" xr:uid="{A9D85A9E-E783-4D68-86B5-6A80E835A630}"/>
    <cellStyle name="Currency 7 5 2 4" xfId="40016" xr:uid="{81EC7806-68C3-47E5-A7AF-D74DCE5A4469}"/>
    <cellStyle name="Currency 7 5 2 5" xfId="54127" xr:uid="{D3B363A3-AE4B-4C5A-9FC1-6115597DBA05}"/>
    <cellStyle name="Currency 7 5 2 6" xfId="61974" xr:uid="{323F7354-2C32-4A1A-8885-021AC8BF2C0D}"/>
    <cellStyle name="Currency 7 5 3" xfId="11826" xr:uid="{F9D33E6E-9525-4726-B136-12F4239BB7D5}"/>
    <cellStyle name="Currency 7 5 3 2" xfId="30636" xr:uid="{9F2F3405-174F-4782-9AC8-33444D917C6D}"/>
    <cellStyle name="Currency 7 5 3 2 2" xfId="49398" xr:uid="{204EB4E9-AD12-4AF5-84C5-5EBDB449683C}"/>
    <cellStyle name="Currency 7 5 3 3" xfId="21245" xr:uid="{3F6C6014-5A68-491C-ABF2-90F65325D231}"/>
    <cellStyle name="Currency 7 5 3 4" xfId="40017" xr:uid="{0E2630B4-8FB2-49AE-B293-77CF32E00C9F}"/>
    <cellStyle name="Currency 7 5 3 5" xfId="54128" xr:uid="{AE513788-CB76-4CE0-AD28-5D46F41BAE1C}"/>
    <cellStyle name="Currency 7 5 3 6" xfId="61975" xr:uid="{E9451302-BD9E-41C2-AA2F-5D8C74635D92}"/>
    <cellStyle name="Currency 7 5 4" xfId="11824" xr:uid="{E88439F0-5AFF-4F9C-9522-E6723467FD1E}"/>
    <cellStyle name="Currency 7 5 4 2" xfId="30634" xr:uid="{1A6B0692-E557-4062-98F4-83129509C5BB}"/>
    <cellStyle name="Currency 7 5 4 2 2" xfId="49396" xr:uid="{FBBD5435-916A-472C-A159-381852CF0DFD}"/>
    <cellStyle name="Currency 7 5 4 3" xfId="21243" xr:uid="{8EF7D35B-182D-41E5-B1CF-245461818DF6}"/>
    <cellStyle name="Currency 7 5 4 4" xfId="40015" xr:uid="{CBDA83AE-BE2C-4875-A81F-48571FE4E1A0}"/>
    <cellStyle name="Currency 7 5 5" xfId="24707" xr:uid="{39285EC4-219E-4A30-975F-1D72DD8C3450}"/>
    <cellStyle name="Currency 7 5 5 2" xfId="43469" xr:uid="{2A4BAAE7-A18C-415E-963E-D0468C47A408}"/>
    <cellStyle name="Currency 7 5 6" xfId="15316" xr:uid="{48813D43-6571-489B-AED2-4522202E097C}"/>
    <cellStyle name="Currency 7 5 7" xfId="34088" xr:uid="{03D6686C-50E3-4DA0-A128-509B7542A087}"/>
    <cellStyle name="Currency 7 5 8" xfId="54126" xr:uid="{518D36A9-DD85-4F7B-B28F-7E228D8C9A18}"/>
    <cellStyle name="Currency 7 5 9" xfId="5660" xr:uid="{B44CAFEB-7B17-4AF9-B4B0-61A72A5A772C}"/>
    <cellStyle name="Currency 7 6" xfId="2888" xr:uid="{6389A931-20C0-4A81-82C0-8874DC5BB1AE}"/>
    <cellStyle name="Currency 7 6 2" xfId="11827" xr:uid="{36F45D28-8BCD-48F4-B1AA-E12206E97969}"/>
    <cellStyle name="Currency 7 6 3" xfId="23156" xr:uid="{5D9BC33B-0BC8-4C5E-87B3-376EDC582EE0}"/>
    <cellStyle name="Currency 7 6 3 2" xfId="41919" xr:uid="{2DEB25B1-57B6-479D-ABE2-54FC01A16041}"/>
    <cellStyle name="Currency 7 6 4" xfId="13765" xr:uid="{7B85E842-32C3-4DEC-84B2-E0D8EB1FA608}"/>
    <cellStyle name="Currency 7 6 5" xfId="32538" xr:uid="{99A99964-5AB2-4BFF-9462-F349587DA6A4}"/>
    <cellStyle name="Currency 7 6 6" xfId="4109" xr:uid="{0A6195E8-C0EE-41D8-A3DA-CC35F6F30017}"/>
    <cellStyle name="Currency 7 7" xfId="2889" xr:uid="{C16A66A7-E2D0-4423-B249-6670FDA24E8B}"/>
    <cellStyle name="Currency 7 8" xfId="22804" xr:uid="{AD03FF65-BBFE-46BF-9B8F-F08E9F8FF0A6}"/>
    <cellStyle name="Currency 7 8 2" xfId="41573" xr:uid="{B31205C6-1194-412C-B278-E601481DB823}"/>
    <cellStyle name="Currency 7 8 3" xfId="57457" xr:uid="{BC1E05A3-5F44-4304-AC04-ADEAE4AFB024}"/>
    <cellStyle name="Currency 7 9" xfId="13413" xr:uid="{5528D329-6B00-43EF-B393-CE2D314CA80D}"/>
    <cellStyle name="Currency 7 9 2" xfId="57458" xr:uid="{B813ABC9-457B-4246-A0D2-C2D89D98A8C9}"/>
    <cellStyle name="Currency 8" xfId="2890" xr:uid="{D0ECB3FB-B0E4-496C-A87F-66B6EF8137A9}"/>
    <cellStyle name="Currency 8 10" xfId="9123" xr:uid="{473E8097-CAEB-421E-BC63-4939BD84C467}"/>
    <cellStyle name="Currency 8 10 2" xfId="27979" xr:uid="{F8F7CA0E-AB6E-4C6C-83C1-FECC950FDB97}"/>
    <cellStyle name="Currency 8 10 2 2" xfId="46741" xr:uid="{3F2B5381-56EA-4752-81B2-8547B18BF6D4}"/>
    <cellStyle name="Currency 8 10 3" xfId="18588" xr:uid="{487FCF4A-72E5-4182-AEC8-68CD4CEAC358}"/>
    <cellStyle name="Currency 8 10 4" xfId="37360" xr:uid="{3D0CE843-D4B4-455C-95FD-FEF3CF568F04}"/>
    <cellStyle name="Currency 8 11" xfId="22808" xr:uid="{9E782CF1-FFC0-442D-B884-35185AC90F7B}"/>
    <cellStyle name="Currency 8 11 2" xfId="41576" xr:uid="{64F0F35C-85F9-4705-AB43-B166D7723F95}"/>
    <cellStyle name="Currency 8 12" xfId="13417" xr:uid="{3400E4BC-7854-468D-929E-1591DCAB2E75}"/>
    <cellStyle name="Currency 8 13" xfId="32195" xr:uid="{AA250929-1767-4FD0-A394-C9177D3503EB}"/>
    <cellStyle name="Currency 8 14" xfId="51471" xr:uid="{3D90918F-8EF1-4170-AD0F-6934D6045E2C}"/>
    <cellStyle name="Currency 8 15" xfId="3758" xr:uid="{B128CFBD-82A2-41A5-85BD-938F838615E4}"/>
    <cellStyle name="Currency 8 2" xfId="911" xr:uid="{22EE8910-B60A-4B2D-879B-03D33CB6FAE4}"/>
    <cellStyle name="Currency 8 2 2" xfId="1044" xr:uid="{8F8A098F-C622-4818-82FB-433D0423ED7A}"/>
    <cellStyle name="Currency 8 2 3" xfId="2891" xr:uid="{EC330695-8296-4840-A993-CBB08E24CB0C}"/>
    <cellStyle name="Currency 8 3" xfId="912" xr:uid="{EE06ADCB-D9D3-48C8-9116-BEB9C374B0A4}"/>
    <cellStyle name="Currency 8 3 2" xfId="1045" xr:uid="{C5A50C76-66DD-4CF9-B525-63956DDF5FEA}"/>
    <cellStyle name="Currency 8 3 3" xfId="2892" xr:uid="{D1C4F600-EC83-4309-85DE-57380A809928}"/>
    <cellStyle name="Currency 8 3 3 2" xfId="57459" xr:uid="{4B6F3A88-8B88-4787-90D6-C9AB2BAC9CB9}"/>
    <cellStyle name="Currency 8 4" xfId="2893" xr:uid="{8D759B35-4D47-4410-82BE-554CD6FD8215}"/>
    <cellStyle name="Currency 8 4 10" xfId="32196" xr:uid="{EE4848EE-4E06-490D-8AD4-D632BD951D81}"/>
    <cellStyle name="Currency 8 4 11" xfId="51472" xr:uid="{927B6648-7C10-4C8A-A1CB-9195491FEAD9}"/>
    <cellStyle name="Currency 8 4 12" xfId="3759" xr:uid="{3A18A5B8-82AD-4008-A7EE-F00D5AB91233}"/>
    <cellStyle name="Currency 8 4 2" xfId="2894" xr:uid="{878BAAAF-2AFC-4C24-AE0D-0BFA947ED7FB}"/>
    <cellStyle name="Currency 8 4 2 10" xfId="59531" xr:uid="{5CBB0FAD-A918-4859-BCCB-1C7B820CD848}"/>
    <cellStyle name="Currency 8 4 2 2" xfId="7394" xr:uid="{0D0776F1-FBC9-410E-BEAF-BE1A0E046555}"/>
    <cellStyle name="Currency 8 4 2 2 2" xfId="11828" xr:uid="{825AB64A-20B2-48F5-95D2-35CFF66E136C}"/>
    <cellStyle name="Currency 8 4 2 2 2 2" xfId="30637" xr:uid="{9730D995-8CCC-4F9E-8AC5-EA012B85C278}"/>
    <cellStyle name="Currency 8 4 2 2 2 2 2" xfId="49399" xr:uid="{AB3F3903-9078-43F0-8477-B65642AC3171}"/>
    <cellStyle name="Currency 8 4 2 2 2 3" xfId="21246" xr:uid="{83951FE7-858E-4045-945A-44F1E7F05819}"/>
    <cellStyle name="Currency 8 4 2 2 2 4" xfId="40018" xr:uid="{9BBD069A-5C7B-4621-84F8-555F03251CD0}"/>
    <cellStyle name="Currency 8 4 2 2 3" xfId="26430" xr:uid="{C51E40AD-A7C6-4657-B477-C0722198E935}"/>
    <cellStyle name="Currency 8 4 2 2 3 2" xfId="45192" xr:uid="{755A895B-4E5B-40D9-8B67-DFE0869AC866}"/>
    <cellStyle name="Currency 8 4 2 2 4" xfId="17039" xr:uid="{BBDCA4E4-DEC9-44CF-B5A9-9444D6741695}"/>
    <cellStyle name="Currency 8 4 2 2 5" xfId="35811" xr:uid="{4095A17E-7A96-4888-B3D9-4955E21501C2}"/>
    <cellStyle name="Currency 8 4 2 2 6" xfId="54129" xr:uid="{A74D174F-F6C4-4FF0-8286-EE9AD21DCF6E}"/>
    <cellStyle name="Currency 8 4 2 2 7" xfId="61976" xr:uid="{4848B8E1-EE5B-4BFF-B7A5-DEBF7BDB2CF6}"/>
    <cellStyle name="Currency 8 4 2 3" xfId="8038" xr:uid="{FAECE6A2-4816-4B3D-8FD4-307105C6539B}"/>
    <cellStyle name="Currency 8 4 2 3 2" xfId="11829" xr:uid="{BC322100-9D11-4A48-9704-63DDA560FB4E}"/>
    <cellStyle name="Currency 8 4 2 3 2 2" xfId="30638" xr:uid="{D1EF4371-7B50-4DC6-BD74-B173A1EB1923}"/>
    <cellStyle name="Currency 8 4 2 3 2 2 2" xfId="49400" xr:uid="{FE7744A0-893D-45BD-BF64-77B0A967AD87}"/>
    <cellStyle name="Currency 8 4 2 3 2 3" xfId="21247" xr:uid="{4152CF96-30A3-47B4-BFFF-8CEC93E7C35B}"/>
    <cellStyle name="Currency 8 4 2 3 2 4" xfId="40019" xr:uid="{1F49F0C3-D28A-43AF-BC19-28A7944AF439}"/>
    <cellStyle name="Currency 8 4 2 3 3" xfId="54130" xr:uid="{C59A5138-4E86-416B-933A-9CFAB163E6D6}"/>
    <cellStyle name="Currency 8 4 2 3 4" xfId="61977" xr:uid="{7D6B7C53-3EAA-46E3-A289-48417088F793}"/>
    <cellStyle name="Currency 8 4 2 4" xfId="9125" xr:uid="{59E3A11B-A172-4D7F-9567-DCEE1E87A592}"/>
    <cellStyle name="Currency 8 4 2 4 2" xfId="27981" xr:uid="{932CDFEE-2B5F-4AA9-AE04-91CE39E6733D}"/>
    <cellStyle name="Currency 8 4 2 4 2 2" xfId="46743" xr:uid="{1ABF6865-839E-4AFB-8051-10DAB729E0D0}"/>
    <cellStyle name="Currency 8 4 2 4 3" xfId="18590" xr:uid="{D85B0019-5A09-4E05-B26C-DC85A60D4BD6}"/>
    <cellStyle name="Currency 8 4 2 4 4" xfId="37362" xr:uid="{8DFBA173-2F1C-4BF0-BF7B-90230291C184}"/>
    <cellStyle name="Currency 8 4 2 5" xfId="24189" xr:uid="{3FB635F4-B889-431B-B78A-D11447E5C6A5}"/>
    <cellStyle name="Currency 8 4 2 5 2" xfId="42952" xr:uid="{6D4C4F1A-4E25-4A52-B08D-62FB2A9701B1}"/>
    <cellStyle name="Currency 8 4 2 6" xfId="14798" xr:uid="{99238FF0-7578-4703-9526-44EFF2EF565A}"/>
    <cellStyle name="Currency 8 4 2 7" xfId="33571" xr:uid="{9410E489-8E1A-4355-B040-5F4B23A8604E}"/>
    <cellStyle name="Currency 8 4 2 8" xfId="51473" xr:uid="{192E25ED-95FB-4826-8C2D-E071A8297337}"/>
    <cellStyle name="Currency 8 4 2 9" xfId="5142" xr:uid="{76937263-29E2-4702-B01B-847316FC08AE}"/>
    <cellStyle name="Currency 8 4 3" xfId="2895" xr:uid="{ADC1A21F-2092-4913-8CD1-63C9320990B7}"/>
    <cellStyle name="Currency 8 4 3 10" xfId="59532" xr:uid="{CD691743-0F50-42CC-96CC-E5AF976CE083}"/>
    <cellStyle name="Currency 8 4 3 2" xfId="8039" xr:uid="{DA99CDA7-4F5B-49E2-A63B-95FA74A01AC3}"/>
    <cellStyle name="Currency 8 4 3 2 2" xfId="11831" xr:uid="{13DA9D69-3D2D-4340-ADC4-703012F7B0AE}"/>
    <cellStyle name="Currency 8 4 3 2 2 2" xfId="30640" xr:uid="{5E416174-4AE1-4637-9FAA-81CB0A7D9897}"/>
    <cellStyle name="Currency 8 4 3 2 2 2 2" xfId="49402" xr:uid="{76E895C2-C22D-43BC-A4C1-4FE2A799041E}"/>
    <cellStyle name="Currency 8 4 3 2 2 3" xfId="21249" xr:uid="{E7D24D2B-3D18-4ADB-B317-262450CDA839}"/>
    <cellStyle name="Currency 8 4 3 2 2 4" xfId="40021" xr:uid="{AF225666-AC98-4FEF-AFB0-49490D2460DA}"/>
    <cellStyle name="Currency 8 4 3 2 3" xfId="54132" xr:uid="{BE8D42FD-389C-4E8C-B3C8-9CA42691721A}"/>
    <cellStyle name="Currency 8 4 3 2 4" xfId="61978" xr:uid="{6ACB1D6F-81F2-4CF2-B45E-0832891E8B39}"/>
    <cellStyle name="Currency 8 4 3 3" xfId="11832" xr:uid="{A0456BAA-CCBC-4446-B056-F4D017A35F80}"/>
    <cellStyle name="Currency 8 4 3 3 2" xfId="30641" xr:uid="{DD56B42C-E5EB-4E78-B122-88AB8D00E929}"/>
    <cellStyle name="Currency 8 4 3 3 2 2" xfId="49403" xr:uid="{AFA370F0-3008-4B8A-A648-3B4881A472CE}"/>
    <cellStyle name="Currency 8 4 3 3 3" xfId="21250" xr:uid="{8A6ECA1C-D395-47EB-90DE-A5764C0661E1}"/>
    <cellStyle name="Currency 8 4 3 3 4" xfId="40022" xr:uid="{54CE7625-DFD2-43DA-8B0C-45F155B35967}"/>
    <cellStyle name="Currency 8 4 3 3 5" xfId="54133" xr:uid="{A3E08174-A2E1-49F0-919E-82A17495190E}"/>
    <cellStyle name="Currency 8 4 3 3 6" xfId="61979" xr:uid="{BA5C266E-7DE4-4789-835D-A871D1E4A3D0}"/>
    <cellStyle name="Currency 8 4 3 4" xfId="11830" xr:uid="{E0989F30-4A68-4BAC-8773-CA38A74E3067}"/>
    <cellStyle name="Currency 8 4 3 4 2" xfId="30639" xr:uid="{108EC4AC-25B8-4994-AA09-467B32753595}"/>
    <cellStyle name="Currency 8 4 3 4 2 2" xfId="49401" xr:uid="{6EDAFA21-FC2E-4DFC-BC41-473749D18AD5}"/>
    <cellStyle name="Currency 8 4 3 4 3" xfId="21248" xr:uid="{333B16BA-BB75-4B33-B480-275ECC02527D}"/>
    <cellStyle name="Currency 8 4 3 4 4" xfId="40020" xr:uid="{1386F350-6562-460D-9DE6-CC228AD8C618}"/>
    <cellStyle name="Currency 8 4 3 5" xfId="24965" xr:uid="{A88301C3-DBB2-4DA1-8A82-59D9FE286306}"/>
    <cellStyle name="Currency 8 4 3 5 2" xfId="43727" xr:uid="{55A9B82A-77EB-4042-8F48-A8AE2C61CA52}"/>
    <cellStyle name="Currency 8 4 3 6" xfId="15574" xr:uid="{13D08A20-DF5B-4D35-9CE9-03A583D224F6}"/>
    <cellStyle name="Currency 8 4 3 7" xfId="34346" xr:uid="{FAC00A43-CC1D-4033-B8CA-8CC5418595F8}"/>
    <cellStyle name="Currency 8 4 3 8" xfId="54131" xr:uid="{329A9BF9-233F-4792-BF97-137660D64F73}"/>
    <cellStyle name="Currency 8 4 3 9" xfId="5918" xr:uid="{F8B288C0-DE57-4B41-A2EE-9F48EF7D8720}"/>
    <cellStyle name="Currency 8 4 4" xfId="2896" xr:uid="{E1ED7777-A0BE-432D-B3C1-D98DF5D0D713}"/>
    <cellStyle name="Currency 8 4 4 2" xfId="11833" xr:uid="{6C92E8B1-D137-435C-926F-A69B68E20E0F}"/>
    <cellStyle name="Currency 8 4 4 3" xfId="23414" xr:uid="{8E188A4F-3B0E-4F59-8F33-F658B20D1616}"/>
    <cellStyle name="Currency 8 4 4 3 2" xfId="42177" xr:uid="{1AED674B-00BD-4B75-A0DF-EA2C660DF751}"/>
    <cellStyle name="Currency 8 4 4 4" xfId="14023" xr:uid="{E19399F0-C69B-42CB-8BB0-17637559CC16}"/>
    <cellStyle name="Currency 8 4 4 5" xfId="32796" xr:uid="{D304CAB9-A433-4EAA-8330-AAF421B4F1E3}"/>
    <cellStyle name="Currency 8 4 4 6" xfId="4367" xr:uid="{EBC003F5-8892-47B6-B4AF-1289B9D944E0}"/>
    <cellStyle name="Currency 8 4 5" xfId="2897" xr:uid="{4933548F-D8EF-4374-A265-61778AC8CB0C}"/>
    <cellStyle name="Currency 8 4 5 2" xfId="11834" xr:uid="{84F9E455-9895-4894-8363-1D8F1A301B74}"/>
    <cellStyle name="Currency 8 4 5 3" xfId="26429" xr:uid="{829CC166-D138-46AF-853F-CE3CBD92DC75}"/>
    <cellStyle name="Currency 8 4 5 3 2" xfId="45191" xr:uid="{5674D3F5-1D65-4DA4-90F6-1E6D75549B3D}"/>
    <cellStyle name="Currency 8 4 5 4" xfId="17038" xr:uid="{2CF1C6E7-AE35-46D9-A4CB-8F6983EA40A4}"/>
    <cellStyle name="Currency 8 4 5 5" xfId="35810" xr:uid="{AB72C03E-ED0D-436A-87BC-FE616CA450AC}"/>
    <cellStyle name="Currency 8 4 5 6" xfId="7393" xr:uid="{854D9405-FE18-41DD-8766-D9463370ACAA}"/>
    <cellStyle name="Currency 8 4 6" xfId="8037" xr:uid="{5EE2AC08-9EA8-4274-B28F-B7C881630AED}"/>
    <cellStyle name="Currency 8 4 7" xfId="9124" xr:uid="{AEB41D90-AF39-4D87-908C-B82A00F7A93C}"/>
    <cellStyle name="Currency 8 4 7 2" xfId="27980" xr:uid="{008F0984-B431-4789-8180-95E91EE7281F}"/>
    <cellStyle name="Currency 8 4 7 2 2" xfId="46742" xr:uid="{D3E7C590-A62A-4D27-958E-CC7EC7FA17A8}"/>
    <cellStyle name="Currency 8 4 7 3" xfId="18589" xr:uid="{BD0A3DF0-6032-43BC-9F45-09E0882884A7}"/>
    <cellStyle name="Currency 8 4 7 4" xfId="37361" xr:uid="{94C1DB2E-168C-431F-A745-79E5FFD325C7}"/>
    <cellStyle name="Currency 8 4 8" xfId="22809" xr:uid="{480AD14C-1F5B-441D-A4FE-7324D67427A4}"/>
    <cellStyle name="Currency 8 4 8 2" xfId="41577" xr:uid="{9A9F80E6-28B1-49B0-AAF7-8CE2E0AE1710}"/>
    <cellStyle name="Currency 8 4 9" xfId="13418" xr:uid="{276F684F-8563-48AA-985E-47DEC1FF39D3}"/>
    <cellStyle name="Currency 8 5" xfId="2898" xr:uid="{7C4EE359-5F93-4D7A-9F29-8A4BCD8BBAF2}"/>
    <cellStyle name="Currency 8 5 10" xfId="51474" xr:uid="{3A03E815-558A-41AA-9196-F44686298772}"/>
    <cellStyle name="Currency 8 5 11" xfId="3760" xr:uid="{C134F315-3D39-4663-AA49-3F50E6477AA3}"/>
    <cellStyle name="Currency 8 5 12" xfId="57460" xr:uid="{8B2D06EE-945E-421C-94A9-C7F9A297D8A4}"/>
    <cellStyle name="Currency 8 5 2" xfId="2899" xr:uid="{93E6C79B-6A23-42A3-BEC1-6D91E430DACD}"/>
    <cellStyle name="Currency 8 5 2 10" xfId="59533" xr:uid="{24F695B9-9354-42C3-9182-1670C3FFD92B}"/>
    <cellStyle name="Currency 8 5 2 2" xfId="7396" xr:uid="{FA4E7561-7C49-49DD-8997-F9F2455D24E0}"/>
    <cellStyle name="Currency 8 5 2 2 2" xfId="11835" xr:uid="{0E2B6C08-1044-44B2-8E43-EB6D8F226DB5}"/>
    <cellStyle name="Currency 8 5 2 2 2 2" xfId="30642" xr:uid="{6E3677CE-1D1B-467B-8C86-2E5F9F62D1D0}"/>
    <cellStyle name="Currency 8 5 2 2 2 2 2" xfId="49404" xr:uid="{A99010BD-F7F2-4771-99C2-4339AFD96D39}"/>
    <cellStyle name="Currency 8 5 2 2 2 3" xfId="21251" xr:uid="{3898CFFA-FA32-4CB7-AD16-541603BD8F85}"/>
    <cellStyle name="Currency 8 5 2 2 2 4" xfId="40023" xr:uid="{F26A755D-2F17-4FA1-88D9-E1DEDDFB2287}"/>
    <cellStyle name="Currency 8 5 2 2 3" xfId="26432" xr:uid="{410C4C60-1505-4DCA-B309-0E5236104859}"/>
    <cellStyle name="Currency 8 5 2 2 3 2" xfId="45194" xr:uid="{5CC2B39D-C91E-4C02-9822-BD35AD65762F}"/>
    <cellStyle name="Currency 8 5 2 2 4" xfId="17041" xr:uid="{B0124804-7D24-4D97-BA27-6B67CA2DC174}"/>
    <cellStyle name="Currency 8 5 2 2 5" xfId="35813" xr:uid="{940DB92D-63B0-4833-ABB1-3915891B6D07}"/>
    <cellStyle name="Currency 8 5 2 2 6" xfId="54134" xr:uid="{1D72EAB8-3BB2-4E13-A2A2-0DBA4A015B52}"/>
    <cellStyle name="Currency 8 5 2 2 7" xfId="61980" xr:uid="{435C314C-483C-4D6A-805A-44DDDEDD77A8}"/>
    <cellStyle name="Currency 8 5 2 3" xfId="11836" xr:uid="{9BA48BEB-4FA0-4417-8F45-5D14742D3773}"/>
    <cellStyle name="Currency 8 5 2 3 2" xfId="30643" xr:uid="{6154E2C6-9701-416C-B346-23109C963423}"/>
    <cellStyle name="Currency 8 5 2 3 2 2" xfId="49405" xr:uid="{979E7E65-AE5B-49CA-8E76-C34BE4F7090D}"/>
    <cellStyle name="Currency 8 5 2 3 3" xfId="21252" xr:uid="{7EA418F1-9371-45CE-905C-4CAA7F652849}"/>
    <cellStyle name="Currency 8 5 2 3 4" xfId="40024" xr:uid="{BC75DEF6-B99D-4B6F-BB3E-B1F08341F4E3}"/>
    <cellStyle name="Currency 8 5 2 3 5" xfId="54135" xr:uid="{71D70B02-9188-41AF-BE3E-377862606B33}"/>
    <cellStyle name="Currency 8 5 2 3 6" xfId="61981" xr:uid="{D57F36A3-4C8F-46B5-B3AF-23F26A3FA021}"/>
    <cellStyle name="Currency 8 5 2 4" xfId="9127" xr:uid="{9C1B472F-F308-4586-BC16-22C84631993A}"/>
    <cellStyle name="Currency 8 5 2 4 2" xfId="27983" xr:uid="{D0ED8362-59CF-40ED-ACEE-05C315314A90}"/>
    <cellStyle name="Currency 8 5 2 4 2 2" xfId="46745" xr:uid="{59AB8D02-E921-448E-910F-4A19B4AD798D}"/>
    <cellStyle name="Currency 8 5 2 4 3" xfId="18592" xr:uid="{4DF1F89A-AFA5-4D81-A498-2780BB546D79}"/>
    <cellStyle name="Currency 8 5 2 4 4" xfId="37364" xr:uid="{07D8E669-67F8-4EE0-8B73-2441E201D0CB}"/>
    <cellStyle name="Currency 8 5 2 5" xfId="24407" xr:uid="{E47FC8EE-C799-46CB-B51B-CB99AE3FF2F2}"/>
    <cellStyle name="Currency 8 5 2 5 2" xfId="43170" xr:uid="{C181898E-30F3-4A49-9DF3-35BB0D7020C3}"/>
    <cellStyle name="Currency 8 5 2 6" xfId="15016" xr:uid="{2C54CD7A-F8EC-4740-83EB-218817D19A50}"/>
    <cellStyle name="Currency 8 5 2 7" xfId="33789" xr:uid="{C9793008-0134-4944-84FB-87AD82F582DE}"/>
    <cellStyle name="Currency 8 5 2 8" xfId="51475" xr:uid="{4FAF4842-3AAC-49D9-922D-35D37AA5BDB9}"/>
    <cellStyle name="Currency 8 5 2 9" xfId="5360" xr:uid="{83AF9C99-EE3B-4255-8333-12C6980E2476}"/>
    <cellStyle name="Currency 8 5 3" xfId="6136" xr:uid="{F444289C-7703-403C-908E-F9654A4A7CBF}"/>
    <cellStyle name="Currency 8 5 3 2" xfId="11837" xr:uid="{80345F77-4648-4ED3-BA10-969CB64A4C8F}"/>
    <cellStyle name="Currency 8 5 3 2 2" xfId="30644" xr:uid="{36274B08-3F60-407D-A169-257E19BE762B}"/>
    <cellStyle name="Currency 8 5 3 2 2 2" xfId="49406" xr:uid="{628CFE54-327A-46A0-A7AB-0C9FFFBF065C}"/>
    <cellStyle name="Currency 8 5 3 2 3" xfId="21253" xr:uid="{75D82197-4CF2-499F-8677-0CBAB2DFAA8E}"/>
    <cellStyle name="Currency 8 5 3 2 4" xfId="40025" xr:uid="{19209CCE-B705-4EC2-8003-64C656CFB641}"/>
    <cellStyle name="Currency 8 5 3 3" xfId="25183" xr:uid="{74B47E0C-C43E-4948-917A-4927BF6AD682}"/>
    <cellStyle name="Currency 8 5 3 3 2" xfId="43945" xr:uid="{C957AC5B-A50C-4150-802B-D700D7CE8ACC}"/>
    <cellStyle name="Currency 8 5 3 4" xfId="15792" xr:uid="{93790F3D-8C3C-40FD-96F8-A59C5EF27791}"/>
    <cellStyle name="Currency 8 5 3 5" xfId="34564" xr:uid="{9E84BD40-23A3-48FB-A43A-969E04A4FD8E}"/>
    <cellStyle name="Currency 8 5 3 6" xfId="54136" xr:uid="{68C33AC2-C979-4294-9181-D0BE33624459}"/>
    <cellStyle name="Currency 8 5 3 7" xfId="61982" xr:uid="{A471291A-B83F-4748-951F-415962921E04}"/>
    <cellStyle name="Currency 8 5 4" xfId="4585" xr:uid="{A67A567C-0866-4350-B0F2-44766C692D88}"/>
    <cellStyle name="Currency 8 5 4 2" xfId="11838" xr:uid="{6107A0D6-9EB3-49A7-9C4C-5F9643942B4C}"/>
    <cellStyle name="Currency 8 5 4 2 2" xfId="30645" xr:uid="{2A14A488-C62E-4722-9D63-4739265D540D}"/>
    <cellStyle name="Currency 8 5 4 2 2 2" xfId="49407" xr:uid="{011F2161-8A12-4968-88AC-E3B0CD56D72F}"/>
    <cellStyle name="Currency 8 5 4 2 3" xfId="21254" xr:uid="{522CFB8A-86BC-4CCA-B169-E8B92CF5E3BC}"/>
    <cellStyle name="Currency 8 5 4 2 4" xfId="40026" xr:uid="{BE72D21A-DF37-478E-B585-2E09167ECD07}"/>
    <cellStyle name="Currency 8 5 4 3" xfId="23632" xr:uid="{C2E57986-4EB9-48BB-B05F-98799ACD4732}"/>
    <cellStyle name="Currency 8 5 4 3 2" xfId="42395" xr:uid="{BF268436-12E5-4FFF-A07B-2B12EBCFABEF}"/>
    <cellStyle name="Currency 8 5 4 4" xfId="14241" xr:uid="{70FA652F-153D-46DE-A93D-544A7D65B9D8}"/>
    <cellStyle name="Currency 8 5 4 5" xfId="33014" xr:uid="{310D3052-CE5E-4E53-A410-581C7D529E41}"/>
    <cellStyle name="Currency 8 5 4 6" xfId="54137" xr:uid="{5B800651-8551-45D1-A1A0-601EB8199FE7}"/>
    <cellStyle name="Currency 8 5 4 7" xfId="61983" xr:uid="{F4CE2420-F8FA-4093-9CB0-A9C6939E5826}"/>
    <cellStyle name="Currency 8 5 5" xfId="7395" xr:uid="{748EC129-5A0F-45D8-8F9E-ABB839F5334F}"/>
    <cellStyle name="Currency 8 5 5 2" xfId="26431" xr:uid="{123D7663-2062-4962-835D-6411ADDD0979}"/>
    <cellStyle name="Currency 8 5 5 2 2" xfId="45193" xr:uid="{E329B306-A4FE-4F62-AEB7-FCB9DCAEEE6A}"/>
    <cellStyle name="Currency 8 5 5 3" xfId="17040" xr:uid="{A0BF36B8-8326-441F-A094-361ABDCBC120}"/>
    <cellStyle name="Currency 8 5 5 4" xfId="35812" xr:uid="{F53EE2CD-7387-43B7-858A-6D1865374093}"/>
    <cellStyle name="Currency 8 5 6" xfId="9126" xr:uid="{EB5D1C14-465A-45FD-A1EA-A75EB5F857F0}"/>
    <cellStyle name="Currency 8 5 6 2" xfId="27982" xr:uid="{5E9301DD-0B97-405B-915C-AAC3FF63F359}"/>
    <cellStyle name="Currency 8 5 6 2 2" xfId="46744" xr:uid="{63A52165-A8FE-4322-BE4D-BC080E22F92B}"/>
    <cellStyle name="Currency 8 5 6 3" xfId="18591" xr:uid="{78AEEA99-3FDB-49F9-A371-6855FB43486D}"/>
    <cellStyle name="Currency 8 5 6 4" xfId="37363" xr:uid="{67581FDA-D091-4F74-9739-426AE0D17102}"/>
    <cellStyle name="Currency 8 5 7" xfId="22810" xr:uid="{9908D489-0A03-4965-975E-48290A15D805}"/>
    <cellStyle name="Currency 8 5 7 2" xfId="41578" xr:uid="{04FA2E9F-0613-4B46-B772-F1170A513526}"/>
    <cellStyle name="Currency 8 5 8" xfId="13419" xr:uid="{B5D99992-82B7-4F31-90CC-C5A41CD8341B}"/>
    <cellStyle name="Currency 8 5 9" xfId="32197" xr:uid="{0D435AD1-5D22-46AC-B4CB-7FFF5849C69B}"/>
    <cellStyle name="Currency 8 6" xfId="2900" xr:uid="{4E974D9D-9513-4BF1-84CA-15027AC3F3EA}"/>
    <cellStyle name="Currency 8 6 10" xfId="59534" xr:uid="{897FE015-ED6D-49BA-96F0-95D1EF3F7F2C}"/>
    <cellStyle name="Currency 8 6 2" xfId="7397" xr:uid="{02786FC4-FF0D-4F3A-A43F-AF93F46BAF2A}"/>
    <cellStyle name="Currency 8 6 2 2" xfId="11839" xr:uid="{27436B61-4733-4666-BAD5-F50237197A5E}"/>
    <cellStyle name="Currency 8 6 2 2 2" xfId="30646" xr:uid="{AC7D4A96-33D7-46B4-A5AC-AEAF8361ABB8}"/>
    <cellStyle name="Currency 8 6 2 2 2 2" xfId="49408" xr:uid="{CBB77EF4-F6EC-42D5-8B50-2D5DE3D39700}"/>
    <cellStyle name="Currency 8 6 2 2 3" xfId="21255" xr:uid="{65F31504-FCC0-406D-BC30-D60ABB6809F2}"/>
    <cellStyle name="Currency 8 6 2 2 4" xfId="40027" xr:uid="{78B57AA2-8D8C-4BF8-97AE-011120F505EB}"/>
    <cellStyle name="Currency 8 6 2 3" xfId="26433" xr:uid="{C460DDF3-CD9F-4517-AB7E-078F03796985}"/>
    <cellStyle name="Currency 8 6 2 3 2" xfId="45195" xr:uid="{5C1FAD57-8D14-429A-804A-1754A741EBDE}"/>
    <cellStyle name="Currency 8 6 2 4" xfId="17042" xr:uid="{8366847E-3351-4E88-9559-39EE2F0BADC2}"/>
    <cellStyle name="Currency 8 6 2 5" xfId="35814" xr:uid="{94007D58-1484-4358-AC92-DC558703BDE5}"/>
    <cellStyle name="Currency 8 6 2 6" xfId="54138" xr:uid="{0DE8C245-D255-40DA-B217-0C918C9DC384}"/>
    <cellStyle name="Currency 8 6 2 7" xfId="61984" xr:uid="{9CB187A6-E2F9-4A28-996F-AFE0EA3BB96C}"/>
    <cellStyle name="Currency 8 6 3" xfId="11840" xr:uid="{FCD0E31A-E178-445B-9725-7E577CA57442}"/>
    <cellStyle name="Currency 8 6 3 2" xfId="30647" xr:uid="{F7269BB6-A2DC-4F5B-ADF4-1F8FAF80A744}"/>
    <cellStyle name="Currency 8 6 3 2 2" xfId="49409" xr:uid="{B6238462-B7E3-4924-92D2-F46C4FCC6B12}"/>
    <cellStyle name="Currency 8 6 3 3" xfId="21256" xr:uid="{D95AC9E6-F3ED-4CE5-B1E6-7B32A47AE86E}"/>
    <cellStyle name="Currency 8 6 3 4" xfId="40028" xr:uid="{AF293BCB-50BA-4728-A74D-50418880DA8E}"/>
    <cellStyle name="Currency 8 6 3 5" xfId="54139" xr:uid="{55352B4C-9625-4D7F-A213-0AD3F3B9EB00}"/>
    <cellStyle name="Currency 8 6 3 6" xfId="61985" xr:uid="{D93990E7-43A9-45AE-994E-9ABAFBFD4501}"/>
    <cellStyle name="Currency 8 6 4" xfId="9128" xr:uid="{8DC67205-935A-4E0C-9AF9-18A9F23239CD}"/>
    <cellStyle name="Currency 8 6 4 2" xfId="27984" xr:uid="{DDC6098B-CE9A-4BCD-B339-9BD8DA8E37B5}"/>
    <cellStyle name="Currency 8 6 4 2 2" xfId="46746" xr:uid="{772D2D5D-351A-4F60-81C2-18A16471DCB0}"/>
    <cellStyle name="Currency 8 6 4 3" xfId="18593" xr:uid="{3B654896-DB8A-452F-9ED2-D6A3B2CCB067}"/>
    <cellStyle name="Currency 8 6 4 4" xfId="37365" xr:uid="{EF8A0B7D-986C-4082-99FA-2F61C06A97A4}"/>
    <cellStyle name="Currency 8 6 5" xfId="23974" xr:uid="{77456DB7-BEBD-4D43-B8B7-A0AFECE20DBC}"/>
    <cellStyle name="Currency 8 6 5 2" xfId="42737" xr:uid="{F046B44D-0A2B-4D42-99E0-87CA89D76F09}"/>
    <cellStyle name="Currency 8 6 6" xfId="14583" xr:uid="{9FA9301B-B3E4-4FF4-8370-26B777946F16}"/>
    <cellStyle name="Currency 8 6 7" xfId="33356" xr:uid="{235DBFE7-442B-4DB9-B1B0-C2457D63D2B8}"/>
    <cellStyle name="Currency 8 6 8" xfId="51476" xr:uid="{5BB20072-5F2F-4F27-A5E2-21CB884C6F62}"/>
    <cellStyle name="Currency 8 6 9" xfId="4927" xr:uid="{04FF9ABE-0158-4C37-9EE7-D4841F5EEBD4}"/>
    <cellStyle name="Currency 8 7" xfId="2901" xr:uid="{179A279A-B65A-4DF6-9FFB-D776DAA101FC}"/>
    <cellStyle name="Currency 8 7 10" xfId="59535" xr:uid="{8B6851CF-6344-463B-8881-0680552F4CA0}"/>
    <cellStyle name="Currency 8 7 2" xfId="11842" xr:uid="{01EB56EB-5B95-4C9B-9CFD-5436286D8CBC}"/>
    <cellStyle name="Currency 8 7 2 2" xfId="30649" xr:uid="{123D63A5-5DDD-4DA3-B966-B33EDCE51204}"/>
    <cellStyle name="Currency 8 7 2 2 2" xfId="49411" xr:uid="{091EDB7C-6A79-4722-94BD-D55DA6655475}"/>
    <cellStyle name="Currency 8 7 2 3" xfId="21258" xr:uid="{298F6A97-7BEF-4E13-9C7C-38407B416669}"/>
    <cellStyle name="Currency 8 7 2 4" xfId="40030" xr:uid="{E67D781B-D29F-4DC6-99DF-A5182732C801}"/>
    <cellStyle name="Currency 8 7 2 5" xfId="54141" xr:uid="{B9AE595C-5ED4-40A2-9D5B-31A345A5CAFA}"/>
    <cellStyle name="Currency 8 7 2 6" xfId="61986" xr:uid="{66DE82FF-FDC5-4CA9-85A9-A7F098F13076}"/>
    <cellStyle name="Currency 8 7 3" xfId="11843" xr:uid="{29F5B2E1-1E70-47E0-A011-B922126EB5AD}"/>
    <cellStyle name="Currency 8 7 3 2" xfId="30650" xr:uid="{11C26EE2-E4FA-4E02-A773-7A694B5F21AD}"/>
    <cellStyle name="Currency 8 7 3 2 2" xfId="49412" xr:uid="{8871670F-24B1-40A4-8BFA-10F48ED8638A}"/>
    <cellStyle name="Currency 8 7 3 3" xfId="21259" xr:uid="{2FDD5749-4DFB-4C62-8B14-DC90DA6424EE}"/>
    <cellStyle name="Currency 8 7 3 4" xfId="40031" xr:uid="{9133E668-B883-4982-9161-5F92792771FA}"/>
    <cellStyle name="Currency 8 7 3 5" xfId="54142" xr:uid="{56727FCB-3CAB-4D01-8B03-FEB4FF43FB6B}"/>
    <cellStyle name="Currency 8 7 3 6" xfId="61987" xr:uid="{3D6DEE4C-847C-43D6-BFA3-067D470FBDDD}"/>
    <cellStyle name="Currency 8 7 4" xfId="11841" xr:uid="{2FD92BB1-AA77-49EC-B271-3323B5FD9A3A}"/>
    <cellStyle name="Currency 8 7 4 2" xfId="30648" xr:uid="{C6A39CCD-92E5-4802-AE44-154E2BF5F7E8}"/>
    <cellStyle name="Currency 8 7 4 2 2" xfId="49410" xr:uid="{8114A53E-BC09-44B0-8E1A-010D9D191FBA}"/>
    <cellStyle name="Currency 8 7 4 3" xfId="21257" xr:uid="{57858B22-41FD-427C-998F-F794A7D6A6AD}"/>
    <cellStyle name="Currency 8 7 4 4" xfId="40029" xr:uid="{C0E36336-44AE-44F7-A734-605B2E50CBBC}"/>
    <cellStyle name="Currency 8 7 5" xfId="24750" xr:uid="{C5FDD4F2-3E8C-4FCC-8DEE-5801C080CC22}"/>
    <cellStyle name="Currency 8 7 5 2" xfId="43512" xr:uid="{60E2C5D5-17BC-4FB0-9471-16AE71DAB427}"/>
    <cellStyle name="Currency 8 7 6" xfId="15359" xr:uid="{E62C5DD9-F636-464A-B7E9-04C15C1F074A}"/>
    <cellStyle name="Currency 8 7 7" xfId="34131" xr:uid="{74FC1981-7D9D-4DE2-A58C-24FBE3EEA604}"/>
    <cellStyle name="Currency 8 7 8" xfId="54140" xr:uid="{0864398F-947C-4678-BD83-707ED2E240D2}"/>
    <cellStyle name="Currency 8 7 9" xfId="5703" xr:uid="{B3533CE8-765B-4988-B075-091260157EC9}"/>
    <cellStyle name="Currency 8 8" xfId="2902" xr:uid="{DEB57690-E413-4F41-9DFD-12F90B55C5CC}"/>
    <cellStyle name="Currency 8 8 2" xfId="11844" xr:uid="{785D2937-D877-403E-9A2D-F8BECEBEB6B0}"/>
    <cellStyle name="Currency 8 8 3" xfId="23199" xr:uid="{FA45EF21-38A3-4783-BCEE-16C2D262AC82}"/>
    <cellStyle name="Currency 8 8 3 2" xfId="41962" xr:uid="{92A51418-4CDD-4CFD-8C63-850539904D71}"/>
    <cellStyle name="Currency 8 8 4" xfId="13808" xr:uid="{32578274-792A-496A-B7CB-E652975DC0F2}"/>
    <cellStyle name="Currency 8 8 5" xfId="32581" xr:uid="{A7A8D72E-2157-420C-B762-13B64484717E}"/>
    <cellStyle name="Currency 8 8 6" xfId="4152" xr:uid="{88C96C97-99B5-4DE4-B3C5-CE5157AE4B7A}"/>
    <cellStyle name="Currency 8 9" xfId="2903" xr:uid="{60132D91-EA53-456B-BAD5-8034C23E864A}"/>
    <cellStyle name="Currency 8 9 2" xfId="11845" xr:uid="{21035067-6769-4A31-88C9-D4E9BE38A4FA}"/>
    <cellStyle name="Currency 8 9 3" xfId="26428" xr:uid="{3D13CC6C-3E38-4B47-A966-3F49EB0DF519}"/>
    <cellStyle name="Currency 8 9 3 2" xfId="45190" xr:uid="{DD619325-D39D-40A0-B470-E695AA7216B5}"/>
    <cellStyle name="Currency 8 9 4" xfId="17037" xr:uid="{C76A6C01-DF64-4E5B-8458-8EB29D244B30}"/>
    <cellStyle name="Currency 8 9 5" xfId="35809" xr:uid="{E5C98C07-CA47-49A1-A8D5-C07772585769}"/>
    <cellStyle name="Currency 8 9 6" xfId="7392" xr:uid="{D36AD64F-D0AD-4EF0-AB6E-3B07A426BB47}"/>
    <cellStyle name="Currency 9" xfId="2904" xr:uid="{BE8384A4-0BC6-471D-97FF-FFC751A63735}"/>
    <cellStyle name="Currency 9 10" xfId="22811" xr:uid="{5F12AB05-3B7E-4BBA-B9C6-9B47C6F11064}"/>
    <cellStyle name="Currency 9 10 2" xfId="41579" xr:uid="{CB6212AE-9230-45E5-9E6F-D2855AA99E7F}"/>
    <cellStyle name="Currency 9 11" xfId="13420" xr:uid="{F1E1950D-B66A-4087-B102-00CA17167333}"/>
    <cellStyle name="Currency 9 12" xfId="32198" xr:uid="{8BF2CD10-AD33-422A-B6C0-35AD9DA08297}"/>
    <cellStyle name="Currency 9 13" xfId="51477" xr:uid="{9A24193D-1018-4FD5-84B8-9FA978DE3315}"/>
    <cellStyle name="Currency 9 14" xfId="3761" xr:uid="{9BE714A4-A76A-42E7-8E37-EB49D3FE9425}"/>
    <cellStyle name="Currency 9 2" xfId="2905" xr:uid="{24226443-AFA6-4DB8-BCAE-EB3B2F5FB7B7}"/>
    <cellStyle name="Currency 9 2 10" xfId="32199" xr:uid="{2E4EA5C9-05B7-43F1-A89F-46F6381B2B55}"/>
    <cellStyle name="Currency 9 2 11" xfId="51478" xr:uid="{DB5F90A1-9DE8-4760-8CDE-71BA13E2B27A}"/>
    <cellStyle name="Currency 9 2 12" xfId="3762" xr:uid="{FDAFEEF3-E803-4BDC-9FA1-35FDDE6CB345}"/>
    <cellStyle name="Currency 9 2 13" xfId="57461" xr:uid="{C652F739-C440-4D60-AA50-BC71F36F0773}"/>
    <cellStyle name="Currency 9 2 2" xfId="2906" xr:uid="{21E6DA95-8F68-4847-B552-350DC2803AEF}"/>
    <cellStyle name="Currency 9 2 2 10" xfId="59536" xr:uid="{3655124A-F191-45B2-A505-BB3F4B505402}"/>
    <cellStyle name="Currency 9 2 2 2" xfId="7400" xr:uid="{6C877057-CA75-43D0-9348-374C7267611B}"/>
    <cellStyle name="Currency 9 2 2 2 2" xfId="11846" xr:uid="{03A90629-38BF-4AE9-814F-505F04441785}"/>
    <cellStyle name="Currency 9 2 2 2 2 2" xfId="30651" xr:uid="{5AD3DDDF-C824-4FBD-9F7E-C82372F1A23E}"/>
    <cellStyle name="Currency 9 2 2 2 2 2 2" xfId="49413" xr:uid="{432CB71B-4526-422C-BD6A-1E2B7A08323B}"/>
    <cellStyle name="Currency 9 2 2 2 2 3" xfId="21260" xr:uid="{F3D1BEF0-064C-432C-B3C9-1048DDD2416F}"/>
    <cellStyle name="Currency 9 2 2 2 2 4" xfId="40032" xr:uid="{BD43E2E2-3544-4A81-80A9-91F11D3E52F6}"/>
    <cellStyle name="Currency 9 2 2 2 3" xfId="26436" xr:uid="{1E55ADFB-BDF8-4570-A0CA-49256581F37C}"/>
    <cellStyle name="Currency 9 2 2 2 3 2" xfId="45198" xr:uid="{E2587CF8-756D-40E8-8811-91CEE78F8D71}"/>
    <cellStyle name="Currency 9 2 2 2 4" xfId="17045" xr:uid="{F40E4753-0C0A-47A2-82FD-01944F4978FF}"/>
    <cellStyle name="Currency 9 2 2 2 5" xfId="35817" xr:uid="{9505FCF1-2E46-4514-9051-D4505F92A5C7}"/>
    <cellStyle name="Currency 9 2 2 2 6" xfId="54143" xr:uid="{4094B8C1-C17D-42AD-850C-3938E51D2291}"/>
    <cellStyle name="Currency 9 2 2 2 7" xfId="61988" xr:uid="{7A08EE47-EBBD-4824-913C-90940CBF8593}"/>
    <cellStyle name="Currency 9 2 2 3" xfId="11847" xr:uid="{8741508B-A470-45B8-849E-7841BC149853}"/>
    <cellStyle name="Currency 9 2 2 3 2" xfId="30652" xr:uid="{8F7CD802-9599-4FD0-A226-727E5AB40747}"/>
    <cellStyle name="Currency 9 2 2 3 2 2" xfId="49414" xr:uid="{6350307E-D9B5-4FEC-BD11-A143EC457DBA}"/>
    <cellStyle name="Currency 9 2 2 3 3" xfId="21261" xr:uid="{573E0243-AB61-4004-A2EA-7358CF45BEBE}"/>
    <cellStyle name="Currency 9 2 2 3 4" xfId="40033" xr:uid="{990B56A2-C43A-44A9-85D2-7D94774572C6}"/>
    <cellStyle name="Currency 9 2 2 3 5" xfId="54144" xr:uid="{3A179A8D-8180-4106-9C10-B5410E6CDD79}"/>
    <cellStyle name="Currency 9 2 2 3 6" xfId="61989" xr:uid="{D8DE9F95-CAE7-478D-BB9D-E0A8ECA80B9B}"/>
    <cellStyle name="Currency 9 2 2 4" xfId="9131" xr:uid="{122B4944-543B-4504-A3DB-A98D436180F6}"/>
    <cellStyle name="Currency 9 2 2 4 2" xfId="27987" xr:uid="{30FCD40D-F2EA-4630-933D-7ED1BF714A36}"/>
    <cellStyle name="Currency 9 2 2 4 2 2" xfId="46749" xr:uid="{C3E12155-99E3-4417-95D8-6103C3C6299F}"/>
    <cellStyle name="Currency 9 2 2 4 3" xfId="18596" xr:uid="{F496FAE0-AD72-48B4-91F1-770A608EF904}"/>
    <cellStyle name="Currency 9 2 2 4 4" xfId="37368" xr:uid="{F6152C5A-3843-418D-A6A1-60834D158C51}"/>
    <cellStyle name="Currency 9 2 2 5" xfId="24232" xr:uid="{A49D540B-8359-4EB3-A951-562D572EF430}"/>
    <cellStyle name="Currency 9 2 2 5 2" xfId="42995" xr:uid="{0CA7C2EB-56B1-4A99-96E4-FEFB8F17AE63}"/>
    <cellStyle name="Currency 9 2 2 6" xfId="14841" xr:uid="{5B9DE103-0C94-493A-BCBE-1B4FD4483C44}"/>
    <cellStyle name="Currency 9 2 2 7" xfId="33614" xr:uid="{88CAED00-21E3-4ABC-832D-9DD1B13EB141}"/>
    <cellStyle name="Currency 9 2 2 8" xfId="51479" xr:uid="{563007E0-11AF-4D4B-8B8E-3724100D29F7}"/>
    <cellStyle name="Currency 9 2 2 9" xfId="5185" xr:uid="{0505CD46-3E7F-4001-A5BA-C6C4A1C6A011}"/>
    <cellStyle name="Currency 9 2 3" xfId="5961" xr:uid="{8AF4A5EA-AEC0-4E0B-AF68-36FED73F74AE}"/>
    <cellStyle name="Currency 9 2 3 2" xfId="11848" xr:uid="{C7442E71-953A-4553-9FB9-9352227E96AA}"/>
    <cellStyle name="Currency 9 2 3 2 2" xfId="30653" xr:uid="{653860CC-85CF-4682-846F-B18C21F5C6F7}"/>
    <cellStyle name="Currency 9 2 3 2 2 2" xfId="49415" xr:uid="{9AB82FA4-5698-4C85-9DC2-70FCD4E34C0A}"/>
    <cellStyle name="Currency 9 2 3 2 3" xfId="21262" xr:uid="{1E02B340-B8A8-4A31-8688-08330920F6EC}"/>
    <cellStyle name="Currency 9 2 3 2 4" xfId="40034" xr:uid="{FE0944A0-B0AE-4A3B-8C05-A366EDD7F154}"/>
    <cellStyle name="Currency 9 2 3 3" xfId="25008" xr:uid="{6A63578F-5F8C-47FA-97D9-4F489565DC9A}"/>
    <cellStyle name="Currency 9 2 3 3 2" xfId="43770" xr:uid="{C15B797B-66D0-409F-8D0E-49675CB7F6E9}"/>
    <cellStyle name="Currency 9 2 3 4" xfId="15617" xr:uid="{FD9CCD2D-5C6C-493A-9EEE-2DAA7D5CBE64}"/>
    <cellStyle name="Currency 9 2 3 5" xfId="34389" xr:uid="{3E05A2AC-50D2-4A6D-B06B-C40B57DA7A3A}"/>
    <cellStyle name="Currency 9 2 3 6" xfId="54145" xr:uid="{DC6BE18A-8979-4569-BC10-2D0F2AEB6C1F}"/>
    <cellStyle name="Currency 9 2 3 7" xfId="61990" xr:uid="{42CC3D70-3958-4DE9-9A35-954BCC04AF60}"/>
    <cellStyle name="Currency 9 2 4" xfId="4410" xr:uid="{312ACDB5-B737-4612-BD6D-E264DAFABE69}"/>
    <cellStyle name="Currency 9 2 4 2" xfId="11849" xr:uid="{3F2DA910-6E57-48EA-B65A-FC23ECE93DB5}"/>
    <cellStyle name="Currency 9 2 4 2 2" xfId="30654" xr:uid="{02DDB58B-499F-4C75-AEB1-335F91B1ABB3}"/>
    <cellStyle name="Currency 9 2 4 2 2 2" xfId="49416" xr:uid="{B9076C44-61D2-426E-AAC6-38DDBE186F7D}"/>
    <cellStyle name="Currency 9 2 4 2 3" xfId="21263" xr:uid="{2035E962-E584-45EF-8509-C783F00469D1}"/>
    <cellStyle name="Currency 9 2 4 2 4" xfId="40035" xr:uid="{85C65572-16E6-4558-A431-00D4CA1E50B6}"/>
    <cellStyle name="Currency 9 2 4 3" xfId="23457" xr:uid="{7C0EF42B-0737-4B23-B790-326E3A9D9F52}"/>
    <cellStyle name="Currency 9 2 4 3 2" xfId="42220" xr:uid="{16ED3AF4-D6E9-4EAE-8BA9-ACFE9ED91B77}"/>
    <cellStyle name="Currency 9 2 4 4" xfId="14066" xr:uid="{27E7B645-1733-4506-8CFF-1E719639B942}"/>
    <cellStyle name="Currency 9 2 4 5" xfId="32839" xr:uid="{FEC080C5-5C57-45EC-835F-58A0950A6AA1}"/>
    <cellStyle name="Currency 9 2 4 6" xfId="54146" xr:uid="{5B2C27AA-702B-4723-A363-7DCE18BB3FD3}"/>
    <cellStyle name="Currency 9 2 4 7" xfId="61991" xr:uid="{6EE7DAA8-CBBA-4DAD-B5EB-69E0AEBC2923}"/>
    <cellStyle name="Currency 9 2 5" xfId="7399" xr:uid="{E1CE711D-60AB-46FF-899B-FEB8BB183372}"/>
    <cellStyle name="Currency 9 2 5 2" xfId="26435" xr:uid="{75E75DA0-10E0-497A-B376-97A8AF2F993B}"/>
    <cellStyle name="Currency 9 2 5 2 2" xfId="45197" xr:uid="{896B2A61-666B-4E27-BD2C-3AD654257358}"/>
    <cellStyle name="Currency 9 2 5 3" xfId="17044" xr:uid="{ED714C6C-8516-4E03-B534-6265BE0A861B}"/>
    <cellStyle name="Currency 9 2 5 4" xfId="35816" xr:uid="{1EB9E3C9-D45F-4FA4-ACE9-AFCFD7B27D28}"/>
    <cellStyle name="Currency 9 2 6" xfId="8041" xr:uid="{325AEEF1-5439-4A1D-B825-5963073F7913}"/>
    <cellStyle name="Currency 9 2 7" xfId="9130" xr:uid="{CE777296-EF7C-4FD5-8AB2-C16F94460C5B}"/>
    <cellStyle name="Currency 9 2 7 2" xfId="27986" xr:uid="{673F2032-265D-491E-9B84-4949B99867BF}"/>
    <cellStyle name="Currency 9 2 7 2 2" xfId="46748" xr:uid="{BA5A6043-9686-4390-96DD-F003C50D18AC}"/>
    <cellStyle name="Currency 9 2 7 3" xfId="18595" xr:uid="{92E3ADDB-B32D-4F57-A2E4-4B996752A878}"/>
    <cellStyle name="Currency 9 2 7 4" xfId="37367" xr:uid="{D3984AFD-2CA2-4B3D-8876-10A7BB6BCED2}"/>
    <cellStyle name="Currency 9 2 8" xfId="22812" xr:uid="{4CB52067-416F-4C61-912B-6B07BFAD468A}"/>
    <cellStyle name="Currency 9 2 8 2" xfId="41580" xr:uid="{A5047451-C054-4644-8D37-50E1BE21E7FC}"/>
    <cellStyle name="Currency 9 2 9" xfId="13421" xr:uid="{236ECD6B-DFE1-4C85-8C6E-866FC0ADFC77}"/>
    <cellStyle name="Currency 9 3" xfId="2907" xr:uid="{D1ABEE72-6391-48D7-B280-1AA911BB72DB}"/>
    <cellStyle name="Currency 9 3 10" xfId="51480" xr:uid="{CDE61B73-A2D3-4226-BC88-ECFA9243A96C}"/>
    <cellStyle name="Currency 9 3 11" xfId="3763" xr:uid="{3F4EC225-C035-4EB6-84AE-63C9319611E7}"/>
    <cellStyle name="Currency 9 3 12" xfId="57462" xr:uid="{1879C855-BFFE-4640-95F4-F3A2224C5A69}"/>
    <cellStyle name="Currency 9 3 2" xfId="2908" xr:uid="{BA2602D9-1BB1-4CF3-B244-1134791CE722}"/>
    <cellStyle name="Currency 9 3 2 10" xfId="57463" xr:uid="{4232FFD8-28D1-489A-BE93-37EF34914B9A}"/>
    <cellStyle name="Currency 9 3 2 2" xfId="7402" xr:uid="{9DDE6A15-F01C-49AA-8A62-E5A77E1390A3}"/>
    <cellStyle name="Currency 9 3 2 2 2" xfId="11850" xr:uid="{45536FFF-E9C9-40E1-91B8-515D6383C880}"/>
    <cellStyle name="Currency 9 3 2 2 2 2" xfId="30655" xr:uid="{C838D2C2-5C89-4B77-8804-053172E79968}"/>
    <cellStyle name="Currency 9 3 2 2 2 2 2" xfId="49417" xr:uid="{4A046BEE-1871-4B01-9092-EABECDB76A72}"/>
    <cellStyle name="Currency 9 3 2 2 2 3" xfId="21264" xr:uid="{99580CBC-1612-47E5-954B-A63F39EE0E23}"/>
    <cellStyle name="Currency 9 3 2 2 2 4" xfId="40036" xr:uid="{F4093D64-EE9A-436D-AFFC-F0701554F90B}"/>
    <cellStyle name="Currency 9 3 2 2 3" xfId="26438" xr:uid="{53F270D3-396C-49CF-8E57-17CEDDCB4926}"/>
    <cellStyle name="Currency 9 3 2 2 3 2" xfId="45200" xr:uid="{C8C462AD-B340-4C1E-9E9E-54E5F946D644}"/>
    <cellStyle name="Currency 9 3 2 2 4" xfId="17047" xr:uid="{53446803-C7F0-4F8C-A7D5-36D578A296DE}"/>
    <cellStyle name="Currency 9 3 2 2 5" xfId="35819" xr:uid="{4F4F5EA6-97F6-430B-94C6-0A2CEA4C5F8E}"/>
    <cellStyle name="Currency 9 3 2 2 6" xfId="54147" xr:uid="{DFCE85FF-FD56-48BF-9502-C7854B59C182}"/>
    <cellStyle name="Currency 9 3 2 2 7" xfId="61992" xr:uid="{67B4BF27-2459-4D06-AA96-33B452FC0509}"/>
    <cellStyle name="Currency 9 3 2 3" xfId="11851" xr:uid="{459BC8C0-10B8-4927-B1F0-8A7623E725FF}"/>
    <cellStyle name="Currency 9 3 2 3 2" xfId="30656" xr:uid="{53D7C9A3-DD21-460B-B779-F2FAE461CFAE}"/>
    <cellStyle name="Currency 9 3 2 3 2 2" xfId="49418" xr:uid="{00BA1409-E79E-49EA-A48C-A4A7E68D4CC4}"/>
    <cellStyle name="Currency 9 3 2 3 3" xfId="21265" xr:uid="{4FB58BE1-2B03-4F2C-9363-4DE2228A8988}"/>
    <cellStyle name="Currency 9 3 2 3 4" xfId="40037" xr:uid="{162DADAA-3BD3-41D8-87BB-46907A4A40FB}"/>
    <cellStyle name="Currency 9 3 2 3 5" xfId="54148" xr:uid="{3E2A0922-8FF9-40B7-BF61-29BD56D1D67F}"/>
    <cellStyle name="Currency 9 3 2 3 6" xfId="61993" xr:uid="{18B7134B-FC7A-4A47-AA46-1E578384E9A3}"/>
    <cellStyle name="Currency 9 3 2 4" xfId="9133" xr:uid="{3093C1B1-C062-4C36-A9CC-283A9DC793D8}"/>
    <cellStyle name="Currency 9 3 2 4 2" xfId="27989" xr:uid="{D69F6225-04DC-4E25-9F20-2E4F8F3F9B1E}"/>
    <cellStyle name="Currency 9 3 2 4 2 2" xfId="46751" xr:uid="{012D1B59-4074-4196-BDC1-7CAB5D210B02}"/>
    <cellStyle name="Currency 9 3 2 4 3" xfId="18598" xr:uid="{8BDAA4BE-CFC2-4153-992B-8B98B789CF0A}"/>
    <cellStyle name="Currency 9 3 2 4 4" xfId="37370" xr:uid="{E174FA7F-102B-4771-8B70-C28AB3F8FB2C}"/>
    <cellStyle name="Currency 9 3 2 5" xfId="24450" xr:uid="{D851CBC9-91D3-4C55-9BAF-5F23966C6A76}"/>
    <cellStyle name="Currency 9 3 2 5 2" xfId="43213" xr:uid="{296192BA-92E1-40C6-83FB-E7615A38BE56}"/>
    <cellStyle name="Currency 9 3 2 6" xfId="15059" xr:uid="{8E5C3E0B-6D22-4D6C-8112-6A6606FFFA8B}"/>
    <cellStyle name="Currency 9 3 2 7" xfId="33832" xr:uid="{2F12EC79-2F5F-4D74-9B2F-90F75EEFA2C1}"/>
    <cellStyle name="Currency 9 3 2 8" xfId="51481" xr:uid="{3CBCA113-DCE4-4DA8-B0BA-6FFA62B5ABC9}"/>
    <cellStyle name="Currency 9 3 2 9" xfId="5403" xr:uid="{88910B28-A1B9-4DDE-A9C9-584325E847BF}"/>
    <cellStyle name="Currency 9 3 3" xfId="6179" xr:uid="{07D6C3CE-1308-4FEE-82C6-75AEB3098792}"/>
    <cellStyle name="Currency 9 3 3 2" xfId="11852" xr:uid="{F85F6496-7AB6-4C12-BD19-37BACCD8658D}"/>
    <cellStyle name="Currency 9 3 3 2 2" xfId="30657" xr:uid="{CDFD4EEC-18D2-4E37-8BD9-40538666E36B}"/>
    <cellStyle name="Currency 9 3 3 2 2 2" xfId="49419" xr:uid="{6B43F493-8223-42C1-9ED1-2647E0222279}"/>
    <cellStyle name="Currency 9 3 3 2 3" xfId="21266" xr:uid="{5C60ECE7-982E-45CF-A981-869E7FC7FBA4}"/>
    <cellStyle name="Currency 9 3 3 2 4" xfId="40038" xr:uid="{59AB5E19-384F-4B95-9071-4EACCE5A79E0}"/>
    <cellStyle name="Currency 9 3 3 3" xfId="25226" xr:uid="{B50C7FE2-3821-47F8-AA6E-2C9CFE73C0B4}"/>
    <cellStyle name="Currency 9 3 3 3 2" xfId="43988" xr:uid="{6C75F3E4-20C9-4658-A659-6EF78519A57A}"/>
    <cellStyle name="Currency 9 3 3 4" xfId="15835" xr:uid="{5FA301D9-CA68-48DF-A029-5F83C1A8BDA6}"/>
    <cellStyle name="Currency 9 3 3 5" xfId="34607" xr:uid="{3BCC1076-1067-4FF9-82B4-7365FE7F1A4C}"/>
    <cellStyle name="Currency 9 3 3 6" xfId="54149" xr:uid="{A49B2053-558B-4B7B-A5DF-6D852921E21C}"/>
    <cellStyle name="Currency 9 3 3 7" xfId="61994" xr:uid="{56B76C84-FB92-4116-8F3D-24E02A330076}"/>
    <cellStyle name="Currency 9 3 4" xfId="4628" xr:uid="{6E903261-BFB4-43B6-928F-2AF334D08800}"/>
    <cellStyle name="Currency 9 3 4 2" xfId="11853" xr:uid="{94760E81-5532-4C22-BD87-D523D8B6D48D}"/>
    <cellStyle name="Currency 9 3 4 2 2" xfId="30658" xr:uid="{0A173C5A-5543-4A56-8CE2-292E8AAD231D}"/>
    <cellStyle name="Currency 9 3 4 2 2 2" xfId="49420" xr:uid="{4479186A-3FF9-4654-A857-3EC6CE761E70}"/>
    <cellStyle name="Currency 9 3 4 2 3" xfId="21267" xr:uid="{CF309E5C-CA9A-47CE-A9D6-D75FE33DB22C}"/>
    <cellStyle name="Currency 9 3 4 2 4" xfId="40039" xr:uid="{D2E389FF-F58C-4F0C-B191-D2F762A2F340}"/>
    <cellStyle name="Currency 9 3 4 3" xfId="23675" xr:uid="{31E462E0-83C4-42CC-BF70-1959B706D410}"/>
    <cellStyle name="Currency 9 3 4 3 2" xfId="42438" xr:uid="{83C151B5-891B-48D6-82E5-75968C29EA0F}"/>
    <cellStyle name="Currency 9 3 4 4" xfId="14284" xr:uid="{ACF0A863-1F5C-4283-A747-5E0FE7776CA4}"/>
    <cellStyle name="Currency 9 3 4 5" xfId="33057" xr:uid="{C7FA1623-68D7-472C-B052-BAF2324BD188}"/>
    <cellStyle name="Currency 9 3 4 6" xfId="54150" xr:uid="{44EAD8B4-19E5-47A9-9BB4-C51F2B6EDB2F}"/>
    <cellStyle name="Currency 9 3 4 7" xfId="61995" xr:uid="{1BA71091-2010-4DB6-B4B1-05D0B4A16E99}"/>
    <cellStyle name="Currency 9 3 5" xfId="7401" xr:uid="{8A268F06-3B0C-47A9-BCF3-B1D7B0692591}"/>
    <cellStyle name="Currency 9 3 5 2" xfId="26437" xr:uid="{ED709390-FBAC-41B1-B850-E500FC94A45F}"/>
    <cellStyle name="Currency 9 3 5 2 2" xfId="45199" xr:uid="{7BE111F9-1C1C-4CE6-9D17-739D4AA34C3C}"/>
    <cellStyle name="Currency 9 3 5 3" xfId="17046" xr:uid="{E7C0665C-18AC-4FEC-B114-4E6CBF3DC60E}"/>
    <cellStyle name="Currency 9 3 5 4" xfId="35818" xr:uid="{6B1A9E7C-FE27-413C-8B52-71ADFD7DE8C3}"/>
    <cellStyle name="Currency 9 3 6" xfId="9132" xr:uid="{E93070F5-42B3-49FC-BE59-BFA14648497E}"/>
    <cellStyle name="Currency 9 3 6 2" xfId="27988" xr:uid="{0E7FDE89-9523-4508-8D4C-DB6BC084A1EE}"/>
    <cellStyle name="Currency 9 3 6 2 2" xfId="46750" xr:uid="{2A319295-E3D9-43C5-9B7F-4B459C8A8AE3}"/>
    <cellStyle name="Currency 9 3 6 3" xfId="18597" xr:uid="{64262A8F-578E-4C57-B9FD-B5F487509FE9}"/>
    <cellStyle name="Currency 9 3 6 4" xfId="37369" xr:uid="{B819B308-43F8-41F6-B24B-433F7CF4E5E0}"/>
    <cellStyle name="Currency 9 3 7" xfId="22813" xr:uid="{FF35F100-A8F8-4C41-AE93-7ED26D828B45}"/>
    <cellStyle name="Currency 9 3 7 2" xfId="41581" xr:uid="{E4F8BBC4-A5ED-4A55-AC36-93CCD1357065}"/>
    <cellStyle name="Currency 9 3 8" xfId="13422" xr:uid="{9378962E-A35C-4BF3-A798-5AA69622014D}"/>
    <cellStyle name="Currency 9 3 9" xfId="32200" xr:uid="{10688441-4750-44B1-92CA-A286EC49C989}"/>
    <cellStyle name="Currency 9 4" xfId="2909" xr:uid="{E6A7C71C-CF42-469E-BD1A-ABDD03F36BFF}"/>
    <cellStyle name="Currency 9 4 10" xfId="59537" xr:uid="{605FB476-3422-487D-BE3F-703431BB9775}"/>
    <cellStyle name="Currency 9 4 2" xfId="7403" xr:uid="{4E54ADFE-B866-4997-B8AA-314047568FA9}"/>
    <cellStyle name="Currency 9 4 2 2" xfId="11854" xr:uid="{7D00AA92-5A5D-4F40-821A-1195E9D94433}"/>
    <cellStyle name="Currency 9 4 2 2 2" xfId="30659" xr:uid="{A8185BDD-143D-4C68-9F1F-88ED4B5FE5A4}"/>
    <cellStyle name="Currency 9 4 2 2 2 2" xfId="49421" xr:uid="{295DCECD-0F65-473B-A9C3-7BB925C23B0C}"/>
    <cellStyle name="Currency 9 4 2 2 3" xfId="21268" xr:uid="{A8AA3C67-0F4B-4CA6-A0D9-6E6C9BE4C433}"/>
    <cellStyle name="Currency 9 4 2 2 4" xfId="40040" xr:uid="{8B1E0732-FAEF-49AB-8349-6BDFEF233769}"/>
    <cellStyle name="Currency 9 4 2 3" xfId="26439" xr:uid="{528DA61C-B70A-4EA8-A249-A4C750B0C0F6}"/>
    <cellStyle name="Currency 9 4 2 3 2" xfId="45201" xr:uid="{52C21A6F-DFB0-41E4-8ED3-65DFE9B39969}"/>
    <cellStyle name="Currency 9 4 2 4" xfId="17048" xr:uid="{5B191C11-8155-4314-AC54-998F477FC139}"/>
    <cellStyle name="Currency 9 4 2 5" xfId="35820" xr:uid="{AA15C7F9-80F0-4396-A2E6-09BBE5946275}"/>
    <cellStyle name="Currency 9 4 2 6" xfId="54151" xr:uid="{0677F4AD-4F1B-4DDB-8147-0C8A78BCA75C}"/>
    <cellStyle name="Currency 9 4 2 7" xfId="61996" xr:uid="{98AE8C3F-4DC5-48BC-98F8-7C187185EC87}"/>
    <cellStyle name="Currency 9 4 3" xfId="11855" xr:uid="{2F9105BB-493A-4DD0-BC42-5D9AB8DAC3E6}"/>
    <cellStyle name="Currency 9 4 3 2" xfId="30660" xr:uid="{153A4485-6CA2-439D-A7DD-55DF34A4C0E9}"/>
    <cellStyle name="Currency 9 4 3 2 2" xfId="49422" xr:uid="{C2718A20-0518-4BFD-84D1-BFF35B487938}"/>
    <cellStyle name="Currency 9 4 3 3" xfId="21269" xr:uid="{67696CF3-72BA-414F-858D-0681E578B710}"/>
    <cellStyle name="Currency 9 4 3 4" xfId="40041" xr:uid="{F9F06FF8-3195-4A32-BE08-10943F8B7ED9}"/>
    <cellStyle name="Currency 9 4 3 5" xfId="54152" xr:uid="{D1231338-BDE6-4340-A30F-DD2497B4F90A}"/>
    <cellStyle name="Currency 9 4 3 6" xfId="61997" xr:uid="{85E34A78-4486-4784-A07C-9A874EB7277C}"/>
    <cellStyle name="Currency 9 4 4" xfId="9134" xr:uid="{645C7DF7-1D10-4D45-B4DD-FACE94EBABCD}"/>
    <cellStyle name="Currency 9 4 4 2" xfId="27990" xr:uid="{F7B0C0F1-E240-4928-8B57-4F47C168DA01}"/>
    <cellStyle name="Currency 9 4 4 2 2" xfId="46752" xr:uid="{38107E4F-2B44-4E56-AE29-75C7839858C5}"/>
    <cellStyle name="Currency 9 4 4 3" xfId="18599" xr:uid="{ACF468D1-281F-40D3-AD65-D0B323E324C7}"/>
    <cellStyle name="Currency 9 4 4 4" xfId="37371" xr:uid="{5691D3E9-2169-4540-815C-5D27797A1C86}"/>
    <cellStyle name="Currency 9 4 5" xfId="24017" xr:uid="{CD3B9EE2-2D02-4534-BF74-FDAA92F152E6}"/>
    <cellStyle name="Currency 9 4 5 2" xfId="42780" xr:uid="{C0D7A621-AD0C-4975-A884-732838E826C5}"/>
    <cellStyle name="Currency 9 4 6" xfId="14626" xr:uid="{71460989-2116-420B-820C-D557FD43910D}"/>
    <cellStyle name="Currency 9 4 7" xfId="33399" xr:uid="{AD9F8C37-8D4D-418A-A430-B5EBADAEFC60}"/>
    <cellStyle name="Currency 9 4 8" xfId="51482" xr:uid="{E70B2CF2-F7FA-4A93-9D1A-19AC353B613C}"/>
    <cellStyle name="Currency 9 4 9" xfId="4970" xr:uid="{F6CFCACB-68DF-4320-890F-B20DB7C42240}"/>
    <cellStyle name="Currency 9 5" xfId="2910" xr:uid="{F5A20C88-B973-4AFC-94A7-2A6D2D2429A8}"/>
    <cellStyle name="Currency 9 5 10" xfId="59538" xr:uid="{E178DA69-40E2-428E-AAA3-EFB7FBBDD902}"/>
    <cellStyle name="Currency 9 5 2" xfId="11857" xr:uid="{86D22B68-D908-42A1-96F0-600AE0EE3CEC}"/>
    <cellStyle name="Currency 9 5 2 2" xfId="30662" xr:uid="{EA34A698-242E-4B86-9017-6AF0FA32DA32}"/>
    <cellStyle name="Currency 9 5 2 2 2" xfId="49424" xr:uid="{40F62E5F-7DAF-4BDA-B426-DD80673FA82B}"/>
    <cellStyle name="Currency 9 5 2 3" xfId="21271" xr:uid="{66CF4443-DDD0-4651-BC9A-0D2864545D69}"/>
    <cellStyle name="Currency 9 5 2 4" xfId="40043" xr:uid="{5A522C3F-37A7-4FE3-AE3B-F14086DEFE73}"/>
    <cellStyle name="Currency 9 5 2 5" xfId="54154" xr:uid="{4539D974-D4F9-4422-A7F2-A015EFF8C487}"/>
    <cellStyle name="Currency 9 5 2 6" xfId="61998" xr:uid="{2F177B6B-D775-4260-A693-17866CCBF58C}"/>
    <cellStyle name="Currency 9 5 3" xfId="11858" xr:uid="{97531F7E-31F5-44DA-9188-3142F881F55F}"/>
    <cellStyle name="Currency 9 5 3 2" xfId="30663" xr:uid="{B6EB7F44-5238-40E5-B485-92EC3C3A7FCA}"/>
    <cellStyle name="Currency 9 5 3 2 2" xfId="49425" xr:uid="{27748D43-620C-40F2-882D-930F8F2DD338}"/>
    <cellStyle name="Currency 9 5 3 3" xfId="21272" xr:uid="{8CF9BE12-83DB-4B1C-A190-5B7E0FCB0222}"/>
    <cellStyle name="Currency 9 5 3 4" xfId="40044" xr:uid="{62147676-B645-4A0F-A3B6-C475B3BEF13B}"/>
    <cellStyle name="Currency 9 5 3 5" xfId="54155" xr:uid="{179A5E8E-68B5-4C63-AD49-14FE3267FF85}"/>
    <cellStyle name="Currency 9 5 3 6" xfId="61999" xr:uid="{C79B9EDF-39C6-41AF-83C9-7BE0787036DB}"/>
    <cellStyle name="Currency 9 5 4" xfId="11856" xr:uid="{D452309E-D9E8-4713-8211-0606CDFA46A4}"/>
    <cellStyle name="Currency 9 5 4 2" xfId="30661" xr:uid="{00EAF942-617D-44D3-B473-8F1D99FE6648}"/>
    <cellStyle name="Currency 9 5 4 2 2" xfId="49423" xr:uid="{7C04E2CC-FA0A-4ECF-83D8-E50B9BDAC374}"/>
    <cellStyle name="Currency 9 5 4 3" xfId="21270" xr:uid="{ED344DD3-6689-40C5-A1A9-B012E94A68D9}"/>
    <cellStyle name="Currency 9 5 4 4" xfId="40042" xr:uid="{AF37E21B-4471-4599-B089-AD1A5B4D3575}"/>
    <cellStyle name="Currency 9 5 5" xfId="24793" xr:uid="{358FBF15-0AFB-47CC-BCB9-37BE26BEB078}"/>
    <cellStyle name="Currency 9 5 5 2" xfId="43555" xr:uid="{1BE3191A-8CE4-499C-85D5-B8A2E86F874D}"/>
    <cellStyle name="Currency 9 5 6" xfId="15402" xr:uid="{1D7F9F9E-B547-4E5D-AEFA-4B1959F1604A}"/>
    <cellStyle name="Currency 9 5 7" xfId="34174" xr:uid="{603CF5F1-6B2E-4613-B292-7370FFAD96CF}"/>
    <cellStyle name="Currency 9 5 8" xfId="54153" xr:uid="{B4113988-6650-47ED-9010-14388E11188E}"/>
    <cellStyle name="Currency 9 5 9" xfId="5746" xr:uid="{21A3C3F3-9D2D-47C1-93F3-963144629503}"/>
    <cellStyle name="Currency 9 6" xfId="2911" xr:uid="{35880402-C7E5-4ACA-85D1-41822F47D42C}"/>
    <cellStyle name="Currency 9 6 2" xfId="11859" xr:uid="{E789DA82-4220-4033-90EA-67063D93EFA1}"/>
    <cellStyle name="Currency 9 6 3" xfId="23242" xr:uid="{AD757F80-9E3F-41FA-84AC-5D6F8F56632D}"/>
    <cellStyle name="Currency 9 6 3 2" xfId="42005" xr:uid="{A0799D0C-C247-4F6E-864F-887E82D6CECD}"/>
    <cellStyle name="Currency 9 6 4" xfId="13851" xr:uid="{B54CDC4B-3DAB-4A04-9824-873D5A72C03C}"/>
    <cellStyle name="Currency 9 6 5" xfId="32624" xr:uid="{980DBADD-551D-404F-8958-1C0F2C402BBB}"/>
    <cellStyle name="Currency 9 6 6" xfId="4195" xr:uid="{6B9EB174-1E03-4B02-8757-A9B6AA399793}"/>
    <cellStyle name="Currency 9 7" xfId="2912" xr:uid="{18A86673-B03C-404D-8A82-DCB0193ECFAE}"/>
    <cellStyle name="Currency 9 7 2" xfId="11860" xr:uid="{AD361FA2-0CA3-434F-89A1-20C47D7B1DE2}"/>
    <cellStyle name="Currency 9 7 3" xfId="26434" xr:uid="{9DD2CBB8-58A0-48D0-8D3E-08F169ED9795}"/>
    <cellStyle name="Currency 9 7 3 2" xfId="45196" xr:uid="{D95301C9-39DF-412B-95B4-70114FF86D36}"/>
    <cellStyle name="Currency 9 7 4" xfId="17043" xr:uid="{22A1828A-A166-45E0-A172-885D91D5B947}"/>
    <cellStyle name="Currency 9 7 5" xfId="35815" xr:uid="{2B441818-B723-4C7A-B88E-16F740614FDE}"/>
    <cellStyle name="Currency 9 7 6" xfId="7398" xr:uid="{354F8707-5364-47DB-AA77-A16421A3667A}"/>
    <cellStyle name="Currency 9 8" xfId="8040" xr:uid="{1BD5F744-628D-4161-BD29-6726CC851CAD}"/>
    <cellStyle name="Currency 9 9" xfId="9129" xr:uid="{B5B38673-F262-4FBC-BAA1-D0F151F4D4FB}"/>
    <cellStyle name="Currency 9 9 2" xfId="27985" xr:uid="{B04B8B69-72B9-4FA2-B4D2-F2D132F102EC}"/>
    <cellStyle name="Currency 9 9 2 2" xfId="46747" xr:uid="{E31CDA50-6DB0-405A-B368-3D2B7066037D}"/>
    <cellStyle name="Currency 9 9 3" xfId="18594" xr:uid="{EE41C529-1403-43B1-9326-A6946709F1E1}"/>
    <cellStyle name="Currency 9 9 4" xfId="37366" xr:uid="{EAC9D88B-FE57-4B92-9109-00CE2DE3226D}"/>
    <cellStyle name="Currency_חול" xfId="6" xr:uid="{00000000-0005-0000-0000-0000D8000000}"/>
    <cellStyle name="custom" xfId="223" xr:uid="{00000000-0005-0000-0000-0000D9000000}"/>
    <cellStyle name="custom 10" xfId="57465" xr:uid="{6E66B6E8-78AA-4F30-B4B7-34CD02E1F451}"/>
    <cellStyle name="custom 11" xfId="57466" xr:uid="{F48870E8-4CCC-46E3-85A4-CDF26BB9E029}"/>
    <cellStyle name="custom 11 2" xfId="57467" xr:uid="{EBC551D4-EDDE-41D2-BE46-88BFFC8228BD}"/>
    <cellStyle name="custom 11 3" xfId="57468" xr:uid="{7422341E-BF29-4660-AFDE-37ED73C81950}"/>
    <cellStyle name="custom 11 4" xfId="57469" xr:uid="{0B04A5FA-CF0B-4A4F-8609-0949DCC45FA8}"/>
    <cellStyle name="custom 11 5" xfId="57470" xr:uid="{9909BEB4-2370-49B2-98DF-F4BA7ECC8E8D}"/>
    <cellStyle name="custom 11 6" xfId="57471" xr:uid="{9AF73C60-91CD-44E7-9648-43D265151DE2}"/>
    <cellStyle name="custom 11 7" xfId="57472" xr:uid="{FA117758-CCA1-436C-A366-C7046597588C}"/>
    <cellStyle name="custom 11 8" xfId="57473" xr:uid="{1CCDE946-2639-4ABB-B011-BE00076C7BB3}"/>
    <cellStyle name="custom 12" xfId="57474" xr:uid="{B5E399EB-369E-40AC-A26D-0C48A504CE22}"/>
    <cellStyle name="custom 12 2" xfId="57475" xr:uid="{B22C645D-ED72-495F-A601-60A42C500A88}"/>
    <cellStyle name="custom 12 3" xfId="57476" xr:uid="{0A465BB3-15B5-4D3F-9FAF-CEF8C0AC90B7}"/>
    <cellStyle name="custom 12 4" xfId="57477" xr:uid="{B4D6ACC0-154B-4B91-8930-D5D0E87F2B06}"/>
    <cellStyle name="custom 12 5" xfId="57478" xr:uid="{801BA863-839B-4E91-85C1-AF5E1E3D630B}"/>
    <cellStyle name="custom 12 6" xfId="57479" xr:uid="{425D039B-6A8C-4098-A5D0-73C252509950}"/>
    <cellStyle name="custom 12 7" xfId="57480" xr:uid="{FE0DC16B-7A92-44DA-99CC-A899BE09034C}"/>
    <cellStyle name="custom 12 8" xfId="57481" xr:uid="{20FC3B74-2CD5-4E6F-A473-705FF2619A93}"/>
    <cellStyle name="custom 13" xfId="57482" xr:uid="{02FC6C95-844B-49A1-A21E-EB9270CB98B1}"/>
    <cellStyle name="custom 14" xfId="57483" xr:uid="{01B3CBF1-86A9-4C4B-AE45-F6B01E321320}"/>
    <cellStyle name="custom 15" xfId="57484" xr:uid="{D70B31EE-5D6F-4406-B3BA-D25A0F8172E5}"/>
    <cellStyle name="custom 16" xfId="57485" xr:uid="{BD273C93-7076-4607-978D-215D2E13DD55}"/>
    <cellStyle name="custom 17" xfId="57486" xr:uid="{4B4CE2B5-25A1-47AC-8280-90A30DEC3429}"/>
    <cellStyle name="custom 18" xfId="57487" xr:uid="{D8131803-BF12-4747-A813-01B51628277E}"/>
    <cellStyle name="custom 18 2" xfId="57488" xr:uid="{95141940-5214-46A3-9E0A-48EEE0090E51}"/>
    <cellStyle name="custom 18 3" xfId="57489" xr:uid="{0D1BC86D-A4EC-4FAD-AEA4-F1D3CD58F674}"/>
    <cellStyle name="custom 18 4" xfId="57490" xr:uid="{0703BA7A-DBBF-438B-AC03-6F7CCBC05056}"/>
    <cellStyle name="custom 18 5" xfId="57491" xr:uid="{1667871E-561A-42AB-98BC-CAD268CF866A}"/>
    <cellStyle name="custom 19" xfId="57492" xr:uid="{54F1DEEA-BA94-43CA-B393-AF5E720D5471}"/>
    <cellStyle name="custom 19 2" xfId="57493" xr:uid="{70F33776-9747-4FDF-AC2A-EE1CF871E983}"/>
    <cellStyle name="custom 19 3" xfId="57494" xr:uid="{55B626E1-6717-42BD-B263-DE1619A16744}"/>
    <cellStyle name="custom 19 4" xfId="57495" xr:uid="{6711EB00-5A1E-4BD9-851E-F4E6981C25B4}"/>
    <cellStyle name="custom 19 5" xfId="57496" xr:uid="{F3F5F162-DEF1-4095-BE15-086EE8AA2CB8}"/>
    <cellStyle name="custom 2" xfId="57497" xr:uid="{AC64646C-5237-476F-98D0-1FCCA825A863}"/>
    <cellStyle name="custom 2 10" xfId="57498" xr:uid="{C27F7072-3183-47C4-8190-933CAD485B94}"/>
    <cellStyle name="custom 2 11" xfId="57499" xr:uid="{B1150CA8-437C-428E-BF57-865F96C1B578}"/>
    <cellStyle name="custom 2 12" xfId="57500" xr:uid="{1F1BF529-9138-430A-9640-2C60B56083FF}"/>
    <cellStyle name="custom 2 13" xfId="57501" xr:uid="{ADBEBA82-4D55-41E6-936D-963E26A100B2}"/>
    <cellStyle name="custom 2 14" xfId="57502" xr:uid="{794DBF42-C283-48AC-9846-29524515EC63}"/>
    <cellStyle name="custom 2 15" xfId="57503" xr:uid="{806005F6-8C55-4188-8523-6BD25DC06A78}"/>
    <cellStyle name="custom 2 16" xfId="57504" xr:uid="{073924D0-E28A-481F-B91C-5887AC4E0B40}"/>
    <cellStyle name="custom 2 17" xfId="57505" xr:uid="{3879E337-FD4F-4972-9B20-8A48265518B6}"/>
    <cellStyle name="custom 2 18" xfId="57506" xr:uid="{1F9C7A66-8ECD-48CC-BDA8-FC53A84370AE}"/>
    <cellStyle name="custom 2 19" xfId="57507" xr:uid="{47EE8717-91D9-4C51-B467-81E91CFD78F3}"/>
    <cellStyle name="custom 2 2" xfId="57508" xr:uid="{C65EE81C-4672-424F-92DE-DF843F632695}"/>
    <cellStyle name="custom 2 20" xfId="57509" xr:uid="{3B52574C-4C1A-4AE0-823D-FD1C950CCC64}"/>
    <cellStyle name="custom 2 21" xfId="57510" xr:uid="{B03A40FE-CA61-48E4-BCB8-DCC584F79814}"/>
    <cellStyle name="custom 2 22" xfId="57511" xr:uid="{2B6FD168-D0AC-4095-9AE9-8BBA5F50024D}"/>
    <cellStyle name="custom 2 23" xfId="57512" xr:uid="{55953249-5CCD-492A-B34C-A7A6736A7D69}"/>
    <cellStyle name="custom 2 24" xfId="57513" xr:uid="{A566260E-7A94-4AB0-99E0-DC6656515943}"/>
    <cellStyle name="custom 2 25" xfId="57514" xr:uid="{77224B2D-EE18-4B52-BF7F-1DFE9F47E96D}"/>
    <cellStyle name="custom 2 26" xfId="57515" xr:uid="{B6B44269-1D26-4038-BE39-F7C05D193170}"/>
    <cellStyle name="custom 2 27" xfId="57516" xr:uid="{8716D2A9-F0F1-4DEF-9FB7-BA7E7C380716}"/>
    <cellStyle name="custom 2 28" xfId="57517" xr:uid="{A49D9388-4CDC-4775-82A1-1BB9539A6FE9}"/>
    <cellStyle name="custom 2 29" xfId="57518" xr:uid="{69D4E0D7-D9A7-4727-95A5-28592F691BCB}"/>
    <cellStyle name="custom 2 3" xfId="57519" xr:uid="{60D1B64F-2C2B-450E-81EF-AC9A5B2572E0}"/>
    <cellStyle name="custom 2 4" xfId="57520" xr:uid="{803A47B8-53A4-489A-9687-D36378A44327}"/>
    <cellStyle name="custom 2 5" xfId="57521" xr:uid="{FEFC8C6B-52E4-4212-AB55-FA738ACA2B1A}"/>
    <cellStyle name="custom 2 6" xfId="57522" xr:uid="{90ED606A-44DB-43CF-99BA-5282136EF55E}"/>
    <cellStyle name="custom 2 7" xfId="57523" xr:uid="{7BC7B3BD-D508-4651-9C58-D51DC26048A8}"/>
    <cellStyle name="custom 2 8" xfId="57524" xr:uid="{E9706BC1-C9CE-47F5-9F56-571B162B53CC}"/>
    <cellStyle name="custom 2 9" xfId="57525" xr:uid="{D24D797C-8F3B-404D-8EBD-B8064C6B7DF3}"/>
    <cellStyle name="custom 20" xfId="57526" xr:uid="{0B53A025-C4DF-4122-BE63-8A0FA2C31556}"/>
    <cellStyle name="custom 20 2" xfId="57527" xr:uid="{CB23E1AB-B2DE-474C-9B30-37B83B0F76FF}"/>
    <cellStyle name="custom 20 3" xfId="57528" xr:uid="{B4E15584-3181-4C5E-B77B-7BABD863E911}"/>
    <cellStyle name="custom 20 4" xfId="57529" xr:uid="{37DED00D-D00B-4BC2-840D-17351003D7AB}"/>
    <cellStyle name="custom 20 5" xfId="57530" xr:uid="{6C318D8C-1B7A-4A2E-8C99-16E6032CB4AD}"/>
    <cellStyle name="custom 21" xfId="57531" xr:uid="{2560712D-57FF-430D-AF11-4F2E9DDCD7BB}"/>
    <cellStyle name="custom 22" xfId="57532" xr:uid="{B106BCB3-8723-48A5-A7E5-ECD304492296}"/>
    <cellStyle name="custom 23" xfId="57533" xr:uid="{906A5A32-8E9A-4A0D-8415-CC6E63053356}"/>
    <cellStyle name="custom 23 2" xfId="57534" xr:uid="{17C87D99-B188-4B11-82D1-93363AEB4260}"/>
    <cellStyle name="custom 23 2 2" xfId="57535" xr:uid="{D619F9AD-5BE9-4452-97BB-165B354157AA}"/>
    <cellStyle name="custom 23 3" xfId="57536" xr:uid="{B09BBB92-5163-49AC-A560-D014B693C3E1}"/>
    <cellStyle name="custom 24" xfId="57537" xr:uid="{4E1F7251-2197-4F27-AEC1-D8A577A4ED70}"/>
    <cellStyle name="custom 24 2" xfId="57538" xr:uid="{1B10FF82-3E64-4FE6-978C-D173B67F9D55}"/>
    <cellStyle name="custom 25" xfId="57539" xr:uid="{FF1FD9C2-E1BD-4EFF-9692-18AD1E397424}"/>
    <cellStyle name="custom 25 2" xfId="57540" xr:uid="{FE51884A-1CFE-477E-A00C-54832C640AE2}"/>
    <cellStyle name="custom 26" xfId="57541" xr:uid="{BE942B11-CA95-45D5-97CC-69784E76A7C9}"/>
    <cellStyle name="custom 26 2" xfId="57542" xr:uid="{ABE0A6E6-C0DE-4E62-B8DE-EBCF7A1BACD4}"/>
    <cellStyle name="custom 27" xfId="57543" xr:uid="{DC439941-B84E-4CC7-AF8E-E5BAFF1925C3}"/>
    <cellStyle name="custom 28" xfId="57544" xr:uid="{6C479245-1218-45EB-BC95-1730C4E5C4AA}"/>
    <cellStyle name="custom 29" xfId="57545" xr:uid="{306407B9-913F-43B3-AB49-42D07A17921C}"/>
    <cellStyle name="custom 3" xfId="57546" xr:uid="{6EAFD9F3-C7FF-474F-8EFA-B53B27879EC0}"/>
    <cellStyle name="custom 3 2" xfId="57547" xr:uid="{29C92FB1-F42A-4652-9C64-722E8DEF43C2}"/>
    <cellStyle name="custom 30" xfId="57548" xr:uid="{80F2F1FF-4E52-488D-AA78-815B886791F6}"/>
    <cellStyle name="custom 31" xfId="57464" xr:uid="{4F7D126B-399C-49FD-BF5D-4BFB5CF35F33}"/>
    <cellStyle name="custom 4" xfId="57549" xr:uid="{D0599B0F-D4BE-4683-B311-3A5C7EA725EA}"/>
    <cellStyle name="custom 4 10" xfId="57550" xr:uid="{CD3AF4D9-E71F-4BD3-A48D-B1762B662396}"/>
    <cellStyle name="custom 4 11" xfId="57551" xr:uid="{94D953AD-C234-4528-AD8E-85A6AF44CD44}"/>
    <cellStyle name="custom 4 12" xfId="57552" xr:uid="{082F846D-8F0E-460C-A75E-3F4046EE4A16}"/>
    <cellStyle name="custom 4 13" xfId="57553" xr:uid="{F68921B2-D887-4932-83F4-C1E503ACDD58}"/>
    <cellStyle name="custom 4 14" xfId="57554" xr:uid="{4C899F63-B09B-4B40-BF4F-F850313F2FF5}"/>
    <cellStyle name="custom 4 15" xfId="57555" xr:uid="{2980945D-9F21-4B02-9D24-9597F582AA9A}"/>
    <cellStyle name="custom 4 16" xfId="57556" xr:uid="{46C1EDE6-9065-4F9B-B638-016E6719CC0D}"/>
    <cellStyle name="custom 4 17" xfId="57557" xr:uid="{7F09BAB2-7088-42D3-B446-45EA1FB24F12}"/>
    <cellStyle name="custom 4 18" xfId="57558" xr:uid="{E755E05F-7F28-49B1-8AB9-A9BCD6371D79}"/>
    <cellStyle name="custom 4 19" xfId="57559" xr:uid="{8D8CD8D0-F4EA-4524-8703-59882E76D5E0}"/>
    <cellStyle name="custom 4 2" xfId="57560" xr:uid="{1B0D7D10-AFD8-4881-A453-0E681E68CF0A}"/>
    <cellStyle name="custom 4 20" xfId="57561" xr:uid="{1A59A4EA-11DB-4FEC-B11C-14ED4F8F0463}"/>
    <cellStyle name="custom 4 21" xfId="57562" xr:uid="{D0651277-65BF-43B2-8C5D-812CB1DECDC4}"/>
    <cellStyle name="custom 4 22" xfId="57563" xr:uid="{DCA71499-B07D-43DD-98ED-7286CB061F87}"/>
    <cellStyle name="custom 4 23" xfId="57564" xr:uid="{1EA10420-2BC3-4D51-BC3A-E822F91F5457}"/>
    <cellStyle name="custom 4 24" xfId="57565" xr:uid="{B747B7CB-F8CC-4C74-89E6-BA5435586299}"/>
    <cellStyle name="custom 4 3" xfId="57566" xr:uid="{C661919D-9E75-4AEC-B17F-8076F7C7CD31}"/>
    <cellStyle name="custom 4 4" xfId="57567" xr:uid="{4DD1F20A-C67D-42BF-9534-832279FF3ED5}"/>
    <cellStyle name="custom 4 5" xfId="57568" xr:uid="{78C229D8-9EB6-4226-8D15-0EE6F7CB8734}"/>
    <cellStyle name="custom 4 6" xfId="57569" xr:uid="{5D822E10-1AD4-4914-9B28-30912BC6C7C5}"/>
    <cellStyle name="custom 4 7" xfId="57570" xr:uid="{4F637F1B-BB9B-4F5D-96A5-6165FE30FC46}"/>
    <cellStyle name="custom 4 8" xfId="57571" xr:uid="{DB258655-B6BE-4917-AE1D-DCD5832C4506}"/>
    <cellStyle name="custom 4 9" xfId="57572" xr:uid="{A80B2D5C-CA30-4B82-A7AB-5EC306F13526}"/>
    <cellStyle name="custom 5" xfId="57573" xr:uid="{EECC08E9-C806-489B-BDAC-3128920EEAA8}"/>
    <cellStyle name="custom 5 10" xfId="57574" xr:uid="{8C4A670F-BD18-4537-BBC1-F56D9BBAB5C8}"/>
    <cellStyle name="custom 5 11" xfId="57575" xr:uid="{46A7079B-1474-4BC5-96F5-39497681700A}"/>
    <cellStyle name="custom 5 12" xfId="57576" xr:uid="{344DF06C-CB2F-44CF-8BAC-0A6AFFDF7C23}"/>
    <cellStyle name="custom 5 13" xfId="57577" xr:uid="{5AC302BE-D939-47A1-8D9B-0F8307401565}"/>
    <cellStyle name="custom 5 14" xfId="57578" xr:uid="{B065D90C-026F-4CFD-9F76-93B8F0BE9E93}"/>
    <cellStyle name="custom 5 15" xfId="57579" xr:uid="{92B4BC10-23AD-4B05-B868-2D3869AEA7B7}"/>
    <cellStyle name="custom 5 16" xfId="57580" xr:uid="{1F110BB4-A170-491F-97B4-B2990E9027F4}"/>
    <cellStyle name="custom 5 17" xfId="57581" xr:uid="{BFA8C5C5-D5E4-4883-ADEC-13B0F11926B7}"/>
    <cellStyle name="custom 5 18" xfId="57582" xr:uid="{777B0235-9B83-4274-A480-5A3E61C0724C}"/>
    <cellStyle name="custom 5 19" xfId="57583" xr:uid="{C452AB0C-587D-4F47-AE12-7DFE992842B1}"/>
    <cellStyle name="custom 5 2" xfId="57584" xr:uid="{9AFB8383-AD58-4634-9CBA-698107906EB3}"/>
    <cellStyle name="custom 5 20" xfId="57585" xr:uid="{F279A44A-E950-40F6-964C-C25093E0B9F7}"/>
    <cellStyle name="custom 5 21" xfId="57586" xr:uid="{79904B6E-AF2A-4B05-9CC3-78729437D246}"/>
    <cellStyle name="custom 5 22" xfId="57587" xr:uid="{2A7A2B41-720F-4CFA-8FE3-178F069D9300}"/>
    <cellStyle name="custom 5 23" xfId="57588" xr:uid="{EC8F5F12-2112-41CA-91BC-A90915FDC6D9}"/>
    <cellStyle name="custom 5 24" xfId="57589" xr:uid="{7571BF39-49FA-41C3-97A4-85F6431AD5A6}"/>
    <cellStyle name="custom 5 3" xfId="57590" xr:uid="{3762CF17-C656-45C2-BBB0-C37CDE00FBF5}"/>
    <cellStyle name="custom 5 4" xfId="57591" xr:uid="{4CFC7275-0198-4D59-90B6-6772A80A6EE9}"/>
    <cellStyle name="custom 5 5" xfId="57592" xr:uid="{A30AA0DA-18B1-49BF-96E0-8B95C6BD2033}"/>
    <cellStyle name="custom 5 6" xfId="57593" xr:uid="{4A0E175E-DA25-49C9-AEAA-243F5A1CEC56}"/>
    <cellStyle name="custom 5 7" xfId="57594" xr:uid="{051C13F9-0A46-4B22-B8DD-B1471B29B9DD}"/>
    <cellStyle name="custom 5 8" xfId="57595" xr:uid="{F0D11608-A1D6-4D8C-B9BA-4681BC329E91}"/>
    <cellStyle name="custom 5 9" xfId="57596" xr:uid="{C9D44ADA-DD61-465C-8774-6427D04AA4F9}"/>
    <cellStyle name="custom 6" xfId="57597" xr:uid="{B69C18FA-4424-4018-96BE-83E944B2B0B5}"/>
    <cellStyle name="custom 6 10" xfId="57598" xr:uid="{DD3CE9A2-9E0A-4B42-BD8B-3D143C7DAD57}"/>
    <cellStyle name="custom 6 11" xfId="57599" xr:uid="{5E752E84-36BB-470E-AE08-E43C570261D6}"/>
    <cellStyle name="custom 6 12" xfId="57600" xr:uid="{C3E5E9F9-75A3-4D40-B555-3552B3B86417}"/>
    <cellStyle name="custom 6 13" xfId="57601" xr:uid="{4A4F9E94-34AD-488D-92AA-224530439B4A}"/>
    <cellStyle name="custom 6 14" xfId="57602" xr:uid="{7CBE762F-3895-42EA-9CAB-349B1C558D77}"/>
    <cellStyle name="custom 6 15" xfId="57603" xr:uid="{9C710DF4-1EA0-4559-BDD1-70A7A35685B5}"/>
    <cellStyle name="custom 6 16" xfId="57604" xr:uid="{01E80934-4F41-415D-9159-B0096E418549}"/>
    <cellStyle name="custom 6 17" xfId="57605" xr:uid="{A9E5EC80-8E01-4755-B963-B41D4A611280}"/>
    <cellStyle name="custom 6 18" xfId="57606" xr:uid="{0CF32F05-2FBB-42DA-AAA5-7F92F52603AB}"/>
    <cellStyle name="custom 6 19" xfId="57607" xr:uid="{B1351C50-F5AB-4437-BCF1-A3261E9B8DC5}"/>
    <cellStyle name="custom 6 2" xfId="57608" xr:uid="{5588D785-12F4-42E1-B417-1DECB8312DC3}"/>
    <cellStyle name="custom 6 20" xfId="57609" xr:uid="{7824645A-9B57-40A0-8783-3687D6A3995A}"/>
    <cellStyle name="custom 6 21" xfId="57610" xr:uid="{9FBFF108-7C5E-4699-ABD5-03467FC6E8A4}"/>
    <cellStyle name="custom 6 22" xfId="57611" xr:uid="{4587AC30-1B10-46F9-A2A5-D28391417B04}"/>
    <cellStyle name="custom 6 23" xfId="57612" xr:uid="{BB0232AF-E7DE-4BDC-90BC-8DC37CFB43AF}"/>
    <cellStyle name="custom 6 24" xfId="57613" xr:uid="{60E28A87-BA40-4214-969F-01F5ACBDD0EC}"/>
    <cellStyle name="custom 6 3" xfId="57614" xr:uid="{147ABD89-9772-4726-8CA0-99B9E0A112A5}"/>
    <cellStyle name="custom 6 4" xfId="57615" xr:uid="{22626BA9-B1E7-4F5F-BD3E-A2655B4576C7}"/>
    <cellStyle name="custom 6 5" xfId="57616" xr:uid="{74CB8714-C3EC-40FA-894F-41B7F2BFCD4C}"/>
    <cellStyle name="custom 6 6" xfId="57617" xr:uid="{5D420F44-FEDF-472A-96D0-6952A1F9BEAE}"/>
    <cellStyle name="custom 6 7" xfId="57618" xr:uid="{FA214598-2761-49B7-8F8F-0373B8E02A8C}"/>
    <cellStyle name="custom 6 8" xfId="57619" xr:uid="{178FE41F-66E3-44EA-9302-E31EED3736B7}"/>
    <cellStyle name="custom 6 9" xfId="57620" xr:uid="{CB60F6CA-B374-47F0-9BA5-95FD1A7B90EC}"/>
    <cellStyle name="custom 7" xfId="57621" xr:uid="{49BFFCCC-FBC2-4562-995D-989CF7AC1275}"/>
    <cellStyle name="custom 8" xfId="57622" xr:uid="{0AA190B8-F198-4233-B0DF-4305A0416920}"/>
    <cellStyle name="custom 9" xfId="57623" xr:uid="{EE0CF5CB-0BB9-4457-8A4D-E733DA67C724}"/>
    <cellStyle name="d_תנאי הצמדה " xfId="224" xr:uid="{00000000-0005-0000-0000-0000DA000000}"/>
    <cellStyle name="Date" xfId="225" xr:uid="{00000000-0005-0000-0000-0000DB000000}"/>
    <cellStyle name="Date Short" xfId="226" xr:uid="{00000000-0005-0000-0000-0000DC000000}"/>
    <cellStyle name="Date_Harcava Q4 " xfId="227" xr:uid="{00000000-0005-0000-0000-0000DD000000}"/>
    <cellStyle name="Decimal" xfId="228" xr:uid="{00000000-0005-0000-0000-0000DE000000}"/>
    <cellStyle name="E&amp;Y House" xfId="229" xr:uid="{00000000-0005-0000-0000-0000DF000000}"/>
    <cellStyle name="Emphasis 1" xfId="230" xr:uid="{00000000-0005-0000-0000-0000E0000000}"/>
    <cellStyle name="Emphasis 2" xfId="231" xr:uid="{00000000-0005-0000-0000-0000E1000000}"/>
    <cellStyle name="Emphasis 3" xfId="232" xr:uid="{00000000-0005-0000-0000-0000E2000000}"/>
    <cellStyle name="Enter Currency (0)" xfId="233" xr:uid="{00000000-0005-0000-0000-0000E3000000}"/>
    <cellStyle name="Enter Currency (0) 2" xfId="234" xr:uid="{00000000-0005-0000-0000-0000E4000000}"/>
    <cellStyle name="Enter Currency (0) 3" xfId="235" xr:uid="{00000000-0005-0000-0000-0000E5000000}"/>
    <cellStyle name="Enter Currency (2)" xfId="236" xr:uid="{00000000-0005-0000-0000-0000E6000000}"/>
    <cellStyle name="Enter Currency (2) 2" xfId="237" xr:uid="{00000000-0005-0000-0000-0000E7000000}"/>
    <cellStyle name="Enter Currency (2) 3" xfId="238" xr:uid="{00000000-0005-0000-0000-0000E8000000}"/>
    <cellStyle name="Enter Units (0)" xfId="239" xr:uid="{00000000-0005-0000-0000-0000E9000000}"/>
    <cellStyle name="Enter Units (0) 2" xfId="240" xr:uid="{00000000-0005-0000-0000-0000EA000000}"/>
    <cellStyle name="Enter Units (0) 3" xfId="241" xr:uid="{00000000-0005-0000-0000-0000EB000000}"/>
    <cellStyle name="Enter Units (1)" xfId="242" xr:uid="{00000000-0005-0000-0000-0000EC000000}"/>
    <cellStyle name="Enter Units (1) 2" xfId="243" xr:uid="{00000000-0005-0000-0000-0000ED000000}"/>
    <cellStyle name="Enter Units (1) 3" xfId="244" xr:uid="{00000000-0005-0000-0000-0000EE000000}"/>
    <cellStyle name="Enter Units (2)" xfId="245" xr:uid="{00000000-0005-0000-0000-0000EF000000}"/>
    <cellStyle name="Enter Units (2) 2" xfId="246" xr:uid="{00000000-0005-0000-0000-0000F0000000}"/>
    <cellStyle name="Enter Units (2) 3" xfId="247" xr:uid="{00000000-0005-0000-0000-0000F1000000}"/>
    <cellStyle name="Excel Built-in Normal" xfId="663" xr:uid="{169A9E23-B2FC-48B8-B606-69216BEE28D1}"/>
    <cellStyle name="Excel Built-in Normal 2" xfId="664" xr:uid="{F3EF16AA-9553-4F26-B278-99F596EECE8E}"/>
    <cellStyle name="Excel Built-in Normal 3" xfId="57624" xr:uid="{603C33D8-2182-4991-9D85-D83720D75A22}"/>
    <cellStyle name="Excel_BuiltIn_Comma 1" xfId="248" xr:uid="{00000000-0005-0000-0000-0000F2000000}"/>
    <cellStyle name="Explanatory Text 10" xfId="57625" xr:uid="{835007D3-CC2C-4C17-A3DE-393524B23B25}"/>
    <cellStyle name="Explanatory Text 10 2" xfId="57626" xr:uid="{42A458C0-DCF9-410C-8711-AD3A83205AEF}"/>
    <cellStyle name="Explanatory Text 10 3" xfId="57627" xr:uid="{803F7C30-1C47-4E81-94C3-8A6DF835A902}"/>
    <cellStyle name="Explanatory Text 10 4" xfId="57628" xr:uid="{8231DABD-20A0-4832-9397-E1D77E89075E}"/>
    <cellStyle name="Explanatory Text 10 5" xfId="57629" xr:uid="{E0733CAD-C698-4840-BF4E-0E862F0F9BF5}"/>
    <cellStyle name="Explanatory Text 11" xfId="57630" xr:uid="{45832245-C512-4889-9673-8D311622CA92}"/>
    <cellStyle name="Explanatory Text 11 2" xfId="57631" xr:uid="{6FDEEB84-6B54-40CF-A5ED-75D2B5E84830}"/>
    <cellStyle name="Explanatory Text 11 3" xfId="57632" xr:uid="{5D3120E8-216F-4F62-8015-A7B095134868}"/>
    <cellStyle name="Explanatory Text 11 4" xfId="57633" xr:uid="{2C388FCF-79E0-46E1-B6F7-B1F576DAD684}"/>
    <cellStyle name="Explanatory Text 11 5" xfId="57634" xr:uid="{5455B6C1-31F1-4BF6-91F6-0BE9E8565B78}"/>
    <cellStyle name="Explanatory Text 12" xfId="57635" xr:uid="{83C1B888-C0EE-4F71-A824-21254CCA527A}"/>
    <cellStyle name="Explanatory Text 12 2" xfId="57636" xr:uid="{EF4DCC26-58D9-415C-9695-05B677533A81}"/>
    <cellStyle name="Explanatory Text 13" xfId="57637" xr:uid="{2DF415C8-C61F-4ED6-A67A-5955310DF012}"/>
    <cellStyle name="Explanatory Text 13 2" xfId="57638" xr:uid="{AB61E7F6-28DA-4E0C-89C5-B159F002FE89}"/>
    <cellStyle name="Explanatory Text 14" xfId="57639" xr:uid="{4FD3BBB9-8706-43D9-B156-C2E063BCACEF}"/>
    <cellStyle name="Explanatory Text 14 2" xfId="57640" xr:uid="{C7712C3D-74D4-4E75-921D-1556CE7ACBEE}"/>
    <cellStyle name="Explanatory Text 15" xfId="57641" xr:uid="{DD303D25-64A4-46B5-8DAC-231FB8F3CE96}"/>
    <cellStyle name="Explanatory Text 16" xfId="723" xr:uid="{EFB161B5-0EEA-4831-A7A8-4E4BC2C4DF6A}"/>
    <cellStyle name="Explanatory Text 2" xfId="775" xr:uid="{13732BAB-8B9C-4869-8240-D393FF9D5286}"/>
    <cellStyle name="Explanatory Text 2 2" xfId="2913" xr:uid="{F8F30A75-2EE6-4249-B86B-ED6AE82D42C7}"/>
    <cellStyle name="Explanatory Text 2 3" xfId="60051" xr:uid="{93D1B4B7-1688-4F8F-B4F7-AC97111FABF9}"/>
    <cellStyle name="Explanatory Text 2 4" xfId="57642" xr:uid="{0FACDD3E-3B9F-4F18-B050-19449AE255BF}"/>
    <cellStyle name="Explanatory Text 3" xfId="837" xr:uid="{49197E82-1999-4467-B84C-B349C43692E8}"/>
    <cellStyle name="Explanatory Text 3 2" xfId="2914" xr:uid="{E1218809-865C-4378-A725-F11196E150BD}"/>
    <cellStyle name="Explanatory Text 3 3" xfId="2915" xr:uid="{DB1AD9DE-68AA-4E19-9600-12BE4AD8CB3F}"/>
    <cellStyle name="Explanatory Text 3 3 2" xfId="11861" xr:uid="{CF205295-3FBA-4AC3-A187-FA6B952F7BDC}"/>
    <cellStyle name="Explanatory Text 3 3 3" xfId="8042" xr:uid="{780F3503-7826-4C99-A899-97726A0F47F6}"/>
    <cellStyle name="Explanatory Text 3 4" xfId="57643" xr:uid="{A01CB6B2-CFB3-4EE6-922C-B87C1C283125}"/>
    <cellStyle name="Explanatory Text 4" xfId="2916" xr:uid="{F69F15D9-9A31-4F9B-A8B8-7B1ECEFC890C}"/>
    <cellStyle name="Explanatory Text 4 10" xfId="57645" xr:uid="{595B9FFB-51AC-4528-83BF-ECAFBB03C500}"/>
    <cellStyle name="Explanatory Text 4 11" xfId="57646" xr:uid="{424CF7A5-FC85-43BC-834D-6829DA6CFBE1}"/>
    <cellStyle name="Explanatory Text 4 12" xfId="57647" xr:uid="{0BA467F8-7494-44D4-928A-AD1055AC2BD7}"/>
    <cellStyle name="Explanatory Text 4 13" xfId="57648" xr:uid="{751C5BE4-F3EF-4C65-BEBB-5C3A728F2826}"/>
    <cellStyle name="Explanatory Text 4 14" xfId="57644" xr:uid="{97D993F0-C567-41D8-A080-E29088D2E5C3}"/>
    <cellStyle name="Explanatory Text 4 2" xfId="57649" xr:uid="{772F11E4-B6E9-4566-A24F-4B8F3ED62639}"/>
    <cellStyle name="Explanatory Text 4 3" xfId="57650" xr:uid="{3123E1DD-3672-4484-80DA-89E01A348810}"/>
    <cellStyle name="Explanatory Text 4 4" xfId="57651" xr:uid="{90B11366-805B-42C4-8912-2BC13D77F2D7}"/>
    <cellStyle name="Explanatory Text 4 5" xfId="57652" xr:uid="{DB9A71C6-4394-4A24-8600-1376B1992CD9}"/>
    <cellStyle name="Explanatory Text 4 6" xfId="57653" xr:uid="{39636BC6-920E-493B-BF22-B6546CFB2F0C}"/>
    <cellStyle name="Explanatory Text 4 7" xfId="57654" xr:uid="{6A81EC08-6EC5-4EFC-B4FE-92DD7AFFD335}"/>
    <cellStyle name="Explanatory Text 4 8" xfId="57655" xr:uid="{671B5B28-329F-4E18-BEED-C41D26F141AB}"/>
    <cellStyle name="Explanatory Text 4 9" xfId="57656" xr:uid="{47D3FA21-C5DA-414E-90CA-D0227AE1612C}"/>
    <cellStyle name="Explanatory Text 5" xfId="2917" xr:uid="{2460DFFA-DC13-4DAA-A805-5CF99F0FC4E1}"/>
    <cellStyle name="Explanatory Text 5 10" xfId="57658" xr:uid="{4B46F9B6-177B-4D42-B202-1783E447150C}"/>
    <cellStyle name="Explanatory Text 5 11" xfId="57659" xr:uid="{B5334742-EA30-4BA6-9EE0-C358FB280060}"/>
    <cellStyle name="Explanatory Text 5 12" xfId="57660" xr:uid="{DE8D01B4-B687-4A1A-ACC2-FCD74CC47A64}"/>
    <cellStyle name="Explanatory Text 5 13" xfId="57661" xr:uid="{4AF51D08-936E-4A28-B52C-88F36810B9B2}"/>
    <cellStyle name="Explanatory Text 5 14" xfId="57657" xr:uid="{5A084AA7-18BB-404B-AA5C-BE679B23FB65}"/>
    <cellStyle name="Explanatory Text 5 2" xfId="57662" xr:uid="{E1B8AAC5-ADF7-4BD2-986A-79CF1B82EFA9}"/>
    <cellStyle name="Explanatory Text 5 3" xfId="57663" xr:uid="{E8458DDD-3909-415D-954B-A742F2068B74}"/>
    <cellStyle name="Explanatory Text 5 4" xfId="57664" xr:uid="{CD4EE432-F750-4FF5-AC9C-28519CDC69C2}"/>
    <cellStyle name="Explanatory Text 5 5" xfId="57665" xr:uid="{44B9AD65-D526-41F9-9804-BBE1B91797B8}"/>
    <cellStyle name="Explanatory Text 5 6" xfId="57666" xr:uid="{E9B3B30F-2706-4558-98A9-17ED90EA8487}"/>
    <cellStyle name="Explanatory Text 5 7" xfId="57667" xr:uid="{D5B015F1-9CE3-42C0-8351-790C54E45109}"/>
    <cellStyle name="Explanatory Text 5 8" xfId="57668" xr:uid="{AA67CAD8-015B-4CCB-8D72-0F8059666AC1}"/>
    <cellStyle name="Explanatory Text 5 9" xfId="57669" xr:uid="{9137D92A-9194-406B-8DCA-549CD3D3E7C7}"/>
    <cellStyle name="Explanatory Text 6" xfId="8043" xr:uid="{A583FF74-088E-4738-A4DA-B9BF23AA6C4C}"/>
    <cellStyle name="Explanatory Text 6 10" xfId="57670" xr:uid="{C95F8942-9960-4362-8362-418AF3AE5879}"/>
    <cellStyle name="Explanatory Text 6 2" xfId="57671" xr:uid="{FE66A44D-2350-4C91-8641-E7561CC7E184}"/>
    <cellStyle name="Explanatory Text 6 3" xfId="57672" xr:uid="{A60256E0-123E-4302-B406-E35F74D7DCE6}"/>
    <cellStyle name="Explanatory Text 6 4" xfId="57673" xr:uid="{A9FD7E90-7648-41F0-A7F1-F7EC9510519A}"/>
    <cellStyle name="Explanatory Text 6 5" xfId="57674" xr:uid="{40B1322A-D9F8-459F-B80C-E161FABECDD9}"/>
    <cellStyle name="Explanatory Text 6 6" xfId="57675" xr:uid="{0810E2DF-4C70-48B2-B90C-09E53B9143C5}"/>
    <cellStyle name="Explanatory Text 6 7" xfId="57676" xr:uid="{194D5950-EBB6-4ED4-A324-5B3085EE941A}"/>
    <cellStyle name="Explanatory Text 6 8" xfId="57677" xr:uid="{94EB32C0-24BD-44F4-AA9F-A69AE5532FDE}"/>
    <cellStyle name="Explanatory Text 6 9" xfId="57678" xr:uid="{97D030BF-B4D4-47B5-A1EB-E4C235ACA2C3}"/>
    <cellStyle name="Explanatory Text 7" xfId="57679" xr:uid="{BA63FEB9-542C-4170-961A-A87E91FD9942}"/>
    <cellStyle name="Explanatory Text 7 2" xfId="57680" xr:uid="{5DB8B7A6-E139-4682-97B6-0DB7C8A7AFC9}"/>
    <cellStyle name="Explanatory Text 7 3" xfId="57681" xr:uid="{61F53707-11F6-4E11-8C7B-99FCC16C3F32}"/>
    <cellStyle name="Explanatory Text 7 4" xfId="57682" xr:uid="{76FA9585-1EE8-4458-BD12-51B7B6779413}"/>
    <cellStyle name="Explanatory Text 7 5" xfId="57683" xr:uid="{BD356F58-272C-47FB-8851-5D6137B7231E}"/>
    <cellStyle name="Explanatory Text 7 6" xfId="57684" xr:uid="{994F5F8E-9463-46BA-83B9-860E137D4428}"/>
    <cellStyle name="Explanatory Text 7 7" xfId="57685" xr:uid="{BEAF9AB2-B038-4AFA-8CC9-94AD3E6ED22A}"/>
    <cellStyle name="Explanatory Text 7 8" xfId="57686" xr:uid="{76E51BDB-87B4-46CE-9AD5-5FEEF869F827}"/>
    <cellStyle name="Explanatory Text 7 9" xfId="57687" xr:uid="{6B590CA9-E020-4418-9855-EA42D4E19F56}"/>
    <cellStyle name="Explanatory Text 8" xfId="57688" xr:uid="{6BB69910-9821-4827-8E78-A6F369B78F4C}"/>
    <cellStyle name="Explanatory Text 8 2" xfId="57689" xr:uid="{E052CB73-6B0A-4E67-A01D-6EB5D192848F}"/>
    <cellStyle name="Explanatory Text 8 3" xfId="57690" xr:uid="{BB4EFE3F-960F-4CA5-A152-2FC1F82B8FDE}"/>
    <cellStyle name="Explanatory Text 8 4" xfId="57691" xr:uid="{01999091-407E-42F2-8551-920F28F806DC}"/>
    <cellStyle name="Explanatory Text 8 5" xfId="57692" xr:uid="{42AF014A-3C99-4894-BD19-6E748B86BA7C}"/>
    <cellStyle name="Explanatory Text 8 6" xfId="57693" xr:uid="{AB03A02F-C176-4F07-8F42-DB753200C939}"/>
    <cellStyle name="Explanatory Text 8 7" xfId="57694" xr:uid="{2DF72E2A-2CDD-4208-96E1-B6DBB9D03329}"/>
    <cellStyle name="Explanatory Text 8 8" xfId="57695" xr:uid="{646E0FA7-3532-48F1-AEC3-A0F5FA896C23}"/>
    <cellStyle name="Explanatory Text 8 9" xfId="57696" xr:uid="{EE500110-A8E2-4664-944D-84E8CF55CD6A}"/>
    <cellStyle name="Explanatory Text 9" xfId="57697" xr:uid="{C73F1BEE-6413-4CC6-B102-F932603B4331}"/>
    <cellStyle name="Explanatory Text 9 2" xfId="57698" xr:uid="{C69705DF-9F8F-443C-A520-3D5E4138A821}"/>
    <cellStyle name="Explanatory Text 9 3" xfId="57699" xr:uid="{65124230-0958-4EFE-8764-C8938D62481C}"/>
    <cellStyle name="Explanatory Text 9 4" xfId="57700" xr:uid="{4F7F08EE-3797-43CF-90C3-C0DCDA8FB62E}"/>
    <cellStyle name="Explanatory Text 9 5" xfId="57701" xr:uid="{BCE0B03F-8C50-40A2-8692-3929401ED47F}"/>
    <cellStyle name="Explanatory Text 9 6" xfId="57702" xr:uid="{FD00FE00-D8B5-47A1-88B9-7E9D312B7DAF}"/>
    <cellStyle name="Explanatory Text 9 7" xfId="57703" xr:uid="{5F573AC9-7DBB-4020-9ADA-636C462D6573}"/>
    <cellStyle name="Explanatory Text 9 8" xfId="57704" xr:uid="{5865DA8C-0293-4D27-B8A1-7453E10D119D}"/>
    <cellStyle name="Fixed" xfId="249" xr:uid="{00000000-0005-0000-0000-0000F3000000}"/>
    <cellStyle name="fourdecplace" xfId="250" xr:uid="{00000000-0005-0000-0000-0000F4000000}"/>
    <cellStyle name="Good 10" xfId="57705" xr:uid="{B4407F31-1414-4ABB-83CF-06BE034009F8}"/>
    <cellStyle name="Good 10 2" xfId="57706" xr:uid="{5B7C3B9D-9EC8-4117-843B-3D4831C5BC99}"/>
    <cellStyle name="Good 10 3" xfId="57707" xr:uid="{1D91D15F-BC5C-437C-91C4-D9DCBF0C2D71}"/>
    <cellStyle name="Good 10 4" xfId="57708" xr:uid="{7463F2A3-FE46-4E80-B389-374928B28689}"/>
    <cellStyle name="Good 10 5" xfId="57709" xr:uid="{CC8AA19C-C3F8-4B32-AE6A-F156D3E9108F}"/>
    <cellStyle name="Good 11" xfId="57710" xr:uid="{56C7B85E-EA62-4939-B7F2-A135E3E728AA}"/>
    <cellStyle name="Good 11 2" xfId="57711" xr:uid="{97B90677-716D-4BA4-9ABB-8ECBE1D0E500}"/>
    <cellStyle name="Good 11 3" xfId="57712" xr:uid="{02877111-F62D-453A-83E3-E7267863778D}"/>
    <cellStyle name="Good 11 4" xfId="57713" xr:uid="{A3F85838-C1F9-4C3C-94EE-1CC37EB02097}"/>
    <cellStyle name="Good 11 5" xfId="57714" xr:uid="{3645B39A-555C-480B-89F1-6A856D679C3F}"/>
    <cellStyle name="Good 12" xfId="57715" xr:uid="{E25D4DC0-1E1A-41C8-9D99-6014AEAE2521}"/>
    <cellStyle name="Good 12 2" xfId="57716" xr:uid="{0947306C-B9DA-4E6C-A993-B7D80E3B3242}"/>
    <cellStyle name="Good 13" xfId="57717" xr:uid="{5220CE04-7DC0-4B8E-AB59-34F7E5ECBC96}"/>
    <cellStyle name="Good 13 2" xfId="57718" xr:uid="{AF671452-0C06-46E1-B802-F94325987C5C}"/>
    <cellStyle name="Good 14" xfId="57719" xr:uid="{ADE7359F-B129-4315-B629-32C14099E4C8}"/>
    <cellStyle name="Good 14 2" xfId="57720" xr:uid="{F32DDE3B-9CC2-4883-BB94-A9E969D94A88}"/>
    <cellStyle name="Good 15" xfId="57721" xr:uid="{329BC878-790E-4510-A2BA-E78D587369C4}"/>
    <cellStyle name="Good 16" xfId="724" xr:uid="{83AE135C-7D92-4D91-A4A4-65DC9F934020}"/>
    <cellStyle name="Good 2" xfId="251" xr:uid="{00000000-0005-0000-0000-0000F5000000}"/>
    <cellStyle name="Good 2 2" xfId="2918" xr:uid="{A045E10C-3035-4D13-B44B-882A9E341615}"/>
    <cellStyle name="Good 2 3" xfId="60052" xr:uid="{0E3E87FE-8444-4C77-9E6B-432EECB74C50}"/>
    <cellStyle name="Good 2 4" xfId="57722" xr:uid="{66DE5AC2-85CA-4159-A285-4C35A99B000F}"/>
    <cellStyle name="Good 2 5" xfId="776" xr:uid="{596BB120-82F8-47D6-B87A-24860565BC5F}"/>
    <cellStyle name="Good 3" xfId="252" xr:uid="{00000000-0005-0000-0000-0000F6000000}"/>
    <cellStyle name="Good 3 2" xfId="2919" xr:uid="{3D24CFF5-D9C1-41C1-886E-4C4DFB9F215D}"/>
    <cellStyle name="Good 3 3" xfId="2920" xr:uid="{5F015D9A-45E8-4AE2-84E2-53DC9BD7D493}"/>
    <cellStyle name="Good 3 3 2" xfId="11862" xr:uid="{CABF8C56-EBF8-4C74-B507-C657EC647DEC}"/>
    <cellStyle name="Good 3 3 3" xfId="8044" xr:uid="{67A0BAF6-5E2D-4075-A6C8-D2FDD099FA23}"/>
    <cellStyle name="Good 3 4" xfId="57723" xr:uid="{4F9A71FF-A663-4997-80A3-D941233EA131}"/>
    <cellStyle name="Good 3 5" xfId="828" xr:uid="{42ABD7B7-8C28-4F37-9D6A-3BA460620351}"/>
    <cellStyle name="Good 4" xfId="253" xr:uid="{00000000-0005-0000-0000-0000F7000000}"/>
    <cellStyle name="Good 4 10" xfId="57725" xr:uid="{E8D79D2C-A948-4309-8373-E5F7D592D4C3}"/>
    <cellStyle name="Good 4 11" xfId="57726" xr:uid="{DCB41073-F01A-4A8F-B1EA-A8DFE28B17A2}"/>
    <cellStyle name="Good 4 12" xfId="57727" xr:uid="{89275F15-08F8-481C-BFA4-DE47EB43E8D0}"/>
    <cellStyle name="Good 4 13" xfId="57728" xr:uid="{DE741BD8-9E63-4DBA-8771-07789A558EE8}"/>
    <cellStyle name="Good 4 14" xfId="57724" xr:uid="{1622478E-C0FE-4D50-B3E7-3853CC700439}"/>
    <cellStyle name="Good 4 15" xfId="2921" xr:uid="{F7DC79AB-2C2B-45B3-9F5F-28C1490873B0}"/>
    <cellStyle name="Good 4 2" xfId="57729" xr:uid="{40B46B95-4BF3-4C2A-80AC-CFE190B42F0C}"/>
    <cellStyle name="Good 4 3" xfId="57730" xr:uid="{519586F4-BABC-48DA-B90A-B75D4D1C74B4}"/>
    <cellStyle name="Good 4 4" xfId="57731" xr:uid="{7B294AE7-C50D-4213-875B-9AE7E0F929DC}"/>
    <cellStyle name="Good 4 5" xfId="57732" xr:uid="{B7D2D61D-7B91-4CFE-A224-BC4BCB795BBE}"/>
    <cellStyle name="Good 4 6" xfId="57733" xr:uid="{569B49BB-F8F3-4D88-8A20-4CAF860C8F12}"/>
    <cellStyle name="Good 4 7" xfId="57734" xr:uid="{B359104D-C004-46D6-8E33-AC8EF0EA7EEA}"/>
    <cellStyle name="Good 4 8" xfId="57735" xr:uid="{E4097CB1-C9C3-42ED-AFAC-FF8411236604}"/>
    <cellStyle name="Good 4 9" xfId="57736" xr:uid="{6606B835-F42D-4F4B-BA5B-81736A74F84D}"/>
    <cellStyle name="Good 5" xfId="2922" xr:uid="{3064920D-3363-4F77-96AB-89DED9F5945A}"/>
    <cellStyle name="Good 5 10" xfId="57738" xr:uid="{FA7742B7-E7A1-4226-BA53-F8E0C4D147DE}"/>
    <cellStyle name="Good 5 11" xfId="57739" xr:uid="{FF44816D-4141-45FE-80EC-8C33E2684484}"/>
    <cellStyle name="Good 5 12" xfId="57740" xr:uid="{31BC4AF8-BAF0-4CF8-9910-BC4F401D0DFA}"/>
    <cellStyle name="Good 5 13" xfId="57741" xr:uid="{6C174EDF-21A9-4E5A-8A7F-0BE769E56409}"/>
    <cellStyle name="Good 5 14" xfId="57737" xr:uid="{E356E6E0-ECEC-44FD-A351-4B5FCF8CE3DB}"/>
    <cellStyle name="Good 5 2" xfId="57742" xr:uid="{81EA5CB9-E7E8-4CC1-B71B-CD3CE54E629A}"/>
    <cellStyle name="Good 5 3" xfId="57743" xr:uid="{E6F2CE16-7CDF-42D0-ACCA-66295CB88764}"/>
    <cellStyle name="Good 5 4" xfId="57744" xr:uid="{78A8B7CE-3103-4F70-AF02-2ADE7D5C4C71}"/>
    <cellStyle name="Good 5 5" xfId="57745" xr:uid="{4CD53634-4772-4C22-BEC9-FCC464A0A5EB}"/>
    <cellStyle name="Good 5 6" xfId="57746" xr:uid="{9198FC77-B63E-4C28-90AF-4727B7CE33DF}"/>
    <cellStyle name="Good 5 7" xfId="57747" xr:uid="{E980E7EC-78E5-4352-8EEF-3302C288B246}"/>
    <cellStyle name="Good 5 8" xfId="57748" xr:uid="{5227E3AB-180B-4EB0-8229-ABBD018A0713}"/>
    <cellStyle name="Good 5 9" xfId="57749" xr:uid="{8331A390-7722-4460-B62A-554E69238553}"/>
    <cellStyle name="Good 6" xfId="8045" xr:uid="{A77E544F-004D-4294-BEA1-3432635C0E87}"/>
    <cellStyle name="Good 6 10" xfId="57750" xr:uid="{E60E5D52-A81B-453D-80C7-DA6A5810473D}"/>
    <cellStyle name="Good 6 2" xfId="57751" xr:uid="{4DC41B55-8EC8-45C4-9826-DDB3C0C230D7}"/>
    <cellStyle name="Good 6 3" xfId="57752" xr:uid="{8333C807-D406-4A6A-B3CC-0B2993D2D53E}"/>
    <cellStyle name="Good 6 4" xfId="57753" xr:uid="{131CDC57-8811-4073-A3A0-5D742129A341}"/>
    <cellStyle name="Good 6 5" xfId="57754" xr:uid="{A4A9CEE7-FFB4-40C6-9EF8-4A6E75CAC2C2}"/>
    <cellStyle name="Good 6 6" xfId="57755" xr:uid="{0C9DC848-B9DB-495E-AD06-436CEC8CBA79}"/>
    <cellStyle name="Good 6 7" xfId="57756" xr:uid="{77F2A825-89F8-4BEF-98F4-E01D726C60B5}"/>
    <cellStyle name="Good 6 8" xfId="57757" xr:uid="{8549EC31-8CBD-4D05-B245-C5C2F735FA40}"/>
    <cellStyle name="Good 6 9" xfId="57758" xr:uid="{47535070-A176-491E-8A76-C4E86255F9DB}"/>
    <cellStyle name="Good 7" xfId="57759" xr:uid="{64C74D9F-3DFE-4351-88D3-7DE9B6D4D962}"/>
    <cellStyle name="Good 7 2" xfId="57760" xr:uid="{91874DAF-51EE-498C-86B9-DE78B07C456F}"/>
    <cellStyle name="Good 7 3" xfId="57761" xr:uid="{9D49438B-9E83-48E5-A80D-7B7E31EA3B33}"/>
    <cellStyle name="Good 7 4" xfId="57762" xr:uid="{C01AB3F6-C381-4BBB-A896-CFF0D9B6A8DE}"/>
    <cellStyle name="Good 7 5" xfId="57763" xr:uid="{8F57DD10-7820-4C32-8A6D-8062D756E098}"/>
    <cellStyle name="Good 7 6" xfId="57764" xr:uid="{21C66F13-14AD-41E4-9159-D00525CF4826}"/>
    <cellStyle name="Good 7 7" xfId="57765" xr:uid="{0EEF2F9A-0645-4B08-931C-22FC6A20FE61}"/>
    <cellStyle name="Good 7 8" xfId="57766" xr:uid="{00FDE052-FE9F-4265-9A59-C65C29D2960F}"/>
    <cellStyle name="Good 7 9" xfId="57767" xr:uid="{C1132504-DE3C-4EA8-AFFC-23E4B642E223}"/>
    <cellStyle name="Good 8" xfId="57768" xr:uid="{5AC3F592-4941-4E01-B5B3-19921C9F45D9}"/>
    <cellStyle name="Good 8 2" xfId="57769" xr:uid="{11F991D6-2188-4962-8D56-5FE26FABD777}"/>
    <cellStyle name="Good 8 3" xfId="57770" xr:uid="{C370D446-D6D0-436B-A465-107DED7F37E9}"/>
    <cellStyle name="Good 8 4" xfId="57771" xr:uid="{A3E245A7-C81F-4350-93CB-496E425FED20}"/>
    <cellStyle name="Good 8 5" xfId="57772" xr:uid="{FEA552BE-89C0-4A37-9BA4-9DEA3EE8D2E8}"/>
    <cellStyle name="Good 8 6" xfId="57773" xr:uid="{8FD9A8F2-5010-405E-B720-2276185D65A7}"/>
    <cellStyle name="Good 8 7" xfId="57774" xr:uid="{5F923106-3005-4D7C-A993-A4751576B9DE}"/>
    <cellStyle name="Good 8 8" xfId="57775" xr:uid="{B33D014C-B458-4BFD-B56B-CFE74FCCF2CB}"/>
    <cellStyle name="Good 8 9" xfId="57776" xr:uid="{9DC47502-03BA-4750-96CE-C28346FAB05B}"/>
    <cellStyle name="Good 9" xfId="57777" xr:uid="{DC57054F-A1A0-4445-85F0-71D1B64B4140}"/>
    <cellStyle name="Good 9 2" xfId="57778" xr:uid="{122D296F-A7D2-4ADB-B2C2-84EC62C45937}"/>
    <cellStyle name="Good 9 3" xfId="57779" xr:uid="{2B94327B-9B79-447A-B0AF-804CB6041029}"/>
    <cellStyle name="Good 9 4" xfId="57780" xr:uid="{91F5863B-6F38-41C9-A3BC-45E914270AC8}"/>
    <cellStyle name="Good 9 5" xfId="57781" xr:uid="{DFAED847-CB1F-445C-A111-672325D63B5C}"/>
    <cellStyle name="Good 9 6" xfId="57782" xr:uid="{D84E7A4E-54A9-496F-B065-426407656206}"/>
    <cellStyle name="Good 9 7" xfId="57783" xr:uid="{CCF6C3F6-C07B-4FCA-B804-D69E347F35BA}"/>
    <cellStyle name="Good 9 8" xfId="57784" xr:uid="{759C3A2F-92FD-414C-B7ED-410428538C6D}"/>
    <cellStyle name="Grey" xfId="254" xr:uid="{00000000-0005-0000-0000-0000F8000000}"/>
    <cellStyle name="GWG_GgGoGT™_x0006_" xfId="255" xr:uid="{00000000-0005-0000-0000-0000F9000000}"/>
    <cellStyle name="Head 1" xfId="256" xr:uid="{00000000-0005-0000-0000-0000FA000000}"/>
    <cellStyle name="Header1" xfId="257" xr:uid="{00000000-0005-0000-0000-0000FB000000}"/>
    <cellStyle name="Header2" xfId="258" xr:uid="{00000000-0005-0000-0000-0000FC000000}"/>
    <cellStyle name="Heading 1 10" xfId="57785" xr:uid="{B46C328E-317A-47CA-9E1B-3BAFFD251712}"/>
    <cellStyle name="Heading 1 10 2" xfId="57786" xr:uid="{0C4D8D96-7DFB-4C51-9A73-1083642CA328}"/>
    <cellStyle name="Heading 1 10 3" xfId="57787" xr:uid="{2AE54098-2C63-463A-90EA-E9AD939D222D}"/>
    <cellStyle name="Heading 1 10 4" xfId="57788" xr:uid="{9B5B46E4-665D-4F16-908B-C7AE984331BC}"/>
    <cellStyle name="Heading 1 10 5" xfId="57789" xr:uid="{412C608D-AD13-4263-A07A-CCBB81B0812E}"/>
    <cellStyle name="Heading 1 11" xfId="57790" xr:uid="{80C1756D-1851-4555-90EF-CBB4C0243553}"/>
    <cellStyle name="Heading 1 11 2" xfId="57791" xr:uid="{BDFEFC27-C09C-4A2E-92E1-F520556C50B8}"/>
    <cellStyle name="Heading 1 11 3" xfId="57792" xr:uid="{62DB052C-B9DB-4F7B-9F6B-762514B81503}"/>
    <cellStyle name="Heading 1 11 4" xfId="57793" xr:uid="{6CC1C22A-C984-4B88-A5AF-6F9382B9634A}"/>
    <cellStyle name="Heading 1 11 5" xfId="57794" xr:uid="{8FA4EC50-DD72-48FD-9959-9CA644C46AE1}"/>
    <cellStyle name="Heading 1 12" xfId="57795" xr:uid="{B92A99A2-F8C6-49D6-AD1F-7A32E6CBEBF6}"/>
    <cellStyle name="Heading 1 12 2" xfId="57796" xr:uid="{35464CA9-7673-4E8B-BB13-823BB5566E7A}"/>
    <cellStyle name="Heading 1 13" xfId="57797" xr:uid="{6EBFB819-BB92-4F96-BDF7-3AC0A978CE3A}"/>
    <cellStyle name="Heading 1 13 2" xfId="57798" xr:uid="{36412E7E-208A-476B-95FB-8ACB405F21EE}"/>
    <cellStyle name="Heading 1 14" xfId="57799" xr:uid="{B60076D7-1338-4EEC-AA56-5894F4ED0F33}"/>
    <cellStyle name="Heading 1 14 2" xfId="57800" xr:uid="{AF7FD53D-1168-4FD4-A009-31A470FE8C2E}"/>
    <cellStyle name="Heading 1 15" xfId="57801" xr:uid="{BC8FB297-4107-49C1-B1A2-071DAA1B949A}"/>
    <cellStyle name="Heading 1 16" xfId="725" xr:uid="{777F5841-2FE5-4874-BCCB-0BA8276E973D}"/>
    <cellStyle name="Heading 1 2" xfId="259" xr:uid="{00000000-0005-0000-0000-0000FD000000}"/>
    <cellStyle name="Heading 1 2 2" xfId="2923" xr:uid="{DB102AA6-A72E-4CC8-BF63-395EA41E27A3}"/>
    <cellStyle name="Heading 1 2 3" xfId="60053" xr:uid="{03B31C41-E7EB-44C1-BB76-5036D6BA3B4C}"/>
    <cellStyle name="Heading 1 2 4" xfId="57802" xr:uid="{9FC9FAB7-0A90-4950-A52C-CB8B87F9F9B4}"/>
    <cellStyle name="Heading 1 2 5" xfId="777" xr:uid="{CC321D70-2338-47C0-B564-49CE3C1EBCDA}"/>
    <cellStyle name="Heading 1 3" xfId="260" xr:uid="{00000000-0005-0000-0000-0000FE000000}"/>
    <cellStyle name="Heading 1 3 2" xfId="2924" xr:uid="{ED6A36CA-2807-48B6-BA9D-DDA660CEBCD4}"/>
    <cellStyle name="Heading 1 3 3" xfId="2925" xr:uid="{6C741950-4F0A-40D7-82FC-8DAFB9E428D5}"/>
    <cellStyle name="Heading 1 3 3 2" xfId="11863" xr:uid="{9057174E-0466-4789-BE5C-131878FC4253}"/>
    <cellStyle name="Heading 1 3 3 3" xfId="8046" xr:uid="{B0533180-4EA6-41AE-A691-DA8342BC3298}"/>
    <cellStyle name="Heading 1 3 4" xfId="57803" xr:uid="{BA98195B-FA24-45F1-89CD-A56994386E0D}"/>
    <cellStyle name="Heading 1 3 5" xfId="824" xr:uid="{28C78647-2502-40A3-A3B4-F2DCE2E022D2}"/>
    <cellStyle name="Heading 1 4" xfId="261" xr:uid="{00000000-0005-0000-0000-0000FF000000}"/>
    <cellStyle name="Heading 1 4 10" xfId="57805" xr:uid="{6D9A50C8-C7C6-4EDF-9A2D-E870715995A5}"/>
    <cellStyle name="Heading 1 4 11" xfId="57806" xr:uid="{4E52E54D-E250-4A8A-86AD-A20B739CC247}"/>
    <cellStyle name="Heading 1 4 12" xfId="57807" xr:uid="{92B885E6-771B-44EA-9E16-ED9ADC9D36EF}"/>
    <cellStyle name="Heading 1 4 13" xfId="57808" xr:uid="{71A05CC6-36FA-4202-8021-108B8773CA4C}"/>
    <cellStyle name="Heading 1 4 14" xfId="57804" xr:uid="{16D99AB3-AD84-47D7-8CBA-C9EBB96E9FB3}"/>
    <cellStyle name="Heading 1 4 15" xfId="2926" xr:uid="{FC344C3F-8599-4709-BA41-DF7D3971AD6F}"/>
    <cellStyle name="Heading 1 4 2" xfId="57809" xr:uid="{4A8D5A73-FF0C-473E-8C3B-97F4FD6C25DB}"/>
    <cellStyle name="Heading 1 4 3" xfId="57810" xr:uid="{A0FC79DE-4DB1-4A1C-8966-DED313F9C33E}"/>
    <cellStyle name="Heading 1 4 4" xfId="57811" xr:uid="{28753A65-DCE2-4660-B50D-65E921A47635}"/>
    <cellStyle name="Heading 1 4 5" xfId="57812" xr:uid="{7B2EB11A-93CD-4E54-A318-A51E86AF2224}"/>
    <cellStyle name="Heading 1 4 6" xfId="57813" xr:uid="{FFFBE887-2A44-4CA6-BD89-C7EE1DDD5F31}"/>
    <cellStyle name="Heading 1 4 7" xfId="57814" xr:uid="{6FA91F6F-63CC-4650-A747-7BF9CC9CF993}"/>
    <cellStyle name="Heading 1 4 8" xfId="57815" xr:uid="{CD9EF5FF-098B-45C0-90EC-4AB876E297C8}"/>
    <cellStyle name="Heading 1 4 9" xfId="57816" xr:uid="{DBB2CD5C-52EC-476B-86D8-EF2388712AF1}"/>
    <cellStyle name="Heading 1 5" xfId="2927" xr:uid="{5FC29614-EF28-4D4B-8038-823790A518A2}"/>
    <cellStyle name="Heading 1 5 10" xfId="57818" xr:uid="{FFBF2315-1743-408D-B8CF-8FE265E17A43}"/>
    <cellStyle name="Heading 1 5 11" xfId="57819" xr:uid="{2FB0CBC0-4ED1-4E8E-91F5-12D3A8F074BA}"/>
    <cellStyle name="Heading 1 5 12" xfId="57820" xr:uid="{F86E4967-F0C2-49E6-A75E-2D8EE8476380}"/>
    <cellStyle name="Heading 1 5 13" xfId="57821" xr:uid="{0FE74655-1A15-4A72-86C6-CBCDEC1E8C29}"/>
    <cellStyle name="Heading 1 5 14" xfId="57817" xr:uid="{73E5BF2E-8CB0-4436-AC63-AB049D694996}"/>
    <cellStyle name="Heading 1 5 2" xfId="57822" xr:uid="{13D39065-64AD-4231-B36C-B31892A611BD}"/>
    <cellStyle name="Heading 1 5 3" xfId="57823" xr:uid="{E549A950-0869-4B8E-8ACC-70080EAE96CD}"/>
    <cellStyle name="Heading 1 5 4" xfId="57824" xr:uid="{B2FB1F5E-A69D-4856-B089-A4ABD5BC11F3}"/>
    <cellStyle name="Heading 1 5 5" xfId="57825" xr:uid="{D27B777E-7DE3-4AFC-9DF2-B7672C14FC5B}"/>
    <cellStyle name="Heading 1 5 6" xfId="57826" xr:uid="{0FAC9EAB-98AC-4C5E-B1E2-D3A2FD887E9B}"/>
    <cellStyle name="Heading 1 5 7" xfId="57827" xr:uid="{61D90162-2766-466C-97C2-0E8DAA5C6067}"/>
    <cellStyle name="Heading 1 5 8" xfId="57828" xr:uid="{5F0FA5F5-3091-4806-9195-B31F97662638}"/>
    <cellStyle name="Heading 1 5 9" xfId="57829" xr:uid="{0537BA6F-B97A-46F1-8C69-1D3987DC14CB}"/>
    <cellStyle name="Heading 1 6" xfId="8047" xr:uid="{DDEBEE97-8A15-4A15-A666-3A63768E6AE3}"/>
    <cellStyle name="Heading 1 6 10" xfId="57830" xr:uid="{28F6A997-4ADF-428C-B40C-B37CD523D3DA}"/>
    <cellStyle name="Heading 1 6 2" xfId="57831" xr:uid="{0E93BBC6-94C3-43B7-9C62-087103AA5B82}"/>
    <cellStyle name="Heading 1 6 3" xfId="57832" xr:uid="{149FA08C-79AD-4921-AC41-D0B0BF9EB03E}"/>
    <cellStyle name="Heading 1 6 4" xfId="57833" xr:uid="{17613E61-B605-4B20-9A3F-B46361D03E30}"/>
    <cellStyle name="Heading 1 6 5" xfId="57834" xr:uid="{98FFAA71-2DA0-40B0-B3DE-E80BEF6D46BA}"/>
    <cellStyle name="Heading 1 6 6" xfId="57835" xr:uid="{1375707A-938B-45A0-8DC2-AC01753356C8}"/>
    <cellStyle name="Heading 1 6 7" xfId="57836" xr:uid="{5EB2E719-0783-4607-BCD8-1019BEC6556E}"/>
    <cellStyle name="Heading 1 6 8" xfId="57837" xr:uid="{414017B7-1887-4AC1-9591-4CE3599BCD53}"/>
    <cellStyle name="Heading 1 6 9" xfId="57838" xr:uid="{5403AB3E-50E6-4008-91A9-0DF5D2AF8A99}"/>
    <cellStyle name="Heading 1 7" xfId="57839" xr:uid="{FE7AD163-597E-4074-B676-08A715F19D64}"/>
    <cellStyle name="Heading 1 7 2" xfId="57840" xr:uid="{A8DB0518-C553-4690-80F3-FCA77A693890}"/>
    <cellStyle name="Heading 1 7 3" xfId="57841" xr:uid="{FA1D468C-19AE-4BF8-B466-C84CADC11D43}"/>
    <cellStyle name="Heading 1 7 4" xfId="57842" xr:uid="{D1474B28-4044-41C9-8CF7-484998941766}"/>
    <cellStyle name="Heading 1 7 5" xfId="57843" xr:uid="{EC50D9A4-8F20-4BDF-B127-759D007D98E1}"/>
    <cellStyle name="Heading 1 7 6" xfId="57844" xr:uid="{FD97C750-2F0B-40F7-AEBF-343DFEEE79FF}"/>
    <cellStyle name="Heading 1 7 7" xfId="57845" xr:uid="{933B8B31-ECA3-4C0F-92AE-629411079CA7}"/>
    <cellStyle name="Heading 1 7 8" xfId="57846" xr:uid="{74AC6F22-8093-45AE-B7DE-BBA54E9E9B31}"/>
    <cellStyle name="Heading 1 7 9" xfId="57847" xr:uid="{B1C0036D-8DE7-4BDF-91E9-76FBBD83DE68}"/>
    <cellStyle name="Heading 1 8" xfId="57848" xr:uid="{CAFF4233-8359-4E50-854A-4DA8F812B919}"/>
    <cellStyle name="Heading 1 8 2" xfId="57849" xr:uid="{D9BC7CCC-8C1C-43AA-B965-4A26E4802A65}"/>
    <cellStyle name="Heading 1 8 3" xfId="57850" xr:uid="{F468307C-F783-422B-91AA-21358F3A9B71}"/>
    <cellStyle name="Heading 1 8 4" xfId="57851" xr:uid="{F6F8698E-4CE9-43F0-9D97-A61DA131A0FD}"/>
    <cellStyle name="Heading 1 8 5" xfId="57852" xr:uid="{87F36555-C639-442C-A5F9-352D3C9DC5F4}"/>
    <cellStyle name="Heading 1 8 6" xfId="57853" xr:uid="{BE80B37B-5378-4FD2-A609-CEE68233C887}"/>
    <cellStyle name="Heading 1 8 7" xfId="57854" xr:uid="{D8E7CB2A-4865-4078-9F74-7B00CA9A968B}"/>
    <cellStyle name="Heading 1 8 8" xfId="57855" xr:uid="{DF285AAE-EDF0-4544-93A8-837A0CEDEEEE}"/>
    <cellStyle name="Heading 1 8 9" xfId="57856" xr:uid="{50503471-5EBA-4B30-BFBC-5E3870939211}"/>
    <cellStyle name="Heading 1 9" xfId="57857" xr:uid="{C2121B4F-6D3D-4151-A5A8-46AAF0EAFFEF}"/>
    <cellStyle name="Heading 1 9 2" xfId="57858" xr:uid="{695741B8-A4F5-47B4-8E1A-18EEAAAA2CBC}"/>
    <cellStyle name="Heading 1 9 3" xfId="57859" xr:uid="{19A2AAD8-E462-4AB8-A20D-D8D7C2FEFC7B}"/>
    <cellStyle name="Heading 1 9 4" xfId="57860" xr:uid="{17A96DA3-9FD0-4653-AD4F-0FF8537D4988}"/>
    <cellStyle name="Heading 1 9 5" xfId="57861" xr:uid="{A0697B2F-F7E5-4636-839B-EE9CE9B553A7}"/>
    <cellStyle name="Heading 1 9 6" xfId="57862" xr:uid="{D793D070-01F5-47BB-A016-3DDC43415D4B}"/>
    <cellStyle name="Heading 1 9 7" xfId="57863" xr:uid="{28C8CC12-5F64-46FA-9A60-CE068FC1775E}"/>
    <cellStyle name="Heading 1 9 8" xfId="57864" xr:uid="{DB8B011A-F479-4C44-AC71-C790E159D7CD}"/>
    <cellStyle name="Heading 2 10" xfId="57865" xr:uid="{B5AAADFF-1B32-49B7-A17D-8B9ED92BD22C}"/>
    <cellStyle name="Heading 2 10 2" xfId="57866" xr:uid="{29A5850E-AB3E-4BE2-BCB2-DB7C3BF5F2F8}"/>
    <cellStyle name="Heading 2 10 3" xfId="57867" xr:uid="{C791662F-A2B1-4D99-8FFF-73E83CEAA307}"/>
    <cellStyle name="Heading 2 10 4" xfId="57868" xr:uid="{A83827D2-2419-4067-AB90-5F014B2293ED}"/>
    <cellStyle name="Heading 2 10 5" xfId="57869" xr:uid="{A44F39F2-6B77-406D-91C7-C6281CF40A54}"/>
    <cellStyle name="Heading 2 11" xfId="57870" xr:uid="{FF65F579-214D-4043-9D43-C02D7348FB26}"/>
    <cellStyle name="Heading 2 11 2" xfId="57871" xr:uid="{E82ED33D-C5FF-42E7-BB1C-36B4616B4808}"/>
    <cellStyle name="Heading 2 11 3" xfId="57872" xr:uid="{F99427C3-4907-4443-AD6F-31917A87FAD0}"/>
    <cellStyle name="Heading 2 11 4" xfId="57873" xr:uid="{C9302660-B852-4B79-869F-0F77FB258416}"/>
    <cellStyle name="Heading 2 11 5" xfId="57874" xr:uid="{DFC1DD6B-9528-4749-9D33-C01B473D535B}"/>
    <cellStyle name="Heading 2 12" xfId="57875" xr:uid="{757DE6F1-DE03-469A-A87B-E06D7039C9FA}"/>
    <cellStyle name="Heading 2 12 2" xfId="57876" xr:uid="{7FDE15A4-E20D-4EBD-A5FB-0B3CA2DF0E42}"/>
    <cellStyle name="Heading 2 13" xfId="57877" xr:uid="{1D7E09C9-B86D-4425-ACD4-2C3B978C3F30}"/>
    <cellStyle name="Heading 2 13 2" xfId="57878" xr:uid="{BCFD600B-EE43-438D-AC7D-AF33576FEAE9}"/>
    <cellStyle name="Heading 2 14" xfId="57879" xr:uid="{0A549DAC-FE23-4E4C-9062-7C34D4D7B0CB}"/>
    <cellStyle name="Heading 2 14 2" xfId="57880" xr:uid="{2C1A9D12-C26F-45C5-AFC6-2F878F5E82D8}"/>
    <cellStyle name="Heading 2 15" xfId="57881" xr:uid="{24C4E44A-7880-4872-97DA-9FEA7A318110}"/>
    <cellStyle name="Heading 2 16" xfId="726" xr:uid="{1F70240D-3A0D-4745-A90E-75967FD3D121}"/>
    <cellStyle name="Heading 2 2" xfId="262" xr:uid="{00000000-0005-0000-0000-000000010000}"/>
    <cellStyle name="Heading 2 2 2" xfId="2928" xr:uid="{E2DDF3B0-9F28-4A6F-927D-0D86A6B06530}"/>
    <cellStyle name="Heading 2 2 3" xfId="60054" xr:uid="{2BF587A7-960D-4712-A777-C2D9C38EB5A7}"/>
    <cellStyle name="Heading 2 2 4" xfId="57882" xr:uid="{50877733-2873-4215-A7AC-18EB4A5A6B46}"/>
    <cellStyle name="Heading 2 2 5" xfId="778" xr:uid="{6C28F21F-A82C-49FB-9677-D7117284947E}"/>
    <cellStyle name="Heading 2 3" xfId="263" xr:uid="{00000000-0005-0000-0000-000001010000}"/>
    <cellStyle name="Heading 2 3 2" xfId="2929" xr:uid="{EF2A716F-18AC-44FD-9600-CF627FC5544C}"/>
    <cellStyle name="Heading 2 3 3" xfId="2930" xr:uid="{56B40986-EFF3-4499-8E92-D1D4362D254C}"/>
    <cellStyle name="Heading 2 3 3 2" xfId="11864" xr:uid="{C8314DCA-A653-49C2-8C4F-81C5C75070AE}"/>
    <cellStyle name="Heading 2 3 3 3" xfId="8048" xr:uid="{3E3A0272-9901-4F49-9765-0381886D801E}"/>
    <cellStyle name="Heading 2 3 4" xfId="57883" xr:uid="{45B9B227-0653-4CD4-9FAF-46046B53033F}"/>
    <cellStyle name="Heading 2 3 5" xfId="825" xr:uid="{019AA54C-EBB7-4BA6-A403-2498730FA2B7}"/>
    <cellStyle name="Heading 2 4" xfId="264" xr:uid="{00000000-0005-0000-0000-000002010000}"/>
    <cellStyle name="Heading 2 4 10" xfId="57885" xr:uid="{C5E0FC61-A673-40DD-A031-0BEFC15AF276}"/>
    <cellStyle name="Heading 2 4 11" xfId="57886" xr:uid="{2E7F79C9-8DB0-49B2-9CD9-51AC9F1DF056}"/>
    <cellStyle name="Heading 2 4 12" xfId="57887" xr:uid="{6E5651D0-FD9D-4BAB-88F8-8D88AFFD9C47}"/>
    <cellStyle name="Heading 2 4 13" xfId="57888" xr:uid="{21F9E596-DFDB-4840-BBF3-F3D9549F4F10}"/>
    <cellStyle name="Heading 2 4 14" xfId="57884" xr:uid="{49320D95-5142-4E02-AE90-CE0880FE6109}"/>
    <cellStyle name="Heading 2 4 15" xfId="2931" xr:uid="{9E3CA107-7E4B-40F3-A5E3-7AF459B63B4A}"/>
    <cellStyle name="Heading 2 4 2" xfId="57889" xr:uid="{D2D3743F-A6D7-42A2-BB28-31353A38093E}"/>
    <cellStyle name="Heading 2 4 3" xfId="57890" xr:uid="{921346F8-22FF-454C-AE49-45653542E5C4}"/>
    <cellStyle name="Heading 2 4 4" xfId="57891" xr:uid="{FD900E01-9F84-4ED8-9F3A-438C04D59BD2}"/>
    <cellStyle name="Heading 2 4 5" xfId="57892" xr:uid="{F0AA3CED-43FF-4336-9C0B-356504D9935E}"/>
    <cellStyle name="Heading 2 4 6" xfId="57893" xr:uid="{6FC1590D-AC4D-4259-BE28-628F13B46507}"/>
    <cellStyle name="Heading 2 4 7" xfId="57894" xr:uid="{1F201CD0-AA35-4C4D-BC7A-D12B91E06015}"/>
    <cellStyle name="Heading 2 4 8" xfId="57895" xr:uid="{9C798AEE-F36E-43FA-BDA2-611C21F857AA}"/>
    <cellStyle name="Heading 2 4 9" xfId="57896" xr:uid="{CFC77564-F2DE-4A50-85B9-35D35343A8B8}"/>
    <cellStyle name="Heading 2 5" xfId="2932" xr:uid="{213E752B-39A3-4B75-BDFE-49897AA07606}"/>
    <cellStyle name="Heading 2 5 10" xfId="57898" xr:uid="{463B2407-ECBD-4FB1-8CC9-28046E080211}"/>
    <cellStyle name="Heading 2 5 11" xfId="57899" xr:uid="{FCB40AA5-621B-41A7-9C41-A2271E8B3E88}"/>
    <cellStyle name="Heading 2 5 12" xfId="57900" xr:uid="{A95796A9-4B44-4F1C-A55F-A5E5CD15246A}"/>
    <cellStyle name="Heading 2 5 13" xfId="57901" xr:uid="{DE572C30-D580-41DA-9143-18CB06C2BA8D}"/>
    <cellStyle name="Heading 2 5 14" xfId="57897" xr:uid="{D572ED8C-FDDB-4215-8DEF-E4DF0EA9A3C5}"/>
    <cellStyle name="Heading 2 5 2" xfId="57902" xr:uid="{8EE11D17-646E-45C7-B5B9-45ADE1C45744}"/>
    <cellStyle name="Heading 2 5 3" xfId="57903" xr:uid="{03F25AE0-66E4-4906-B3C7-EFAD75E1C4BD}"/>
    <cellStyle name="Heading 2 5 4" xfId="57904" xr:uid="{9A742398-51EB-483B-AE21-284AAE3FB0FB}"/>
    <cellStyle name="Heading 2 5 5" xfId="57905" xr:uid="{A73121FA-DB9C-4998-B757-526FC05A8F55}"/>
    <cellStyle name="Heading 2 5 6" xfId="57906" xr:uid="{8EBAD1B8-0564-4168-80FE-92619A443103}"/>
    <cellStyle name="Heading 2 5 7" xfId="57907" xr:uid="{9480D7DD-08AF-470A-A88D-B8200CC9FBDD}"/>
    <cellStyle name="Heading 2 5 8" xfId="57908" xr:uid="{4021FF2E-AD2D-4BE2-800B-D55354EE1E87}"/>
    <cellStyle name="Heading 2 5 9" xfId="57909" xr:uid="{194F2660-CBBA-452E-A0E3-B93FA00E07AF}"/>
    <cellStyle name="Heading 2 6" xfId="8049" xr:uid="{20C41BA7-C037-48C4-8CA0-EFBFC72B7AF4}"/>
    <cellStyle name="Heading 2 6 10" xfId="57910" xr:uid="{C178F286-47EC-4F94-9A8F-EC1020D71956}"/>
    <cellStyle name="Heading 2 6 2" xfId="57911" xr:uid="{8D7EE4C6-882E-4F59-9412-98B84A2E5BEF}"/>
    <cellStyle name="Heading 2 6 3" xfId="57912" xr:uid="{3057779C-937F-4DCF-B6B0-4093C0E2EBF8}"/>
    <cellStyle name="Heading 2 6 4" xfId="57913" xr:uid="{6F1A1C92-8CD1-4E37-AD3D-1C29ED043BBC}"/>
    <cellStyle name="Heading 2 6 5" xfId="57914" xr:uid="{A54D1295-C089-43E1-A410-C6F85561A73B}"/>
    <cellStyle name="Heading 2 6 6" xfId="57915" xr:uid="{2E869BE1-BEB8-4186-94FD-44557F2A43A2}"/>
    <cellStyle name="Heading 2 6 7" xfId="57916" xr:uid="{836D820E-D825-43C6-A442-D84632B55526}"/>
    <cellStyle name="Heading 2 6 8" xfId="57917" xr:uid="{A5AC3C1B-4163-411C-A416-505FF19A62D0}"/>
    <cellStyle name="Heading 2 6 9" xfId="57918" xr:uid="{2863D7AE-0549-4992-94AD-7974E7BCFFCB}"/>
    <cellStyle name="Heading 2 7" xfId="57919" xr:uid="{39A1348A-D09E-473A-A675-DC9F2783CA2F}"/>
    <cellStyle name="Heading 2 7 2" xfId="57920" xr:uid="{50E5F26E-6368-4106-BB97-ECAA7882D314}"/>
    <cellStyle name="Heading 2 7 3" xfId="57921" xr:uid="{5636D485-64AD-4BA3-B4A0-6FBB69EC716B}"/>
    <cellStyle name="Heading 2 7 4" xfId="57922" xr:uid="{9DA8D6C8-75F5-4FDC-8F1C-ED32A594AB35}"/>
    <cellStyle name="Heading 2 7 5" xfId="57923" xr:uid="{F4F45B8B-7902-462B-ABCF-3A55D7C241BD}"/>
    <cellStyle name="Heading 2 7 6" xfId="57924" xr:uid="{ED0DECBC-9130-4997-80FB-10252AA6805D}"/>
    <cellStyle name="Heading 2 7 7" xfId="57925" xr:uid="{D47A6059-53C3-4296-B410-849CC7726634}"/>
    <cellStyle name="Heading 2 7 8" xfId="57926" xr:uid="{EDADAEC3-F30C-49A5-9C6C-CC3849E6E616}"/>
    <cellStyle name="Heading 2 7 9" xfId="57927" xr:uid="{1A5F754E-8D11-48E5-B281-BA24604C682E}"/>
    <cellStyle name="Heading 2 8" xfId="57928" xr:uid="{09C013AF-79D4-4140-9A23-21C93CCE7A5D}"/>
    <cellStyle name="Heading 2 8 2" xfId="57929" xr:uid="{2939007B-549E-49EB-8C02-DF04D7993D3B}"/>
    <cellStyle name="Heading 2 8 3" xfId="57930" xr:uid="{6908BBA3-2A60-4F53-9030-84CC12755472}"/>
    <cellStyle name="Heading 2 8 4" xfId="57931" xr:uid="{3AC02BA3-759A-46BF-AB61-1018A255DF58}"/>
    <cellStyle name="Heading 2 8 5" xfId="57932" xr:uid="{FF0E3BBB-4726-45B2-8CB8-32B1B65E98B9}"/>
    <cellStyle name="Heading 2 8 6" xfId="57933" xr:uid="{DFBACB77-88C4-49E1-8991-2AD226FC7C1A}"/>
    <cellStyle name="Heading 2 8 7" xfId="57934" xr:uid="{D122BEAF-C593-4369-9DFA-B0837B39E98A}"/>
    <cellStyle name="Heading 2 8 8" xfId="57935" xr:uid="{666BE453-449C-4718-B6BE-971E2F188864}"/>
    <cellStyle name="Heading 2 8 9" xfId="57936" xr:uid="{AAE78F13-67AC-47C4-8CDD-6031F16DACFE}"/>
    <cellStyle name="Heading 2 9" xfId="57937" xr:uid="{6E1923DF-1E7F-4BC0-B090-582B9484DCAE}"/>
    <cellStyle name="Heading 2 9 2" xfId="57938" xr:uid="{888D717D-4DCF-48BD-8902-BA7716004773}"/>
    <cellStyle name="Heading 2 9 3" xfId="57939" xr:uid="{12192380-A11E-4E83-B42E-43DBF02EF49A}"/>
    <cellStyle name="Heading 2 9 4" xfId="57940" xr:uid="{0F49E720-B3E7-4AC9-BCA8-CF80ABAC60F4}"/>
    <cellStyle name="Heading 2 9 5" xfId="57941" xr:uid="{9A8F883D-F8D8-43F4-99CA-509E079D0D3A}"/>
    <cellStyle name="Heading 2 9 6" xfId="57942" xr:uid="{A1A7A017-46F1-4311-8851-8F58455B1E5D}"/>
    <cellStyle name="Heading 2 9 7" xfId="57943" xr:uid="{661D8F29-8B3F-4259-990E-44C407F0F15F}"/>
    <cellStyle name="Heading 2 9 8" xfId="57944" xr:uid="{DC3010C5-CCD7-4081-A7EB-C0F87599EFED}"/>
    <cellStyle name="Heading 3 10" xfId="57945" xr:uid="{9FCAFBEA-B2B8-4DEE-BD0B-ED93163B47A4}"/>
    <cellStyle name="Heading 3 10 2" xfId="57946" xr:uid="{52114545-B578-4418-B8B4-930989AC24BB}"/>
    <cellStyle name="Heading 3 10 3" xfId="57947" xr:uid="{A338E764-0B17-4CDE-836D-D945499DA049}"/>
    <cellStyle name="Heading 3 10 4" xfId="57948" xr:uid="{60F5F7C3-33A1-4134-9272-2AFC95A894E3}"/>
    <cellStyle name="Heading 3 10 5" xfId="57949" xr:uid="{AA03AE1F-7C16-4F90-8A87-3DF914251997}"/>
    <cellStyle name="Heading 3 11" xfId="57950" xr:uid="{F32FD4FF-9131-4A8C-8ABC-5661C01DF71C}"/>
    <cellStyle name="Heading 3 11 2" xfId="57951" xr:uid="{D2AB72D4-6927-45A8-B604-A654F9B0C83C}"/>
    <cellStyle name="Heading 3 11 3" xfId="57952" xr:uid="{3ACAC4C5-DC00-4387-9C8C-372750B17580}"/>
    <cellStyle name="Heading 3 11 4" xfId="57953" xr:uid="{66B8B435-C467-4EAD-825B-EC1AFD0CAAEC}"/>
    <cellStyle name="Heading 3 11 5" xfId="57954" xr:uid="{AD4672CA-8186-407F-AE53-FC26266EF878}"/>
    <cellStyle name="Heading 3 12" xfId="57955" xr:uid="{AD3EE532-D3FD-408A-85C7-3F888114148E}"/>
    <cellStyle name="Heading 3 12 2" xfId="57956" xr:uid="{DFC22E2F-9BD0-44DE-B111-AEFA897EEB34}"/>
    <cellStyle name="Heading 3 13" xfId="57957" xr:uid="{EF21E4A8-C936-4B68-838F-4162610B50DF}"/>
    <cellStyle name="Heading 3 13 2" xfId="57958" xr:uid="{C60DD462-2BD8-4D71-90B2-B0D754637587}"/>
    <cellStyle name="Heading 3 14" xfId="57959" xr:uid="{37DC7C00-5C14-4A92-90DE-85A0F57BA877}"/>
    <cellStyle name="Heading 3 14 2" xfId="57960" xr:uid="{883622D1-1561-4C44-8350-AB22369756CD}"/>
    <cellStyle name="Heading 3 15" xfId="57961" xr:uid="{577A13BC-56C5-4E17-9246-7028E12058A1}"/>
    <cellStyle name="Heading 3 16" xfId="727" xr:uid="{00517F8A-1DEE-4AB1-AE83-D36DF86D6C4A}"/>
    <cellStyle name="Heading 3 2" xfId="265" xr:uid="{00000000-0005-0000-0000-000003010000}"/>
    <cellStyle name="Heading 3 2 2" xfId="2933" xr:uid="{14A32E41-E242-4094-A354-7964634D901C}"/>
    <cellStyle name="Heading 3 2 3" xfId="60055" xr:uid="{D6BFDA9F-5D64-41BE-A952-9C6BE4AB2924}"/>
    <cellStyle name="Heading 3 2 4" xfId="57962" xr:uid="{C541B868-5CAF-4BA2-95FF-4DD0BC2EF9FB}"/>
    <cellStyle name="Heading 3 2 5" xfId="779" xr:uid="{965E36E6-84A7-4A14-A7A0-58E130691D00}"/>
    <cellStyle name="Heading 3 3" xfId="266" xr:uid="{00000000-0005-0000-0000-000004010000}"/>
    <cellStyle name="Heading 3 3 2" xfId="2934" xr:uid="{F7887BF7-87FC-4219-AAC1-B149F867175B}"/>
    <cellStyle name="Heading 3 3 3" xfId="2935" xr:uid="{E5561075-0C57-4955-AA99-9CCC3B995436}"/>
    <cellStyle name="Heading 3 3 3 2" xfId="11865" xr:uid="{C77E694B-B063-437D-82D1-1A5AC8D640AE}"/>
    <cellStyle name="Heading 3 3 3 3" xfId="8050" xr:uid="{8317A46E-126C-4A9A-9E28-6F2750AFFC9A}"/>
    <cellStyle name="Heading 3 3 4" xfId="57963" xr:uid="{4E12444A-3CA6-49AF-A790-4EC97BA755DE}"/>
    <cellStyle name="Heading 3 3 5" xfId="826" xr:uid="{0736CE5A-CCFD-4843-A9D8-8782220FBE1C}"/>
    <cellStyle name="Heading 3 4" xfId="267" xr:uid="{00000000-0005-0000-0000-000005010000}"/>
    <cellStyle name="Heading 3 4 10" xfId="57965" xr:uid="{A8915D96-5385-45B4-B2C5-69C77A1343D7}"/>
    <cellStyle name="Heading 3 4 11" xfId="57966" xr:uid="{15ACD89D-AB87-474F-9801-08607EBC660F}"/>
    <cellStyle name="Heading 3 4 12" xfId="57967" xr:uid="{F67F9A79-FEFC-4C19-94F9-52B6B057E3DC}"/>
    <cellStyle name="Heading 3 4 13" xfId="57968" xr:uid="{2558905A-7DC3-4CF3-8D37-FAC7C4430D84}"/>
    <cellStyle name="Heading 3 4 14" xfId="57964" xr:uid="{A1317188-06B9-4348-AE4E-98DDD4AF61DC}"/>
    <cellStyle name="Heading 3 4 15" xfId="2936" xr:uid="{399E9907-8496-444D-8073-D08353C46C18}"/>
    <cellStyle name="Heading 3 4 2" xfId="57969" xr:uid="{E5B14FDB-5247-4BFF-99CC-A9E38A2CEB43}"/>
    <cellStyle name="Heading 3 4 3" xfId="57970" xr:uid="{E7DA8294-CD85-4565-A8F6-25420564C29B}"/>
    <cellStyle name="Heading 3 4 4" xfId="57971" xr:uid="{AFCB7835-2E40-4EF9-8235-59543B74850C}"/>
    <cellStyle name="Heading 3 4 5" xfId="57972" xr:uid="{227B40DF-D967-4AC9-A9D0-71ED30A8DDCB}"/>
    <cellStyle name="Heading 3 4 6" xfId="57973" xr:uid="{68E7A66B-EC59-47C2-A7CE-4CEF3F775BD1}"/>
    <cellStyle name="Heading 3 4 7" xfId="57974" xr:uid="{A7EC0B39-4623-4A41-B166-D33AFE9E4078}"/>
    <cellStyle name="Heading 3 4 8" xfId="57975" xr:uid="{A0C8663B-C6E6-47DF-B76D-E7E7FB919E6F}"/>
    <cellStyle name="Heading 3 4 9" xfId="57976" xr:uid="{D4837B72-9EC0-4479-87DE-095C042DD45E}"/>
    <cellStyle name="Heading 3 5" xfId="2937" xr:uid="{E8AF14F4-0702-474F-A5FA-0C27BB19C01C}"/>
    <cellStyle name="Heading 3 5 10" xfId="57978" xr:uid="{5EE37053-9E7B-4AA7-96E9-B9AB422C1D5B}"/>
    <cellStyle name="Heading 3 5 11" xfId="57979" xr:uid="{D46A3A9C-480D-4FD6-843D-B879AE693540}"/>
    <cellStyle name="Heading 3 5 12" xfId="57980" xr:uid="{EDDC729B-DC8B-4B0C-B51D-17397F9566A0}"/>
    <cellStyle name="Heading 3 5 13" xfId="57981" xr:uid="{3D7E6341-5884-4D0A-A663-870DF68300C5}"/>
    <cellStyle name="Heading 3 5 14" xfId="57977" xr:uid="{C1904C37-6ED4-476F-B3BF-BFB6375ED461}"/>
    <cellStyle name="Heading 3 5 2" xfId="57982" xr:uid="{3CA76585-F0A3-4F65-A7EA-3C29B45E9DDF}"/>
    <cellStyle name="Heading 3 5 3" xfId="57983" xr:uid="{1116FAC7-01B5-4329-A910-03A4CBDD6A3C}"/>
    <cellStyle name="Heading 3 5 4" xfId="57984" xr:uid="{3DD48D71-729F-4D01-940C-954A13C39FDC}"/>
    <cellStyle name="Heading 3 5 5" xfId="57985" xr:uid="{E5D29660-8D3A-42A1-AE81-885AF77A3580}"/>
    <cellStyle name="Heading 3 5 6" xfId="57986" xr:uid="{2C4D2D5A-935B-46B0-B539-9A3711EC7DB9}"/>
    <cellStyle name="Heading 3 5 7" xfId="57987" xr:uid="{C7689BB0-9F37-4390-ADDB-EAAD4125437E}"/>
    <cellStyle name="Heading 3 5 8" xfId="57988" xr:uid="{5FC33CCA-CCE8-4263-A6A9-C4F78C293769}"/>
    <cellStyle name="Heading 3 5 9" xfId="57989" xr:uid="{A711EE2D-A688-4699-B815-A7770A1F9120}"/>
    <cellStyle name="Heading 3 6" xfId="8051" xr:uid="{A3EED510-E9EC-4EDE-ABCD-49F8A048A15D}"/>
    <cellStyle name="Heading 3 6 10" xfId="57990" xr:uid="{91BA25FC-BC79-4415-9276-D4FADD90020C}"/>
    <cellStyle name="Heading 3 6 2" xfId="57991" xr:uid="{AEB70168-3225-4A73-93CF-0CE2FBC45A81}"/>
    <cellStyle name="Heading 3 6 3" xfId="57992" xr:uid="{24443A7E-4270-41F8-9890-0D6D0AC2D107}"/>
    <cellStyle name="Heading 3 6 4" xfId="57993" xr:uid="{23A65684-A02F-48F5-87DC-B677CD5B4ED5}"/>
    <cellStyle name="Heading 3 6 5" xfId="57994" xr:uid="{A5A80D71-A7EF-4594-9155-22B230A0E15E}"/>
    <cellStyle name="Heading 3 6 6" xfId="57995" xr:uid="{8F5DE6E5-ECD9-4D13-A9C0-E0726F1F8383}"/>
    <cellStyle name="Heading 3 6 7" xfId="57996" xr:uid="{DB6D5570-68A5-4EE1-8CCB-B0FE02D017D0}"/>
    <cellStyle name="Heading 3 6 8" xfId="57997" xr:uid="{AE8B7A6D-B6BC-4DED-BF11-D2AC2AD43933}"/>
    <cellStyle name="Heading 3 6 9" xfId="57998" xr:uid="{1F125796-8E14-4324-9165-E7120CA9F199}"/>
    <cellStyle name="Heading 3 7" xfId="57999" xr:uid="{011B748D-FF15-47F3-8A42-A72C7207FF78}"/>
    <cellStyle name="Heading 3 7 2" xfId="58000" xr:uid="{C75BCABE-2093-42C9-97F3-D62508EE8113}"/>
    <cellStyle name="Heading 3 7 3" xfId="58001" xr:uid="{B9F7EDEB-C05B-4888-8FF9-82A06313F19A}"/>
    <cellStyle name="Heading 3 7 4" xfId="58002" xr:uid="{8D31F3EA-BF65-40CA-8432-BBA9C5947302}"/>
    <cellStyle name="Heading 3 7 5" xfId="58003" xr:uid="{B1B45DD8-93EF-49B1-A947-AD13A448D80F}"/>
    <cellStyle name="Heading 3 7 6" xfId="58004" xr:uid="{E07ACE05-B534-48A6-86B1-5798C4BDDE94}"/>
    <cellStyle name="Heading 3 7 7" xfId="58005" xr:uid="{EB4C7440-D8FB-44B7-8321-8FCF961971BD}"/>
    <cellStyle name="Heading 3 7 8" xfId="58006" xr:uid="{6AD8D25A-BE8D-4194-A152-174F0994E491}"/>
    <cellStyle name="Heading 3 7 9" xfId="58007" xr:uid="{8B6297D3-F0EA-49CC-9601-689CBEFC94C4}"/>
    <cellStyle name="Heading 3 8" xfId="58008" xr:uid="{BAD0F21A-0C81-40B8-8D14-4AD03703FF87}"/>
    <cellStyle name="Heading 3 8 2" xfId="58009" xr:uid="{480628F0-73F1-4501-A6C3-3D9A17C31B6C}"/>
    <cellStyle name="Heading 3 8 3" xfId="58010" xr:uid="{824792A2-5D31-4838-9E04-DB4A463F503C}"/>
    <cellStyle name="Heading 3 8 4" xfId="58011" xr:uid="{D3FEB8CF-DE19-4EA1-9ECA-BD49F3D8574D}"/>
    <cellStyle name="Heading 3 8 5" xfId="58012" xr:uid="{24929414-67D2-4904-B396-BE690BFD2D2B}"/>
    <cellStyle name="Heading 3 8 6" xfId="58013" xr:uid="{18E60459-F1EB-4A27-8E42-1737310F16B9}"/>
    <cellStyle name="Heading 3 8 7" xfId="58014" xr:uid="{C8DAEB66-DB5F-4CA1-861F-6B657912C338}"/>
    <cellStyle name="Heading 3 8 8" xfId="58015" xr:uid="{D6EFB531-4D01-4A8A-B6DF-195523855A76}"/>
    <cellStyle name="Heading 3 8 9" xfId="58016" xr:uid="{71DDAF86-C662-4487-B5B2-397F37B88E24}"/>
    <cellStyle name="Heading 3 9" xfId="58017" xr:uid="{DDBCA166-5641-411B-81AD-146A354C6F0A}"/>
    <cellStyle name="Heading 3 9 2" xfId="58018" xr:uid="{E722C8F8-6142-4C91-A7CF-72F464D20ABF}"/>
    <cellStyle name="Heading 3 9 3" xfId="58019" xr:uid="{6BF30B24-C820-4757-A31D-D7032EE592A7}"/>
    <cellStyle name="Heading 3 9 4" xfId="58020" xr:uid="{740323B4-AFBD-4D60-A335-1B208A737539}"/>
    <cellStyle name="Heading 3 9 5" xfId="58021" xr:uid="{960B10C4-1C80-443A-AAAD-023422807FB2}"/>
    <cellStyle name="Heading 3 9 6" xfId="58022" xr:uid="{646321E7-5373-4ACD-AD3A-000BAE65FF4F}"/>
    <cellStyle name="Heading 3 9 7" xfId="58023" xr:uid="{D8542A6B-9901-451E-8EA1-50A5C37EEE79}"/>
    <cellStyle name="Heading 3 9 8" xfId="58024" xr:uid="{8E1CB430-E716-4B9B-86C3-8AF0F8AEEFCD}"/>
    <cellStyle name="Heading 4 10" xfId="58025" xr:uid="{E6D4057F-0974-4E8F-81F5-8927605B9405}"/>
    <cellStyle name="Heading 4 10 2" xfId="58026" xr:uid="{6BD28B28-02CE-416F-97CE-C2C90B8E936C}"/>
    <cellStyle name="Heading 4 10 3" xfId="58027" xr:uid="{BFC973B7-76DE-45BB-80DF-35436F0C00F0}"/>
    <cellStyle name="Heading 4 10 4" xfId="58028" xr:uid="{772A7365-CE8A-4BEE-83DD-C05D6F1D9C17}"/>
    <cellStyle name="Heading 4 10 5" xfId="58029" xr:uid="{D5E9D575-AB99-43CD-820F-B7B1DB35BEF8}"/>
    <cellStyle name="Heading 4 11" xfId="58030" xr:uid="{E656ADCD-E803-460F-9F95-59CE7BD50B7F}"/>
    <cellStyle name="Heading 4 11 2" xfId="58031" xr:uid="{CD21AB8A-F401-45D1-9F99-B3A6BE8ADDEF}"/>
    <cellStyle name="Heading 4 11 3" xfId="58032" xr:uid="{E0F4B45D-1C06-495B-AEF2-1CF0B8B40D38}"/>
    <cellStyle name="Heading 4 11 4" xfId="58033" xr:uid="{A4AC5982-F35B-4A9B-A156-FCCAE60F0E29}"/>
    <cellStyle name="Heading 4 11 5" xfId="58034" xr:uid="{957A3A0D-21D6-4A62-BD22-A2491DE6BFBF}"/>
    <cellStyle name="Heading 4 12" xfId="58035" xr:uid="{AB9B047B-3932-45C2-8344-9834FEB12615}"/>
    <cellStyle name="Heading 4 12 2" xfId="58036" xr:uid="{9C76AD2E-5CA3-4534-BF17-B474B16BEDAE}"/>
    <cellStyle name="Heading 4 13" xfId="58037" xr:uid="{A06A4BC9-7B6C-424B-A833-5740BC1041B5}"/>
    <cellStyle name="Heading 4 13 2" xfId="58038" xr:uid="{FEEB0E69-E14B-4440-948A-4B753B4CAFF1}"/>
    <cellStyle name="Heading 4 14" xfId="58039" xr:uid="{6794516F-64EA-4A55-AA9D-1DD873B87935}"/>
    <cellStyle name="Heading 4 14 2" xfId="58040" xr:uid="{145DA705-2185-49F1-8764-F675F6EC66D0}"/>
    <cellStyle name="Heading 4 15" xfId="58041" xr:uid="{AB6C75E4-3C2B-4539-B4F7-4D8651049ED9}"/>
    <cellStyle name="Heading 4 16" xfId="728" xr:uid="{DF0CA371-7D82-4B5B-BC4C-44529D5D5070}"/>
    <cellStyle name="Heading 4 2" xfId="268" xr:uid="{00000000-0005-0000-0000-000006010000}"/>
    <cellStyle name="Heading 4 2 2" xfId="2938" xr:uid="{814CBDD7-08F2-4462-AE45-A1ED4CEA4681}"/>
    <cellStyle name="Heading 4 2 3" xfId="60056" xr:uid="{0A015C12-5794-423F-A6F5-CEF491D373B1}"/>
    <cellStyle name="Heading 4 2 4" xfId="58042" xr:uid="{743BFFC0-24A7-4813-A940-0DBC05D65A27}"/>
    <cellStyle name="Heading 4 2 5" xfId="780" xr:uid="{FE3A7961-F3D1-4C4A-B6B0-9DD2951CFB0F}"/>
    <cellStyle name="Heading 4 3" xfId="269" xr:uid="{00000000-0005-0000-0000-000007010000}"/>
    <cellStyle name="Heading 4 3 2" xfId="2939" xr:uid="{1B22FBCA-9057-4B8C-ACCC-CB82EE8F7DA4}"/>
    <cellStyle name="Heading 4 3 3" xfId="2940" xr:uid="{FF8DDE0C-6E78-44EE-9B0C-C33C2B0AE988}"/>
    <cellStyle name="Heading 4 3 3 2" xfId="11866" xr:uid="{B8B9540E-5BD0-4163-AE88-029F854014C7}"/>
    <cellStyle name="Heading 4 3 3 3" xfId="8052" xr:uid="{2D215F28-AA06-4DDE-BCCB-B45B4010E90F}"/>
    <cellStyle name="Heading 4 3 4" xfId="58043" xr:uid="{F0B82946-B76D-4455-BF38-A7A85321E38F}"/>
    <cellStyle name="Heading 4 3 5" xfId="827" xr:uid="{A2B44A3C-729D-41EF-A0A4-3B98CBE5E31A}"/>
    <cellStyle name="Heading 4 4" xfId="270" xr:uid="{00000000-0005-0000-0000-000008010000}"/>
    <cellStyle name="Heading 4 4 10" xfId="58045" xr:uid="{66A57555-8458-49BA-9964-543D103A2931}"/>
    <cellStyle name="Heading 4 4 11" xfId="58046" xr:uid="{1BA49C62-D1CA-4D29-A874-ED675990E301}"/>
    <cellStyle name="Heading 4 4 12" xfId="58047" xr:uid="{AEC75520-A3C9-41E8-865E-0C93246A71BA}"/>
    <cellStyle name="Heading 4 4 13" xfId="58048" xr:uid="{25702BB5-82FA-4742-A866-60B0872FFD95}"/>
    <cellStyle name="Heading 4 4 14" xfId="58044" xr:uid="{FB83E1F6-9B9C-48E1-8519-44642710DB46}"/>
    <cellStyle name="Heading 4 4 15" xfId="2941" xr:uid="{EDB2332D-0921-4450-A243-BF7282B58ECB}"/>
    <cellStyle name="Heading 4 4 2" xfId="58049" xr:uid="{F01C0BDD-068E-4144-B764-D83558BE4599}"/>
    <cellStyle name="Heading 4 4 3" xfId="58050" xr:uid="{4C85EB2C-2A4D-480F-B426-A0F026C8E4A3}"/>
    <cellStyle name="Heading 4 4 4" xfId="58051" xr:uid="{1C053662-1C44-4A89-9924-B47035B73591}"/>
    <cellStyle name="Heading 4 4 5" xfId="58052" xr:uid="{CE953F33-1FCD-4077-AD9A-8FD815ED4A6A}"/>
    <cellStyle name="Heading 4 4 6" xfId="58053" xr:uid="{E81F5DDC-7F5C-4097-8E29-0DE2B3F01724}"/>
    <cellStyle name="Heading 4 4 7" xfId="58054" xr:uid="{47E42F13-DC57-4582-93E1-1FAA877C2E4F}"/>
    <cellStyle name="Heading 4 4 8" xfId="58055" xr:uid="{FAE3721B-3C00-4A94-A673-5580F6500B23}"/>
    <cellStyle name="Heading 4 4 9" xfId="58056" xr:uid="{CEF8173E-BCA5-4739-BFD6-9DA26F555563}"/>
    <cellStyle name="Heading 4 5" xfId="2942" xr:uid="{D998B348-EEFC-4DB2-B270-3AD00A95400D}"/>
    <cellStyle name="Heading 4 5 10" xfId="58058" xr:uid="{A6D43265-7186-4160-95A9-E8C0B7BB5844}"/>
    <cellStyle name="Heading 4 5 11" xfId="58059" xr:uid="{51EAB7BD-8D37-4C41-961E-BB736E4A9056}"/>
    <cellStyle name="Heading 4 5 12" xfId="58060" xr:uid="{7834D720-C147-46C8-B58B-092156E99D27}"/>
    <cellStyle name="Heading 4 5 13" xfId="58061" xr:uid="{C7B2308E-10EC-4615-90AC-9D19E7EAFC20}"/>
    <cellStyle name="Heading 4 5 14" xfId="58057" xr:uid="{F3DB7C4C-5360-4A51-91E5-F46AF4090FE6}"/>
    <cellStyle name="Heading 4 5 2" xfId="58062" xr:uid="{68854935-39AB-4878-9159-77B99505E426}"/>
    <cellStyle name="Heading 4 5 3" xfId="58063" xr:uid="{833B2ED9-ADA3-4CD6-9985-6B66A377B804}"/>
    <cellStyle name="Heading 4 5 4" xfId="58064" xr:uid="{90E3C0EC-17F7-4A87-8319-06C356C48163}"/>
    <cellStyle name="Heading 4 5 5" xfId="58065" xr:uid="{AB0B33A0-4014-44A1-9557-BD8F2C3352EF}"/>
    <cellStyle name="Heading 4 5 6" xfId="58066" xr:uid="{E743887B-7CCA-49A8-A391-FC93FE825C1F}"/>
    <cellStyle name="Heading 4 5 7" xfId="58067" xr:uid="{B50B6FC1-E444-42BE-81A9-50042A883E7C}"/>
    <cellStyle name="Heading 4 5 8" xfId="58068" xr:uid="{58D08D44-8A2E-4AA2-B159-F283EAFDF7BE}"/>
    <cellStyle name="Heading 4 5 9" xfId="58069" xr:uid="{061611EE-C955-429E-B157-352E4BFF9D36}"/>
    <cellStyle name="Heading 4 6" xfId="8053" xr:uid="{10580046-6979-4E7E-9229-5D5960208663}"/>
    <cellStyle name="Heading 4 6 10" xfId="58070" xr:uid="{6438F355-6D19-4350-A32E-C68439EE6F21}"/>
    <cellStyle name="Heading 4 6 2" xfId="58071" xr:uid="{8FFA7060-B782-4304-9384-CEC155A6108D}"/>
    <cellStyle name="Heading 4 6 3" xfId="58072" xr:uid="{771E015B-C440-49FE-B95E-9032AA7778F2}"/>
    <cellStyle name="Heading 4 6 4" xfId="58073" xr:uid="{4EF00156-271A-4B4C-A0DA-EF7CC77589DF}"/>
    <cellStyle name="Heading 4 6 5" xfId="58074" xr:uid="{76BF2F92-9E99-43C2-B776-318F5B9E1350}"/>
    <cellStyle name="Heading 4 6 6" xfId="58075" xr:uid="{058903BB-38EA-4EFD-83EA-64AC2B33429E}"/>
    <cellStyle name="Heading 4 6 7" xfId="58076" xr:uid="{2BEF548A-6449-4BCB-A2A9-BA16AE7690D4}"/>
    <cellStyle name="Heading 4 6 8" xfId="58077" xr:uid="{5E31D103-F874-4A0E-A5CC-8AE44B8D4709}"/>
    <cellStyle name="Heading 4 6 9" xfId="58078" xr:uid="{727DD0CB-34D1-492E-8818-0ABDFE77FFAF}"/>
    <cellStyle name="Heading 4 7" xfId="58079" xr:uid="{16947F64-4901-4AD6-B4FD-B3316E7C4F92}"/>
    <cellStyle name="Heading 4 7 2" xfId="58080" xr:uid="{67A86064-F245-4FB3-A231-0B33B8B793D5}"/>
    <cellStyle name="Heading 4 7 3" xfId="58081" xr:uid="{4A5DC724-55E4-4D5E-AA52-0781028234F1}"/>
    <cellStyle name="Heading 4 7 4" xfId="58082" xr:uid="{479B6086-F694-4926-B3DC-5490C69DB11E}"/>
    <cellStyle name="Heading 4 7 5" xfId="58083" xr:uid="{050AD40E-D5EA-4AB3-A664-B6DB31A26017}"/>
    <cellStyle name="Heading 4 7 6" xfId="58084" xr:uid="{795E2EF3-B9F4-43E2-9F87-70C516AE9B0D}"/>
    <cellStyle name="Heading 4 7 7" xfId="58085" xr:uid="{81CB44C6-E6BA-4BF0-B045-D886F5F71AA3}"/>
    <cellStyle name="Heading 4 7 8" xfId="58086" xr:uid="{8E313DE2-1229-4184-ABA5-08811586CED8}"/>
    <cellStyle name="Heading 4 7 9" xfId="58087" xr:uid="{C3698E29-1150-48BC-8BC8-CBB7EF0D7A45}"/>
    <cellStyle name="Heading 4 8" xfId="58088" xr:uid="{6C5DC0E8-3B5C-489F-A168-A8A583A1021D}"/>
    <cellStyle name="Heading 4 8 2" xfId="58089" xr:uid="{1CBEE2C4-786F-4F15-9BC3-FA89C68393E5}"/>
    <cellStyle name="Heading 4 8 3" xfId="58090" xr:uid="{ACC98E59-69F6-404D-97E7-E1FE3D7E09AF}"/>
    <cellStyle name="Heading 4 8 4" xfId="58091" xr:uid="{86EA4E62-5936-41E3-BAD4-457D544D7D6D}"/>
    <cellStyle name="Heading 4 8 5" xfId="58092" xr:uid="{A7BB8DBC-5328-452C-A39E-3523C91976D5}"/>
    <cellStyle name="Heading 4 8 6" xfId="58093" xr:uid="{21AABFB0-3299-4E83-9F27-26384F887900}"/>
    <cellStyle name="Heading 4 8 7" xfId="58094" xr:uid="{4C4524B5-8856-4E47-BB67-57D95C67DCDA}"/>
    <cellStyle name="Heading 4 8 8" xfId="58095" xr:uid="{B85E0218-1D33-4974-9FD7-C2F8114C9818}"/>
    <cellStyle name="Heading 4 8 9" xfId="58096" xr:uid="{6FA0A65E-573D-4EF6-A3B4-A004E626F080}"/>
    <cellStyle name="Heading 4 9" xfId="58097" xr:uid="{38030BB1-7117-4EF2-B05F-C138FD9BE2D8}"/>
    <cellStyle name="Heading 4 9 2" xfId="58098" xr:uid="{0FD3259D-424B-4C8C-8B65-F718CDBD3E6D}"/>
    <cellStyle name="Heading 4 9 3" xfId="58099" xr:uid="{0C1AAFEF-73EC-4914-9761-F02009C13E6E}"/>
    <cellStyle name="Heading 4 9 4" xfId="58100" xr:uid="{99979457-9B87-47C9-9675-C04F60EEB4B4}"/>
    <cellStyle name="Heading 4 9 5" xfId="58101" xr:uid="{5BD1B895-FFDA-410F-9640-73AADD029059}"/>
    <cellStyle name="Heading 4 9 6" xfId="58102" xr:uid="{F5A03245-16F1-44AE-9323-9C6A65479300}"/>
    <cellStyle name="Heading 4 9 7" xfId="58103" xr:uid="{576A0ED9-8067-4FBD-BFCA-C64DDC5F9EC0}"/>
    <cellStyle name="Heading 4 9 8" xfId="58104" xr:uid="{210A90D1-8E25-45A9-BA1D-4528D6ACC935}"/>
    <cellStyle name="Heading1" xfId="271" xr:uid="{00000000-0005-0000-0000-000009010000}"/>
    <cellStyle name="Heading2" xfId="272" xr:uid="{00000000-0005-0000-0000-00000A010000}"/>
    <cellStyle name="Hist inmatning" xfId="273" xr:uid="{00000000-0005-0000-0000-00000B010000}"/>
    <cellStyle name="HspColumnBottom" xfId="274" xr:uid="{00000000-0005-0000-0000-00000C010000}"/>
    <cellStyle name="HspNonCurrency" xfId="275" xr:uid="{00000000-0005-0000-0000-00000D010000}"/>
    <cellStyle name="HspPOV" xfId="276" xr:uid="{00000000-0005-0000-0000-00000E010000}"/>
    <cellStyle name="HspRow" xfId="277" xr:uid="{00000000-0005-0000-0000-00000F010000}"/>
    <cellStyle name="Hyperlink 2" xfId="648" xr:uid="{05B6C4C7-A00B-468A-99C3-A97E8602FDD9}"/>
    <cellStyle name="Hyperlink 2 2" xfId="59539" xr:uid="{57C2A217-F704-4464-8044-1018786A2D9F}"/>
    <cellStyle name="Hyperlink 2 3" xfId="913" xr:uid="{00B63DBA-9FC9-4AE0-9B29-530C7C55D712}"/>
    <cellStyle name="Hyperlink 2 4" xfId="665" xr:uid="{FEC884DE-1890-412E-800F-0FCC02B29933}"/>
    <cellStyle name="Hyperlink 3" xfId="914" xr:uid="{66557541-581A-4D51-BF6F-1696CAE96298}"/>
    <cellStyle name="Hyperlink 4" xfId="2943" xr:uid="{4E878A38-6EC2-4DFC-A46D-CC99839C14D7}"/>
    <cellStyle name="inmatn_italic" xfId="278" xr:uid="{00000000-0005-0000-0000-000010010000}"/>
    <cellStyle name="inmatning" xfId="279" xr:uid="{00000000-0005-0000-0000-000011010000}"/>
    <cellStyle name="Input [yellow]" xfId="280" xr:uid="{00000000-0005-0000-0000-000012010000}"/>
    <cellStyle name="Input 10" xfId="58105" xr:uid="{F31C5C2A-1442-4A5F-8412-1CB525632BD1}"/>
    <cellStyle name="Input 10 2" xfId="58106" xr:uid="{91C3F696-82BE-4840-8819-B778E9917A83}"/>
    <cellStyle name="Input 10 3" xfId="58107" xr:uid="{761FA4B3-D060-4226-AB16-67EB4A8340EE}"/>
    <cellStyle name="Input 10 4" xfId="58108" xr:uid="{D07E667A-FB18-4123-87CE-6966213176E5}"/>
    <cellStyle name="Input 10 5" xfId="58109" xr:uid="{386647D4-1938-4DF1-AC42-7DAE5E9F8AF2}"/>
    <cellStyle name="Input 11" xfId="58110" xr:uid="{C188B8BC-F9AB-4405-B762-BC1C1794C615}"/>
    <cellStyle name="Input 11 2" xfId="58111" xr:uid="{1F7487CA-B6BF-4E29-AA4B-EF9D59883C1F}"/>
    <cellStyle name="Input 11 3" xfId="58112" xr:uid="{38DBAB24-F8E5-4090-95AC-3F14D1174703}"/>
    <cellStyle name="Input 11 4" xfId="58113" xr:uid="{1770C2E5-906C-4718-B4FD-921A2487FB07}"/>
    <cellStyle name="Input 11 5" xfId="58114" xr:uid="{1A55494C-9523-485F-81CF-CD762B4D1238}"/>
    <cellStyle name="Input 12" xfId="58115" xr:uid="{9783EFBC-B0D7-4787-A2A8-3B0920E196FC}"/>
    <cellStyle name="Input 12 2" xfId="58116" xr:uid="{DF656F1C-C0DB-49E8-BC34-006D241F518D}"/>
    <cellStyle name="Input 13" xfId="58117" xr:uid="{0D59FB34-6370-4C86-BF52-6EAE0F3562F3}"/>
    <cellStyle name="Input 13 2" xfId="58118" xr:uid="{7AA5CE53-42B4-43B9-BE3A-9F15ED192488}"/>
    <cellStyle name="Input 14" xfId="58119" xr:uid="{2721291C-A106-4195-806E-6DDE08B58715}"/>
    <cellStyle name="Input 14 2" xfId="58120" xr:uid="{5166494A-320D-4B32-A928-64BB656BB750}"/>
    <cellStyle name="Input 15" xfId="58121" xr:uid="{091DF875-E40A-4240-B146-1C42A88AE893}"/>
    <cellStyle name="Input 16" xfId="729" xr:uid="{74A5EDC1-0AD0-4613-BC53-424B3ABB4116}"/>
    <cellStyle name="Input 2" xfId="281" xr:uid="{00000000-0005-0000-0000-000013010000}"/>
    <cellStyle name="Input 2 2" xfId="2944" xr:uid="{17D21116-646A-48E2-86E0-8EE8B2A97793}"/>
    <cellStyle name="Input 2 3" xfId="60057" xr:uid="{3B4021D0-0F9A-40CA-A377-1F80A987348B}"/>
    <cellStyle name="Input 2 4" xfId="58122" xr:uid="{B8D29710-6050-4CBA-ACD1-F29728943ED9}"/>
    <cellStyle name="Input 2 5" xfId="781" xr:uid="{AC5ED706-B1A1-44B9-A769-5E0889886E90}"/>
    <cellStyle name="Input 3" xfId="282" xr:uid="{00000000-0005-0000-0000-000014010000}"/>
    <cellStyle name="Input 3 2" xfId="2945" xr:uid="{5835FEF0-70C3-4CFE-830A-AD43063C09E7}"/>
    <cellStyle name="Input 3 3" xfId="2946" xr:uid="{2BB869E3-A3EC-47E2-AE8D-19AE55572E64}"/>
    <cellStyle name="Input 3 3 2" xfId="11867" xr:uid="{BE32253E-5C8F-4945-847C-9C029ED5AC10}"/>
    <cellStyle name="Input 3 3 3" xfId="8054" xr:uid="{2F219A2F-4541-476A-97CF-A8C7BFA16E00}"/>
    <cellStyle name="Input 3 4" xfId="58123" xr:uid="{9AE9EA5A-1F0F-4C7B-B913-F60C37C775DF}"/>
    <cellStyle name="Input 3 5" xfId="831" xr:uid="{F516FE03-7D86-46C3-8FC1-5AE5DFA9F207}"/>
    <cellStyle name="Input 4" xfId="283" xr:uid="{00000000-0005-0000-0000-000015010000}"/>
    <cellStyle name="Input 4 10" xfId="58125" xr:uid="{1D066BF9-67F0-4631-9C2A-1707CE8CDFCE}"/>
    <cellStyle name="Input 4 11" xfId="58126" xr:uid="{FA427A35-6C9A-43E0-9156-A9E64D5A353C}"/>
    <cellStyle name="Input 4 12" xfId="58127" xr:uid="{C2835A08-B03D-4FF5-9CB4-360F35D95468}"/>
    <cellStyle name="Input 4 13" xfId="58128" xr:uid="{CC9BC345-4EC7-481F-A9AE-9F4B6FA1093D}"/>
    <cellStyle name="Input 4 14" xfId="58124" xr:uid="{733A5915-E9B1-4BAA-9265-D7A927A147FC}"/>
    <cellStyle name="Input 4 15" xfId="2947" xr:uid="{1FE763CF-9D67-4C1B-9AF9-3264A6E0CD6F}"/>
    <cellStyle name="Input 4 2" xfId="58129" xr:uid="{F850D87D-BEA4-43EF-82AD-100F07F8882D}"/>
    <cellStyle name="Input 4 3" xfId="58130" xr:uid="{8D46C7CC-00A3-454C-B844-BF14712E46E1}"/>
    <cellStyle name="Input 4 4" xfId="58131" xr:uid="{1EDD9D5D-54F1-45ED-AB45-0996FE1D11A2}"/>
    <cellStyle name="Input 4 5" xfId="58132" xr:uid="{DF5D8D3C-EE36-4CF7-86C6-68B44E530C76}"/>
    <cellStyle name="Input 4 6" xfId="58133" xr:uid="{A60E1DF4-AB95-4621-A151-4E4C79460C97}"/>
    <cellStyle name="Input 4 7" xfId="58134" xr:uid="{2F40ACD8-223C-4631-A2DB-76C80BBB6371}"/>
    <cellStyle name="Input 4 8" xfId="58135" xr:uid="{33D0A4A8-DEDE-4C33-9BDC-BA945421BCCE}"/>
    <cellStyle name="Input 4 9" xfId="58136" xr:uid="{5F7CC45C-6F71-4763-87FA-53E28DEAD553}"/>
    <cellStyle name="Input 5" xfId="2948" xr:uid="{53967E56-D8E2-47CD-9951-8EB4326921B5}"/>
    <cellStyle name="Input 5 10" xfId="58138" xr:uid="{04833CC2-C795-4809-8C11-4489B1F69C44}"/>
    <cellStyle name="Input 5 11" xfId="58139" xr:uid="{D250464D-E3E8-47F3-9504-1319DAAC515F}"/>
    <cellStyle name="Input 5 12" xfId="58140" xr:uid="{FD884737-734F-47C9-B698-CFC9E868B585}"/>
    <cellStyle name="Input 5 13" xfId="58141" xr:uid="{5305BBB6-B2F8-4DED-99EF-5E038FF69383}"/>
    <cellStyle name="Input 5 14" xfId="58137" xr:uid="{8943B03C-7DEE-4FAD-9C13-3C512AF44020}"/>
    <cellStyle name="Input 5 2" xfId="58142" xr:uid="{8186882E-9FD0-47D2-8915-7DF852EAE761}"/>
    <cellStyle name="Input 5 3" xfId="58143" xr:uid="{C626A419-C2B2-41E4-9F70-7EDF4FE2FC2C}"/>
    <cellStyle name="Input 5 4" xfId="58144" xr:uid="{C0EDCD91-DBAA-441D-B1D3-022F19D11B07}"/>
    <cellStyle name="Input 5 5" xfId="58145" xr:uid="{8156D5AD-3D99-43D5-8973-B44D83A3426A}"/>
    <cellStyle name="Input 5 6" xfId="58146" xr:uid="{8339EC55-2F74-4366-BF7B-305E9E6652E1}"/>
    <cellStyle name="Input 5 7" xfId="58147" xr:uid="{FBAB76A8-7951-47C2-ADB6-48DA9E46D72E}"/>
    <cellStyle name="Input 5 8" xfId="58148" xr:uid="{34C45DA4-F804-47A3-B543-244525EAFE19}"/>
    <cellStyle name="Input 5 9" xfId="58149" xr:uid="{1CDDDEC6-486C-4A15-84A0-2683C05596F6}"/>
    <cellStyle name="Input 6" xfId="8055" xr:uid="{0969C87F-6F2D-4B6A-9B3F-21683135DBEF}"/>
    <cellStyle name="Input 6 10" xfId="58150" xr:uid="{292025E4-1023-47A5-814C-4C41D32A37CB}"/>
    <cellStyle name="Input 6 2" xfId="58151" xr:uid="{5CD3BD36-C919-485B-A39D-ECB4CE4CB3FB}"/>
    <cellStyle name="Input 6 3" xfId="58152" xr:uid="{7D1A4166-FB30-4C97-9B10-4B81FAB993FD}"/>
    <cellStyle name="Input 6 4" xfId="58153" xr:uid="{8E1D36AD-BBE1-4EA4-AE25-5F1C377A5055}"/>
    <cellStyle name="Input 6 5" xfId="58154" xr:uid="{1C835143-CC9F-41DA-B129-3E4B55122A6D}"/>
    <cellStyle name="Input 6 6" xfId="58155" xr:uid="{8304AA49-E197-4CC7-81EF-8B89216483FC}"/>
    <cellStyle name="Input 6 7" xfId="58156" xr:uid="{FBD18B83-6410-4C8B-91E9-16D85AB330A4}"/>
    <cellStyle name="Input 6 8" xfId="58157" xr:uid="{8984B670-5524-490A-B878-5E1862578F1F}"/>
    <cellStyle name="Input 6 9" xfId="58158" xr:uid="{84C0C243-7AB7-42EC-A75F-E721284C6B1C}"/>
    <cellStyle name="Input 7" xfId="58159" xr:uid="{D5806CA8-91B9-4DEA-891A-08691722D256}"/>
    <cellStyle name="Input 7 2" xfId="58160" xr:uid="{B7DBF79A-722D-463B-9450-C0252FA70574}"/>
    <cellStyle name="Input 7 3" xfId="58161" xr:uid="{050505D6-D0B1-4A1A-8FB2-5F2A756AD5B2}"/>
    <cellStyle name="Input 7 4" xfId="58162" xr:uid="{6D063E2D-8E64-444A-B374-E03FA1B0BA65}"/>
    <cellStyle name="Input 7 5" xfId="58163" xr:uid="{4C1173E0-2CE3-476E-9A27-54F22752B998}"/>
    <cellStyle name="Input 7 6" xfId="58164" xr:uid="{3D8020D2-B35C-4B02-B40C-7633128A2173}"/>
    <cellStyle name="Input 7 7" xfId="58165" xr:uid="{8F5637BC-9C80-477D-AA80-2F853A202765}"/>
    <cellStyle name="Input 7 8" xfId="58166" xr:uid="{F1D52802-171A-46E6-907D-C87CFF85DA46}"/>
    <cellStyle name="Input 7 9" xfId="58167" xr:uid="{2190067D-707D-4C0A-A94D-0EDDCB1734E5}"/>
    <cellStyle name="Input 8" xfId="58168" xr:uid="{A2A0867C-5D38-41FB-AC67-51701B2DFC88}"/>
    <cellStyle name="Input 8 2" xfId="58169" xr:uid="{ED723079-B972-4AA7-8ADA-1B42976A1279}"/>
    <cellStyle name="Input 8 3" xfId="58170" xr:uid="{5697EFE8-5CBA-492C-A5CC-0D995A737E84}"/>
    <cellStyle name="Input 8 4" xfId="58171" xr:uid="{ECBA6784-6EFD-4CA3-B9EB-102C1C88809E}"/>
    <cellStyle name="Input 8 5" xfId="58172" xr:uid="{1E93BEE0-F7B2-4B85-9BA2-E90093C64ACF}"/>
    <cellStyle name="Input 8 6" xfId="58173" xr:uid="{F7D2CA74-2D48-447E-9642-47A28C42DD0D}"/>
    <cellStyle name="Input 8 7" xfId="58174" xr:uid="{7326DC96-178F-4C2E-9F46-B4A33AAB647F}"/>
    <cellStyle name="Input 8 8" xfId="58175" xr:uid="{EC39B5C8-32DF-45A9-A5A9-72F367668232}"/>
    <cellStyle name="Input 8 9" xfId="58176" xr:uid="{C439B822-7700-47CD-B2D8-A74BF9298B35}"/>
    <cellStyle name="Input 9" xfId="58177" xr:uid="{28000673-0F8F-4A3D-9408-A15D1E05A235}"/>
    <cellStyle name="Input 9 2" xfId="58178" xr:uid="{25F0CAC8-7320-4FFB-A696-93DE6E6A5309}"/>
    <cellStyle name="Input 9 3" xfId="58179" xr:uid="{025AD5FA-DEB4-4955-88BA-4D441F660938}"/>
    <cellStyle name="Input 9 4" xfId="58180" xr:uid="{CB46B333-6410-4E38-86BD-E9A014D17F42}"/>
    <cellStyle name="Input 9 5" xfId="58181" xr:uid="{E904D55B-092B-410A-8EA7-BAF18656FAFD}"/>
    <cellStyle name="Input 9 6" xfId="58182" xr:uid="{816B9B76-CA99-4BFB-B015-AB553F4ABE7C}"/>
    <cellStyle name="Input 9 7" xfId="58183" xr:uid="{84C20CCE-4DBB-4D0D-9430-C85E8B3108AE}"/>
    <cellStyle name="Input 9 8" xfId="58184" xr:uid="{FD842C37-9B80-45C8-A075-2820E0748A11}"/>
    <cellStyle name="Komma [0]_BINV" xfId="284" xr:uid="{00000000-0005-0000-0000-000016010000}"/>
    <cellStyle name="Komma_BINV" xfId="285" xr:uid="{00000000-0005-0000-0000-000017010000}"/>
    <cellStyle name="l" xfId="286" xr:uid="{00000000-0005-0000-0000-000018010000}"/>
    <cellStyle name="Länkinm" xfId="287" xr:uid="{00000000-0005-0000-0000-000019010000}"/>
    <cellStyle name="Line header Main" xfId="288" xr:uid="{00000000-0005-0000-0000-00001A010000}"/>
    <cellStyle name="Line header Nor" xfId="289" xr:uid="{00000000-0005-0000-0000-00001B010000}"/>
    <cellStyle name="Line header Spe" xfId="290" xr:uid="{00000000-0005-0000-0000-00001C010000}"/>
    <cellStyle name="Link Currency (0)" xfId="291" xr:uid="{00000000-0005-0000-0000-00001D010000}"/>
    <cellStyle name="Link Currency (0) 2" xfId="292" xr:uid="{00000000-0005-0000-0000-00001E010000}"/>
    <cellStyle name="Link Currency (0) 3" xfId="293" xr:uid="{00000000-0005-0000-0000-00001F010000}"/>
    <cellStyle name="Link Currency (2)" xfId="294" xr:uid="{00000000-0005-0000-0000-000020010000}"/>
    <cellStyle name="Link Currency (2) 2" xfId="295" xr:uid="{00000000-0005-0000-0000-000021010000}"/>
    <cellStyle name="Link Currency (2) 3" xfId="296" xr:uid="{00000000-0005-0000-0000-000022010000}"/>
    <cellStyle name="Link Units (0)" xfId="297" xr:uid="{00000000-0005-0000-0000-000023010000}"/>
    <cellStyle name="Link Units (0) 2" xfId="298" xr:uid="{00000000-0005-0000-0000-000024010000}"/>
    <cellStyle name="Link Units (0) 3" xfId="299" xr:uid="{00000000-0005-0000-0000-000025010000}"/>
    <cellStyle name="Link Units (1)" xfId="300" xr:uid="{00000000-0005-0000-0000-000026010000}"/>
    <cellStyle name="Link Units (1) 2" xfId="301" xr:uid="{00000000-0005-0000-0000-000027010000}"/>
    <cellStyle name="Link Units (1) 3" xfId="302" xr:uid="{00000000-0005-0000-0000-000028010000}"/>
    <cellStyle name="Link Units (2)" xfId="303" xr:uid="{00000000-0005-0000-0000-000029010000}"/>
    <cellStyle name="Link Units (2) 2" xfId="304" xr:uid="{00000000-0005-0000-0000-00002A010000}"/>
    <cellStyle name="Link Units (2) 3" xfId="305" xr:uid="{00000000-0005-0000-0000-00002B010000}"/>
    <cellStyle name="Linked Cell 10" xfId="58185" xr:uid="{15BD0287-2DDB-4503-AED3-88889E9FC8D0}"/>
    <cellStyle name="Linked Cell 10 2" xfId="58186" xr:uid="{5B227AAB-57B2-404E-874E-68418F64ABC2}"/>
    <cellStyle name="Linked Cell 10 3" xfId="58187" xr:uid="{E86A1AEC-1086-4DA2-8DD4-2501DD91A975}"/>
    <cellStyle name="Linked Cell 10 4" xfId="58188" xr:uid="{B2F83BD2-8400-42A9-89C5-FAA39256930B}"/>
    <cellStyle name="Linked Cell 10 5" xfId="58189" xr:uid="{13435F98-0DFD-49D8-94D4-1DBB15318B78}"/>
    <cellStyle name="Linked Cell 11" xfId="58190" xr:uid="{A1DA76D0-7040-47D3-970B-9F427EA298CC}"/>
    <cellStyle name="Linked Cell 11 2" xfId="58191" xr:uid="{2E2BED4D-206D-48CF-9686-48C7B1A68505}"/>
    <cellStyle name="Linked Cell 11 3" xfId="58192" xr:uid="{271DD87B-3423-4C77-BE22-F6FA1C8ACC05}"/>
    <cellStyle name="Linked Cell 11 4" xfId="58193" xr:uid="{DC8D4F9B-8477-4A98-BDAF-C69D2EB427C2}"/>
    <cellStyle name="Linked Cell 11 5" xfId="58194" xr:uid="{B72C9B42-168D-47F9-9F6E-6A1DF97EB8A8}"/>
    <cellStyle name="Linked Cell 12" xfId="58195" xr:uid="{41D9E4C9-1FAF-4DF2-9CDC-6FE5799B31D6}"/>
    <cellStyle name="Linked Cell 12 2" xfId="58196" xr:uid="{F3D0B283-32F8-4936-BE88-5AFAA7452D51}"/>
    <cellStyle name="Linked Cell 13" xfId="58197" xr:uid="{873B60B2-B582-44D1-BC4F-AC319E61F986}"/>
    <cellStyle name="Linked Cell 13 2" xfId="58198" xr:uid="{0C720622-4B2A-4B9A-91C8-FFADD6027E63}"/>
    <cellStyle name="Linked Cell 14" xfId="58199" xr:uid="{E407C9C4-CAC9-4295-B4DC-B8C8B12E57E7}"/>
    <cellStyle name="Linked Cell 14 2" xfId="58200" xr:uid="{07A45BC3-A151-4A36-8685-C28C79D24EE3}"/>
    <cellStyle name="Linked Cell 15" xfId="58201" xr:uid="{10B828D1-BC44-4112-944B-F4AA4F47C4D1}"/>
    <cellStyle name="Linked Cell 16" xfId="730" xr:uid="{C7FE8E61-7582-4400-B979-500FF4DC9EBC}"/>
    <cellStyle name="Linked Cell 2" xfId="306" xr:uid="{00000000-0005-0000-0000-00002C010000}"/>
    <cellStyle name="Linked Cell 2 2" xfId="2949" xr:uid="{1C9F4114-E399-405B-9B9B-489BBC6EBBA6}"/>
    <cellStyle name="Linked Cell 2 3" xfId="60058" xr:uid="{8518BC36-5D6C-4D87-9449-CC5174E6D20E}"/>
    <cellStyle name="Linked Cell 2 4" xfId="58202" xr:uid="{35DDAB0B-D408-4B89-BE84-C68B490D0312}"/>
    <cellStyle name="Linked Cell 2 5" xfId="782" xr:uid="{2F7F5162-C096-4D36-8268-9702CB5A2212}"/>
    <cellStyle name="Linked Cell 3" xfId="307" xr:uid="{00000000-0005-0000-0000-00002D010000}"/>
    <cellStyle name="Linked Cell 3 2" xfId="2950" xr:uid="{62E30F34-8BE3-4BFE-8677-0AF772DE70DF}"/>
    <cellStyle name="Linked Cell 3 3" xfId="2951" xr:uid="{85E10B4E-A8C1-4DE1-A409-3A38E56E0910}"/>
    <cellStyle name="Linked Cell 3 3 2" xfId="11868" xr:uid="{4C17FCB7-555F-4825-B7B3-463E000CC6EA}"/>
    <cellStyle name="Linked Cell 3 3 3" xfId="8056" xr:uid="{1D74438B-407B-40E1-BEC4-6BA0A491DDE4}"/>
    <cellStyle name="Linked Cell 3 4" xfId="58203" xr:uid="{09EF05F1-75C8-45AA-BC2C-74C9F4C441A5}"/>
    <cellStyle name="Linked Cell 3 5" xfId="834" xr:uid="{90362D4F-6FFC-4D11-BDBA-C9987F6A7FE6}"/>
    <cellStyle name="Linked Cell 4" xfId="308" xr:uid="{00000000-0005-0000-0000-00002E010000}"/>
    <cellStyle name="Linked Cell 4 10" xfId="58205" xr:uid="{A2890849-8EBA-4631-A023-7975989C5B51}"/>
    <cellStyle name="Linked Cell 4 11" xfId="58206" xr:uid="{63E94165-4F15-4644-9588-B34F4BDA90CF}"/>
    <cellStyle name="Linked Cell 4 12" xfId="58207" xr:uid="{742DFD7A-B518-4107-8950-624A55EE5B64}"/>
    <cellStyle name="Linked Cell 4 13" xfId="58208" xr:uid="{B651535B-76D1-4EC7-ADFA-16E042EEFCF3}"/>
    <cellStyle name="Linked Cell 4 14" xfId="58204" xr:uid="{3F49880C-F3E1-4390-AE6E-CEF421401268}"/>
    <cellStyle name="Linked Cell 4 15" xfId="2952" xr:uid="{D4A446D9-F5AA-41C9-A25C-82EE32B3EE51}"/>
    <cellStyle name="Linked Cell 4 2" xfId="58209" xr:uid="{DA99A2EE-0CDA-4A9A-AC5B-76EC131A789F}"/>
    <cellStyle name="Linked Cell 4 3" xfId="58210" xr:uid="{F503424F-85D7-4304-8C7B-27541A0281F3}"/>
    <cellStyle name="Linked Cell 4 4" xfId="58211" xr:uid="{A767C54D-9980-4174-B9D3-CBC4C8542D61}"/>
    <cellStyle name="Linked Cell 4 5" xfId="58212" xr:uid="{7A23A5AE-FFFE-4264-9E69-71F166584C90}"/>
    <cellStyle name="Linked Cell 4 6" xfId="58213" xr:uid="{8CF6931D-82F9-4764-8BA0-305FDA5601E4}"/>
    <cellStyle name="Linked Cell 4 7" xfId="58214" xr:uid="{78F08AE7-1807-4707-A28A-A80CAFE54C5D}"/>
    <cellStyle name="Linked Cell 4 8" xfId="58215" xr:uid="{9B6BB3E6-5326-4468-9104-594D010252C9}"/>
    <cellStyle name="Linked Cell 4 9" xfId="58216" xr:uid="{D66FF8BD-90C1-44E3-8B7D-A62F5C63AEE0}"/>
    <cellStyle name="Linked Cell 5" xfId="2953" xr:uid="{48F524DD-0C5C-4156-A682-637F79CD3433}"/>
    <cellStyle name="Linked Cell 5 10" xfId="58218" xr:uid="{70A5EF8C-BC93-40A8-AD5E-93C6BF20BE9C}"/>
    <cellStyle name="Linked Cell 5 11" xfId="58219" xr:uid="{4C479268-4F1F-43D3-BC56-EFA9F8F4705B}"/>
    <cellStyle name="Linked Cell 5 12" xfId="58220" xr:uid="{945004AF-BDEE-4DEC-8C86-5FB95AADF209}"/>
    <cellStyle name="Linked Cell 5 13" xfId="58221" xr:uid="{E6EDF8C6-33EA-45B1-AF58-DFADB2352735}"/>
    <cellStyle name="Linked Cell 5 14" xfId="58217" xr:uid="{486B76C8-204C-41A9-80EA-6E0F99AAFA56}"/>
    <cellStyle name="Linked Cell 5 2" xfId="58222" xr:uid="{43DFAA34-1264-4873-A4C4-61949F10B794}"/>
    <cellStyle name="Linked Cell 5 3" xfId="58223" xr:uid="{CBFD830C-EB08-47AE-8075-1D177D2E68BA}"/>
    <cellStyle name="Linked Cell 5 4" xfId="58224" xr:uid="{B0C3EAE6-AB50-49D9-BD9B-0E7EEBF0553F}"/>
    <cellStyle name="Linked Cell 5 5" xfId="58225" xr:uid="{E7FBA9F0-A4DC-4C54-B891-BC98CCAD77B8}"/>
    <cellStyle name="Linked Cell 5 6" xfId="58226" xr:uid="{F65744E5-5DB1-470A-8AF3-BFF1D7343BAE}"/>
    <cellStyle name="Linked Cell 5 7" xfId="58227" xr:uid="{8BC58B8B-F403-4A57-A42E-AB617D4F6BC6}"/>
    <cellStyle name="Linked Cell 5 8" xfId="58228" xr:uid="{59E868F2-D14D-4530-86B8-921ABDCAD313}"/>
    <cellStyle name="Linked Cell 5 9" xfId="58229" xr:uid="{3C9D42C4-F3D6-41D3-8D7E-46952FEAFACB}"/>
    <cellStyle name="Linked Cell 6" xfId="8057" xr:uid="{5A17A026-835D-4A86-80EF-2F7D6C6DBC12}"/>
    <cellStyle name="Linked Cell 6 10" xfId="58230" xr:uid="{26AD3017-5192-4ADC-BDAC-82A881F9D62C}"/>
    <cellStyle name="Linked Cell 6 2" xfId="58231" xr:uid="{CE52DFF6-AA75-42AC-A988-F4E57EEAE930}"/>
    <cellStyle name="Linked Cell 6 3" xfId="58232" xr:uid="{5FD6B5EA-70CB-444F-922D-CCB61540350E}"/>
    <cellStyle name="Linked Cell 6 4" xfId="58233" xr:uid="{2F2D7616-475F-427A-8659-37224432DF00}"/>
    <cellStyle name="Linked Cell 6 5" xfId="58234" xr:uid="{D16FAC12-34CD-4A5C-BF54-FD956924C297}"/>
    <cellStyle name="Linked Cell 6 6" xfId="58235" xr:uid="{4008293F-C710-4208-A181-BDB561A256D6}"/>
    <cellStyle name="Linked Cell 6 7" xfId="58236" xr:uid="{849B07F5-714B-45FF-9EF0-EABFC4874A45}"/>
    <cellStyle name="Linked Cell 6 8" xfId="58237" xr:uid="{80BF83E0-D443-4E3C-A95E-9E5E39E1C1BB}"/>
    <cellStyle name="Linked Cell 6 9" xfId="58238" xr:uid="{DA58453E-9E92-4162-9BEF-4876F6446F2B}"/>
    <cellStyle name="Linked Cell 7" xfId="58239" xr:uid="{E07710FF-0865-402F-830D-3C05C223AF1D}"/>
    <cellStyle name="Linked Cell 7 2" xfId="58240" xr:uid="{AD559651-9A67-4FE9-BFB8-37F17E4C2D3F}"/>
    <cellStyle name="Linked Cell 7 3" xfId="58241" xr:uid="{12B1B27D-1C07-4972-9F87-3336FCD538E2}"/>
    <cellStyle name="Linked Cell 7 4" xfId="58242" xr:uid="{469E77F8-FEE0-4149-9262-D2F92270D20F}"/>
    <cellStyle name="Linked Cell 7 5" xfId="58243" xr:uid="{A2E114B0-61DB-4ECE-AE56-C9B661498664}"/>
    <cellStyle name="Linked Cell 7 6" xfId="58244" xr:uid="{0438A8B4-DC19-434B-BB50-F0AD165F8FDB}"/>
    <cellStyle name="Linked Cell 7 7" xfId="58245" xr:uid="{7AE26CF6-2FF7-40F1-8921-C1A453F9B06C}"/>
    <cellStyle name="Linked Cell 7 8" xfId="58246" xr:uid="{0468A07A-4149-4B8B-843D-F483D2F00F15}"/>
    <cellStyle name="Linked Cell 7 9" xfId="58247" xr:uid="{F62C086F-A980-4663-8D84-2B9E17B3E370}"/>
    <cellStyle name="Linked Cell 8" xfId="58248" xr:uid="{031AC1BF-BEC5-4CF6-8EBA-009312323B46}"/>
    <cellStyle name="Linked Cell 8 2" xfId="58249" xr:uid="{97E702DC-C985-4CAF-8325-125D67167041}"/>
    <cellStyle name="Linked Cell 8 3" xfId="58250" xr:uid="{8047BDDD-BE8F-4666-B93F-4D08B524948B}"/>
    <cellStyle name="Linked Cell 8 4" xfId="58251" xr:uid="{85D6BB54-D94A-4683-A64C-3265DBAB78A4}"/>
    <cellStyle name="Linked Cell 8 5" xfId="58252" xr:uid="{7BE50372-AECC-4B40-9E6E-4B81BF3F11EA}"/>
    <cellStyle name="Linked Cell 8 6" xfId="58253" xr:uid="{1BCEF76A-1729-4734-BCB8-0225BE25E421}"/>
    <cellStyle name="Linked Cell 8 7" xfId="58254" xr:uid="{CC54C6AD-CDE0-497E-856A-C54FC43BFCED}"/>
    <cellStyle name="Linked Cell 8 8" xfId="58255" xr:uid="{533B80F9-F1B3-4785-A4B0-C5DC2DF7B9B1}"/>
    <cellStyle name="Linked Cell 8 9" xfId="58256" xr:uid="{FDED05E0-94FB-4631-8182-F57C80817123}"/>
    <cellStyle name="Linked Cell 9" xfId="58257" xr:uid="{52CFD1CC-4FCD-4017-B9D6-5B5043848036}"/>
    <cellStyle name="Linked Cell 9 2" xfId="58258" xr:uid="{C7BBA6D0-49C4-481C-BBB4-2B67344B8AD4}"/>
    <cellStyle name="Linked Cell 9 3" xfId="58259" xr:uid="{417C333C-6381-430D-A79E-B38062F68CC2}"/>
    <cellStyle name="Linked Cell 9 4" xfId="58260" xr:uid="{2738BF66-736B-45C6-AC82-D2E8CBCC4A2C}"/>
    <cellStyle name="Linked Cell 9 5" xfId="58261" xr:uid="{E8F0D947-2805-4A68-AC54-B6A69685BC4A}"/>
    <cellStyle name="Linked Cell 9 6" xfId="58262" xr:uid="{79C85F1B-21CA-4260-9BAE-09F8DA8D59D5}"/>
    <cellStyle name="Linked Cell 9 7" xfId="58263" xr:uid="{B84EC695-7084-467E-97DC-53540E1E8E6D}"/>
    <cellStyle name="Linked Cell 9 8" xfId="58264" xr:uid="{C48E843C-6F21-455C-9BEA-53214075C858}"/>
    <cellStyle name="Main Text" xfId="309" xr:uid="{00000000-0005-0000-0000-00002F010000}"/>
    <cellStyle name="Main Text + Line Bot" xfId="310" xr:uid="{00000000-0005-0000-0000-000030010000}"/>
    <cellStyle name="Main Text + Line Bot 2" xfId="311" xr:uid="{00000000-0005-0000-0000-000031010000}"/>
    <cellStyle name="Main Text + Line Bot 3" xfId="312" xr:uid="{00000000-0005-0000-0000-000032010000}"/>
    <cellStyle name="Main Text + Line Top" xfId="313" xr:uid="{00000000-0005-0000-0000-000033010000}"/>
    <cellStyle name="Milliers [0]_!!!GO" xfId="314" xr:uid="{00000000-0005-0000-0000-000034010000}"/>
    <cellStyle name="Milliers_!!!GO" xfId="315" xr:uid="{00000000-0005-0000-0000-000035010000}"/>
    <cellStyle name="Monétaire [0]_!!!GO" xfId="316" xr:uid="{00000000-0005-0000-0000-000036010000}"/>
    <cellStyle name="Monétaire_!!!GO" xfId="317" xr:uid="{00000000-0005-0000-0000-000037010000}"/>
    <cellStyle name="MS_English" xfId="318" xr:uid="{00000000-0005-0000-0000-000038010000}"/>
    <cellStyle name="N" xfId="319" xr:uid="{00000000-0005-0000-0000-000039010000}"/>
    <cellStyle name="Neutral 10" xfId="58265" xr:uid="{AC4729D4-779C-4FAF-A5E8-5B0EE907B84E}"/>
    <cellStyle name="Neutral 10 2" xfId="58266" xr:uid="{6F1215D2-A254-42EA-ACC5-A1F978EE587F}"/>
    <cellStyle name="Neutral 10 3" xfId="58267" xr:uid="{9CBB2453-E1CD-4A7A-B859-29296366D5AF}"/>
    <cellStyle name="Neutral 10 4" xfId="58268" xr:uid="{3E35DAAC-42FE-451A-B889-76CD8370FB92}"/>
    <cellStyle name="Neutral 10 5" xfId="58269" xr:uid="{2BDFE85F-83C0-4DAE-9C3C-912C260DC40F}"/>
    <cellStyle name="Neutral 11" xfId="58270" xr:uid="{9D7E3AEB-BD3F-4170-8E20-45EAFF7AC154}"/>
    <cellStyle name="Neutral 11 2" xfId="58271" xr:uid="{127F4F25-4799-4435-978B-A781B2184656}"/>
    <cellStyle name="Neutral 11 3" xfId="58272" xr:uid="{5B9E46AC-348C-4A4F-BE98-A68E42BAC977}"/>
    <cellStyle name="Neutral 11 4" xfId="58273" xr:uid="{AC29CF77-2BCA-467B-95E0-F40154744946}"/>
    <cellStyle name="Neutral 11 5" xfId="58274" xr:uid="{3265516E-89C3-4DC5-9781-EC6EA83A55D4}"/>
    <cellStyle name="Neutral 12" xfId="58275" xr:uid="{7357E611-9508-4ABD-AB7D-9C4479E6BBCD}"/>
    <cellStyle name="Neutral 12 2" xfId="58276" xr:uid="{2763B587-73E0-4BF6-BB18-6FC23F4E7AA7}"/>
    <cellStyle name="Neutral 13" xfId="58277" xr:uid="{2DF47416-69C6-41DF-B11C-F17769308C75}"/>
    <cellStyle name="Neutral 13 2" xfId="58278" xr:uid="{FED276C2-6983-4292-9956-82EF2DBF0325}"/>
    <cellStyle name="Neutral 14" xfId="58279" xr:uid="{E707DB3C-FAC5-40D9-B246-3760165353B3}"/>
    <cellStyle name="Neutral 14 2" xfId="58280" xr:uid="{D2B7E1C7-2027-4272-9B34-8E065CA7F879}"/>
    <cellStyle name="Neutral 15" xfId="58281" xr:uid="{D9232469-E55E-4278-934C-D3F1A629D825}"/>
    <cellStyle name="Neutral 16" xfId="731" xr:uid="{9D6314C4-7222-4693-BC89-3800DBFDBE82}"/>
    <cellStyle name="Neutral 2" xfId="320" xr:uid="{00000000-0005-0000-0000-00003A010000}"/>
    <cellStyle name="Neutral 2 2" xfId="2954" xr:uid="{5E7F4CBB-2FC2-4802-9C00-FF0CD0FD3D12}"/>
    <cellStyle name="Neutral 2 3" xfId="60059" xr:uid="{1745EFED-BACD-41B7-9483-8AFF4D800152}"/>
    <cellStyle name="Neutral 2 4" xfId="58282" xr:uid="{FBAE2FDF-99DD-4780-B0E8-2CBBEC8E2ED5}"/>
    <cellStyle name="Neutral 2 5" xfId="783" xr:uid="{AD4AFE00-4BE8-4263-92D5-F0E38A9E66AB}"/>
    <cellStyle name="Neutral 3" xfId="321" xr:uid="{00000000-0005-0000-0000-00003B010000}"/>
    <cellStyle name="Neutral 3 2" xfId="2955" xr:uid="{C6E1F532-3326-4813-80F5-0AEE216530E9}"/>
    <cellStyle name="Neutral 3 3" xfId="2956" xr:uid="{E570822F-7BEF-4D42-A7AC-D8B4332B45B6}"/>
    <cellStyle name="Neutral 3 3 2" xfId="11869" xr:uid="{8768BBCA-1FC8-4B61-A337-B0FD8631E516}"/>
    <cellStyle name="Neutral 3 3 3" xfId="8058" xr:uid="{55E3E7A5-4B9C-458E-AE2C-8246EA57A67E}"/>
    <cellStyle name="Neutral 3 4" xfId="58283" xr:uid="{5580F71C-57D7-4516-994B-6D8596CAF714}"/>
    <cellStyle name="Neutral 3 5" xfId="830" xr:uid="{4A08823F-B091-45F8-A566-D43DC243E808}"/>
    <cellStyle name="Neutral 4" xfId="322" xr:uid="{00000000-0005-0000-0000-00003C010000}"/>
    <cellStyle name="Neutral 4 10" xfId="58285" xr:uid="{1E194B0A-D65E-46C2-9180-5A23EB0E1A88}"/>
    <cellStyle name="Neutral 4 11" xfId="58286" xr:uid="{1A3CED7A-73FB-4E24-875D-6935CA721337}"/>
    <cellStyle name="Neutral 4 12" xfId="58287" xr:uid="{22947439-40D8-4843-80A2-F52B131AFD74}"/>
    <cellStyle name="Neutral 4 13" xfId="58288" xr:uid="{2C6BB58B-ECC2-445B-99D7-228CEB32EFBB}"/>
    <cellStyle name="Neutral 4 14" xfId="58284" xr:uid="{410C1CFF-1251-45EB-979C-0790FB1DA87C}"/>
    <cellStyle name="Neutral 4 15" xfId="2957" xr:uid="{A7BCAB08-69CE-4818-B404-8ED4A395A4E9}"/>
    <cellStyle name="Neutral 4 2" xfId="58289" xr:uid="{B1F8F89E-D219-456D-BDA5-2C26DC7A1B78}"/>
    <cellStyle name="Neutral 4 3" xfId="58290" xr:uid="{60C133ED-CA85-4502-834E-0CBDD5A11877}"/>
    <cellStyle name="Neutral 4 4" xfId="58291" xr:uid="{C175D795-C61D-41FC-9E02-60F4DD16B184}"/>
    <cellStyle name="Neutral 4 5" xfId="58292" xr:uid="{01F26CB8-407D-47DB-87DF-7F01495F127B}"/>
    <cellStyle name="Neutral 4 6" xfId="58293" xr:uid="{D495F934-BB34-4AC1-B046-DA45A9BDDD40}"/>
    <cellStyle name="Neutral 4 7" xfId="58294" xr:uid="{1468665E-8938-48F4-85D8-6324683F361B}"/>
    <cellStyle name="Neutral 4 8" xfId="58295" xr:uid="{A2D06B23-144C-41DE-8D3F-599DA0A0EA43}"/>
    <cellStyle name="Neutral 4 9" xfId="58296" xr:uid="{1276EAA7-6FB8-41A5-AB29-957D1610AB94}"/>
    <cellStyle name="Neutral 5" xfId="2958" xr:uid="{0EE804BE-010B-4603-BC42-2397B6CBA208}"/>
    <cellStyle name="Neutral 5 10" xfId="58298" xr:uid="{01B80E6A-3C3E-4F86-A82C-50A083BA090F}"/>
    <cellStyle name="Neutral 5 11" xfId="58299" xr:uid="{375F9E85-7BBC-469E-98C8-989AA3A3E31E}"/>
    <cellStyle name="Neutral 5 12" xfId="58300" xr:uid="{69588591-FACF-480E-A9A5-3187F46F77B5}"/>
    <cellStyle name="Neutral 5 13" xfId="58301" xr:uid="{1801B875-10D6-48AF-870D-D7BD93FB6D44}"/>
    <cellStyle name="Neutral 5 14" xfId="58297" xr:uid="{1F23807A-19A8-4F8F-BFB8-D1D79F2858B4}"/>
    <cellStyle name="Neutral 5 2" xfId="58302" xr:uid="{47A30CBE-45F2-43AC-B072-4AB046A5089D}"/>
    <cellStyle name="Neutral 5 3" xfId="58303" xr:uid="{9284073D-914E-468D-BE1F-233426D4A5C5}"/>
    <cellStyle name="Neutral 5 4" xfId="58304" xr:uid="{24279BDD-D4F8-40CE-8D94-E776433F32A2}"/>
    <cellStyle name="Neutral 5 5" xfId="58305" xr:uid="{3919CD5D-40F6-44C5-B296-B35A629B13B8}"/>
    <cellStyle name="Neutral 5 6" xfId="58306" xr:uid="{BBFDE1D9-3B67-426B-9ED0-64647F9A9BCB}"/>
    <cellStyle name="Neutral 5 7" xfId="58307" xr:uid="{75095AFD-C8DD-411F-9C7B-BF228173BEF0}"/>
    <cellStyle name="Neutral 5 8" xfId="58308" xr:uid="{69E3B063-4043-4C52-BD2F-3C8810EF60AE}"/>
    <cellStyle name="Neutral 5 9" xfId="58309" xr:uid="{808C6EAC-A2FF-4BE7-AD79-C12EFB8F58CF}"/>
    <cellStyle name="Neutral 6" xfId="8059" xr:uid="{2D7CB045-F83A-444F-A082-21B0E67FF6F8}"/>
    <cellStyle name="Neutral 6 10" xfId="58310" xr:uid="{847BEAF3-A45F-4FA0-8B2E-556EFE982AF2}"/>
    <cellStyle name="Neutral 6 2" xfId="58311" xr:uid="{36A8EE2B-69BF-4387-96AD-C40A994AECFF}"/>
    <cellStyle name="Neutral 6 3" xfId="58312" xr:uid="{9933ACA7-A45B-4B90-8645-4206485145B1}"/>
    <cellStyle name="Neutral 6 4" xfId="58313" xr:uid="{832CB8FB-BDA9-4D1A-B37F-073F18D8ED1C}"/>
    <cellStyle name="Neutral 6 5" xfId="58314" xr:uid="{911AA836-46B7-43B9-A937-4C9F025DC696}"/>
    <cellStyle name="Neutral 6 6" xfId="58315" xr:uid="{5580B297-CAEC-41C3-AE98-6C3778435429}"/>
    <cellStyle name="Neutral 6 7" xfId="58316" xr:uid="{FE373C34-758E-4242-B279-420420FB5875}"/>
    <cellStyle name="Neutral 6 8" xfId="58317" xr:uid="{95C58C68-3177-4A31-ADF3-ECC772D9C004}"/>
    <cellStyle name="Neutral 6 9" xfId="58318" xr:uid="{6FECD666-7142-4560-9FAB-703E2D035F4B}"/>
    <cellStyle name="Neutral 7" xfId="58319" xr:uid="{009ADC7B-9D05-4BB4-9C95-13C908447E78}"/>
    <cellStyle name="Neutral 7 2" xfId="58320" xr:uid="{9A5F913C-2D19-420A-A431-693F2A1DEAEB}"/>
    <cellStyle name="Neutral 7 3" xfId="58321" xr:uid="{1B1E76E2-0864-40BB-AED1-892B6080BF59}"/>
    <cellStyle name="Neutral 7 4" xfId="58322" xr:uid="{505441C3-1038-458C-96DF-EBB9A01A8E75}"/>
    <cellStyle name="Neutral 7 5" xfId="58323" xr:uid="{16AAB6F4-ED8C-4A53-AF30-80DFBD2041FF}"/>
    <cellStyle name="Neutral 7 6" xfId="58324" xr:uid="{C8995A08-8664-4D0C-BB59-9FD68833AD46}"/>
    <cellStyle name="Neutral 7 7" xfId="58325" xr:uid="{744553BB-066A-42F2-8330-85CA55AEDD7F}"/>
    <cellStyle name="Neutral 7 8" xfId="58326" xr:uid="{26B823F8-E084-447F-BDEB-FA7589F4160D}"/>
    <cellStyle name="Neutral 7 9" xfId="58327" xr:uid="{D8EF5D79-239B-4709-A3D3-5B21DBF50A93}"/>
    <cellStyle name="Neutral 8" xfId="58328" xr:uid="{8ED36A4D-ADD9-4084-A1BA-5C620F7F9FFA}"/>
    <cellStyle name="Neutral 8 2" xfId="58329" xr:uid="{D552BB87-6963-45AC-ACDD-3F0AC9779E31}"/>
    <cellStyle name="Neutral 8 3" xfId="58330" xr:uid="{97019A4E-4606-4687-80C1-F181B2C11DF5}"/>
    <cellStyle name="Neutral 8 4" xfId="58331" xr:uid="{73434C3F-77F8-457C-A526-48090E9E376A}"/>
    <cellStyle name="Neutral 8 5" xfId="58332" xr:uid="{9FE6E01C-4116-4B03-888A-9D1E1706BF52}"/>
    <cellStyle name="Neutral 8 6" xfId="58333" xr:uid="{79AAE122-273F-4257-953E-F01058420BB6}"/>
    <cellStyle name="Neutral 8 7" xfId="58334" xr:uid="{A428ED00-35BB-4B34-BDF2-2F461CFA3BA2}"/>
    <cellStyle name="Neutral 8 8" xfId="58335" xr:uid="{06A80C1D-EA86-4D2A-A743-38DB8D671277}"/>
    <cellStyle name="Neutral 8 9" xfId="58336" xr:uid="{5D4EA3ED-BAC6-432B-95E1-88CF81D41C9B}"/>
    <cellStyle name="Neutral 9" xfId="58337" xr:uid="{EFFA6373-2531-43EA-BEBA-DACE6897022E}"/>
    <cellStyle name="Neutral 9 2" xfId="58338" xr:uid="{75A20036-FA51-4536-88C4-A3CFF38B97CC}"/>
    <cellStyle name="Neutral 9 3" xfId="58339" xr:uid="{F8C517CA-CBA3-444B-9F24-53E1CAC6BDA0}"/>
    <cellStyle name="Neutral 9 4" xfId="58340" xr:uid="{0EEE57C1-4B68-43BE-BB2C-5DB7FEEB7D0E}"/>
    <cellStyle name="Neutral 9 5" xfId="58341" xr:uid="{DC1595DB-E0CC-4F1B-8429-7004C90EABCE}"/>
    <cellStyle name="Neutral 9 6" xfId="58342" xr:uid="{1A49CB64-57E8-4A1B-87B4-0984E53B6974}"/>
    <cellStyle name="Neutral 9 7" xfId="58343" xr:uid="{94E9884D-E9F3-4715-ACA5-6211D84264EE}"/>
    <cellStyle name="Neutral 9 8" xfId="58344" xr:uid="{86C8354E-580B-43E5-BD07-193B38DF1FF2}"/>
    <cellStyle name="new" xfId="323" xr:uid="{00000000-0005-0000-0000-00003D010000}"/>
    <cellStyle name="New Times Roman" xfId="324" xr:uid="{00000000-0005-0000-0000-00003E010000}"/>
    <cellStyle name="no dec" xfId="325" xr:uid="{00000000-0005-0000-0000-00003F010000}"/>
    <cellStyle name="No." xfId="326" xr:uid="{00000000-0005-0000-0000-000040010000}"/>
    <cellStyle name="Normal" xfId="0" builtinId="0"/>
    <cellStyle name="Normal - Style1" xfId="327" xr:uid="{00000000-0005-0000-0000-000042010000}"/>
    <cellStyle name="Normal 10" xfId="3" xr:uid="{00000000-0005-0000-0000-000043010000}"/>
    <cellStyle name="Normal 10 10" xfId="32201" xr:uid="{7DC3A578-6041-411E-9052-769DD866C4BD}"/>
    <cellStyle name="Normal 10 11" xfId="51483" xr:uid="{56A555DE-F14E-4FDE-A788-BA06BBEF58A8}"/>
    <cellStyle name="Normal 10 12" xfId="3764" xr:uid="{E7F8D804-F550-4A77-AAC5-559A5C0D20BE}"/>
    <cellStyle name="Normal 10 13" xfId="58345" xr:uid="{36885334-D5B8-4D63-8EFE-C4D3F2A42BD2}"/>
    <cellStyle name="Normal 10 14" xfId="2128" xr:uid="{3E50D79D-79BD-4FEF-A9B1-CF853C8022A2}"/>
    <cellStyle name="Normal 10 2" xfId="328" xr:uid="{00000000-0005-0000-0000-000044010000}"/>
    <cellStyle name="Normal 10 2 10" xfId="51484" xr:uid="{D2C88138-6E2F-4945-B0B1-7E061A8E719C}"/>
    <cellStyle name="Normal 10 2 11" xfId="3765" xr:uid="{468BDC57-2AAE-48D9-954C-80DDF781CE54}"/>
    <cellStyle name="Normal 10 2 12" xfId="58346" xr:uid="{1CA10E7A-825C-45A8-9662-CA05D97301FD}"/>
    <cellStyle name="Normal 10 2 13" xfId="2959" xr:uid="{BD435310-AE5A-4F69-9DDC-CC66586DAAB8}"/>
    <cellStyle name="Normal 10 2 2" xfId="2960" xr:uid="{FAA56E46-5606-402B-A5F6-8694206C0ED1}"/>
    <cellStyle name="Normal 10 2 2 10" xfId="59540" xr:uid="{E03C298A-1D3B-4276-85C2-81EF475039F8}"/>
    <cellStyle name="Normal 10 2 2 2" xfId="7406" xr:uid="{1B41CD39-A4A3-4BE2-9B1A-E0F3059D941A}"/>
    <cellStyle name="Normal 10 2 2 2 2" xfId="11870" xr:uid="{A5EB0335-E34C-4878-B243-BDC6E5C56F20}"/>
    <cellStyle name="Normal 10 2 2 2 2 2" xfId="30664" xr:uid="{54B37A23-497E-4C2A-837C-593D1808B740}"/>
    <cellStyle name="Normal 10 2 2 2 2 2 2" xfId="49426" xr:uid="{E5C00969-F569-4EF8-8C47-74D9AB449416}"/>
    <cellStyle name="Normal 10 2 2 2 2 3" xfId="21273" xr:uid="{8BFD6679-29C1-4897-8168-C6412772700B}"/>
    <cellStyle name="Normal 10 2 2 2 2 4" xfId="40045" xr:uid="{E6B2ADDF-443B-44A0-A98D-BB0009C1A24C}"/>
    <cellStyle name="Normal 10 2 2 2 3" xfId="26442" xr:uid="{07DA1D5F-9B92-4F9F-8B89-19C70502CBF9}"/>
    <cellStyle name="Normal 10 2 2 2 3 2" xfId="45204" xr:uid="{316BC940-1029-4324-A770-67878DF2A0A1}"/>
    <cellStyle name="Normal 10 2 2 2 4" xfId="17051" xr:uid="{3B2B728A-6EBF-43C5-9644-E4F15E691C92}"/>
    <cellStyle name="Normal 10 2 2 2 5" xfId="35823" xr:uid="{B426A276-17C0-4055-9C20-6AD24C8ACEEE}"/>
    <cellStyle name="Normal 10 2 2 2 6" xfId="54156" xr:uid="{2A49534B-2E4B-4923-8791-C3269ACC3F1C}"/>
    <cellStyle name="Normal 10 2 2 2 7" xfId="62000" xr:uid="{EEFA8ADD-49A7-4FDC-AD87-CFA306DFF799}"/>
    <cellStyle name="Normal 10 2 2 3" xfId="11871" xr:uid="{B3A21471-673E-4CC3-9135-BBF723ACCCCE}"/>
    <cellStyle name="Normal 10 2 2 3 2" xfId="30665" xr:uid="{3A605744-E297-4711-A5F0-4279FAF68B27}"/>
    <cellStyle name="Normal 10 2 2 3 2 2" xfId="49427" xr:uid="{FC7CDFFF-DCE3-4D2F-BED5-EF7A874A2235}"/>
    <cellStyle name="Normal 10 2 2 3 3" xfId="21274" xr:uid="{48F2FB9B-A4AF-4633-A4C1-9DBEAFB820E3}"/>
    <cellStyle name="Normal 10 2 2 3 4" xfId="40046" xr:uid="{9955D423-CFA7-44E0-A115-6296ED9F7025}"/>
    <cellStyle name="Normal 10 2 2 3 5" xfId="54157" xr:uid="{12F6972A-D770-48F3-A7E6-024586E74940}"/>
    <cellStyle name="Normal 10 2 2 3 6" xfId="62001" xr:uid="{108A187C-AF22-4B47-8B14-9EAC399C23C7}"/>
    <cellStyle name="Normal 10 2 2 4" xfId="9137" xr:uid="{9F8C19FD-6258-4A5E-963D-E6BFF755D24E}"/>
    <cellStyle name="Normal 10 2 2 4 2" xfId="27993" xr:uid="{17AE1E4D-60DC-4386-9867-A92073DAF8D0}"/>
    <cellStyle name="Normal 10 2 2 4 2 2" xfId="46755" xr:uid="{F33DC5A9-13A4-4873-B02F-4623E0C11924}"/>
    <cellStyle name="Normal 10 2 2 4 3" xfId="18602" xr:uid="{006B42D1-7449-4608-9627-9F998DBB1D5D}"/>
    <cellStyle name="Normal 10 2 2 4 4" xfId="37374" xr:uid="{DD13EDE0-9356-4755-BADF-972A9AF37768}"/>
    <cellStyle name="Normal 10 2 2 5" xfId="24492" xr:uid="{2D4B70FA-8FE9-4870-9CEE-66EFAED12305}"/>
    <cellStyle name="Normal 10 2 2 5 2" xfId="43255" xr:uid="{47FE18C8-C622-41DC-A84C-8F0347836AE0}"/>
    <cellStyle name="Normal 10 2 2 6" xfId="15101" xr:uid="{EF2158BA-F6C7-4720-84B2-DA62859EC93D}"/>
    <cellStyle name="Normal 10 2 2 7" xfId="33874" xr:uid="{D2AB2D72-0580-4125-8771-99033EFD6B6D}"/>
    <cellStyle name="Normal 10 2 2 8" xfId="51485" xr:uid="{CFF527A3-5028-4CDD-B186-28E5C4888790}"/>
    <cellStyle name="Normal 10 2 2 9" xfId="5445" xr:uid="{CE0B6B8B-BE58-48F6-80C6-E22A5602237E}"/>
    <cellStyle name="Normal 10 2 3" xfId="6221" xr:uid="{E527907F-34D6-4F07-A672-56F45D49BEE6}"/>
    <cellStyle name="Normal 10 2 3 2" xfId="11872" xr:uid="{717BA303-9CB0-4F9C-AA83-280304E81130}"/>
    <cellStyle name="Normal 10 2 3 2 2" xfId="30666" xr:uid="{40AB789F-1423-40B3-B0F4-B5CF5FA4DFD0}"/>
    <cellStyle name="Normal 10 2 3 2 2 2" xfId="49428" xr:uid="{373A47B7-1819-43CE-98D7-47156ABAC750}"/>
    <cellStyle name="Normal 10 2 3 2 3" xfId="21275" xr:uid="{D682D5D0-1036-4B10-B11B-6417765EDE5E}"/>
    <cellStyle name="Normal 10 2 3 2 4" xfId="40047" xr:uid="{6163FEBB-5652-40F9-97A5-4CA869B1591A}"/>
    <cellStyle name="Normal 10 2 3 3" xfId="25268" xr:uid="{A672C629-81BD-4CAF-9D0C-C82F44FEACDB}"/>
    <cellStyle name="Normal 10 2 3 3 2" xfId="44030" xr:uid="{3B183E2E-0FA2-4BE3-86D2-AF3637EB0459}"/>
    <cellStyle name="Normal 10 2 3 4" xfId="15877" xr:uid="{697A4F3A-AE56-4457-A702-82633F350E2A}"/>
    <cellStyle name="Normal 10 2 3 5" xfId="34649" xr:uid="{E2904B28-5D55-4404-8786-E9704412B977}"/>
    <cellStyle name="Normal 10 2 3 6" xfId="54158" xr:uid="{BD42421D-CB57-43CD-B200-033EBDC74419}"/>
    <cellStyle name="Normal 10 2 3 7" xfId="62002" xr:uid="{57FC5265-C04B-4326-B6B4-5BA9B134D2D2}"/>
    <cellStyle name="Normal 10 2 4" xfId="4670" xr:uid="{2B5AFC5D-140A-4399-BFB4-38CA811F45BA}"/>
    <cellStyle name="Normal 10 2 4 2" xfId="11873" xr:uid="{F3D6A5AF-F820-4E75-A53A-AE79024ED244}"/>
    <cellStyle name="Normal 10 2 4 2 2" xfId="30667" xr:uid="{17E6593A-2301-4D6A-8DB4-C69E84BD76A7}"/>
    <cellStyle name="Normal 10 2 4 2 2 2" xfId="49429" xr:uid="{5240FEC5-B25E-4704-886F-E358411BB4C7}"/>
    <cellStyle name="Normal 10 2 4 2 3" xfId="21276" xr:uid="{F0BDC223-8140-496B-9F15-B697DF8B517C}"/>
    <cellStyle name="Normal 10 2 4 2 4" xfId="40048" xr:uid="{C71B0E2B-9668-4A58-BD57-0DCBB2533AD5}"/>
    <cellStyle name="Normal 10 2 4 3" xfId="23717" xr:uid="{1EA4A342-8218-4D98-9FC0-D373B2A172B5}"/>
    <cellStyle name="Normal 10 2 4 3 2" xfId="42480" xr:uid="{3756C38A-1772-44A8-BEEF-AEF8059FD489}"/>
    <cellStyle name="Normal 10 2 4 4" xfId="14326" xr:uid="{5237E430-B1C1-4818-9D07-EFB90DD8B775}"/>
    <cellStyle name="Normal 10 2 4 5" xfId="33099" xr:uid="{84F305C7-9BFA-4202-8E7E-19F1A8FD10AE}"/>
    <cellStyle name="Normal 10 2 4 6" xfId="54159" xr:uid="{42C3B63D-A54C-4C12-9BF5-B81E7C8CB8DA}"/>
    <cellStyle name="Normal 10 2 4 7" xfId="62003" xr:uid="{708799B4-295F-4382-A71C-AB5CF927BE12}"/>
    <cellStyle name="Normal 10 2 5" xfId="7405" xr:uid="{77437883-00B5-4D0F-A4FE-83E4D6B1347F}"/>
    <cellStyle name="Normal 10 2 5 2" xfId="26441" xr:uid="{85D7D9BF-58AC-4D04-9753-8133F0E28556}"/>
    <cellStyle name="Normal 10 2 5 2 2" xfId="45203" xr:uid="{DF5989CB-279F-4FEF-A4F4-FA39189C941D}"/>
    <cellStyle name="Normal 10 2 5 3" xfId="17050" xr:uid="{2441384F-9DE2-4F39-8E1E-05583BF9CE85}"/>
    <cellStyle name="Normal 10 2 5 4" xfId="35822" xr:uid="{792D7266-F79F-4FAB-9BAF-685B134131AF}"/>
    <cellStyle name="Normal 10 2 6" xfId="9136" xr:uid="{7D452A22-A798-4530-90B4-B4186BB66965}"/>
    <cellStyle name="Normal 10 2 6 2" xfId="27992" xr:uid="{7CF085DC-8A9A-4F8B-B89F-4871B53A3C13}"/>
    <cellStyle name="Normal 10 2 6 2 2" xfId="46754" xr:uid="{878F4D9C-3732-4C1B-8110-D6D4A91A4FAB}"/>
    <cellStyle name="Normal 10 2 6 3" xfId="18601" xr:uid="{1B24076E-B7E3-4BF4-BD0E-9EC185973A4B}"/>
    <cellStyle name="Normal 10 2 6 4" xfId="37373" xr:uid="{A07E32C4-6EB4-4D57-85EE-01FBE12F9FEF}"/>
    <cellStyle name="Normal 10 2 7" xfId="22815" xr:uid="{C12B76CC-9C4B-48D5-AAC3-F65759E377A3}"/>
    <cellStyle name="Normal 10 2 7 2" xfId="41583" xr:uid="{62F46935-D22B-47C8-A636-704995F61EEF}"/>
    <cellStyle name="Normal 10 2 8" xfId="13424" xr:uid="{040176EF-2FAC-4D4A-9212-27DE0F91F720}"/>
    <cellStyle name="Normal 10 2 9" xfId="32202" xr:uid="{1B4FDAD4-95E4-40BE-851F-B5EAE4363F3F}"/>
    <cellStyle name="Normal 10 3" xfId="329" xr:uid="{00000000-0005-0000-0000-000045010000}"/>
    <cellStyle name="Normal 10 3 10" xfId="58347" xr:uid="{94C2C2EE-5C05-4262-8F7B-B1BF8B400350}"/>
    <cellStyle name="Normal 10 3 11" xfId="2961" xr:uid="{E5FA70D1-D60C-4755-8556-4986439B5B99}"/>
    <cellStyle name="Normal 10 3 2" xfId="7407" xr:uid="{F0F38457-3C19-4F79-A069-36DA18BD7153}"/>
    <cellStyle name="Normal 10 3 2 2" xfId="11874" xr:uid="{D289BFC9-9C33-4416-879F-D65288B23907}"/>
    <cellStyle name="Normal 10 3 2 2 2" xfId="30668" xr:uid="{5447C7DE-3BBF-4B06-A002-D8182B564FC5}"/>
    <cellStyle name="Normal 10 3 2 2 2 2" xfId="49430" xr:uid="{846052D6-2A0E-49FD-8F0B-98041779429E}"/>
    <cellStyle name="Normal 10 3 2 2 3" xfId="21277" xr:uid="{9E9D65D0-C4D2-400F-92CE-1775DF222B90}"/>
    <cellStyle name="Normal 10 3 2 2 4" xfId="40049" xr:uid="{81ACD750-9E95-423E-AD5C-A1F5A482122B}"/>
    <cellStyle name="Normal 10 3 2 3" xfId="26443" xr:uid="{A0F66FF7-CB79-40B3-B1D7-0C95C727ABCD}"/>
    <cellStyle name="Normal 10 3 2 3 2" xfId="45205" xr:uid="{41E05265-F040-4402-92C0-A05DC5BC688F}"/>
    <cellStyle name="Normal 10 3 2 4" xfId="17052" xr:uid="{CF07B35D-735C-46CF-A3B1-55528B0CC9CA}"/>
    <cellStyle name="Normal 10 3 2 5" xfId="35824" xr:uid="{CFCD30D2-25EF-4D9F-BFE9-7B1B4B56E927}"/>
    <cellStyle name="Normal 10 3 2 6" xfId="54160" xr:uid="{3C02738D-4956-4DBF-81A8-88D82700B111}"/>
    <cellStyle name="Normal 10 3 2 7" xfId="62004" xr:uid="{E60E5A5B-7BF6-40F4-BC58-B7A521BD213B}"/>
    <cellStyle name="Normal 10 3 3" xfId="11875" xr:uid="{6CD70413-5AB7-4C1C-97A2-6038413C8FA4}"/>
    <cellStyle name="Normal 10 3 3 2" xfId="30669" xr:uid="{D6FD39AF-A7C2-45CA-8425-41DE451DCF4A}"/>
    <cellStyle name="Normal 10 3 3 2 2" xfId="49431" xr:uid="{668905D1-CCE8-4CB3-A480-62DB9E5E0ED5}"/>
    <cellStyle name="Normal 10 3 3 3" xfId="21278" xr:uid="{34921CC5-1B17-405E-B967-E1B08CFF7D91}"/>
    <cellStyle name="Normal 10 3 3 4" xfId="40050" xr:uid="{F75B72D0-FC1E-42FA-9499-475A1F0CC038}"/>
    <cellStyle name="Normal 10 3 3 5" xfId="54161" xr:uid="{03B6A9A4-FE96-4D8A-B85B-8ECC73E05E6F}"/>
    <cellStyle name="Normal 10 3 3 6" xfId="62005" xr:uid="{3EE99860-C598-45D1-B284-D6FB5DE216D9}"/>
    <cellStyle name="Normal 10 3 4" xfId="9138" xr:uid="{428F2E01-6978-4287-BEBC-BB496DB92B97}"/>
    <cellStyle name="Normal 10 3 4 2" xfId="27994" xr:uid="{F96B2E44-0E67-45B1-8577-07662EAD6D47}"/>
    <cellStyle name="Normal 10 3 4 2 2" xfId="46756" xr:uid="{EABBACBB-311D-4895-AD1F-EA5E9E08F5D2}"/>
    <cellStyle name="Normal 10 3 4 3" xfId="18603" xr:uid="{0CDD5566-D644-47CE-8E86-7F4466DDD2CF}"/>
    <cellStyle name="Normal 10 3 4 4" xfId="37375" xr:uid="{AE52E657-0B02-4296-A0F6-03C5A55643DC}"/>
    <cellStyle name="Normal 10 3 5" xfId="24059" xr:uid="{36E923F9-9943-4E84-8FBE-8FFC8A4C64C0}"/>
    <cellStyle name="Normal 10 3 5 2" xfId="42822" xr:uid="{08F72B46-1848-4461-95F3-E13601026B70}"/>
    <cellStyle name="Normal 10 3 6" xfId="14668" xr:uid="{DF514735-2B14-4CA0-813B-DD0176D4CE5B}"/>
    <cellStyle name="Normal 10 3 7" xfId="33441" xr:uid="{B3A904A1-FDBF-48B0-B45C-BD53DA67834B}"/>
    <cellStyle name="Normal 10 3 8" xfId="51486" xr:uid="{CCF2162C-34FA-40B4-BCDE-696990CDC8CC}"/>
    <cellStyle name="Normal 10 3 9" xfId="5012" xr:uid="{3F48BE81-2D6C-4CFC-94F6-929D7997CF7D}"/>
    <cellStyle name="Normal 10 4" xfId="5788" xr:uid="{1CEB8546-EBBA-4F2B-9D3F-18F0BDEC3435}"/>
    <cellStyle name="Normal 10 4 2" xfId="11876" xr:uid="{0AF5CD3C-D640-44A9-9BE4-8FEE80863E78}"/>
    <cellStyle name="Normal 10 4 2 2" xfId="30670" xr:uid="{5C532B63-A9A9-48F5-A20B-0FF7B200692B}"/>
    <cellStyle name="Normal 10 4 2 2 2" xfId="49432" xr:uid="{CFCE314C-2154-4A9F-AE31-3B79152E04DC}"/>
    <cellStyle name="Normal 10 4 2 3" xfId="21279" xr:uid="{65C6EEEE-698F-4773-8B0C-2664BAA980EA}"/>
    <cellStyle name="Normal 10 4 2 4" xfId="40051" xr:uid="{D2363B75-14AF-4C14-AFC9-E5D2BC3F2C78}"/>
    <cellStyle name="Normal 10 4 3" xfId="24835" xr:uid="{01AAA3AB-E8ED-44C9-B173-8A1DFBC9C09A}"/>
    <cellStyle name="Normal 10 4 3 2" xfId="43597" xr:uid="{1BDC7DB7-5069-48F3-A861-5800D872156F}"/>
    <cellStyle name="Normal 10 4 4" xfId="15444" xr:uid="{A3FA69F5-C454-4F6E-AABD-7F6420C2070A}"/>
    <cellStyle name="Normal 10 4 5" xfId="34216" xr:uid="{718EACD8-7EB3-454B-8C59-311E8D77181A}"/>
    <cellStyle name="Normal 10 4 6" xfId="54162" xr:uid="{80547897-DC6A-484B-9ACF-FEA8A5177297}"/>
    <cellStyle name="Normal 10 4 7" xfId="62006" xr:uid="{61ACF39E-4AF8-40BB-A1CF-DF7B6CEA1791}"/>
    <cellStyle name="Normal 10 5" xfId="4237" xr:uid="{4DDD6B04-35CE-4AF3-9B32-5B74D7CF95DD}"/>
    <cellStyle name="Normal 10 5 2" xfId="11877" xr:uid="{022784B7-790A-4EB4-ACD2-0E6AD3793A14}"/>
    <cellStyle name="Normal 10 5 2 2" xfId="30671" xr:uid="{FFA322E2-990D-4154-9E44-FC6294C94D0F}"/>
    <cellStyle name="Normal 10 5 2 2 2" xfId="49433" xr:uid="{99E308B8-A64D-489B-BE60-24C004E3D46A}"/>
    <cellStyle name="Normal 10 5 2 3" xfId="21280" xr:uid="{4681D9B1-DA2B-479E-BD29-72D207417331}"/>
    <cellStyle name="Normal 10 5 2 4" xfId="40052" xr:uid="{7FD7250C-30DA-4B2C-BF34-5BA8FEF0E577}"/>
    <cellStyle name="Normal 10 5 3" xfId="23284" xr:uid="{740548DE-42EE-47B9-8F67-F64A3B48F899}"/>
    <cellStyle name="Normal 10 5 3 2" xfId="42047" xr:uid="{C376C9EC-67FE-4417-A159-753A6DF06133}"/>
    <cellStyle name="Normal 10 5 4" xfId="13893" xr:uid="{2195C936-E1A5-4CA7-AA14-889387212A21}"/>
    <cellStyle name="Normal 10 5 5" xfId="32666" xr:uid="{225DFFDA-0692-4C6B-9EA4-85EA7E8B5FC6}"/>
    <cellStyle name="Normal 10 5 6" xfId="54163" xr:uid="{B6A7A868-066E-4F31-82A5-6BE9ECC33499}"/>
    <cellStyle name="Normal 10 5 7" xfId="62007" xr:uid="{0AF0A0F1-EF54-4093-A698-270E4D09766E}"/>
    <cellStyle name="Normal 10 6" xfId="7404" xr:uid="{08BBE323-298C-4A0A-8C3D-D8956AF0C416}"/>
    <cellStyle name="Normal 10 6 2" xfId="26440" xr:uid="{5ED3C234-4D49-4116-8204-98246DF5282D}"/>
    <cellStyle name="Normal 10 6 2 2" xfId="45202" xr:uid="{5A747F8B-7741-47F0-9FC2-3735CDC0AE0E}"/>
    <cellStyle name="Normal 10 6 3" xfId="17049" xr:uid="{ACDE897F-EF8E-455D-9657-C36EF85A2B48}"/>
    <cellStyle name="Normal 10 6 4" xfId="35821" xr:uid="{E0EB52D9-8195-40CC-979C-E04C45E2F6B9}"/>
    <cellStyle name="Normal 10 7" xfId="9135" xr:uid="{23D72093-2DD6-4F14-9214-916E31DE4E0B}"/>
    <cellStyle name="Normal 10 7 2" xfId="27991" xr:uid="{01ECDCCC-20C7-4A61-930F-C084F32E6F79}"/>
    <cellStyle name="Normal 10 7 2 2" xfId="46753" xr:uid="{31585BF3-9351-4A63-82E4-077062BE14D7}"/>
    <cellStyle name="Normal 10 7 3" xfId="18600" xr:uid="{DACD7578-6254-4882-AC41-40D2C16377E6}"/>
    <cellStyle name="Normal 10 7 4" xfId="37372" xr:uid="{6103BD7A-78B8-4AA2-AF60-C990F5200ACB}"/>
    <cellStyle name="Normal 10 8" xfId="22814" xr:uid="{3346D9C6-68E5-4CC2-8952-6CFFD8A9ABE5}"/>
    <cellStyle name="Normal 10 8 2" xfId="41582" xr:uid="{898EBD2B-7932-46B6-8066-9D02DDD1E258}"/>
    <cellStyle name="Normal 10 9" xfId="13423" xr:uid="{35E86D12-B255-446F-8F72-85D3768ED9E5}"/>
    <cellStyle name="Normal 10_דוח מס 2012" xfId="330" xr:uid="{00000000-0005-0000-0000-000046010000}"/>
    <cellStyle name="Normal 102" xfId="63000" xr:uid="{6AC7FF85-D272-4102-8565-A24BD6573D28}"/>
    <cellStyle name="Normal 11" xfId="331" xr:uid="{00000000-0005-0000-0000-000047010000}"/>
    <cellStyle name="Normal 11 10" xfId="51487" xr:uid="{85E0D926-55A3-43B4-8DC0-576E6DE4E36A}"/>
    <cellStyle name="Normal 11 11" xfId="3766" xr:uid="{93534DE4-6DE0-4620-A5D4-66CD9ED86042}"/>
    <cellStyle name="Normal 11 12" xfId="58792" xr:uid="{313F8C3F-C69E-4820-9FB4-3B2817D8C0B5}"/>
    <cellStyle name="Normal 11 2" xfId="332" xr:uid="{00000000-0005-0000-0000-000048010000}"/>
    <cellStyle name="Normal 11 2 10" xfId="59541" xr:uid="{13EC8495-2C1D-406A-A641-73FD82B773D8}"/>
    <cellStyle name="Normal 11 2 11" xfId="2962" xr:uid="{775BE31D-2E0F-4540-A021-B1BA5B7581B1}"/>
    <cellStyle name="Normal 11 2 2" xfId="7409" xr:uid="{D4F52381-097B-419E-BF75-40845C0F96BE}"/>
    <cellStyle name="Normal 11 2 2 2" xfId="11878" xr:uid="{5F8A74D7-88F3-4036-8463-E25DCE55BC54}"/>
    <cellStyle name="Normal 11 2 2 2 2" xfId="30672" xr:uid="{63597B9F-E214-4615-9535-AA22D8FCCC44}"/>
    <cellStyle name="Normal 11 2 2 2 2 2" xfId="49434" xr:uid="{96D1B5B2-EFCD-4A80-BBBD-B6E56AEB4310}"/>
    <cellStyle name="Normal 11 2 2 2 3" xfId="21281" xr:uid="{8B74343C-C180-40E2-BE81-D8627D20012B}"/>
    <cellStyle name="Normal 11 2 2 2 4" xfId="40053" xr:uid="{1223910A-6664-48BE-8FA9-9AD1F48EC646}"/>
    <cellStyle name="Normal 11 2 2 3" xfId="26445" xr:uid="{785F8756-E4E2-45E3-A787-A5B9D275BFC4}"/>
    <cellStyle name="Normal 11 2 2 3 2" xfId="45207" xr:uid="{322451C3-E8C5-4C9F-935D-B22D767C7D27}"/>
    <cellStyle name="Normal 11 2 2 4" xfId="17054" xr:uid="{CED22E0E-17F0-41C7-A3C8-E1AE22EDBB1E}"/>
    <cellStyle name="Normal 11 2 2 5" xfId="35826" xr:uid="{CD3CAFBD-9F02-4319-BA0D-49AE77DF1F05}"/>
    <cellStyle name="Normal 11 2 2 6" xfId="54164" xr:uid="{B14C885D-E2A2-4D11-8B49-3847CD63933D}"/>
    <cellStyle name="Normal 11 2 2 7" xfId="62008" xr:uid="{4DA8A4EB-8867-4EEE-AEEE-546370B41B2D}"/>
    <cellStyle name="Normal 11 2 3" xfId="11879" xr:uid="{C63CB39E-DD56-4218-A64D-B321FF2ADA6B}"/>
    <cellStyle name="Normal 11 2 3 2" xfId="30673" xr:uid="{4A1ADF9E-42D2-4614-A91D-623D6BD0E827}"/>
    <cellStyle name="Normal 11 2 3 2 2" xfId="49435" xr:uid="{25CEB1B0-BEC9-456C-A8FB-DE32EA3DD4A7}"/>
    <cellStyle name="Normal 11 2 3 3" xfId="21282" xr:uid="{B7DB51B1-11E3-4A48-AAF2-FFD817DF592E}"/>
    <cellStyle name="Normal 11 2 3 4" xfId="40054" xr:uid="{9A008011-84A0-47A5-A4FB-B1C3EC9C6859}"/>
    <cellStyle name="Normal 11 2 3 5" xfId="54165" xr:uid="{1B619BE9-2EA3-4CB9-959F-A1E6694315B8}"/>
    <cellStyle name="Normal 11 2 3 6" xfId="62009" xr:uid="{BEC125E0-3E06-4CE0-AEA8-806D4C93B85D}"/>
    <cellStyle name="Normal 11 2 4" xfId="9140" xr:uid="{6D432D34-863C-4CC4-95D4-AE0B70F4F39D}"/>
    <cellStyle name="Normal 11 2 4 2" xfId="27996" xr:uid="{29B2005E-6B5F-4074-8AA5-92FDAC860D63}"/>
    <cellStyle name="Normal 11 2 4 2 2" xfId="46758" xr:uid="{530973EA-2BC2-433C-AFD6-171C5DDA6D3F}"/>
    <cellStyle name="Normal 11 2 4 3" xfId="18605" xr:uid="{CED9C9B9-9239-4395-B8D1-2F3BCF5DC0FD}"/>
    <cellStyle name="Normal 11 2 4 4" xfId="37377" xr:uid="{D2943334-3594-4022-BE22-0FF6C2E5D319}"/>
    <cellStyle name="Normal 11 2 5" xfId="24274" xr:uid="{C6EDD923-11F3-4520-9D2C-87F250300742}"/>
    <cellStyle name="Normal 11 2 5 2" xfId="43037" xr:uid="{67D31D61-C2C9-43C9-A05E-01C32460D83C}"/>
    <cellStyle name="Normal 11 2 6" xfId="14883" xr:uid="{19E92930-1FAE-4B21-A1CA-1A831EC4A6BB}"/>
    <cellStyle name="Normal 11 2 7" xfId="33656" xr:uid="{0533113A-31D3-4EFB-A37E-B7A22FEF9108}"/>
    <cellStyle name="Normal 11 2 8" xfId="51488" xr:uid="{BDB0ABF3-0E67-4C4B-8910-A510EA978A64}"/>
    <cellStyle name="Normal 11 2 9" xfId="5227" xr:uid="{379C54B9-AD8D-417D-930E-5976B564DA5A}"/>
    <cellStyle name="Normal 11 3" xfId="333" xr:uid="{00000000-0005-0000-0000-000049010000}"/>
    <cellStyle name="Normal 11 3 2" xfId="11880" xr:uid="{83B4A458-088F-477E-9F2D-BC87B4299340}"/>
    <cellStyle name="Normal 11 3 2 2" xfId="30674" xr:uid="{183ECF8E-52E6-4D57-9259-06252863120D}"/>
    <cellStyle name="Normal 11 3 2 2 2" xfId="49436" xr:uid="{6227C7AF-3B4E-47C1-BE4A-CC70FBF67006}"/>
    <cellStyle name="Normal 11 3 2 3" xfId="21283" xr:uid="{1082EACC-3CF3-4055-8BAB-0897569C9F87}"/>
    <cellStyle name="Normal 11 3 2 4" xfId="40055" xr:uid="{28F4C328-1E11-44B2-9C05-CD14E078AF07}"/>
    <cellStyle name="Normal 11 3 3" xfId="25050" xr:uid="{A23DE360-C1FC-4D44-BA33-90D2BC82F475}"/>
    <cellStyle name="Normal 11 3 3 2" xfId="43812" xr:uid="{F73EDCB9-28D1-4EC9-9CB3-C8D2AE66D12B}"/>
    <cellStyle name="Normal 11 3 4" xfId="15659" xr:uid="{DC678584-527C-4DFA-AE2D-F258A833CB2C}"/>
    <cellStyle name="Normal 11 3 5" xfId="34431" xr:uid="{BB0441BD-9CB1-4A8B-A986-472B65B51025}"/>
    <cellStyle name="Normal 11 3 6" xfId="54166" xr:uid="{61FE6412-76DD-4607-BAE2-D3A7FF4E140B}"/>
    <cellStyle name="Normal 11 3 7" xfId="62010" xr:uid="{8C572193-42B1-49BC-95FD-1FB54FB2C8EB}"/>
    <cellStyle name="Normal 11 3 8" xfId="6003" xr:uid="{F7A8ECF8-B4F7-4AEA-A88E-4CC109CCF89D}"/>
    <cellStyle name="Normal 11 4" xfId="4452" xr:uid="{3E02EB4A-D678-427E-9D76-1C5CE6208262}"/>
    <cellStyle name="Normal 11 4 2" xfId="11881" xr:uid="{2FF962E7-9F1D-44D6-A4B9-EE732DE13732}"/>
    <cellStyle name="Normal 11 4 2 2" xfId="30675" xr:uid="{399D6439-70FD-4CFF-ADC4-1F6BD17B3299}"/>
    <cellStyle name="Normal 11 4 2 2 2" xfId="49437" xr:uid="{3041C657-FE4B-4775-8B53-8A4455F58240}"/>
    <cellStyle name="Normal 11 4 2 3" xfId="21284" xr:uid="{FB746122-6D33-453D-B9A1-24FE1A0C665E}"/>
    <cellStyle name="Normal 11 4 2 4" xfId="40056" xr:uid="{B3C15692-FF60-490F-A8B2-545DF4A0CB4B}"/>
    <cellStyle name="Normal 11 4 3" xfId="23499" xr:uid="{AFA6384D-87C7-4F39-981D-5D792AB5B79E}"/>
    <cellStyle name="Normal 11 4 3 2" xfId="42262" xr:uid="{5FA7EFC1-719D-4E20-AF86-A0D9CF8E63F3}"/>
    <cellStyle name="Normal 11 4 4" xfId="14108" xr:uid="{0E619FAF-4BEA-4803-8DAA-224498DAB5D2}"/>
    <cellStyle name="Normal 11 4 5" xfId="32881" xr:uid="{F8F95D9F-6C1F-4CC3-97F4-042B2395A951}"/>
    <cellStyle name="Normal 11 4 6" xfId="54167" xr:uid="{C67840EA-C33B-407B-BA71-4DAD8426BD5A}"/>
    <cellStyle name="Normal 11 4 7" xfId="62011" xr:uid="{4C1A66BA-A21D-4013-AA9B-73317747459E}"/>
    <cellStyle name="Normal 11 5" xfId="7408" xr:uid="{45934CB6-81E8-4658-82EB-DFF8C8CD4A20}"/>
    <cellStyle name="Normal 11 5 2" xfId="26444" xr:uid="{AEBF26F1-4350-4900-B59C-15C594FD67D9}"/>
    <cellStyle name="Normal 11 5 2 2" xfId="45206" xr:uid="{6457A774-C460-4BFC-86C7-D6F315E1B8ED}"/>
    <cellStyle name="Normal 11 5 3" xfId="17053" xr:uid="{A06319C8-EBAE-4059-AC1F-9974FCA0DE40}"/>
    <cellStyle name="Normal 11 5 4" xfId="35825" xr:uid="{DBA41A65-5B2B-4C97-9139-91CEBC9933E5}"/>
    <cellStyle name="Normal 11 6" xfId="9139" xr:uid="{02BCB76C-F431-4CAD-8F83-42C9501746A5}"/>
    <cellStyle name="Normal 11 6 2" xfId="27995" xr:uid="{B0441DB2-A8AD-4F5F-9DA9-2A8FC6169E17}"/>
    <cellStyle name="Normal 11 6 2 2" xfId="46757" xr:uid="{55B29C41-BBB7-402C-94A2-30B68997B55F}"/>
    <cellStyle name="Normal 11 6 3" xfId="18604" xr:uid="{4239B573-E8EE-452D-83C9-E8E947695903}"/>
    <cellStyle name="Normal 11 6 4" xfId="37376" xr:uid="{67917F00-A0F7-4CFC-BDD1-6138D52B33B0}"/>
    <cellStyle name="Normal 11 7" xfId="22816" xr:uid="{CA5A7B1A-D8D1-4D79-8F65-39C0C0ED31AD}"/>
    <cellStyle name="Normal 11 7 2" xfId="41584" xr:uid="{C98CFA18-DB03-4292-AFC5-6DE59C6F906C}"/>
    <cellStyle name="Normal 11 8" xfId="13425" xr:uid="{053E2F98-D0AE-4C88-BF17-593365EB2CEC}"/>
    <cellStyle name="Normal 11 9" xfId="32203" xr:uid="{1BD5DC22-5696-43CC-B1DC-DC81D1701691}"/>
    <cellStyle name="Normal 11_דוח מס 2012" xfId="334" xr:uid="{00000000-0005-0000-0000-00004A010000}"/>
    <cellStyle name="Normal 12" xfId="335" xr:uid="{00000000-0005-0000-0000-00004B010000}"/>
    <cellStyle name="Normal 12 10" xfId="51489" xr:uid="{3F84576E-B083-4B76-A0C5-33CE8D777CB5}"/>
    <cellStyle name="Normal 12 11" xfId="3767" xr:uid="{60378ECF-3C24-444D-A7B9-1B60E78E6D2C}"/>
    <cellStyle name="Normal 12 12" xfId="59542" xr:uid="{BE4D1437-53A8-4A84-9BAF-405AE531A6B0}"/>
    <cellStyle name="Normal 12 2" xfId="336" xr:uid="{00000000-0005-0000-0000-00004C010000}"/>
    <cellStyle name="Normal 12 2 10" xfId="58348" xr:uid="{ACF94BD6-8928-4C8B-AC51-BF28F016F92B}"/>
    <cellStyle name="Normal 12 2 11" xfId="2963" xr:uid="{C8D72557-3737-4247-B938-8D1397709186}"/>
    <cellStyle name="Normal 12 2 2" xfId="7411" xr:uid="{B489A84E-F03E-4E07-B540-F277A725DCFF}"/>
    <cellStyle name="Normal 12 2 2 2" xfId="11882" xr:uid="{02D66BB8-26F8-44F1-95AD-56DD3743DCAF}"/>
    <cellStyle name="Normal 12 2 2 2 2" xfId="30676" xr:uid="{6BA44C69-34C1-4BB2-A93E-7A8223736C3D}"/>
    <cellStyle name="Normal 12 2 2 2 2 2" xfId="49438" xr:uid="{F3446ACC-686E-46F9-80BA-A0D0AF91EE0E}"/>
    <cellStyle name="Normal 12 2 2 2 3" xfId="21285" xr:uid="{2547E7A5-2271-44A9-B401-64849650F93B}"/>
    <cellStyle name="Normal 12 2 2 2 4" xfId="40057" xr:uid="{9DE58B88-6D60-4DED-B8C4-C5E1253BD1C3}"/>
    <cellStyle name="Normal 12 2 2 3" xfId="26447" xr:uid="{56BE03F0-CC79-47C6-B76B-F89A30360875}"/>
    <cellStyle name="Normal 12 2 2 3 2" xfId="45209" xr:uid="{054EA9DE-2546-41EB-B407-596677CA7F16}"/>
    <cellStyle name="Normal 12 2 2 4" xfId="17056" xr:uid="{5192F3B4-0762-4F3B-851D-2AD224AC3C42}"/>
    <cellStyle name="Normal 12 2 2 5" xfId="35828" xr:uid="{C5D0C951-0DD3-4849-BBD5-030102F8C8EB}"/>
    <cellStyle name="Normal 12 2 2 6" xfId="54168" xr:uid="{833E5136-5130-4512-8D7A-131DBDC33491}"/>
    <cellStyle name="Normal 12 2 2 7" xfId="62012" xr:uid="{BD47C7DA-2EB0-4636-86C9-32F463D863FD}"/>
    <cellStyle name="Normal 12 2 3" xfId="11883" xr:uid="{D08AD989-6802-4162-B858-27D2E46AA4A3}"/>
    <cellStyle name="Normal 12 2 3 2" xfId="30677" xr:uid="{6A2D19A7-111A-401C-8592-470788D3B82F}"/>
    <cellStyle name="Normal 12 2 3 2 2" xfId="49439" xr:uid="{E9B5E0F9-F099-4730-A202-6595E29BA9D6}"/>
    <cellStyle name="Normal 12 2 3 3" xfId="21286" xr:uid="{89BF7AC0-363A-4ABA-A6E4-52BAAE0EBDA5}"/>
    <cellStyle name="Normal 12 2 3 4" xfId="40058" xr:uid="{9E6C78B3-2F21-4424-94C0-A60F3EA07BF7}"/>
    <cellStyle name="Normal 12 2 3 5" xfId="54169" xr:uid="{0A1ED4AE-0780-4517-BC33-ACC82A69563B}"/>
    <cellStyle name="Normal 12 2 3 6" xfId="62013" xr:uid="{A70210E8-FF7D-44E2-954A-F5594F3BA69E}"/>
    <cellStyle name="Normal 12 2 4" xfId="9142" xr:uid="{A42B541B-0E77-44CC-9684-F02A8F423FD5}"/>
    <cellStyle name="Normal 12 2 4 2" xfId="27998" xr:uid="{B75AB381-D8AA-4F72-81FA-0EB1D1DBA130}"/>
    <cellStyle name="Normal 12 2 4 2 2" xfId="46760" xr:uid="{EAE46F17-3ACE-4B33-BC0F-2330F01A0357}"/>
    <cellStyle name="Normal 12 2 4 3" xfId="18607" xr:uid="{946531BA-80E0-42FE-A2ED-EA2796AC0E85}"/>
    <cellStyle name="Normal 12 2 4 4" xfId="37379" xr:uid="{ED5AF9D6-BEAD-4BE4-85B3-704893B300C3}"/>
    <cellStyle name="Normal 12 2 5" xfId="24277" xr:uid="{7E2F9ADF-EC51-41D4-BA46-61E48A02AB14}"/>
    <cellStyle name="Normal 12 2 5 2" xfId="43040" xr:uid="{B98A3CF4-F8DA-455B-BA7C-C5EAC5F63B00}"/>
    <cellStyle name="Normal 12 2 6" xfId="14886" xr:uid="{4CDD9863-8F69-49FB-A595-0E57D4997A7F}"/>
    <cellStyle name="Normal 12 2 7" xfId="33659" xr:uid="{0750247A-FDD5-4694-B334-F14055113041}"/>
    <cellStyle name="Normal 12 2 8" xfId="51490" xr:uid="{24A44113-20AE-4CE4-9A8C-9F5214FA089C}"/>
    <cellStyle name="Normal 12 2 9" xfId="5230" xr:uid="{D81D0747-6BB1-4DE7-B5F3-873920301CF9}"/>
    <cellStyle name="Normal 12 3" xfId="337" xr:uid="{00000000-0005-0000-0000-00004D010000}"/>
    <cellStyle name="Normal 12 3 2" xfId="11884" xr:uid="{7461BB27-6B39-43FF-AC46-CF6807ECFFD0}"/>
    <cellStyle name="Normal 12 3 2 2" xfId="30678" xr:uid="{49C1278C-401A-49E3-A277-27DF8A5E25DD}"/>
    <cellStyle name="Normal 12 3 2 2 2" xfId="49440" xr:uid="{8F18B787-2EE2-47E0-9442-05A66AB27480}"/>
    <cellStyle name="Normal 12 3 2 3" xfId="21287" xr:uid="{297FAC13-83B5-4F55-9011-F391F7CC472C}"/>
    <cellStyle name="Normal 12 3 2 4" xfId="40059" xr:uid="{DD0463BA-6FFE-43C5-A1DB-5D9D970FA8C7}"/>
    <cellStyle name="Normal 12 3 2 5" xfId="60061" xr:uid="{A7EBCFD2-7C19-4DF1-B048-19B32F32B1ED}"/>
    <cellStyle name="Normal 12 3 3" xfId="25053" xr:uid="{F3E2F815-A812-4D3D-9C52-F49ED2EFE8ED}"/>
    <cellStyle name="Normal 12 3 3 2" xfId="43815" xr:uid="{21B52CF5-91C0-4702-BE5F-2466E2A953A2}"/>
    <cellStyle name="Normal 12 3 4" xfId="15662" xr:uid="{7B93E96D-3BEE-4A11-9754-D28C49DB5039}"/>
    <cellStyle name="Normal 12 3 5" xfId="34434" xr:uid="{FA68AB2A-DEF4-4E63-914C-BB8977D8B76B}"/>
    <cellStyle name="Normal 12 3 6" xfId="54170" xr:uid="{2F57BE2A-F470-4B46-8E68-465C27D2072F}"/>
    <cellStyle name="Normal 12 3 7" xfId="60060" xr:uid="{AB877B5F-3C05-4D49-8061-A46B3259BD1B}"/>
    <cellStyle name="Normal 12 3 8" xfId="6006" xr:uid="{609190CB-6984-4D9C-8688-91CEC5C365B9}"/>
    <cellStyle name="Normal 12 4" xfId="338" xr:uid="{00000000-0005-0000-0000-00004E010000}"/>
    <cellStyle name="Normal 12 4 2" xfId="11885" xr:uid="{E0669520-9FD4-49CB-A662-3BD976FAD7D4}"/>
    <cellStyle name="Normal 12 4 2 2" xfId="30679" xr:uid="{8AB7D105-F24F-477C-98B8-917F1B4B0369}"/>
    <cellStyle name="Normal 12 4 2 2 2" xfId="49441" xr:uid="{426EE764-4068-413B-B656-7BA1DED804E6}"/>
    <cellStyle name="Normal 12 4 2 3" xfId="21288" xr:uid="{046142F3-928E-457D-8375-56E250191B5F}"/>
    <cellStyle name="Normal 12 4 2 4" xfId="40060" xr:uid="{E55774C1-ED7E-454E-9AEA-905ABB598957}"/>
    <cellStyle name="Normal 12 4 3" xfId="23502" xr:uid="{BA16091A-BE9C-41D6-B822-0805EC5AFF14}"/>
    <cellStyle name="Normal 12 4 3 2" xfId="42265" xr:uid="{C74CD4D6-5773-4E10-880E-2233CA5130F1}"/>
    <cellStyle name="Normal 12 4 4" xfId="14111" xr:uid="{88B12737-5EA2-443C-88A3-80241126A562}"/>
    <cellStyle name="Normal 12 4 5" xfId="32884" xr:uid="{84A93B0A-1863-4F54-949C-F63AF8CD67C3}"/>
    <cellStyle name="Normal 12 4 6" xfId="54171" xr:uid="{DD40EBA7-90C7-4F17-BF1D-25F1CBDCCD05}"/>
    <cellStyle name="Normal 12 4 7" xfId="62014" xr:uid="{5CBEC516-31FB-4000-8901-BF3469576874}"/>
    <cellStyle name="Normal 12 4 8" xfId="4455" xr:uid="{F6F4002E-EA54-49F4-A3D6-AB5C83052DB0}"/>
    <cellStyle name="Normal 12 5" xfId="7410" xr:uid="{0AF4F97D-2531-432A-AE56-6609F884D7D9}"/>
    <cellStyle name="Normal 12 5 2" xfId="26446" xr:uid="{0F83AD63-C9E8-42C0-929E-3159F11B77A0}"/>
    <cellStyle name="Normal 12 5 2 2" xfId="45208" xr:uid="{9FC28C21-E41F-4555-9851-93B26F4BA2CA}"/>
    <cellStyle name="Normal 12 5 3" xfId="17055" xr:uid="{B3801262-C60A-4CE1-9E15-0AF08686CCED}"/>
    <cellStyle name="Normal 12 5 4" xfId="35827" xr:uid="{F15A565B-8275-493B-875F-970C5268E226}"/>
    <cellStyle name="Normal 12 6" xfId="9141" xr:uid="{BB7E4412-4A05-4A87-879B-4BA2A0F0157F}"/>
    <cellStyle name="Normal 12 6 2" xfId="27997" xr:uid="{2EA1AF5A-DB8C-409D-B60E-3CAF945F5D51}"/>
    <cellStyle name="Normal 12 6 2 2" xfId="46759" xr:uid="{0EA33E4C-A0C5-4C5B-9382-D2F95F883831}"/>
    <cellStyle name="Normal 12 6 3" xfId="18606" xr:uid="{B45976F3-DF3E-4FE3-947E-B17D4538FBF6}"/>
    <cellStyle name="Normal 12 6 4" xfId="37378" xr:uid="{003278E6-1AF1-4398-A4B4-8A754F055F87}"/>
    <cellStyle name="Normal 12 7" xfId="22817" xr:uid="{5C3BE37F-EB11-4FD7-8778-78F8DE32D718}"/>
    <cellStyle name="Normal 12 7 2" xfId="41585" xr:uid="{FE849C85-8A67-4110-B408-776E679EEFD7}"/>
    <cellStyle name="Normal 12 8" xfId="13426" xr:uid="{74676D36-63EF-4840-8E1F-9A063BB505A5}"/>
    <cellStyle name="Normal 12 9" xfId="32204" xr:uid="{A4E0BEC4-FFB9-41AE-8F27-6F630B1D9D39}"/>
    <cellStyle name="Normal 12_דוח מס 2012" xfId="339" xr:uid="{00000000-0005-0000-0000-00004F010000}"/>
    <cellStyle name="Normal 13" xfId="340" xr:uid="{00000000-0005-0000-0000-000050010000}"/>
    <cellStyle name="Normal 13 2" xfId="341" xr:uid="{00000000-0005-0000-0000-000051010000}"/>
    <cellStyle name="Normal 13 2 2" xfId="1047" xr:uid="{200DD840-FE56-4489-ABED-9624DE97A014}"/>
    <cellStyle name="Normal 13 2 3" xfId="62015" xr:uid="{CAC3C225-7666-44B1-B5A5-7541EC045548}"/>
    <cellStyle name="Normal 13 3" xfId="915" xr:uid="{4C9E2554-04A7-46FF-9364-78EB0341CA77}"/>
    <cellStyle name="Normal 13 3 2" xfId="1048" xr:uid="{53DDACD7-FF2E-4A39-80E7-099ABEF87F0A}"/>
    <cellStyle name="Normal 13 3 3" xfId="62016" xr:uid="{B66E1492-B888-4749-851C-872F1AFCC0B5}"/>
    <cellStyle name="Normal 13 4" xfId="1046" xr:uid="{16CA35E4-AC5A-42E2-BB49-CD9A03F6E1EF}"/>
    <cellStyle name="Normal 13 5" xfId="62017" xr:uid="{494315B1-8D07-4282-8856-E681063675FA}"/>
    <cellStyle name="Normal 14" xfId="342" xr:uid="{00000000-0005-0000-0000-000052010000}"/>
    <cellStyle name="Normal 14 2" xfId="5488" xr:uid="{FB1784ED-69A1-4C7F-8864-72532F190DFA}"/>
    <cellStyle name="Normal 14 2 2" xfId="24535" xr:uid="{4777D673-BC75-43F3-AAA7-83E7715743D0}"/>
    <cellStyle name="Normal 14 2 3" xfId="15144" xr:uid="{01D126E0-D491-48C0-81D4-B303D9F5DA27}"/>
    <cellStyle name="Normal 14 3" xfId="7412" xr:uid="{07EBC267-788D-4285-B7DE-5FD4B10332EC}"/>
    <cellStyle name="Normal 14 4" xfId="3768" xr:uid="{1EB1A102-B8FB-4865-938E-76C270D491FF}"/>
    <cellStyle name="Normal 15" xfId="343" xr:uid="{00000000-0005-0000-0000-000053010000}"/>
    <cellStyle name="Normal 15 10" xfId="51491" xr:uid="{DAB1331A-3F9D-45A5-A8CA-FAB73827505E}"/>
    <cellStyle name="Normal 15 11" xfId="3769" xr:uid="{11C0B996-C672-4818-ACA5-CC617822A965}"/>
    <cellStyle name="Normal 15 12" xfId="59543" xr:uid="{4B1B8ECD-4B7B-4D2C-80B0-012FC5CA2D95}"/>
    <cellStyle name="Normal 15 2" xfId="2964" xr:uid="{0241368F-AD66-4A2D-B05A-0BB2EAD16BF1}"/>
    <cellStyle name="Normal 15 2 10" xfId="59544" xr:uid="{AD44BD81-1050-4D2A-8447-D8EA031EC981}"/>
    <cellStyle name="Normal 15 2 2" xfId="7414" xr:uid="{B7EB6079-F392-49D1-AF6F-7B7220753CFB}"/>
    <cellStyle name="Normal 15 2 2 2" xfId="11886" xr:uid="{BE80E52E-B80A-428A-950F-4CB2294BD812}"/>
    <cellStyle name="Normal 15 2 2 2 2" xfId="30680" xr:uid="{8B5470F6-880F-48D1-8906-A9700FCC1C3E}"/>
    <cellStyle name="Normal 15 2 2 2 2 2" xfId="49442" xr:uid="{96DF967B-D0E4-4D0E-97E2-9787B4438031}"/>
    <cellStyle name="Normal 15 2 2 2 3" xfId="21289" xr:uid="{A6185BCB-4B6B-4DB7-A1CD-DB09069B7F39}"/>
    <cellStyle name="Normal 15 2 2 2 4" xfId="40061" xr:uid="{692A5FCD-8E2E-4E7E-A490-8EE1E075A9FA}"/>
    <cellStyle name="Normal 15 2 2 3" xfId="26449" xr:uid="{DBB6C549-1D8C-4192-9859-D8801DAED69B}"/>
    <cellStyle name="Normal 15 2 2 3 2" xfId="45211" xr:uid="{86A03B22-5544-4345-A9F8-DE6ADC978A64}"/>
    <cellStyle name="Normal 15 2 2 4" xfId="17058" xr:uid="{1A8F4FF4-C7DA-4F8A-A4E2-6FE0CC19399B}"/>
    <cellStyle name="Normal 15 2 2 5" xfId="35830" xr:uid="{AE02CC6F-42DF-44CE-9125-96805C04D2A0}"/>
    <cellStyle name="Normal 15 2 2 6" xfId="54172" xr:uid="{289CF7B3-919D-4905-B76E-A3B4A343FB15}"/>
    <cellStyle name="Normal 15 2 2 7" xfId="62018" xr:uid="{27D0D541-A611-4BB7-A538-A1C01944DB53}"/>
    <cellStyle name="Normal 15 2 3" xfId="11887" xr:uid="{A96A0D93-9468-4DEB-A21B-F6BCB1896E60}"/>
    <cellStyle name="Normal 15 2 3 2" xfId="30681" xr:uid="{1C4D06BF-2A77-4320-B650-0ABA63263E29}"/>
    <cellStyle name="Normal 15 2 3 2 2" xfId="49443" xr:uid="{72E8B8E8-4EB9-4CCE-A20F-98B02D07F587}"/>
    <cellStyle name="Normal 15 2 3 3" xfId="21290" xr:uid="{488BFEE1-4E27-44CD-823C-50066C77FF2D}"/>
    <cellStyle name="Normal 15 2 3 4" xfId="40062" xr:uid="{C51A344D-4B69-4905-983D-E8FDE903978C}"/>
    <cellStyle name="Normal 15 2 3 5" xfId="54173" xr:uid="{CFAED12A-8DB9-4405-9DDF-328BCD19CFF1}"/>
    <cellStyle name="Normal 15 2 3 6" xfId="62019" xr:uid="{F97D0B4E-AE49-4975-977B-28DE8C659465}"/>
    <cellStyle name="Normal 15 2 4" xfId="9144" xr:uid="{50DFDEA7-17E5-4E53-9684-DD7009008B13}"/>
    <cellStyle name="Normal 15 2 4 2" xfId="28000" xr:uid="{D9B80E05-A454-42D0-A449-26339A07822E}"/>
    <cellStyle name="Normal 15 2 4 2 2" xfId="46762" xr:uid="{BF2C8F33-99A0-4BA0-AC14-240696411510}"/>
    <cellStyle name="Normal 15 2 4 3" xfId="18609" xr:uid="{EEE47999-2133-479F-B265-DC6FCE6E2C1A}"/>
    <cellStyle name="Normal 15 2 4 4" xfId="37381" xr:uid="{CE076ABA-33F8-47A3-BE99-469D23483284}"/>
    <cellStyle name="Normal 15 2 5" xfId="24565" xr:uid="{0A56EBE3-9CE6-4847-9934-1F2FD932CC66}"/>
    <cellStyle name="Normal 15 2 5 2" xfId="43327" xr:uid="{7DD45F3D-ADB2-44F0-8E67-A6DC815992B5}"/>
    <cellStyle name="Normal 15 2 6" xfId="15174" xr:uid="{30E9874A-A733-4291-AD1F-C00A7EFC03CC}"/>
    <cellStyle name="Normal 15 2 7" xfId="33946" xr:uid="{4778D5BF-EC5D-41D1-8AA8-666638414BCA}"/>
    <cellStyle name="Normal 15 2 8" xfId="51492" xr:uid="{F633668A-94EA-41F3-A54D-C0CD472CF13C}"/>
    <cellStyle name="Normal 15 2 9" xfId="5518" xr:uid="{0186215C-8EAB-4D4B-A645-8006986092BA}"/>
    <cellStyle name="Normal 15 3" xfId="6293" xr:uid="{2B7A115C-E992-44C8-B8BB-E4F070AABB8E}"/>
    <cellStyle name="Normal 15 3 2" xfId="11888" xr:uid="{D21C672E-8D27-49B2-A17A-7DAA55476287}"/>
    <cellStyle name="Normal 15 3 2 2" xfId="30682" xr:uid="{0A047B4F-3806-43BB-8294-657C7C5BBECF}"/>
    <cellStyle name="Normal 15 3 2 2 2" xfId="49444" xr:uid="{B652C916-4EF0-4144-9EEA-C1D031193DB7}"/>
    <cellStyle name="Normal 15 3 2 3" xfId="21291" xr:uid="{02F0EA8D-B9E2-44BB-9A7B-3D7BD54D9533}"/>
    <cellStyle name="Normal 15 3 2 4" xfId="40063" xr:uid="{3278EBA0-C4A2-4D25-B949-79A5E5255775}"/>
    <cellStyle name="Normal 15 3 3" xfId="25340" xr:uid="{AC86FFFE-07A5-4B92-B847-3B33E0AA80C1}"/>
    <cellStyle name="Normal 15 3 3 2" xfId="44102" xr:uid="{F1B7AF7C-7C41-49A9-83BE-A402903E8180}"/>
    <cellStyle name="Normal 15 3 4" xfId="15949" xr:uid="{4816D03D-6D68-4067-B8B0-A6328552EC5D}"/>
    <cellStyle name="Normal 15 3 5" xfId="34721" xr:uid="{12DFA92E-6CA8-4008-8B31-66920226BE46}"/>
    <cellStyle name="Normal 15 3 6" xfId="54174" xr:uid="{D1678087-6B71-429C-970F-575450ECBAA7}"/>
    <cellStyle name="Normal 15 3 7" xfId="62020" xr:uid="{01C9E1A7-E49A-4A00-AF80-BA1736CD9B4A}"/>
    <cellStyle name="Normal 15 4" xfId="4742" xr:uid="{37AD74B2-E031-476D-BF79-91AA2879E4F9}"/>
    <cellStyle name="Normal 15 4 2" xfId="11889" xr:uid="{FAF65218-10F3-490A-8799-D94FC27B7DA4}"/>
    <cellStyle name="Normal 15 4 2 2" xfId="30683" xr:uid="{7D216071-20C4-4A40-BC33-BEA1904A2FBC}"/>
    <cellStyle name="Normal 15 4 2 2 2" xfId="49445" xr:uid="{9F99F731-C23E-49D1-BFEE-318BC8667D02}"/>
    <cellStyle name="Normal 15 4 2 3" xfId="21292" xr:uid="{7A31FA56-DD59-4795-A1D0-9B755D0986D8}"/>
    <cellStyle name="Normal 15 4 2 4" xfId="40064" xr:uid="{D8010583-8C45-439E-BD3E-FBD85EE7842A}"/>
    <cellStyle name="Normal 15 4 3" xfId="23789" xr:uid="{D6699A15-07B3-46AF-B230-73E9A1368B33}"/>
    <cellStyle name="Normal 15 4 3 2" xfId="42552" xr:uid="{43739515-DAC5-4FFB-9787-37DDBFD76BB9}"/>
    <cellStyle name="Normal 15 4 4" xfId="14398" xr:uid="{DFC06363-D34A-4281-A654-C985D19F6FD6}"/>
    <cellStyle name="Normal 15 4 5" xfId="33171" xr:uid="{72FBC9DE-8F29-4807-A28D-35F43BDD13BB}"/>
    <cellStyle name="Normal 15 4 6" xfId="54175" xr:uid="{55FDD6A9-2A04-4476-B2AA-6C62083AE904}"/>
    <cellStyle name="Normal 15 4 7" xfId="62021" xr:uid="{EC2AEF66-6A75-473A-932E-4CBD9E92D8C0}"/>
    <cellStyle name="Normal 15 5" xfId="7413" xr:uid="{B125F743-2142-42B7-A324-B092E3DE718D}"/>
    <cellStyle name="Normal 15 5 2" xfId="26448" xr:uid="{65302C75-8234-4236-8AB3-1F49EAC577AB}"/>
    <cellStyle name="Normal 15 5 2 2" xfId="45210" xr:uid="{B64D3B59-C3FC-429C-A385-FAE316FF93B3}"/>
    <cellStyle name="Normal 15 5 3" xfId="17057" xr:uid="{9DC8EED1-B77F-4CF7-A201-A9521FF9FBE5}"/>
    <cellStyle name="Normal 15 5 4" xfId="35829" xr:uid="{05C2E42B-C460-45E9-9306-5673E93D1D04}"/>
    <cellStyle name="Normal 15 6" xfId="9143" xr:uid="{48611584-5AE2-4ACF-9430-9AE253C5BB8B}"/>
    <cellStyle name="Normal 15 6 2" xfId="27999" xr:uid="{DDB6B09A-05FC-44AE-A431-E388DB0FA825}"/>
    <cellStyle name="Normal 15 6 2 2" xfId="46761" xr:uid="{8C33E3C8-CA03-4370-B86E-DAAA01EA4B38}"/>
    <cellStyle name="Normal 15 6 3" xfId="18608" xr:uid="{2EE79721-7568-46C5-9B98-CDBCB11C9E42}"/>
    <cellStyle name="Normal 15 6 4" xfId="37380" xr:uid="{0E08D456-2160-446F-8569-DF1E55011943}"/>
    <cellStyle name="Normal 15 7" xfId="22818" xr:uid="{F4790729-2CC7-4179-85F5-6C3736F516C1}"/>
    <cellStyle name="Normal 15 7 2" xfId="41586" xr:uid="{E2513713-AA4B-4F5D-B63A-799CB4533AB8}"/>
    <cellStyle name="Normal 15 8" xfId="13427" xr:uid="{70830A91-87EA-4047-962A-A143A02ECE3F}"/>
    <cellStyle name="Normal 15 9" xfId="32205" xr:uid="{A7BE3D45-4E2C-4A3F-88C9-E628401E49FE}"/>
    <cellStyle name="Normal 150 2" xfId="632" xr:uid="{3EFCE563-294A-42E6-A6E3-85971017F3CF}"/>
    <cellStyle name="Normal 16" xfId="344" xr:uid="{00000000-0005-0000-0000-000054010000}"/>
    <cellStyle name="Normal 16 10" xfId="51493" xr:uid="{CC828607-3BDD-4CF3-B821-7424727161CE}"/>
    <cellStyle name="Normal 16 11" xfId="3770" xr:uid="{F7EA010B-3F66-431D-9F08-C822EBC536BF}"/>
    <cellStyle name="Normal 16 12" xfId="59545" xr:uid="{419C6DA4-45BD-4840-B6C7-CAD8443575DD}"/>
    <cellStyle name="Normal 16 13" xfId="2965" xr:uid="{C15F4C44-6783-4DE7-88DE-958713371DC7}"/>
    <cellStyle name="Normal 16 2" xfId="345" xr:uid="{00000000-0005-0000-0000-000055010000}"/>
    <cellStyle name="Normal 16 2 10" xfId="59546" xr:uid="{5AC2D5C3-8C4A-483A-9093-3FEE4E60BF77}"/>
    <cellStyle name="Normal 16 2 11" xfId="2966" xr:uid="{B1B2A342-646D-4757-AFE8-1EF401733721}"/>
    <cellStyle name="Normal 16 2 2" xfId="7416" xr:uid="{2D1AECB8-F879-417E-A5A3-7820331284D6}"/>
    <cellStyle name="Normal 16 2 2 2" xfId="11890" xr:uid="{4CFF3A17-18C4-4E32-9A51-843A4F05A0FF}"/>
    <cellStyle name="Normal 16 2 2 2 2" xfId="30684" xr:uid="{7B7996F4-A878-464F-AF46-E0C58BE2333A}"/>
    <cellStyle name="Normal 16 2 2 2 2 2" xfId="49446" xr:uid="{E5779AE4-C23B-4B5B-8399-A84A807291C5}"/>
    <cellStyle name="Normal 16 2 2 2 3" xfId="21293" xr:uid="{9E69FDF6-7359-48AD-A476-FD9FDA55A722}"/>
    <cellStyle name="Normal 16 2 2 2 4" xfId="40065" xr:uid="{3F165DA8-6E27-44BB-87B4-CFE278340E41}"/>
    <cellStyle name="Normal 16 2 2 3" xfId="26451" xr:uid="{A767BF02-216E-4243-9EA6-293009DEA53B}"/>
    <cellStyle name="Normal 16 2 2 3 2" xfId="45213" xr:uid="{2C9E0542-3D2A-4F62-978F-3F8132537342}"/>
    <cellStyle name="Normal 16 2 2 4" xfId="17060" xr:uid="{34E809DE-833C-47EC-A6D5-B6224A752D4F}"/>
    <cellStyle name="Normal 16 2 2 5" xfId="35832" xr:uid="{4481928C-D1FF-41EF-8563-D1098F7F7BC5}"/>
    <cellStyle name="Normal 16 2 2 6" xfId="54176" xr:uid="{91737475-21CB-414B-AC5F-3E39760E4C79}"/>
    <cellStyle name="Normal 16 2 2 7" xfId="62022" xr:uid="{AA63744D-6165-46F5-BEA0-69B794092828}"/>
    <cellStyle name="Normal 16 2 3" xfId="11891" xr:uid="{9CCE9B4A-48BA-48EC-8742-6ACC01D3ADC1}"/>
    <cellStyle name="Normal 16 2 3 2" xfId="30685" xr:uid="{00148AB5-2E04-4263-8790-7AB2FB2FF137}"/>
    <cellStyle name="Normal 16 2 3 2 2" xfId="49447" xr:uid="{A1CE65C8-E997-4FDC-97BF-C90AB9E3113C}"/>
    <cellStyle name="Normal 16 2 3 3" xfId="21294" xr:uid="{925025E5-E722-4152-A4C3-8F011A87B204}"/>
    <cellStyle name="Normal 16 2 3 4" xfId="40066" xr:uid="{56CFCAEC-4F20-42CB-B8D2-7B6BDCF71049}"/>
    <cellStyle name="Normal 16 2 3 5" xfId="54177" xr:uid="{4F5AE0A7-FA93-4BB9-B915-5EC401336D3D}"/>
    <cellStyle name="Normal 16 2 3 6" xfId="62023" xr:uid="{1FDBD1F2-8875-498C-9306-8245E957E411}"/>
    <cellStyle name="Normal 16 2 4" xfId="9146" xr:uid="{0C7B1262-239D-4D06-860D-ED63AD5E3160}"/>
    <cellStyle name="Normal 16 2 4 2" xfId="28002" xr:uid="{6B903E7B-86FB-442F-B08B-6B4B71074BB1}"/>
    <cellStyle name="Normal 16 2 4 2 2" xfId="46764" xr:uid="{614AD415-261E-4297-9D5A-CCBC2CAB40F3}"/>
    <cellStyle name="Normal 16 2 4 3" xfId="18611" xr:uid="{F97DD245-B12E-434C-B2AC-9F47E13F0B6B}"/>
    <cellStyle name="Normal 16 2 4 4" xfId="37383" xr:uid="{11285E65-26EA-4CB8-9348-4653B456B5D9}"/>
    <cellStyle name="Normal 16 2 5" xfId="24579" xr:uid="{3F95FA08-099F-4DDF-AF70-A80FF406DCEE}"/>
    <cellStyle name="Normal 16 2 5 2" xfId="43341" xr:uid="{09C78D5D-4241-44FF-8DE9-73CD49B4B885}"/>
    <cellStyle name="Normal 16 2 6" xfId="15188" xr:uid="{66FFB936-5161-4FAD-A4E6-141BCFE0C8DF}"/>
    <cellStyle name="Normal 16 2 7" xfId="33960" xr:uid="{F1C0EA92-F0B5-4378-BD22-44657FCBE61E}"/>
    <cellStyle name="Normal 16 2 8" xfId="51494" xr:uid="{A2E823C8-044F-48CB-A51D-04CCB5A84D39}"/>
    <cellStyle name="Normal 16 2 9" xfId="5532" xr:uid="{496FA0FF-B11D-479C-8A68-1B56885922FB}"/>
    <cellStyle name="Normal 16 3" xfId="6307" xr:uid="{919722E7-BFC5-424D-8C7A-73B3C935038F}"/>
    <cellStyle name="Normal 16 3 2" xfId="11892" xr:uid="{B96F913D-7DF7-4A8B-BA1A-1C14A263F218}"/>
    <cellStyle name="Normal 16 3 2 2" xfId="30686" xr:uid="{DF27A804-2BF5-4DA2-864B-A99EFC4117D1}"/>
    <cellStyle name="Normal 16 3 2 2 2" xfId="49448" xr:uid="{BB153C23-3B43-49BB-8EBC-56E2525BAD14}"/>
    <cellStyle name="Normal 16 3 2 3" xfId="21295" xr:uid="{9AD3CB22-9923-49A0-BA37-91B1A0B9766B}"/>
    <cellStyle name="Normal 16 3 2 4" xfId="40067" xr:uid="{2C82F5EA-5FF2-4825-8124-88C91D877311}"/>
    <cellStyle name="Normal 16 3 3" xfId="25354" xr:uid="{E8114DD4-B4CF-4A46-AFBD-5CC24D38F44B}"/>
    <cellStyle name="Normal 16 3 3 2" xfId="44116" xr:uid="{15DE3F03-944F-4B63-B7EB-872C40EB0EB8}"/>
    <cellStyle name="Normal 16 3 4" xfId="15963" xr:uid="{16102CA0-1B2D-4B55-8C5B-1670D52A20DA}"/>
    <cellStyle name="Normal 16 3 5" xfId="34735" xr:uid="{712F93CC-411B-4AD2-8348-50F6D144726E}"/>
    <cellStyle name="Normal 16 3 6" xfId="54178" xr:uid="{C5791650-2D4B-4820-9568-E007DB074985}"/>
    <cellStyle name="Normal 16 3 7" xfId="62024" xr:uid="{5F1386D8-6A60-41B6-9C4C-0480A98B479B}"/>
    <cellStyle name="Normal 16 4" xfId="4756" xr:uid="{3E213EDF-F91F-4F14-8182-B7DBF82BE598}"/>
    <cellStyle name="Normal 16 4 2" xfId="11893" xr:uid="{CFE71D6E-FAFD-4820-B039-2EB2032C94A1}"/>
    <cellStyle name="Normal 16 4 2 2" xfId="30687" xr:uid="{AD0BFE93-AD30-47B9-A03B-2FCAA6167431}"/>
    <cellStyle name="Normal 16 4 2 2 2" xfId="49449" xr:uid="{474BA4FA-D583-4406-8300-3C823D496141}"/>
    <cellStyle name="Normal 16 4 2 3" xfId="21296" xr:uid="{2B6AFA59-3E7E-4958-A70B-044DFCCEADB6}"/>
    <cellStyle name="Normal 16 4 2 4" xfId="40068" xr:uid="{22DEB555-F5AD-4DE8-9947-D5C9C3074BC5}"/>
    <cellStyle name="Normal 16 4 3" xfId="23803" xr:uid="{B00C10B5-75FE-498B-8490-98A6BC194813}"/>
    <cellStyle name="Normal 16 4 3 2" xfId="42566" xr:uid="{7EFA882A-0892-4893-9E53-07C3037F73AD}"/>
    <cellStyle name="Normal 16 4 4" xfId="14412" xr:uid="{47400BC0-87B1-48AA-8342-9687A798E269}"/>
    <cellStyle name="Normal 16 4 5" xfId="33185" xr:uid="{F564F051-B4F4-421E-80E9-0F9E4E68C3C0}"/>
    <cellStyle name="Normal 16 4 6" xfId="54179" xr:uid="{8A80FD5D-FD29-4275-BE43-49FA47767303}"/>
    <cellStyle name="Normal 16 4 7" xfId="62025" xr:uid="{820AFEE8-B658-4863-882E-AB5F87DFB6F0}"/>
    <cellStyle name="Normal 16 5" xfId="7415" xr:uid="{F51BE1D8-C41B-44F2-9DF2-216B8A324639}"/>
    <cellStyle name="Normal 16 5 2" xfId="26450" xr:uid="{9AE685F8-7A96-4D57-9D26-A280A98E6429}"/>
    <cellStyle name="Normal 16 5 2 2" xfId="45212" xr:uid="{7FCC314F-A5E0-46DB-9444-7640D17D7ED0}"/>
    <cellStyle name="Normal 16 5 3" xfId="17059" xr:uid="{679F2698-3661-428B-BD5A-103F9AC62EA3}"/>
    <cellStyle name="Normal 16 5 4" xfId="35831" xr:uid="{10CBE31F-1D1A-41DA-8385-F8D582E8E97C}"/>
    <cellStyle name="Normal 16 6" xfId="9145" xr:uid="{95A22B14-4D6B-4FD3-A4C8-C02C47797C07}"/>
    <cellStyle name="Normal 16 6 2" xfId="28001" xr:uid="{7E0F3E5C-4843-4980-997C-85FFCEB455DB}"/>
    <cellStyle name="Normal 16 6 2 2" xfId="46763" xr:uid="{EE56D56D-C10F-4858-8AEA-5AB88B244702}"/>
    <cellStyle name="Normal 16 6 3" xfId="18610" xr:uid="{287A12D3-DC42-47E3-97BE-429F6474D85C}"/>
    <cellStyle name="Normal 16 6 4" xfId="37382" xr:uid="{8B4A110E-53BD-42A9-83AF-E35876C23495}"/>
    <cellStyle name="Normal 16 7" xfId="22819" xr:uid="{7831D04D-1CEA-4719-84A9-728B58C5FB28}"/>
    <cellStyle name="Normal 16 7 2" xfId="41587" xr:uid="{74B9E051-7B01-4E69-A733-236A023089C3}"/>
    <cellStyle name="Normal 16 8" xfId="13428" xr:uid="{EBA42ED1-2F56-4EB4-AD77-239AF19C7390}"/>
    <cellStyle name="Normal 16 9" xfId="32206" xr:uid="{C607BB8B-6733-4F9A-9CC2-E111F6F58A9C}"/>
    <cellStyle name="Normal 17" xfId="346" xr:uid="{00000000-0005-0000-0000-000056010000}"/>
    <cellStyle name="Normal 17 2" xfId="60062" xr:uid="{1E2E09E1-FB3B-4BB9-B77F-CD7331E6E16E}"/>
    <cellStyle name="Normal 17 2 2" xfId="60063" xr:uid="{E9A008C1-11AB-4EC7-A57D-1199D4C775D5}"/>
    <cellStyle name="Normal 17 3" xfId="60064" xr:uid="{411C7E5A-ADEC-4B9B-B383-3D77C1947421}"/>
    <cellStyle name="Normal 17 4" xfId="2967" xr:uid="{AFDF1511-7D1D-4DCA-9A12-DB8B9FA5771A}"/>
    <cellStyle name="Normal 18" xfId="347" xr:uid="{00000000-0005-0000-0000-000057010000}"/>
    <cellStyle name="Normal 18 10" xfId="1472" xr:uid="{7D980A87-3396-426C-8F92-C54BC3416645}"/>
    <cellStyle name="Normal 18 10 10" xfId="51496" xr:uid="{BED7FBD3-740B-4888-9014-671257FD24A7}"/>
    <cellStyle name="Normal 18 10 11" xfId="3772" xr:uid="{CCF6CE2D-3851-41D2-A1D2-480DE78567F5}"/>
    <cellStyle name="Normal 18 10 12" xfId="59548" xr:uid="{72C9164B-3BDA-4F13-B86A-1466DE17AED9}"/>
    <cellStyle name="Normal 18 10 2" xfId="2968" xr:uid="{62B05EEB-14BB-4198-8E05-F5B67731CCDB}"/>
    <cellStyle name="Normal 18 10 2 10" xfId="59549" xr:uid="{F43F95A4-E069-4612-87C7-F269B49061D2}"/>
    <cellStyle name="Normal 18 10 2 2" xfId="7419" xr:uid="{AA61BA72-86C5-4510-9A11-A112E4DC7C17}"/>
    <cellStyle name="Normal 18 10 2 2 2" xfId="11894" xr:uid="{1CA699EF-1C6C-4726-BA54-704E7F82AD3F}"/>
    <cellStyle name="Normal 18 10 2 2 2 2" xfId="30688" xr:uid="{4A5E76CD-295E-45B5-8253-E28C4F0C941C}"/>
    <cellStyle name="Normal 18 10 2 2 2 2 2" xfId="49450" xr:uid="{7C835216-EEA8-41A8-B852-0D61C056C236}"/>
    <cellStyle name="Normal 18 10 2 2 2 3" xfId="21297" xr:uid="{8DD0C0F0-9B02-437B-885D-D79308430872}"/>
    <cellStyle name="Normal 18 10 2 2 2 4" xfId="40069" xr:uid="{9B3FDF3B-2182-4486-ACD9-F9326DB7885B}"/>
    <cellStyle name="Normal 18 10 2 2 3" xfId="26454" xr:uid="{EB1F9826-A636-442C-B675-2A8F82D7283E}"/>
    <cellStyle name="Normal 18 10 2 2 3 2" xfId="45216" xr:uid="{521DF313-1F1D-40EE-BC81-FED32BE3C372}"/>
    <cellStyle name="Normal 18 10 2 2 4" xfId="17063" xr:uid="{BBD890C9-0B97-4B19-8392-773E648144D8}"/>
    <cellStyle name="Normal 18 10 2 2 5" xfId="35835" xr:uid="{70000A2D-96E7-49DA-AEA7-A1F4CF1C6F99}"/>
    <cellStyle name="Normal 18 10 2 2 6" xfId="54180" xr:uid="{2AEEEBE4-5B4C-4BB2-AA74-D96DDB296EB7}"/>
    <cellStyle name="Normal 18 10 2 2 7" xfId="62026" xr:uid="{FE69CEDC-AF25-4BD9-9936-A610985EEC0C}"/>
    <cellStyle name="Normal 18 10 2 3" xfId="11895" xr:uid="{4286C535-1EF8-4059-B2E7-FECE34693969}"/>
    <cellStyle name="Normal 18 10 2 3 2" xfId="30689" xr:uid="{DCD99A5E-07E2-4B42-80C6-701ED6C8723F}"/>
    <cellStyle name="Normal 18 10 2 3 2 2" xfId="49451" xr:uid="{25BBE487-8A3C-4663-9EAB-05B1A9AAAE5D}"/>
    <cellStyle name="Normal 18 10 2 3 3" xfId="21298" xr:uid="{20020DA2-64A7-420F-A411-316712FDCAC9}"/>
    <cellStyle name="Normal 18 10 2 3 4" xfId="40070" xr:uid="{7D03AA16-5539-427D-8D86-47CB0B3226C0}"/>
    <cellStyle name="Normal 18 10 2 3 5" xfId="54181" xr:uid="{643C7A5F-7A58-4FB2-94DB-2A1AC61E7BFD}"/>
    <cellStyle name="Normal 18 10 2 3 6" xfId="62027" xr:uid="{F8A9CE27-2161-4753-A781-D5EF12D13712}"/>
    <cellStyle name="Normal 18 10 2 4" xfId="9149" xr:uid="{AC8C9450-2556-4E25-B056-88A8FC48BDB9}"/>
    <cellStyle name="Normal 18 10 2 4 2" xfId="28005" xr:uid="{91C2589F-6689-4D9F-BAC8-9B9C3FF71017}"/>
    <cellStyle name="Normal 18 10 2 4 2 2" xfId="46767" xr:uid="{50160AEA-566C-40AF-B4A8-23A4D310FD73}"/>
    <cellStyle name="Normal 18 10 2 4 3" xfId="18614" xr:uid="{9506C823-0757-4312-ACBA-70C067D80217}"/>
    <cellStyle name="Normal 18 10 2 4 4" xfId="37386" xr:uid="{03346F15-72EA-43C8-B3B0-D2917F4A23CD}"/>
    <cellStyle name="Normal 18 10 2 5" xfId="24566" xr:uid="{E186E9B8-BA37-4748-8FBE-577422596699}"/>
    <cellStyle name="Normal 18 10 2 5 2" xfId="43328" xr:uid="{7D87186D-841A-43D5-982F-B77A134DBC6C}"/>
    <cellStyle name="Normal 18 10 2 6" xfId="15175" xr:uid="{178EC365-506A-461F-A391-621DD81EAC5A}"/>
    <cellStyle name="Normal 18 10 2 7" xfId="33947" xr:uid="{D65EC8BD-8123-41CC-948D-C74E42BE50ED}"/>
    <cellStyle name="Normal 18 10 2 8" xfId="51497" xr:uid="{27733572-1E4F-4656-95FC-C46361E6F3FD}"/>
    <cellStyle name="Normal 18 10 2 9" xfId="5519" xr:uid="{34835497-4B0E-4FF1-81A3-054F90A0EDF5}"/>
    <cellStyle name="Normal 18 10 3" xfId="6294" xr:uid="{654E39BF-5D1E-4BA1-843B-B4A2599A54BB}"/>
    <cellStyle name="Normal 18 10 3 2" xfId="11896" xr:uid="{E9D536C3-01C9-49A5-8B59-5588096F1746}"/>
    <cellStyle name="Normal 18 10 3 2 2" xfId="30690" xr:uid="{4898015B-5B20-481E-9D41-285A551D2284}"/>
    <cellStyle name="Normal 18 10 3 2 2 2" xfId="49452" xr:uid="{42BEAC9F-FFA5-492B-A298-1EC7BD689E68}"/>
    <cellStyle name="Normal 18 10 3 2 3" xfId="21299" xr:uid="{54BD4C4F-F31D-44B9-BB21-17A429280F4F}"/>
    <cellStyle name="Normal 18 10 3 2 4" xfId="40071" xr:uid="{590E717B-0C2B-4A6A-813B-4CC6EBB5D125}"/>
    <cellStyle name="Normal 18 10 3 3" xfId="25341" xr:uid="{96A5E2D6-9389-457A-ABA1-187F23EC1589}"/>
    <cellStyle name="Normal 18 10 3 3 2" xfId="44103" xr:uid="{60428A50-A670-4528-9F8A-A4B619E21136}"/>
    <cellStyle name="Normal 18 10 3 4" xfId="15950" xr:uid="{70977F8D-1BF0-42B0-8718-E711532E1332}"/>
    <cellStyle name="Normal 18 10 3 5" xfId="34722" xr:uid="{D9D51B0F-E5B9-4BD9-BF11-3DC044AD682A}"/>
    <cellStyle name="Normal 18 10 3 6" xfId="54182" xr:uid="{6786C056-FE9B-403A-822F-209AEE766576}"/>
    <cellStyle name="Normal 18 10 3 7" xfId="62028" xr:uid="{807B216F-95DA-415E-9992-23CE6024462A}"/>
    <cellStyle name="Normal 18 10 4" xfId="4743" xr:uid="{A3B95333-DBB2-48CC-B429-BCAE2D0CB320}"/>
    <cellStyle name="Normal 18 10 4 2" xfId="11897" xr:uid="{DCB749A1-8119-4E9C-972E-73EFB386E868}"/>
    <cellStyle name="Normal 18 10 4 2 2" xfId="30691" xr:uid="{664FD0F8-21D2-4720-9BCF-C88E5A0E23C4}"/>
    <cellStyle name="Normal 18 10 4 2 2 2" xfId="49453" xr:uid="{A5A0FAE5-16DE-4897-B5B5-64F335F66E5A}"/>
    <cellStyle name="Normal 18 10 4 2 3" xfId="21300" xr:uid="{84FDDA17-C3CE-494D-8F20-EA3DC5C921DD}"/>
    <cellStyle name="Normal 18 10 4 2 4" xfId="40072" xr:uid="{2935E36C-05DB-4A37-B6C5-86467DF3774E}"/>
    <cellStyle name="Normal 18 10 4 3" xfId="23790" xr:uid="{03E06607-C191-4F09-AA25-D25CC1158EE9}"/>
    <cellStyle name="Normal 18 10 4 3 2" xfId="42553" xr:uid="{41AFB630-0092-43CE-ADEC-91BBFCBB501A}"/>
    <cellStyle name="Normal 18 10 4 4" xfId="14399" xr:uid="{BE479489-084A-4649-A8B2-3D002C37104B}"/>
    <cellStyle name="Normal 18 10 4 5" xfId="33172" xr:uid="{B4E78A01-7D0C-44BE-9FC1-BAAC7B486CD1}"/>
    <cellStyle name="Normal 18 10 4 6" xfId="54183" xr:uid="{3D5B2A3A-F477-4F9A-9AE0-D0F1D891EE39}"/>
    <cellStyle name="Normal 18 10 4 7" xfId="62029" xr:uid="{3C40A998-F5E3-4723-8367-1FE25D608AED}"/>
    <cellStyle name="Normal 18 10 5" xfId="7418" xr:uid="{77A28DAE-43C7-4D34-BCDC-13211AEE456B}"/>
    <cellStyle name="Normal 18 10 5 2" xfId="26453" xr:uid="{F58DECC0-E80B-426D-A921-287FF114EF19}"/>
    <cellStyle name="Normal 18 10 5 2 2" xfId="45215" xr:uid="{74745BF9-8994-4828-9834-7979C082D8F6}"/>
    <cellStyle name="Normal 18 10 5 3" xfId="17062" xr:uid="{AB44D894-2CC5-4E59-AF00-53929E1AE247}"/>
    <cellStyle name="Normal 18 10 5 4" xfId="35834" xr:uid="{685F7C8D-873D-45E8-BABB-741057B6F9C9}"/>
    <cellStyle name="Normal 18 10 6" xfId="9148" xr:uid="{03AB820E-6214-425C-BF63-4C249686F370}"/>
    <cellStyle name="Normal 18 10 6 2" xfId="28004" xr:uid="{6ADFC87D-2FC4-403B-8AA3-461B9DF075CC}"/>
    <cellStyle name="Normal 18 10 6 2 2" xfId="46766" xr:uid="{CC836793-FA54-4F1A-BAB6-521D13F2776B}"/>
    <cellStyle name="Normal 18 10 6 3" xfId="18613" xr:uid="{2789CD2B-55D4-4BB6-9991-7982316593C2}"/>
    <cellStyle name="Normal 18 10 6 4" xfId="37385" xr:uid="{DA8DBE1D-579B-41E9-A003-E4766DB648D3}"/>
    <cellStyle name="Normal 18 10 7" xfId="22821" xr:uid="{1E25130E-E210-4B31-BAFF-A6A7FC3C86A7}"/>
    <cellStyle name="Normal 18 10 7 2" xfId="41589" xr:uid="{4C1E0738-73FE-4F70-ADC0-6EA89778A854}"/>
    <cellStyle name="Normal 18 10 8" xfId="13430" xr:uid="{C62BD250-0BB7-4881-A560-B79B35F59D36}"/>
    <cellStyle name="Normal 18 10 9" xfId="32208" xr:uid="{6EF7E14B-C288-418C-9E29-732B35667323}"/>
    <cellStyle name="Normal 18 11" xfId="2969" xr:uid="{31D94BB3-34A0-41E7-AFE5-95776F470068}"/>
    <cellStyle name="Normal 18 11 10" xfId="51498" xr:uid="{F7BAE5E1-8B75-4386-AD82-973E7D391F20}"/>
    <cellStyle name="Normal 18 11 11" xfId="3773" xr:uid="{198327A3-2750-47F4-B100-E700ACAD44D3}"/>
    <cellStyle name="Normal 18 11 12" xfId="59550" xr:uid="{A8AC3800-1EE5-450E-B4CE-24733DF129CB}"/>
    <cellStyle name="Normal 18 11 2" xfId="2970" xr:uid="{A3DE1925-BAB0-46B8-BF83-BB7A318AEFD3}"/>
    <cellStyle name="Normal 18 11 2 10" xfId="59551" xr:uid="{42A6A1A2-93B4-48F6-8413-97D174ED56A4}"/>
    <cellStyle name="Normal 18 11 2 2" xfId="7421" xr:uid="{3321854C-2AEC-49C1-BB1A-A9A93999A7A2}"/>
    <cellStyle name="Normal 18 11 2 2 2" xfId="11898" xr:uid="{30FB7FB4-2B87-4E51-901B-E06719B7E8D1}"/>
    <cellStyle name="Normal 18 11 2 2 2 2" xfId="30692" xr:uid="{1CE8D30D-9C8B-4BAB-A07F-519FA52D453F}"/>
    <cellStyle name="Normal 18 11 2 2 2 2 2" xfId="49454" xr:uid="{682FBC23-560D-4D79-8A9D-A4B2BD96B7EF}"/>
    <cellStyle name="Normal 18 11 2 2 2 3" xfId="21301" xr:uid="{BC43BDA7-A162-4F82-8142-7AFE8A29F28C}"/>
    <cellStyle name="Normal 18 11 2 2 2 4" xfId="40073" xr:uid="{185115AC-2063-47F5-BD0E-F0BBC74F0973}"/>
    <cellStyle name="Normal 18 11 2 2 3" xfId="26456" xr:uid="{CCFE7C32-57AF-4E33-8F9D-EB99701D7530}"/>
    <cellStyle name="Normal 18 11 2 2 3 2" xfId="45218" xr:uid="{8CA0F2B1-EFC8-4E71-BFC6-5F0644EBF422}"/>
    <cellStyle name="Normal 18 11 2 2 4" xfId="17065" xr:uid="{1134C8B1-9944-4BD6-A42F-911C04086CA1}"/>
    <cellStyle name="Normal 18 11 2 2 5" xfId="35837" xr:uid="{6BC20F91-6FB2-4D79-A7B9-61F7C9A63DF8}"/>
    <cellStyle name="Normal 18 11 2 2 6" xfId="54184" xr:uid="{FDE3BD25-A350-4C05-A308-81CDAA0FF3A7}"/>
    <cellStyle name="Normal 18 11 2 2 7" xfId="62030" xr:uid="{FD80C41B-CA53-47DC-912D-C19CCA19EEBB}"/>
    <cellStyle name="Normal 18 11 2 3" xfId="11899" xr:uid="{8BE9DCC3-0471-45B2-BF9C-A6B8ED5D5D73}"/>
    <cellStyle name="Normal 18 11 2 3 2" xfId="30693" xr:uid="{4EB202AA-57FB-4BE0-AB85-93F69150EB35}"/>
    <cellStyle name="Normal 18 11 2 3 2 2" xfId="49455" xr:uid="{907D5088-B8DB-464E-9591-EC4BE27EAA82}"/>
    <cellStyle name="Normal 18 11 2 3 3" xfId="21302" xr:uid="{E2D6FFC3-E45F-4039-921B-69BAA37C6816}"/>
    <cellStyle name="Normal 18 11 2 3 4" xfId="40074" xr:uid="{8CBCFCC6-770D-4AAB-9091-B8F435D5E456}"/>
    <cellStyle name="Normal 18 11 2 3 5" xfId="54185" xr:uid="{870CD0A4-D662-4AD2-8BC3-5BFA0D1A0703}"/>
    <cellStyle name="Normal 18 11 2 3 6" xfId="62031" xr:uid="{2DA9E23F-8C89-44A1-974C-42D64749E3ED}"/>
    <cellStyle name="Normal 18 11 2 4" xfId="9151" xr:uid="{6F83D6C8-7E27-4046-A9CD-18CC0A0A43C2}"/>
    <cellStyle name="Normal 18 11 2 4 2" xfId="28007" xr:uid="{9231AF0D-2953-4E48-A041-CAC92F196F46}"/>
    <cellStyle name="Normal 18 11 2 4 2 2" xfId="46769" xr:uid="{610D39B8-6102-417A-8333-B31D21A5652E}"/>
    <cellStyle name="Normal 18 11 2 4 3" xfId="18616" xr:uid="{9CA7C0D7-9F0A-4524-83D9-363D330ACB41}"/>
    <cellStyle name="Normal 18 11 2 4 4" xfId="37388" xr:uid="{BB0D2E8A-241D-4304-A8A7-DB3C99F9364C}"/>
    <cellStyle name="Normal 18 11 2 5" xfId="24595" xr:uid="{AEA8AFD9-368C-4224-BA9A-170C584AD682}"/>
    <cellStyle name="Normal 18 11 2 5 2" xfId="43357" xr:uid="{26B977E6-4174-4FF6-9EB3-13C08C29558D}"/>
    <cellStyle name="Normal 18 11 2 6" xfId="15204" xr:uid="{D161FEF2-30FB-497E-BF02-E935A3E5EF70}"/>
    <cellStyle name="Normal 18 11 2 7" xfId="33976" xr:uid="{2ACF06D3-4876-4B6D-A5FD-1A1DB6DEC2B0}"/>
    <cellStyle name="Normal 18 11 2 8" xfId="51499" xr:uid="{7565E9AD-1E9D-41B8-9A75-C3803CB6298C}"/>
    <cellStyle name="Normal 18 11 2 9" xfId="5548" xr:uid="{5A38269E-0FD4-4C8C-997E-19237700305F}"/>
    <cellStyle name="Normal 18 11 3" xfId="6323" xr:uid="{2191BA02-87DA-4CCF-8397-79CBEC5BA873}"/>
    <cellStyle name="Normal 18 11 3 2" xfId="11900" xr:uid="{2F76BCF4-C779-46B9-9D20-8FF8BE482F97}"/>
    <cellStyle name="Normal 18 11 3 2 2" xfId="30694" xr:uid="{7BF2D237-D29B-4DCF-ADE3-B35687CE5FEF}"/>
    <cellStyle name="Normal 18 11 3 2 2 2" xfId="49456" xr:uid="{8EF2592A-15AD-4461-9983-62F7E5F312FC}"/>
    <cellStyle name="Normal 18 11 3 2 3" xfId="21303" xr:uid="{C1F7ECE6-5BBC-4C4B-B557-9307527B87D8}"/>
    <cellStyle name="Normal 18 11 3 2 4" xfId="40075" xr:uid="{6F0D0438-5B0D-4DF3-BD0C-1B485E6BC8B5}"/>
    <cellStyle name="Normal 18 11 3 3" xfId="25370" xr:uid="{8D7B19F6-8546-44EC-B327-C72431B39CAD}"/>
    <cellStyle name="Normal 18 11 3 3 2" xfId="44132" xr:uid="{8D60A567-198F-423F-9687-CE1259917A1C}"/>
    <cellStyle name="Normal 18 11 3 4" xfId="15979" xr:uid="{96B13B94-B2AA-4AB0-8263-E5188143A681}"/>
    <cellStyle name="Normal 18 11 3 5" xfId="34751" xr:uid="{ADE56972-2841-424C-9B24-3BA46AAA6BE1}"/>
    <cellStyle name="Normal 18 11 3 6" xfId="54186" xr:uid="{AEE41B76-3CC3-4012-B1C7-D4D0BE29EBA2}"/>
    <cellStyle name="Normal 18 11 3 7" xfId="62032" xr:uid="{E40585BF-CDB6-4FC9-B969-FF9B3660427F}"/>
    <cellStyle name="Normal 18 11 4" xfId="4772" xr:uid="{8AADE4E2-EF1E-41A1-8CB1-0F374BCC5FC8}"/>
    <cellStyle name="Normal 18 11 4 2" xfId="11901" xr:uid="{6B86C54D-586E-4809-B37E-23FEE035E0DE}"/>
    <cellStyle name="Normal 18 11 4 2 2" xfId="30695" xr:uid="{3374757D-1B80-4ADC-901E-D016658EC37C}"/>
    <cellStyle name="Normal 18 11 4 2 2 2" xfId="49457" xr:uid="{B6CA2509-93E4-482C-8120-0A0435039E5E}"/>
    <cellStyle name="Normal 18 11 4 2 3" xfId="21304" xr:uid="{D6355E7C-AFFA-4AE5-AAB5-F0A904A8ED66}"/>
    <cellStyle name="Normal 18 11 4 2 4" xfId="40076" xr:uid="{941DF06B-4EB2-4554-BFA7-B327FAACA7FB}"/>
    <cellStyle name="Normal 18 11 4 3" xfId="23819" xr:uid="{F6B4358C-713F-4E69-A6DE-AB59C7DA4368}"/>
    <cellStyle name="Normal 18 11 4 3 2" xfId="42582" xr:uid="{90308518-5D8F-4091-8723-4F4B503246C9}"/>
    <cellStyle name="Normal 18 11 4 4" xfId="14428" xr:uid="{6D7F2ED4-C1D8-4428-BB83-FAB39A219264}"/>
    <cellStyle name="Normal 18 11 4 5" xfId="33201" xr:uid="{CBC2E178-7919-4965-B968-BB0FC722BAA4}"/>
    <cellStyle name="Normal 18 11 4 6" xfId="54187" xr:uid="{1DD4CBE1-2E20-430D-A895-6DD640D73A7C}"/>
    <cellStyle name="Normal 18 11 4 7" xfId="62033" xr:uid="{E289606B-37E8-44F9-845F-F26BA70BEEFE}"/>
    <cellStyle name="Normal 18 11 5" xfId="7420" xr:uid="{9F193FCF-3383-40B0-A8E3-2A051AEDFB31}"/>
    <cellStyle name="Normal 18 11 5 2" xfId="26455" xr:uid="{5EE1A331-D71C-49CD-B941-44F62F4027B1}"/>
    <cellStyle name="Normal 18 11 5 2 2" xfId="45217" xr:uid="{691ED383-7D8F-491C-A6C9-169EDACB36EC}"/>
    <cellStyle name="Normal 18 11 5 3" xfId="17064" xr:uid="{0BA5A8E7-47C7-424D-A6F5-9989534CD17B}"/>
    <cellStyle name="Normal 18 11 5 4" xfId="35836" xr:uid="{855072D6-992F-4706-B202-77547DCEA0F9}"/>
    <cellStyle name="Normal 18 11 6" xfId="9150" xr:uid="{6F83261F-D884-47A6-AB05-74D7F54ACE9C}"/>
    <cellStyle name="Normal 18 11 6 2" xfId="28006" xr:uid="{D4E3F439-1E5F-4188-9F08-8BCAA672FE6E}"/>
    <cellStyle name="Normal 18 11 6 2 2" xfId="46768" xr:uid="{FE5A032F-B31A-472B-930F-EB89E8A3DFD5}"/>
    <cellStyle name="Normal 18 11 6 3" xfId="18615" xr:uid="{9C6D6F93-4F6E-4FE8-A9A7-3058763906E1}"/>
    <cellStyle name="Normal 18 11 6 4" xfId="37387" xr:uid="{81E60289-1B57-4C73-B0F3-9C2831D3FA28}"/>
    <cellStyle name="Normal 18 11 7" xfId="22822" xr:uid="{F3477E79-EAF8-40ED-B252-8A33E1A2FF5E}"/>
    <cellStyle name="Normal 18 11 7 2" xfId="41590" xr:uid="{F7F1C051-44E2-4FF2-8689-FA7A4511DE88}"/>
    <cellStyle name="Normal 18 11 8" xfId="13431" xr:uid="{8B871769-C92F-4BE7-A6A8-2E1E5AF034AE}"/>
    <cellStyle name="Normal 18 11 9" xfId="32209" xr:uid="{107EF152-50C5-49FB-9867-62F839A0BC0A}"/>
    <cellStyle name="Normal 18 12" xfId="2971" xr:uid="{9953197F-7A2A-44A6-A5F2-6F7008179B7A}"/>
    <cellStyle name="Normal 18 12 10" xfId="59552" xr:uid="{0150963B-1572-4908-9D24-0D513A92E450}"/>
    <cellStyle name="Normal 18 12 2" xfId="7422" xr:uid="{4376C687-CB75-4739-8627-F218C56B5B51}"/>
    <cellStyle name="Normal 18 12 2 2" xfId="11902" xr:uid="{BCC72DCA-519B-44C4-B39A-72AB19AEECD5}"/>
    <cellStyle name="Normal 18 12 2 2 2" xfId="30696" xr:uid="{A83E6C64-7052-4AAF-A31D-82425FE42E3C}"/>
    <cellStyle name="Normal 18 12 2 2 2 2" xfId="49458" xr:uid="{BD7949E3-6401-42BD-8FD0-E94C6A948E52}"/>
    <cellStyle name="Normal 18 12 2 2 3" xfId="21305" xr:uid="{8553EC6B-C936-4DFF-A9F0-7D27837EC326}"/>
    <cellStyle name="Normal 18 12 2 2 4" xfId="40077" xr:uid="{41878DBE-8FFB-4941-8501-8E211E752FBB}"/>
    <cellStyle name="Normal 18 12 2 3" xfId="26457" xr:uid="{B3D9C058-9C90-480D-921A-35E94FACFC6A}"/>
    <cellStyle name="Normal 18 12 2 3 2" xfId="45219" xr:uid="{3BB3DD4E-1130-4CE4-B1AC-CF0BD29E7B58}"/>
    <cellStyle name="Normal 18 12 2 4" xfId="17066" xr:uid="{DE1D207F-D6DB-49CD-8FA5-B2C27314B6FC}"/>
    <cellStyle name="Normal 18 12 2 5" xfId="35838" xr:uid="{B6317950-57EC-4EB5-9F3C-AD087294222F}"/>
    <cellStyle name="Normal 18 12 2 6" xfId="54188" xr:uid="{3710CAE0-BA55-4BA3-85B7-84D5F05D3ADD}"/>
    <cellStyle name="Normal 18 12 2 7" xfId="62034" xr:uid="{D1E8003F-86DB-41E1-8204-187D0ED2FDEA}"/>
    <cellStyle name="Normal 18 12 3" xfId="11903" xr:uid="{0358893D-17B5-4FBF-B9F3-1715FFD32AC6}"/>
    <cellStyle name="Normal 18 12 3 2" xfId="30697" xr:uid="{A1962BE6-F1E2-40CC-BEA2-12B03C68E152}"/>
    <cellStyle name="Normal 18 12 3 2 2" xfId="49459" xr:uid="{54836280-F0E8-4B97-AF87-2E204E31CC86}"/>
    <cellStyle name="Normal 18 12 3 3" xfId="21306" xr:uid="{24203E72-9971-4F2B-98C1-4826571B2DB9}"/>
    <cellStyle name="Normal 18 12 3 4" xfId="40078" xr:uid="{96119329-85E3-476F-9586-C7EF5718951F}"/>
    <cellStyle name="Normal 18 12 3 5" xfId="54189" xr:uid="{2313B152-5ACA-4EAD-A71F-06FC26E1DE4F}"/>
    <cellStyle name="Normal 18 12 3 6" xfId="62035" xr:uid="{0DCD4AB8-1AB4-417C-8250-313B26787C72}"/>
    <cellStyle name="Normal 18 12 4" xfId="9152" xr:uid="{82BF468F-E0E7-4CB4-8B7D-1840A083607F}"/>
    <cellStyle name="Normal 18 12 4 2" xfId="28008" xr:uid="{36B93F83-1968-424C-BB72-DDDC2E10ECDC}"/>
    <cellStyle name="Normal 18 12 4 2 2" xfId="46770" xr:uid="{7F1EF3F5-D04E-4E01-9A7A-9112F5DCC762}"/>
    <cellStyle name="Normal 18 12 4 3" xfId="18617" xr:uid="{390379A0-5D76-4BA0-9821-0CDD44314480}"/>
    <cellStyle name="Normal 18 12 4 4" xfId="37389" xr:uid="{3485634F-DD49-4F0E-B714-C2FB0CD14D8F}"/>
    <cellStyle name="Normal 18 12 5" xfId="23860" xr:uid="{39878DC1-80D4-4DD6-B696-91B30DBEC414}"/>
    <cellStyle name="Normal 18 12 5 2" xfId="42623" xr:uid="{420062F3-23E9-409B-AB47-5EE15801EF33}"/>
    <cellStyle name="Normal 18 12 6" xfId="14469" xr:uid="{C724BF35-C2C1-4E88-BFD7-0C002F7C4E37}"/>
    <cellStyle name="Normal 18 12 7" xfId="33242" xr:uid="{E633807F-61F5-4D7D-AB0A-51DB00421DCF}"/>
    <cellStyle name="Normal 18 12 8" xfId="51500" xr:uid="{DDF234EC-6819-4116-AEF9-C62959C1DFAC}"/>
    <cellStyle name="Normal 18 12 9" xfId="4813" xr:uid="{9E1A980F-400D-4212-A29C-A27851D861B2}"/>
    <cellStyle name="Normal 18 13" xfId="5589" xr:uid="{493CC3ED-7B18-4A2C-BF72-49E826F526E2}"/>
    <cellStyle name="Normal 18 13 2" xfId="11904" xr:uid="{20EBF96F-453E-4963-A5FC-63B408BA40F2}"/>
    <cellStyle name="Normal 18 13 2 2" xfId="30698" xr:uid="{8C037F8A-1511-4746-A90E-7E4B7562C54C}"/>
    <cellStyle name="Normal 18 13 2 2 2" xfId="49460" xr:uid="{C45916BB-6679-4554-AB71-FA1E1416EF52}"/>
    <cellStyle name="Normal 18 13 2 3" xfId="21307" xr:uid="{601FD452-CAD7-4FFE-959D-FE397F6C44D4}"/>
    <cellStyle name="Normal 18 13 2 4" xfId="40079" xr:uid="{8218748F-ACF5-4D56-BD7C-1E68553846B4}"/>
    <cellStyle name="Normal 18 13 3" xfId="24636" xr:uid="{396486C6-1C48-4539-87A0-F326C7040A2F}"/>
    <cellStyle name="Normal 18 13 3 2" xfId="43398" xr:uid="{BD83B08C-0206-4987-85BF-CE2C908EE39F}"/>
    <cellStyle name="Normal 18 13 4" xfId="15245" xr:uid="{5F4BDC01-18E3-4B4E-82AC-CA1E8CA58959}"/>
    <cellStyle name="Normal 18 13 5" xfId="34017" xr:uid="{DC3D7D31-E86C-4F20-8428-E19803A68557}"/>
    <cellStyle name="Normal 18 13 6" xfId="54190" xr:uid="{6624F065-77AC-4C53-BFA9-9C30A33836BA}"/>
    <cellStyle name="Normal 18 13 7" xfId="62036" xr:uid="{C634D69E-CF57-4956-8891-3AC954F2775B}"/>
    <cellStyle name="Normal 18 14" xfId="4038" xr:uid="{0D42350E-2EDC-4113-9B49-5C9672CE00A2}"/>
    <cellStyle name="Normal 18 14 2" xfId="11905" xr:uid="{5A06C42B-ABB4-4020-895E-0A59C7859F29}"/>
    <cellStyle name="Normal 18 14 2 2" xfId="30699" xr:uid="{3DDC839A-4A81-45D0-97E7-BE24C217EE01}"/>
    <cellStyle name="Normal 18 14 2 2 2" xfId="49461" xr:uid="{80CE99F4-C0AA-47FB-9C57-6DEFBDD37BFC}"/>
    <cellStyle name="Normal 18 14 2 3" xfId="21308" xr:uid="{A3A1F376-92E2-4D1F-B5CB-68FF78788BA9}"/>
    <cellStyle name="Normal 18 14 2 4" xfId="40080" xr:uid="{BD19B935-42EF-4817-8B70-2E1EA90D44A6}"/>
    <cellStyle name="Normal 18 14 3" xfId="23085" xr:uid="{376DA03E-8E66-4A99-9126-B86BD490BF4F}"/>
    <cellStyle name="Normal 18 14 3 2" xfId="41848" xr:uid="{4EF40F2A-8B49-47E1-AA7A-6E932189D305}"/>
    <cellStyle name="Normal 18 14 4" xfId="13694" xr:uid="{32EBC078-6F59-42ED-A15D-7DE13558501F}"/>
    <cellStyle name="Normal 18 14 5" xfId="32467" xr:uid="{A0BC011D-4510-44EC-96ED-FF5A9CD5D66B}"/>
    <cellStyle name="Normal 18 14 6" xfId="54191" xr:uid="{D15AC105-A20A-4766-B016-024A95D35637}"/>
    <cellStyle name="Normal 18 14 7" xfId="62037" xr:uid="{2E505AF6-C8BD-41B4-8441-2D142AC19C62}"/>
    <cellStyle name="Normal 18 15" xfId="7417" xr:uid="{19C85FB2-B073-4181-A63C-3FDC9699E349}"/>
    <cellStyle name="Normal 18 15 2" xfId="26452" xr:uid="{5D43E29B-4A36-448D-B115-233430584D34}"/>
    <cellStyle name="Normal 18 15 2 2" xfId="45214" xr:uid="{A1CE0866-4826-4810-9EEC-035DFBED866C}"/>
    <cellStyle name="Normal 18 15 3" xfId="17061" xr:uid="{6C923C59-5584-4B91-918E-DB91BE9788C2}"/>
    <cellStyle name="Normal 18 15 4" xfId="35833" xr:uid="{A297AE00-1C9E-41DB-A579-2AC6FFE855A8}"/>
    <cellStyle name="Normal 18 16" xfId="9147" xr:uid="{05306F9E-F856-4ADF-B34C-4AE2D73F4381}"/>
    <cellStyle name="Normal 18 16 2" xfId="28003" xr:uid="{24447182-4824-4E51-8184-15583D84DCB5}"/>
    <cellStyle name="Normal 18 16 2 2" xfId="46765" xr:uid="{E8F13DE6-C9D9-4FDB-9520-B7C2CCDAFB8B}"/>
    <cellStyle name="Normal 18 16 3" xfId="18612" xr:uid="{FE983B72-6082-4A36-9453-707FECB09FCB}"/>
    <cellStyle name="Normal 18 16 4" xfId="37384" xr:uid="{ED9F051F-7113-4EB9-955C-B202F7A907BD}"/>
    <cellStyle name="Normal 18 17" xfId="22820" xr:uid="{0BA85889-028E-48A8-80D9-30CEA5AE5DDE}"/>
    <cellStyle name="Normal 18 17 2" xfId="41588" xr:uid="{6106B0FB-08E6-4612-84F9-BFC9546FA559}"/>
    <cellStyle name="Normal 18 18" xfId="13429" xr:uid="{BFAFD037-9526-41E0-ACC6-3470F2D45134}"/>
    <cellStyle name="Normal 18 19" xfId="32207" xr:uid="{32860196-FBB6-43FF-8273-E6B302F166F5}"/>
    <cellStyle name="Normal 18 2" xfId="348" xr:uid="{00000000-0005-0000-0000-000058010000}"/>
    <cellStyle name="Normal 18 2 10" xfId="2972" xr:uid="{8CCB6E85-ED1F-446A-824C-C5B713AA7E74}"/>
    <cellStyle name="Normal 18 2 10 10" xfId="51502" xr:uid="{9BF7C56A-859D-47DA-B22D-648D751DA59E}"/>
    <cellStyle name="Normal 18 2 10 11" xfId="3775" xr:uid="{F7FFB258-C0C6-47D1-8527-3898D4436F88}"/>
    <cellStyle name="Normal 18 2 10 12" xfId="59554" xr:uid="{C0BD6B52-2214-4550-B2F6-84E777581F91}"/>
    <cellStyle name="Normal 18 2 10 2" xfId="2973" xr:uid="{9DDBE774-FFA6-41CF-92B6-2B1B06F2EAAE}"/>
    <cellStyle name="Normal 18 2 10 2 10" xfId="59555" xr:uid="{538EFD1C-10DD-4DED-BE62-FEAD5B019E12}"/>
    <cellStyle name="Normal 18 2 10 2 2" xfId="7425" xr:uid="{F5BECABB-218E-437A-B045-4E4569C6BBD7}"/>
    <cellStyle name="Normal 18 2 10 2 2 2" xfId="11906" xr:uid="{7B8A0926-E27B-4732-A5AD-769FC62E410C}"/>
    <cellStyle name="Normal 18 2 10 2 2 2 2" xfId="30700" xr:uid="{D17EB04D-91FD-4013-B661-FBD0CC0B2473}"/>
    <cellStyle name="Normal 18 2 10 2 2 2 2 2" xfId="49462" xr:uid="{0970B048-307D-41DC-A7BA-CB7F148CC799}"/>
    <cellStyle name="Normal 18 2 10 2 2 2 3" xfId="21309" xr:uid="{39F262CE-06FC-4D88-BC68-EC3807F62A5C}"/>
    <cellStyle name="Normal 18 2 10 2 2 2 4" xfId="40081" xr:uid="{BB718DA7-EACB-4E7B-9C13-9D9D2BCCC75E}"/>
    <cellStyle name="Normal 18 2 10 2 2 3" xfId="26460" xr:uid="{A7725206-0407-4C78-9C4C-CDBCEC6240FC}"/>
    <cellStyle name="Normal 18 2 10 2 2 3 2" xfId="45222" xr:uid="{EB9903AB-076E-430E-9F1F-158167B41441}"/>
    <cellStyle name="Normal 18 2 10 2 2 4" xfId="17069" xr:uid="{8181D422-86FF-4039-803D-64471EDE63B1}"/>
    <cellStyle name="Normal 18 2 10 2 2 5" xfId="35841" xr:uid="{2F78091F-7373-423F-A799-27CFFDD50481}"/>
    <cellStyle name="Normal 18 2 10 2 2 6" xfId="54192" xr:uid="{F61EA3BA-44F1-47B0-809E-E88FA49E7EAD}"/>
    <cellStyle name="Normal 18 2 10 2 2 7" xfId="62038" xr:uid="{E6596BBC-E727-48B3-B4B9-83A3EBDF55F6}"/>
    <cellStyle name="Normal 18 2 10 2 3" xfId="11907" xr:uid="{9E3460C8-B706-4470-80E8-D6B78AA2A7F1}"/>
    <cellStyle name="Normal 18 2 10 2 3 2" xfId="30701" xr:uid="{E8227002-FBD3-4A18-8146-9235140A89D9}"/>
    <cellStyle name="Normal 18 2 10 2 3 2 2" xfId="49463" xr:uid="{73137133-15CA-4A26-B9A7-F3396B3CCC7C}"/>
    <cellStyle name="Normal 18 2 10 2 3 3" xfId="21310" xr:uid="{E5770C27-2E27-4766-A405-DBE0C6347D4B}"/>
    <cellStyle name="Normal 18 2 10 2 3 4" xfId="40082" xr:uid="{0EA7914A-40FF-4644-A2B9-D05A82A6A083}"/>
    <cellStyle name="Normal 18 2 10 2 3 5" xfId="54193" xr:uid="{2AB6E70B-B857-454C-BC25-236A04A910BF}"/>
    <cellStyle name="Normal 18 2 10 2 3 6" xfId="62039" xr:uid="{AAA3BA1D-02D7-45DD-A74C-4D3473B7CB7C}"/>
    <cellStyle name="Normal 18 2 10 2 4" xfId="9155" xr:uid="{A60CE965-5DCF-41EF-B3EF-F9C3E299E09A}"/>
    <cellStyle name="Normal 18 2 10 2 4 2" xfId="28011" xr:uid="{84F402AE-28F3-4703-9927-6CBB10F58941}"/>
    <cellStyle name="Normal 18 2 10 2 4 2 2" xfId="46773" xr:uid="{E9504D76-F1C7-4127-95D5-B4F419744A83}"/>
    <cellStyle name="Normal 18 2 10 2 4 3" xfId="18620" xr:uid="{DAC388E9-D554-4618-AD30-D05E59C8FD47}"/>
    <cellStyle name="Normal 18 2 10 2 4 4" xfId="37392" xr:uid="{A4CD81B9-A28C-45A2-8A4F-563CC155C364}"/>
    <cellStyle name="Normal 18 2 10 2 5" xfId="24596" xr:uid="{F8966060-040B-4CFE-A90B-F7D8914F4054}"/>
    <cellStyle name="Normal 18 2 10 2 5 2" xfId="43358" xr:uid="{4E840FAA-0A79-47BD-A3C6-C0F2F8021712}"/>
    <cellStyle name="Normal 18 2 10 2 6" xfId="15205" xr:uid="{F649D2F1-98FF-442F-B961-C004F5345F48}"/>
    <cellStyle name="Normal 18 2 10 2 7" xfId="33977" xr:uid="{EC3AA236-F37D-4437-943B-FA2D33478776}"/>
    <cellStyle name="Normal 18 2 10 2 8" xfId="51503" xr:uid="{EFAA0F8E-C858-41FD-94CA-C43CC3E1A854}"/>
    <cellStyle name="Normal 18 2 10 2 9" xfId="5549" xr:uid="{223B05E6-415E-487D-B776-AD55CB6868E3}"/>
    <cellStyle name="Normal 18 2 10 3" xfId="6324" xr:uid="{04EDD359-B1B4-4701-BDFB-7472ABCEAA00}"/>
    <cellStyle name="Normal 18 2 10 3 2" xfId="11908" xr:uid="{4E2C5DBE-3370-4C3A-A69D-4748ECCAEC7C}"/>
    <cellStyle name="Normal 18 2 10 3 2 2" xfId="30702" xr:uid="{911A3019-1E6E-4E3B-8CD4-D0629C9FBCF1}"/>
    <cellStyle name="Normal 18 2 10 3 2 2 2" xfId="49464" xr:uid="{1C6AD42C-4E7C-433B-BB65-3FE78E9CAE83}"/>
    <cellStyle name="Normal 18 2 10 3 2 3" xfId="21311" xr:uid="{BB0C1FE6-FD3C-496B-895A-DF6D690FC1D8}"/>
    <cellStyle name="Normal 18 2 10 3 2 4" xfId="40083" xr:uid="{945DAFB1-262C-4520-B043-0977BB3D07AD}"/>
    <cellStyle name="Normal 18 2 10 3 3" xfId="25371" xr:uid="{4AE4D72F-7E7F-4B1C-A7FD-E1AFF4182C30}"/>
    <cellStyle name="Normal 18 2 10 3 3 2" xfId="44133" xr:uid="{14781BEC-C595-4A57-BC24-E898F0811B76}"/>
    <cellStyle name="Normal 18 2 10 3 4" xfId="15980" xr:uid="{B17AD56E-DB70-45ED-BAC8-0E69DD0D30FB}"/>
    <cellStyle name="Normal 18 2 10 3 5" xfId="34752" xr:uid="{BFFDEE7D-9443-41CE-94D0-0C3C1F952E9E}"/>
    <cellStyle name="Normal 18 2 10 3 6" xfId="54194" xr:uid="{02C2F282-E8FF-4D48-8ED7-0FC92F4ED4B7}"/>
    <cellStyle name="Normal 18 2 10 3 7" xfId="62040" xr:uid="{C15D7194-D333-4CAB-A08A-3A8581640505}"/>
    <cellStyle name="Normal 18 2 10 4" xfId="4773" xr:uid="{CB45D1C1-1EDB-450B-9BC9-6923BAD7ACB0}"/>
    <cellStyle name="Normal 18 2 10 4 2" xfId="11909" xr:uid="{ECEBEF87-9DD5-45A9-8450-679B13CD9861}"/>
    <cellStyle name="Normal 18 2 10 4 2 2" xfId="30703" xr:uid="{73DE63E1-49F3-4400-BFA3-81D516CBB021}"/>
    <cellStyle name="Normal 18 2 10 4 2 2 2" xfId="49465" xr:uid="{EEDFAD07-454E-49A6-8056-0FED700868D8}"/>
    <cellStyle name="Normal 18 2 10 4 2 3" xfId="21312" xr:uid="{C9740F72-7A4C-469B-9BD8-0B7B625A37CA}"/>
    <cellStyle name="Normal 18 2 10 4 2 4" xfId="40084" xr:uid="{0A38077A-0EBA-41F7-9E0A-D11443830B90}"/>
    <cellStyle name="Normal 18 2 10 4 3" xfId="23820" xr:uid="{8FE9724A-6A8B-444D-BFFA-272CD3E4DFEB}"/>
    <cellStyle name="Normal 18 2 10 4 3 2" xfId="42583" xr:uid="{AF4C4B52-9A87-4E09-A1EE-029E1F5A657F}"/>
    <cellStyle name="Normal 18 2 10 4 4" xfId="14429" xr:uid="{0D53292F-6A08-4FC1-ACF0-D9B67E7BC792}"/>
    <cellStyle name="Normal 18 2 10 4 5" xfId="33202" xr:uid="{267EB6FA-FD6B-46D7-A989-D15F71885BA2}"/>
    <cellStyle name="Normal 18 2 10 4 6" xfId="54195" xr:uid="{71081327-4A19-4418-83A6-A873FB4DFCF5}"/>
    <cellStyle name="Normal 18 2 10 4 7" xfId="62041" xr:uid="{68F8B6E9-BA85-4160-BDDF-EADFDCFE17DC}"/>
    <cellStyle name="Normal 18 2 10 5" xfId="7424" xr:uid="{01473E9F-5A10-46E7-BD68-A4F1F0ED2012}"/>
    <cellStyle name="Normal 18 2 10 5 2" xfId="26459" xr:uid="{835990E2-A89B-4F76-941D-9B18569B2D8E}"/>
    <cellStyle name="Normal 18 2 10 5 2 2" xfId="45221" xr:uid="{B955F715-1300-45B9-A235-32BC73149907}"/>
    <cellStyle name="Normal 18 2 10 5 3" xfId="17068" xr:uid="{DF453CBB-19F5-4F66-917F-00D494A6101B}"/>
    <cellStyle name="Normal 18 2 10 5 4" xfId="35840" xr:uid="{013408F5-FA38-4DFB-AA37-F85A8347E061}"/>
    <cellStyle name="Normal 18 2 10 6" xfId="9154" xr:uid="{5DFCF274-2E8C-4037-9139-A2D6E10B06FA}"/>
    <cellStyle name="Normal 18 2 10 6 2" xfId="28010" xr:uid="{4FDC92FF-8231-45CF-BC17-2EA54D8DFA47}"/>
    <cellStyle name="Normal 18 2 10 6 2 2" xfId="46772" xr:uid="{37937373-9C5E-489B-8EC6-F0605EDB084D}"/>
    <cellStyle name="Normal 18 2 10 6 3" xfId="18619" xr:uid="{09C334CD-CA82-4393-B72C-D9EFE9AF31DA}"/>
    <cellStyle name="Normal 18 2 10 6 4" xfId="37391" xr:uid="{C58864A6-AC75-45E2-B39A-D00568E3C7F1}"/>
    <cellStyle name="Normal 18 2 10 7" xfId="22824" xr:uid="{04629362-F6B7-45D5-84D5-1264D562D190}"/>
    <cellStyle name="Normal 18 2 10 7 2" xfId="41592" xr:uid="{5F4B936B-44CA-4F2D-9AEB-4C0CFC57840A}"/>
    <cellStyle name="Normal 18 2 10 8" xfId="13433" xr:uid="{828BFDD7-13B3-42B3-96BB-559866A2820D}"/>
    <cellStyle name="Normal 18 2 10 9" xfId="32211" xr:uid="{4156D5AB-2660-4512-BB4E-77A7635818EC}"/>
    <cellStyle name="Normal 18 2 11" xfId="2974" xr:uid="{AE3DE3F2-1D50-43FB-A5C8-EDD16C3E0412}"/>
    <cellStyle name="Normal 18 2 11 10" xfId="59556" xr:uid="{5FD69BDF-82C3-4EA2-812F-9CF4F1B641EF}"/>
    <cellStyle name="Normal 18 2 11 2" xfId="7426" xr:uid="{53B798D9-A2BA-4A4B-A838-0BF39A666EFA}"/>
    <cellStyle name="Normal 18 2 11 2 2" xfId="11910" xr:uid="{F6786DF2-C938-497F-98AF-EECA6FD27D49}"/>
    <cellStyle name="Normal 18 2 11 2 2 2" xfId="30704" xr:uid="{2DC90741-5A34-4C14-A419-2823014B6EF7}"/>
    <cellStyle name="Normal 18 2 11 2 2 2 2" xfId="49466" xr:uid="{2D82496E-AA20-4D8E-A3BA-4991318AA6F9}"/>
    <cellStyle name="Normal 18 2 11 2 2 3" xfId="21313" xr:uid="{B293BA3C-E42E-46F2-BDF5-325A957CFE46}"/>
    <cellStyle name="Normal 18 2 11 2 2 4" xfId="40085" xr:uid="{761C4973-6CE6-45C2-847D-98F0B50E7B9C}"/>
    <cellStyle name="Normal 18 2 11 2 3" xfId="26461" xr:uid="{AF99D637-51F7-4049-A0D2-0453C8CC0F18}"/>
    <cellStyle name="Normal 18 2 11 2 3 2" xfId="45223" xr:uid="{EC2F1B21-6BC9-4A48-A269-28E0796565A9}"/>
    <cellStyle name="Normal 18 2 11 2 4" xfId="17070" xr:uid="{374FBE1A-4AEE-45C5-8F72-B89821341BA6}"/>
    <cellStyle name="Normal 18 2 11 2 5" xfId="35842" xr:uid="{322EC7BE-67F2-406E-A478-685ABB573EAE}"/>
    <cellStyle name="Normal 18 2 11 2 6" xfId="54196" xr:uid="{85E8D042-8C3E-4F24-A107-715267ED2883}"/>
    <cellStyle name="Normal 18 2 11 2 7" xfId="62042" xr:uid="{21C68D01-A646-4B56-BEAA-AAF58A7F1D75}"/>
    <cellStyle name="Normal 18 2 11 3" xfId="11911" xr:uid="{91FE2651-8CF8-4C5D-8B99-260ABE3C5B40}"/>
    <cellStyle name="Normal 18 2 11 3 2" xfId="30705" xr:uid="{073CE792-E5C1-4E48-8742-0085BE5CE5FF}"/>
    <cellStyle name="Normal 18 2 11 3 2 2" xfId="49467" xr:uid="{2C359A6B-EABF-4351-BAFE-4EB4911C4346}"/>
    <cellStyle name="Normal 18 2 11 3 3" xfId="21314" xr:uid="{F2817D9D-2A63-4D88-80E0-11EA1BFEDBF0}"/>
    <cellStyle name="Normal 18 2 11 3 4" xfId="40086" xr:uid="{6623F252-ABC9-471A-A269-14B1B0432B9A}"/>
    <cellStyle name="Normal 18 2 11 3 5" xfId="54197" xr:uid="{D3177CA8-44D3-4562-904F-FC495EB3A4EC}"/>
    <cellStyle name="Normal 18 2 11 3 6" xfId="62043" xr:uid="{5557A999-746E-4377-AB7E-2E8947DA2718}"/>
    <cellStyle name="Normal 18 2 11 4" xfId="9156" xr:uid="{E36760F0-6A48-4715-9A02-9AA3CDFCD419}"/>
    <cellStyle name="Normal 18 2 11 4 2" xfId="28012" xr:uid="{801BE0B5-C4AE-4EAD-8745-99CC6F4545AE}"/>
    <cellStyle name="Normal 18 2 11 4 2 2" xfId="46774" xr:uid="{775F049C-ED80-404A-A6B6-D43CD1808BF9}"/>
    <cellStyle name="Normal 18 2 11 4 3" xfId="18621" xr:uid="{EEFF83B9-8861-4BB6-B4D3-6C22D4407F20}"/>
    <cellStyle name="Normal 18 2 11 4 4" xfId="37393" xr:uid="{DB48A8BC-C57E-47F3-BEA9-719C178390D2}"/>
    <cellStyle name="Normal 18 2 11 5" xfId="23861" xr:uid="{39E854C3-FA20-41F7-91CE-CDFAFE190353}"/>
    <cellStyle name="Normal 18 2 11 5 2" xfId="42624" xr:uid="{7DFBA3A0-99AE-43B1-A1A7-9F5EF808E904}"/>
    <cellStyle name="Normal 18 2 11 6" xfId="14470" xr:uid="{042D923C-DF1C-4E66-A27E-873C2E10DB7E}"/>
    <cellStyle name="Normal 18 2 11 7" xfId="33243" xr:uid="{0683E2F3-7DC2-4E11-A0A0-CDA4EA07E04B}"/>
    <cellStyle name="Normal 18 2 11 8" xfId="51504" xr:uid="{DE648E38-AE6D-474F-8087-D1E5E31495E0}"/>
    <cellStyle name="Normal 18 2 11 9" xfId="4814" xr:uid="{9FECCD99-286B-42F5-B47B-F3410CA9E15C}"/>
    <cellStyle name="Normal 18 2 12" xfId="5590" xr:uid="{DD8B858F-E68B-45A1-8944-222BF9C73279}"/>
    <cellStyle name="Normal 18 2 12 2" xfId="11912" xr:uid="{FE0F1DE2-DEE1-4925-82BB-19DC5D08214D}"/>
    <cellStyle name="Normal 18 2 12 2 2" xfId="30706" xr:uid="{A20B01CE-7AA1-4498-9348-879BBE5C5E38}"/>
    <cellStyle name="Normal 18 2 12 2 2 2" xfId="49468" xr:uid="{0AF86D37-3FC3-4F8C-AD54-2E45A911F7BD}"/>
    <cellStyle name="Normal 18 2 12 2 3" xfId="21315" xr:uid="{1DA37EBD-4D2D-4368-9BEF-EE974F7D4890}"/>
    <cellStyle name="Normal 18 2 12 2 4" xfId="40087" xr:uid="{30DE4AC8-D7F2-480C-B795-A8A4FEA80912}"/>
    <cellStyle name="Normal 18 2 12 3" xfId="24637" xr:uid="{3562E91D-3422-4893-863C-1D7F1D7C044F}"/>
    <cellStyle name="Normal 18 2 12 3 2" xfId="43399" xr:uid="{4AA11F9A-A44D-4606-AA2B-9A0280889BA8}"/>
    <cellStyle name="Normal 18 2 12 4" xfId="15246" xr:uid="{AFEDE7E9-8A81-4443-995A-32D845235597}"/>
    <cellStyle name="Normal 18 2 12 5" xfId="34018" xr:uid="{723CB49D-F341-4AC3-9189-46B0D9836F42}"/>
    <cellStyle name="Normal 18 2 12 6" xfId="54198" xr:uid="{8D21D83A-DDDF-4AD5-B072-33D8C93CE49D}"/>
    <cellStyle name="Normal 18 2 12 7" xfId="62044" xr:uid="{39FD1901-DD72-495F-BC93-4CB5A3C30FF2}"/>
    <cellStyle name="Normal 18 2 13" xfId="4039" xr:uid="{A8E274D6-2566-492B-BAB6-F3740171A7F5}"/>
    <cellStyle name="Normal 18 2 13 2" xfId="11913" xr:uid="{08FF1F11-92C1-4695-A411-6B0629F785C3}"/>
    <cellStyle name="Normal 18 2 13 2 2" xfId="30707" xr:uid="{118F5911-FE7B-43CE-873F-C5752417A66A}"/>
    <cellStyle name="Normal 18 2 13 2 2 2" xfId="49469" xr:uid="{C95941AC-2D88-489B-9F68-260D5D3A13F8}"/>
    <cellStyle name="Normal 18 2 13 2 3" xfId="21316" xr:uid="{F2E5F56F-CED0-43F2-A906-D91C5B2BC2BF}"/>
    <cellStyle name="Normal 18 2 13 2 4" xfId="40088" xr:uid="{59645096-C4D8-4FA2-93E3-536EFAE454CD}"/>
    <cellStyle name="Normal 18 2 13 3" xfId="23086" xr:uid="{6ED760C9-7BEE-4FFC-AEF6-4311D238D2C8}"/>
    <cellStyle name="Normal 18 2 13 3 2" xfId="41849" xr:uid="{ABFF8B04-139E-427E-A71A-3066E484E4CB}"/>
    <cellStyle name="Normal 18 2 13 4" xfId="13695" xr:uid="{408CF98B-D1A8-4604-BED3-2276F2459D7E}"/>
    <cellStyle name="Normal 18 2 13 5" xfId="32468" xr:uid="{234D3166-23FC-473D-8CA5-120D6683CD03}"/>
    <cellStyle name="Normal 18 2 13 6" xfId="54199" xr:uid="{EEA24343-BB3B-438E-9C23-6C85E0BC99D5}"/>
    <cellStyle name="Normal 18 2 13 7" xfId="62045" xr:uid="{3D461DB5-3E33-4816-BA8C-8F55D1D05F5A}"/>
    <cellStyle name="Normal 18 2 14" xfId="7423" xr:uid="{6CE3A311-A374-45D6-AF8D-56E71CBA55E1}"/>
    <cellStyle name="Normal 18 2 14 2" xfId="26458" xr:uid="{1BE683C0-E30C-4183-AD1A-A2A2F68D159C}"/>
    <cellStyle name="Normal 18 2 14 2 2" xfId="45220" xr:uid="{73EF19D0-D2EA-4C5D-A62C-12C408900EFA}"/>
    <cellStyle name="Normal 18 2 14 3" xfId="17067" xr:uid="{B071AF08-74CE-4F67-9B07-566818986D90}"/>
    <cellStyle name="Normal 18 2 14 4" xfId="35839" xr:uid="{75D7D0CA-F16E-43DC-88EA-1B444AC49A2D}"/>
    <cellStyle name="Normal 18 2 15" xfId="9153" xr:uid="{776B70C0-D45C-41CA-9FAA-7CE1763F05B7}"/>
    <cellStyle name="Normal 18 2 15 2" xfId="28009" xr:uid="{CC781A52-363B-41D7-8D3A-183326082F25}"/>
    <cellStyle name="Normal 18 2 15 2 2" xfId="46771" xr:uid="{97775B07-1FDD-430F-BA82-4EE360C517C6}"/>
    <cellStyle name="Normal 18 2 15 3" xfId="18618" xr:uid="{8E8B1AB8-2F51-4C34-9C04-B39F90BC8395}"/>
    <cellStyle name="Normal 18 2 15 4" xfId="37390" xr:uid="{92AE05C1-A0BB-43BE-ADF9-CD7D4A98F798}"/>
    <cellStyle name="Normal 18 2 16" xfId="22823" xr:uid="{46270965-EEDA-4C5C-98F3-B5E55473B317}"/>
    <cellStyle name="Normal 18 2 16 2" xfId="41591" xr:uid="{5136080E-5A96-46C0-A9C5-77140404C73B}"/>
    <cellStyle name="Normal 18 2 17" xfId="13432" xr:uid="{2FBFD68E-A89F-4CB2-BC15-75B7E6CFC8E6}"/>
    <cellStyle name="Normal 18 2 18" xfId="32210" xr:uid="{154E318C-A635-4E53-8A7C-02271D85BD61}"/>
    <cellStyle name="Normal 18 2 19" xfId="51501" xr:uid="{5D294A4B-79D8-493F-A41D-F51D33567E48}"/>
    <cellStyle name="Normal 18 2 2" xfId="979" xr:uid="{C8DCC67A-33A2-4582-9454-AC9F52E3F58E}"/>
    <cellStyle name="Normal 18 2 2 10" xfId="2975" xr:uid="{704C9DB7-E7B5-49D5-8D4F-8381F6C2151C}"/>
    <cellStyle name="Normal 18 2 2 10 10" xfId="59558" xr:uid="{4F53780B-B429-4F41-AF2D-8997ECB346E3}"/>
    <cellStyle name="Normal 18 2 2 10 2" xfId="7428" xr:uid="{2D9D4D60-D665-47DC-B0F0-48202AE9A533}"/>
    <cellStyle name="Normal 18 2 2 10 2 2" xfId="11914" xr:uid="{757A0F33-B674-4A56-BC04-A16A7269AFD4}"/>
    <cellStyle name="Normal 18 2 2 10 2 2 2" xfId="30708" xr:uid="{5BE69075-DBC4-4CAB-A087-EA80368D9CBC}"/>
    <cellStyle name="Normal 18 2 2 10 2 2 2 2" xfId="49470" xr:uid="{72BF27B3-2F93-4E27-B11F-7329CA8C1C8C}"/>
    <cellStyle name="Normal 18 2 2 10 2 2 3" xfId="21317" xr:uid="{EBD4D840-6BA7-4FB0-AA02-3C8412591CA6}"/>
    <cellStyle name="Normal 18 2 2 10 2 2 4" xfId="40089" xr:uid="{53232838-AF48-4EE4-BCD0-491F81687F27}"/>
    <cellStyle name="Normal 18 2 2 10 2 3" xfId="26463" xr:uid="{30845834-FEE9-4423-A191-A23B30C86BB2}"/>
    <cellStyle name="Normal 18 2 2 10 2 3 2" xfId="45225" xr:uid="{F1E64952-FB99-40AC-A889-ED7229E74AC7}"/>
    <cellStyle name="Normal 18 2 2 10 2 4" xfId="17072" xr:uid="{AD7BA297-6D66-4135-AAFD-FD4BDCF1832F}"/>
    <cellStyle name="Normal 18 2 2 10 2 5" xfId="35844" xr:uid="{6AD3E003-2C5E-42C9-ACE8-DDFA00AB1BC3}"/>
    <cellStyle name="Normal 18 2 2 10 2 6" xfId="54200" xr:uid="{CA3B9295-53F6-4433-A603-CDFF963097C8}"/>
    <cellStyle name="Normal 18 2 2 10 2 7" xfId="62046" xr:uid="{50FFAD31-96D4-4EE1-8612-827519BE3B27}"/>
    <cellStyle name="Normal 18 2 2 10 3" xfId="11915" xr:uid="{D05BD94A-9FB7-4644-902C-2D1BFDA0A9BB}"/>
    <cellStyle name="Normal 18 2 2 10 3 2" xfId="30709" xr:uid="{57B13C81-0033-40CE-89FD-72AFC4E2898F}"/>
    <cellStyle name="Normal 18 2 2 10 3 2 2" xfId="49471" xr:uid="{3FF0833B-68C6-4137-942D-5F743EDC2E86}"/>
    <cellStyle name="Normal 18 2 2 10 3 3" xfId="21318" xr:uid="{1C5125A4-0570-45C0-B2F0-F9CA8A0CC723}"/>
    <cellStyle name="Normal 18 2 2 10 3 4" xfId="40090" xr:uid="{4BB317DE-468A-4652-AD17-E68C032B3BFF}"/>
    <cellStyle name="Normal 18 2 2 10 3 5" xfId="54201" xr:uid="{10BE4876-A04A-4962-9599-D5E369952E3B}"/>
    <cellStyle name="Normal 18 2 2 10 3 6" xfId="62047" xr:uid="{E81AAD4C-5582-412B-BBBB-B4A61DC6F624}"/>
    <cellStyle name="Normal 18 2 2 10 4" xfId="9158" xr:uid="{AACD3B7D-9945-4CEF-BC00-A0DAD0F4B91B}"/>
    <cellStyle name="Normal 18 2 2 10 4 2" xfId="28014" xr:uid="{2067D9DF-A91B-4FE3-9575-C533A3C31A56}"/>
    <cellStyle name="Normal 18 2 2 10 4 2 2" xfId="46776" xr:uid="{84111EDD-CB8C-470E-9391-96B10A8C2040}"/>
    <cellStyle name="Normal 18 2 2 10 4 3" xfId="18623" xr:uid="{BDDF5305-8DF0-4FBA-951B-91057A914912}"/>
    <cellStyle name="Normal 18 2 2 10 4 4" xfId="37395" xr:uid="{F9E93924-E7F8-4E77-9D0C-C21A00065C24}"/>
    <cellStyle name="Normal 18 2 2 10 5" xfId="23882" xr:uid="{1D988072-E892-413D-A31C-F14264BDA032}"/>
    <cellStyle name="Normal 18 2 2 10 5 2" xfId="42645" xr:uid="{8863F603-E0F3-4AEC-98A8-5B1825612D93}"/>
    <cellStyle name="Normal 18 2 2 10 6" xfId="14491" xr:uid="{7E11ECCF-692A-41A7-9EF1-24778C6DD3D6}"/>
    <cellStyle name="Normal 18 2 2 10 7" xfId="33264" xr:uid="{8A4B191A-3CCC-4EBD-83CC-CAAE13CCECEB}"/>
    <cellStyle name="Normal 18 2 2 10 8" xfId="51506" xr:uid="{D6ECB3E8-1521-48DB-AF34-8B729B06C3CB}"/>
    <cellStyle name="Normal 18 2 2 10 9" xfId="4835" xr:uid="{666B9D83-F758-4D01-BAE4-E0E97F797A68}"/>
    <cellStyle name="Normal 18 2 2 11" xfId="5611" xr:uid="{BCFE7DD3-EAAC-4B9C-AFAE-E997E4B68844}"/>
    <cellStyle name="Normal 18 2 2 11 2" xfId="11916" xr:uid="{5706887B-3109-4E80-9401-5FEFA9F6AE08}"/>
    <cellStyle name="Normal 18 2 2 11 2 2" xfId="30710" xr:uid="{48712529-32FC-406A-8680-1ABF9C02D1CA}"/>
    <cellStyle name="Normal 18 2 2 11 2 2 2" xfId="49472" xr:uid="{73013402-5262-4B87-AC1F-C5C214491E68}"/>
    <cellStyle name="Normal 18 2 2 11 2 3" xfId="21319" xr:uid="{A763FB6E-27D3-4A4A-9F83-485A6B752738}"/>
    <cellStyle name="Normal 18 2 2 11 2 4" xfId="40091" xr:uid="{C0814272-84DE-4FEA-A772-295244265320}"/>
    <cellStyle name="Normal 18 2 2 11 3" xfId="24658" xr:uid="{2345437F-1DFB-4E76-9CF9-9C60ACC6D0FA}"/>
    <cellStyle name="Normal 18 2 2 11 3 2" xfId="43420" xr:uid="{3562AD45-FE6D-44A4-854D-B6518860CA19}"/>
    <cellStyle name="Normal 18 2 2 11 4" xfId="15267" xr:uid="{9A0E022A-4C47-4FA3-A5BD-B9141E2DCCB7}"/>
    <cellStyle name="Normal 18 2 2 11 5" xfId="34039" xr:uid="{029C4CA2-CEAF-467F-BF4B-7146EF9331ED}"/>
    <cellStyle name="Normal 18 2 2 11 6" xfId="54202" xr:uid="{8C042A56-AFC6-43B5-8B0F-E48C33F9DE92}"/>
    <cellStyle name="Normal 18 2 2 11 7" xfId="62048" xr:uid="{C5A6094F-25C8-4A4B-8BB5-2EFF8780FFF5}"/>
    <cellStyle name="Normal 18 2 2 12" xfId="4060" xr:uid="{9653FE85-29FF-4ADA-B3F4-C0A89239EBC5}"/>
    <cellStyle name="Normal 18 2 2 12 2" xfId="11917" xr:uid="{68E398CA-A96E-4E68-A832-C0C84974D2E3}"/>
    <cellStyle name="Normal 18 2 2 12 2 2" xfId="30711" xr:uid="{E4F1BE41-2ACC-49E5-A8A5-9DD35BA88661}"/>
    <cellStyle name="Normal 18 2 2 12 2 2 2" xfId="49473" xr:uid="{29CA384D-9505-4607-9B33-C85D8CD5CC1C}"/>
    <cellStyle name="Normal 18 2 2 12 2 3" xfId="21320" xr:uid="{83F9A527-3B20-435E-9716-A2E9CB70B4B9}"/>
    <cellStyle name="Normal 18 2 2 12 2 4" xfId="40092" xr:uid="{2CF34ADC-0908-4E74-92D1-18BEE026A1BF}"/>
    <cellStyle name="Normal 18 2 2 12 3" xfId="23107" xr:uid="{DB8AF7E3-5A02-4C34-A9B1-D746D8953D90}"/>
    <cellStyle name="Normal 18 2 2 12 3 2" xfId="41870" xr:uid="{88E800B8-6660-44B3-BB85-CF6FF2180A57}"/>
    <cellStyle name="Normal 18 2 2 12 4" xfId="13716" xr:uid="{BBA702D3-BFEC-4B06-B7BE-E084904332FB}"/>
    <cellStyle name="Normal 18 2 2 12 5" xfId="32489" xr:uid="{671DAD9B-C68A-48BD-9BC7-9B70AAE58471}"/>
    <cellStyle name="Normal 18 2 2 12 6" xfId="54203" xr:uid="{475C3FB1-480A-4EBB-AC30-3F7F9630D996}"/>
    <cellStyle name="Normal 18 2 2 12 7" xfId="62049" xr:uid="{2D8D6100-29DA-4CCA-B767-104790E98548}"/>
    <cellStyle name="Normal 18 2 2 13" xfId="7427" xr:uid="{CF30F851-288C-4215-A8DF-ABFCF1F82881}"/>
    <cellStyle name="Normal 18 2 2 13 2" xfId="26462" xr:uid="{B0DBAC42-D2F6-47A0-A5DB-8885A119A5FD}"/>
    <cellStyle name="Normal 18 2 2 13 2 2" xfId="45224" xr:uid="{1AFAA398-EA85-42A8-91AF-136611D908BA}"/>
    <cellStyle name="Normal 18 2 2 13 3" xfId="17071" xr:uid="{2B8BD20A-60C8-457F-B188-6803AFBA5871}"/>
    <cellStyle name="Normal 18 2 2 13 4" xfId="35843" xr:uid="{CD489A73-F48F-43FC-85AC-D42011E8139C}"/>
    <cellStyle name="Normal 18 2 2 14" xfId="9157" xr:uid="{F66EB17B-3763-4DA1-ABF0-1DE576729E32}"/>
    <cellStyle name="Normal 18 2 2 14 2" xfId="28013" xr:uid="{4D3B67AF-0F5A-4733-A177-60DF64767F02}"/>
    <cellStyle name="Normal 18 2 2 14 2 2" xfId="46775" xr:uid="{143A59FE-53CA-4162-AB98-82228AE3F8AE}"/>
    <cellStyle name="Normal 18 2 2 14 3" xfId="18622" xr:uid="{616E8B23-4D6C-4B30-8BD1-76F1143133D0}"/>
    <cellStyle name="Normal 18 2 2 14 4" xfId="37394" xr:uid="{644823BA-6115-46D4-9A53-7340755A6FE3}"/>
    <cellStyle name="Normal 18 2 2 15" xfId="22825" xr:uid="{60EFFA05-E82A-4BAD-B950-E09C7F0995BB}"/>
    <cellStyle name="Normal 18 2 2 15 2" xfId="41593" xr:uid="{B511DE0F-0301-4B72-B20F-A6C642706502}"/>
    <cellStyle name="Normal 18 2 2 16" xfId="13434" xr:uid="{DB8AF4BC-ECB8-469F-87AC-ACA7685F8E9B}"/>
    <cellStyle name="Normal 18 2 2 17" xfId="32212" xr:uid="{482C0434-5F4E-44A1-B3ED-A27E04C44E54}"/>
    <cellStyle name="Normal 18 2 2 18" xfId="51505" xr:uid="{B71CDBDF-CCB7-417D-898C-FA0673C2974C}"/>
    <cellStyle name="Normal 18 2 2 19" xfId="3776" xr:uid="{9296E78A-7392-404B-85B3-99E73C1906B7}"/>
    <cellStyle name="Normal 18 2 2 2" xfId="1165" xr:uid="{866AC3C4-C285-4BE0-8893-3A24AFEC6498}"/>
    <cellStyle name="Normal 18 2 2 2 10" xfId="13435" xr:uid="{7B42EAE2-C831-4EA0-98C2-45B59E333948}"/>
    <cellStyle name="Normal 18 2 2 2 11" xfId="32213" xr:uid="{BC5616BB-F025-4548-AA0E-97A4BED9E968}"/>
    <cellStyle name="Normal 18 2 2 2 12" xfId="51507" xr:uid="{FE0591BA-5047-49D8-91D3-37051AC73225}"/>
    <cellStyle name="Normal 18 2 2 2 13" xfId="3777" xr:uid="{25A60105-7BFD-4A25-99FD-743220C4B344}"/>
    <cellStyle name="Normal 18 2 2 2 14" xfId="59559" xr:uid="{728D39EC-419D-42E4-BB84-745B0F697456}"/>
    <cellStyle name="Normal 18 2 2 2 2" xfId="1371" xr:uid="{5B79448D-2295-44D3-852F-FE11D0EA91EE}"/>
    <cellStyle name="Normal 18 2 2 2 2 10" xfId="51508" xr:uid="{6F743944-30FC-4955-BDF3-3A5B6CF196E6}"/>
    <cellStyle name="Normal 18 2 2 2 2 11" xfId="3778" xr:uid="{7FCD2403-A9CE-4482-BB36-F945F323E1CB}"/>
    <cellStyle name="Normal 18 2 2 2 2 12" xfId="59560" xr:uid="{34D2D101-B96E-4822-9A87-E55AA1446814}"/>
    <cellStyle name="Normal 18 2 2 2 2 2" xfId="2029" xr:uid="{DE09FDD8-B1A5-49B2-9E56-C28FA87A561E}"/>
    <cellStyle name="Normal 18 2 2 2 2 2 10" xfId="59561" xr:uid="{8D8531A3-498E-4007-AF22-79476C3AA596}"/>
    <cellStyle name="Normal 18 2 2 2 2 2 2" xfId="7431" xr:uid="{A0D00B70-9F6F-4919-9892-0D2832AF9E97}"/>
    <cellStyle name="Normal 18 2 2 2 2 2 2 2" xfId="11918" xr:uid="{89D507AC-8CEE-4F44-B134-6511B22A407E}"/>
    <cellStyle name="Normal 18 2 2 2 2 2 2 2 2" xfId="30712" xr:uid="{9B2887AD-A523-4CCE-9F08-1A0D56FEA453}"/>
    <cellStyle name="Normal 18 2 2 2 2 2 2 2 2 2" xfId="49474" xr:uid="{9176911B-71E7-4A6A-8B33-4903A5F7DF60}"/>
    <cellStyle name="Normal 18 2 2 2 2 2 2 2 3" xfId="21321" xr:uid="{3D5805B6-0650-4165-ADC3-CA5E757D5C11}"/>
    <cellStyle name="Normal 18 2 2 2 2 2 2 2 4" xfId="40093" xr:uid="{92E06AF0-5FDC-4169-8869-2C3F33AC93E7}"/>
    <cellStyle name="Normal 18 2 2 2 2 2 2 3" xfId="26466" xr:uid="{957D68C2-69A4-405A-B5F6-74C0214DB5F9}"/>
    <cellStyle name="Normal 18 2 2 2 2 2 2 3 2" xfId="45228" xr:uid="{5F5F239D-55E5-43B4-9B38-F8B27A6FD97E}"/>
    <cellStyle name="Normal 18 2 2 2 2 2 2 4" xfId="17075" xr:uid="{67369026-1ACF-45F2-BE30-41F916181301}"/>
    <cellStyle name="Normal 18 2 2 2 2 2 2 5" xfId="35847" xr:uid="{8DDC5587-4D60-48B5-8E43-406BE24BDFD0}"/>
    <cellStyle name="Normal 18 2 2 2 2 2 2 6" xfId="54204" xr:uid="{0E587CE4-ACF9-4D43-8CF6-2E9B30EBAA81}"/>
    <cellStyle name="Normal 18 2 2 2 2 2 2 7" xfId="62050" xr:uid="{373126D8-8091-4AB6-81DA-EFF836D703DC}"/>
    <cellStyle name="Normal 18 2 2 2 2 2 3" xfId="11919" xr:uid="{91070C04-348E-4448-AC08-D250E8542DD6}"/>
    <cellStyle name="Normal 18 2 2 2 2 2 3 2" xfId="30713" xr:uid="{60B72708-860A-48E3-B50F-25512D3FDBFE}"/>
    <cellStyle name="Normal 18 2 2 2 2 2 3 2 2" xfId="49475" xr:uid="{9FA74A01-908F-42D3-8DD6-1D22E4ADDFF5}"/>
    <cellStyle name="Normal 18 2 2 2 2 2 3 3" xfId="21322" xr:uid="{5B5B56A8-52D6-4DE1-B7E3-660EDD7E6BE2}"/>
    <cellStyle name="Normal 18 2 2 2 2 2 3 4" xfId="40094" xr:uid="{58333D1D-0DAE-43BA-8490-7B4B623674F3}"/>
    <cellStyle name="Normal 18 2 2 2 2 2 3 5" xfId="54205" xr:uid="{99A12A1C-361F-4B8C-9F53-611F792103D8}"/>
    <cellStyle name="Normal 18 2 2 2 2 2 3 6" xfId="62051" xr:uid="{DD293215-0658-44D9-A2C9-79A541856F64}"/>
    <cellStyle name="Normal 18 2 2 2 2 2 4" xfId="9161" xr:uid="{92350996-62F8-4390-91F4-86FCA4195F29}"/>
    <cellStyle name="Normal 18 2 2 2 2 2 4 2" xfId="28017" xr:uid="{353D4924-BC96-45DC-BBA2-BE31C85DB998}"/>
    <cellStyle name="Normal 18 2 2 2 2 2 4 2 2" xfId="46779" xr:uid="{B47351FA-1574-432C-98A4-36AFA1BA9706}"/>
    <cellStyle name="Normal 18 2 2 2 2 2 4 3" xfId="18626" xr:uid="{6A207643-1645-44FF-8698-7C2CE59C83D3}"/>
    <cellStyle name="Normal 18 2 2 2 2 2 4 4" xfId="37398" xr:uid="{8B076F9A-6108-43E2-A65E-F6ACB6345F78}"/>
    <cellStyle name="Normal 18 2 2 2 2 2 5" xfId="24140" xr:uid="{AB797437-7267-4B8A-BED5-0890393491AF}"/>
    <cellStyle name="Normal 18 2 2 2 2 2 5 2" xfId="42903" xr:uid="{C60D8A5E-7044-44FE-A65F-1DB99D7C9074}"/>
    <cellStyle name="Normal 18 2 2 2 2 2 6" xfId="14749" xr:uid="{E2BCE0D3-6A3B-4742-9149-2B1DD38C6CBA}"/>
    <cellStyle name="Normal 18 2 2 2 2 2 7" xfId="33522" xr:uid="{A57B9100-5CA2-4F46-924E-EE7F5B940434}"/>
    <cellStyle name="Normal 18 2 2 2 2 2 8" xfId="51509" xr:uid="{D44121E2-6EAA-474F-926E-1C8E68651A3D}"/>
    <cellStyle name="Normal 18 2 2 2 2 2 9" xfId="5093" xr:uid="{4E140696-6FA0-43A5-BDB4-A4BCCC65DF24}"/>
    <cellStyle name="Normal 18 2 2 2 2 3" xfId="5869" xr:uid="{AA271255-D0A0-4F94-88BA-2B464F46EBF7}"/>
    <cellStyle name="Normal 18 2 2 2 2 3 2" xfId="11920" xr:uid="{F9E7BADF-A1A8-4A11-93CB-59565799E0B2}"/>
    <cellStyle name="Normal 18 2 2 2 2 3 2 2" xfId="30714" xr:uid="{C0017D2B-3BF0-4EFE-B242-BB07674E7467}"/>
    <cellStyle name="Normal 18 2 2 2 2 3 2 2 2" xfId="49476" xr:uid="{7D731441-6C80-448A-B672-B05B192B9A1F}"/>
    <cellStyle name="Normal 18 2 2 2 2 3 2 3" xfId="21323" xr:uid="{1250DF47-A8A8-4722-8B9D-57A6D3B9F13C}"/>
    <cellStyle name="Normal 18 2 2 2 2 3 2 4" xfId="40095" xr:uid="{21D7D136-715D-498E-97C4-132519509358}"/>
    <cellStyle name="Normal 18 2 2 2 2 3 3" xfId="24916" xr:uid="{94D61B59-8A56-4D10-AE30-9FD395832CEB}"/>
    <cellStyle name="Normal 18 2 2 2 2 3 3 2" xfId="43678" xr:uid="{BA149C70-ED0B-420F-9492-6241ABC3E073}"/>
    <cellStyle name="Normal 18 2 2 2 2 3 4" xfId="15525" xr:uid="{B2134704-5E80-4CFF-B23E-AE983BDE38CE}"/>
    <cellStyle name="Normal 18 2 2 2 2 3 5" xfId="34297" xr:uid="{77DB28F4-C5A3-4EDC-AF5F-2E75D73193D6}"/>
    <cellStyle name="Normal 18 2 2 2 2 3 6" xfId="54206" xr:uid="{7DF70322-ACDB-4F0B-9912-685F67C81ADF}"/>
    <cellStyle name="Normal 18 2 2 2 2 3 7" xfId="62052" xr:uid="{9F19CFEA-7560-43B0-AC60-4F24B6608714}"/>
    <cellStyle name="Normal 18 2 2 2 2 4" xfId="4318" xr:uid="{3FCEFECA-A781-40AA-8CC7-28A13C47A21E}"/>
    <cellStyle name="Normal 18 2 2 2 2 4 2" xfId="11921" xr:uid="{0B5A9EBA-DDBD-42D4-B4BF-F87E8F57E521}"/>
    <cellStyle name="Normal 18 2 2 2 2 4 2 2" xfId="30715" xr:uid="{290C3DFE-8CEF-4F34-9B2F-7F1415E9B61F}"/>
    <cellStyle name="Normal 18 2 2 2 2 4 2 2 2" xfId="49477" xr:uid="{B31AB61D-E860-45AE-88B7-0E04294069BB}"/>
    <cellStyle name="Normal 18 2 2 2 2 4 2 3" xfId="21324" xr:uid="{4089DF2B-3039-4F23-A7C7-B8A54DC29947}"/>
    <cellStyle name="Normal 18 2 2 2 2 4 2 4" xfId="40096" xr:uid="{11EB0309-F638-4839-98AE-8C1232A3CEB3}"/>
    <cellStyle name="Normal 18 2 2 2 2 4 3" xfId="23365" xr:uid="{D7F1A085-6023-49CF-81C9-DDB7CF902110}"/>
    <cellStyle name="Normal 18 2 2 2 2 4 3 2" xfId="42128" xr:uid="{5CEFBCEC-B0CA-4FC2-9991-526DD7A71A75}"/>
    <cellStyle name="Normal 18 2 2 2 2 4 4" xfId="13974" xr:uid="{9E125C15-D2F6-479E-8A1B-EA451E547231}"/>
    <cellStyle name="Normal 18 2 2 2 2 4 5" xfId="32747" xr:uid="{87C87044-8ADA-46C6-A04D-83EEE7EF219F}"/>
    <cellStyle name="Normal 18 2 2 2 2 4 6" xfId="54207" xr:uid="{8A2A4D22-37DB-4579-AE5D-709548876D73}"/>
    <cellStyle name="Normal 18 2 2 2 2 4 7" xfId="62053" xr:uid="{461757B6-356D-4CF4-A41C-B56FBC565A8F}"/>
    <cellStyle name="Normal 18 2 2 2 2 5" xfId="7430" xr:uid="{CC6B28CF-65B6-4731-867B-A427E81803C5}"/>
    <cellStyle name="Normal 18 2 2 2 2 5 2" xfId="26465" xr:uid="{AFC2AE4F-C983-4B8F-BD3A-5CD2C0037B0A}"/>
    <cellStyle name="Normal 18 2 2 2 2 5 2 2" xfId="45227" xr:uid="{8F5771A8-DCEB-4664-A8F9-EE3B539B7C56}"/>
    <cellStyle name="Normal 18 2 2 2 2 5 3" xfId="17074" xr:uid="{47D0E555-3568-4B29-B8D4-A0FDED3BB834}"/>
    <cellStyle name="Normal 18 2 2 2 2 5 4" xfId="35846" xr:uid="{C9EF1CD8-12F0-451B-87E4-B02A355481ED}"/>
    <cellStyle name="Normal 18 2 2 2 2 6" xfId="9160" xr:uid="{56C1D8AA-79ED-4E7C-9439-4B905CBB998B}"/>
    <cellStyle name="Normal 18 2 2 2 2 6 2" xfId="28016" xr:uid="{23AE1BE2-A1D7-4973-A49F-0E3E689F8F2D}"/>
    <cellStyle name="Normal 18 2 2 2 2 6 2 2" xfId="46778" xr:uid="{23FE4AA8-549D-48FA-911C-0A1717D6F35F}"/>
    <cellStyle name="Normal 18 2 2 2 2 6 3" xfId="18625" xr:uid="{77C3A25E-1603-4253-9F12-1D94E4BF6853}"/>
    <cellStyle name="Normal 18 2 2 2 2 6 4" xfId="37397" xr:uid="{816DD1BC-65E6-4000-9001-7BBCB7FA4744}"/>
    <cellStyle name="Normal 18 2 2 2 2 7" xfId="22827" xr:uid="{18CEFC8F-B756-46F2-9EE0-38660180D1C1}"/>
    <cellStyle name="Normal 18 2 2 2 2 7 2" xfId="41595" xr:uid="{346034FB-F80A-43A6-8A87-B44266BA1966}"/>
    <cellStyle name="Normal 18 2 2 2 2 8" xfId="13436" xr:uid="{DE9A2AD9-548C-4A45-A106-5B4EA943B5B1}"/>
    <cellStyle name="Normal 18 2 2 2 2 9" xfId="32214" xr:uid="{561D9C5B-310F-4741-8907-D58A2E144C97}"/>
    <cellStyle name="Normal 18 2 2 2 3" xfId="1823" xr:uid="{C41A87FD-23BC-4454-97F9-27D6517CA31F}"/>
    <cellStyle name="Normal 18 2 2 2 3 10" xfId="51510" xr:uid="{FA8C6A12-3C19-4F0B-BB87-4D8D6D572A91}"/>
    <cellStyle name="Normal 18 2 2 2 3 11" xfId="3779" xr:uid="{CC1283B6-182A-4999-802B-98C91F07AABC}"/>
    <cellStyle name="Normal 18 2 2 2 3 12" xfId="59562" xr:uid="{7A9C6BE4-A718-493B-867A-42F8CB1B5299}"/>
    <cellStyle name="Normal 18 2 2 2 3 2" xfId="2976" xr:uid="{2F75970F-769C-44A2-8BEB-2BC5151A2A89}"/>
    <cellStyle name="Normal 18 2 2 2 3 2 10" xfId="59563" xr:uid="{E6813307-F720-4DD7-8BC2-AB63D2283A43}"/>
    <cellStyle name="Normal 18 2 2 2 3 2 2" xfId="7433" xr:uid="{35B62BFE-2374-4815-94F9-4E90E7F3468D}"/>
    <cellStyle name="Normal 18 2 2 2 3 2 2 2" xfId="11922" xr:uid="{93AE1B8D-1CCC-484C-8D12-8137B741BE99}"/>
    <cellStyle name="Normal 18 2 2 2 3 2 2 2 2" xfId="30716" xr:uid="{5C982E5F-3466-425D-9B51-61AC50E0FF28}"/>
    <cellStyle name="Normal 18 2 2 2 3 2 2 2 2 2" xfId="49478" xr:uid="{A01E554F-F19D-496B-85C7-0263F9C70659}"/>
    <cellStyle name="Normal 18 2 2 2 3 2 2 2 3" xfId="21325" xr:uid="{EA94F35D-BEA2-438E-9A07-794183A6A368}"/>
    <cellStyle name="Normal 18 2 2 2 3 2 2 2 4" xfId="40097" xr:uid="{77772616-A833-42D5-B6C6-36770AD82CA8}"/>
    <cellStyle name="Normal 18 2 2 2 3 2 2 3" xfId="26468" xr:uid="{B2937A46-70D6-475F-9BF8-16D6D7D46926}"/>
    <cellStyle name="Normal 18 2 2 2 3 2 2 3 2" xfId="45230" xr:uid="{B004BC8F-CBF2-44D1-9D47-9C3F7578FC80}"/>
    <cellStyle name="Normal 18 2 2 2 3 2 2 4" xfId="17077" xr:uid="{BADA7394-916F-4C70-A3DD-D851DEC57A5A}"/>
    <cellStyle name="Normal 18 2 2 2 3 2 2 5" xfId="35849" xr:uid="{2504297A-A997-453C-B15C-6503A532FF90}"/>
    <cellStyle name="Normal 18 2 2 2 3 2 2 6" xfId="54208" xr:uid="{C0F2A5C5-B056-4F62-8D91-62DA8E64EE3B}"/>
    <cellStyle name="Normal 18 2 2 2 3 2 2 7" xfId="62054" xr:uid="{3DE05427-480D-4AF8-BC0A-23CA7993AA46}"/>
    <cellStyle name="Normal 18 2 2 2 3 2 3" xfId="11923" xr:uid="{30228E77-34D1-4567-A890-853924B2FA2E}"/>
    <cellStyle name="Normal 18 2 2 2 3 2 3 2" xfId="30717" xr:uid="{CF2F6699-7CED-4DA1-8902-7CDCA034D636}"/>
    <cellStyle name="Normal 18 2 2 2 3 2 3 2 2" xfId="49479" xr:uid="{CC1DD414-C3F8-48FC-8583-9B93E78F312E}"/>
    <cellStyle name="Normal 18 2 2 2 3 2 3 3" xfId="21326" xr:uid="{378378D4-8403-458D-9C63-72F809D4F334}"/>
    <cellStyle name="Normal 18 2 2 2 3 2 3 4" xfId="40098" xr:uid="{D99EDDA3-8B59-46DD-93D1-9A855E9A053E}"/>
    <cellStyle name="Normal 18 2 2 2 3 2 3 5" xfId="54209" xr:uid="{7AD7F2F3-0196-4ECE-B387-891B8C4C0C59}"/>
    <cellStyle name="Normal 18 2 2 2 3 2 3 6" xfId="62055" xr:uid="{B2B4827C-3255-446A-A784-BDEC4CD60620}"/>
    <cellStyle name="Normal 18 2 2 2 3 2 4" xfId="9163" xr:uid="{728D6470-D4EB-45F5-A40C-8FD8D7CD378E}"/>
    <cellStyle name="Normal 18 2 2 2 3 2 4 2" xfId="28019" xr:uid="{5E6542EB-7041-4C03-B122-5BC0809C2F5F}"/>
    <cellStyle name="Normal 18 2 2 2 3 2 4 2 2" xfId="46781" xr:uid="{83BD55C8-4F01-4EA3-B0C6-807EE4C7E55A}"/>
    <cellStyle name="Normal 18 2 2 2 3 2 4 3" xfId="18628" xr:uid="{924C0775-0D5E-4F80-85D1-7EA1462C9300}"/>
    <cellStyle name="Normal 18 2 2 2 3 2 4 4" xfId="37400" xr:uid="{2B42BC8F-E0ED-4B02-A007-E15320F61393}"/>
    <cellStyle name="Normal 18 2 2 2 3 2 5" xfId="24358" xr:uid="{4A80F9C3-DF30-4109-BC6B-E2E5337EFDDC}"/>
    <cellStyle name="Normal 18 2 2 2 3 2 5 2" xfId="43121" xr:uid="{6A5F8AC2-6AEA-449B-AB34-745DF0734800}"/>
    <cellStyle name="Normal 18 2 2 2 3 2 6" xfId="14967" xr:uid="{EE505892-CEB7-4C7D-A24E-D54FDBCF42AB}"/>
    <cellStyle name="Normal 18 2 2 2 3 2 7" xfId="33740" xr:uid="{293C1D1D-DA18-4D73-9CB6-0BAA7D8B47DB}"/>
    <cellStyle name="Normal 18 2 2 2 3 2 8" xfId="51511" xr:uid="{CC3EABA6-349D-41D4-B4B1-BFC1BB4F0F71}"/>
    <cellStyle name="Normal 18 2 2 2 3 2 9" xfId="5311" xr:uid="{423E678D-3820-4765-B8B4-678FD939FD45}"/>
    <cellStyle name="Normal 18 2 2 2 3 3" xfId="6087" xr:uid="{62F904B8-6F61-47DC-8A88-10BA63AE7ECE}"/>
    <cellStyle name="Normal 18 2 2 2 3 3 2" xfId="11924" xr:uid="{D40A6BA4-4C03-4AD5-94E3-384F3D6FB427}"/>
    <cellStyle name="Normal 18 2 2 2 3 3 2 2" xfId="30718" xr:uid="{39D06B9B-F6FB-44D7-91BB-F58761D7A6C5}"/>
    <cellStyle name="Normal 18 2 2 2 3 3 2 2 2" xfId="49480" xr:uid="{820B8D25-B2B6-41E3-BE2B-01AC95BA7FED}"/>
    <cellStyle name="Normal 18 2 2 2 3 3 2 3" xfId="21327" xr:uid="{96A19D9B-9267-40CC-B83A-E7AE6A572C7F}"/>
    <cellStyle name="Normal 18 2 2 2 3 3 2 4" xfId="40099" xr:uid="{528A118A-9CC2-41A9-B3CC-7948A762B01F}"/>
    <cellStyle name="Normal 18 2 2 2 3 3 3" xfId="25134" xr:uid="{FC27C4C4-41BA-4F59-B82D-4D41C3949F5C}"/>
    <cellStyle name="Normal 18 2 2 2 3 3 3 2" xfId="43896" xr:uid="{ED5D4548-F98D-4F47-BD6C-C01197640DEB}"/>
    <cellStyle name="Normal 18 2 2 2 3 3 4" xfId="15743" xr:uid="{DEB8C99B-B045-4593-9BFE-36E1734C3649}"/>
    <cellStyle name="Normal 18 2 2 2 3 3 5" xfId="34515" xr:uid="{10BD654C-0AA2-43C9-A6EC-26E90340D628}"/>
    <cellStyle name="Normal 18 2 2 2 3 3 6" xfId="54210" xr:uid="{97543123-D7A0-4BD8-97B2-21CE4354B379}"/>
    <cellStyle name="Normal 18 2 2 2 3 3 7" xfId="62056" xr:uid="{617710C1-CE65-460C-B527-1BE1B2F1BA90}"/>
    <cellStyle name="Normal 18 2 2 2 3 4" xfId="4536" xr:uid="{B6F5A07E-B771-4726-99F3-49F0BC6763FD}"/>
    <cellStyle name="Normal 18 2 2 2 3 4 2" xfId="11925" xr:uid="{473AF9D9-5F60-46BD-9E37-37DD3754C4D1}"/>
    <cellStyle name="Normal 18 2 2 2 3 4 2 2" xfId="30719" xr:uid="{CA0C55E8-C25D-4E76-AB9A-2C1D3536463B}"/>
    <cellStyle name="Normal 18 2 2 2 3 4 2 2 2" xfId="49481" xr:uid="{BC786368-90BD-48FA-BE34-EEDC8BB0C7F3}"/>
    <cellStyle name="Normal 18 2 2 2 3 4 2 3" xfId="21328" xr:uid="{0D0DCADB-0BA3-4F1A-B4D1-EDCB48F2CD30}"/>
    <cellStyle name="Normal 18 2 2 2 3 4 2 4" xfId="40100" xr:uid="{438E350B-5B7A-4AE9-899C-85C6C9E8C874}"/>
    <cellStyle name="Normal 18 2 2 2 3 4 3" xfId="23583" xr:uid="{A7517FA6-E9C6-4BE8-8624-CA038847CD2E}"/>
    <cellStyle name="Normal 18 2 2 2 3 4 3 2" xfId="42346" xr:uid="{2E303A6F-5EA3-4B6B-B72D-9B5815DE7BB9}"/>
    <cellStyle name="Normal 18 2 2 2 3 4 4" xfId="14192" xr:uid="{7C17B195-0101-4D59-946C-EA107991C964}"/>
    <cellStyle name="Normal 18 2 2 2 3 4 5" xfId="32965" xr:uid="{585208EC-9EFC-4D05-95BE-DB88D5D7CDC3}"/>
    <cellStyle name="Normal 18 2 2 2 3 4 6" xfId="54211" xr:uid="{D76E2C25-351F-4425-9E05-6687DB5CAC76}"/>
    <cellStyle name="Normal 18 2 2 2 3 4 7" xfId="62057" xr:uid="{E4424836-A721-447B-A951-16B8EA20C0E1}"/>
    <cellStyle name="Normal 18 2 2 2 3 5" xfId="7432" xr:uid="{29A0609C-30A0-4B37-AD4B-12F60BA896D6}"/>
    <cellStyle name="Normal 18 2 2 2 3 5 2" xfId="26467" xr:uid="{65FC7F50-4732-4C60-86DC-CB01F4368F20}"/>
    <cellStyle name="Normal 18 2 2 2 3 5 2 2" xfId="45229" xr:uid="{FCE73C81-050C-4C81-BCF2-240D89C3F8DF}"/>
    <cellStyle name="Normal 18 2 2 2 3 5 3" xfId="17076" xr:uid="{21CEDE8E-A7B2-460B-80E2-3E3FB03241E8}"/>
    <cellStyle name="Normal 18 2 2 2 3 5 4" xfId="35848" xr:uid="{848F39EA-2FA5-4B79-9E2D-A6687890E246}"/>
    <cellStyle name="Normal 18 2 2 2 3 6" xfId="9162" xr:uid="{9358639D-33CD-4CB7-ACEC-95EBA8A9EA48}"/>
    <cellStyle name="Normal 18 2 2 2 3 6 2" xfId="28018" xr:uid="{A95A9292-EB3E-45D9-A179-0EB59C676FD1}"/>
    <cellStyle name="Normal 18 2 2 2 3 6 2 2" xfId="46780" xr:uid="{69B39F51-47A6-4406-9B8C-B8AD5069C3D3}"/>
    <cellStyle name="Normal 18 2 2 2 3 6 3" xfId="18627" xr:uid="{4CC7A413-9767-4C41-8DD5-7C4839B20287}"/>
    <cellStyle name="Normal 18 2 2 2 3 6 4" xfId="37399" xr:uid="{4F541666-0E0D-469E-974C-651CB70A2718}"/>
    <cellStyle name="Normal 18 2 2 2 3 7" xfId="22828" xr:uid="{A6CDA906-E547-4384-8F18-4ED2A397C448}"/>
    <cellStyle name="Normal 18 2 2 2 3 7 2" xfId="41596" xr:uid="{6D281B60-41F2-4F5F-BD05-6874853A4773}"/>
    <cellStyle name="Normal 18 2 2 2 3 8" xfId="13437" xr:uid="{5C6F5873-D5BE-418E-8E24-4FD926BC2328}"/>
    <cellStyle name="Normal 18 2 2 2 3 9" xfId="32215" xr:uid="{23FC1510-E648-42B8-890D-103D6793E869}"/>
    <cellStyle name="Normal 18 2 2 2 4" xfId="1617" xr:uid="{9BB6EB7B-4728-44E6-86A7-DEBEE903443E}"/>
    <cellStyle name="Normal 18 2 2 2 4 10" xfId="59564" xr:uid="{1D617A84-3210-4890-B421-DD71863FB364}"/>
    <cellStyle name="Normal 18 2 2 2 4 2" xfId="7434" xr:uid="{E27B2D38-F559-472C-9580-4ECA1A68A911}"/>
    <cellStyle name="Normal 18 2 2 2 4 2 2" xfId="11926" xr:uid="{20F99399-5BC2-49E3-8D6B-29B5C3754F7F}"/>
    <cellStyle name="Normal 18 2 2 2 4 2 2 2" xfId="30720" xr:uid="{17C19E3A-2B42-41D9-8217-E13C782BF6A9}"/>
    <cellStyle name="Normal 18 2 2 2 4 2 2 2 2" xfId="49482" xr:uid="{54D162A6-6331-4B75-A0B1-21D2DDF97ED6}"/>
    <cellStyle name="Normal 18 2 2 2 4 2 2 3" xfId="21329" xr:uid="{5F3D7435-28E4-4EDC-81F6-71874EF29A2B}"/>
    <cellStyle name="Normal 18 2 2 2 4 2 2 4" xfId="40101" xr:uid="{AB5EC8E5-4BFA-4B8A-B69D-F27B6A691D10}"/>
    <cellStyle name="Normal 18 2 2 2 4 2 3" xfId="26469" xr:uid="{303C36C3-E106-4D2E-9A87-D61A48E4011D}"/>
    <cellStyle name="Normal 18 2 2 2 4 2 3 2" xfId="45231" xr:uid="{FADC9B05-BF3C-4DAA-985F-C48F645B76C1}"/>
    <cellStyle name="Normal 18 2 2 2 4 2 4" xfId="17078" xr:uid="{029B5FD7-419B-4E16-B79A-CAC5DE2FB62A}"/>
    <cellStyle name="Normal 18 2 2 2 4 2 5" xfId="35850" xr:uid="{D6087931-622D-4E4A-B7CC-3FD163855EA3}"/>
    <cellStyle name="Normal 18 2 2 2 4 2 6" xfId="54212" xr:uid="{E6E0547C-C3CB-4227-AA48-F32113DA3340}"/>
    <cellStyle name="Normal 18 2 2 2 4 2 7" xfId="62058" xr:uid="{C589D382-8789-4D20-87D2-E3A12B9F6F52}"/>
    <cellStyle name="Normal 18 2 2 2 4 3" xfId="11927" xr:uid="{D02D4FD3-E215-4956-87A5-E1BDCF295393}"/>
    <cellStyle name="Normal 18 2 2 2 4 3 2" xfId="30721" xr:uid="{237521EF-D6AF-4194-8B75-AF3B1E1835C9}"/>
    <cellStyle name="Normal 18 2 2 2 4 3 2 2" xfId="49483" xr:uid="{92704A04-A35C-46D9-9083-8B3EEEF5BA6F}"/>
    <cellStyle name="Normal 18 2 2 2 4 3 3" xfId="21330" xr:uid="{966A46A3-F50B-42AE-8812-83C9A887427D}"/>
    <cellStyle name="Normal 18 2 2 2 4 3 4" xfId="40102" xr:uid="{BEF98082-FABB-4ACE-AAF9-320F7AF343DD}"/>
    <cellStyle name="Normal 18 2 2 2 4 3 5" xfId="54213" xr:uid="{8A0007C5-68CC-4F36-BB12-1D841B5DC9FD}"/>
    <cellStyle name="Normal 18 2 2 2 4 3 6" xfId="62059" xr:uid="{AEB7F7E0-BA46-45B3-B9DB-2FB7DF7245C9}"/>
    <cellStyle name="Normal 18 2 2 2 4 4" xfId="9164" xr:uid="{5D45FFC9-C83D-471C-AF63-3EC2A0DF3ED1}"/>
    <cellStyle name="Normal 18 2 2 2 4 4 2" xfId="28020" xr:uid="{2AED979C-27A0-4A7F-AF11-4F05B484BB76}"/>
    <cellStyle name="Normal 18 2 2 2 4 4 2 2" xfId="46782" xr:uid="{3A8EC404-AAB1-4DA7-B301-A8C727367840}"/>
    <cellStyle name="Normal 18 2 2 2 4 4 3" xfId="18629" xr:uid="{BC3E8961-7E17-469A-9891-1918A1145433}"/>
    <cellStyle name="Normal 18 2 2 2 4 4 4" xfId="37401" xr:uid="{77E3A990-785C-4995-8541-9A9D66163C7C}"/>
    <cellStyle name="Normal 18 2 2 2 4 5" xfId="23925" xr:uid="{CBDDB487-4418-44FF-BEA5-EF0A7CEF3A55}"/>
    <cellStyle name="Normal 18 2 2 2 4 5 2" xfId="42688" xr:uid="{A98FFA15-3B1F-4A18-8775-9E85A34864FF}"/>
    <cellStyle name="Normal 18 2 2 2 4 6" xfId="14534" xr:uid="{A77580E1-C543-4CE4-A7A7-A1F688DA48C4}"/>
    <cellStyle name="Normal 18 2 2 2 4 7" xfId="33307" xr:uid="{4938BE2C-FB32-4310-88D0-F4910EF7F8D2}"/>
    <cellStyle name="Normal 18 2 2 2 4 8" xfId="51512" xr:uid="{A4C71F5A-53A9-4270-B78E-08E0F82A2DA0}"/>
    <cellStyle name="Normal 18 2 2 2 4 9" xfId="4878" xr:uid="{4AA20CF7-D4B7-4651-BF9C-6C70AF84B92C}"/>
    <cellStyle name="Normal 18 2 2 2 5" xfId="5654" xr:uid="{D3650D03-CEDA-4D7A-A637-F5147691B62C}"/>
    <cellStyle name="Normal 18 2 2 2 5 2" xfId="11928" xr:uid="{BAD947C1-7C69-4A52-9AA0-75D9ABEFF477}"/>
    <cellStyle name="Normal 18 2 2 2 5 2 2" xfId="30722" xr:uid="{24DBB35B-ECA2-4C45-9182-EC057DF84EEA}"/>
    <cellStyle name="Normal 18 2 2 2 5 2 2 2" xfId="49484" xr:uid="{57025B1B-57B7-4676-B0A3-3C04B218A473}"/>
    <cellStyle name="Normal 18 2 2 2 5 2 3" xfId="21331" xr:uid="{01D8964B-4E44-463D-8518-D938DBB834AC}"/>
    <cellStyle name="Normal 18 2 2 2 5 2 4" xfId="40103" xr:uid="{3BE654A1-A01E-4A3D-A537-50528FA14166}"/>
    <cellStyle name="Normal 18 2 2 2 5 3" xfId="24701" xr:uid="{6C22D6EC-CE80-43DB-AB06-A265D765ED80}"/>
    <cellStyle name="Normal 18 2 2 2 5 3 2" xfId="43463" xr:uid="{D6959508-ABDF-4DF0-9F8C-86057B328B27}"/>
    <cellStyle name="Normal 18 2 2 2 5 4" xfId="15310" xr:uid="{1327585E-E1FF-4034-8D61-E291DA00CF4F}"/>
    <cellStyle name="Normal 18 2 2 2 5 5" xfId="34082" xr:uid="{006C6AB3-9B36-485B-9B33-31B83A8E5A33}"/>
    <cellStyle name="Normal 18 2 2 2 5 6" xfId="54214" xr:uid="{8B291A77-1300-4BFC-A77E-CFC7E19ECA38}"/>
    <cellStyle name="Normal 18 2 2 2 5 7" xfId="62060" xr:uid="{68FC77A5-A2AE-4B7E-BB60-5F8DD7DA850F}"/>
    <cellStyle name="Normal 18 2 2 2 6" xfId="4103" xr:uid="{D82FCB7B-ECC1-4D69-99DD-E2DB19A1C47B}"/>
    <cellStyle name="Normal 18 2 2 2 6 2" xfId="11929" xr:uid="{C21EBAE1-9E9B-44BD-9013-DEC39137E3C4}"/>
    <cellStyle name="Normal 18 2 2 2 6 2 2" xfId="30723" xr:uid="{25D2C048-E836-429B-BB7A-B88B4CC76708}"/>
    <cellStyle name="Normal 18 2 2 2 6 2 2 2" xfId="49485" xr:uid="{030BFEE5-C49B-4CFC-86AA-B36DF55DB783}"/>
    <cellStyle name="Normal 18 2 2 2 6 2 3" xfId="21332" xr:uid="{0884D19A-906E-44C5-B074-DC60F4C347A3}"/>
    <cellStyle name="Normal 18 2 2 2 6 2 4" xfId="40104" xr:uid="{AC46FD43-EE6B-47A2-9E36-BD1DDDDB5903}"/>
    <cellStyle name="Normal 18 2 2 2 6 3" xfId="23150" xr:uid="{AEE4C0FC-E50F-45CE-BC7D-224E0C44BCA8}"/>
    <cellStyle name="Normal 18 2 2 2 6 3 2" xfId="41913" xr:uid="{149942CB-49C9-4C56-8657-11684E8487FC}"/>
    <cellStyle name="Normal 18 2 2 2 6 4" xfId="13759" xr:uid="{8F84C780-589E-4A3D-83E2-882B606E9B50}"/>
    <cellStyle name="Normal 18 2 2 2 6 5" xfId="32532" xr:uid="{91EBB6E4-6915-4106-884D-A73BCA409EAA}"/>
    <cellStyle name="Normal 18 2 2 2 6 6" xfId="54215" xr:uid="{CEAB9953-F6B9-4F63-AAB1-0451C91E1A5E}"/>
    <cellStyle name="Normal 18 2 2 2 6 7" xfId="62061" xr:uid="{CDDBC3EC-9FA9-4B08-8C6F-97C7C58BF4A0}"/>
    <cellStyle name="Normal 18 2 2 2 7" xfId="7429" xr:uid="{C184905C-61AA-43AE-9775-1FD1919A3BD2}"/>
    <cellStyle name="Normal 18 2 2 2 7 2" xfId="26464" xr:uid="{0DBA65B6-E2A1-40D6-9C80-DC4F4F119E67}"/>
    <cellStyle name="Normal 18 2 2 2 7 2 2" xfId="45226" xr:uid="{83F4CE64-154E-40BB-989B-D47358F4C87F}"/>
    <cellStyle name="Normal 18 2 2 2 7 3" xfId="17073" xr:uid="{7352CD63-323B-4BDC-AA32-95C1EAA12CAF}"/>
    <cellStyle name="Normal 18 2 2 2 7 4" xfId="35845" xr:uid="{C7066489-8571-4557-9978-85C5A80A7D02}"/>
    <cellStyle name="Normal 18 2 2 2 8" xfId="9159" xr:uid="{EF5F3DB1-B5E7-438F-A3DD-62AE4C7CAF58}"/>
    <cellStyle name="Normal 18 2 2 2 8 2" xfId="28015" xr:uid="{D22EB948-DA6F-4AA6-8D44-46FAB23B6990}"/>
    <cellStyle name="Normal 18 2 2 2 8 2 2" xfId="46777" xr:uid="{7475263D-63F6-4258-A42B-688FDADEE1C7}"/>
    <cellStyle name="Normal 18 2 2 2 8 3" xfId="18624" xr:uid="{A8888B0B-63D5-4D9C-B742-C5267B37467B}"/>
    <cellStyle name="Normal 18 2 2 2 8 4" xfId="37396" xr:uid="{B94C526C-39B0-4D86-A52B-DE9912A409EB}"/>
    <cellStyle name="Normal 18 2 2 2 9" xfId="22826" xr:uid="{84EE4EA9-B22B-4E35-BEDA-F4023F5A7A53}"/>
    <cellStyle name="Normal 18 2 2 2 9 2" xfId="41594" xr:uid="{8451DCD8-ED0A-40C7-A661-1006097C2B3D}"/>
    <cellStyle name="Normal 18 2 2 20" xfId="59557" xr:uid="{743B7C01-CAAC-402C-814C-750CC93932E3}"/>
    <cellStyle name="Normal 18 2 2 3" xfId="1247" xr:uid="{1077C1AC-9F36-42AB-A897-CA3E0F2F5836}"/>
    <cellStyle name="Normal 18 2 2 3 10" xfId="13438" xr:uid="{07622F7F-EC8F-42C4-91F9-49C3E84B5985}"/>
    <cellStyle name="Normal 18 2 2 3 11" xfId="32216" xr:uid="{9D7D14ED-D679-47B4-9459-540BC2F41BEC}"/>
    <cellStyle name="Normal 18 2 2 3 12" xfId="51513" xr:uid="{113047B1-6890-491A-A2DC-FA2DD8B985CA}"/>
    <cellStyle name="Normal 18 2 2 3 13" xfId="3780" xr:uid="{6C2E447C-61BC-4F12-AD7F-34DDDD0CEF53}"/>
    <cellStyle name="Normal 18 2 2 3 14" xfId="59565" xr:uid="{45FB1D4D-5BF0-43DD-BA6E-74AE9BCD2BA6}"/>
    <cellStyle name="Normal 18 2 2 3 2" xfId="1453" xr:uid="{53EBEF19-9ECC-45BA-BFE2-481493E8E711}"/>
    <cellStyle name="Normal 18 2 2 3 2 10" xfId="51514" xr:uid="{A788319F-68DC-44DD-AFA0-CF6D99357DA9}"/>
    <cellStyle name="Normal 18 2 2 3 2 11" xfId="3781" xr:uid="{63C99145-1648-4466-9011-466B97396520}"/>
    <cellStyle name="Normal 18 2 2 3 2 12" xfId="59566" xr:uid="{4F9128B6-9DFC-4455-B8B5-AAD1092DD4A1}"/>
    <cellStyle name="Normal 18 2 2 3 2 2" xfId="2111" xr:uid="{B5216738-6970-4FF8-90B7-2256A7E6791B}"/>
    <cellStyle name="Normal 18 2 2 3 2 2 10" xfId="59567" xr:uid="{BFD1CC00-BD91-4A6B-AB4C-3238E02B7FF7}"/>
    <cellStyle name="Normal 18 2 2 3 2 2 2" xfId="7437" xr:uid="{EC539710-F908-4A0E-8F07-6AAF5600915B}"/>
    <cellStyle name="Normal 18 2 2 3 2 2 2 2" xfId="11930" xr:uid="{54B229B3-35DC-497F-8268-2CBD018D5C3F}"/>
    <cellStyle name="Normal 18 2 2 3 2 2 2 2 2" xfId="30724" xr:uid="{8B88A0D0-BC2D-48FF-BC6B-9C9729C9642B}"/>
    <cellStyle name="Normal 18 2 2 3 2 2 2 2 2 2" xfId="49486" xr:uid="{BC096377-B2A3-452A-B47D-CAF58CFBCEF9}"/>
    <cellStyle name="Normal 18 2 2 3 2 2 2 2 3" xfId="21333" xr:uid="{A208DFFE-A3C0-447D-86B5-430E370BC1D7}"/>
    <cellStyle name="Normal 18 2 2 3 2 2 2 2 4" xfId="40105" xr:uid="{174B23C8-8EB4-4003-BB60-8A3FC7C0D3E0}"/>
    <cellStyle name="Normal 18 2 2 3 2 2 2 3" xfId="26472" xr:uid="{2E4A5835-C09A-4B32-8291-516DC9083C85}"/>
    <cellStyle name="Normal 18 2 2 3 2 2 2 3 2" xfId="45234" xr:uid="{B9AEBCD4-C624-4C13-AD98-A50D8054C578}"/>
    <cellStyle name="Normal 18 2 2 3 2 2 2 4" xfId="17081" xr:uid="{2D2608B1-15B5-44D9-8EDB-65F5C4537A50}"/>
    <cellStyle name="Normal 18 2 2 3 2 2 2 5" xfId="35853" xr:uid="{036DE840-B400-4D49-B78E-4A848019B641}"/>
    <cellStyle name="Normal 18 2 2 3 2 2 2 6" xfId="54216" xr:uid="{20F610EC-D868-4458-9787-C32F9025B2B8}"/>
    <cellStyle name="Normal 18 2 2 3 2 2 2 7" xfId="62062" xr:uid="{9E43E814-302C-428C-A7AD-AA84583DCF0B}"/>
    <cellStyle name="Normal 18 2 2 3 2 2 3" xfId="11931" xr:uid="{A7104638-46E6-4878-9687-98BE202044E1}"/>
    <cellStyle name="Normal 18 2 2 3 2 2 3 2" xfId="30725" xr:uid="{B31D547A-10FE-48D7-982C-7ACB6C8B1D1C}"/>
    <cellStyle name="Normal 18 2 2 3 2 2 3 2 2" xfId="49487" xr:uid="{996E699E-B8D4-472C-B34D-706DA07E6E23}"/>
    <cellStyle name="Normal 18 2 2 3 2 2 3 3" xfId="21334" xr:uid="{7DFA963F-0FA9-4B87-862B-A08E33A8A2E2}"/>
    <cellStyle name="Normal 18 2 2 3 2 2 3 4" xfId="40106" xr:uid="{03DDEF0A-629C-49E4-8C2E-3CD1255D7861}"/>
    <cellStyle name="Normal 18 2 2 3 2 2 3 5" xfId="54217" xr:uid="{3295D9FA-01CF-4796-B415-6262FC34529F}"/>
    <cellStyle name="Normal 18 2 2 3 2 2 3 6" xfId="62063" xr:uid="{48935FAC-22B3-452B-B28C-364BCEED5435}"/>
    <cellStyle name="Normal 18 2 2 3 2 2 4" xfId="9167" xr:uid="{EB088463-7D5A-44F3-B222-A2EACB788CE5}"/>
    <cellStyle name="Normal 18 2 2 3 2 2 4 2" xfId="28023" xr:uid="{03A27B2C-4292-4252-9D71-9DA95FD74EED}"/>
    <cellStyle name="Normal 18 2 2 3 2 2 4 2 2" xfId="46785" xr:uid="{1B54D24F-647E-4E17-833E-23199C68F0C2}"/>
    <cellStyle name="Normal 18 2 2 3 2 2 4 3" xfId="18632" xr:uid="{7D138DA7-CD8A-426B-9911-1F3B56710EFC}"/>
    <cellStyle name="Normal 18 2 2 3 2 2 4 4" xfId="37404" xr:uid="{CC46ED9F-4277-48DE-9AD3-F5AABD5D9399}"/>
    <cellStyle name="Normal 18 2 2 3 2 2 5" xfId="24183" xr:uid="{F3EE565B-4E36-460B-94B3-D30FE64A037C}"/>
    <cellStyle name="Normal 18 2 2 3 2 2 5 2" xfId="42946" xr:uid="{9C72F6DC-3599-4710-8870-C50A4FC34522}"/>
    <cellStyle name="Normal 18 2 2 3 2 2 6" xfId="14792" xr:uid="{37C7D4EC-176F-41A7-9232-FAD58855496B}"/>
    <cellStyle name="Normal 18 2 2 3 2 2 7" xfId="33565" xr:uid="{54A8457A-AEB9-4A05-A649-81C1544EE8B6}"/>
    <cellStyle name="Normal 18 2 2 3 2 2 8" xfId="51515" xr:uid="{AFF5B5E1-C078-4DE7-A590-ADD7906F5141}"/>
    <cellStyle name="Normal 18 2 2 3 2 2 9" xfId="5136" xr:uid="{68C08168-9EC8-42D5-BB5A-6E6FE0CBAA53}"/>
    <cellStyle name="Normal 18 2 2 3 2 3" xfId="5912" xr:uid="{2A04897C-3FE1-48DF-85D9-3D2010B214B1}"/>
    <cellStyle name="Normal 18 2 2 3 2 3 2" xfId="11932" xr:uid="{331381D9-0E45-4246-9134-1ED5618A81AD}"/>
    <cellStyle name="Normal 18 2 2 3 2 3 2 2" xfId="30726" xr:uid="{7C58D832-77BF-413C-A373-656899BADF43}"/>
    <cellStyle name="Normal 18 2 2 3 2 3 2 2 2" xfId="49488" xr:uid="{E37824BF-E516-4888-A7B8-F61F810416D0}"/>
    <cellStyle name="Normal 18 2 2 3 2 3 2 3" xfId="21335" xr:uid="{F38201F4-C46A-4C3E-A7EF-336ED564F209}"/>
    <cellStyle name="Normal 18 2 2 3 2 3 2 4" xfId="40107" xr:uid="{045CAA05-A11F-4392-B44F-B9C134417B8A}"/>
    <cellStyle name="Normal 18 2 2 3 2 3 3" xfId="24959" xr:uid="{36828281-3AAC-429A-9014-3EE9CABEA4A5}"/>
    <cellStyle name="Normal 18 2 2 3 2 3 3 2" xfId="43721" xr:uid="{A5F1D7AC-A2BB-46B6-A4CA-1A2A3155AEB9}"/>
    <cellStyle name="Normal 18 2 2 3 2 3 4" xfId="15568" xr:uid="{B7A2A060-C84B-442D-B404-B6FB9D5E8A3C}"/>
    <cellStyle name="Normal 18 2 2 3 2 3 5" xfId="34340" xr:uid="{967264CB-E302-47BF-A075-C64E752C3ED2}"/>
    <cellStyle name="Normal 18 2 2 3 2 3 6" xfId="54218" xr:uid="{6FCA4DAB-88CB-49C7-B444-758A79798986}"/>
    <cellStyle name="Normal 18 2 2 3 2 3 7" xfId="62064" xr:uid="{03C13D21-976E-4D0A-86AC-E22EEAA2E4AF}"/>
    <cellStyle name="Normal 18 2 2 3 2 4" xfId="4361" xr:uid="{40522B12-3F20-4EDE-926F-891B2D8E6FFD}"/>
    <cellStyle name="Normal 18 2 2 3 2 4 2" xfId="11933" xr:uid="{C47481B4-E815-4B2C-868F-D02F1D63003F}"/>
    <cellStyle name="Normal 18 2 2 3 2 4 2 2" xfId="30727" xr:uid="{084CC80B-88E3-4AE4-AA67-192DFD5A43A3}"/>
    <cellStyle name="Normal 18 2 2 3 2 4 2 2 2" xfId="49489" xr:uid="{F9DC6A3F-9B5F-478C-809D-3ED17F3A335F}"/>
    <cellStyle name="Normal 18 2 2 3 2 4 2 3" xfId="21336" xr:uid="{E6EA6C08-76F8-400D-A9C0-1581F5C000C5}"/>
    <cellStyle name="Normal 18 2 2 3 2 4 2 4" xfId="40108" xr:uid="{EE8E8412-0A38-4F0E-9D72-02BC63C41E3A}"/>
    <cellStyle name="Normal 18 2 2 3 2 4 3" xfId="23408" xr:uid="{2A084C31-5DD7-44E6-9C21-1D4AF08E9A9A}"/>
    <cellStyle name="Normal 18 2 2 3 2 4 3 2" xfId="42171" xr:uid="{AB5DF290-9063-4BD1-AA40-74758FB88566}"/>
    <cellStyle name="Normal 18 2 2 3 2 4 4" xfId="14017" xr:uid="{48FD0EF0-CA55-416A-8E8A-489C03994C85}"/>
    <cellStyle name="Normal 18 2 2 3 2 4 5" xfId="32790" xr:uid="{F424D94F-9613-4B2D-AA65-9344D298C652}"/>
    <cellStyle name="Normal 18 2 2 3 2 4 6" xfId="54219" xr:uid="{594AB815-E2BA-44E9-8787-3F100463BBB6}"/>
    <cellStyle name="Normal 18 2 2 3 2 4 7" xfId="62065" xr:uid="{2C98D616-9DE1-45AD-BD48-2F6BB232A2AE}"/>
    <cellStyle name="Normal 18 2 2 3 2 5" xfId="7436" xr:uid="{2CC72D4C-B71A-4C17-A8A8-B866C4719209}"/>
    <cellStyle name="Normal 18 2 2 3 2 5 2" xfId="26471" xr:uid="{49C17C4C-10CC-4B5F-B920-55A2BAB488BC}"/>
    <cellStyle name="Normal 18 2 2 3 2 5 2 2" xfId="45233" xr:uid="{D2E3C45B-A650-4C9B-96F5-F0B7EFA393DB}"/>
    <cellStyle name="Normal 18 2 2 3 2 5 3" xfId="17080" xr:uid="{411DA57A-27E0-430C-B064-FF376BFBC8B2}"/>
    <cellStyle name="Normal 18 2 2 3 2 5 4" xfId="35852" xr:uid="{4A26B36C-3961-4F2A-8100-80EA79264312}"/>
    <cellStyle name="Normal 18 2 2 3 2 6" xfId="9166" xr:uid="{39914F05-B194-432A-B1DA-206B7FEFEE30}"/>
    <cellStyle name="Normal 18 2 2 3 2 6 2" xfId="28022" xr:uid="{18BF152B-8884-48BD-BCB6-75A840117D6B}"/>
    <cellStyle name="Normal 18 2 2 3 2 6 2 2" xfId="46784" xr:uid="{9EE4572A-5BAE-4541-B857-5C83D9FD8A2C}"/>
    <cellStyle name="Normal 18 2 2 3 2 6 3" xfId="18631" xr:uid="{66FA6015-A8AC-4A22-AB88-AFE89C337608}"/>
    <cellStyle name="Normal 18 2 2 3 2 6 4" xfId="37403" xr:uid="{C3A71A1C-89C7-4B02-A7B2-73D6A1600C1C}"/>
    <cellStyle name="Normal 18 2 2 3 2 7" xfId="22830" xr:uid="{AB33C53B-C152-479F-B9A3-0AA97B70BBDF}"/>
    <cellStyle name="Normal 18 2 2 3 2 7 2" xfId="41598" xr:uid="{B5213D08-8F3F-41CB-91A7-193CFD08ED36}"/>
    <cellStyle name="Normal 18 2 2 3 2 8" xfId="13439" xr:uid="{D06BE70E-9CDA-4529-9F6E-7528F3CC21FF}"/>
    <cellStyle name="Normal 18 2 2 3 2 9" xfId="32217" xr:uid="{114BD972-0120-4B40-81B6-01F23FED7EB7}"/>
    <cellStyle name="Normal 18 2 2 3 3" xfId="1905" xr:uid="{A2A73BBA-B5A1-4F62-A456-2BEB4B6AD81E}"/>
    <cellStyle name="Normal 18 2 2 3 3 10" xfId="51516" xr:uid="{57085196-01EE-467B-A049-F14E62D515F3}"/>
    <cellStyle name="Normal 18 2 2 3 3 11" xfId="3782" xr:uid="{C1F09ACC-BA31-4CE8-9071-2977E7E65C6C}"/>
    <cellStyle name="Normal 18 2 2 3 3 12" xfId="59568" xr:uid="{3AF8BC1C-0926-4115-B2F2-E21353A5E78A}"/>
    <cellStyle name="Normal 18 2 2 3 3 2" xfId="2977" xr:uid="{A0EEF13A-D456-4355-886C-AD2FA251A690}"/>
    <cellStyle name="Normal 18 2 2 3 3 2 10" xfId="59569" xr:uid="{0565A9B1-E26C-4502-A7CC-568341E7CFEA}"/>
    <cellStyle name="Normal 18 2 2 3 3 2 2" xfId="7439" xr:uid="{1AD4D4C0-9E50-4B46-8F9A-BFC9F70587E5}"/>
    <cellStyle name="Normal 18 2 2 3 3 2 2 2" xfId="11934" xr:uid="{D29DF59E-6A4B-4EDF-9C80-C591B93CE2EF}"/>
    <cellStyle name="Normal 18 2 2 3 3 2 2 2 2" xfId="30728" xr:uid="{2708708C-9C98-4EA3-B391-17B14FD9B09B}"/>
    <cellStyle name="Normal 18 2 2 3 3 2 2 2 2 2" xfId="49490" xr:uid="{CA44EF10-29F8-4A94-9BC4-694BB5B7DE2C}"/>
    <cellStyle name="Normal 18 2 2 3 3 2 2 2 3" xfId="21337" xr:uid="{7F148804-59CB-4945-BBDA-963062D69BAC}"/>
    <cellStyle name="Normal 18 2 2 3 3 2 2 2 4" xfId="40109" xr:uid="{7D02AE34-80F7-4D88-B35C-CA95E0EB8A33}"/>
    <cellStyle name="Normal 18 2 2 3 3 2 2 3" xfId="26474" xr:uid="{8F160168-73AE-448C-A781-A74F9E93ABA3}"/>
    <cellStyle name="Normal 18 2 2 3 3 2 2 3 2" xfId="45236" xr:uid="{B3D9E2FD-4BB8-4AB3-8E60-7B8BF2589B5E}"/>
    <cellStyle name="Normal 18 2 2 3 3 2 2 4" xfId="17083" xr:uid="{1070C5A0-62B4-487C-A47D-3C9EB5B0989A}"/>
    <cellStyle name="Normal 18 2 2 3 3 2 2 5" xfId="35855" xr:uid="{EBB1121E-64DB-4263-9A88-6C2571565B23}"/>
    <cellStyle name="Normal 18 2 2 3 3 2 2 6" xfId="54220" xr:uid="{6EAECEA1-8662-40C8-A121-64630AEFA42D}"/>
    <cellStyle name="Normal 18 2 2 3 3 2 2 7" xfId="62066" xr:uid="{223D57B7-D64D-4748-BC8E-E9D56A04AA5E}"/>
    <cellStyle name="Normal 18 2 2 3 3 2 3" xfId="11935" xr:uid="{5B799693-4081-4267-9F3E-6D2F866BB417}"/>
    <cellStyle name="Normal 18 2 2 3 3 2 3 2" xfId="30729" xr:uid="{B2B2710C-2C88-4BB6-8882-1D201C398827}"/>
    <cellStyle name="Normal 18 2 2 3 3 2 3 2 2" xfId="49491" xr:uid="{A226F43C-724D-424F-87C5-3A76DF0D0A86}"/>
    <cellStyle name="Normal 18 2 2 3 3 2 3 3" xfId="21338" xr:uid="{5ABEF69C-E675-4EBB-929E-3F2CAE1C470C}"/>
    <cellStyle name="Normal 18 2 2 3 3 2 3 4" xfId="40110" xr:uid="{6D079CCA-EB6A-4AD0-AEDD-81651080B9DB}"/>
    <cellStyle name="Normal 18 2 2 3 3 2 3 5" xfId="54221" xr:uid="{B48A89A8-6F8A-47F6-A5F0-4A9853249547}"/>
    <cellStyle name="Normal 18 2 2 3 3 2 3 6" xfId="62067" xr:uid="{871E4D99-620C-4FC6-97E8-5FC9317742FB}"/>
    <cellStyle name="Normal 18 2 2 3 3 2 4" xfId="9169" xr:uid="{54FD1112-3AB9-46DD-86A4-5DDE9D0D592D}"/>
    <cellStyle name="Normal 18 2 2 3 3 2 4 2" xfId="28025" xr:uid="{D89E3A55-0A03-45DC-B17A-A9A8DD1BAFD6}"/>
    <cellStyle name="Normal 18 2 2 3 3 2 4 2 2" xfId="46787" xr:uid="{4A54E2DA-FF2C-4182-88FC-61EAA1F69C25}"/>
    <cellStyle name="Normal 18 2 2 3 3 2 4 3" xfId="18634" xr:uid="{BB28F5C3-43D4-4682-91E2-C1BDD150DD5E}"/>
    <cellStyle name="Normal 18 2 2 3 3 2 4 4" xfId="37406" xr:uid="{08BD833F-14E9-490A-8242-34068467B23E}"/>
    <cellStyle name="Normal 18 2 2 3 3 2 5" xfId="24401" xr:uid="{D450CF39-54E1-4A2C-8F89-3ADBE2278A7A}"/>
    <cellStyle name="Normal 18 2 2 3 3 2 5 2" xfId="43164" xr:uid="{5B92FA57-B75F-4418-A37F-453DE5BA94D4}"/>
    <cellStyle name="Normal 18 2 2 3 3 2 6" xfId="15010" xr:uid="{DD9C0E8C-6C80-4A89-9EE4-2818F6F9EB7C}"/>
    <cellStyle name="Normal 18 2 2 3 3 2 7" xfId="33783" xr:uid="{57B9C126-A976-4703-95B7-B460ADD6E3EF}"/>
    <cellStyle name="Normal 18 2 2 3 3 2 8" xfId="51517" xr:uid="{24F7F721-C227-43F8-AA0D-492BE8854266}"/>
    <cellStyle name="Normal 18 2 2 3 3 2 9" xfId="5354" xr:uid="{C98BF328-74A2-4028-B514-771D45A07024}"/>
    <cellStyle name="Normal 18 2 2 3 3 3" xfId="6130" xr:uid="{A378FA91-A26F-4439-919B-C95440065469}"/>
    <cellStyle name="Normal 18 2 2 3 3 3 2" xfId="11936" xr:uid="{33E58B06-9B33-4C0C-97AA-1005974EA7D5}"/>
    <cellStyle name="Normal 18 2 2 3 3 3 2 2" xfId="30730" xr:uid="{C9CC7713-7693-4980-99F6-D30AC64D1A72}"/>
    <cellStyle name="Normal 18 2 2 3 3 3 2 2 2" xfId="49492" xr:uid="{C9E0428E-EE6B-487E-B116-B46A0F7A8840}"/>
    <cellStyle name="Normal 18 2 2 3 3 3 2 3" xfId="21339" xr:uid="{629E5641-30B5-4B37-8763-328D62DEFFA2}"/>
    <cellStyle name="Normal 18 2 2 3 3 3 2 4" xfId="40111" xr:uid="{470733D3-B4AE-488A-B17D-6136457171C1}"/>
    <cellStyle name="Normal 18 2 2 3 3 3 3" xfId="25177" xr:uid="{A7F0F204-4817-4898-9F5C-5CDB96D39C7B}"/>
    <cellStyle name="Normal 18 2 2 3 3 3 3 2" xfId="43939" xr:uid="{669C23FE-CEFA-4B67-BB12-579714C0E650}"/>
    <cellStyle name="Normal 18 2 2 3 3 3 4" xfId="15786" xr:uid="{E3C3C6EE-1CB7-47FA-B8F8-938F30F21CC3}"/>
    <cellStyle name="Normal 18 2 2 3 3 3 5" xfId="34558" xr:uid="{85B081B3-E1EC-4B87-B7B6-F3FF8736BCE3}"/>
    <cellStyle name="Normal 18 2 2 3 3 3 6" xfId="54222" xr:uid="{7906738C-1921-4B44-8F17-26627C69BB02}"/>
    <cellStyle name="Normal 18 2 2 3 3 3 7" xfId="62068" xr:uid="{C81B0916-0E8F-47ED-91C1-3F53EFD3E53A}"/>
    <cellStyle name="Normal 18 2 2 3 3 4" xfId="4579" xr:uid="{02A23AD0-2115-452D-89E4-F6C70977393E}"/>
    <cellStyle name="Normal 18 2 2 3 3 4 2" xfId="11937" xr:uid="{086B4957-B914-4BCF-9896-8567D5AB1865}"/>
    <cellStyle name="Normal 18 2 2 3 3 4 2 2" xfId="30731" xr:uid="{58CB5AE1-1982-40C1-AC61-AE04485A2EBD}"/>
    <cellStyle name="Normal 18 2 2 3 3 4 2 2 2" xfId="49493" xr:uid="{DAD26E0F-D9C1-415E-83D1-1D9DA4F190FD}"/>
    <cellStyle name="Normal 18 2 2 3 3 4 2 3" xfId="21340" xr:uid="{1AED833A-209A-48FF-B5B4-4BC47109CE21}"/>
    <cellStyle name="Normal 18 2 2 3 3 4 2 4" xfId="40112" xr:uid="{FD892B0A-C9A4-4563-9A1D-21A1B855D5AC}"/>
    <cellStyle name="Normal 18 2 2 3 3 4 3" xfId="23626" xr:uid="{3C23745B-D33F-41F5-B6E1-95D87D9E676A}"/>
    <cellStyle name="Normal 18 2 2 3 3 4 3 2" xfId="42389" xr:uid="{4763CED0-2DC7-4AB4-9C62-DA9713080446}"/>
    <cellStyle name="Normal 18 2 2 3 3 4 4" xfId="14235" xr:uid="{522D2050-A64D-4E52-BB2B-D1165BC3C924}"/>
    <cellStyle name="Normal 18 2 2 3 3 4 5" xfId="33008" xr:uid="{31C0E460-1512-430A-8D9B-1B14F4730DA2}"/>
    <cellStyle name="Normal 18 2 2 3 3 4 6" xfId="54223" xr:uid="{EC20F01C-7BA3-456B-AF98-31916790B3CD}"/>
    <cellStyle name="Normal 18 2 2 3 3 4 7" xfId="62069" xr:uid="{1BDAA960-994C-4F95-88D0-EE580FDC2369}"/>
    <cellStyle name="Normal 18 2 2 3 3 5" xfId="7438" xr:uid="{CD805474-143B-4E86-B660-AE1878134060}"/>
    <cellStyle name="Normal 18 2 2 3 3 5 2" xfId="26473" xr:uid="{66FC2E76-EA02-419C-9302-2B59DDC243F5}"/>
    <cellStyle name="Normal 18 2 2 3 3 5 2 2" xfId="45235" xr:uid="{73B72ADD-E1ED-4830-90CB-A123622C009E}"/>
    <cellStyle name="Normal 18 2 2 3 3 5 3" xfId="17082" xr:uid="{A1FA9EE1-AC68-4C9C-83C0-597554174C2F}"/>
    <cellStyle name="Normal 18 2 2 3 3 5 4" xfId="35854" xr:uid="{B63BE823-A373-4BC4-BBC3-CF3726961B5B}"/>
    <cellStyle name="Normal 18 2 2 3 3 6" xfId="9168" xr:uid="{840C1C75-227F-478F-8E13-E3719F83D32C}"/>
    <cellStyle name="Normal 18 2 2 3 3 6 2" xfId="28024" xr:uid="{CA1E582D-F698-4513-B3F3-CD0D75AEBB0B}"/>
    <cellStyle name="Normal 18 2 2 3 3 6 2 2" xfId="46786" xr:uid="{CDA4DBF7-0B06-4D8F-9AEF-B8A9B0CA9CE7}"/>
    <cellStyle name="Normal 18 2 2 3 3 6 3" xfId="18633" xr:uid="{BEEA4B2E-3914-41F0-B0E5-F36FD5021829}"/>
    <cellStyle name="Normal 18 2 2 3 3 6 4" xfId="37405" xr:uid="{930C6FF0-12C2-4763-A7D1-F847C3D5056A}"/>
    <cellStyle name="Normal 18 2 2 3 3 7" xfId="22831" xr:uid="{96F6DDB4-761C-4DF4-87E7-39AEB8A0A4B4}"/>
    <cellStyle name="Normal 18 2 2 3 3 7 2" xfId="41599" xr:uid="{90B115B3-007B-41B5-994C-A12C604DB48C}"/>
    <cellStyle name="Normal 18 2 2 3 3 8" xfId="13440" xr:uid="{19AF1173-32FD-4FD7-BDD2-4A179368F339}"/>
    <cellStyle name="Normal 18 2 2 3 3 9" xfId="32218" xr:uid="{08228C03-E5B6-45B9-A80E-3B64A11D4B65}"/>
    <cellStyle name="Normal 18 2 2 3 4" xfId="1699" xr:uid="{EB6DD93E-7B23-4238-9DA7-BC8B3FDD620A}"/>
    <cellStyle name="Normal 18 2 2 3 4 10" xfId="59570" xr:uid="{CC5D1A8A-8AF1-4CFB-A1FF-347F683740C9}"/>
    <cellStyle name="Normal 18 2 2 3 4 2" xfId="7440" xr:uid="{55A843EF-4D8A-47F5-849A-8777D05FFAA2}"/>
    <cellStyle name="Normal 18 2 2 3 4 2 2" xfId="11938" xr:uid="{6B447045-65BC-46D0-9E27-8D06C2329ACB}"/>
    <cellStyle name="Normal 18 2 2 3 4 2 2 2" xfId="30732" xr:uid="{7F26E8BA-0C09-4E97-A1A7-890F8C9DA271}"/>
    <cellStyle name="Normal 18 2 2 3 4 2 2 2 2" xfId="49494" xr:uid="{DED9DB3A-4259-45FD-BBD9-D4910466A400}"/>
    <cellStyle name="Normal 18 2 2 3 4 2 2 3" xfId="21341" xr:uid="{F16517F7-1AF9-410E-B703-9C176FFFCE95}"/>
    <cellStyle name="Normal 18 2 2 3 4 2 2 4" xfId="40113" xr:uid="{31CF8556-0FF6-464D-AA57-DAF303B88641}"/>
    <cellStyle name="Normal 18 2 2 3 4 2 3" xfId="26475" xr:uid="{E34CAA09-5FC6-4DE5-84CA-FF4EB00CCA60}"/>
    <cellStyle name="Normal 18 2 2 3 4 2 3 2" xfId="45237" xr:uid="{41C7C802-AA89-4751-9793-339D807F7F03}"/>
    <cellStyle name="Normal 18 2 2 3 4 2 4" xfId="17084" xr:uid="{E951E803-4933-4E0C-A3AA-1645596B57C5}"/>
    <cellStyle name="Normal 18 2 2 3 4 2 5" xfId="35856" xr:uid="{CCAD96C3-7BB4-4A9E-B0EC-5A2DD6FC8D72}"/>
    <cellStyle name="Normal 18 2 2 3 4 2 6" xfId="54224" xr:uid="{DEB8B41C-1485-4F10-9071-BCB725D076D7}"/>
    <cellStyle name="Normal 18 2 2 3 4 2 7" xfId="62070" xr:uid="{F0DA9940-52C4-4E14-A428-C7C72B51FF49}"/>
    <cellStyle name="Normal 18 2 2 3 4 3" xfId="11939" xr:uid="{33077EC6-E525-4CA5-A699-B17CF2735FAD}"/>
    <cellStyle name="Normal 18 2 2 3 4 3 2" xfId="30733" xr:uid="{5EC205E0-81A1-4336-91A7-93E4261CFD24}"/>
    <cellStyle name="Normal 18 2 2 3 4 3 2 2" xfId="49495" xr:uid="{E666E7C6-1DFB-47C8-AE96-0ADAB3A13E3E}"/>
    <cellStyle name="Normal 18 2 2 3 4 3 3" xfId="21342" xr:uid="{BCF4AB52-6B60-46CB-A16D-EA807E699B9C}"/>
    <cellStyle name="Normal 18 2 2 3 4 3 4" xfId="40114" xr:uid="{998688D1-4AC3-4D12-9BF3-971885B51DC5}"/>
    <cellStyle name="Normal 18 2 2 3 4 3 5" xfId="54225" xr:uid="{C2039ED7-D269-41FC-BBC3-AAE6ECB7C7B6}"/>
    <cellStyle name="Normal 18 2 2 3 4 3 6" xfId="62071" xr:uid="{86B8B6B4-125A-49E4-BF8E-BFA1218ED3BB}"/>
    <cellStyle name="Normal 18 2 2 3 4 4" xfId="9170" xr:uid="{E8E2371F-70E0-4183-AE46-E7F68B64A1BE}"/>
    <cellStyle name="Normal 18 2 2 3 4 4 2" xfId="28026" xr:uid="{B9E03218-3534-4B01-957F-15EE02BA580A}"/>
    <cellStyle name="Normal 18 2 2 3 4 4 2 2" xfId="46788" xr:uid="{FE5A478A-E138-4DC5-BA62-2C99A1D4D6B6}"/>
    <cellStyle name="Normal 18 2 2 3 4 4 3" xfId="18635" xr:uid="{556F63FE-AA60-46D4-877C-C40DB10E285B}"/>
    <cellStyle name="Normal 18 2 2 3 4 4 4" xfId="37407" xr:uid="{16B4681F-CC7B-432C-8C26-A3C578D4A39C}"/>
    <cellStyle name="Normal 18 2 2 3 4 5" xfId="23968" xr:uid="{D37CCF08-6186-43BB-9072-813E645D41C1}"/>
    <cellStyle name="Normal 18 2 2 3 4 5 2" xfId="42731" xr:uid="{3F745574-C9A1-4709-84D9-1897D083BBD9}"/>
    <cellStyle name="Normal 18 2 2 3 4 6" xfId="14577" xr:uid="{08878DA9-DAC8-479F-9B23-5202FD1B98F8}"/>
    <cellStyle name="Normal 18 2 2 3 4 7" xfId="33350" xr:uid="{D8607E0D-9673-4DF7-9668-75B48E12126E}"/>
    <cellStyle name="Normal 18 2 2 3 4 8" xfId="51518" xr:uid="{D2414FDC-CD69-46B0-91F8-90E6F8705A48}"/>
    <cellStyle name="Normal 18 2 2 3 4 9" xfId="4921" xr:uid="{2615BD65-017A-4F20-A9C1-2C08E0710C90}"/>
    <cellStyle name="Normal 18 2 2 3 5" xfId="5697" xr:uid="{00C2E6BA-F9E5-4D40-BD08-E4A4D9929637}"/>
    <cellStyle name="Normal 18 2 2 3 5 2" xfId="11940" xr:uid="{BD1EFFF1-0A57-4DDA-944A-778EABD48D8D}"/>
    <cellStyle name="Normal 18 2 2 3 5 2 2" xfId="30734" xr:uid="{2B64792F-A881-4E25-A8EE-8E7C1FA74502}"/>
    <cellStyle name="Normal 18 2 2 3 5 2 2 2" xfId="49496" xr:uid="{B7872899-E3DD-4474-9C12-4748E7E89297}"/>
    <cellStyle name="Normal 18 2 2 3 5 2 3" xfId="21343" xr:uid="{274B94E7-7646-4F76-B400-FE08C34C875A}"/>
    <cellStyle name="Normal 18 2 2 3 5 2 4" xfId="40115" xr:uid="{A3FB9BB6-DB5E-4FCD-BEF6-BDD109DAF0C3}"/>
    <cellStyle name="Normal 18 2 2 3 5 3" xfId="24744" xr:uid="{D6F2B090-606A-4E49-A259-FA89E101D42F}"/>
    <cellStyle name="Normal 18 2 2 3 5 3 2" xfId="43506" xr:uid="{070212A3-EF49-4619-A30D-720C703D8F7B}"/>
    <cellStyle name="Normal 18 2 2 3 5 4" xfId="15353" xr:uid="{06369F0C-31AD-460C-9801-5B7AF752E629}"/>
    <cellStyle name="Normal 18 2 2 3 5 5" xfId="34125" xr:uid="{D132DB6F-93B5-4D17-A8B3-5AB513768828}"/>
    <cellStyle name="Normal 18 2 2 3 5 6" xfId="54226" xr:uid="{2AD245A6-C92F-4D5E-9A07-E2836D75E110}"/>
    <cellStyle name="Normal 18 2 2 3 5 7" xfId="62072" xr:uid="{34B98D4A-A17D-4829-9539-42DFE67252BC}"/>
    <cellStyle name="Normal 18 2 2 3 6" xfId="4146" xr:uid="{F21B8F96-4FBD-4211-B544-2EFE76B439C2}"/>
    <cellStyle name="Normal 18 2 2 3 6 2" xfId="11941" xr:uid="{1BF2CEAB-2C22-496B-B86F-27478D34D4EF}"/>
    <cellStyle name="Normal 18 2 2 3 6 2 2" xfId="30735" xr:uid="{0F378E8D-AB43-4A12-91E4-C948514255A2}"/>
    <cellStyle name="Normal 18 2 2 3 6 2 2 2" xfId="49497" xr:uid="{8764294E-14B4-4F17-872E-950922EABCC3}"/>
    <cellStyle name="Normal 18 2 2 3 6 2 3" xfId="21344" xr:uid="{0B90A58E-6529-420E-A826-E17C2447EDF7}"/>
    <cellStyle name="Normal 18 2 2 3 6 2 4" xfId="40116" xr:uid="{2BD40447-5F38-4B95-9D38-F913B99CB8D5}"/>
    <cellStyle name="Normal 18 2 2 3 6 3" xfId="23193" xr:uid="{06034704-D2E1-48E7-BF82-EB19C8CCC1BD}"/>
    <cellStyle name="Normal 18 2 2 3 6 3 2" xfId="41956" xr:uid="{33C7D468-AD7B-4E13-A319-E456895C4661}"/>
    <cellStyle name="Normal 18 2 2 3 6 4" xfId="13802" xr:uid="{5C377C13-58E8-4D31-BF8D-81554DEA14A7}"/>
    <cellStyle name="Normal 18 2 2 3 6 5" xfId="32575" xr:uid="{542E967A-345B-425B-B677-9F1E6FCCCE41}"/>
    <cellStyle name="Normal 18 2 2 3 6 6" xfId="54227" xr:uid="{654F17E5-C382-4D0B-9F36-989724671993}"/>
    <cellStyle name="Normal 18 2 2 3 6 7" xfId="62073" xr:uid="{48760204-1EE2-446C-8C63-1B78AA4FDBF9}"/>
    <cellStyle name="Normal 18 2 2 3 7" xfId="7435" xr:uid="{C7958831-E025-45FF-ADB4-5556B64864E6}"/>
    <cellStyle name="Normal 18 2 2 3 7 2" xfId="26470" xr:uid="{7B8D1217-FD92-41A8-94E0-7A91CF75BE2A}"/>
    <cellStyle name="Normal 18 2 2 3 7 2 2" xfId="45232" xr:uid="{976909D8-5C92-4AF9-818B-79CE7605DF77}"/>
    <cellStyle name="Normal 18 2 2 3 7 3" xfId="17079" xr:uid="{98260554-CC5F-4F49-AD5C-C1D91C7A26E5}"/>
    <cellStyle name="Normal 18 2 2 3 7 4" xfId="35851" xr:uid="{CCEEBF59-3F6E-426D-8ABC-8B636BFFD6EF}"/>
    <cellStyle name="Normal 18 2 2 3 8" xfId="9165" xr:uid="{750076B2-86C7-4E73-A3D4-B057144F74E5}"/>
    <cellStyle name="Normal 18 2 2 3 8 2" xfId="28021" xr:uid="{EC5BFF18-DE8F-4D30-8AEC-A43F8A5770D2}"/>
    <cellStyle name="Normal 18 2 2 3 8 2 2" xfId="46783" xr:uid="{DE89B32E-7AEB-4AD1-BB66-EBD70022BF91}"/>
    <cellStyle name="Normal 18 2 2 3 8 3" xfId="18630" xr:uid="{18EA99F5-D734-43CE-BC65-2A2F3D03BC28}"/>
    <cellStyle name="Normal 18 2 2 3 8 4" xfId="37402" xr:uid="{A46CBFD5-39CF-4105-B58E-0DD6544C2C38}"/>
    <cellStyle name="Normal 18 2 2 3 9" xfId="22829" xr:uid="{EC379A17-A270-4204-BD45-19DAA18E593F}"/>
    <cellStyle name="Normal 18 2 2 3 9 2" xfId="41597" xr:uid="{537BACEE-4F92-4CC7-B2B8-67D542D6AB97}"/>
    <cellStyle name="Normal 18 2 2 4" xfId="1288" xr:uid="{1C3FCE88-5DD8-46DF-9031-5BBD18B38CBC}"/>
    <cellStyle name="Normal 18 2 2 4 10" xfId="13441" xr:uid="{9E1B2375-41FE-4E33-A67A-B468EEB27C75}"/>
    <cellStyle name="Normal 18 2 2 4 11" xfId="32219" xr:uid="{95B665DC-C366-4418-8CBB-BBC52A9A79CA}"/>
    <cellStyle name="Normal 18 2 2 4 12" xfId="51519" xr:uid="{56234903-6C45-4F01-B4D5-75A6AE2A56DD}"/>
    <cellStyle name="Normal 18 2 2 4 13" xfId="3783" xr:uid="{E9DE8CDD-0714-4662-AE67-11D54D8D8FE2}"/>
    <cellStyle name="Normal 18 2 2 4 14" xfId="59571" xr:uid="{68AA58AF-8E35-4AE8-B5E8-A5D7816723DA}"/>
    <cellStyle name="Normal 18 2 2 4 2" xfId="1946" xr:uid="{DDE715E5-6D32-4D79-A9DB-E546A5097BA7}"/>
    <cellStyle name="Normal 18 2 2 4 2 10" xfId="51520" xr:uid="{25B523AA-EC8A-4CF1-A8F7-783178AD3CD5}"/>
    <cellStyle name="Normal 18 2 2 4 2 11" xfId="3784" xr:uid="{AFBA3AA1-06F2-489D-8AE1-817F367A7525}"/>
    <cellStyle name="Normal 18 2 2 4 2 12" xfId="59572" xr:uid="{BCD766F1-D71E-4621-8D99-F9628F8DEDF2}"/>
    <cellStyle name="Normal 18 2 2 4 2 2" xfId="2978" xr:uid="{D4D0BD34-7B70-4BEE-8AEC-E222DBDCA885}"/>
    <cellStyle name="Normal 18 2 2 4 2 2 10" xfId="59573" xr:uid="{4C3315A8-AB07-4716-8AD7-647A0FA4D617}"/>
    <cellStyle name="Normal 18 2 2 4 2 2 2" xfId="7443" xr:uid="{F3CB9E83-E6D5-47ED-B406-F03B5C9314F5}"/>
    <cellStyle name="Normal 18 2 2 4 2 2 2 2" xfId="11942" xr:uid="{46592895-2450-4EE0-B445-564830F46CB9}"/>
    <cellStyle name="Normal 18 2 2 4 2 2 2 2 2" xfId="30736" xr:uid="{D4D6B328-54D2-4C7C-9B5E-8208ECFADE54}"/>
    <cellStyle name="Normal 18 2 2 4 2 2 2 2 2 2" xfId="49498" xr:uid="{D088D029-EDEE-4618-8C0A-371701F4A69D}"/>
    <cellStyle name="Normal 18 2 2 4 2 2 2 2 3" xfId="21345" xr:uid="{B127B083-8F01-4D2D-A3AF-6A3F7891A097}"/>
    <cellStyle name="Normal 18 2 2 4 2 2 2 2 4" xfId="40117" xr:uid="{14AC8065-5052-4CA5-8FEA-F07D72B686AE}"/>
    <cellStyle name="Normal 18 2 2 4 2 2 2 3" xfId="26478" xr:uid="{3687E1A6-05B6-41E6-88FA-F5D313989056}"/>
    <cellStyle name="Normal 18 2 2 4 2 2 2 3 2" xfId="45240" xr:uid="{D1272D50-15B1-475C-9F71-6FA9169B4929}"/>
    <cellStyle name="Normal 18 2 2 4 2 2 2 4" xfId="17087" xr:uid="{0C20DA65-ABB0-4ED8-9046-78BBC399DBA1}"/>
    <cellStyle name="Normal 18 2 2 4 2 2 2 5" xfId="35859" xr:uid="{5255672F-60DA-4271-A74C-1E4CC2B2E138}"/>
    <cellStyle name="Normal 18 2 2 4 2 2 2 6" xfId="54228" xr:uid="{9CD0AB38-9742-4C41-80B8-1789DD52E770}"/>
    <cellStyle name="Normal 18 2 2 4 2 2 2 7" xfId="62074" xr:uid="{3BC3011D-9F32-4265-B698-8E53A8E5B006}"/>
    <cellStyle name="Normal 18 2 2 4 2 2 3" xfId="11943" xr:uid="{794D26BF-EB80-4D9F-8EA7-B4BA1C8DE674}"/>
    <cellStyle name="Normal 18 2 2 4 2 2 3 2" xfId="30737" xr:uid="{26895B33-306F-4C1F-82DC-76BB02CF2514}"/>
    <cellStyle name="Normal 18 2 2 4 2 2 3 2 2" xfId="49499" xr:uid="{1C81872B-9FED-48BE-A421-79C4B13B72E3}"/>
    <cellStyle name="Normal 18 2 2 4 2 2 3 3" xfId="21346" xr:uid="{A2371A53-6F60-4B4C-9CD8-98BB09307F88}"/>
    <cellStyle name="Normal 18 2 2 4 2 2 3 4" xfId="40118" xr:uid="{CA3EF151-704B-4D5A-828E-458CE028814E}"/>
    <cellStyle name="Normal 18 2 2 4 2 2 3 5" xfId="54229" xr:uid="{45569DDC-AF90-44BC-BC83-FB2329C9A487}"/>
    <cellStyle name="Normal 18 2 2 4 2 2 3 6" xfId="62075" xr:uid="{2C30B3B2-E036-4C7D-931E-5ABFA5B858EE}"/>
    <cellStyle name="Normal 18 2 2 4 2 2 4" xfId="9173" xr:uid="{2EFBE4C3-BDE7-433E-A654-D81E29164617}"/>
    <cellStyle name="Normal 18 2 2 4 2 2 4 2" xfId="28029" xr:uid="{AC268DC6-D723-482B-AE41-CBB7C037B65D}"/>
    <cellStyle name="Normal 18 2 2 4 2 2 4 2 2" xfId="46791" xr:uid="{4D463273-5815-4191-B137-92BD427796A6}"/>
    <cellStyle name="Normal 18 2 2 4 2 2 4 3" xfId="18638" xr:uid="{C67248F6-BDDE-4795-ABE1-D7DA037D0D81}"/>
    <cellStyle name="Normal 18 2 2 4 2 2 4 4" xfId="37410" xr:uid="{7DBA07D2-D8A8-4C82-B016-94535B9D151E}"/>
    <cellStyle name="Normal 18 2 2 4 2 2 5" xfId="24226" xr:uid="{5B828D1A-9719-4CB5-9842-D71CB441EF72}"/>
    <cellStyle name="Normal 18 2 2 4 2 2 5 2" xfId="42989" xr:uid="{8016C687-08C3-45DE-BBA2-24F44D44507E}"/>
    <cellStyle name="Normal 18 2 2 4 2 2 6" xfId="14835" xr:uid="{74A38CDE-A1E6-4255-8EE5-40ED7DA7B347}"/>
    <cellStyle name="Normal 18 2 2 4 2 2 7" xfId="33608" xr:uid="{CF6ED010-0C35-465E-9F76-C8F898F6AB17}"/>
    <cellStyle name="Normal 18 2 2 4 2 2 8" xfId="51521" xr:uid="{64193BBC-11FB-41F4-821F-C183CE124416}"/>
    <cellStyle name="Normal 18 2 2 4 2 2 9" xfId="5179" xr:uid="{EE80134D-1983-434E-AE81-C72749E440DC}"/>
    <cellStyle name="Normal 18 2 2 4 2 3" xfId="5955" xr:uid="{17F9F2D6-4F46-4630-8445-DD11A0E85184}"/>
    <cellStyle name="Normal 18 2 2 4 2 3 2" xfId="11944" xr:uid="{384F2624-5713-422C-9D99-4FFBAC3F9D76}"/>
    <cellStyle name="Normal 18 2 2 4 2 3 2 2" xfId="30738" xr:uid="{11078EB3-6C09-4D8B-B50C-B2BB532B0EEF}"/>
    <cellStyle name="Normal 18 2 2 4 2 3 2 2 2" xfId="49500" xr:uid="{83F2331A-D540-4C90-8234-C76DA27C2302}"/>
    <cellStyle name="Normal 18 2 2 4 2 3 2 3" xfId="21347" xr:uid="{75C318A5-2FB5-479C-BDA2-C8B03B9E4AC7}"/>
    <cellStyle name="Normal 18 2 2 4 2 3 2 4" xfId="40119" xr:uid="{7345B939-6A4B-4833-B8AA-67840A9BDBC3}"/>
    <cellStyle name="Normal 18 2 2 4 2 3 3" xfId="25002" xr:uid="{B5024AE2-C3E5-4EDF-A04B-C9B1AF207F2A}"/>
    <cellStyle name="Normal 18 2 2 4 2 3 3 2" xfId="43764" xr:uid="{EA2A4308-C7FC-4BFA-A96F-BC076212F8D7}"/>
    <cellStyle name="Normal 18 2 2 4 2 3 4" xfId="15611" xr:uid="{0C7863E1-4203-4C6C-97F4-57629D091ACE}"/>
    <cellStyle name="Normal 18 2 2 4 2 3 5" xfId="34383" xr:uid="{BFEA8677-876B-4352-8D8C-0AFE984DCD75}"/>
    <cellStyle name="Normal 18 2 2 4 2 3 6" xfId="54230" xr:uid="{F2EAD35A-6527-4851-8DC5-9ED0D8543675}"/>
    <cellStyle name="Normal 18 2 2 4 2 3 7" xfId="62076" xr:uid="{0A58853D-CA2A-4E05-B059-8C5A553AD981}"/>
    <cellStyle name="Normal 18 2 2 4 2 4" xfId="4404" xr:uid="{A7A6A380-A123-44FB-B4D4-089E521860C3}"/>
    <cellStyle name="Normal 18 2 2 4 2 4 2" xfId="11945" xr:uid="{9C417F72-17E8-490D-B58A-C3C3B49ABCDE}"/>
    <cellStyle name="Normal 18 2 2 4 2 4 2 2" xfId="30739" xr:uid="{3F8FB000-04EB-4F63-8A40-7C8C627D6B45}"/>
    <cellStyle name="Normal 18 2 2 4 2 4 2 2 2" xfId="49501" xr:uid="{617318AD-E1C9-4FEB-B96D-BFF367AF0780}"/>
    <cellStyle name="Normal 18 2 2 4 2 4 2 3" xfId="21348" xr:uid="{7BE6AA56-719D-48DE-9E0F-D46CF29B8B4A}"/>
    <cellStyle name="Normal 18 2 2 4 2 4 2 4" xfId="40120" xr:uid="{145A86D4-4DAD-4503-B74A-56CD225DF74F}"/>
    <cellStyle name="Normal 18 2 2 4 2 4 3" xfId="23451" xr:uid="{3A76E46C-608D-46E4-944B-65808F97DAC9}"/>
    <cellStyle name="Normal 18 2 2 4 2 4 3 2" xfId="42214" xr:uid="{24130162-D03D-4FF2-B03A-29372908F0D1}"/>
    <cellStyle name="Normal 18 2 2 4 2 4 4" xfId="14060" xr:uid="{B70E3A10-616A-4639-947E-EA6B4AA544C3}"/>
    <cellStyle name="Normal 18 2 2 4 2 4 5" xfId="32833" xr:uid="{C7E0581C-333A-4126-8005-829A3FDE9042}"/>
    <cellStyle name="Normal 18 2 2 4 2 4 6" xfId="54231" xr:uid="{510C80D9-1224-42E4-8852-CD16EAF5AB00}"/>
    <cellStyle name="Normal 18 2 2 4 2 4 7" xfId="62077" xr:uid="{C2FCCC2E-F000-43A2-A63B-3F071BA6B190}"/>
    <cellStyle name="Normal 18 2 2 4 2 5" xfId="7442" xr:uid="{65DFE9D6-750B-492D-925C-FEFA46AABA79}"/>
    <cellStyle name="Normal 18 2 2 4 2 5 2" xfId="26477" xr:uid="{90876161-07F4-4D78-9E21-C0A8CEDA2258}"/>
    <cellStyle name="Normal 18 2 2 4 2 5 2 2" xfId="45239" xr:uid="{B4B42206-51B9-4576-976D-51D683C7CDAB}"/>
    <cellStyle name="Normal 18 2 2 4 2 5 3" xfId="17086" xr:uid="{C319B404-D75F-4218-9EFB-AD2CB2E97298}"/>
    <cellStyle name="Normal 18 2 2 4 2 5 4" xfId="35858" xr:uid="{201F42B9-7A1B-42CC-A8D4-2F8F36FA8E5C}"/>
    <cellStyle name="Normal 18 2 2 4 2 6" xfId="9172" xr:uid="{696A6BB7-7910-4962-B1BE-41CCA3315EA0}"/>
    <cellStyle name="Normal 18 2 2 4 2 6 2" xfId="28028" xr:uid="{BB839ADC-6577-486B-81A7-16B3271763D7}"/>
    <cellStyle name="Normal 18 2 2 4 2 6 2 2" xfId="46790" xr:uid="{DEEDD80C-F4D7-4ED9-96D5-77D8322D8DA4}"/>
    <cellStyle name="Normal 18 2 2 4 2 6 3" xfId="18637" xr:uid="{380A8AFB-5C00-4192-9C9D-6C0CEEF0D916}"/>
    <cellStyle name="Normal 18 2 2 4 2 6 4" xfId="37409" xr:uid="{9B995DE0-4D8A-4396-853F-685177ED6336}"/>
    <cellStyle name="Normal 18 2 2 4 2 7" xfId="22833" xr:uid="{2081E37C-2E2F-4DB0-88E6-DC2BEE74877D}"/>
    <cellStyle name="Normal 18 2 2 4 2 7 2" xfId="41601" xr:uid="{D34D954E-B393-4321-96E5-3A5062C844E1}"/>
    <cellStyle name="Normal 18 2 2 4 2 8" xfId="13442" xr:uid="{56748620-0F01-48CD-B300-7AC77CC11402}"/>
    <cellStyle name="Normal 18 2 2 4 2 9" xfId="32220" xr:uid="{CB705C40-03AA-4DA3-BFC0-E5EA5C3A77F9}"/>
    <cellStyle name="Normal 18 2 2 4 3" xfId="1534" xr:uid="{428C6B50-7F0D-4F6E-A468-87211BC158AA}"/>
    <cellStyle name="Normal 18 2 2 4 3 10" xfId="51522" xr:uid="{3EFB031A-0437-4410-B73E-D704FC0CF70D}"/>
    <cellStyle name="Normal 18 2 2 4 3 11" xfId="3785" xr:uid="{BBC8C30C-AD4F-444C-A2CB-E649D66C5287}"/>
    <cellStyle name="Normal 18 2 2 4 3 12" xfId="59574" xr:uid="{FADC87AA-3CB4-4A93-9645-BF991296E070}"/>
    <cellStyle name="Normal 18 2 2 4 3 2" xfId="2979" xr:uid="{AF50B47E-1FA5-4B4F-8FC7-9DB0C39642EF}"/>
    <cellStyle name="Normal 18 2 2 4 3 2 10" xfId="59575" xr:uid="{4508898C-EA68-4EA0-88C2-FA04ACD80DDC}"/>
    <cellStyle name="Normal 18 2 2 4 3 2 2" xfId="7445" xr:uid="{09FD3AA4-5CAF-4D98-A7F3-1A3A84B8A708}"/>
    <cellStyle name="Normal 18 2 2 4 3 2 2 2" xfId="11946" xr:uid="{51E0987E-EB04-46AD-97C7-41E2EEC0AE8A}"/>
    <cellStyle name="Normal 18 2 2 4 3 2 2 2 2" xfId="30740" xr:uid="{83F50862-89D8-4FA4-AC07-1DEB2B4D6730}"/>
    <cellStyle name="Normal 18 2 2 4 3 2 2 2 2 2" xfId="49502" xr:uid="{C8AC8B36-F8DB-4F19-90CF-BDD1857D5820}"/>
    <cellStyle name="Normal 18 2 2 4 3 2 2 2 3" xfId="21349" xr:uid="{2C9DE990-841E-4432-AEB1-167F0FD444AF}"/>
    <cellStyle name="Normal 18 2 2 4 3 2 2 2 4" xfId="40121" xr:uid="{EB890E07-8F24-45E0-A0B2-210EBB9EE89D}"/>
    <cellStyle name="Normal 18 2 2 4 3 2 2 3" xfId="26480" xr:uid="{B258F6A7-47D8-4BF6-9D0C-0F2CEA69CC18}"/>
    <cellStyle name="Normal 18 2 2 4 3 2 2 3 2" xfId="45242" xr:uid="{4EE41780-F642-4A7B-8133-AD247E216B64}"/>
    <cellStyle name="Normal 18 2 2 4 3 2 2 4" xfId="17089" xr:uid="{F2D8E63A-29D0-4FA5-AB94-FF2031E22C1E}"/>
    <cellStyle name="Normal 18 2 2 4 3 2 2 5" xfId="35861" xr:uid="{F9F6E43D-F002-4588-B22C-0680D72BC870}"/>
    <cellStyle name="Normal 18 2 2 4 3 2 2 6" xfId="54232" xr:uid="{950B0A98-AF8E-4D9A-B20A-63D0ACDDB244}"/>
    <cellStyle name="Normal 18 2 2 4 3 2 2 7" xfId="62078" xr:uid="{CFDF219F-AC28-4E2B-8A27-EF4E990F3BDB}"/>
    <cellStyle name="Normal 18 2 2 4 3 2 3" xfId="11947" xr:uid="{B1781905-4CEB-4AF1-AD5C-529BEDD1287C}"/>
    <cellStyle name="Normal 18 2 2 4 3 2 3 2" xfId="30741" xr:uid="{3F1711F4-B5D9-4556-AA38-040D5EAC0554}"/>
    <cellStyle name="Normal 18 2 2 4 3 2 3 2 2" xfId="49503" xr:uid="{B7ADE7D2-8472-4FDE-B3D0-54BF91CC22DF}"/>
    <cellStyle name="Normal 18 2 2 4 3 2 3 3" xfId="21350" xr:uid="{33F85631-13A9-425D-B677-ECB059BE57E5}"/>
    <cellStyle name="Normal 18 2 2 4 3 2 3 4" xfId="40122" xr:uid="{C7366AAA-8F23-4F8C-8CEE-D4B2278944E8}"/>
    <cellStyle name="Normal 18 2 2 4 3 2 3 5" xfId="54233" xr:uid="{21931E31-2B8B-4682-A1F0-C407938717E7}"/>
    <cellStyle name="Normal 18 2 2 4 3 2 3 6" xfId="62079" xr:uid="{5B7156A3-3027-45ED-97B1-DE1B011E32E7}"/>
    <cellStyle name="Normal 18 2 2 4 3 2 4" xfId="9175" xr:uid="{6E29F5B7-D5D8-4B5F-BFB3-6848039E3DF0}"/>
    <cellStyle name="Normal 18 2 2 4 3 2 4 2" xfId="28031" xr:uid="{485EEC92-826E-485F-9FF1-785C329D190D}"/>
    <cellStyle name="Normal 18 2 2 4 3 2 4 2 2" xfId="46793" xr:uid="{B30C7481-B445-44C2-80BF-F2C49C6ADA1B}"/>
    <cellStyle name="Normal 18 2 2 4 3 2 4 3" xfId="18640" xr:uid="{F52A53ED-252A-46AB-82C0-7F3018B6B5D2}"/>
    <cellStyle name="Normal 18 2 2 4 3 2 4 4" xfId="37412" xr:uid="{488CC4F1-B715-4E31-8E6A-A76F35455B0B}"/>
    <cellStyle name="Normal 18 2 2 4 3 2 5" xfId="24444" xr:uid="{4DB0ACA7-216F-4DE5-8304-33BE872524EC}"/>
    <cellStyle name="Normal 18 2 2 4 3 2 5 2" xfId="43207" xr:uid="{1BDD351E-7563-4F13-A031-59D434C7B88E}"/>
    <cellStyle name="Normal 18 2 2 4 3 2 6" xfId="15053" xr:uid="{DF512B8C-EC22-40A3-A482-5B5387C13C48}"/>
    <cellStyle name="Normal 18 2 2 4 3 2 7" xfId="33826" xr:uid="{217A01C0-07B1-4DF5-B6F1-A818ADE99EC7}"/>
    <cellStyle name="Normal 18 2 2 4 3 2 8" xfId="51523" xr:uid="{8428132A-F14F-4C79-9898-F1BDEA14608B}"/>
    <cellStyle name="Normal 18 2 2 4 3 2 9" xfId="5397" xr:uid="{843D48FD-51BA-4DC4-AEEC-29744F94BC56}"/>
    <cellStyle name="Normal 18 2 2 4 3 3" xfId="6173" xr:uid="{96A82691-D271-472C-B0B5-C363CAFE6173}"/>
    <cellStyle name="Normal 18 2 2 4 3 3 2" xfId="11948" xr:uid="{61CCE4FA-66D9-4B89-8FAC-A086528EC07F}"/>
    <cellStyle name="Normal 18 2 2 4 3 3 2 2" xfId="30742" xr:uid="{F206BBBB-216F-435A-B71F-69FF8525F024}"/>
    <cellStyle name="Normal 18 2 2 4 3 3 2 2 2" xfId="49504" xr:uid="{E7115561-CD6F-41E9-817D-6474C4114A09}"/>
    <cellStyle name="Normal 18 2 2 4 3 3 2 3" xfId="21351" xr:uid="{EB2E91AA-4A7E-4FC7-83E4-28EB861E676B}"/>
    <cellStyle name="Normal 18 2 2 4 3 3 2 4" xfId="40123" xr:uid="{43E282A5-F183-40CB-969C-2A3FDD726033}"/>
    <cellStyle name="Normal 18 2 2 4 3 3 3" xfId="25220" xr:uid="{DE6A3796-A9EA-4210-98D9-C789B69B188C}"/>
    <cellStyle name="Normal 18 2 2 4 3 3 3 2" xfId="43982" xr:uid="{3CEF97DB-C225-4F2D-83F6-33A27F92649A}"/>
    <cellStyle name="Normal 18 2 2 4 3 3 4" xfId="15829" xr:uid="{4067E4BB-9B40-4599-8AD9-7BD8AB0804B9}"/>
    <cellStyle name="Normal 18 2 2 4 3 3 5" xfId="34601" xr:uid="{E1A2A6FA-83FB-4419-8060-03DA458E5579}"/>
    <cellStyle name="Normal 18 2 2 4 3 3 6" xfId="54234" xr:uid="{D83DCE4A-C13D-4220-953A-599E2CF2F5A2}"/>
    <cellStyle name="Normal 18 2 2 4 3 3 7" xfId="62080" xr:uid="{DAD4716E-C957-4E2F-9F1B-E587589C4FDA}"/>
    <cellStyle name="Normal 18 2 2 4 3 4" xfId="4622" xr:uid="{2A2C10CD-5871-4F2A-83F6-ABC058229F8C}"/>
    <cellStyle name="Normal 18 2 2 4 3 4 2" xfId="11949" xr:uid="{E5AA0469-44A5-4C76-B2A6-FEFE56EF685B}"/>
    <cellStyle name="Normal 18 2 2 4 3 4 2 2" xfId="30743" xr:uid="{51DFEB00-8525-4F82-95E8-0CE9055C0D32}"/>
    <cellStyle name="Normal 18 2 2 4 3 4 2 2 2" xfId="49505" xr:uid="{3CE4382D-89A1-42DE-B938-6D1F5BDC99B4}"/>
    <cellStyle name="Normal 18 2 2 4 3 4 2 3" xfId="21352" xr:uid="{82612B83-154D-4D59-B8C4-B054C53A8DCC}"/>
    <cellStyle name="Normal 18 2 2 4 3 4 2 4" xfId="40124" xr:uid="{819DCF80-8C78-43AB-AC0B-F062F4438EC1}"/>
    <cellStyle name="Normal 18 2 2 4 3 4 3" xfId="23669" xr:uid="{90CF1F22-3A6A-4640-A941-77ABD88660F0}"/>
    <cellStyle name="Normal 18 2 2 4 3 4 3 2" xfId="42432" xr:uid="{EA25E44D-69F7-4E70-BB5B-78FE8EFD6FC6}"/>
    <cellStyle name="Normal 18 2 2 4 3 4 4" xfId="14278" xr:uid="{CA7A3221-D835-437F-8B2E-1AFCA8CDABB6}"/>
    <cellStyle name="Normal 18 2 2 4 3 4 5" xfId="33051" xr:uid="{516E2FD6-6CE0-4F6F-8C8B-871441631825}"/>
    <cellStyle name="Normal 18 2 2 4 3 4 6" xfId="54235" xr:uid="{1204F483-F769-4EE1-8EED-AF9359603826}"/>
    <cellStyle name="Normal 18 2 2 4 3 4 7" xfId="62081" xr:uid="{4BF2F122-53B1-4F61-851B-24114EC9F83C}"/>
    <cellStyle name="Normal 18 2 2 4 3 5" xfId="7444" xr:uid="{1F9FD8F3-61D9-4FFE-BBD5-C64A88A7E18D}"/>
    <cellStyle name="Normal 18 2 2 4 3 5 2" xfId="26479" xr:uid="{5533C501-E659-4FF7-A2C4-15251F89A676}"/>
    <cellStyle name="Normal 18 2 2 4 3 5 2 2" xfId="45241" xr:uid="{37092296-A39C-48E0-B0E7-9F9F6D1FB3F7}"/>
    <cellStyle name="Normal 18 2 2 4 3 5 3" xfId="17088" xr:uid="{961FFE49-A760-4582-8B03-E2EE480BEF93}"/>
    <cellStyle name="Normal 18 2 2 4 3 5 4" xfId="35860" xr:uid="{48F6D583-8F13-4261-B124-CDDCAA38C1DE}"/>
    <cellStyle name="Normal 18 2 2 4 3 6" xfId="9174" xr:uid="{7E688907-9423-42BE-ABC0-1BCC5D4A094E}"/>
    <cellStyle name="Normal 18 2 2 4 3 6 2" xfId="28030" xr:uid="{88E3543C-6FE4-4E15-B532-147E3D35C400}"/>
    <cellStyle name="Normal 18 2 2 4 3 6 2 2" xfId="46792" xr:uid="{732052B8-4281-4447-A3AF-E8F6199F3AC1}"/>
    <cellStyle name="Normal 18 2 2 4 3 6 3" xfId="18639" xr:uid="{11093C21-AAD7-4435-B39C-A07F3E00BF5D}"/>
    <cellStyle name="Normal 18 2 2 4 3 6 4" xfId="37411" xr:uid="{0B6FEC0F-D161-4F53-B0D1-8393365F4B4E}"/>
    <cellStyle name="Normal 18 2 2 4 3 7" xfId="22834" xr:uid="{46C655B6-5CB7-42AE-A471-9ADFAFEA5FAE}"/>
    <cellStyle name="Normal 18 2 2 4 3 7 2" xfId="41602" xr:uid="{FC47BA8B-4A68-4913-8A80-0008791EA67D}"/>
    <cellStyle name="Normal 18 2 2 4 3 8" xfId="13443" xr:uid="{9DFA9CD1-FB26-4A9A-9474-7720A7D0636F}"/>
    <cellStyle name="Normal 18 2 2 4 3 9" xfId="32221" xr:uid="{CC890A0E-ED16-4DC5-9A0A-E2B5D7F8CE4A}"/>
    <cellStyle name="Normal 18 2 2 4 4" xfId="2980" xr:uid="{29EBB8E5-AC4D-4246-BAB9-2B5BD934ED29}"/>
    <cellStyle name="Normal 18 2 2 4 4 10" xfId="59576" xr:uid="{938E7D09-4CDD-48A8-88B3-3D1418FB922C}"/>
    <cellStyle name="Normal 18 2 2 4 4 2" xfId="7446" xr:uid="{D1DB8A39-EEC5-4820-B738-67333F5B086D}"/>
    <cellStyle name="Normal 18 2 2 4 4 2 2" xfId="11950" xr:uid="{22F6D77D-104A-4320-989F-C61488570668}"/>
    <cellStyle name="Normal 18 2 2 4 4 2 2 2" xfId="30744" xr:uid="{D2E76AB4-752C-458F-BD82-E45B0B1AED5F}"/>
    <cellStyle name="Normal 18 2 2 4 4 2 2 2 2" xfId="49506" xr:uid="{7F4E6F5A-BFDE-4F7E-B747-CF1EB0A7FDDA}"/>
    <cellStyle name="Normal 18 2 2 4 4 2 2 3" xfId="21353" xr:uid="{AC815A0C-2A22-44DA-B3B4-FB14C23DFFEA}"/>
    <cellStyle name="Normal 18 2 2 4 4 2 2 4" xfId="40125" xr:uid="{46A9822A-47AE-4C28-B1A2-B3BD38B2B145}"/>
    <cellStyle name="Normal 18 2 2 4 4 2 3" xfId="26481" xr:uid="{42FC21DE-A8E3-4F80-9492-6BD665C2E312}"/>
    <cellStyle name="Normal 18 2 2 4 4 2 3 2" xfId="45243" xr:uid="{8D325C92-C5DE-4EBF-9899-F7194D7D81FA}"/>
    <cellStyle name="Normal 18 2 2 4 4 2 4" xfId="17090" xr:uid="{DC2E6E28-613D-4109-B10A-0BF7969F0201}"/>
    <cellStyle name="Normal 18 2 2 4 4 2 5" xfId="35862" xr:uid="{6B0E56AB-3F5C-46A5-ACD8-5E4B28C55631}"/>
    <cellStyle name="Normal 18 2 2 4 4 2 6" xfId="54236" xr:uid="{B91455B1-7B6B-46C7-B9EA-A4AEB1D82088}"/>
    <cellStyle name="Normal 18 2 2 4 4 2 7" xfId="62082" xr:uid="{BB6E5AE9-DE31-4D87-9C64-2534B8321C91}"/>
    <cellStyle name="Normal 18 2 2 4 4 3" xfId="11951" xr:uid="{B305726C-1E3F-4382-81E5-03088C46F2DF}"/>
    <cellStyle name="Normal 18 2 2 4 4 3 2" xfId="30745" xr:uid="{C994B22E-03A3-4546-9E8C-3BB45A012123}"/>
    <cellStyle name="Normal 18 2 2 4 4 3 2 2" xfId="49507" xr:uid="{E17D7F77-63B7-47B5-ADEB-20584E137EE2}"/>
    <cellStyle name="Normal 18 2 2 4 4 3 3" xfId="21354" xr:uid="{DF4E1ED5-5748-4FE2-B96F-63EB1123A05E}"/>
    <cellStyle name="Normal 18 2 2 4 4 3 4" xfId="40126" xr:uid="{9B17488A-543B-499B-9308-3F40674DC940}"/>
    <cellStyle name="Normal 18 2 2 4 4 3 5" xfId="54237" xr:uid="{A2F19126-32B3-4F85-9A68-1F8E7D6788E0}"/>
    <cellStyle name="Normal 18 2 2 4 4 3 6" xfId="62083" xr:uid="{45C4895E-3FB3-4F59-8C08-926644014028}"/>
    <cellStyle name="Normal 18 2 2 4 4 4" xfId="9176" xr:uid="{58EBF380-756F-46F6-ABBF-2B8C128D6E31}"/>
    <cellStyle name="Normal 18 2 2 4 4 4 2" xfId="28032" xr:uid="{2DA2FCA7-1F97-43FB-98F2-532C7D4CB101}"/>
    <cellStyle name="Normal 18 2 2 4 4 4 2 2" xfId="46794" xr:uid="{0AC6856B-D80D-443B-B663-15348B808A09}"/>
    <cellStyle name="Normal 18 2 2 4 4 4 3" xfId="18641" xr:uid="{E0A418B2-87CA-4B4E-AB30-181F82A48371}"/>
    <cellStyle name="Normal 18 2 2 4 4 4 4" xfId="37413" xr:uid="{BF843F0B-DCFA-46BB-9A15-A57F31E741F2}"/>
    <cellStyle name="Normal 18 2 2 4 4 5" xfId="24011" xr:uid="{ED9F7309-554D-456F-87C4-EEA721743047}"/>
    <cellStyle name="Normal 18 2 2 4 4 5 2" xfId="42774" xr:uid="{CD3FFD55-A244-4273-94EC-A66D86B0E311}"/>
    <cellStyle name="Normal 18 2 2 4 4 6" xfId="14620" xr:uid="{677E1111-5493-4E3D-AE25-D5ACCE75659C}"/>
    <cellStyle name="Normal 18 2 2 4 4 7" xfId="33393" xr:uid="{D3593C19-4C3B-458F-92B8-6F149371AA22}"/>
    <cellStyle name="Normal 18 2 2 4 4 8" xfId="51524" xr:uid="{1D523251-BAC2-4899-B9D5-A0FB6A91E124}"/>
    <cellStyle name="Normal 18 2 2 4 4 9" xfId="4964" xr:uid="{BFB7ADCC-11E5-4D35-A0EB-21580EC7C422}"/>
    <cellStyle name="Normal 18 2 2 4 5" xfId="5740" xr:uid="{0BAE4C92-557C-4172-9B47-9922E0845F3C}"/>
    <cellStyle name="Normal 18 2 2 4 5 2" xfId="11952" xr:uid="{557F4AB9-CD5C-4ABF-B67A-3ED5D69D1748}"/>
    <cellStyle name="Normal 18 2 2 4 5 2 2" xfId="30746" xr:uid="{F3BBF0D2-BFE7-4739-90A0-7839F9A00838}"/>
    <cellStyle name="Normal 18 2 2 4 5 2 2 2" xfId="49508" xr:uid="{3A7F222B-FD32-4D4E-AB51-93259075256E}"/>
    <cellStyle name="Normal 18 2 2 4 5 2 3" xfId="21355" xr:uid="{BA91280C-7608-49B5-8B3F-B2680513002B}"/>
    <cellStyle name="Normal 18 2 2 4 5 2 4" xfId="40127" xr:uid="{06C2A6A7-0EF5-41E1-8AF1-88058F91EE3F}"/>
    <cellStyle name="Normal 18 2 2 4 5 3" xfId="24787" xr:uid="{153B6E78-798B-40B3-98FF-B5EE319A651D}"/>
    <cellStyle name="Normal 18 2 2 4 5 3 2" xfId="43549" xr:uid="{D285EF17-1E04-4786-ACE0-87AC47A8BBB7}"/>
    <cellStyle name="Normal 18 2 2 4 5 4" xfId="15396" xr:uid="{6E261786-D792-4B5C-831B-B68972433267}"/>
    <cellStyle name="Normal 18 2 2 4 5 5" xfId="34168" xr:uid="{78DCC16F-24C0-4BCF-BD03-43646A1FE8BB}"/>
    <cellStyle name="Normal 18 2 2 4 5 6" xfId="54238" xr:uid="{534B5BF6-CB68-4485-AF58-A424F625C9E6}"/>
    <cellStyle name="Normal 18 2 2 4 5 7" xfId="62084" xr:uid="{7223DDE4-D10E-4D09-9D2C-942D798C9649}"/>
    <cellStyle name="Normal 18 2 2 4 6" xfId="4189" xr:uid="{CE98FA57-91E4-4ADB-9785-37A0EFBA25ED}"/>
    <cellStyle name="Normal 18 2 2 4 6 2" xfId="11953" xr:uid="{ED9152DE-6900-42EC-A7D7-AF5EDF21A936}"/>
    <cellStyle name="Normal 18 2 2 4 6 2 2" xfId="30747" xr:uid="{37E14F83-D530-4DE4-805E-97E608D86301}"/>
    <cellStyle name="Normal 18 2 2 4 6 2 2 2" xfId="49509" xr:uid="{C83C6D6D-5303-4D17-AF94-2AB8744A6121}"/>
    <cellStyle name="Normal 18 2 2 4 6 2 3" xfId="21356" xr:uid="{CCD0273E-1D57-4515-BD27-3E4DAD5F54C5}"/>
    <cellStyle name="Normal 18 2 2 4 6 2 4" xfId="40128" xr:uid="{6E997D47-FEF3-42EB-9418-AD10CE35BD50}"/>
    <cellStyle name="Normal 18 2 2 4 6 3" xfId="23236" xr:uid="{5EFC17CA-D7D9-4213-AB36-B84F8C647CBD}"/>
    <cellStyle name="Normal 18 2 2 4 6 3 2" xfId="41999" xr:uid="{4DEA1385-E7E4-4F41-A004-39E5BD673C8E}"/>
    <cellStyle name="Normal 18 2 2 4 6 4" xfId="13845" xr:uid="{3B099981-CA34-4F92-BF0C-D00164625064}"/>
    <cellStyle name="Normal 18 2 2 4 6 5" xfId="32618" xr:uid="{9B2E2446-879E-44B3-AAA5-F08681B3138E}"/>
    <cellStyle name="Normal 18 2 2 4 6 6" xfId="54239" xr:uid="{98E29A94-A81E-4EB1-BAAB-2FE38E272EF3}"/>
    <cellStyle name="Normal 18 2 2 4 6 7" xfId="62085" xr:uid="{11802A85-1DFD-41D7-864C-6E9F5CD0891E}"/>
    <cellStyle name="Normal 18 2 2 4 7" xfId="7441" xr:uid="{EB4D78D8-8AE1-41C1-9A9A-00CF25820F22}"/>
    <cellStyle name="Normal 18 2 2 4 7 2" xfId="26476" xr:uid="{087F5AE7-A607-4E85-9D33-56ED46146D06}"/>
    <cellStyle name="Normal 18 2 2 4 7 2 2" xfId="45238" xr:uid="{8B398A42-4669-4262-B286-044A69B087DC}"/>
    <cellStyle name="Normal 18 2 2 4 7 3" xfId="17085" xr:uid="{495F580E-1E8A-48D0-925E-2D26B72B109D}"/>
    <cellStyle name="Normal 18 2 2 4 7 4" xfId="35857" xr:uid="{E1B64A69-D21D-405C-91B6-4E1022C90572}"/>
    <cellStyle name="Normal 18 2 2 4 8" xfId="9171" xr:uid="{75DD12AD-8335-4B47-87E2-3563CE0C1E2D}"/>
    <cellStyle name="Normal 18 2 2 4 8 2" xfId="28027" xr:uid="{46D7CBCD-A3AA-4BB4-921D-92C92ABEF3C1}"/>
    <cellStyle name="Normal 18 2 2 4 8 2 2" xfId="46789" xr:uid="{4B2DC28E-C838-40C2-B472-754325C1721A}"/>
    <cellStyle name="Normal 18 2 2 4 8 3" xfId="18636" xr:uid="{A9EB9FA6-B4FC-48C3-B931-940B05DC6451}"/>
    <cellStyle name="Normal 18 2 2 4 8 4" xfId="37408" xr:uid="{30CFE1F5-C0EE-4616-9E78-8A4CED2CCBF9}"/>
    <cellStyle name="Normal 18 2 2 4 9" xfId="22832" xr:uid="{A9540F86-6070-422E-8322-240F6F9CAD1B}"/>
    <cellStyle name="Normal 18 2 2 4 9 2" xfId="41600" xr:uid="{103B03CC-A323-42BF-BCA1-222697A50CFE}"/>
    <cellStyle name="Normal 18 2 2 5" xfId="1740" xr:uid="{E82AA67A-1EBE-4B11-88E0-B2ED1E50DC38}"/>
    <cellStyle name="Normal 18 2 2 5 10" xfId="13444" xr:uid="{35DD7B72-CD5E-45E6-B81C-D5F09F512F61}"/>
    <cellStyle name="Normal 18 2 2 5 11" xfId="32222" xr:uid="{3E834519-2F7E-4CC9-8B1B-03A26E0C97A2}"/>
    <cellStyle name="Normal 18 2 2 5 12" xfId="51525" xr:uid="{6BDBA78D-DC7E-4BB5-9F2B-1C3D235EA6BD}"/>
    <cellStyle name="Normal 18 2 2 5 13" xfId="3786" xr:uid="{B1E7F573-4EB3-4B27-B60E-1D053595096B}"/>
    <cellStyle name="Normal 18 2 2 5 14" xfId="59577" xr:uid="{9849FA3E-94E4-4E3B-B65E-4A349931DAFB}"/>
    <cellStyle name="Normal 18 2 2 5 2" xfId="2981" xr:uid="{D063D082-913E-4335-A342-A40044C38E02}"/>
    <cellStyle name="Normal 18 2 2 5 2 10" xfId="51526" xr:uid="{C61FD1AF-072C-4F2A-929B-A98F4ACDB254}"/>
    <cellStyle name="Normal 18 2 2 5 2 11" xfId="3787" xr:uid="{E17A02ED-F1B3-4762-A0AD-5BE02900A8DA}"/>
    <cellStyle name="Normal 18 2 2 5 2 12" xfId="59578" xr:uid="{73FD63E8-37EF-466E-940A-CF04F8BB7553}"/>
    <cellStyle name="Normal 18 2 2 5 2 2" xfId="2982" xr:uid="{29182D92-EC2B-479B-ABE1-C03F21A224EB}"/>
    <cellStyle name="Normal 18 2 2 5 2 2 10" xfId="59579" xr:uid="{AE730582-0200-4BA7-8952-540E421EEC6B}"/>
    <cellStyle name="Normal 18 2 2 5 2 2 2" xfId="7449" xr:uid="{0EB68C9F-99CC-4EE9-98AA-256AA8D4D9D9}"/>
    <cellStyle name="Normal 18 2 2 5 2 2 2 2" xfId="11954" xr:uid="{EBAE1542-7D7E-4BED-B184-14D3646C43D4}"/>
    <cellStyle name="Normal 18 2 2 5 2 2 2 2 2" xfId="30748" xr:uid="{AA898DE3-78A7-41C7-8247-31EE663C6201}"/>
    <cellStyle name="Normal 18 2 2 5 2 2 2 2 2 2" xfId="49510" xr:uid="{A1209914-473A-41BD-B58E-FCC2EE7631A4}"/>
    <cellStyle name="Normal 18 2 2 5 2 2 2 2 3" xfId="21357" xr:uid="{CFBF904C-05D0-49EC-A56F-5CB212ED233E}"/>
    <cellStyle name="Normal 18 2 2 5 2 2 2 2 4" xfId="40129" xr:uid="{BEB4CF83-01FA-45B7-8987-4A6AAC916D39}"/>
    <cellStyle name="Normal 18 2 2 5 2 2 2 3" xfId="26484" xr:uid="{7A1C1975-A809-43B5-8DEB-1E81DF4EF027}"/>
    <cellStyle name="Normal 18 2 2 5 2 2 2 3 2" xfId="45246" xr:uid="{B8ECAD8B-3DAF-4E53-BC36-650DB9948852}"/>
    <cellStyle name="Normal 18 2 2 5 2 2 2 4" xfId="17093" xr:uid="{C42E0697-74C5-44FD-9EF9-FB5370327D35}"/>
    <cellStyle name="Normal 18 2 2 5 2 2 2 5" xfId="35865" xr:uid="{7E621EE3-A5F3-4D5B-9AA1-FEE6249F2822}"/>
    <cellStyle name="Normal 18 2 2 5 2 2 2 6" xfId="54240" xr:uid="{F1A8DEDC-4D3A-4974-8794-3CF9DBCCED5F}"/>
    <cellStyle name="Normal 18 2 2 5 2 2 2 7" xfId="62086" xr:uid="{DC5EF3FE-D4DF-4030-AA4B-0C9D2FB3D2AF}"/>
    <cellStyle name="Normal 18 2 2 5 2 2 3" xfId="11955" xr:uid="{FF4E4562-0E1E-4E06-881F-033BC0FD1CDE}"/>
    <cellStyle name="Normal 18 2 2 5 2 2 3 2" xfId="30749" xr:uid="{32C9DD41-798D-48B9-9324-CF060CC5FC34}"/>
    <cellStyle name="Normal 18 2 2 5 2 2 3 2 2" xfId="49511" xr:uid="{A025ECEF-9ADD-4F5B-9908-9535BBC2B6B6}"/>
    <cellStyle name="Normal 18 2 2 5 2 2 3 3" xfId="21358" xr:uid="{9371B0B3-3E31-40E0-95E4-52F19B38BF2A}"/>
    <cellStyle name="Normal 18 2 2 5 2 2 3 4" xfId="40130" xr:uid="{C1555EAE-5228-4F76-A8A4-E7E1428D5702}"/>
    <cellStyle name="Normal 18 2 2 5 2 2 3 5" xfId="54241" xr:uid="{1669AB01-2651-4C26-B783-2ED8F54D4654}"/>
    <cellStyle name="Normal 18 2 2 5 2 2 3 6" xfId="62087" xr:uid="{9E68A99C-2DF8-47F6-A594-C3719D831C06}"/>
    <cellStyle name="Normal 18 2 2 5 2 2 4" xfId="9179" xr:uid="{8926C700-6D1A-42AD-9E21-BA74D6E9D777}"/>
    <cellStyle name="Normal 18 2 2 5 2 2 4 2" xfId="28035" xr:uid="{B5FCF20C-346A-4848-A0C6-4FB377586295}"/>
    <cellStyle name="Normal 18 2 2 5 2 2 4 2 2" xfId="46797" xr:uid="{22A9800D-AF65-42FD-A488-BF972C7F8F59}"/>
    <cellStyle name="Normal 18 2 2 5 2 2 4 3" xfId="18644" xr:uid="{04F26B53-CD64-4B04-9803-549573813971}"/>
    <cellStyle name="Normal 18 2 2 5 2 2 4 4" xfId="37416" xr:uid="{9DF22A7F-C5A6-4318-82D4-A19CAD92AC4C}"/>
    <cellStyle name="Normal 18 2 2 5 2 2 5" xfId="24269" xr:uid="{15F04A52-03B6-4A11-B740-356211110787}"/>
    <cellStyle name="Normal 18 2 2 5 2 2 5 2" xfId="43032" xr:uid="{C1ED5F9D-A08E-4ED6-8761-E3404BEC6F8E}"/>
    <cellStyle name="Normal 18 2 2 5 2 2 6" xfId="14878" xr:uid="{3D56D989-DE01-48F0-99B8-B467C9B20CC5}"/>
    <cellStyle name="Normal 18 2 2 5 2 2 7" xfId="33651" xr:uid="{345F84FE-851D-4969-9A48-6D2563FF0C96}"/>
    <cellStyle name="Normal 18 2 2 5 2 2 8" xfId="51527" xr:uid="{A3EC4D63-AE4B-47A4-AADE-2352E51E5C1E}"/>
    <cellStyle name="Normal 18 2 2 5 2 2 9" xfId="5222" xr:uid="{4DE0E940-4255-48C8-BDAE-8EF6AB2FDF8E}"/>
    <cellStyle name="Normal 18 2 2 5 2 3" xfId="5998" xr:uid="{2B422C84-514E-4BA5-A750-4402D71DB52B}"/>
    <cellStyle name="Normal 18 2 2 5 2 3 2" xfId="11956" xr:uid="{FFC990FB-00B2-4020-AAEE-3490FFD5FA0C}"/>
    <cellStyle name="Normal 18 2 2 5 2 3 2 2" xfId="30750" xr:uid="{788B5724-7964-4955-AB21-E9CE3B830482}"/>
    <cellStyle name="Normal 18 2 2 5 2 3 2 2 2" xfId="49512" xr:uid="{B8292134-19C0-46A6-9463-C53E2EAE852B}"/>
    <cellStyle name="Normal 18 2 2 5 2 3 2 3" xfId="21359" xr:uid="{3BC7E6D6-83F8-42AF-B9E6-0DDA128CBBB8}"/>
    <cellStyle name="Normal 18 2 2 5 2 3 2 4" xfId="40131" xr:uid="{D3ABA82C-542D-4CE0-AC8C-B60A1E98D6F1}"/>
    <cellStyle name="Normal 18 2 2 5 2 3 3" xfId="25045" xr:uid="{9FCB9900-C191-468D-A989-E2AA4FAA50B6}"/>
    <cellStyle name="Normal 18 2 2 5 2 3 3 2" xfId="43807" xr:uid="{D30969C3-6D9F-4551-81E9-ECD437BF9E75}"/>
    <cellStyle name="Normal 18 2 2 5 2 3 4" xfId="15654" xr:uid="{91E5EEA5-DB2F-4EEC-86C4-A47E576EC27E}"/>
    <cellStyle name="Normal 18 2 2 5 2 3 5" xfId="34426" xr:uid="{A82456BD-2F7C-4809-A4F3-6A61AA48CEE3}"/>
    <cellStyle name="Normal 18 2 2 5 2 3 6" xfId="54242" xr:uid="{DDC3EF81-5EEB-40B6-8286-91E96EC33FA9}"/>
    <cellStyle name="Normal 18 2 2 5 2 3 7" xfId="62088" xr:uid="{A9C95AED-A7E8-4CD6-AC88-1EE27FC2B498}"/>
    <cellStyle name="Normal 18 2 2 5 2 4" xfId="4447" xr:uid="{EE0EC169-2D76-4F34-876E-E94B19214FBA}"/>
    <cellStyle name="Normal 18 2 2 5 2 4 2" xfId="11957" xr:uid="{13729A7A-B8BB-4D95-A4AA-DB53C29AF740}"/>
    <cellStyle name="Normal 18 2 2 5 2 4 2 2" xfId="30751" xr:uid="{25FAD068-40CA-4A42-94C9-E851594C0A3F}"/>
    <cellStyle name="Normal 18 2 2 5 2 4 2 2 2" xfId="49513" xr:uid="{1381492F-A913-42B9-A5CE-B836C0E0E747}"/>
    <cellStyle name="Normal 18 2 2 5 2 4 2 3" xfId="21360" xr:uid="{08F336A9-117F-4F99-BC18-01AC19D59E79}"/>
    <cellStyle name="Normal 18 2 2 5 2 4 2 4" xfId="40132" xr:uid="{957C097B-E58A-47D3-8C42-51E7BF5AD532}"/>
    <cellStyle name="Normal 18 2 2 5 2 4 3" xfId="23494" xr:uid="{774A9DEB-EF46-4BCD-B2BC-F551E34F79E7}"/>
    <cellStyle name="Normal 18 2 2 5 2 4 3 2" xfId="42257" xr:uid="{F6B01A87-09BC-4680-AE6F-6D4B6932521E}"/>
    <cellStyle name="Normal 18 2 2 5 2 4 4" xfId="14103" xr:uid="{BFAD5751-8959-4702-B308-8018E73208B7}"/>
    <cellStyle name="Normal 18 2 2 5 2 4 5" xfId="32876" xr:uid="{58A94AF9-23CB-4B77-9396-D40ABC1D7D70}"/>
    <cellStyle name="Normal 18 2 2 5 2 4 6" xfId="54243" xr:uid="{8D22EE5B-DE26-4D9E-89A1-2B537D9CFB98}"/>
    <cellStyle name="Normal 18 2 2 5 2 4 7" xfId="62089" xr:uid="{A0933A47-B09F-45AC-8F9F-517D0BCDE031}"/>
    <cellStyle name="Normal 18 2 2 5 2 5" xfId="7448" xr:uid="{506F0BA7-6EED-44B3-BA6F-AB0DF0550BBC}"/>
    <cellStyle name="Normal 18 2 2 5 2 5 2" xfId="26483" xr:uid="{0D6E4F7F-7D97-41A8-BCC4-9DCD0A252CD8}"/>
    <cellStyle name="Normal 18 2 2 5 2 5 2 2" xfId="45245" xr:uid="{3BB6D034-ED1C-4994-B644-40BE80A9BA31}"/>
    <cellStyle name="Normal 18 2 2 5 2 5 3" xfId="17092" xr:uid="{8455BF1E-48CE-4A57-8E97-B2BEA559B5DF}"/>
    <cellStyle name="Normal 18 2 2 5 2 5 4" xfId="35864" xr:uid="{81B7A580-F4E9-4899-9CA1-0E8EA1116E90}"/>
    <cellStyle name="Normal 18 2 2 5 2 6" xfId="9178" xr:uid="{CA7DA06C-20D6-43BE-8D5C-ADC12A6D92E3}"/>
    <cellStyle name="Normal 18 2 2 5 2 6 2" xfId="28034" xr:uid="{86BAB8C7-3582-47AC-9A51-8ED108A52F33}"/>
    <cellStyle name="Normal 18 2 2 5 2 6 2 2" xfId="46796" xr:uid="{19AD1970-5839-40F8-A0AB-4A28FF12BB6C}"/>
    <cellStyle name="Normal 18 2 2 5 2 6 3" xfId="18643" xr:uid="{86FBA764-2CF2-49B9-A5C3-3368A3FEAD83}"/>
    <cellStyle name="Normal 18 2 2 5 2 6 4" xfId="37415" xr:uid="{E6216B37-12A3-468F-9AC6-F9B033C35FE3}"/>
    <cellStyle name="Normal 18 2 2 5 2 7" xfId="22836" xr:uid="{DF749B8C-4931-48E1-B698-53F383CBCAAD}"/>
    <cellStyle name="Normal 18 2 2 5 2 7 2" xfId="41604" xr:uid="{CD57EABE-B847-4DAD-9ADD-82B0A508F15D}"/>
    <cellStyle name="Normal 18 2 2 5 2 8" xfId="13445" xr:uid="{C9A788E0-0D1A-4C2D-9FEC-9664FBD88349}"/>
    <cellStyle name="Normal 18 2 2 5 2 9" xfId="32223" xr:uid="{EA2254ED-5A92-4248-8E66-85F24F968202}"/>
    <cellStyle name="Normal 18 2 2 5 3" xfId="2983" xr:uid="{0EADDC3C-74E7-4E55-A8C0-AFCD1D220045}"/>
    <cellStyle name="Normal 18 2 2 5 3 10" xfId="51528" xr:uid="{D4AD03B1-714F-4F0A-8E6C-3809E49F7671}"/>
    <cellStyle name="Normal 18 2 2 5 3 11" xfId="3788" xr:uid="{37CA83E5-8CCC-49F2-970F-93ADF9C948B2}"/>
    <cellStyle name="Normal 18 2 2 5 3 12" xfId="59580" xr:uid="{C6412659-1C78-4C78-AF8F-3D757F1913E0}"/>
    <cellStyle name="Normal 18 2 2 5 3 2" xfId="2984" xr:uid="{A07BA2A0-A995-4FDA-8F27-BC3A908A7C0F}"/>
    <cellStyle name="Normal 18 2 2 5 3 2 10" xfId="59581" xr:uid="{9B585303-642A-4EA4-BAFE-C6931F35BC5C}"/>
    <cellStyle name="Normal 18 2 2 5 3 2 2" xfId="7451" xr:uid="{7999C770-F3FC-4BC2-9584-4F4CD08898C6}"/>
    <cellStyle name="Normal 18 2 2 5 3 2 2 2" xfId="11958" xr:uid="{777745E6-99F0-40F2-9E5E-15523F6B488A}"/>
    <cellStyle name="Normal 18 2 2 5 3 2 2 2 2" xfId="30752" xr:uid="{FE5C21A1-FED3-4ADF-BCE3-1E18F2CB8CF4}"/>
    <cellStyle name="Normal 18 2 2 5 3 2 2 2 2 2" xfId="49514" xr:uid="{8FEBB548-BE0C-4B06-8131-31E779922027}"/>
    <cellStyle name="Normal 18 2 2 5 3 2 2 2 3" xfId="21361" xr:uid="{4B1EF331-2EEB-44B6-9AAA-F1A08646A719}"/>
    <cellStyle name="Normal 18 2 2 5 3 2 2 2 4" xfId="40133" xr:uid="{EE77E0DD-E12D-4979-874D-3EA0207A5C9D}"/>
    <cellStyle name="Normal 18 2 2 5 3 2 2 3" xfId="26486" xr:uid="{05D4AD34-C40B-4098-8E50-E42CB2A30942}"/>
    <cellStyle name="Normal 18 2 2 5 3 2 2 3 2" xfId="45248" xr:uid="{04C4FCFE-B0F0-40C2-8767-6553DB4278EE}"/>
    <cellStyle name="Normal 18 2 2 5 3 2 2 4" xfId="17095" xr:uid="{7862CE9A-0284-4640-8ED7-E40D73553BA1}"/>
    <cellStyle name="Normal 18 2 2 5 3 2 2 5" xfId="35867" xr:uid="{C6A7CC3E-A7FC-4FAD-A259-7729256BEC8A}"/>
    <cellStyle name="Normal 18 2 2 5 3 2 2 6" xfId="54244" xr:uid="{AA96D911-BADA-4DE7-8D25-F99FF395A9D2}"/>
    <cellStyle name="Normal 18 2 2 5 3 2 2 7" xfId="62090" xr:uid="{E3D55BCC-1C33-41BF-A70B-22B8C139642F}"/>
    <cellStyle name="Normal 18 2 2 5 3 2 3" xfId="11959" xr:uid="{BD9F7305-B2C4-48A9-BD90-22C07F1E2326}"/>
    <cellStyle name="Normal 18 2 2 5 3 2 3 2" xfId="30753" xr:uid="{AB7AAEE9-EBD1-41EB-9CDC-846825E56F83}"/>
    <cellStyle name="Normal 18 2 2 5 3 2 3 2 2" xfId="49515" xr:uid="{9595D8B7-9895-480E-9133-B3484B7E9E01}"/>
    <cellStyle name="Normal 18 2 2 5 3 2 3 3" xfId="21362" xr:uid="{2588DEA3-3F64-460E-94CC-A5C4B3EC0DF4}"/>
    <cellStyle name="Normal 18 2 2 5 3 2 3 4" xfId="40134" xr:uid="{0CFBC095-A934-44BD-9743-1294A6E8922C}"/>
    <cellStyle name="Normal 18 2 2 5 3 2 3 5" xfId="54245" xr:uid="{A2E4BC87-C48D-4C81-8466-79C83B862775}"/>
    <cellStyle name="Normal 18 2 2 5 3 2 3 6" xfId="62091" xr:uid="{E3887505-4312-4D38-B499-25572FE6BB71}"/>
    <cellStyle name="Normal 18 2 2 5 3 2 4" xfId="9181" xr:uid="{0DAA2AC6-201C-4D28-856D-DB5CAF45484F}"/>
    <cellStyle name="Normal 18 2 2 5 3 2 4 2" xfId="28037" xr:uid="{D9C84829-EC04-4215-979B-6D4D4EE1BDA1}"/>
    <cellStyle name="Normal 18 2 2 5 3 2 4 2 2" xfId="46799" xr:uid="{BDFE628C-FF88-4E00-BF95-381D8191F984}"/>
    <cellStyle name="Normal 18 2 2 5 3 2 4 3" xfId="18646" xr:uid="{36953A9F-2824-415C-9B6C-E85B82067136}"/>
    <cellStyle name="Normal 18 2 2 5 3 2 4 4" xfId="37418" xr:uid="{5C00CBAF-AC82-468F-8E32-DD94916709F2}"/>
    <cellStyle name="Normal 18 2 2 5 3 2 5" xfId="24487" xr:uid="{87B49CAD-6BCF-42DC-944C-DEF4B1ED6495}"/>
    <cellStyle name="Normal 18 2 2 5 3 2 5 2" xfId="43250" xr:uid="{C045604E-974C-425D-82E4-A0839510F29C}"/>
    <cellStyle name="Normal 18 2 2 5 3 2 6" xfId="15096" xr:uid="{2DB4B725-0968-4AFE-961A-CA2127FC6DA9}"/>
    <cellStyle name="Normal 18 2 2 5 3 2 7" xfId="33869" xr:uid="{A0950A63-ADF7-4F8D-B3E8-49600A27A592}"/>
    <cellStyle name="Normal 18 2 2 5 3 2 8" xfId="51529" xr:uid="{5C14528B-DED0-40D5-AB6F-8607F2890F17}"/>
    <cellStyle name="Normal 18 2 2 5 3 2 9" xfId="5440" xr:uid="{14619812-8148-4307-A3E0-B844870A02F3}"/>
    <cellStyle name="Normal 18 2 2 5 3 3" xfId="6216" xr:uid="{D9BC01BC-FD6C-40C1-8FB3-155B9879939E}"/>
    <cellStyle name="Normal 18 2 2 5 3 3 2" xfId="11960" xr:uid="{A9883A52-B245-499F-BB76-8EECE401FD30}"/>
    <cellStyle name="Normal 18 2 2 5 3 3 2 2" xfId="30754" xr:uid="{D20C40D4-4DE0-4DEC-9C6F-51AECB2846E7}"/>
    <cellStyle name="Normal 18 2 2 5 3 3 2 2 2" xfId="49516" xr:uid="{0255E08B-FE79-4AB9-A5FE-6DBD0652D4B5}"/>
    <cellStyle name="Normal 18 2 2 5 3 3 2 3" xfId="21363" xr:uid="{0915E8B2-6FA7-4BAD-8F23-F50F1B2960E3}"/>
    <cellStyle name="Normal 18 2 2 5 3 3 2 4" xfId="40135" xr:uid="{C3B7255B-D72F-4670-B448-86212A91B6FD}"/>
    <cellStyle name="Normal 18 2 2 5 3 3 3" xfId="25263" xr:uid="{4B0EACC2-1412-43F2-B045-1622A63DA81B}"/>
    <cellStyle name="Normal 18 2 2 5 3 3 3 2" xfId="44025" xr:uid="{0D5BB63C-B62B-4CC6-81DE-7C07338C77AA}"/>
    <cellStyle name="Normal 18 2 2 5 3 3 4" xfId="15872" xr:uid="{1CD3403C-144C-41F0-8DDA-8BD36F0D4C8F}"/>
    <cellStyle name="Normal 18 2 2 5 3 3 5" xfId="34644" xr:uid="{0C66DE6B-3F22-4052-AAE0-047211A21693}"/>
    <cellStyle name="Normal 18 2 2 5 3 3 6" xfId="54246" xr:uid="{6C520EEA-5BC5-4043-A0AA-0C0FFCDDAB87}"/>
    <cellStyle name="Normal 18 2 2 5 3 3 7" xfId="62092" xr:uid="{4B1DEF00-AAE4-41E6-9B82-116AAED7D6E0}"/>
    <cellStyle name="Normal 18 2 2 5 3 4" xfId="4665" xr:uid="{667FD813-E1E7-44AD-B976-A7E5B1910E6A}"/>
    <cellStyle name="Normal 18 2 2 5 3 4 2" xfId="11961" xr:uid="{124DA0D7-EA94-470F-BE57-4ECB6AD84273}"/>
    <cellStyle name="Normal 18 2 2 5 3 4 2 2" xfId="30755" xr:uid="{3FD4E0A9-CB5B-4CE2-84CD-164FE2FD1A93}"/>
    <cellStyle name="Normal 18 2 2 5 3 4 2 2 2" xfId="49517" xr:uid="{9EFDA612-3140-4E48-A1CD-1BD51E163AB9}"/>
    <cellStyle name="Normal 18 2 2 5 3 4 2 3" xfId="21364" xr:uid="{C3D87642-4F4B-4C5F-A8AB-930B6258D347}"/>
    <cellStyle name="Normal 18 2 2 5 3 4 2 4" xfId="40136" xr:uid="{D67C5506-4701-4105-BF08-22F25B2A0287}"/>
    <cellStyle name="Normal 18 2 2 5 3 4 3" xfId="23712" xr:uid="{399CCB16-DFEB-400B-83EC-525FEF238C8E}"/>
    <cellStyle name="Normal 18 2 2 5 3 4 3 2" xfId="42475" xr:uid="{28982CB9-70BA-40F9-BB02-909A3353F2DB}"/>
    <cellStyle name="Normal 18 2 2 5 3 4 4" xfId="14321" xr:uid="{3F251324-BC38-4E13-B430-65E471112FC0}"/>
    <cellStyle name="Normal 18 2 2 5 3 4 5" xfId="33094" xr:uid="{1E160115-06FB-4D7D-8FBC-2408A857B36A}"/>
    <cellStyle name="Normal 18 2 2 5 3 4 6" xfId="54247" xr:uid="{B779D2A7-D369-41E3-8E33-67AD4575564A}"/>
    <cellStyle name="Normal 18 2 2 5 3 4 7" xfId="62093" xr:uid="{AE0CE462-1BC2-4CC3-9A79-5C6CDE3EBC6A}"/>
    <cellStyle name="Normal 18 2 2 5 3 5" xfId="7450" xr:uid="{360DAD3B-E712-413C-BFC3-FA3E014F2878}"/>
    <cellStyle name="Normal 18 2 2 5 3 5 2" xfId="26485" xr:uid="{9DF6E300-091D-4964-9616-ADBD40EE288A}"/>
    <cellStyle name="Normal 18 2 2 5 3 5 2 2" xfId="45247" xr:uid="{ECBC27A1-156B-4A7D-9583-8DE39EF63CA6}"/>
    <cellStyle name="Normal 18 2 2 5 3 5 3" xfId="17094" xr:uid="{FB5F466F-10A7-423D-BCC3-6264F3A065BB}"/>
    <cellStyle name="Normal 18 2 2 5 3 5 4" xfId="35866" xr:uid="{351BE506-B58B-4F37-8992-596B9B9A311C}"/>
    <cellStyle name="Normal 18 2 2 5 3 6" xfId="9180" xr:uid="{42F298B5-8BF2-4705-AD6D-B0301068B3AD}"/>
    <cellStyle name="Normal 18 2 2 5 3 6 2" xfId="28036" xr:uid="{5141CAA2-FE3D-46CE-9822-5F4AC8026572}"/>
    <cellStyle name="Normal 18 2 2 5 3 6 2 2" xfId="46798" xr:uid="{E331BF7A-FDEE-467D-8FD2-9B7470E9DF9F}"/>
    <cellStyle name="Normal 18 2 2 5 3 6 3" xfId="18645" xr:uid="{0FC59D71-465B-4875-972C-1A4F27A88B82}"/>
    <cellStyle name="Normal 18 2 2 5 3 6 4" xfId="37417" xr:uid="{0EB7C96A-6421-44B6-885F-2C3E74F4B0EB}"/>
    <cellStyle name="Normal 18 2 2 5 3 7" xfId="22837" xr:uid="{B3D14724-BBDD-480A-960E-E63F89B9ECC5}"/>
    <cellStyle name="Normal 18 2 2 5 3 7 2" xfId="41605" xr:uid="{BDC693B3-2600-428C-BA0C-2DB546B35485}"/>
    <cellStyle name="Normal 18 2 2 5 3 8" xfId="13446" xr:uid="{C784BE58-0790-45A2-9826-24052D313872}"/>
    <cellStyle name="Normal 18 2 2 5 3 9" xfId="32224" xr:uid="{F4138A0B-5A13-4ED3-BC34-EDCA43F824DD}"/>
    <cellStyle name="Normal 18 2 2 5 4" xfId="2985" xr:uid="{0586760B-11E3-4803-9E40-6B2A276A484D}"/>
    <cellStyle name="Normal 18 2 2 5 4 10" xfId="59582" xr:uid="{92D131AD-750C-497F-8C69-0D791E1321F2}"/>
    <cellStyle name="Normal 18 2 2 5 4 2" xfId="7452" xr:uid="{A6983252-A920-49E5-B88D-4542FE894C6D}"/>
    <cellStyle name="Normal 18 2 2 5 4 2 2" xfId="11962" xr:uid="{1CA147C3-218B-4C23-9AED-8D9BB94B5DAC}"/>
    <cellStyle name="Normal 18 2 2 5 4 2 2 2" xfId="30756" xr:uid="{B4E72BD3-0560-4B18-B3F1-E85AB0C3E93A}"/>
    <cellStyle name="Normal 18 2 2 5 4 2 2 2 2" xfId="49518" xr:uid="{25CF9848-7CC1-4DD1-9022-DAE9D678F386}"/>
    <cellStyle name="Normal 18 2 2 5 4 2 2 3" xfId="21365" xr:uid="{B6FEE580-4D1D-4F47-8AC1-F40BAC3D1EEE}"/>
    <cellStyle name="Normal 18 2 2 5 4 2 2 4" xfId="40137" xr:uid="{D5118B8D-EAF0-49D7-A7F3-A4186617D6FC}"/>
    <cellStyle name="Normal 18 2 2 5 4 2 3" xfId="26487" xr:uid="{03511475-A156-49C0-A492-E668C834ECCD}"/>
    <cellStyle name="Normal 18 2 2 5 4 2 3 2" xfId="45249" xr:uid="{66A074C5-2207-4D74-A3DF-6E0A7DF1D765}"/>
    <cellStyle name="Normal 18 2 2 5 4 2 4" xfId="17096" xr:uid="{E8A203DA-9E25-4069-839F-331C60D312F8}"/>
    <cellStyle name="Normal 18 2 2 5 4 2 5" xfId="35868" xr:uid="{17770150-73B7-4667-882F-2041C6A0454B}"/>
    <cellStyle name="Normal 18 2 2 5 4 2 6" xfId="54248" xr:uid="{EB7507C8-B172-4881-8114-8CC7586ABDAD}"/>
    <cellStyle name="Normal 18 2 2 5 4 2 7" xfId="62094" xr:uid="{57F012E8-2C42-4776-AA3B-59EAEE63622A}"/>
    <cellStyle name="Normal 18 2 2 5 4 3" xfId="11963" xr:uid="{79E49ECC-157D-44B4-83ED-19C0CB83348E}"/>
    <cellStyle name="Normal 18 2 2 5 4 3 2" xfId="30757" xr:uid="{EE06166E-1C6C-4A34-B079-447F924465A8}"/>
    <cellStyle name="Normal 18 2 2 5 4 3 2 2" xfId="49519" xr:uid="{9E81F14E-EEEE-4236-85D3-B339195CE566}"/>
    <cellStyle name="Normal 18 2 2 5 4 3 3" xfId="21366" xr:uid="{FCEBF3FB-C4F8-4D9F-A5D1-F6DFB1886400}"/>
    <cellStyle name="Normal 18 2 2 5 4 3 4" xfId="40138" xr:uid="{A7AE24BC-D700-4941-98DA-2859381E54C2}"/>
    <cellStyle name="Normal 18 2 2 5 4 3 5" xfId="54249" xr:uid="{84D162B2-A6C8-4D1E-971C-5592F9F7D1AB}"/>
    <cellStyle name="Normal 18 2 2 5 4 3 6" xfId="62095" xr:uid="{67708666-54D0-48F3-A40B-1D5D24C59C54}"/>
    <cellStyle name="Normal 18 2 2 5 4 4" xfId="9182" xr:uid="{21D058D4-681A-4577-BCE3-0C1590779690}"/>
    <cellStyle name="Normal 18 2 2 5 4 4 2" xfId="28038" xr:uid="{C46AE402-650A-475E-9027-0BE3C89C7830}"/>
    <cellStyle name="Normal 18 2 2 5 4 4 2 2" xfId="46800" xr:uid="{49A868A6-DCB0-4F0D-82D5-818BCE5906BE}"/>
    <cellStyle name="Normal 18 2 2 5 4 4 3" xfId="18647" xr:uid="{9728BD6B-B4EE-4B72-A956-A93F207E9CCC}"/>
    <cellStyle name="Normal 18 2 2 5 4 4 4" xfId="37419" xr:uid="{32D059AF-7810-4B04-9CA4-1B3EECF415FB}"/>
    <cellStyle name="Normal 18 2 2 5 4 5" xfId="24054" xr:uid="{0A4E2300-0DC7-4830-B069-EC3FEAC07315}"/>
    <cellStyle name="Normal 18 2 2 5 4 5 2" xfId="42817" xr:uid="{C76233A9-16FB-4744-9A98-EE03B5199F24}"/>
    <cellStyle name="Normal 18 2 2 5 4 6" xfId="14663" xr:uid="{54F72696-7119-46AC-9E5F-33C12EF54794}"/>
    <cellStyle name="Normal 18 2 2 5 4 7" xfId="33436" xr:uid="{ABECB03E-EA32-4A2F-B3BA-30C9C23BCCA5}"/>
    <cellStyle name="Normal 18 2 2 5 4 8" xfId="51530" xr:uid="{44888A6E-B427-436E-A0D2-68DD72D01606}"/>
    <cellStyle name="Normal 18 2 2 5 4 9" xfId="5007" xr:uid="{EC70C80B-B7A5-43FC-9230-9993FD9A1201}"/>
    <cellStyle name="Normal 18 2 2 5 5" xfId="5783" xr:uid="{D6C278D8-B0B9-4D41-9EC5-0CE9CFF89170}"/>
    <cellStyle name="Normal 18 2 2 5 5 2" xfId="11964" xr:uid="{9B31DC19-3285-40B5-9032-CF55124EC8A2}"/>
    <cellStyle name="Normal 18 2 2 5 5 2 2" xfId="30758" xr:uid="{7A1F4BD8-A248-4B5D-A1AE-8E14985DA230}"/>
    <cellStyle name="Normal 18 2 2 5 5 2 2 2" xfId="49520" xr:uid="{7DE71ED5-8E60-4BAB-B04C-D3B626A75EE9}"/>
    <cellStyle name="Normal 18 2 2 5 5 2 3" xfId="21367" xr:uid="{71C63DAC-6234-46FF-BD3C-38C0DFD0FD2C}"/>
    <cellStyle name="Normal 18 2 2 5 5 2 4" xfId="40139" xr:uid="{26F524C1-B64D-40BD-8338-53147727B0F7}"/>
    <cellStyle name="Normal 18 2 2 5 5 3" xfId="24830" xr:uid="{19F1178F-632F-4839-86D9-AB03087F9DA3}"/>
    <cellStyle name="Normal 18 2 2 5 5 3 2" xfId="43592" xr:uid="{07E155D2-DF4F-4FC2-877A-EEE037D5862E}"/>
    <cellStyle name="Normal 18 2 2 5 5 4" xfId="15439" xr:uid="{A3A755C2-E0EE-4ADE-B0BE-EDAFD848F25E}"/>
    <cellStyle name="Normal 18 2 2 5 5 5" xfId="34211" xr:uid="{1CCF6E29-2074-4FF3-9019-0F48500E93E9}"/>
    <cellStyle name="Normal 18 2 2 5 5 6" xfId="54250" xr:uid="{CD0D342E-EC13-48AE-8CC1-5674EAAB6335}"/>
    <cellStyle name="Normal 18 2 2 5 5 7" xfId="62096" xr:uid="{F07E9190-0D32-4220-B2EA-26C8A6A6B712}"/>
    <cellStyle name="Normal 18 2 2 5 6" xfId="4232" xr:uid="{D9C1110E-2409-49B5-BFE0-A7B400D0D02B}"/>
    <cellStyle name="Normal 18 2 2 5 6 2" xfId="11965" xr:uid="{465DD244-0FF7-4371-AD10-D8AE0F6501EA}"/>
    <cellStyle name="Normal 18 2 2 5 6 2 2" xfId="30759" xr:uid="{5EAF7B14-0A46-4884-9784-D882D4412A9B}"/>
    <cellStyle name="Normal 18 2 2 5 6 2 2 2" xfId="49521" xr:uid="{B04A20A5-C859-4EFA-9BB7-457F103CDA31}"/>
    <cellStyle name="Normal 18 2 2 5 6 2 3" xfId="21368" xr:uid="{B8B72072-0A3F-4FC8-B237-0D711B8647BC}"/>
    <cellStyle name="Normal 18 2 2 5 6 2 4" xfId="40140" xr:uid="{C7DD7111-5F43-4C74-8533-8846330DB751}"/>
    <cellStyle name="Normal 18 2 2 5 6 3" xfId="23279" xr:uid="{6EAF2991-AB0C-4EAB-B866-8ED31A9CC795}"/>
    <cellStyle name="Normal 18 2 2 5 6 3 2" xfId="42042" xr:uid="{40477260-4F86-47A5-943F-0F573B5E09F7}"/>
    <cellStyle name="Normal 18 2 2 5 6 4" xfId="13888" xr:uid="{0869C9D6-CB29-42E9-8294-A626D414AA55}"/>
    <cellStyle name="Normal 18 2 2 5 6 5" xfId="32661" xr:uid="{5904A0D5-167C-4BFA-A06A-DD6541CB2EF9}"/>
    <cellStyle name="Normal 18 2 2 5 6 6" xfId="54251" xr:uid="{092CEC4F-A0DD-466B-9691-C5AC8FAF9716}"/>
    <cellStyle name="Normal 18 2 2 5 6 7" xfId="62097" xr:uid="{7A13E203-D0B1-42E9-B66F-CF9EBB0E2AC7}"/>
    <cellStyle name="Normal 18 2 2 5 7" xfId="7447" xr:uid="{36A0D85F-C260-4B33-9A8C-240B5E4E7BB5}"/>
    <cellStyle name="Normal 18 2 2 5 7 2" xfId="26482" xr:uid="{CE7CF7C3-44EC-4783-86CF-562BB40323FF}"/>
    <cellStyle name="Normal 18 2 2 5 7 2 2" xfId="45244" xr:uid="{86DD82EA-3E44-46A3-A862-65BB5D65E02A}"/>
    <cellStyle name="Normal 18 2 2 5 7 3" xfId="17091" xr:uid="{62EC4E55-81C6-474B-952E-AF9F88592A89}"/>
    <cellStyle name="Normal 18 2 2 5 7 4" xfId="35863" xr:uid="{45A4BD91-9E8A-4434-A202-F8BC3EFB01FA}"/>
    <cellStyle name="Normal 18 2 2 5 8" xfId="9177" xr:uid="{8C919CDB-6421-45BE-9E95-686EEFBE750B}"/>
    <cellStyle name="Normal 18 2 2 5 8 2" xfId="28033" xr:uid="{01D95E26-B77C-467D-BADF-B9F90BEBDE9F}"/>
    <cellStyle name="Normal 18 2 2 5 8 2 2" xfId="46795" xr:uid="{80E251B3-B97A-439A-8243-E9171F226886}"/>
    <cellStyle name="Normal 18 2 2 5 8 3" xfId="18642" xr:uid="{B7F0DD24-AFF0-4BC4-A2C6-E8C09FFF1DFD}"/>
    <cellStyle name="Normal 18 2 2 5 8 4" xfId="37414" xr:uid="{83AA922A-D940-4A6F-807E-B686C86B5639}"/>
    <cellStyle name="Normal 18 2 2 5 9" xfId="22835" xr:uid="{119722E4-CC07-401D-AE47-368951260C49}"/>
    <cellStyle name="Normal 18 2 2 5 9 2" xfId="41603" xr:uid="{8200E053-1436-47DD-9530-766C48F60600}"/>
    <cellStyle name="Normal 18 2 2 6" xfId="1493" xr:uid="{809650E0-73B0-4294-A330-D9936674D488}"/>
    <cellStyle name="Normal 18 2 2 6 10" xfId="32225" xr:uid="{42E7F494-7167-4159-A27B-EC29C116257B}"/>
    <cellStyle name="Normal 18 2 2 6 11" xfId="51531" xr:uid="{C10B9B46-F271-47C1-A305-7116173A24BB}"/>
    <cellStyle name="Normal 18 2 2 6 12" xfId="3789" xr:uid="{45BEAB8C-AA39-43D7-8488-9453506811FC}"/>
    <cellStyle name="Normal 18 2 2 6 13" xfId="59583" xr:uid="{20A5A520-E5A7-4378-9695-67FCEF74AAD9}"/>
    <cellStyle name="Normal 18 2 2 6 2" xfId="2986" xr:uid="{B17454BD-D247-4CF7-A30B-7CF1228F57E2}"/>
    <cellStyle name="Normal 18 2 2 6 2 10" xfId="51532" xr:uid="{C931FC45-7E30-452B-979F-10487DC10C39}"/>
    <cellStyle name="Normal 18 2 2 6 2 11" xfId="3790" xr:uid="{BD1D338A-762E-4ADD-A79B-5175640F6F1F}"/>
    <cellStyle name="Normal 18 2 2 6 2 12" xfId="59584" xr:uid="{D0C8EABE-5E1B-4F6C-8A2C-D34217912C6D}"/>
    <cellStyle name="Normal 18 2 2 6 2 2" xfId="2987" xr:uid="{4325BD42-8A11-409D-8650-1BC7BC6FA24E}"/>
    <cellStyle name="Normal 18 2 2 6 2 2 10" xfId="59585" xr:uid="{164AA17C-398D-484E-AFB2-5417700A6896}"/>
    <cellStyle name="Normal 18 2 2 6 2 2 2" xfId="7455" xr:uid="{1C94382B-514A-45DB-B3DE-A1061D420F14}"/>
    <cellStyle name="Normal 18 2 2 6 2 2 2 2" xfId="11966" xr:uid="{40B9D706-E6D7-4419-80D0-7822139C9635}"/>
    <cellStyle name="Normal 18 2 2 6 2 2 2 2 2" xfId="30760" xr:uid="{E9AA854A-D696-4E76-A3AF-83B570F4A5B9}"/>
    <cellStyle name="Normal 18 2 2 6 2 2 2 2 2 2" xfId="49522" xr:uid="{9616B756-9AD9-4AB9-8719-06403BEC9CCD}"/>
    <cellStyle name="Normal 18 2 2 6 2 2 2 2 3" xfId="21369" xr:uid="{5CFC0F9D-999F-4CA3-9BEC-8E60B4F83D92}"/>
    <cellStyle name="Normal 18 2 2 6 2 2 2 2 4" xfId="40141" xr:uid="{148947E7-1B45-40A7-A0D3-FB64401581E7}"/>
    <cellStyle name="Normal 18 2 2 6 2 2 2 3" xfId="26490" xr:uid="{74F347F3-9989-49F2-91D2-B2C522D55E40}"/>
    <cellStyle name="Normal 18 2 2 6 2 2 2 3 2" xfId="45252" xr:uid="{E53BE881-EF55-46B8-B6FF-1889427373CB}"/>
    <cellStyle name="Normal 18 2 2 6 2 2 2 4" xfId="17099" xr:uid="{F01F9CB9-3A08-4FBA-A0E0-18641F9517CF}"/>
    <cellStyle name="Normal 18 2 2 6 2 2 2 5" xfId="35871" xr:uid="{BE12BC8B-F5E3-4CE7-A937-058916F3CBCF}"/>
    <cellStyle name="Normal 18 2 2 6 2 2 2 6" xfId="54252" xr:uid="{214AAC9A-AB48-43D4-A99F-576558C455EA}"/>
    <cellStyle name="Normal 18 2 2 6 2 2 2 7" xfId="62098" xr:uid="{437BECCF-1966-4A21-8B9D-D6DB2627C1A6}"/>
    <cellStyle name="Normal 18 2 2 6 2 2 3" xfId="11967" xr:uid="{636EDB12-2234-4B30-BFD4-B889A4A694B1}"/>
    <cellStyle name="Normal 18 2 2 6 2 2 3 2" xfId="30761" xr:uid="{59E42129-5225-4BDC-A05F-95C293B2FB02}"/>
    <cellStyle name="Normal 18 2 2 6 2 2 3 2 2" xfId="49523" xr:uid="{3EFC5C7A-3799-4FE9-A439-F5F0E30207D7}"/>
    <cellStyle name="Normal 18 2 2 6 2 2 3 3" xfId="21370" xr:uid="{1F66AD17-9D0A-4419-AFD8-20D46B527A84}"/>
    <cellStyle name="Normal 18 2 2 6 2 2 3 4" xfId="40142" xr:uid="{3697AF73-BE26-4FBC-9793-CACD1B78386E}"/>
    <cellStyle name="Normal 18 2 2 6 2 2 3 5" xfId="54253" xr:uid="{35AA3509-6BC9-495D-A8AC-4978775E3E8B}"/>
    <cellStyle name="Normal 18 2 2 6 2 2 3 6" xfId="62099" xr:uid="{45A0A6B5-33E0-4430-8DB0-07187AA0D12E}"/>
    <cellStyle name="Normal 18 2 2 6 2 2 4" xfId="9185" xr:uid="{61C283CC-CAEA-4B15-A7D4-60970F2C20FC}"/>
    <cellStyle name="Normal 18 2 2 6 2 2 4 2" xfId="28041" xr:uid="{03B1EF91-150F-404C-B286-6000DF8419BD}"/>
    <cellStyle name="Normal 18 2 2 6 2 2 4 2 2" xfId="46803" xr:uid="{92657A43-377F-49C3-AB79-05893A95BF51}"/>
    <cellStyle name="Normal 18 2 2 6 2 2 4 3" xfId="18650" xr:uid="{9B9DA9FE-6BC1-4618-830A-824B88F8B0DA}"/>
    <cellStyle name="Normal 18 2 2 6 2 2 4 4" xfId="37422" xr:uid="{F77C7F88-D687-46B9-B955-AFEDB5F8BCA3}"/>
    <cellStyle name="Normal 18 2 2 6 2 2 5" xfId="24530" xr:uid="{8775821D-EF15-429F-A39F-54AAFCA012F2}"/>
    <cellStyle name="Normal 18 2 2 6 2 2 5 2" xfId="43293" xr:uid="{799EEBFC-AEF6-447B-B822-CEC5D88F6A46}"/>
    <cellStyle name="Normal 18 2 2 6 2 2 6" xfId="15139" xr:uid="{86D891FF-EF65-4AAA-872D-D60E2264E36A}"/>
    <cellStyle name="Normal 18 2 2 6 2 2 7" xfId="33912" xr:uid="{CFEE6C95-D5E6-474A-9F9A-A24CCE2AE686}"/>
    <cellStyle name="Normal 18 2 2 6 2 2 8" xfId="51533" xr:uid="{141DA0E7-D8D2-4099-9873-9404F96B9079}"/>
    <cellStyle name="Normal 18 2 2 6 2 2 9" xfId="5483" xr:uid="{9D1944AE-B366-4E5C-9B37-CA2064F3EFB1}"/>
    <cellStyle name="Normal 18 2 2 6 2 3" xfId="6259" xr:uid="{02B913BC-9843-4500-AF58-CBCBA260D4BD}"/>
    <cellStyle name="Normal 18 2 2 6 2 3 2" xfId="11968" xr:uid="{E12A72B1-31D9-4847-9C2B-756C6327B210}"/>
    <cellStyle name="Normal 18 2 2 6 2 3 2 2" xfId="30762" xr:uid="{E41B7687-B5CB-4054-A285-F38644BAB766}"/>
    <cellStyle name="Normal 18 2 2 6 2 3 2 2 2" xfId="49524" xr:uid="{224313A2-E958-42E1-9BB3-E53093000F6B}"/>
    <cellStyle name="Normal 18 2 2 6 2 3 2 3" xfId="21371" xr:uid="{097558CD-6E16-4E6B-BCD1-9CA6F8F8489D}"/>
    <cellStyle name="Normal 18 2 2 6 2 3 2 4" xfId="40143" xr:uid="{CCCE9FBB-7365-4795-AFE6-DDC227FCE35E}"/>
    <cellStyle name="Normal 18 2 2 6 2 3 3" xfId="25306" xr:uid="{E95006D3-B947-4D5F-B293-0AC6163BA006}"/>
    <cellStyle name="Normal 18 2 2 6 2 3 3 2" xfId="44068" xr:uid="{973CE908-D46D-4990-8F19-AFB3DE192BEF}"/>
    <cellStyle name="Normal 18 2 2 6 2 3 4" xfId="15915" xr:uid="{615709A8-C87C-4AD3-99FE-9DF46626566A}"/>
    <cellStyle name="Normal 18 2 2 6 2 3 5" xfId="34687" xr:uid="{2637D9F8-E9E7-489F-B778-750EACD25336}"/>
    <cellStyle name="Normal 18 2 2 6 2 3 6" xfId="54254" xr:uid="{8DD8CC1F-3897-49D2-98AE-334FC720A3D2}"/>
    <cellStyle name="Normal 18 2 2 6 2 3 7" xfId="62100" xr:uid="{F9691E47-2D82-44AB-8C52-F987984A92AC}"/>
    <cellStyle name="Normal 18 2 2 6 2 4" xfId="4708" xr:uid="{D538439F-FD43-45C4-B02B-9D7910AB1AC8}"/>
    <cellStyle name="Normal 18 2 2 6 2 4 2" xfId="11969" xr:uid="{D8BC7B87-7AB6-43C2-A8B0-B98AAD3572C4}"/>
    <cellStyle name="Normal 18 2 2 6 2 4 2 2" xfId="30763" xr:uid="{47E1FA36-7C5F-4DC9-88B8-5EA6E68CF462}"/>
    <cellStyle name="Normal 18 2 2 6 2 4 2 2 2" xfId="49525" xr:uid="{38636009-A095-41BA-98DA-125454B70D53}"/>
    <cellStyle name="Normal 18 2 2 6 2 4 2 3" xfId="21372" xr:uid="{FBCEA748-AC1F-486A-B73B-BDEA13211487}"/>
    <cellStyle name="Normal 18 2 2 6 2 4 2 4" xfId="40144" xr:uid="{597EB15A-F5C8-4C3A-A402-77509235CDD3}"/>
    <cellStyle name="Normal 18 2 2 6 2 4 3" xfId="23755" xr:uid="{E1618465-583C-4876-A037-97FECB5E63C2}"/>
    <cellStyle name="Normal 18 2 2 6 2 4 3 2" xfId="42518" xr:uid="{E13C2526-F032-4666-B424-10971EAD608B}"/>
    <cellStyle name="Normal 18 2 2 6 2 4 4" xfId="14364" xr:uid="{560A511F-2EAB-4F7B-B74D-D973967A210D}"/>
    <cellStyle name="Normal 18 2 2 6 2 4 5" xfId="33137" xr:uid="{E8DA2748-4882-497E-B166-D636DBDF7AFD}"/>
    <cellStyle name="Normal 18 2 2 6 2 4 6" xfId="54255" xr:uid="{D37B1F16-A3D2-49CA-B20C-CC3F04644D6F}"/>
    <cellStyle name="Normal 18 2 2 6 2 4 7" xfId="62101" xr:uid="{7CF8700E-DF2D-4033-9596-9A76FC20A288}"/>
    <cellStyle name="Normal 18 2 2 6 2 5" xfId="7454" xr:uid="{F83A8131-939C-4687-9ECE-E6A2D9912675}"/>
    <cellStyle name="Normal 18 2 2 6 2 5 2" xfId="26489" xr:uid="{C5134FA6-310C-4378-B84A-55582E354E56}"/>
    <cellStyle name="Normal 18 2 2 6 2 5 2 2" xfId="45251" xr:uid="{CD13F84F-FB43-4D78-9511-FCA22A05DA44}"/>
    <cellStyle name="Normal 18 2 2 6 2 5 3" xfId="17098" xr:uid="{96914CF7-E47F-4FD2-8ABC-1948E4A622A3}"/>
    <cellStyle name="Normal 18 2 2 6 2 5 4" xfId="35870" xr:uid="{7F5A56A9-5C55-46C4-8A58-55D6452E0BB3}"/>
    <cellStyle name="Normal 18 2 2 6 2 6" xfId="9184" xr:uid="{98461923-23A1-4355-8558-FD90B6817ECE}"/>
    <cellStyle name="Normal 18 2 2 6 2 6 2" xfId="28040" xr:uid="{55F412D6-E9FF-421C-8631-FE4A7B6AA5DD}"/>
    <cellStyle name="Normal 18 2 2 6 2 6 2 2" xfId="46802" xr:uid="{5902573A-3E8A-4EB3-B1C5-26415FD68751}"/>
    <cellStyle name="Normal 18 2 2 6 2 6 3" xfId="18649" xr:uid="{7FAFC190-8908-461A-85A7-6E992AEF1B53}"/>
    <cellStyle name="Normal 18 2 2 6 2 6 4" xfId="37421" xr:uid="{888241A5-1F3E-43EB-9B42-F7E633A62AD6}"/>
    <cellStyle name="Normal 18 2 2 6 2 7" xfId="22839" xr:uid="{BDD6DB65-24D6-4B07-B50F-67319B927ABC}"/>
    <cellStyle name="Normal 18 2 2 6 2 7 2" xfId="41607" xr:uid="{F7A099CB-E573-419E-8D84-798B31572E94}"/>
    <cellStyle name="Normal 18 2 2 6 2 8" xfId="13448" xr:uid="{9C2E9D22-DA32-4486-B9F0-C16CC5D1C88E}"/>
    <cellStyle name="Normal 18 2 2 6 2 9" xfId="32226" xr:uid="{21F9FA03-102C-4E63-98B1-4EB6DF032802}"/>
    <cellStyle name="Normal 18 2 2 6 3" xfId="2988" xr:uid="{FE47A821-3977-467D-B825-530A32985248}"/>
    <cellStyle name="Normal 18 2 2 6 3 10" xfId="59586" xr:uid="{09991FE0-2FAA-41C1-B11C-6DAFED385D73}"/>
    <cellStyle name="Normal 18 2 2 6 3 2" xfId="7456" xr:uid="{A8CE788C-CD0F-4CF1-9BD8-4D55FBB038F0}"/>
    <cellStyle name="Normal 18 2 2 6 3 2 2" xfId="11970" xr:uid="{8D5864F9-E347-4342-9190-46F0F472DBFA}"/>
    <cellStyle name="Normal 18 2 2 6 3 2 2 2" xfId="30764" xr:uid="{7BB018C6-83A3-4FAA-AE4F-688EBBDA79B3}"/>
    <cellStyle name="Normal 18 2 2 6 3 2 2 2 2" xfId="49526" xr:uid="{C206E47A-4AAB-4F4D-9E68-7037382F0282}"/>
    <cellStyle name="Normal 18 2 2 6 3 2 2 3" xfId="21373" xr:uid="{1CBBFB92-C34C-46F3-B70F-B4B61CF8DA8B}"/>
    <cellStyle name="Normal 18 2 2 6 3 2 2 4" xfId="40145" xr:uid="{4D5894B3-1A29-4693-8B50-4D6ED9207FB9}"/>
    <cellStyle name="Normal 18 2 2 6 3 2 3" xfId="26491" xr:uid="{BB381089-F09A-4254-A757-1021223A757A}"/>
    <cellStyle name="Normal 18 2 2 6 3 2 3 2" xfId="45253" xr:uid="{5A7BC0D5-A495-480C-BC69-10A9E6AE2D28}"/>
    <cellStyle name="Normal 18 2 2 6 3 2 4" xfId="17100" xr:uid="{651488AE-2B99-4D5B-A20D-3C70CCF35FF7}"/>
    <cellStyle name="Normal 18 2 2 6 3 2 5" xfId="35872" xr:uid="{A702EA2F-931D-4E47-860A-1E626659B509}"/>
    <cellStyle name="Normal 18 2 2 6 3 2 6" xfId="54256" xr:uid="{65D275AC-2816-4BBE-B56D-3F8F53F54A04}"/>
    <cellStyle name="Normal 18 2 2 6 3 2 7" xfId="62102" xr:uid="{1163B76B-6236-4461-8D92-2DCAD2167659}"/>
    <cellStyle name="Normal 18 2 2 6 3 3" xfId="11971" xr:uid="{B69C0B58-2E4D-4F87-A8A5-5010216A325B}"/>
    <cellStyle name="Normal 18 2 2 6 3 3 2" xfId="30765" xr:uid="{2A4EBFC7-5134-49CC-A688-D782F2C8FCD3}"/>
    <cellStyle name="Normal 18 2 2 6 3 3 2 2" xfId="49527" xr:uid="{BBBCEE19-743F-4095-BDB1-A3132AA824DC}"/>
    <cellStyle name="Normal 18 2 2 6 3 3 3" xfId="21374" xr:uid="{6B958581-7B75-4E72-802B-EC87B4BB7BED}"/>
    <cellStyle name="Normal 18 2 2 6 3 3 4" xfId="40146" xr:uid="{16F4C900-1FE2-47BD-8BE2-648B5377E57D}"/>
    <cellStyle name="Normal 18 2 2 6 3 3 5" xfId="54257" xr:uid="{368C21DD-3F3E-43DA-B2BB-C575D613CF4C}"/>
    <cellStyle name="Normal 18 2 2 6 3 3 6" xfId="62103" xr:uid="{66A10214-20F9-4E8B-891F-FC8250091E03}"/>
    <cellStyle name="Normal 18 2 2 6 3 4" xfId="9186" xr:uid="{18154A72-07AE-4FBD-860C-1772D1EB8A6D}"/>
    <cellStyle name="Normal 18 2 2 6 3 4 2" xfId="28042" xr:uid="{83D7B4AB-4700-4173-AA1D-DAB8D33F245F}"/>
    <cellStyle name="Normal 18 2 2 6 3 4 2 2" xfId="46804" xr:uid="{027F4A43-B447-4DBA-9A52-8C040830447F}"/>
    <cellStyle name="Normal 18 2 2 6 3 4 3" xfId="18651" xr:uid="{85376FEA-9C2A-482D-82F5-60B065DF5F1E}"/>
    <cellStyle name="Normal 18 2 2 6 3 4 4" xfId="37423" xr:uid="{94FEE75C-A87E-4DB5-A897-B64A971789B8}"/>
    <cellStyle name="Normal 18 2 2 6 3 5" xfId="24097" xr:uid="{FAD7B04C-B33A-456E-8329-AB17AFE0CDD6}"/>
    <cellStyle name="Normal 18 2 2 6 3 5 2" xfId="42860" xr:uid="{9414B72E-9FE9-4C1C-B9C4-4B67101186D0}"/>
    <cellStyle name="Normal 18 2 2 6 3 6" xfId="14706" xr:uid="{8ECCCC50-E7F2-4EAE-90A4-C7C2FEDA867B}"/>
    <cellStyle name="Normal 18 2 2 6 3 7" xfId="33479" xr:uid="{4948896A-152A-4DF4-A133-3FEDB66B8469}"/>
    <cellStyle name="Normal 18 2 2 6 3 8" xfId="51534" xr:uid="{21C47051-4526-4592-AC69-72C796ED74B5}"/>
    <cellStyle name="Normal 18 2 2 6 3 9" xfId="5050" xr:uid="{780407CD-D484-4220-8EF0-D0ACBEBD46DE}"/>
    <cellStyle name="Normal 18 2 2 6 4" xfId="5826" xr:uid="{DB53470C-6EA6-4BE5-A499-1E7442BC31A0}"/>
    <cellStyle name="Normal 18 2 2 6 4 2" xfId="11972" xr:uid="{A9EA6F61-D4A5-4FBD-AFB4-35D5F9AEA022}"/>
    <cellStyle name="Normal 18 2 2 6 4 2 2" xfId="30766" xr:uid="{15757EA5-1507-46D8-82E3-281B2CBDBD71}"/>
    <cellStyle name="Normal 18 2 2 6 4 2 2 2" xfId="49528" xr:uid="{4DDE28A3-9979-43A7-8673-8ED196D54083}"/>
    <cellStyle name="Normal 18 2 2 6 4 2 3" xfId="21375" xr:uid="{344AC7CE-357E-42B9-8B5F-CB8C65657FA4}"/>
    <cellStyle name="Normal 18 2 2 6 4 2 4" xfId="40147" xr:uid="{6CAF9993-B8A5-4AC1-81EA-4962FFBE4F8E}"/>
    <cellStyle name="Normal 18 2 2 6 4 3" xfId="24873" xr:uid="{9504A7CC-AB62-46E7-A940-E1C1D2FC163C}"/>
    <cellStyle name="Normal 18 2 2 6 4 3 2" xfId="43635" xr:uid="{A8136631-1A28-4CC1-9D26-112A2A928B7E}"/>
    <cellStyle name="Normal 18 2 2 6 4 4" xfId="15482" xr:uid="{2105544E-B20F-4390-82EB-FACE67AC38F5}"/>
    <cellStyle name="Normal 18 2 2 6 4 5" xfId="34254" xr:uid="{B73DC35F-560B-4ED6-979D-F6738C3B23B1}"/>
    <cellStyle name="Normal 18 2 2 6 4 6" xfId="54258" xr:uid="{19D28FD9-6054-4544-A9F1-6CE1D9A62196}"/>
    <cellStyle name="Normal 18 2 2 6 4 7" xfId="62104" xr:uid="{13B1334F-A1D3-4DA1-B2DD-C1BAE731ED19}"/>
    <cellStyle name="Normal 18 2 2 6 5" xfId="4275" xr:uid="{62BC89E5-9C2F-4FA8-A3BF-5B12F9260753}"/>
    <cellStyle name="Normal 18 2 2 6 5 2" xfId="11973" xr:uid="{2CED038D-6FC3-4931-B25C-58A479032126}"/>
    <cellStyle name="Normal 18 2 2 6 5 2 2" xfId="30767" xr:uid="{227E36B4-C735-4D1C-8881-9DE0DB16D07A}"/>
    <cellStyle name="Normal 18 2 2 6 5 2 2 2" xfId="49529" xr:uid="{217FBDFF-3F54-401C-A07E-500100FD87FA}"/>
    <cellStyle name="Normal 18 2 2 6 5 2 3" xfId="21376" xr:uid="{FF99E121-B19A-43ED-B037-DCE6DB6AE1BB}"/>
    <cellStyle name="Normal 18 2 2 6 5 2 4" xfId="40148" xr:uid="{433A5811-DA0D-4281-B1D2-ED5D2AA02064}"/>
    <cellStyle name="Normal 18 2 2 6 5 3" xfId="23322" xr:uid="{06D5E07A-F6AF-41DC-B7AD-CFA67CE89EF1}"/>
    <cellStyle name="Normal 18 2 2 6 5 3 2" xfId="42085" xr:uid="{2E9F3CE7-703D-4AF8-8034-4D5A57C03CF7}"/>
    <cellStyle name="Normal 18 2 2 6 5 4" xfId="13931" xr:uid="{7C2C53B8-F9FC-4269-A685-96607A0E0CA8}"/>
    <cellStyle name="Normal 18 2 2 6 5 5" xfId="32704" xr:uid="{D0C33E89-FC82-4C32-9F22-2575F75F0CB9}"/>
    <cellStyle name="Normal 18 2 2 6 5 6" xfId="54259" xr:uid="{AEBEDE62-F932-43C0-8033-64CE69940504}"/>
    <cellStyle name="Normal 18 2 2 6 5 7" xfId="62105" xr:uid="{AF457019-2A35-4EA1-9E53-7D303FA9FE4D}"/>
    <cellStyle name="Normal 18 2 2 6 6" xfId="7453" xr:uid="{7CFF43A4-C2BB-42B4-9028-917CAA2535CC}"/>
    <cellStyle name="Normal 18 2 2 6 6 2" xfId="26488" xr:uid="{74F129DC-AA83-4CE7-A492-41C0EB7F1AD2}"/>
    <cellStyle name="Normal 18 2 2 6 6 2 2" xfId="45250" xr:uid="{F872FEDA-307B-46C6-93A1-8FB2F56F1446}"/>
    <cellStyle name="Normal 18 2 2 6 6 3" xfId="17097" xr:uid="{C3BFA072-E247-481A-AC7B-603FA0ECE758}"/>
    <cellStyle name="Normal 18 2 2 6 6 4" xfId="35869" xr:uid="{F3731321-9524-4CDE-8DDE-843E624F357F}"/>
    <cellStyle name="Normal 18 2 2 6 7" xfId="9183" xr:uid="{DF58E75B-C526-4974-BCCA-6264E621DDD4}"/>
    <cellStyle name="Normal 18 2 2 6 7 2" xfId="28039" xr:uid="{A14E1298-33A7-4037-9288-A09A603073AA}"/>
    <cellStyle name="Normal 18 2 2 6 7 2 2" xfId="46801" xr:uid="{12D3DC54-67AE-4C09-99AA-12E31EEDB943}"/>
    <cellStyle name="Normal 18 2 2 6 7 3" xfId="18648" xr:uid="{7534C45F-DBB7-44B8-A0E2-6E1F353DE1A0}"/>
    <cellStyle name="Normal 18 2 2 6 7 4" xfId="37420" xr:uid="{D19A0D5F-2E16-4F12-BBB6-BDC4327B9CC1}"/>
    <cellStyle name="Normal 18 2 2 6 8" xfId="22838" xr:uid="{7C4634BF-AC00-462F-94E3-4F1D8A00FF0C}"/>
    <cellStyle name="Normal 18 2 2 6 8 2" xfId="41606" xr:uid="{52062F3D-C99B-4367-95BA-422E221C833E}"/>
    <cellStyle name="Normal 18 2 2 6 9" xfId="13447" xr:uid="{B0A68DC7-C7F6-49F2-BF1E-EDBD2DDC4318}"/>
    <cellStyle name="Normal 18 2 2 7" xfId="2989" xr:uid="{5CCD2583-2DF2-46A1-862B-7FA7CB00D0EB}"/>
    <cellStyle name="Normal 18 2 2 7 10" xfId="51535" xr:uid="{9466C404-04E3-4279-996E-AC25B1095C62}"/>
    <cellStyle name="Normal 18 2 2 7 11" xfId="3791" xr:uid="{08AFBD75-E211-4B05-894D-4BB288961A5A}"/>
    <cellStyle name="Normal 18 2 2 7 12" xfId="59587" xr:uid="{C1B6821B-B981-4D97-83A4-C526594AC97F}"/>
    <cellStyle name="Normal 18 2 2 7 2" xfId="2990" xr:uid="{605FA507-CB8D-49BA-AFA0-8DCC697E560D}"/>
    <cellStyle name="Normal 18 2 2 7 2 10" xfId="59588" xr:uid="{F7BD09C1-5411-4693-ABCA-77ED8817B0FA}"/>
    <cellStyle name="Normal 18 2 2 7 2 2" xfId="7458" xr:uid="{75A5548C-3BB5-4E02-AED5-A140A7D5A858}"/>
    <cellStyle name="Normal 18 2 2 7 2 2 2" xfId="11974" xr:uid="{677D428A-A558-4681-9F30-8BF86E65CC79}"/>
    <cellStyle name="Normal 18 2 2 7 2 2 2 2" xfId="30768" xr:uid="{4B7242F8-A2C6-4382-866D-6FDD957EBF3C}"/>
    <cellStyle name="Normal 18 2 2 7 2 2 2 2 2" xfId="49530" xr:uid="{82BD52B4-11D5-4DA2-B6BF-16F688E0732F}"/>
    <cellStyle name="Normal 18 2 2 7 2 2 2 3" xfId="21377" xr:uid="{883A65B3-1702-4163-B13B-ECDDCB4F5419}"/>
    <cellStyle name="Normal 18 2 2 7 2 2 2 4" xfId="40149" xr:uid="{2B086D9D-CC0F-4373-AAA2-D01C8174AFEF}"/>
    <cellStyle name="Normal 18 2 2 7 2 2 3" xfId="26493" xr:uid="{B7B9286C-83B8-4662-ADF5-60DF98E34CF2}"/>
    <cellStyle name="Normal 18 2 2 7 2 2 3 2" xfId="45255" xr:uid="{BBF29E77-E712-48E0-B2F6-2B51BF0C6FF0}"/>
    <cellStyle name="Normal 18 2 2 7 2 2 4" xfId="17102" xr:uid="{5D6434B3-1246-48AA-96D8-8BFC50FC6998}"/>
    <cellStyle name="Normal 18 2 2 7 2 2 5" xfId="35874" xr:uid="{04BC403B-4E8D-4EF2-894C-E3A55B3AC008}"/>
    <cellStyle name="Normal 18 2 2 7 2 2 6" xfId="54260" xr:uid="{7925D9D5-EE9D-4C41-9126-C51F5684D4DA}"/>
    <cellStyle name="Normal 18 2 2 7 2 2 7" xfId="62106" xr:uid="{C85B2EB0-EA89-4D26-88E3-E412A70BE4B5}"/>
    <cellStyle name="Normal 18 2 2 7 2 3" xfId="11975" xr:uid="{0765842C-2CEB-4FCC-9FAF-8F81B2759759}"/>
    <cellStyle name="Normal 18 2 2 7 2 3 2" xfId="30769" xr:uid="{B191755D-E957-4B7E-A74A-2FAD75010270}"/>
    <cellStyle name="Normal 18 2 2 7 2 3 2 2" xfId="49531" xr:uid="{0A6BC58B-B061-4730-9210-AB5D8422BCA1}"/>
    <cellStyle name="Normal 18 2 2 7 2 3 3" xfId="21378" xr:uid="{6559C284-F955-4225-90DC-31044052558D}"/>
    <cellStyle name="Normal 18 2 2 7 2 3 4" xfId="40150" xr:uid="{31838B79-02D4-4985-9CFF-B985FE3017AE}"/>
    <cellStyle name="Normal 18 2 2 7 2 3 5" xfId="54261" xr:uid="{1B0E9847-9D6A-444A-BEAF-265154E22536}"/>
    <cellStyle name="Normal 18 2 2 7 2 3 6" xfId="62107" xr:uid="{0FA3C8EF-C29D-4EBD-AA2D-3A62EBC71809}"/>
    <cellStyle name="Normal 18 2 2 7 2 4" xfId="9188" xr:uid="{5F39BCBE-6C39-4C0F-B538-EDB0C8ECC737}"/>
    <cellStyle name="Normal 18 2 2 7 2 4 2" xfId="28044" xr:uid="{8D262491-4361-45A1-B3D5-556B5A9F0DAA}"/>
    <cellStyle name="Normal 18 2 2 7 2 4 2 2" xfId="46806" xr:uid="{E9393982-ED88-4D90-A82E-ED82F99F9C09}"/>
    <cellStyle name="Normal 18 2 2 7 2 4 3" xfId="18653" xr:uid="{9B08FACA-4630-4A22-9E42-0B9334C4A6EB}"/>
    <cellStyle name="Normal 18 2 2 7 2 4 4" xfId="37425" xr:uid="{200BDAA1-67CF-474E-9BDF-F4A5E9D66103}"/>
    <cellStyle name="Normal 18 2 2 7 2 5" xfId="24315" xr:uid="{6F6268BD-330A-45E8-85E4-965DAF80F9C4}"/>
    <cellStyle name="Normal 18 2 2 7 2 5 2" xfId="43078" xr:uid="{B1CC0B29-A0C2-41D2-B6C9-3041DE87716B}"/>
    <cellStyle name="Normal 18 2 2 7 2 6" xfId="14924" xr:uid="{25D7E8DD-9387-468E-8E5A-F58AAD8BDF1F}"/>
    <cellStyle name="Normal 18 2 2 7 2 7" xfId="33697" xr:uid="{31C986D7-2760-4820-B1AB-3EB3F7DDBC19}"/>
    <cellStyle name="Normal 18 2 2 7 2 8" xfId="51536" xr:uid="{2C308EC4-E381-4713-B9E2-3FCBFB0F6218}"/>
    <cellStyle name="Normal 18 2 2 7 2 9" xfId="5268" xr:uid="{9B090971-3F43-4290-BF6E-F4FD61365C7C}"/>
    <cellStyle name="Normal 18 2 2 7 3" xfId="6044" xr:uid="{308FD5F6-DFB9-45E2-AF4D-26C6E64E6B5A}"/>
    <cellStyle name="Normal 18 2 2 7 3 2" xfId="11976" xr:uid="{487221F4-5EFD-4028-B966-D248116D3337}"/>
    <cellStyle name="Normal 18 2 2 7 3 2 2" xfId="30770" xr:uid="{2C0E4D1B-1B77-4E6D-810B-96408D9112BB}"/>
    <cellStyle name="Normal 18 2 2 7 3 2 2 2" xfId="49532" xr:uid="{914A6B8A-6ACC-4E11-AB31-152149C4FADD}"/>
    <cellStyle name="Normal 18 2 2 7 3 2 3" xfId="21379" xr:uid="{4DB246CC-25F7-4C81-8E52-64F167AFC25E}"/>
    <cellStyle name="Normal 18 2 2 7 3 2 4" xfId="40151" xr:uid="{14D35CF1-4754-49D3-AC08-212FF1B9DE31}"/>
    <cellStyle name="Normal 18 2 2 7 3 3" xfId="25091" xr:uid="{92E3E749-9734-4A11-9A0F-B79415B3EC05}"/>
    <cellStyle name="Normal 18 2 2 7 3 3 2" xfId="43853" xr:uid="{4C15AD39-119E-49AE-97D6-C82BD62E4147}"/>
    <cellStyle name="Normal 18 2 2 7 3 4" xfId="15700" xr:uid="{1F54B9FE-5D5E-4C6C-A910-C4B866FC3259}"/>
    <cellStyle name="Normal 18 2 2 7 3 5" xfId="34472" xr:uid="{606FC04D-1259-45A8-81CC-A3E9E24590A1}"/>
    <cellStyle name="Normal 18 2 2 7 3 6" xfId="54262" xr:uid="{5940F4D8-ACE0-4DAB-B526-C20DAB40E353}"/>
    <cellStyle name="Normal 18 2 2 7 3 7" xfId="62108" xr:uid="{D1DC1AED-CAE8-4D07-BB59-ED9654ED2C75}"/>
    <cellStyle name="Normal 18 2 2 7 4" xfId="4493" xr:uid="{139BE1C5-F555-4631-9B67-048D1CC693E2}"/>
    <cellStyle name="Normal 18 2 2 7 4 2" xfId="11977" xr:uid="{F6C2D9A9-426A-4843-BA9D-9F950869A6B5}"/>
    <cellStyle name="Normal 18 2 2 7 4 2 2" xfId="30771" xr:uid="{F6D9785B-75A3-4C7F-A4B8-52E182B2694E}"/>
    <cellStyle name="Normal 18 2 2 7 4 2 2 2" xfId="49533" xr:uid="{51B45335-54F4-4F82-93FE-B18C6DD090AF}"/>
    <cellStyle name="Normal 18 2 2 7 4 2 3" xfId="21380" xr:uid="{89AA7598-E428-4610-B492-6A3986F303DE}"/>
    <cellStyle name="Normal 18 2 2 7 4 2 4" xfId="40152" xr:uid="{A19AD680-BE50-4ED7-ACBE-1EB75357403E}"/>
    <cellStyle name="Normal 18 2 2 7 4 3" xfId="23540" xr:uid="{A80CBF4C-FDB3-4A2B-9648-51CA974218C7}"/>
    <cellStyle name="Normal 18 2 2 7 4 3 2" xfId="42303" xr:uid="{8A549462-1061-46FA-AFC0-7EBA891BD823}"/>
    <cellStyle name="Normal 18 2 2 7 4 4" xfId="14149" xr:uid="{810C7E46-95CF-4C08-9014-0AFF4DA2FFA7}"/>
    <cellStyle name="Normal 18 2 2 7 4 5" xfId="32922" xr:uid="{7BEF70D7-CFF8-49C2-8D4A-B4ECA7067615}"/>
    <cellStyle name="Normal 18 2 2 7 4 6" xfId="54263" xr:uid="{F6CD2D65-4937-448C-84A9-2690F2BF35C2}"/>
    <cellStyle name="Normal 18 2 2 7 4 7" xfId="62109" xr:uid="{1E0A1117-6937-4FBA-8C72-00FC0AD41D2A}"/>
    <cellStyle name="Normal 18 2 2 7 5" xfId="7457" xr:uid="{27AAEA6F-D7BF-43B2-98C7-EA485C2D3F7D}"/>
    <cellStyle name="Normal 18 2 2 7 5 2" xfId="26492" xr:uid="{27DE09DE-6203-43CA-A5E6-ED4F01918B8C}"/>
    <cellStyle name="Normal 18 2 2 7 5 2 2" xfId="45254" xr:uid="{90CA316B-F993-44EC-AA95-0196BB183DAC}"/>
    <cellStyle name="Normal 18 2 2 7 5 3" xfId="17101" xr:uid="{17F7B0D2-070E-459D-ABA5-C163C38640B7}"/>
    <cellStyle name="Normal 18 2 2 7 5 4" xfId="35873" xr:uid="{FACE7E57-720B-4A74-8448-CCA4DE1A834E}"/>
    <cellStyle name="Normal 18 2 2 7 6" xfId="9187" xr:uid="{BDC63288-048B-4CCC-936E-5F963791E871}"/>
    <cellStyle name="Normal 18 2 2 7 6 2" xfId="28043" xr:uid="{650061FF-BF74-48F7-B57E-3DD28FEEFF50}"/>
    <cellStyle name="Normal 18 2 2 7 6 2 2" xfId="46805" xr:uid="{7FB6564E-5C59-4B9E-86BC-6F5021491DA9}"/>
    <cellStyle name="Normal 18 2 2 7 6 3" xfId="18652" xr:uid="{71946362-213C-4018-BCEC-53864A566B01}"/>
    <cellStyle name="Normal 18 2 2 7 6 4" xfId="37424" xr:uid="{33C51BB7-A955-4DFE-A43B-7C0AFB43D6B8}"/>
    <cellStyle name="Normal 18 2 2 7 7" xfId="22840" xr:uid="{315D00B9-5540-4182-ACF0-F80024D492C4}"/>
    <cellStyle name="Normal 18 2 2 7 7 2" xfId="41608" xr:uid="{A4B301E1-770D-42C6-AFC2-8B656AFDB8F0}"/>
    <cellStyle name="Normal 18 2 2 7 8" xfId="13449" xr:uid="{D16CC0EE-C3B4-4D5A-8811-050F8BB723C6}"/>
    <cellStyle name="Normal 18 2 2 7 9" xfId="32227" xr:uid="{87C03ED4-824E-48A4-AC18-E9E54AC41B3F}"/>
    <cellStyle name="Normal 18 2 2 8" xfId="2991" xr:uid="{B6BB61E6-180E-40EC-A2C7-EF03B2E32E4E}"/>
    <cellStyle name="Normal 18 2 2 8 10" xfId="51537" xr:uid="{B06D8378-5A10-4F7A-ABB7-3820B9D417EA}"/>
    <cellStyle name="Normal 18 2 2 8 11" xfId="3792" xr:uid="{1F9EA66E-3581-4BED-9013-6E7283CA11E1}"/>
    <cellStyle name="Normal 18 2 2 8 12" xfId="59589" xr:uid="{6E2F8215-8464-4ECA-A143-0086241D66FD}"/>
    <cellStyle name="Normal 18 2 2 8 2" xfId="2992" xr:uid="{A2195BC8-C0C8-44BA-883C-AA3830062D07}"/>
    <cellStyle name="Normal 18 2 2 8 2 10" xfId="59590" xr:uid="{9DDC574F-7BB7-4935-886F-498EC92F76C0}"/>
    <cellStyle name="Normal 18 2 2 8 2 2" xfId="7460" xr:uid="{8440EDB5-67C3-437F-91C4-7967E525BEC5}"/>
    <cellStyle name="Normal 18 2 2 8 2 2 2" xfId="11978" xr:uid="{FB5EE753-693C-4CD1-BF21-3DFE59B531BA}"/>
    <cellStyle name="Normal 18 2 2 8 2 2 2 2" xfId="30772" xr:uid="{A8EDD5B1-7AF8-4976-9B2E-B9D49B91B977}"/>
    <cellStyle name="Normal 18 2 2 8 2 2 2 2 2" xfId="49534" xr:uid="{FB26417B-05E9-41D6-978A-0B63EBB13928}"/>
    <cellStyle name="Normal 18 2 2 8 2 2 2 3" xfId="21381" xr:uid="{AD8F9A33-79CA-46ED-8D85-625FE7A9DE54}"/>
    <cellStyle name="Normal 18 2 2 8 2 2 2 4" xfId="40153" xr:uid="{84F4AC85-BB0E-44C4-9BC7-CB6E6D472D10}"/>
    <cellStyle name="Normal 18 2 2 8 2 2 3" xfId="26495" xr:uid="{57238F93-4DA0-448A-8C39-56C8D30EE8FB}"/>
    <cellStyle name="Normal 18 2 2 8 2 2 3 2" xfId="45257" xr:uid="{96954F7F-47EE-400E-A28B-D0E5DC510B3F}"/>
    <cellStyle name="Normal 18 2 2 8 2 2 4" xfId="17104" xr:uid="{9A19F981-1812-4998-9E31-B33CD82CE798}"/>
    <cellStyle name="Normal 18 2 2 8 2 2 5" xfId="35876" xr:uid="{1604F529-2B35-4381-A0C6-21D0C2788195}"/>
    <cellStyle name="Normal 18 2 2 8 2 2 6" xfId="54264" xr:uid="{EBAECB86-82CB-4D48-AD45-BC6F79A3167E}"/>
    <cellStyle name="Normal 18 2 2 8 2 2 7" xfId="62110" xr:uid="{C22C685E-CE45-44E7-9A2D-67C72531C8AC}"/>
    <cellStyle name="Normal 18 2 2 8 2 3" xfId="11979" xr:uid="{42B3C0FB-F98D-41C4-9A93-BB49C04F8EB8}"/>
    <cellStyle name="Normal 18 2 2 8 2 3 2" xfId="30773" xr:uid="{BA16AD55-0D92-4C0B-9DCE-B40D2CE66014}"/>
    <cellStyle name="Normal 18 2 2 8 2 3 2 2" xfId="49535" xr:uid="{95B547C3-93C6-4A7C-BABD-3839063E8FB8}"/>
    <cellStyle name="Normal 18 2 2 8 2 3 3" xfId="21382" xr:uid="{14596A41-9C3D-4240-8DEE-BE33C5E044A8}"/>
    <cellStyle name="Normal 18 2 2 8 2 3 4" xfId="40154" xr:uid="{BD131D7D-9810-4DF0-83AF-9FA1E4C98B46}"/>
    <cellStyle name="Normal 18 2 2 8 2 3 5" xfId="54265" xr:uid="{AE8C6F63-05DE-4434-BD87-F893DE1F51A8}"/>
    <cellStyle name="Normal 18 2 2 8 2 3 6" xfId="62111" xr:uid="{F09938CF-8C1C-4CB4-9B32-B678DABE230A}"/>
    <cellStyle name="Normal 18 2 2 8 2 4" xfId="9190" xr:uid="{7E81FB79-5272-4520-8483-36C224941F45}"/>
    <cellStyle name="Normal 18 2 2 8 2 4 2" xfId="28046" xr:uid="{9C6ABC58-3CEE-498C-AA07-BBCBE5243B8E}"/>
    <cellStyle name="Normal 18 2 2 8 2 4 2 2" xfId="46808" xr:uid="{F221BF0C-17EA-4673-9B82-ACB77F2B9BF2}"/>
    <cellStyle name="Normal 18 2 2 8 2 4 3" xfId="18655" xr:uid="{38B1CD59-0D9E-4AC5-9F85-45A327365E0C}"/>
    <cellStyle name="Normal 18 2 2 8 2 4 4" xfId="37427" xr:uid="{574E3257-5529-4F9D-81F1-F37038621B80}"/>
    <cellStyle name="Normal 18 2 2 8 2 5" xfId="24567" xr:uid="{42C39A1F-D843-4AF4-AA46-80135014FA9C}"/>
    <cellStyle name="Normal 18 2 2 8 2 5 2" xfId="43329" xr:uid="{5E0848A3-82EB-45C2-BBD7-1E8BCB2645E7}"/>
    <cellStyle name="Normal 18 2 2 8 2 6" xfId="15176" xr:uid="{46BF312A-57B1-4B1F-819F-3147E3AA7605}"/>
    <cellStyle name="Normal 18 2 2 8 2 7" xfId="33948" xr:uid="{E56695E6-F55B-4259-BCCD-A989C4C04C8B}"/>
    <cellStyle name="Normal 18 2 2 8 2 8" xfId="51538" xr:uid="{7BA280AC-EE0B-4F91-BB07-A05ACC192072}"/>
    <cellStyle name="Normal 18 2 2 8 2 9" xfId="5520" xr:uid="{175D84D8-B5C2-4943-AED8-373E418A8DF7}"/>
    <cellStyle name="Normal 18 2 2 8 3" xfId="6295" xr:uid="{EA3A8EBA-89FA-4D1A-BFEF-88D160F4F1EA}"/>
    <cellStyle name="Normal 18 2 2 8 3 2" xfId="11980" xr:uid="{3F648159-24AF-42BC-87DB-ED10EF778436}"/>
    <cellStyle name="Normal 18 2 2 8 3 2 2" xfId="30774" xr:uid="{64F6001C-3BF4-4A32-8DCF-679BB0CFC225}"/>
    <cellStyle name="Normal 18 2 2 8 3 2 2 2" xfId="49536" xr:uid="{9A667D52-DC42-452C-868B-63D3E792AE26}"/>
    <cellStyle name="Normal 18 2 2 8 3 2 3" xfId="21383" xr:uid="{412B8B45-13BF-4B84-BEFC-7B0352082E60}"/>
    <cellStyle name="Normal 18 2 2 8 3 2 4" xfId="40155" xr:uid="{7E35DEDD-5C77-4D7C-AA59-B4C5511B9424}"/>
    <cellStyle name="Normal 18 2 2 8 3 3" xfId="25342" xr:uid="{40793907-A929-4C12-9BE2-C75F7A67D448}"/>
    <cellStyle name="Normal 18 2 2 8 3 3 2" xfId="44104" xr:uid="{34BF81B9-D7C8-4EE6-B6D0-6DC362350B58}"/>
    <cellStyle name="Normal 18 2 2 8 3 4" xfId="15951" xr:uid="{70F6F844-BC77-4232-955F-C79F7248B827}"/>
    <cellStyle name="Normal 18 2 2 8 3 5" xfId="34723" xr:uid="{D5751761-76A4-4961-8134-343D699469E1}"/>
    <cellStyle name="Normal 18 2 2 8 3 6" xfId="54266" xr:uid="{CE3ACA9D-8F5F-4784-954F-8DDB7ACCC2D6}"/>
    <cellStyle name="Normal 18 2 2 8 3 7" xfId="62112" xr:uid="{F0A3DB3C-33D2-4746-8310-F0D0F74B3CFC}"/>
    <cellStyle name="Normal 18 2 2 8 4" xfId="4744" xr:uid="{346A83B0-6092-405E-BF92-DFE1AA81D50B}"/>
    <cellStyle name="Normal 18 2 2 8 4 2" xfId="11981" xr:uid="{B89B0160-2D85-411D-A7CA-F9F3D3125710}"/>
    <cellStyle name="Normal 18 2 2 8 4 2 2" xfId="30775" xr:uid="{41C87C5B-8157-4D3F-88B3-7FA2C1FFE101}"/>
    <cellStyle name="Normal 18 2 2 8 4 2 2 2" xfId="49537" xr:uid="{D8581460-2612-4396-BB49-1384E34B3128}"/>
    <cellStyle name="Normal 18 2 2 8 4 2 3" xfId="21384" xr:uid="{858BA10E-2EDB-4D31-B626-A0E1DB30778B}"/>
    <cellStyle name="Normal 18 2 2 8 4 2 4" xfId="40156" xr:uid="{ED58C6DD-F33C-4DCB-A15E-5EF0C9EA75D9}"/>
    <cellStyle name="Normal 18 2 2 8 4 3" xfId="23791" xr:uid="{2DBC1663-46A6-4855-8A1D-E6651AB2F269}"/>
    <cellStyle name="Normal 18 2 2 8 4 3 2" xfId="42554" xr:uid="{57929FD9-1901-4459-B667-393839B59239}"/>
    <cellStyle name="Normal 18 2 2 8 4 4" xfId="14400" xr:uid="{90B0CB60-FE42-4DF1-BA73-AC24E782361D}"/>
    <cellStyle name="Normal 18 2 2 8 4 5" xfId="33173" xr:uid="{9ACB3327-27EC-4A24-9291-121DF5E694C6}"/>
    <cellStyle name="Normal 18 2 2 8 4 6" xfId="54267" xr:uid="{7FCDCB68-2448-4D6F-AD86-F7090D016CA0}"/>
    <cellStyle name="Normal 18 2 2 8 4 7" xfId="62113" xr:uid="{4D8BCA63-B5A8-4AA7-8769-40365B727692}"/>
    <cellStyle name="Normal 18 2 2 8 5" xfId="7459" xr:uid="{EA71522C-1961-4B89-ACBF-B569A17A2B35}"/>
    <cellStyle name="Normal 18 2 2 8 5 2" xfId="26494" xr:uid="{5EA69267-2D0A-42AD-8406-6F680B2C63DF}"/>
    <cellStyle name="Normal 18 2 2 8 5 2 2" xfId="45256" xr:uid="{25C171D5-827D-42A7-AC5B-7A17A80AF0E1}"/>
    <cellStyle name="Normal 18 2 2 8 5 3" xfId="17103" xr:uid="{8A5E15A8-4ECD-48F4-BBB8-25EE7343BBA1}"/>
    <cellStyle name="Normal 18 2 2 8 5 4" xfId="35875" xr:uid="{59F68887-4393-48E3-9836-95E21AF567E5}"/>
    <cellStyle name="Normal 18 2 2 8 6" xfId="9189" xr:uid="{85A963ED-B6EC-453B-9F42-63764D82B9E5}"/>
    <cellStyle name="Normal 18 2 2 8 6 2" xfId="28045" xr:uid="{5CBF2EC3-3476-49C6-AEC6-AE6CF03C77F5}"/>
    <cellStyle name="Normal 18 2 2 8 6 2 2" xfId="46807" xr:uid="{E362DB4A-D313-46ED-B735-08E74832065C}"/>
    <cellStyle name="Normal 18 2 2 8 6 3" xfId="18654" xr:uid="{E465E40E-B32C-41A8-8AB3-FCE96A1AF624}"/>
    <cellStyle name="Normal 18 2 2 8 6 4" xfId="37426" xr:uid="{D1F911ED-923A-4FC1-860B-913C48275282}"/>
    <cellStyle name="Normal 18 2 2 8 7" xfId="22841" xr:uid="{7C291E5C-8DD4-423A-8150-4C49768EB161}"/>
    <cellStyle name="Normal 18 2 2 8 7 2" xfId="41609" xr:uid="{8E448C63-6F37-45A9-B49C-985B7A764CC3}"/>
    <cellStyle name="Normal 18 2 2 8 8" xfId="13450" xr:uid="{886FF307-FDE3-47BF-9C8A-281BF400A136}"/>
    <cellStyle name="Normal 18 2 2 8 9" xfId="32228" xr:uid="{2BF0195C-EF6A-4C4D-8C27-E05E76867B16}"/>
    <cellStyle name="Normal 18 2 2 9" xfId="2993" xr:uid="{E5728D02-D553-4C02-8184-7213806E123F}"/>
    <cellStyle name="Normal 18 2 2 9 10" xfId="51539" xr:uid="{3E74A2CC-495E-4812-B278-DD59B7E81A2C}"/>
    <cellStyle name="Normal 18 2 2 9 11" xfId="3793" xr:uid="{D6FAE5DE-E539-4349-B27D-C4D823F513E9}"/>
    <cellStyle name="Normal 18 2 2 9 12" xfId="59591" xr:uid="{CDC34EC4-1870-40ED-8F20-A1443BC53B68}"/>
    <cellStyle name="Normal 18 2 2 9 2" xfId="2994" xr:uid="{113529FF-DF35-468A-8C88-1077BE7AED9F}"/>
    <cellStyle name="Normal 18 2 2 9 2 10" xfId="59592" xr:uid="{978477F4-C248-4FCA-9285-0398096DAD08}"/>
    <cellStyle name="Normal 18 2 2 9 2 2" xfId="7462" xr:uid="{6622283C-1B11-4F76-BB88-44240C779CE1}"/>
    <cellStyle name="Normal 18 2 2 9 2 2 2" xfId="11982" xr:uid="{F6014703-77CE-4A3F-9176-2E89A5FE48A9}"/>
    <cellStyle name="Normal 18 2 2 9 2 2 2 2" xfId="30776" xr:uid="{078F0014-0414-4680-9881-BA516D55EC19}"/>
    <cellStyle name="Normal 18 2 2 9 2 2 2 2 2" xfId="49538" xr:uid="{C479EBCF-0649-40A9-B8E2-12D816099067}"/>
    <cellStyle name="Normal 18 2 2 9 2 2 2 3" xfId="21385" xr:uid="{5E71AC46-39A5-429D-ACE9-5CC53DFCC2A5}"/>
    <cellStyle name="Normal 18 2 2 9 2 2 2 4" xfId="40157" xr:uid="{2437DA0A-E271-4A35-B582-377FEE07A072}"/>
    <cellStyle name="Normal 18 2 2 9 2 2 3" xfId="26497" xr:uid="{3FC906E7-08C5-413C-8FA9-CB03EDD1B980}"/>
    <cellStyle name="Normal 18 2 2 9 2 2 3 2" xfId="45259" xr:uid="{ECA3C586-3E6C-47C5-9FD0-2B558BE84B6D}"/>
    <cellStyle name="Normal 18 2 2 9 2 2 4" xfId="17106" xr:uid="{9A043299-0938-4694-A4DF-9A1FF680AD6F}"/>
    <cellStyle name="Normal 18 2 2 9 2 2 5" xfId="35878" xr:uid="{E0B66E9D-ABC9-4CCF-BA0B-6FB16FA9E6EB}"/>
    <cellStyle name="Normal 18 2 2 9 2 2 6" xfId="54268" xr:uid="{060B938E-E763-4EC8-A5F2-9B31980A24E5}"/>
    <cellStyle name="Normal 18 2 2 9 2 2 7" xfId="62114" xr:uid="{96180266-6CE1-4E92-86B6-CAFFCE0D8C5F}"/>
    <cellStyle name="Normal 18 2 2 9 2 3" xfId="11983" xr:uid="{73169A95-FDDA-4245-A63D-B27E35559B7C}"/>
    <cellStyle name="Normal 18 2 2 9 2 3 2" xfId="30777" xr:uid="{81E80F64-90B4-43A9-B574-1304D6877D47}"/>
    <cellStyle name="Normal 18 2 2 9 2 3 2 2" xfId="49539" xr:uid="{5463BC4B-7975-47B4-8536-C52B22D09BE0}"/>
    <cellStyle name="Normal 18 2 2 9 2 3 3" xfId="21386" xr:uid="{3A5274B1-173B-4C5B-9C3A-F77F91B725A3}"/>
    <cellStyle name="Normal 18 2 2 9 2 3 4" xfId="40158" xr:uid="{2B6F10E7-20FB-48F1-AB2B-83439400D645}"/>
    <cellStyle name="Normal 18 2 2 9 2 3 5" xfId="54269" xr:uid="{67C88B8C-2D07-4955-9F54-76E367012E60}"/>
    <cellStyle name="Normal 18 2 2 9 2 3 6" xfId="62115" xr:uid="{348A360C-0C24-4FED-91F6-B269CCE3CFD2}"/>
    <cellStyle name="Normal 18 2 2 9 2 4" xfId="9192" xr:uid="{8EBFB08D-03E2-46A9-ABE5-7843A954BB6A}"/>
    <cellStyle name="Normal 18 2 2 9 2 4 2" xfId="28048" xr:uid="{D8453E67-6DED-49D4-A83C-2919BE71518D}"/>
    <cellStyle name="Normal 18 2 2 9 2 4 2 2" xfId="46810" xr:uid="{ADFBE891-EAD5-48A2-AB14-8C2727D6CC37}"/>
    <cellStyle name="Normal 18 2 2 9 2 4 3" xfId="18657" xr:uid="{670D6D2C-EAD4-4A37-8053-8C8859AEC979}"/>
    <cellStyle name="Normal 18 2 2 9 2 4 4" xfId="37429" xr:uid="{9466E25F-66C1-4B71-9938-A7564B17781D}"/>
    <cellStyle name="Normal 18 2 2 9 2 5" xfId="24617" xr:uid="{CCFDCE3B-E54A-4760-9630-E08FBF6D1ABC}"/>
    <cellStyle name="Normal 18 2 2 9 2 5 2" xfId="43379" xr:uid="{3DFA63AF-5E91-4526-835A-0E6B26851B60}"/>
    <cellStyle name="Normal 18 2 2 9 2 6" xfId="15226" xr:uid="{EED00F8B-F50F-4F44-85FD-E5082512EF65}"/>
    <cellStyle name="Normal 18 2 2 9 2 7" xfId="33998" xr:uid="{492AE358-E3DD-45AE-B983-0D7433098456}"/>
    <cellStyle name="Normal 18 2 2 9 2 8" xfId="51540" xr:uid="{6FBABBEE-473A-4198-A790-9114A9DE81D3}"/>
    <cellStyle name="Normal 18 2 2 9 2 9" xfId="5570" xr:uid="{E6C489AE-EBD0-4029-AAA8-37C1F581B0C0}"/>
    <cellStyle name="Normal 18 2 2 9 3" xfId="6345" xr:uid="{F27ACC52-8F85-4A7D-881B-7DAF7F92AB54}"/>
    <cellStyle name="Normal 18 2 2 9 3 2" xfId="11984" xr:uid="{10ACA6F4-0C7B-401B-A8FC-9D6E3B494EF6}"/>
    <cellStyle name="Normal 18 2 2 9 3 2 2" xfId="30778" xr:uid="{536766F0-B7F5-4883-A407-23353D295AD6}"/>
    <cellStyle name="Normal 18 2 2 9 3 2 2 2" xfId="49540" xr:uid="{E342F40B-6A0B-410F-A507-7FFAB089BE1C}"/>
    <cellStyle name="Normal 18 2 2 9 3 2 3" xfId="21387" xr:uid="{635F9AC9-3CFB-4462-AC3A-E4D752A0944B}"/>
    <cellStyle name="Normal 18 2 2 9 3 2 4" xfId="40159" xr:uid="{CEEE4741-04AE-4F94-B65F-0E40339B805E}"/>
    <cellStyle name="Normal 18 2 2 9 3 3" xfId="25392" xr:uid="{B6DF4E0C-46E1-4558-863A-8908FBC289E6}"/>
    <cellStyle name="Normal 18 2 2 9 3 3 2" xfId="44154" xr:uid="{5151BAC1-2CD1-405C-8352-B03FC8615EA0}"/>
    <cellStyle name="Normal 18 2 2 9 3 4" xfId="16001" xr:uid="{9DD5F1D2-0AF0-4F42-9F46-0D692655CE2E}"/>
    <cellStyle name="Normal 18 2 2 9 3 5" xfId="34773" xr:uid="{0FF5BFF5-E9C6-4FF9-BBB7-36411251CF54}"/>
    <cellStyle name="Normal 18 2 2 9 3 6" xfId="54270" xr:uid="{6640E780-A48F-4FE0-8CF9-51DCAB2A7736}"/>
    <cellStyle name="Normal 18 2 2 9 3 7" xfId="62116" xr:uid="{E383001E-16C1-484B-9959-1B85659B1964}"/>
    <cellStyle name="Normal 18 2 2 9 4" xfId="4794" xr:uid="{5BCF08E9-C102-4292-A02E-CBBE4D2C2592}"/>
    <cellStyle name="Normal 18 2 2 9 4 2" xfId="11985" xr:uid="{8DDA532C-F60A-4927-8C2F-C2698893AA8F}"/>
    <cellStyle name="Normal 18 2 2 9 4 2 2" xfId="30779" xr:uid="{201A1A3B-6EC2-4BDA-B87C-6BB32401264C}"/>
    <cellStyle name="Normal 18 2 2 9 4 2 2 2" xfId="49541" xr:uid="{E644E8A6-71A0-4E4C-8173-94B6E670E93C}"/>
    <cellStyle name="Normal 18 2 2 9 4 2 3" xfId="21388" xr:uid="{6F9E7062-651B-4A2C-B28B-5A1476012151}"/>
    <cellStyle name="Normal 18 2 2 9 4 2 4" xfId="40160" xr:uid="{CAD9CE6F-C201-4723-B168-76A6E62DCB8C}"/>
    <cellStyle name="Normal 18 2 2 9 4 3" xfId="23841" xr:uid="{D4C4341E-30F8-48A8-9FCC-180B45F68980}"/>
    <cellStyle name="Normal 18 2 2 9 4 3 2" xfId="42604" xr:uid="{FDFFC346-C938-425D-B718-3BC08766D4E5}"/>
    <cellStyle name="Normal 18 2 2 9 4 4" xfId="14450" xr:uid="{D571A957-59BC-42D0-ADE0-38D20C0F085F}"/>
    <cellStyle name="Normal 18 2 2 9 4 5" xfId="33223" xr:uid="{DBA97327-8424-41F7-9893-D352BE938A40}"/>
    <cellStyle name="Normal 18 2 2 9 4 6" xfId="54271" xr:uid="{1836EE07-14BA-42AF-911A-BC5DEFA5B55B}"/>
    <cellStyle name="Normal 18 2 2 9 4 7" xfId="62117" xr:uid="{04FA280A-02EB-42EF-A7E5-58DC08EE506B}"/>
    <cellStyle name="Normal 18 2 2 9 5" xfId="7461" xr:uid="{45B1E389-5FDA-45C1-B1BB-5104D120226C}"/>
    <cellStyle name="Normal 18 2 2 9 5 2" xfId="26496" xr:uid="{50F74EF6-C325-4FA9-A4ED-5DCC7FDF0B32}"/>
    <cellStyle name="Normal 18 2 2 9 5 2 2" xfId="45258" xr:uid="{EDCE5228-6A5E-4327-85C9-CA2A91CCBE46}"/>
    <cellStyle name="Normal 18 2 2 9 5 3" xfId="17105" xr:uid="{A509CB1C-51B9-49D0-B0F8-78CF205C1AB6}"/>
    <cellStyle name="Normal 18 2 2 9 5 4" xfId="35877" xr:uid="{85FA194F-EB48-4D85-899C-8CE78DC5A203}"/>
    <cellStyle name="Normal 18 2 2 9 6" xfId="9191" xr:uid="{1B4E357A-AD6E-4AE0-81BD-9D54CAF3164B}"/>
    <cellStyle name="Normal 18 2 2 9 6 2" xfId="28047" xr:uid="{07A83A1E-789C-4D2D-8C45-2179967BF9B4}"/>
    <cellStyle name="Normal 18 2 2 9 6 2 2" xfId="46809" xr:uid="{EEF8260D-FF75-4101-8920-CADBF661BAA5}"/>
    <cellStyle name="Normal 18 2 2 9 6 3" xfId="18656" xr:uid="{C82A7B23-1647-4165-932F-4F98D9458F31}"/>
    <cellStyle name="Normal 18 2 2 9 6 4" xfId="37428" xr:uid="{E5B10497-3903-476C-88AA-035E8EC76547}"/>
    <cellStyle name="Normal 18 2 2 9 7" xfId="22842" xr:uid="{3835EFA9-6436-489D-96EF-B0EE1C61AC54}"/>
    <cellStyle name="Normal 18 2 2 9 7 2" xfId="41610" xr:uid="{925BC9F8-DD44-4D14-8676-53AAAB17A56A}"/>
    <cellStyle name="Normal 18 2 2 9 8" xfId="13451" xr:uid="{6D454513-010A-48B9-BA34-42955C83623A}"/>
    <cellStyle name="Normal 18 2 2 9 9" xfId="32229" xr:uid="{C8E20027-F419-4295-BD6F-E912A15782AE}"/>
    <cellStyle name="Normal 18 2 20" xfId="3774" xr:uid="{7546F1DC-0981-4AB5-BBF3-54A14121C848}"/>
    <cellStyle name="Normal 18 2 21" xfId="59553" xr:uid="{EBDA77C5-22A1-491B-83AC-40BC35320005}"/>
    <cellStyle name="Normal 18 2 22" xfId="917" xr:uid="{EB0954A4-BD93-4C3C-8971-187399847EDC}"/>
    <cellStyle name="Normal 18 2 3" xfId="1050" xr:uid="{87898BDF-660A-482F-B3E1-1FC497CD6190}"/>
    <cellStyle name="Normal 18 2 3 10" xfId="13452" xr:uid="{D5A6027C-B9A6-4405-AE77-38943B7A72E0}"/>
    <cellStyle name="Normal 18 2 3 11" xfId="32230" xr:uid="{09BAF8F4-7F09-416A-9E99-5FD79B936687}"/>
    <cellStyle name="Normal 18 2 3 12" xfId="51541" xr:uid="{7C5C3BAD-4FB2-4BD1-8B28-755D114845DE}"/>
    <cellStyle name="Normal 18 2 3 13" xfId="3794" xr:uid="{CDE673E9-A061-4C95-8BA5-16CBEA79B9D4}"/>
    <cellStyle name="Normal 18 2 3 14" xfId="59593" xr:uid="{A49E5021-954C-4B8F-B4CA-58513CEDBF59}"/>
    <cellStyle name="Normal 18 2 3 2" xfId="1187" xr:uid="{CB0DCBC8-8F4E-4545-A2A6-7A302ED7C194}"/>
    <cellStyle name="Normal 18 2 3 2 10" xfId="51542" xr:uid="{862CBADE-01EA-4442-9C56-C54DADB38401}"/>
    <cellStyle name="Normal 18 2 3 2 11" xfId="3795" xr:uid="{4F4DC987-6E84-4FA3-82BD-B671B7D2F398}"/>
    <cellStyle name="Normal 18 2 3 2 12" xfId="59594" xr:uid="{58D10A6C-EFE1-4FFE-A83D-FA625F147ECA}"/>
    <cellStyle name="Normal 18 2 3 2 2" xfId="1393" xr:uid="{854986F8-42BB-4DC1-A81C-7B6C368E0205}"/>
    <cellStyle name="Normal 18 2 3 2 2 10" xfId="59595" xr:uid="{6F4643B8-DD7E-446B-A307-89E248F06080}"/>
    <cellStyle name="Normal 18 2 3 2 2 2" xfId="2051" xr:uid="{36DAF0FD-42C3-44C7-B81F-BCCBD01FD6CA}"/>
    <cellStyle name="Normal 18 2 3 2 2 2 2" xfId="11986" xr:uid="{5AC292C0-0343-40B2-946C-F35A791A7F17}"/>
    <cellStyle name="Normal 18 2 3 2 2 2 2 2" xfId="30780" xr:uid="{19B6DA0E-1276-4230-9779-C1347FD14042}"/>
    <cellStyle name="Normal 18 2 3 2 2 2 2 2 2" xfId="49542" xr:uid="{FFA30C9A-50F2-48D5-BB03-47B2AADE3876}"/>
    <cellStyle name="Normal 18 2 3 2 2 2 2 3" xfId="21389" xr:uid="{DECAE4DB-6C8F-4EEA-A5C0-8E5970EC29E5}"/>
    <cellStyle name="Normal 18 2 3 2 2 2 2 4" xfId="40161" xr:uid="{CA0049A2-3EB0-4DC9-8D6F-9A664E2AAD6C}"/>
    <cellStyle name="Normal 18 2 3 2 2 2 3" xfId="26500" xr:uid="{75FC7D1A-0965-434B-BD0C-691C4240E8C0}"/>
    <cellStyle name="Normal 18 2 3 2 2 2 3 2" xfId="45262" xr:uid="{C11B4B28-551A-4543-A715-BDD34CAE0CF6}"/>
    <cellStyle name="Normal 18 2 3 2 2 2 4" xfId="17109" xr:uid="{4C0FC8DD-6703-4823-8131-81C41A3A5AA9}"/>
    <cellStyle name="Normal 18 2 3 2 2 2 5" xfId="35881" xr:uid="{B76B6E27-6C7D-4830-9348-86B801A1EB86}"/>
    <cellStyle name="Normal 18 2 3 2 2 2 6" xfId="54272" xr:uid="{57BDE6F7-1720-42A1-92D4-6A37E8DB06BE}"/>
    <cellStyle name="Normal 18 2 3 2 2 2 7" xfId="7465" xr:uid="{BB9AC889-150C-46AC-B91C-D9C3F0D0F8EE}"/>
    <cellStyle name="Normal 18 2 3 2 2 3" xfId="11987" xr:uid="{22A258A9-230B-47F5-B4FE-408289B210C1}"/>
    <cellStyle name="Normal 18 2 3 2 2 3 2" xfId="30781" xr:uid="{95BF667C-D388-4A49-8A95-3D375EDEF7EE}"/>
    <cellStyle name="Normal 18 2 3 2 2 3 2 2" xfId="49543" xr:uid="{E3C7A1D0-B46D-42C9-9A95-05E85E46B7F0}"/>
    <cellStyle name="Normal 18 2 3 2 2 3 3" xfId="21390" xr:uid="{FD0C9BBB-7218-457E-957D-5AFD7F4FC90D}"/>
    <cellStyle name="Normal 18 2 3 2 2 3 4" xfId="40162" xr:uid="{BE4B148F-B0A4-42F0-A8F6-A61BD458FD93}"/>
    <cellStyle name="Normal 18 2 3 2 2 3 5" xfId="54273" xr:uid="{A774338E-57B2-421A-A5C2-3986B46EE4E0}"/>
    <cellStyle name="Normal 18 2 3 2 2 3 6" xfId="62118" xr:uid="{E121A8AF-5D32-444D-8CBF-4607A1F1ADE9}"/>
    <cellStyle name="Normal 18 2 3 2 2 4" xfId="9195" xr:uid="{4306A774-0546-4B03-833F-83D1C6285857}"/>
    <cellStyle name="Normal 18 2 3 2 2 4 2" xfId="28051" xr:uid="{1740022A-B74A-4F0A-8CBE-157A5BBD7887}"/>
    <cellStyle name="Normal 18 2 3 2 2 4 2 2" xfId="46813" xr:uid="{55C39A7A-AAD4-4611-A25E-D4DC465E1418}"/>
    <cellStyle name="Normal 18 2 3 2 2 4 3" xfId="18660" xr:uid="{DBA4416F-4D16-4A7D-9912-954B3D7AE76C}"/>
    <cellStyle name="Normal 18 2 3 2 2 4 4" xfId="37432" xr:uid="{9F53EF5D-57B8-4C03-99B0-B01695474016}"/>
    <cellStyle name="Normal 18 2 3 2 2 5" xfId="24119" xr:uid="{5AB82DA8-866D-4A9C-92D1-D344B659E756}"/>
    <cellStyle name="Normal 18 2 3 2 2 5 2" xfId="42882" xr:uid="{69500583-571C-45FB-9886-73459B7A3007}"/>
    <cellStyle name="Normal 18 2 3 2 2 6" xfId="14728" xr:uid="{43D5C3AE-EAA4-4CCD-A6E8-B2B506CD374C}"/>
    <cellStyle name="Normal 18 2 3 2 2 7" xfId="33501" xr:uid="{BBEF57BF-17E6-4E83-B8F7-E5BA42C4B9FC}"/>
    <cellStyle name="Normal 18 2 3 2 2 8" xfId="51543" xr:uid="{7BF0280D-D9BB-4D90-BDD1-535E67A47EF8}"/>
    <cellStyle name="Normal 18 2 3 2 2 9" xfId="5072" xr:uid="{662CF28A-6899-4ACD-B1E5-ADC71C1A9855}"/>
    <cellStyle name="Normal 18 2 3 2 3" xfId="1845" xr:uid="{C4A3BFD7-B8E8-48C2-BDE5-812A58C817AE}"/>
    <cellStyle name="Normal 18 2 3 2 3 2" xfId="11988" xr:uid="{D7DCF72F-C57F-465F-B435-5717D45B2EA9}"/>
    <cellStyle name="Normal 18 2 3 2 3 2 2" xfId="30782" xr:uid="{69747BA7-BC16-4B6D-93BF-A65BC8405CDE}"/>
    <cellStyle name="Normal 18 2 3 2 3 2 2 2" xfId="49544" xr:uid="{3EEA12E4-08B8-46AE-A887-90649F0EC11C}"/>
    <cellStyle name="Normal 18 2 3 2 3 2 3" xfId="21391" xr:uid="{E0E70A38-A9FB-433A-BF75-E236843398AB}"/>
    <cellStyle name="Normal 18 2 3 2 3 2 4" xfId="40163" xr:uid="{3D917DAD-48E8-4324-906D-E71D874561E8}"/>
    <cellStyle name="Normal 18 2 3 2 3 3" xfId="24895" xr:uid="{309ACE2C-D388-4AAC-BFD8-0A61FF5B8BF7}"/>
    <cellStyle name="Normal 18 2 3 2 3 3 2" xfId="43657" xr:uid="{F37CB686-A663-4CC0-B7BB-93B5420E4AE1}"/>
    <cellStyle name="Normal 18 2 3 2 3 4" xfId="15504" xr:uid="{D55133D7-89C9-400F-8681-FC4D7EB68D17}"/>
    <cellStyle name="Normal 18 2 3 2 3 5" xfId="34276" xr:uid="{0633132A-0AFE-4D41-83D3-0E10EC8A2E4E}"/>
    <cellStyle name="Normal 18 2 3 2 3 6" xfId="54274" xr:uid="{1FF24F39-36A2-4AC8-9DEC-845B316A097E}"/>
    <cellStyle name="Normal 18 2 3 2 3 7" xfId="5848" xr:uid="{9C1F2009-44D6-4008-9582-48DC66A0482D}"/>
    <cellStyle name="Normal 18 2 3 2 4" xfId="1639" xr:uid="{A6A1A219-1937-4BDA-811E-945DFD05FD83}"/>
    <cellStyle name="Normal 18 2 3 2 4 2" xfId="11989" xr:uid="{46C512F9-E415-4F56-A245-68607A64F498}"/>
    <cellStyle name="Normal 18 2 3 2 4 2 2" xfId="30783" xr:uid="{223C2B6E-2ED4-4D25-8F31-E9B75E404952}"/>
    <cellStyle name="Normal 18 2 3 2 4 2 2 2" xfId="49545" xr:uid="{A6C5FE4B-0BB5-4C79-A206-CEA2C174FFC9}"/>
    <cellStyle name="Normal 18 2 3 2 4 2 3" xfId="21392" xr:uid="{51130536-1E3C-4196-B9A7-01D7C5CF9412}"/>
    <cellStyle name="Normal 18 2 3 2 4 2 4" xfId="40164" xr:uid="{3BA61B18-878B-4AE5-93EC-2D298B27D4C7}"/>
    <cellStyle name="Normal 18 2 3 2 4 3" xfId="23344" xr:uid="{2945C4BA-08C0-4CCA-A827-EC29306400AC}"/>
    <cellStyle name="Normal 18 2 3 2 4 3 2" xfId="42107" xr:uid="{A7DAA825-F7DF-46A8-84D1-0DE9D2E75D63}"/>
    <cellStyle name="Normal 18 2 3 2 4 4" xfId="13953" xr:uid="{1BD72A01-7AF5-498B-BCD3-F9BD67823A21}"/>
    <cellStyle name="Normal 18 2 3 2 4 5" xfId="32726" xr:uid="{BF1F7502-95F2-4247-9CF2-005FA486C2E5}"/>
    <cellStyle name="Normal 18 2 3 2 4 6" xfId="54275" xr:uid="{EFADB431-6A3D-4B03-8E81-9EE48A012B49}"/>
    <cellStyle name="Normal 18 2 3 2 4 7" xfId="4297" xr:uid="{32962286-D4E9-44C6-AE8B-D577CD170BAA}"/>
    <cellStyle name="Normal 18 2 3 2 5" xfId="7464" xr:uid="{F6144095-5D93-4E67-B75D-9154763246DF}"/>
    <cellStyle name="Normal 18 2 3 2 5 2" xfId="26499" xr:uid="{6C8AD007-3DAF-4AA3-890A-FE73F33A0B4A}"/>
    <cellStyle name="Normal 18 2 3 2 5 2 2" xfId="45261" xr:uid="{881DE3FE-35E7-4DAE-B80C-4A751743685C}"/>
    <cellStyle name="Normal 18 2 3 2 5 3" xfId="17108" xr:uid="{9CE8E281-FAC3-49EF-BA9F-D4B544C16072}"/>
    <cellStyle name="Normal 18 2 3 2 5 4" xfId="35880" xr:uid="{B2950DC0-C2B3-41F1-9029-679F7DD28FDA}"/>
    <cellStyle name="Normal 18 2 3 2 6" xfId="9194" xr:uid="{A72773C3-5A74-4D5A-B55E-ED7C7A685171}"/>
    <cellStyle name="Normal 18 2 3 2 6 2" xfId="28050" xr:uid="{4440D8A5-02D0-427E-B0B2-B066DEAA0EC9}"/>
    <cellStyle name="Normal 18 2 3 2 6 2 2" xfId="46812" xr:uid="{A43B5BC0-2C5D-4853-ACA0-F7E0EAD2408E}"/>
    <cellStyle name="Normal 18 2 3 2 6 3" xfId="18659" xr:uid="{BAE329C6-C964-487B-8F19-A7F635B331A4}"/>
    <cellStyle name="Normal 18 2 3 2 6 4" xfId="37431" xr:uid="{2203482A-318B-408C-8CCB-DAEF97A26DA4}"/>
    <cellStyle name="Normal 18 2 3 2 7" xfId="22844" xr:uid="{108C9C3A-B400-44AF-B8E3-F501A5173C91}"/>
    <cellStyle name="Normal 18 2 3 2 7 2" xfId="41612" xr:uid="{9D27E8DB-AD6D-4EE9-BD5F-61D60802BF43}"/>
    <cellStyle name="Normal 18 2 3 2 8" xfId="13453" xr:uid="{E3842CBA-4AA1-4A27-9150-E29B94D8F704}"/>
    <cellStyle name="Normal 18 2 3 2 9" xfId="32231" xr:uid="{FAA65F51-9691-484F-9055-E11794350E1E}"/>
    <cellStyle name="Normal 18 2 3 3" xfId="1310" xr:uid="{431366BB-6932-4B13-99F5-1B34E2F64E69}"/>
    <cellStyle name="Normal 18 2 3 3 10" xfId="51544" xr:uid="{4615199C-4601-4822-8EA5-26D390092AE7}"/>
    <cellStyle name="Normal 18 2 3 3 11" xfId="3796" xr:uid="{D2A26A53-3606-456E-BF5A-44EBDBC3EAA4}"/>
    <cellStyle name="Normal 18 2 3 3 12" xfId="59596" xr:uid="{00997A98-004E-46E8-B815-710BB1B98200}"/>
    <cellStyle name="Normal 18 2 3 3 2" xfId="1968" xr:uid="{F34C55C9-8A5D-4D03-B4B5-974EFC6704A7}"/>
    <cellStyle name="Normal 18 2 3 3 2 10" xfId="59597" xr:uid="{2B1E7AFF-C8EA-401D-B253-4D0875448799}"/>
    <cellStyle name="Normal 18 2 3 3 2 2" xfId="7467" xr:uid="{FCD41056-37DD-4BF8-A0F8-FA02668A4B71}"/>
    <cellStyle name="Normal 18 2 3 3 2 2 2" xfId="11990" xr:uid="{D023BCF7-8945-4408-8D0D-42E0165F828B}"/>
    <cellStyle name="Normal 18 2 3 3 2 2 2 2" xfId="30784" xr:uid="{BD902773-C4B9-43F0-8110-015E34D42B5F}"/>
    <cellStyle name="Normal 18 2 3 3 2 2 2 2 2" xfId="49546" xr:uid="{29C181F2-0472-4DE4-95FC-EA8B58170B9A}"/>
    <cellStyle name="Normal 18 2 3 3 2 2 2 3" xfId="21393" xr:uid="{35698AC3-6B07-4223-8AD4-2B296235C2C2}"/>
    <cellStyle name="Normal 18 2 3 3 2 2 2 4" xfId="40165" xr:uid="{43D1E56E-D345-4175-9263-FF0160CD3365}"/>
    <cellStyle name="Normal 18 2 3 3 2 2 3" xfId="26502" xr:uid="{52C259CB-93C5-489E-90B2-553359251323}"/>
    <cellStyle name="Normal 18 2 3 3 2 2 3 2" xfId="45264" xr:uid="{2D4A374C-291E-408B-9FB1-90EC860BF01F}"/>
    <cellStyle name="Normal 18 2 3 3 2 2 4" xfId="17111" xr:uid="{1CF8A8BC-B7D8-49EE-9539-6E409E22FECA}"/>
    <cellStyle name="Normal 18 2 3 3 2 2 5" xfId="35883" xr:uid="{43BBF37E-502E-4307-B5D6-48656E922973}"/>
    <cellStyle name="Normal 18 2 3 3 2 2 6" xfId="54276" xr:uid="{C2BC4968-7464-43B8-94D8-EE6BCCC0C2DA}"/>
    <cellStyle name="Normal 18 2 3 3 2 2 7" xfId="62119" xr:uid="{CE3018F4-4791-4D67-992F-8FEA8C1BC0DF}"/>
    <cellStyle name="Normal 18 2 3 3 2 3" xfId="11991" xr:uid="{F17BCA7E-E1D6-424F-8747-9436E4B374D0}"/>
    <cellStyle name="Normal 18 2 3 3 2 3 2" xfId="30785" xr:uid="{6DD03974-2BDC-4A8F-A819-226DD0B27013}"/>
    <cellStyle name="Normal 18 2 3 3 2 3 2 2" xfId="49547" xr:uid="{EBE1A3C2-7AB1-49DE-AA3B-8B94E2D9FC76}"/>
    <cellStyle name="Normal 18 2 3 3 2 3 3" xfId="21394" xr:uid="{FF8E0637-4A9B-4723-BE3E-BC4FE03E9B72}"/>
    <cellStyle name="Normal 18 2 3 3 2 3 4" xfId="40166" xr:uid="{9BF14CA7-772F-4D7F-8D49-B7D5CC784CC1}"/>
    <cellStyle name="Normal 18 2 3 3 2 3 5" xfId="54277" xr:uid="{3D73E134-6D4F-439C-B2A7-39F250FB64A0}"/>
    <cellStyle name="Normal 18 2 3 3 2 3 6" xfId="62120" xr:uid="{921FC648-DF8A-4085-ACD5-4349D342853C}"/>
    <cellStyle name="Normal 18 2 3 3 2 4" xfId="9197" xr:uid="{BF40AC4A-D476-4E55-B3FE-D6DECE0843C9}"/>
    <cellStyle name="Normal 18 2 3 3 2 4 2" xfId="28053" xr:uid="{D822C0F8-082F-48D2-BC4E-DE0BB0518B85}"/>
    <cellStyle name="Normal 18 2 3 3 2 4 2 2" xfId="46815" xr:uid="{2A887924-FD36-4BE8-8ADA-804D0D8BB457}"/>
    <cellStyle name="Normal 18 2 3 3 2 4 3" xfId="18662" xr:uid="{49F21B45-451E-4F76-A6C0-027184308EB3}"/>
    <cellStyle name="Normal 18 2 3 3 2 4 4" xfId="37434" xr:uid="{18BC7CE4-2D07-4426-B22D-2867189FADC9}"/>
    <cellStyle name="Normal 18 2 3 3 2 5" xfId="24337" xr:uid="{8B421A67-52F6-4F8C-806F-B2812A02CC66}"/>
    <cellStyle name="Normal 18 2 3 3 2 5 2" xfId="43100" xr:uid="{58460E8E-0610-4577-9B71-ED1B1282C881}"/>
    <cellStyle name="Normal 18 2 3 3 2 6" xfId="14946" xr:uid="{608BA586-7A65-48E2-A72A-0AEEE2C0267C}"/>
    <cellStyle name="Normal 18 2 3 3 2 7" xfId="33719" xr:uid="{A961A4C8-9BA3-44BA-A90E-782550A1334D}"/>
    <cellStyle name="Normal 18 2 3 3 2 8" xfId="51545" xr:uid="{CC37D48F-C913-497E-99B5-CB97E0317569}"/>
    <cellStyle name="Normal 18 2 3 3 2 9" xfId="5290" xr:uid="{70D58374-522C-4EF8-88CA-383B6B378230}"/>
    <cellStyle name="Normal 18 2 3 3 3" xfId="6066" xr:uid="{8D483E7A-24AA-4DA4-9D13-9245799F795B}"/>
    <cellStyle name="Normal 18 2 3 3 3 2" xfId="11992" xr:uid="{84F32F40-472B-4A3B-809E-15AC519D5046}"/>
    <cellStyle name="Normal 18 2 3 3 3 2 2" xfId="30786" xr:uid="{9B1F5C1F-D880-4988-8F6B-F9ED690621C3}"/>
    <cellStyle name="Normal 18 2 3 3 3 2 2 2" xfId="49548" xr:uid="{C58A651E-DC9A-4D7A-B455-05BC79217D91}"/>
    <cellStyle name="Normal 18 2 3 3 3 2 3" xfId="21395" xr:uid="{13ACA217-D52F-4B8A-91B8-65C8C0A78F24}"/>
    <cellStyle name="Normal 18 2 3 3 3 2 4" xfId="40167" xr:uid="{37922281-D605-4C2E-9A3F-D077FBF9B79C}"/>
    <cellStyle name="Normal 18 2 3 3 3 3" xfId="25113" xr:uid="{492F9B0C-AD39-4D76-90C5-96B6406F7E88}"/>
    <cellStyle name="Normal 18 2 3 3 3 3 2" xfId="43875" xr:uid="{552E50AB-0525-492C-AA2D-B41954F41E02}"/>
    <cellStyle name="Normal 18 2 3 3 3 4" xfId="15722" xr:uid="{C60532AB-B44D-4A38-9663-76468F4246CC}"/>
    <cellStyle name="Normal 18 2 3 3 3 5" xfId="34494" xr:uid="{A9A47FBC-B82D-44D9-BECB-E812F7E8E8D0}"/>
    <cellStyle name="Normal 18 2 3 3 3 6" xfId="54278" xr:uid="{CA2C22DD-2CD9-41BF-B7A2-9CF586515C70}"/>
    <cellStyle name="Normal 18 2 3 3 3 7" xfId="62121" xr:uid="{E27F627B-6F30-4DA1-957B-6BC75C4DE4CE}"/>
    <cellStyle name="Normal 18 2 3 3 4" xfId="4515" xr:uid="{B2C43033-8F3C-464A-AE8F-109081BF52A5}"/>
    <cellStyle name="Normal 18 2 3 3 4 2" xfId="11993" xr:uid="{4A250AD3-3EAF-4AA4-BFFC-9B9025D9DDBD}"/>
    <cellStyle name="Normal 18 2 3 3 4 2 2" xfId="30787" xr:uid="{81969728-6FE4-4C8A-80A5-63E3CC36ECEA}"/>
    <cellStyle name="Normal 18 2 3 3 4 2 2 2" xfId="49549" xr:uid="{D3F889EF-956B-4FEF-BD4F-0C58081E9500}"/>
    <cellStyle name="Normal 18 2 3 3 4 2 3" xfId="21396" xr:uid="{5C2B91B4-8FFD-41A3-B3C8-DD1E3CF60567}"/>
    <cellStyle name="Normal 18 2 3 3 4 2 4" xfId="40168" xr:uid="{F53A4E75-CC9E-47DD-BF43-496EDF6176E4}"/>
    <cellStyle name="Normal 18 2 3 3 4 3" xfId="23562" xr:uid="{65548536-58F9-425C-8224-64A1E65A57D8}"/>
    <cellStyle name="Normal 18 2 3 3 4 3 2" xfId="42325" xr:uid="{B1F2BAA4-5B87-4A1F-A5A7-EE94F3F1F90A}"/>
    <cellStyle name="Normal 18 2 3 3 4 4" xfId="14171" xr:uid="{2AC1F3AC-912E-4588-82FD-DB8AE46F558C}"/>
    <cellStyle name="Normal 18 2 3 3 4 5" xfId="32944" xr:uid="{79A9BED2-D20F-48CB-9700-5692B7C8EAFF}"/>
    <cellStyle name="Normal 18 2 3 3 4 6" xfId="54279" xr:uid="{49370ABA-2B6F-4E82-921A-B39E7EABBEF7}"/>
    <cellStyle name="Normal 18 2 3 3 4 7" xfId="62122" xr:uid="{A5EE739D-A15A-405B-9DAB-1D41376B5BA5}"/>
    <cellStyle name="Normal 18 2 3 3 5" xfId="7466" xr:uid="{412F4065-0052-4216-ADB2-A4BC54B6750E}"/>
    <cellStyle name="Normal 18 2 3 3 5 2" xfId="26501" xr:uid="{E84E1020-C4C8-4BFD-B75F-22AF5B798DB2}"/>
    <cellStyle name="Normal 18 2 3 3 5 2 2" xfId="45263" xr:uid="{B9A21026-F299-45D1-8CF8-BC50746BAE74}"/>
    <cellStyle name="Normal 18 2 3 3 5 3" xfId="17110" xr:uid="{D7C69895-4935-4E43-A78B-4293FF53ED1A}"/>
    <cellStyle name="Normal 18 2 3 3 5 4" xfId="35882" xr:uid="{854F80EB-86EB-422E-8B05-EB8E4BB74759}"/>
    <cellStyle name="Normal 18 2 3 3 6" xfId="9196" xr:uid="{AC53E0D0-45A7-4F62-9940-68FA64FF0F7D}"/>
    <cellStyle name="Normal 18 2 3 3 6 2" xfId="28052" xr:uid="{83A2BBE2-32EF-4B46-9EDC-6855B28281CA}"/>
    <cellStyle name="Normal 18 2 3 3 6 2 2" xfId="46814" xr:uid="{84674F30-D008-4823-B915-7633AB809964}"/>
    <cellStyle name="Normal 18 2 3 3 6 3" xfId="18661" xr:uid="{83ADD5FC-BEEB-4EB8-AEFB-E8F574A6FC51}"/>
    <cellStyle name="Normal 18 2 3 3 6 4" xfId="37433" xr:uid="{1720C5B4-256C-4228-83DA-656A54247A1A}"/>
    <cellStyle name="Normal 18 2 3 3 7" xfId="22845" xr:uid="{53CD4554-63FC-476E-B96D-53E256302AE5}"/>
    <cellStyle name="Normal 18 2 3 3 7 2" xfId="41613" xr:uid="{7BFB4555-776E-4926-895D-9E5C0BA1D2C1}"/>
    <cellStyle name="Normal 18 2 3 3 8" xfId="13454" xr:uid="{46E63DC6-1A82-48FA-A5A7-0A4D2D3672D9}"/>
    <cellStyle name="Normal 18 2 3 3 9" xfId="32232" xr:uid="{32AE1983-AD0E-482D-A4E9-CF1BA7BB12EA}"/>
    <cellStyle name="Normal 18 2 3 4" xfId="1762" xr:uid="{316AA922-8501-4AFC-83AF-6030B06DA57F}"/>
    <cellStyle name="Normal 18 2 3 4 10" xfId="59598" xr:uid="{78D8F82D-D5C1-4516-9FEA-4A600822EA34}"/>
    <cellStyle name="Normal 18 2 3 4 2" xfId="7468" xr:uid="{F0AD3A83-A40C-4ABC-9B0B-4AE757545E07}"/>
    <cellStyle name="Normal 18 2 3 4 2 2" xfId="11994" xr:uid="{95CD6C8E-9724-4336-917A-9094287B3B90}"/>
    <cellStyle name="Normal 18 2 3 4 2 2 2" xfId="30788" xr:uid="{06829A4E-614E-4A7F-AFAD-314510BF3A76}"/>
    <cellStyle name="Normal 18 2 3 4 2 2 2 2" xfId="49550" xr:uid="{58921961-B275-41EB-AA24-4C2CF3BA2DCE}"/>
    <cellStyle name="Normal 18 2 3 4 2 2 3" xfId="21397" xr:uid="{6EF1C375-841D-4563-8141-E5DC7358BCC2}"/>
    <cellStyle name="Normal 18 2 3 4 2 2 4" xfId="40169" xr:uid="{48B0C119-8420-44D2-9893-B41BFE136B6F}"/>
    <cellStyle name="Normal 18 2 3 4 2 3" xfId="26503" xr:uid="{03137018-2428-4487-848D-99BF3F60110E}"/>
    <cellStyle name="Normal 18 2 3 4 2 3 2" xfId="45265" xr:uid="{4F6638D9-6DA8-4211-9889-AC0DB7F4DFC0}"/>
    <cellStyle name="Normal 18 2 3 4 2 4" xfId="17112" xr:uid="{D51502D6-98DE-4CE4-8E84-F01807DB278A}"/>
    <cellStyle name="Normal 18 2 3 4 2 5" xfId="35884" xr:uid="{613E3469-92CC-4F0F-B8E3-C5963B7A58EF}"/>
    <cellStyle name="Normal 18 2 3 4 2 6" xfId="54280" xr:uid="{C6DDDD39-DA75-4EC4-85B8-24677C253371}"/>
    <cellStyle name="Normal 18 2 3 4 2 7" xfId="62123" xr:uid="{045B4821-AF83-4C9C-A3A7-5ECE7C840B8D}"/>
    <cellStyle name="Normal 18 2 3 4 3" xfId="11995" xr:uid="{38BE53EB-B767-4E38-95C2-4979EFA34B08}"/>
    <cellStyle name="Normal 18 2 3 4 3 2" xfId="30789" xr:uid="{537F2D8C-25A1-47D2-A1E0-C6746C8DD132}"/>
    <cellStyle name="Normal 18 2 3 4 3 2 2" xfId="49551" xr:uid="{B4264DA0-DD56-4664-B6FC-5A420C89CBD6}"/>
    <cellStyle name="Normal 18 2 3 4 3 3" xfId="21398" xr:uid="{33B33FD7-C1AA-43CA-B274-C9DA0E923C6D}"/>
    <cellStyle name="Normal 18 2 3 4 3 4" xfId="40170" xr:uid="{78B1855C-C29C-4034-9907-8F4D8FFE1F38}"/>
    <cellStyle name="Normal 18 2 3 4 3 5" xfId="54281" xr:uid="{4FBFB14F-2570-4CBF-9F7A-C08F1120B013}"/>
    <cellStyle name="Normal 18 2 3 4 3 6" xfId="62124" xr:uid="{74940E47-701B-4F54-8051-C81AB71AC150}"/>
    <cellStyle name="Normal 18 2 3 4 4" xfId="9198" xr:uid="{4BCA8EFD-0934-4CEB-960C-C67EC8CB7FCE}"/>
    <cellStyle name="Normal 18 2 3 4 4 2" xfId="28054" xr:uid="{69BD40F7-4810-456B-A4EC-FB0C5162C709}"/>
    <cellStyle name="Normal 18 2 3 4 4 2 2" xfId="46816" xr:uid="{70FC89B8-062B-4212-90D7-5A557192FFBB}"/>
    <cellStyle name="Normal 18 2 3 4 4 3" xfId="18663" xr:uid="{7280DB2C-BC05-4D11-918D-F395A04F786F}"/>
    <cellStyle name="Normal 18 2 3 4 4 4" xfId="37435" xr:uid="{A70B782E-1BD5-4332-8B38-1FAED0E12A46}"/>
    <cellStyle name="Normal 18 2 3 4 5" xfId="23904" xr:uid="{85B53491-BE68-4D48-AA7B-176D4B3BD83F}"/>
    <cellStyle name="Normal 18 2 3 4 5 2" xfId="42667" xr:uid="{608F9BAA-16F1-4411-9F8A-7BEFCFAECCC3}"/>
    <cellStyle name="Normal 18 2 3 4 6" xfId="14513" xr:uid="{E5F3FBAB-0F64-4492-8D85-C108FE0C2979}"/>
    <cellStyle name="Normal 18 2 3 4 7" xfId="33286" xr:uid="{B8C4C7D4-5B3B-4472-8168-534F04BB4B3F}"/>
    <cellStyle name="Normal 18 2 3 4 8" xfId="51546" xr:uid="{6BD364AE-9929-4397-B109-7AE0140859BB}"/>
    <cellStyle name="Normal 18 2 3 4 9" xfId="4857" xr:uid="{9D134B5C-7AE8-4468-A16D-1ED217F7F85D}"/>
    <cellStyle name="Normal 18 2 3 5" xfId="1556" xr:uid="{BB5A8E26-C65D-464E-8130-0B4697873EF1}"/>
    <cellStyle name="Normal 18 2 3 5 2" xfId="11996" xr:uid="{B54312CE-491D-412B-9393-2B326AA8C2D9}"/>
    <cellStyle name="Normal 18 2 3 5 2 2" xfId="30790" xr:uid="{1BA52D2F-A93B-4155-95A8-BB1A93C0C6B4}"/>
    <cellStyle name="Normal 18 2 3 5 2 2 2" xfId="49552" xr:uid="{CB3364D0-F349-4FB6-BF9A-52DF509D0F7D}"/>
    <cellStyle name="Normal 18 2 3 5 2 3" xfId="21399" xr:uid="{47B7ADA6-65E7-42A4-9A30-899A12527D42}"/>
    <cellStyle name="Normal 18 2 3 5 2 4" xfId="40171" xr:uid="{A9F2334A-882D-4208-A7B9-029A9423226D}"/>
    <cellStyle name="Normal 18 2 3 5 3" xfId="24680" xr:uid="{760D9A35-010A-4D46-A540-7F8CFED1DC55}"/>
    <cellStyle name="Normal 18 2 3 5 3 2" xfId="43442" xr:uid="{B8417D49-4A4B-4F73-9A8E-25926C6B54BB}"/>
    <cellStyle name="Normal 18 2 3 5 4" xfId="15289" xr:uid="{2E0A3883-8EA9-4199-A0B4-DF56F849CCE1}"/>
    <cellStyle name="Normal 18 2 3 5 5" xfId="34061" xr:uid="{8A7583FA-AC79-4B9B-855E-59A4F503E603}"/>
    <cellStyle name="Normal 18 2 3 5 6" xfId="54282" xr:uid="{8BE2564C-5984-4A65-939B-6FBA262B59C8}"/>
    <cellStyle name="Normal 18 2 3 5 7" xfId="5633" xr:uid="{BAABD4ED-3024-4F97-BA3D-E896F7BF57F7}"/>
    <cellStyle name="Normal 18 2 3 6" xfId="4082" xr:uid="{85F6CF71-697F-4D49-928A-52D2CEE3118A}"/>
    <cellStyle name="Normal 18 2 3 6 2" xfId="11997" xr:uid="{A58CF236-6244-4C3A-87E5-36C97FFD3608}"/>
    <cellStyle name="Normal 18 2 3 6 2 2" xfId="30791" xr:uid="{22941521-5EE0-4FF8-8851-BEE5771FF7C8}"/>
    <cellStyle name="Normal 18 2 3 6 2 2 2" xfId="49553" xr:uid="{3CD58F07-512D-46F2-BB60-D83496FD07BF}"/>
    <cellStyle name="Normal 18 2 3 6 2 3" xfId="21400" xr:uid="{3DC9F199-1104-413F-9C9F-6F2422F688D3}"/>
    <cellStyle name="Normal 18 2 3 6 2 4" xfId="40172" xr:uid="{8B0A7184-B38D-4454-A334-FD220506D012}"/>
    <cellStyle name="Normal 18 2 3 6 3" xfId="23129" xr:uid="{7C6E167A-0E15-441B-A1D2-443621B5E02D}"/>
    <cellStyle name="Normal 18 2 3 6 3 2" xfId="41892" xr:uid="{72DD6B89-0A58-428F-A307-B924A569211D}"/>
    <cellStyle name="Normal 18 2 3 6 4" xfId="13738" xr:uid="{D726C324-0CC2-429E-B812-2CAD3D0342EC}"/>
    <cellStyle name="Normal 18 2 3 6 5" xfId="32511" xr:uid="{B8DC52D6-18C9-47A9-8496-A2AE4DA23BC6}"/>
    <cellStyle name="Normal 18 2 3 6 6" xfId="54283" xr:uid="{F3F2D705-5FE2-4683-AFB4-BD573B65B162}"/>
    <cellStyle name="Normal 18 2 3 6 7" xfId="62125" xr:uid="{335A99CA-205A-4B8B-8323-627258C2B27C}"/>
    <cellStyle name="Normal 18 2 3 7" xfId="7463" xr:uid="{820685A7-9918-4C52-9A16-4AEADEF0ABE1}"/>
    <cellStyle name="Normal 18 2 3 7 2" xfId="26498" xr:uid="{03E324C0-1062-4643-8D1C-2B3C8355F2BD}"/>
    <cellStyle name="Normal 18 2 3 7 2 2" xfId="45260" xr:uid="{73DD1D34-DFBF-48B6-B418-B49F861EC700}"/>
    <cellStyle name="Normal 18 2 3 7 3" xfId="17107" xr:uid="{51544B11-0AC6-4437-A35A-B648F24974D1}"/>
    <cellStyle name="Normal 18 2 3 7 4" xfId="35879" xr:uid="{D89EB070-BA6C-44AD-9B1A-0B093E2B4AB7}"/>
    <cellStyle name="Normal 18 2 3 8" xfId="9193" xr:uid="{7B227B71-96E4-44C7-B9C5-484139A6C602}"/>
    <cellStyle name="Normal 18 2 3 8 2" xfId="28049" xr:uid="{EF1C696D-8D85-409E-BEF7-947653B99A07}"/>
    <cellStyle name="Normal 18 2 3 8 2 2" xfId="46811" xr:uid="{E08647A5-2842-4761-BCD2-35BA630633E8}"/>
    <cellStyle name="Normal 18 2 3 8 3" xfId="18658" xr:uid="{4B811A97-0042-4A0C-86A1-37E7E4FA38B3}"/>
    <cellStyle name="Normal 18 2 3 8 4" xfId="37430" xr:uid="{E216EDE9-9772-48AC-8C4C-0C26E4720706}"/>
    <cellStyle name="Normal 18 2 3 9" xfId="22843" xr:uid="{39DA1B38-BB1D-4E9C-8E9B-8E6333B9BF2F}"/>
    <cellStyle name="Normal 18 2 3 9 2" xfId="41611" xr:uid="{A8CFE329-0A78-45AC-A9E8-C73C2D4940F0}"/>
    <cellStyle name="Normal 18 2 4" xfId="1111" xr:uid="{D9301359-9EA4-4154-A33A-F0B400592F62}"/>
    <cellStyle name="Normal 18 2 4 10" xfId="13455" xr:uid="{611897D5-B0BA-45BE-885F-A482CECBF6A2}"/>
    <cellStyle name="Normal 18 2 4 11" xfId="32233" xr:uid="{7DCD0936-562E-4009-8CCB-579B9ED6E21C}"/>
    <cellStyle name="Normal 18 2 4 12" xfId="51547" xr:uid="{B711F0E4-9B1F-4BF5-BE3A-6310B24AA8F9}"/>
    <cellStyle name="Normal 18 2 4 13" xfId="3797" xr:uid="{C5ECD90F-261C-4819-9245-7CFAFC548365}"/>
    <cellStyle name="Normal 18 2 4 14" xfId="59599" xr:uid="{C48D7823-B16F-40F6-9D1B-C8EFCB6E6F75}"/>
    <cellStyle name="Normal 18 2 4 2" xfId="1207" xr:uid="{8C0B5E53-4C6D-4F59-B102-26FB8D994317}"/>
    <cellStyle name="Normal 18 2 4 2 10" xfId="51548" xr:uid="{08380A43-0016-417E-8E55-FDC0D6D09D46}"/>
    <cellStyle name="Normal 18 2 4 2 11" xfId="3798" xr:uid="{4FE47B53-58A9-4D25-9A2E-084937244460}"/>
    <cellStyle name="Normal 18 2 4 2 12" xfId="59600" xr:uid="{3564A157-7A8E-48A3-8EE9-38B2E23CD644}"/>
    <cellStyle name="Normal 18 2 4 2 2" xfId="1413" xr:uid="{169FF99D-608A-4089-BBFC-7552D55639AE}"/>
    <cellStyle name="Normal 18 2 4 2 2 10" xfId="59601" xr:uid="{91713888-B321-4EAE-890D-BF3904790320}"/>
    <cellStyle name="Normal 18 2 4 2 2 2" xfId="2071" xr:uid="{E221F2CA-BE91-4D96-B4E2-D300484F10BF}"/>
    <cellStyle name="Normal 18 2 4 2 2 2 2" xfId="11998" xr:uid="{4C8B828C-8E3D-4DF6-8138-C18EA6302E21}"/>
    <cellStyle name="Normal 18 2 4 2 2 2 2 2" xfId="30792" xr:uid="{A93EB537-E783-4CE9-8C73-472E0A5EA2A9}"/>
    <cellStyle name="Normal 18 2 4 2 2 2 2 2 2" xfId="49554" xr:uid="{B3564C7E-F4E6-4DD9-AA7C-845FDC23EE4F}"/>
    <cellStyle name="Normal 18 2 4 2 2 2 2 3" xfId="21401" xr:uid="{7B89F083-0D0A-4511-A631-21433B264AC8}"/>
    <cellStyle name="Normal 18 2 4 2 2 2 2 4" xfId="40173" xr:uid="{1E00BAEF-5F50-4994-821C-54ECDB0D5A54}"/>
    <cellStyle name="Normal 18 2 4 2 2 2 3" xfId="26506" xr:uid="{81E4FEA6-E55D-4264-B485-405926377B87}"/>
    <cellStyle name="Normal 18 2 4 2 2 2 3 2" xfId="45268" xr:uid="{33916767-04F7-4A23-8605-49B970A418A0}"/>
    <cellStyle name="Normal 18 2 4 2 2 2 4" xfId="17115" xr:uid="{226D0311-118D-45F6-9F9F-9BAA93507ED9}"/>
    <cellStyle name="Normal 18 2 4 2 2 2 5" xfId="35887" xr:uid="{EADFBA16-2A72-413D-B578-09D1DBDEB35E}"/>
    <cellStyle name="Normal 18 2 4 2 2 2 6" xfId="54284" xr:uid="{EA11FD61-B24A-4B98-AC5C-E2E6ADE71DCB}"/>
    <cellStyle name="Normal 18 2 4 2 2 2 7" xfId="7471" xr:uid="{65CB2766-1356-44C2-A415-1635493C8B0D}"/>
    <cellStyle name="Normal 18 2 4 2 2 3" xfId="11999" xr:uid="{B1056B77-8DFD-4D80-90C9-7113549F97C4}"/>
    <cellStyle name="Normal 18 2 4 2 2 3 2" xfId="30793" xr:uid="{F247E53E-57D0-4174-88CC-C190714FC405}"/>
    <cellStyle name="Normal 18 2 4 2 2 3 2 2" xfId="49555" xr:uid="{0D504784-75F9-4A17-8B9C-0887B83BA5A2}"/>
    <cellStyle name="Normal 18 2 4 2 2 3 3" xfId="21402" xr:uid="{1F9FC276-05FD-45EB-A252-48CF005908C7}"/>
    <cellStyle name="Normal 18 2 4 2 2 3 4" xfId="40174" xr:uid="{E64E5111-4F0A-4688-871E-6ED90C21246C}"/>
    <cellStyle name="Normal 18 2 4 2 2 3 5" xfId="54285" xr:uid="{223A23B1-4651-4A9B-951D-EDF3218FF674}"/>
    <cellStyle name="Normal 18 2 4 2 2 3 6" xfId="62126" xr:uid="{8BFB7E99-0052-46CD-BBC7-6036B0F14689}"/>
    <cellStyle name="Normal 18 2 4 2 2 4" xfId="9201" xr:uid="{D10802FD-CAA1-4CBB-B84F-DA04CEA709BA}"/>
    <cellStyle name="Normal 18 2 4 2 2 4 2" xfId="28057" xr:uid="{6908329E-BA35-4D81-AC15-55A78E700DBB}"/>
    <cellStyle name="Normal 18 2 4 2 2 4 2 2" xfId="46819" xr:uid="{F2C8BAC1-F19C-43B4-A7EF-97ED47A03FAD}"/>
    <cellStyle name="Normal 18 2 4 2 2 4 3" xfId="18666" xr:uid="{AFDCDC15-C2C0-4AE7-AE06-379B0594D5F2}"/>
    <cellStyle name="Normal 18 2 4 2 2 4 4" xfId="37438" xr:uid="{FB5BBBC8-F943-4B1B-80F6-542411F41A98}"/>
    <cellStyle name="Normal 18 2 4 2 2 5" xfId="24162" xr:uid="{25DF1146-5047-4787-8DFB-DEAD61B8435E}"/>
    <cellStyle name="Normal 18 2 4 2 2 5 2" xfId="42925" xr:uid="{AEC02123-28CC-4CD1-ACF0-0C477240D4F9}"/>
    <cellStyle name="Normal 18 2 4 2 2 6" xfId="14771" xr:uid="{E9DF73B4-A522-4345-8BFE-CFFC9CFCCF29}"/>
    <cellStyle name="Normal 18 2 4 2 2 7" xfId="33544" xr:uid="{8BCE942E-2828-4BA3-948D-A14B2932CE21}"/>
    <cellStyle name="Normal 18 2 4 2 2 8" xfId="51549" xr:uid="{3F23223E-D375-4CD7-9689-50315C63A409}"/>
    <cellStyle name="Normal 18 2 4 2 2 9" xfId="5115" xr:uid="{D358C5DC-D5A4-4CD5-86D9-2FEB7D4208DB}"/>
    <cellStyle name="Normal 18 2 4 2 3" xfId="1865" xr:uid="{E8B644E1-DA81-4A82-A8DB-17852AEB49C9}"/>
    <cellStyle name="Normal 18 2 4 2 3 2" xfId="12000" xr:uid="{975CD83B-274C-4CEE-9FDC-124AB4FB1CD2}"/>
    <cellStyle name="Normal 18 2 4 2 3 2 2" xfId="30794" xr:uid="{998FEFD4-767A-405E-AC9D-9FD266AA39DF}"/>
    <cellStyle name="Normal 18 2 4 2 3 2 2 2" xfId="49556" xr:uid="{6CC61C94-B034-494A-BED6-26728237413A}"/>
    <cellStyle name="Normal 18 2 4 2 3 2 3" xfId="21403" xr:uid="{D5F67754-637B-4AE6-99B4-2CB305077514}"/>
    <cellStyle name="Normal 18 2 4 2 3 2 4" xfId="40175" xr:uid="{8A0B4598-DBD7-42A3-BC25-2D7D357E0A63}"/>
    <cellStyle name="Normal 18 2 4 2 3 3" xfId="24938" xr:uid="{FE45CEC1-9ECC-42C6-8147-83700F9BF7FD}"/>
    <cellStyle name="Normal 18 2 4 2 3 3 2" xfId="43700" xr:uid="{3663D24E-A8BD-4779-B957-283DFB268296}"/>
    <cellStyle name="Normal 18 2 4 2 3 4" xfId="15547" xr:uid="{893ADC05-2CEB-4730-8DE3-DAE679A1BBBF}"/>
    <cellStyle name="Normal 18 2 4 2 3 5" xfId="34319" xr:uid="{5BC09589-309F-410E-A9F7-8361C7EC221D}"/>
    <cellStyle name="Normal 18 2 4 2 3 6" xfId="54286" xr:uid="{71078A5B-2813-4560-A454-454097A0ED89}"/>
    <cellStyle name="Normal 18 2 4 2 3 7" xfId="5891" xr:uid="{340C02D5-E28C-4D97-869F-955DC485BB22}"/>
    <cellStyle name="Normal 18 2 4 2 4" xfId="1659" xr:uid="{9A85E3D0-7F76-43E6-92D5-1AC3C62110DE}"/>
    <cellStyle name="Normal 18 2 4 2 4 2" xfId="12001" xr:uid="{C9E84CC7-C58F-4B93-AE70-9D982F34155D}"/>
    <cellStyle name="Normal 18 2 4 2 4 2 2" xfId="30795" xr:uid="{5BD4AB9D-C5C5-480F-B22A-FFC8BC629247}"/>
    <cellStyle name="Normal 18 2 4 2 4 2 2 2" xfId="49557" xr:uid="{E635BDE6-A13C-4FFD-B532-DCE4D39BD40B}"/>
    <cellStyle name="Normal 18 2 4 2 4 2 3" xfId="21404" xr:uid="{E7998201-670D-4C9D-BA34-E572104ABE4E}"/>
    <cellStyle name="Normal 18 2 4 2 4 2 4" xfId="40176" xr:uid="{32616812-44EB-4220-B7BD-76137DC1FE64}"/>
    <cellStyle name="Normal 18 2 4 2 4 3" xfId="23387" xr:uid="{F88766D0-BC7B-4A2E-8129-0DCD43209AA3}"/>
    <cellStyle name="Normal 18 2 4 2 4 3 2" xfId="42150" xr:uid="{4E9914BF-5836-499B-A8B7-6D347438C941}"/>
    <cellStyle name="Normal 18 2 4 2 4 4" xfId="13996" xr:uid="{FC8EA82B-6F7B-4A6D-9BD8-7C9DC410FCD6}"/>
    <cellStyle name="Normal 18 2 4 2 4 5" xfId="32769" xr:uid="{AEDA635C-A772-45EE-916C-0AA15CE0BB03}"/>
    <cellStyle name="Normal 18 2 4 2 4 6" xfId="54287" xr:uid="{99905444-1438-462E-AA01-16C1F655A567}"/>
    <cellStyle name="Normal 18 2 4 2 4 7" xfId="4340" xr:uid="{A2AB09D9-975F-4C69-99C5-FB47A2649E3B}"/>
    <cellStyle name="Normal 18 2 4 2 5" xfId="7470" xr:uid="{C3587D83-A9E0-4E3A-9978-491B8A8EE09E}"/>
    <cellStyle name="Normal 18 2 4 2 5 2" xfId="26505" xr:uid="{D6559388-88D4-496E-BF3B-2B065BDCE186}"/>
    <cellStyle name="Normal 18 2 4 2 5 2 2" xfId="45267" xr:uid="{B4E7CAF0-B7F2-45D4-9FE6-737B32CB6D3A}"/>
    <cellStyle name="Normal 18 2 4 2 5 3" xfId="17114" xr:uid="{57ACF513-E98F-40A7-938C-41753925E5A6}"/>
    <cellStyle name="Normal 18 2 4 2 5 4" xfId="35886" xr:uid="{24202386-CC72-4A60-B758-816C2B60691D}"/>
    <cellStyle name="Normal 18 2 4 2 6" xfId="9200" xr:uid="{B2D04692-4691-42B8-B9EF-41CA1601A0CD}"/>
    <cellStyle name="Normal 18 2 4 2 6 2" xfId="28056" xr:uid="{C212A31E-CAB9-4380-B5E9-2A0F94F9EE4F}"/>
    <cellStyle name="Normal 18 2 4 2 6 2 2" xfId="46818" xr:uid="{C076F154-8406-41C5-AAE8-774C0B40CDBA}"/>
    <cellStyle name="Normal 18 2 4 2 6 3" xfId="18665" xr:uid="{C6DE6A04-0D41-405A-9F32-03FD883B8E7C}"/>
    <cellStyle name="Normal 18 2 4 2 6 4" xfId="37437" xr:uid="{00A18A29-C822-4DFA-B09D-737AA7090F2B}"/>
    <cellStyle name="Normal 18 2 4 2 7" xfId="22847" xr:uid="{0F1C59C1-7BCD-4D0E-96DC-DBD2A819198E}"/>
    <cellStyle name="Normal 18 2 4 2 7 2" xfId="41615" xr:uid="{C55C4F1E-B158-4D3F-B4CC-539EACC35300}"/>
    <cellStyle name="Normal 18 2 4 2 8" xfId="13456" xr:uid="{3A510A44-61D0-4265-B66A-D4414B5F4BA3}"/>
    <cellStyle name="Normal 18 2 4 2 9" xfId="32234" xr:uid="{5AC743B3-2C87-4F41-9C09-A834AF558339}"/>
    <cellStyle name="Normal 18 2 4 3" xfId="1330" xr:uid="{7A9A794C-D6CC-4BA5-8A13-FB05BBFAEAA6}"/>
    <cellStyle name="Normal 18 2 4 3 10" xfId="51550" xr:uid="{65F9006C-31C4-43A0-8DEC-DC8D07C49533}"/>
    <cellStyle name="Normal 18 2 4 3 11" xfId="3799" xr:uid="{91B2409F-FBFB-4170-9A0A-02114149EEA7}"/>
    <cellStyle name="Normal 18 2 4 3 12" xfId="59602" xr:uid="{E7816072-CE9B-4DA2-AA46-D9FEA3589E73}"/>
    <cellStyle name="Normal 18 2 4 3 2" xfId="1988" xr:uid="{F1CCA41C-B4B7-4B11-8D5D-434CBB9B4E35}"/>
    <cellStyle name="Normal 18 2 4 3 2 10" xfId="59603" xr:uid="{1481181F-1198-4984-8FCA-D8916CC26C44}"/>
    <cellStyle name="Normal 18 2 4 3 2 2" xfId="7473" xr:uid="{56858F68-A0B7-4618-89D2-FF9A8ECE9E88}"/>
    <cellStyle name="Normal 18 2 4 3 2 2 2" xfId="12002" xr:uid="{248955A1-B9A7-48DD-8D98-56970D4D6E47}"/>
    <cellStyle name="Normal 18 2 4 3 2 2 2 2" xfId="30796" xr:uid="{3E22F68F-C259-4696-9FB8-F4E40E0F46D0}"/>
    <cellStyle name="Normal 18 2 4 3 2 2 2 2 2" xfId="49558" xr:uid="{BC20B80F-C01A-4C51-B741-5263D1D6D2BB}"/>
    <cellStyle name="Normal 18 2 4 3 2 2 2 3" xfId="21405" xr:uid="{2F1E4823-7C35-4165-AFC2-40F7A3117B3D}"/>
    <cellStyle name="Normal 18 2 4 3 2 2 2 4" xfId="40177" xr:uid="{A0F62063-E499-45F8-B15D-D86DF8AF50D0}"/>
    <cellStyle name="Normal 18 2 4 3 2 2 3" xfId="26508" xr:uid="{D06A08B6-F9E9-4A8E-8446-B8B8CA0FF09C}"/>
    <cellStyle name="Normal 18 2 4 3 2 2 3 2" xfId="45270" xr:uid="{70DEEDF9-8C16-47F9-AB54-868826C74671}"/>
    <cellStyle name="Normal 18 2 4 3 2 2 4" xfId="17117" xr:uid="{1AE04C7F-A612-4136-9C64-D9DB5C4A0308}"/>
    <cellStyle name="Normal 18 2 4 3 2 2 5" xfId="35889" xr:uid="{E574BAB2-F9EC-4DA2-96A4-C4F0D3A3B0EF}"/>
    <cellStyle name="Normal 18 2 4 3 2 2 6" xfId="54288" xr:uid="{226D2DD9-D701-4FA4-AA52-DCF5EB2E3D13}"/>
    <cellStyle name="Normal 18 2 4 3 2 2 7" xfId="62127" xr:uid="{59119AEF-4140-414C-978C-3D233B9D079A}"/>
    <cellStyle name="Normal 18 2 4 3 2 3" xfId="12003" xr:uid="{E79FFB6B-4682-4206-90C2-A169913866AA}"/>
    <cellStyle name="Normal 18 2 4 3 2 3 2" xfId="30797" xr:uid="{1F0398A3-EB4D-4403-9F71-C4EAE5BC2B76}"/>
    <cellStyle name="Normal 18 2 4 3 2 3 2 2" xfId="49559" xr:uid="{B108B144-11E9-44D7-9777-B9B1B01C086D}"/>
    <cellStyle name="Normal 18 2 4 3 2 3 3" xfId="21406" xr:uid="{CD0A8325-FF09-47AE-834F-D30B8F49A58E}"/>
    <cellStyle name="Normal 18 2 4 3 2 3 4" xfId="40178" xr:uid="{7FECC13B-DB43-4D9B-BB96-08BC429E67EE}"/>
    <cellStyle name="Normal 18 2 4 3 2 3 5" xfId="54289" xr:uid="{46246F76-1E5E-4086-98B4-889C4F3FB813}"/>
    <cellStyle name="Normal 18 2 4 3 2 3 6" xfId="62128" xr:uid="{AB0969AA-21F7-4C43-A0D7-D1DEB93AD4A9}"/>
    <cellStyle name="Normal 18 2 4 3 2 4" xfId="9203" xr:uid="{0B5FCF28-21B3-4D47-B535-4C10DEAD5B16}"/>
    <cellStyle name="Normal 18 2 4 3 2 4 2" xfId="28059" xr:uid="{43B75CFA-6118-4698-97E6-9AD2B508AD91}"/>
    <cellStyle name="Normal 18 2 4 3 2 4 2 2" xfId="46821" xr:uid="{1461BCC6-6144-4855-9BFD-314E7077A71B}"/>
    <cellStyle name="Normal 18 2 4 3 2 4 3" xfId="18668" xr:uid="{DC3585A7-015D-4202-B1AD-1A88BCECF4CE}"/>
    <cellStyle name="Normal 18 2 4 3 2 4 4" xfId="37440" xr:uid="{00A0425A-7F28-474B-8117-ABA40C9EF3BA}"/>
    <cellStyle name="Normal 18 2 4 3 2 5" xfId="24380" xr:uid="{2F4EDF3B-9340-400C-B6A0-816DAF4491C6}"/>
    <cellStyle name="Normal 18 2 4 3 2 5 2" xfId="43143" xr:uid="{7C0A9A81-9570-4CD2-824E-B45BB726E437}"/>
    <cellStyle name="Normal 18 2 4 3 2 6" xfId="14989" xr:uid="{5C770F86-1C52-4F2E-A50C-F5826B490AE7}"/>
    <cellStyle name="Normal 18 2 4 3 2 7" xfId="33762" xr:uid="{3834F287-BCF4-4AF3-88D6-FCB60355DBAD}"/>
    <cellStyle name="Normal 18 2 4 3 2 8" xfId="51551" xr:uid="{C3A620AD-F050-4154-A6FA-9513BF0D1D5D}"/>
    <cellStyle name="Normal 18 2 4 3 2 9" xfId="5333" xr:uid="{9C1C1D9D-6AE6-45D9-A2B6-5DFCDC7935F1}"/>
    <cellStyle name="Normal 18 2 4 3 3" xfId="6109" xr:uid="{B3FC1190-0459-4962-B470-3FA69A7F2761}"/>
    <cellStyle name="Normal 18 2 4 3 3 2" xfId="12004" xr:uid="{D8F90FAF-15CB-4BC1-99E2-A9C830FEB0DA}"/>
    <cellStyle name="Normal 18 2 4 3 3 2 2" xfId="30798" xr:uid="{98D6A5AF-F9FB-41C5-B375-226A1CC66E62}"/>
    <cellStyle name="Normal 18 2 4 3 3 2 2 2" xfId="49560" xr:uid="{3A8D4CFF-1658-4D77-8225-B861D580D146}"/>
    <cellStyle name="Normal 18 2 4 3 3 2 3" xfId="21407" xr:uid="{543A4E26-2973-406B-87D0-1D1C97A520F6}"/>
    <cellStyle name="Normal 18 2 4 3 3 2 4" xfId="40179" xr:uid="{50850763-208D-4DF3-8BB6-C8E07BCB85D0}"/>
    <cellStyle name="Normal 18 2 4 3 3 3" xfId="25156" xr:uid="{150E6D75-5AFA-4E6D-ADA6-044579D94B77}"/>
    <cellStyle name="Normal 18 2 4 3 3 3 2" xfId="43918" xr:uid="{B4858AE3-7B77-4382-AD0E-68365A6E8BBE}"/>
    <cellStyle name="Normal 18 2 4 3 3 4" xfId="15765" xr:uid="{91CB4F43-540A-4D00-8204-12837F806A5C}"/>
    <cellStyle name="Normal 18 2 4 3 3 5" xfId="34537" xr:uid="{8C82FA8E-9FE3-4E10-B79D-8163C28F6F57}"/>
    <cellStyle name="Normal 18 2 4 3 3 6" xfId="54290" xr:uid="{C3993424-4421-410B-AB77-3A63AA170315}"/>
    <cellStyle name="Normal 18 2 4 3 3 7" xfId="62129" xr:uid="{1E64F151-D2B7-4047-8BE8-C9B323AB2FC8}"/>
    <cellStyle name="Normal 18 2 4 3 4" xfId="4558" xr:uid="{F0EA38A6-0D97-4E77-9A95-6692BE8F253B}"/>
    <cellStyle name="Normal 18 2 4 3 4 2" xfId="12005" xr:uid="{CC4F8FCA-A2BC-4993-A5C9-7C3E4EC6717A}"/>
    <cellStyle name="Normal 18 2 4 3 4 2 2" xfId="30799" xr:uid="{6FD10C27-5A31-464C-9081-576E59FF3EF7}"/>
    <cellStyle name="Normal 18 2 4 3 4 2 2 2" xfId="49561" xr:uid="{939EEC8C-9FB4-4380-BD6B-1E069AB19D80}"/>
    <cellStyle name="Normal 18 2 4 3 4 2 3" xfId="21408" xr:uid="{FEB909A2-0FD5-4F6A-94BC-C27B768C09C0}"/>
    <cellStyle name="Normal 18 2 4 3 4 2 4" xfId="40180" xr:uid="{98EA5350-BA7E-4A75-9C99-E01BAA0227B1}"/>
    <cellStyle name="Normal 18 2 4 3 4 3" xfId="23605" xr:uid="{035863E2-90E6-4913-A3E5-C40F3D647587}"/>
    <cellStyle name="Normal 18 2 4 3 4 3 2" xfId="42368" xr:uid="{B713E9DC-0D05-4008-AC2C-2C4BD19EF782}"/>
    <cellStyle name="Normal 18 2 4 3 4 4" xfId="14214" xr:uid="{BC340F97-EEC8-44D8-838E-042CE1552B51}"/>
    <cellStyle name="Normal 18 2 4 3 4 5" xfId="32987" xr:uid="{002E736E-771C-4241-BFAD-27BE3F6515DD}"/>
    <cellStyle name="Normal 18 2 4 3 4 6" xfId="54291" xr:uid="{08C7D62A-397D-410A-B12D-D3BFC791E41C}"/>
    <cellStyle name="Normal 18 2 4 3 4 7" xfId="62130" xr:uid="{E0BA76E0-ECF4-4B35-BC47-F7B2BF2E7F76}"/>
    <cellStyle name="Normal 18 2 4 3 5" xfId="7472" xr:uid="{E4985278-1785-44D4-8B83-6EB002ECB129}"/>
    <cellStyle name="Normal 18 2 4 3 5 2" xfId="26507" xr:uid="{730888F4-D0B1-481D-B409-DF68867327EE}"/>
    <cellStyle name="Normal 18 2 4 3 5 2 2" xfId="45269" xr:uid="{D8AAE082-B573-4C3F-BE13-A8A8AE8BEB89}"/>
    <cellStyle name="Normal 18 2 4 3 5 3" xfId="17116" xr:uid="{9BF61255-BECA-4578-8E19-861AAACAE890}"/>
    <cellStyle name="Normal 18 2 4 3 5 4" xfId="35888" xr:uid="{3D7FFCCC-695F-4987-96E9-A9DA84A6C9F9}"/>
    <cellStyle name="Normal 18 2 4 3 6" xfId="9202" xr:uid="{511B000B-415F-4B42-803B-C083BE47D898}"/>
    <cellStyle name="Normal 18 2 4 3 6 2" xfId="28058" xr:uid="{445942D3-9830-47A8-8440-7C537241FF92}"/>
    <cellStyle name="Normal 18 2 4 3 6 2 2" xfId="46820" xr:uid="{8A46F196-40F3-41AD-879F-558EA4CF2816}"/>
    <cellStyle name="Normal 18 2 4 3 6 3" xfId="18667" xr:uid="{493A1396-1E6E-4A07-923F-3ED4A1EB0FD0}"/>
    <cellStyle name="Normal 18 2 4 3 6 4" xfId="37439" xr:uid="{1E39A447-B8D2-4195-9A39-D0A89C5BFAE2}"/>
    <cellStyle name="Normal 18 2 4 3 7" xfId="22848" xr:uid="{F9286133-2C3C-481D-A160-E3323EACFE06}"/>
    <cellStyle name="Normal 18 2 4 3 7 2" xfId="41616" xr:uid="{14CC0E45-F4E6-4C33-B01D-CD3630D3C2A8}"/>
    <cellStyle name="Normal 18 2 4 3 8" xfId="13457" xr:uid="{3ACC3779-B83B-46DE-BACC-835DA92D647C}"/>
    <cellStyle name="Normal 18 2 4 3 9" xfId="32235" xr:uid="{BA5C6E76-72C2-44E8-A507-F77ED4863665}"/>
    <cellStyle name="Normal 18 2 4 4" xfId="1782" xr:uid="{C2E0A607-3BE0-41F9-9216-032F83C5C9D7}"/>
    <cellStyle name="Normal 18 2 4 4 10" xfId="59604" xr:uid="{6A49314A-A36C-449E-8EAE-ABFBF614BB05}"/>
    <cellStyle name="Normal 18 2 4 4 2" xfId="7474" xr:uid="{E1EB2348-81CF-44C8-9674-014462954FFE}"/>
    <cellStyle name="Normal 18 2 4 4 2 2" xfId="12006" xr:uid="{AC0CBABA-C465-420E-AECB-1E4E6F75D5A5}"/>
    <cellStyle name="Normal 18 2 4 4 2 2 2" xfId="30800" xr:uid="{F9503BC7-3B14-4B2A-8A4C-C1ECC988CEAC}"/>
    <cellStyle name="Normal 18 2 4 4 2 2 2 2" xfId="49562" xr:uid="{E01BF8D3-02B4-49F3-90A0-92AB61B6303C}"/>
    <cellStyle name="Normal 18 2 4 4 2 2 3" xfId="21409" xr:uid="{C4BC03FC-D6AE-40C2-965C-AE4F998E69BD}"/>
    <cellStyle name="Normal 18 2 4 4 2 2 4" xfId="40181" xr:uid="{5D0AF2CE-7345-4516-B5FA-1DA716D95188}"/>
    <cellStyle name="Normal 18 2 4 4 2 3" xfId="26509" xr:uid="{255B39A2-FDC7-4BC9-9C9A-B8733177CE26}"/>
    <cellStyle name="Normal 18 2 4 4 2 3 2" xfId="45271" xr:uid="{E40C4FE6-4FC1-4DB4-A7B7-A52CAB9DC5FD}"/>
    <cellStyle name="Normal 18 2 4 4 2 4" xfId="17118" xr:uid="{F06D2796-28D8-4AA5-B2ED-4EAD2312E803}"/>
    <cellStyle name="Normal 18 2 4 4 2 5" xfId="35890" xr:uid="{41DE4E43-E0B6-43C9-8B24-4CAA5EDC3A2D}"/>
    <cellStyle name="Normal 18 2 4 4 2 6" xfId="54292" xr:uid="{D21A4DD3-AC5D-45CF-A984-DA2BB5C8772A}"/>
    <cellStyle name="Normal 18 2 4 4 2 7" xfId="62131" xr:uid="{7434386A-F41E-467C-95C3-50A23856C9B0}"/>
    <cellStyle name="Normal 18 2 4 4 3" xfId="12007" xr:uid="{B5D0268D-44EC-447A-8513-7BA538A3D23F}"/>
    <cellStyle name="Normal 18 2 4 4 3 2" xfId="30801" xr:uid="{A4810F1A-68DF-401B-81D3-E03055ED42BB}"/>
    <cellStyle name="Normal 18 2 4 4 3 2 2" xfId="49563" xr:uid="{416F8F9D-6C28-423B-8543-BAD8B75B7187}"/>
    <cellStyle name="Normal 18 2 4 4 3 3" xfId="21410" xr:uid="{2D0938E7-0C81-4F1F-93D9-5C61761AF178}"/>
    <cellStyle name="Normal 18 2 4 4 3 4" xfId="40182" xr:uid="{B490879A-16AC-4C4A-864F-1862A1083E89}"/>
    <cellStyle name="Normal 18 2 4 4 3 5" xfId="54293" xr:uid="{9EB66863-BE2E-49F0-B77E-5E525F49AF86}"/>
    <cellStyle name="Normal 18 2 4 4 3 6" xfId="62132" xr:uid="{8A6F8BE7-FDD0-44D4-8190-0C97F39043F2}"/>
    <cellStyle name="Normal 18 2 4 4 4" xfId="9204" xr:uid="{9949B230-08C5-4A24-A870-030906BEBB46}"/>
    <cellStyle name="Normal 18 2 4 4 4 2" xfId="28060" xr:uid="{AA9ED9EE-C7C3-471B-9855-42CA4BCB8B42}"/>
    <cellStyle name="Normal 18 2 4 4 4 2 2" xfId="46822" xr:uid="{844B9BFE-FF24-4BED-B0F4-197D7A9FB607}"/>
    <cellStyle name="Normal 18 2 4 4 4 3" xfId="18669" xr:uid="{3588D09B-3F33-4A74-BF6D-4502084C3E5E}"/>
    <cellStyle name="Normal 18 2 4 4 4 4" xfId="37441" xr:uid="{6638D14A-C205-42A6-81D3-4C4F8699DB10}"/>
    <cellStyle name="Normal 18 2 4 4 5" xfId="23947" xr:uid="{D0202FB8-2D68-4115-A1AC-763A51713530}"/>
    <cellStyle name="Normal 18 2 4 4 5 2" xfId="42710" xr:uid="{65E7E4C6-F5B9-4043-9326-4AFABB517CDA}"/>
    <cellStyle name="Normal 18 2 4 4 6" xfId="14556" xr:uid="{0B0D67DD-992E-432D-83C0-398034DE09C7}"/>
    <cellStyle name="Normal 18 2 4 4 7" xfId="33329" xr:uid="{3134DA3C-5E1A-452C-B00E-D4ED65D33AE2}"/>
    <cellStyle name="Normal 18 2 4 4 8" xfId="51552" xr:uid="{D59F30AE-0327-4F34-863B-9749832A77A4}"/>
    <cellStyle name="Normal 18 2 4 4 9" xfId="4900" xr:uid="{549607AA-7C18-4DDF-8D94-441EC5FA1B1D}"/>
    <cellStyle name="Normal 18 2 4 5" xfId="1576" xr:uid="{4110EBA1-AED8-4D45-8517-80B67BA399F3}"/>
    <cellStyle name="Normal 18 2 4 5 2" xfId="12008" xr:uid="{47DB0D7C-5D6E-4E56-B179-746ED03D5111}"/>
    <cellStyle name="Normal 18 2 4 5 2 2" xfId="30802" xr:uid="{8B413CF6-EA1D-4CD0-85EF-DC51C441242F}"/>
    <cellStyle name="Normal 18 2 4 5 2 2 2" xfId="49564" xr:uid="{968C8874-E462-4CCA-966E-9AE16DB113A9}"/>
    <cellStyle name="Normal 18 2 4 5 2 3" xfId="21411" xr:uid="{983C7811-C17D-4744-8F93-7204C8278D7A}"/>
    <cellStyle name="Normal 18 2 4 5 2 4" xfId="40183" xr:uid="{5E747E0C-81DF-45B0-B99D-EC58CD547B98}"/>
    <cellStyle name="Normal 18 2 4 5 3" xfId="24723" xr:uid="{F5B35E5A-E24C-479C-B96A-B4DC11F28D3E}"/>
    <cellStyle name="Normal 18 2 4 5 3 2" xfId="43485" xr:uid="{84013097-790C-46D0-B0E2-A0731C0AFC07}"/>
    <cellStyle name="Normal 18 2 4 5 4" xfId="15332" xr:uid="{75E13437-51F8-4D7D-91FE-FD39172004D0}"/>
    <cellStyle name="Normal 18 2 4 5 5" xfId="34104" xr:uid="{D5AEEF13-325C-4D42-85CD-8496E2A5765E}"/>
    <cellStyle name="Normal 18 2 4 5 6" xfId="54294" xr:uid="{70810823-C2DF-436E-A82C-1B3E937071F0}"/>
    <cellStyle name="Normal 18 2 4 5 7" xfId="5676" xr:uid="{0C05F711-6C34-4B51-9CA0-0D4842A5EE79}"/>
    <cellStyle name="Normal 18 2 4 6" xfId="4125" xr:uid="{25E29B3E-A34C-40B4-881B-CB46D84DAD40}"/>
    <cellStyle name="Normal 18 2 4 6 2" xfId="12009" xr:uid="{8CE19CAC-E44C-4C19-9DAF-DDC8BE396C8A}"/>
    <cellStyle name="Normal 18 2 4 6 2 2" xfId="30803" xr:uid="{2F83D042-7FEC-44AB-A530-A8A43FF78951}"/>
    <cellStyle name="Normal 18 2 4 6 2 2 2" xfId="49565" xr:uid="{EB374CDE-B22C-4BEE-8B4E-CE7CA3D409A9}"/>
    <cellStyle name="Normal 18 2 4 6 2 3" xfId="21412" xr:uid="{E5ADB2C9-551C-4151-9D48-27F102D32F61}"/>
    <cellStyle name="Normal 18 2 4 6 2 4" xfId="40184" xr:uid="{123BCD04-6224-4B3D-BFBA-550E9FBC5A5B}"/>
    <cellStyle name="Normal 18 2 4 6 3" xfId="23172" xr:uid="{CFFBBA69-9518-45FC-8877-1C606AA27C3A}"/>
    <cellStyle name="Normal 18 2 4 6 3 2" xfId="41935" xr:uid="{D500687C-DB2C-422A-AF08-FA0E8F70CBF2}"/>
    <cellStyle name="Normal 18 2 4 6 4" xfId="13781" xr:uid="{D194B54E-6972-46B4-BCCC-43BDA20655C7}"/>
    <cellStyle name="Normal 18 2 4 6 5" xfId="32554" xr:uid="{C7651BDE-2E41-4583-BB45-A9BC6559BA7C}"/>
    <cellStyle name="Normal 18 2 4 6 6" xfId="54295" xr:uid="{26833F57-03AA-4C7D-98CE-ECFE2359B0EA}"/>
    <cellStyle name="Normal 18 2 4 6 7" xfId="62133" xr:uid="{F274BFE9-EAC7-43DC-89BD-9A6EC79C5B4D}"/>
    <cellStyle name="Normal 18 2 4 7" xfId="7469" xr:uid="{B2B9EE01-87CE-4123-A630-97783855760C}"/>
    <cellStyle name="Normal 18 2 4 7 2" xfId="26504" xr:uid="{9AFA274A-B657-4F5C-881A-BC7C859A6FCB}"/>
    <cellStyle name="Normal 18 2 4 7 2 2" xfId="45266" xr:uid="{73AC6C84-0137-4A53-84B2-69D7E1F885F9}"/>
    <cellStyle name="Normal 18 2 4 7 3" xfId="17113" xr:uid="{8095D307-4A07-4051-B9B4-0016252711A4}"/>
    <cellStyle name="Normal 18 2 4 7 4" xfId="35885" xr:uid="{EFF52644-A324-4045-AC23-5383C093EE95}"/>
    <cellStyle name="Normal 18 2 4 8" xfId="9199" xr:uid="{A330F58D-EF5E-4614-A1BC-C1271181FCFE}"/>
    <cellStyle name="Normal 18 2 4 8 2" xfId="28055" xr:uid="{D615BDAE-10C8-44C6-8549-3103C33B7124}"/>
    <cellStyle name="Normal 18 2 4 8 2 2" xfId="46817" xr:uid="{0CA5B098-A7F7-4ED5-89F4-B88A50EE6FE3}"/>
    <cellStyle name="Normal 18 2 4 8 3" xfId="18664" xr:uid="{793042B0-DDEE-477D-A4B6-D656C3956523}"/>
    <cellStyle name="Normal 18 2 4 8 4" xfId="37436" xr:uid="{D0CCF3D0-C4C6-46C7-81E2-A9193D0B3769}"/>
    <cellStyle name="Normal 18 2 4 9" xfId="22846" xr:uid="{9D93610D-E5A2-4543-A750-1363D0389B8B}"/>
    <cellStyle name="Normal 18 2 4 9 2" xfId="41614" xr:uid="{D97F0400-C3E2-47D0-A3BD-F0D7656FF732}"/>
    <cellStyle name="Normal 18 2 5" xfId="1144" xr:uid="{A4A70C3E-F4EC-4A3B-9393-66A28EBCD187}"/>
    <cellStyle name="Normal 18 2 5 10" xfId="13458" xr:uid="{B6904B42-72FE-4085-83B4-3CBE470C617D}"/>
    <cellStyle name="Normal 18 2 5 11" xfId="32236" xr:uid="{8DE8DD82-7032-451C-994B-1329D1FED451}"/>
    <cellStyle name="Normal 18 2 5 12" xfId="51553" xr:uid="{820AD78A-3687-4F5B-87C6-67025A59BF8F}"/>
    <cellStyle name="Normal 18 2 5 13" xfId="3800" xr:uid="{AB73FDB3-B7EC-46F0-8820-90332AD7E384}"/>
    <cellStyle name="Normal 18 2 5 14" xfId="59605" xr:uid="{9FEBE8D8-E74F-4AAA-97E5-1CCCBA1AA16E}"/>
    <cellStyle name="Normal 18 2 5 2" xfId="1350" xr:uid="{24BBAB67-AE6A-40DA-9B4E-33FF1CC4F444}"/>
    <cellStyle name="Normal 18 2 5 2 10" xfId="51554" xr:uid="{6841E442-CB9C-4DE9-AF61-7A19B9F0E6FC}"/>
    <cellStyle name="Normal 18 2 5 2 11" xfId="3801" xr:uid="{B9E67C9C-C1B5-41D5-AD27-FB2D4EF9676F}"/>
    <cellStyle name="Normal 18 2 5 2 12" xfId="59606" xr:uid="{F4C7DBC8-9105-4F5A-B936-D5A3D12C989A}"/>
    <cellStyle name="Normal 18 2 5 2 2" xfId="2008" xr:uid="{E96059EC-7E15-4BEC-AA5D-A62479C7D4BE}"/>
    <cellStyle name="Normal 18 2 5 2 2 10" xfId="59607" xr:uid="{F6570FE9-110B-4C7B-878B-1A686208CAB0}"/>
    <cellStyle name="Normal 18 2 5 2 2 2" xfId="7477" xr:uid="{D333CE53-46DD-4F19-923B-1A2F549E7884}"/>
    <cellStyle name="Normal 18 2 5 2 2 2 2" xfId="12010" xr:uid="{23608D24-8435-433B-928D-A80533301D9D}"/>
    <cellStyle name="Normal 18 2 5 2 2 2 2 2" xfId="30804" xr:uid="{362AFB39-C359-45FF-B4ED-D74B82279E9D}"/>
    <cellStyle name="Normal 18 2 5 2 2 2 2 2 2" xfId="49566" xr:uid="{29435963-A655-4DAB-9F2C-E02F801D2093}"/>
    <cellStyle name="Normal 18 2 5 2 2 2 2 3" xfId="21413" xr:uid="{22C3AF4B-1D22-49F2-B250-66832C65AFDF}"/>
    <cellStyle name="Normal 18 2 5 2 2 2 2 4" xfId="40185" xr:uid="{A4AF6D4B-D54E-44B4-B32E-20FE5F825315}"/>
    <cellStyle name="Normal 18 2 5 2 2 2 3" xfId="26512" xr:uid="{F3B2C6EA-5A07-4B1C-88DF-D372BC353C26}"/>
    <cellStyle name="Normal 18 2 5 2 2 2 3 2" xfId="45274" xr:uid="{D8DD1F45-0F15-4F11-801E-ECA3DE178AD1}"/>
    <cellStyle name="Normal 18 2 5 2 2 2 4" xfId="17121" xr:uid="{468A3E2C-FFCA-4791-B331-E5E5D52AD8FD}"/>
    <cellStyle name="Normal 18 2 5 2 2 2 5" xfId="35893" xr:uid="{5F00BCB5-1CB8-46C2-BB85-6D410816EA5F}"/>
    <cellStyle name="Normal 18 2 5 2 2 2 6" xfId="54296" xr:uid="{BE8AC7C0-1041-45E0-B985-96C2B99811C0}"/>
    <cellStyle name="Normal 18 2 5 2 2 2 7" xfId="62134" xr:uid="{77836587-53DF-47AC-832D-28EE1130E240}"/>
    <cellStyle name="Normal 18 2 5 2 2 3" xfId="12011" xr:uid="{0FA743B7-41ED-4065-8571-0DA333A09E0A}"/>
    <cellStyle name="Normal 18 2 5 2 2 3 2" xfId="30805" xr:uid="{EF8EEF18-D165-4FC3-B57E-DB5AF1216340}"/>
    <cellStyle name="Normal 18 2 5 2 2 3 2 2" xfId="49567" xr:uid="{3CDACEF4-1445-4E29-AD01-3EAE528734E4}"/>
    <cellStyle name="Normal 18 2 5 2 2 3 3" xfId="21414" xr:uid="{965698E0-678D-40BB-8D40-1A99359D9EB0}"/>
    <cellStyle name="Normal 18 2 5 2 2 3 4" xfId="40186" xr:uid="{1D38FB04-A2AA-470B-BE1D-F55709CF2D09}"/>
    <cellStyle name="Normal 18 2 5 2 2 3 5" xfId="54297" xr:uid="{EB2A38E2-6A8F-4B92-82C2-EC2FE3207200}"/>
    <cellStyle name="Normal 18 2 5 2 2 3 6" xfId="62135" xr:uid="{982D3A28-EE5B-4CAC-874B-67F9B476783F}"/>
    <cellStyle name="Normal 18 2 5 2 2 4" xfId="9207" xr:uid="{15EB8431-BE8B-469F-A075-DECB0C94AF4A}"/>
    <cellStyle name="Normal 18 2 5 2 2 4 2" xfId="28063" xr:uid="{FD297CEF-ECEB-4CFD-AD8B-F3235E2822F7}"/>
    <cellStyle name="Normal 18 2 5 2 2 4 2 2" xfId="46825" xr:uid="{A488A6B2-C3F8-4C49-9BF4-4A48B4EEC216}"/>
    <cellStyle name="Normal 18 2 5 2 2 4 3" xfId="18672" xr:uid="{E944A2B1-5630-47CD-85E5-079972961EFA}"/>
    <cellStyle name="Normal 18 2 5 2 2 4 4" xfId="37444" xr:uid="{EBE0C48E-3D8E-449C-844E-18D22049D596}"/>
    <cellStyle name="Normal 18 2 5 2 2 5" xfId="24205" xr:uid="{D9351A11-DF1D-478C-8A28-0D4E450100A7}"/>
    <cellStyle name="Normal 18 2 5 2 2 5 2" xfId="42968" xr:uid="{41FBCFF8-6984-4379-8D77-687A665C5BAA}"/>
    <cellStyle name="Normal 18 2 5 2 2 6" xfId="14814" xr:uid="{9F37297D-153E-4D83-85F8-1458F3F029CC}"/>
    <cellStyle name="Normal 18 2 5 2 2 7" xfId="33587" xr:uid="{E6F2C48C-FCE7-4D23-9BFE-D16D477B3E71}"/>
    <cellStyle name="Normal 18 2 5 2 2 8" xfId="51555" xr:uid="{319BD9F3-9621-4B2D-A692-ED7EBD6BB1B6}"/>
    <cellStyle name="Normal 18 2 5 2 2 9" xfId="5158" xr:uid="{94225F51-1569-47E3-9545-966A39256603}"/>
    <cellStyle name="Normal 18 2 5 2 3" xfId="5934" xr:uid="{AB441537-7897-4264-ADBC-2961A18D866A}"/>
    <cellStyle name="Normal 18 2 5 2 3 2" xfId="12012" xr:uid="{48D1835C-4964-4A68-BE65-CC88D2D3F3C4}"/>
    <cellStyle name="Normal 18 2 5 2 3 2 2" xfId="30806" xr:uid="{48DA0C01-0E4F-4118-ACCE-C13232F3113D}"/>
    <cellStyle name="Normal 18 2 5 2 3 2 2 2" xfId="49568" xr:uid="{C8F2AE53-A19F-4A5A-A29C-4FCA1FECB392}"/>
    <cellStyle name="Normal 18 2 5 2 3 2 3" xfId="21415" xr:uid="{9BFA1D8A-DE2A-452F-9E99-A6C77F0F8548}"/>
    <cellStyle name="Normal 18 2 5 2 3 2 4" xfId="40187" xr:uid="{FC160295-D4A5-4990-8781-F0CDD7F4CA40}"/>
    <cellStyle name="Normal 18 2 5 2 3 3" xfId="24981" xr:uid="{95079EDC-DC01-406E-ACBB-133689DF1AC7}"/>
    <cellStyle name="Normal 18 2 5 2 3 3 2" xfId="43743" xr:uid="{1BE8D996-F8C0-4FEA-AE85-C149ACA5217C}"/>
    <cellStyle name="Normal 18 2 5 2 3 4" xfId="15590" xr:uid="{05E06B16-C9F8-4E68-86C2-D71E9DF4E981}"/>
    <cellStyle name="Normal 18 2 5 2 3 5" xfId="34362" xr:uid="{B4D872EA-66F4-456F-A1E3-A1B360D72A53}"/>
    <cellStyle name="Normal 18 2 5 2 3 6" xfId="54298" xr:uid="{19FA01F8-3957-4097-88F3-0814EC4A4694}"/>
    <cellStyle name="Normal 18 2 5 2 3 7" xfId="62136" xr:uid="{8DEB0E8D-9415-4AA0-BE8C-52B76E26A072}"/>
    <cellStyle name="Normal 18 2 5 2 4" xfId="4383" xr:uid="{0FC42382-9542-4AFA-B931-6F3CA79C1DF4}"/>
    <cellStyle name="Normal 18 2 5 2 4 2" xfId="12013" xr:uid="{48DCFEC8-FAF6-486F-999A-F5A30AADE030}"/>
    <cellStyle name="Normal 18 2 5 2 4 2 2" xfId="30807" xr:uid="{B90736E1-39F2-415B-AC19-7317A0909E86}"/>
    <cellStyle name="Normal 18 2 5 2 4 2 2 2" xfId="49569" xr:uid="{C45B6DBB-96E8-4A2A-86E5-E8123B3B857D}"/>
    <cellStyle name="Normal 18 2 5 2 4 2 3" xfId="21416" xr:uid="{90E272D3-1658-4D8B-AE44-C96A644377B8}"/>
    <cellStyle name="Normal 18 2 5 2 4 2 4" xfId="40188" xr:uid="{2FA3CBAB-916C-4261-AF74-4E8A7541AB4E}"/>
    <cellStyle name="Normal 18 2 5 2 4 3" xfId="23430" xr:uid="{A7A761E1-5E48-4EA6-B5DE-27221677954F}"/>
    <cellStyle name="Normal 18 2 5 2 4 3 2" xfId="42193" xr:uid="{119FFC65-192B-429C-9071-9FD909BF1908}"/>
    <cellStyle name="Normal 18 2 5 2 4 4" xfId="14039" xr:uid="{D25D677E-7BB7-4926-8569-5B158A7BF23A}"/>
    <cellStyle name="Normal 18 2 5 2 4 5" xfId="32812" xr:uid="{10ED7514-91B2-410C-A8A5-142FA4117D22}"/>
    <cellStyle name="Normal 18 2 5 2 4 6" xfId="54299" xr:uid="{3B597152-8C8E-49D8-A7E6-08D459C84D83}"/>
    <cellStyle name="Normal 18 2 5 2 4 7" xfId="62137" xr:uid="{37598B81-1CC0-43A4-B3B2-6B6759CAB1A2}"/>
    <cellStyle name="Normal 18 2 5 2 5" xfId="7476" xr:uid="{BB673839-454F-4DE0-BE44-64893BDAD325}"/>
    <cellStyle name="Normal 18 2 5 2 5 2" xfId="26511" xr:uid="{38B6ED75-28AE-4254-BB08-285C2E257EDC}"/>
    <cellStyle name="Normal 18 2 5 2 5 2 2" xfId="45273" xr:uid="{7D7DF2D2-DD3B-4D97-B72C-77706DEB6799}"/>
    <cellStyle name="Normal 18 2 5 2 5 3" xfId="17120" xr:uid="{47AC3CB4-A151-451A-AF88-61978AFD74C7}"/>
    <cellStyle name="Normal 18 2 5 2 5 4" xfId="35892" xr:uid="{CAC23B43-73B4-4FF5-B406-784D61E197E2}"/>
    <cellStyle name="Normal 18 2 5 2 6" xfId="9206" xr:uid="{AA43EA28-04AD-4042-A5E0-28F05E9FE9F5}"/>
    <cellStyle name="Normal 18 2 5 2 6 2" xfId="28062" xr:uid="{94D177F5-F571-4788-9D8D-1BDCA50C0D88}"/>
    <cellStyle name="Normal 18 2 5 2 6 2 2" xfId="46824" xr:uid="{F63253BF-4279-4DC7-85E7-76797ADCB4A1}"/>
    <cellStyle name="Normal 18 2 5 2 6 3" xfId="18671" xr:uid="{284DD5DC-DE00-4126-8FDF-47EE60EE6308}"/>
    <cellStyle name="Normal 18 2 5 2 6 4" xfId="37443" xr:uid="{40826560-9BCE-4308-BD15-EB0C9252BE2C}"/>
    <cellStyle name="Normal 18 2 5 2 7" xfId="22850" xr:uid="{E64646CB-96A3-4ECD-ABA2-5881E5728D57}"/>
    <cellStyle name="Normal 18 2 5 2 7 2" xfId="41618" xr:uid="{95D5DB8E-6864-42DF-9162-295A93CE299F}"/>
    <cellStyle name="Normal 18 2 5 2 8" xfId="13459" xr:uid="{4AC3B47A-7893-4881-84C9-C3B3BBDEE3A0}"/>
    <cellStyle name="Normal 18 2 5 2 9" xfId="32237" xr:uid="{DB18E7EA-D0DA-4451-8E92-BB561E19E790}"/>
    <cellStyle name="Normal 18 2 5 3" xfId="1802" xr:uid="{19BC9BA2-D902-476E-97BF-2526AB0BDED8}"/>
    <cellStyle name="Normal 18 2 5 3 10" xfId="51556" xr:uid="{59DA6F15-BECA-4541-9E4B-B6BBF61C4CF8}"/>
    <cellStyle name="Normal 18 2 5 3 11" xfId="3802" xr:uid="{4B699621-1612-4A15-AD74-AB3AB294E656}"/>
    <cellStyle name="Normal 18 2 5 3 12" xfId="59608" xr:uid="{754D4613-42B7-4F47-86EF-C866E5C54EB8}"/>
    <cellStyle name="Normal 18 2 5 3 2" xfId="2995" xr:uid="{82F6D425-A9F5-4E90-8F6D-D5DBF26AB4A3}"/>
    <cellStyle name="Normal 18 2 5 3 2 10" xfId="59609" xr:uid="{6E3C20DB-5A42-4611-91B3-A27ED00F8C74}"/>
    <cellStyle name="Normal 18 2 5 3 2 2" xfId="7479" xr:uid="{D70438BA-BE68-4293-8716-39A8FC9BA8E7}"/>
    <cellStyle name="Normal 18 2 5 3 2 2 2" xfId="12014" xr:uid="{D81EAD2A-1881-4888-BE04-B5F277D9C732}"/>
    <cellStyle name="Normal 18 2 5 3 2 2 2 2" xfId="30808" xr:uid="{8734A0B1-8434-48A9-8518-6C8E121DCB4F}"/>
    <cellStyle name="Normal 18 2 5 3 2 2 2 2 2" xfId="49570" xr:uid="{72240047-AC7B-4E05-833D-59947CA98BE0}"/>
    <cellStyle name="Normal 18 2 5 3 2 2 2 3" xfId="21417" xr:uid="{3668360B-8931-445F-970A-F90DDB962C99}"/>
    <cellStyle name="Normal 18 2 5 3 2 2 2 4" xfId="40189" xr:uid="{77D67C9A-A7CA-4803-A5C7-FB9657CDCD0E}"/>
    <cellStyle name="Normal 18 2 5 3 2 2 3" xfId="26514" xr:uid="{D0F38DA5-66ED-4BE5-AAD9-D5837C7F9F2C}"/>
    <cellStyle name="Normal 18 2 5 3 2 2 3 2" xfId="45276" xr:uid="{02C5ADFC-DD9A-410F-8CD5-50DBE2C7658B}"/>
    <cellStyle name="Normal 18 2 5 3 2 2 4" xfId="17123" xr:uid="{60FCA5BB-96B0-4C25-AC5E-C875CE8E7B94}"/>
    <cellStyle name="Normal 18 2 5 3 2 2 5" xfId="35895" xr:uid="{8315A66F-A8EF-4927-82D6-1042671553D9}"/>
    <cellStyle name="Normal 18 2 5 3 2 2 6" xfId="54300" xr:uid="{A230D57E-B00D-4A5C-8662-6215D2116A69}"/>
    <cellStyle name="Normal 18 2 5 3 2 2 7" xfId="62138" xr:uid="{AE3A2D5E-6552-4B47-8722-3D7838CB7495}"/>
    <cellStyle name="Normal 18 2 5 3 2 3" xfId="12015" xr:uid="{D62698C6-8E53-4C0B-A7E1-C76A0A982EC4}"/>
    <cellStyle name="Normal 18 2 5 3 2 3 2" xfId="30809" xr:uid="{10EAE32E-541F-4E65-8DC0-769D60F568A4}"/>
    <cellStyle name="Normal 18 2 5 3 2 3 2 2" xfId="49571" xr:uid="{71E4E7B9-C226-4801-924E-399A5CFE29CF}"/>
    <cellStyle name="Normal 18 2 5 3 2 3 3" xfId="21418" xr:uid="{DE97D884-7E86-4225-A6BC-C576290EB157}"/>
    <cellStyle name="Normal 18 2 5 3 2 3 4" xfId="40190" xr:uid="{6E89E53C-AEB2-472B-8041-2644804ABB00}"/>
    <cellStyle name="Normal 18 2 5 3 2 3 5" xfId="54301" xr:uid="{35684F1A-2F46-44C0-B151-6CD4757139DB}"/>
    <cellStyle name="Normal 18 2 5 3 2 3 6" xfId="62139" xr:uid="{1AA652F8-2080-49CE-B6FA-329C713907DE}"/>
    <cellStyle name="Normal 18 2 5 3 2 4" xfId="9209" xr:uid="{7C93EE24-8A01-43ED-AD47-C06281BC2C88}"/>
    <cellStyle name="Normal 18 2 5 3 2 4 2" xfId="28065" xr:uid="{A5744421-7F99-49FF-9D8F-1F4C52B4348A}"/>
    <cellStyle name="Normal 18 2 5 3 2 4 2 2" xfId="46827" xr:uid="{2937CF17-23E6-4C8B-BD1F-A4A78E14F7C2}"/>
    <cellStyle name="Normal 18 2 5 3 2 4 3" xfId="18674" xr:uid="{2A32FD2B-3876-415B-904E-9A62766D1167}"/>
    <cellStyle name="Normal 18 2 5 3 2 4 4" xfId="37446" xr:uid="{7E883367-4697-4064-BC27-9C98674CD23F}"/>
    <cellStyle name="Normal 18 2 5 3 2 5" xfId="24423" xr:uid="{2CC31092-5DB9-4618-A22E-2692293632AA}"/>
    <cellStyle name="Normal 18 2 5 3 2 5 2" xfId="43186" xr:uid="{5073E55C-C00A-4FFC-AC30-E8F85375A485}"/>
    <cellStyle name="Normal 18 2 5 3 2 6" xfId="15032" xr:uid="{333C696C-6796-4343-8D20-A463A3F25D2F}"/>
    <cellStyle name="Normal 18 2 5 3 2 7" xfId="33805" xr:uid="{1BA036A3-ADCD-4253-BF3C-8179C47B0DAD}"/>
    <cellStyle name="Normal 18 2 5 3 2 8" xfId="51557" xr:uid="{33F74BC7-D730-44D6-A740-C0581E97E63E}"/>
    <cellStyle name="Normal 18 2 5 3 2 9" xfId="5376" xr:uid="{794EF7BB-FEEE-4D5F-9642-CEA18CD58255}"/>
    <cellStyle name="Normal 18 2 5 3 3" xfId="6152" xr:uid="{578D664E-E0CE-42E3-9EE0-20AEB470776D}"/>
    <cellStyle name="Normal 18 2 5 3 3 2" xfId="12016" xr:uid="{E97E060B-8887-4338-B643-F1436FD2D4DA}"/>
    <cellStyle name="Normal 18 2 5 3 3 2 2" xfId="30810" xr:uid="{C437C219-9E78-450B-ACCA-A72DE42B11BA}"/>
    <cellStyle name="Normal 18 2 5 3 3 2 2 2" xfId="49572" xr:uid="{E5B8FE49-0C82-4F91-8D94-23834FB05F7C}"/>
    <cellStyle name="Normal 18 2 5 3 3 2 3" xfId="21419" xr:uid="{A8B021F4-8638-477A-A88C-AC2E0809861B}"/>
    <cellStyle name="Normal 18 2 5 3 3 2 4" xfId="40191" xr:uid="{678AFB1E-986E-4B64-9F02-F71023284F50}"/>
    <cellStyle name="Normal 18 2 5 3 3 3" xfId="25199" xr:uid="{CE33EACB-4D79-448A-BE88-617780DCF55F}"/>
    <cellStyle name="Normal 18 2 5 3 3 3 2" xfId="43961" xr:uid="{6FBB6BD6-B088-4B9B-8AA7-6F345AEEFAB2}"/>
    <cellStyle name="Normal 18 2 5 3 3 4" xfId="15808" xr:uid="{3500D677-B482-4E19-BBDD-F4A725A3CA62}"/>
    <cellStyle name="Normal 18 2 5 3 3 5" xfId="34580" xr:uid="{4C861DA7-244C-477E-A2BD-E5D7FCB67924}"/>
    <cellStyle name="Normal 18 2 5 3 3 6" xfId="54302" xr:uid="{7CC89664-61E7-4F53-9315-7A28F19F4E81}"/>
    <cellStyle name="Normal 18 2 5 3 3 7" xfId="62140" xr:uid="{73EB3E41-847E-4469-A1E6-D6BFDFD9A9C2}"/>
    <cellStyle name="Normal 18 2 5 3 4" xfId="4601" xr:uid="{57C95CDC-E74D-4541-B759-21E6A3E7D2FA}"/>
    <cellStyle name="Normal 18 2 5 3 4 2" xfId="12017" xr:uid="{EF0A8BFE-DD9F-4722-8401-27ED15BE7711}"/>
    <cellStyle name="Normal 18 2 5 3 4 2 2" xfId="30811" xr:uid="{A05C6795-C165-4B72-93A8-894EE0236F0B}"/>
    <cellStyle name="Normal 18 2 5 3 4 2 2 2" xfId="49573" xr:uid="{61156053-E724-4863-AA27-A823CA08DFA4}"/>
    <cellStyle name="Normal 18 2 5 3 4 2 3" xfId="21420" xr:uid="{58195837-A0DA-45EE-9C8E-AEC8FE44957B}"/>
    <cellStyle name="Normal 18 2 5 3 4 2 4" xfId="40192" xr:uid="{7B7BD732-89C3-456D-878C-EDFFE6C1965D}"/>
    <cellStyle name="Normal 18 2 5 3 4 3" xfId="23648" xr:uid="{2E4FB0D3-CB46-4CFC-8B01-C32119EAB36C}"/>
    <cellStyle name="Normal 18 2 5 3 4 3 2" xfId="42411" xr:uid="{977CA09C-B5EA-47C6-8875-41AB9677E86A}"/>
    <cellStyle name="Normal 18 2 5 3 4 4" xfId="14257" xr:uid="{BCA37832-D621-4324-85AA-6658BF55B117}"/>
    <cellStyle name="Normal 18 2 5 3 4 5" xfId="33030" xr:uid="{76E20B63-1053-473A-9393-F421B6F10EEB}"/>
    <cellStyle name="Normal 18 2 5 3 4 6" xfId="54303" xr:uid="{368C808A-082B-459B-9A53-2B40E53C4C67}"/>
    <cellStyle name="Normal 18 2 5 3 4 7" xfId="62141" xr:uid="{7EAF0E51-B9EF-4B0B-B6DC-2A03BEB4BBEB}"/>
    <cellStyle name="Normal 18 2 5 3 5" xfId="7478" xr:uid="{C4684099-85DE-4ED0-9783-D35E7A8E7592}"/>
    <cellStyle name="Normal 18 2 5 3 5 2" xfId="26513" xr:uid="{99929F10-9F2B-4E05-8846-7383216F8ED9}"/>
    <cellStyle name="Normal 18 2 5 3 5 2 2" xfId="45275" xr:uid="{64357C39-B8BE-416B-A2C6-0AD6A9A08660}"/>
    <cellStyle name="Normal 18 2 5 3 5 3" xfId="17122" xr:uid="{2BFA244E-1327-49D5-B28E-758F667F5DC6}"/>
    <cellStyle name="Normal 18 2 5 3 5 4" xfId="35894" xr:uid="{22BA2299-3A88-4B95-AA4C-7F47D211DDAE}"/>
    <cellStyle name="Normal 18 2 5 3 6" xfId="9208" xr:uid="{913D79AD-513F-4A00-8202-265D506842AA}"/>
    <cellStyle name="Normal 18 2 5 3 6 2" xfId="28064" xr:uid="{40A8BC46-7B05-441B-A9A6-62DE130BA314}"/>
    <cellStyle name="Normal 18 2 5 3 6 2 2" xfId="46826" xr:uid="{E3C8F706-892E-4787-A812-67363AD46BD1}"/>
    <cellStyle name="Normal 18 2 5 3 6 3" xfId="18673" xr:uid="{24EB6462-B7D0-41AB-A060-DE2FE1DE3B4A}"/>
    <cellStyle name="Normal 18 2 5 3 6 4" xfId="37445" xr:uid="{08769C08-3F3D-478E-832B-99F7E9DE94F8}"/>
    <cellStyle name="Normal 18 2 5 3 7" xfId="22851" xr:uid="{87C68403-824F-460D-908F-5C3FD3165A17}"/>
    <cellStyle name="Normal 18 2 5 3 7 2" xfId="41619" xr:uid="{AB41EA96-0066-4266-A09E-C2E1179D8870}"/>
    <cellStyle name="Normal 18 2 5 3 8" xfId="13460" xr:uid="{D091C775-DB38-478C-94F7-44599E71F3CD}"/>
    <cellStyle name="Normal 18 2 5 3 9" xfId="32238" xr:uid="{94342BF4-2272-4134-95F3-21F58738B2AF}"/>
    <cellStyle name="Normal 18 2 5 4" xfId="1596" xr:uid="{1538E3A9-0AB6-4384-BE66-B565F57421E7}"/>
    <cellStyle name="Normal 18 2 5 4 10" xfId="59610" xr:uid="{5CF1166A-B81C-4EFE-BC6B-A21307DEAA75}"/>
    <cellStyle name="Normal 18 2 5 4 2" xfId="7480" xr:uid="{6BEE9EC8-81B9-4A1A-A65F-49E938BC61DC}"/>
    <cellStyle name="Normal 18 2 5 4 2 2" xfId="12018" xr:uid="{A8F963EB-C712-46F3-92AE-DF10BECB876C}"/>
    <cellStyle name="Normal 18 2 5 4 2 2 2" xfId="30812" xr:uid="{3BEDF585-C97A-42BA-B85C-6E979D592520}"/>
    <cellStyle name="Normal 18 2 5 4 2 2 2 2" xfId="49574" xr:uid="{93DA67DC-0BA3-44A2-A512-CC88C847BC0C}"/>
    <cellStyle name="Normal 18 2 5 4 2 2 3" xfId="21421" xr:uid="{87DDA68A-3AAC-4219-A9F5-8074F97BE8A0}"/>
    <cellStyle name="Normal 18 2 5 4 2 2 4" xfId="40193" xr:uid="{D593084D-796B-423B-A10C-C2BAC737B0D2}"/>
    <cellStyle name="Normal 18 2 5 4 2 3" xfId="26515" xr:uid="{54EEB56A-2BF7-4C31-9DB7-CD2CFFE24338}"/>
    <cellStyle name="Normal 18 2 5 4 2 3 2" xfId="45277" xr:uid="{11A3DBCF-4B40-4869-BFD5-F147E2357763}"/>
    <cellStyle name="Normal 18 2 5 4 2 4" xfId="17124" xr:uid="{23CEA465-5803-4CFF-9620-BE6F62E94635}"/>
    <cellStyle name="Normal 18 2 5 4 2 5" xfId="35896" xr:uid="{7044CB06-A0CE-4F63-9058-411930DCB28C}"/>
    <cellStyle name="Normal 18 2 5 4 2 6" xfId="54304" xr:uid="{E089C984-8B2B-46F7-BA28-0E751420C8E2}"/>
    <cellStyle name="Normal 18 2 5 4 2 7" xfId="62142" xr:uid="{5A11F327-46E0-4B0D-A1AC-35894FD6CB7E}"/>
    <cellStyle name="Normal 18 2 5 4 3" xfId="12019" xr:uid="{301EF183-A2ED-4581-99F8-E31DE8B73A7B}"/>
    <cellStyle name="Normal 18 2 5 4 3 2" xfId="30813" xr:uid="{A3D00F70-0947-4C8A-AF76-3FEFADBBE563}"/>
    <cellStyle name="Normal 18 2 5 4 3 2 2" xfId="49575" xr:uid="{01E650B6-CE2F-480B-BB06-C7D4D813E92C}"/>
    <cellStyle name="Normal 18 2 5 4 3 3" xfId="21422" xr:uid="{C452A8D6-5657-43DF-8444-EE013E462112}"/>
    <cellStyle name="Normal 18 2 5 4 3 4" xfId="40194" xr:uid="{F162CACE-A6FE-41EA-90C2-A2A8604E805C}"/>
    <cellStyle name="Normal 18 2 5 4 3 5" xfId="54305" xr:uid="{BA019526-7655-464C-BD77-27A386945C7F}"/>
    <cellStyle name="Normal 18 2 5 4 3 6" xfId="62143" xr:uid="{5D6E9291-B4D7-4E0C-89CC-654CAAD53DBE}"/>
    <cellStyle name="Normal 18 2 5 4 4" xfId="9210" xr:uid="{4694AA75-41E7-4809-8458-6ABB26DF6B16}"/>
    <cellStyle name="Normal 18 2 5 4 4 2" xfId="28066" xr:uid="{43A45E58-B08D-4B5B-A23F-DCC53821662C}"/>
    <cellStyle name="Normal 18 2 5 4 4 2 2" xfId="46828" xr:uid="{47542040-9623-4D05-AEED-BF6EB1B02ABC}"/>
    <cellStyle name="Normal 18 2 5 4 4 3" xfId="18675" xr:uid="{A8E018C1-1C3C-4675-91B9-A2B2BC3FE082}"/>
    <cellStyle name="Normal 18 2 5 4 4 4" xfId="37447" xr:uid="{7A34AA7F-5B82-4928-BEDA-A2D4D8A29FCD}"/>
    <cellStyle name="Normal 18 2 5 4 5" xfId="23990" xr:uid="{A97716A7-D2EF-4845-B9F0-D70A6380FD0F}"/>
    <cellStyle name="Normal 18 2 5 4 5 2" xfId="42753" xr:uid="{79368723-78C7-4FBF-B8A3-2C930C3A9128}"/>
    <cellStyle name="Normal 18 2 5 4 6" xfId="14599" xr:uid="{A6F5BA13-6A36-4D9A-8FCB-558E013200CB}"/>
    <cellStyle name="Normal 18 2 5 4 7" xfId="33372" xr:uid="{5A31638A-4711-4AFD-BD83-FF8475E82E18}"/>
    <cellStyle name="Normal 18 2 5 4 8" xfId="51558" xr:uid="{69A0B965-5001-42D6-A197-0659370185F0}"/>
    <cellStyle name="Normal 18 2 5 4 9" xfId="4943" xr:uid="{63C07E94-9C0B-4039-AB74-93ABD5062C5F}"/>
    <cellStyle name="Normal 18 2 5 5" xfId="5719" xr:uid="{CCBC3565-01CF-4E83-AF72-3483C9433FB1}"/>
    <cellStyle name="Normal 18 2 5 5 2" xfId="12020" xr:uid="{D36D41BE-2443-45CB-B7B0-7CA62710E08B}"/>
    <cellStyle name="Normal 18 2 5 5 2 2" xfId="30814" xr:uid="{9BF1F364-EAE4-4026-ACD7-CAD8C9C407A1}"/>
    <cellStyle name="Normal 18 2 5 5 2 2 2" xfId="49576" xr:uid="{8083E504-8930-4B47-8380-B4A943CB6467}"/>
    <cellStyle name="Normal 18 2 5 5 2 3" xfId="21423" xr:uid="{BF203222-0C19-486E-9425-07FA048421F9}"/>
    <cellStyle name="Normal 18 2 5 5 2 4" xfId="40195" xr:uid="{3E45CA55-ABB5-4C21-B9B9-DACE13B0A88E}"/>
    <cellStyle name="Normal 18 2 5 5 3" xfId="24766" xr:uid="{50B01312-34D6-4FB0-BBF9-0D76452FC1D6}"/>
    <cellStyle name="Normal 18 2 5 5 3 2" xfId="43528" xr:uid="{27396140-755B-4930-80CD-6CE7853F06B4}"/>
    <cellStyle name="Normal 18 2 5 5 4" xfId="15375" xr:uid="{3AF2F66A-553A-4491-8088-41654D8E614C}"/>
    <cellStyle name="Normal 18 2 5 5 5" xfId="34147" xr:uid="{1670A193-032A-408A-BE4E-F78DA77E99B9}"/>
    <cellStyle name="Normal 18 2 5 5 6" xfId="54306" xr:uid="{C2637DE7-36F6-45D3-8BA1-66F00B720ECB}"/>
    <cellStyle name="Normal 18 2 5 5 7" xfId="62144" xr:uid="{9271DE43-92CF-42EE-999B-24F302CAADFC}"/>
    <cellStyle name="Normal 18 2 5 6" xfId="4168" xr:uid="{A52B586D-E968-447D-ADAF-E23B9B1509E0}"/>
    <cellStyle name="Normal 18 2 5 6 2" xfId="12021" xr:uid="{5170599B-6587-48D5-B0C4-D629373F7985}"/>
    <cellStyle name="Normal 18 2 5 6 2 2" xfId="30815" xr:uid="{E95CC5AB-B988-4698-BABF-4D6399AB6836}"/>
    <cellStyle name="Normal 18 2 5 6 2 2 2" xfId="49577" xr:uid="{C4DC8EAD-066F-4CA6-A0C6-7AD78B872092}"/>
    <cellStyle name="Normal 18 2 5 6 2 3" xfId="21424" xr:uid="{9374DC9A-5D18-4AF7-96DE-ADD0B268AE32}"/>
    <cellStyle name="Normal 18 2 5 6 2 4" xfId="40196" xr:uid="{C7D1D802-5178-4437-836C-A09540ADD45A}"/>
    <cellStyle name="Normal 18 2 5 6 3" xfId="23215" xr:uid="{5D5E9C9C-FBE7-44EC-BC5D-AAE830FE1F7C}"/>
    <cellStyle name="Normal 18 2 5 6 3 2" xfId="41978" xr:uid="{39C33E38-5362-4203-9DF2-70BE4B325419}"/>
    <cellStyle name="Normal 18 2 5 6 4" xfId="13824" xr:uid="{B37A8E6A-4225-4A08-80D6-9247E27C4531}"/>
    <cellStyle name="Normal 18 2 5 6 5" xfId="32597" xr:uid="{CF9E2BBB-1478-42B5-9541-D01DA159D0B2}"/>
    <cellStyle name="Normal 18 2 5 6 6" xfId="54307" xr:uid="{044BA40B-5439-4ED7-A486-3D82C6F06E64}"/>
    <cellStyle name="Normal 18 2 5 6 7" xfId="62145" xr:uid="{7143C678-D756-4C8F-89C3-30CEF7F8962F}"/>
    <cellStyle name="Normal 18 2 5 7" xfId="7475" xr:uid="{11D2AE48-74A6-4FBD-A8F0-D131759D7DC1}"/>
    <cellStyle name="Normal 18 2 5 7 2" xfId="26510" xr:uid="{5CEBA4B4-6FF6-451D-B171-EA36848F27BB}"/>
    <cellStyle name="Normal 18 2 5 7 2 2" xfId="45272" xr:uid="{3E52CDD4-CDCD-458B-B0BB-4D6AD67DCAD9}"/>
    <cellStyle name="Normal 18 2 5 7 3" xfId="17119" xr:uid="{93385767-C0F2-435C-BB7D-1F82A53AD024}"/>
    <cellStyle name="Normal 18 2 5 7 4" xfId="35891" xr:uid="{51D9331A-A1CD-4888-ADFB-1F2FD5678E5D}"/>
    <cellStyle name="Normal 18 2 5 8" xfId="9205" xr:uid="{2FA15971-3EDF-4097-9327-9736B3402362}"/>
    <cellStyle name="Normal 18 2 5 8 2" xfId="28061" xr:uid="{CADA8812-95DC-41AB-A3DA-4FCEFF30BB23}"/>
    <cellStyle name="Normal 18 2 5 8 2 2" xfId="46823" xr:uid="{E74EEA70-722F-42E9-B270-2B09BEC6CFC1}"/>
    <cellStyle name="Normal 18 2 5 8 3" xfId="18670" xr:uid="{51D0158E-66E7-4576-9AEF-E926463AF8CC}"/>
    <cellStyle name="Normal 18 2 5 8 4" xfId="37442" xr:uid="{C9E47A43-F463-4B92-82F0-54E50FEC70CA}"/>
    <cellStyle name="Normal 18 2 5 9" xfId="22849" xr:uid="{C39CE90A-23E8-49B4-94F1-F110CE30371B}"/>
    <cellStyle name="Normal 18 2 5 9 2" xfId="41617" xr:uid="{3FAEBF58-A058-4D7E-80FA-0FB2E0456A91}"/>
    <cellStyle name="Normal 18 2 6" xfId="1227" xr:uid="{952DD7A1-5171-4145-B26C-8AC3F4767373}"/>
    <cellStyle name="Normal 18 2 6 10" xfId="13461" xr:uid="{D5A2AE77-EF2C-4813-8B47-CBC50BEC4084}"/>
    <cellStyle name="Normal 18 2 6 11" xfId="32239" xr:uid="{53D9DC19-FC60-4461-BB65-C8711E873F0E}"/>
    <cellStyle name="Normal 18 2 6 12" xfId="51559" xr:uid="{A935B784-BD59-4DDC-B89F-75722FB59F90}"/>
    <cellStyle name="Normal 18 2 6 13" xfId="3803" xr:uid="{FA7935F7-B798-4A40-97E5-D25805F9B901}"/>
    <cellStyle name="Normal 18 2 6 14" xfId="59611" xr:uid="{3CB425C1-233E-46E8-8A12-CC1D7CD101DF}"/>
    <cellStyle name="Normal 18 2 6 2" xfId="1433" xr:uid="{19AA7CBB-D732-462C-A5B8-90D6EC4D6073}"/>
    <cellStyle name="Normal 18 2 6 2 10" xfId="51560" xr:uid="{BDAB3AE5-76CA-4277-AB15-ED9ADB819F23}"/>
    <cellStyle name="Normal 18 2 6 2 11" xfId="3804" xr:uid="{9ACB1757-7830-4013-9113-9A59265FD791}"/>
    <cellStyle name="Normal 18 2 6 2 12" xfId="59612" xr:uid="{C0911D43-DD03-4D5F-A5C3-3CBE2336ED1C}"/>
    <cellStyle name="Normal 18 2 6 2 2" xfId="2091" xr:uid="{04FC2A19-F3F4-4F6B-84D5-0D846FBE5933}"/>
    <cellStyle name="Normal 18 2 6 2 2 10" xfId="59613" xr:uid="{F301252D-0A4E-485A-83B6-00D3A13775E5}"/>
    <cellStyle name="Normal 18 2 6 2 2 2" xfId="7483" xr:uid="{BA2A0A47-7C5D-4759-80A2-1B495AE9239B}"/>
    <cellStyle name="Normal 18 2 6 2 2 2 2" xfId="12022" xr:uid="{0EFEA504-866F-40D8-91F0-9D1C2554BB1C}"/>
    <cellStyle name="Normal 18 2 6 2 2 2 2 2" xfId="30816" xr:uid="{396A28BC-32D8-4A4C-9092-D13442A3BC85}"/>
    <cellStyle name="Normal 18 2 6 2 2 2 2 2 2" xfId="49578" xr:uid="{0500FC72-F294-4357-9720-AA39761765CB}"/>
    <cellStyle name="Normal 18 2 6 2 2 2 2 3" xfId="21425" xr:uid="{644D3827-2615-4E61-B5F5-0A541F8FBA52}"/>
    <cellStyle name="Normal 18 2 6 2 2 2 2 4" xfId="40197" xr:uid="{F40DF00F-5D05-4286-B971-EB8DD862EBB4}"/>
    <cellStyle name="Normal 18 2 6 2 2 2 3" xfId="26518" xr:uid="{9D37A6F4-C6E0-4357-8D92-820298C16379}"/>
    <cellStyle name="Normal 18 2 6 2 2 2 3 2" xfId="45280" xr:uid="{015305D2-017D-4ED1-807F-5CA8DA893963}"/>
    <cellStyle name="Normal 18 2 6 2 2 2 4" xfId="17127" xr:uid="{672484CB-33E0-41F3-95BD-A8ACF0230A7F}"/>
    <cellStyle name="Normal 18 2 6 2 2 2 5" xfId="35899" xr:uid="{4E604A7B-70D3-46BF-9176-5975FC88EEDD}"/>
    <cellStyle name="Normal 18 2 6 2 2 2 6" xfId="54308" xr:uid="{E63F9C4A-2266-43D0-BF4F-58EB2B16852B}"/>
    <cellStyle name="Normal 18 2 6 2 2 2 7" xfId="62146" xr:uid="{7917AB44-5067-431C-8399-BABCF4885E14}"/>
    <cellStyle name="Normal 18 2 6 2 2 3" xfId="12023" xr:uid="{893235B1-47A7-4C3B-934C-7EB6A29C97F3}"/>
    <cellStyle name="Normal 18 2 6 2 2 3 2" xfId="30817" xr:uid="{CDEBFD9F-BCDC-4860-9D3C-B4501CBB8EE9}"/>
    <cellStyle name="Normal 18 2 6 2 2 3 2 2" xfId="49579" xr:uid="{BD4CFA15-25E2-47DD-8CFE-70886DE6564B}"/>
    <cellStyle name="Normal 18 2 6 2 2 3 3" xfId="21426" xr:uid="{FAA81426-B1BE-4ECE-B7F3-4FD768BAFB0D}"/>
    <cellStyle name="Normal 18 2 6 2 2 3 4" xfId="40198" xr:uid="{25892779-EF71-4F60-BA83-9F94E1E22FCA}"/>
    <cellStyle name="Normal 18 2 6 2 2 3 5" xfId="54309" xr:uid="{38F14445-7DB5-42BC-86CF-473018DBBDE5}"/>
    <cellStyle name="Normal 18 2 6 2 2 3 6" xfId="62147" xr:uid="{3A41618E-FAB8-41DF-A645-57109466F849}"/>
    <cellStyle name="Normal 18 2 6 2 2 4" xfId="9213" xr:uid="{91399C9E-58D7-4831-96BC-B2A0D0C03CF9}"/>
    <cellStyle name="Normal 18 2 6 2 2 4 2" xfId="28069" xr:uid="{AA0CEDD6-54B5-4821-9FAC-96AA488F2F6A}"/>
    <cellStyle name="Normal 18 2 6 2 2 4 2 2" xfId="46831" xr:uid="{571FA8F8-85AD-4ADD-8940-4850CE2D83B7}"/>
    <cellStyle name="Normal 18 2 6 2 2 4 3" xfId="18678" xr:uid="{6F6BB498-B44A-491E-86B8-AA7A99FD5062}"/>
    <cellStyle name="Normal 18 2 6 2 2 4 4" xfId="37450" xr:uid="{6A885EA4-D410-4C1E-8294-00ECEEB2EC95}"/>
    <cellStyle name="Normal 18 2 6 2 2 5" xfId="24248" xr:uid="{AAADAEFC-8CC3-46B6-BA2D-F60D4A963845}"/>
    <cellStyle name="Normal 18 2 6 2 2 5 2" xfId="43011" xr:uid="{DDEC41EA-AEE5-420A-A048-0F519BB565DD}"/>
    <cellStyle name="Normal 18 2 6 2 2 6" xfId="14857" xr:uid="{EAE8C5C8-7286-4980-A9E5-98C05FC7AC38}"/>
    <cellStyle name="Normal 18 2 6 2 2 7" xfId="33630" xr:uid="{98F475B2-E797-4A41-A00B-D2D2E14CAC44}"/>
    <cellStyle name="Normal 18 2 6 2 2 8" xfId="51561" xr:uid="{BB53037D-B9B8-44A4-823D-7502437E9E33}"/>
    <cellStyle name="Normal 18 2 6 2 2 9" xfId="5201" xr:uid="{C8D2F22A-9EC8-4B63-BD34-D58080D5CF96}"/>
    <cellStyle name="Normal 18 2 6 2 3" xfId="5977" xr:uid="{53820AFA-C823-4C95-9F62-AECD06E2B1A0}"/>
    <cellStyle name="Normal 18 2 6 2 3 2" xfId="12024" xr:uid="{8DEC3987-D9FF-4BCD-B86D-EF5E5BDAB4C3}"/>
    <cellStyle name="Normal 18 2 6 2 3 2 2" xfId="30818" xr:uid="{E9AB6B40-216F-49E9-9AB7-AE5846D441C4}"/>
    <cellStyle name="Normal 18 2 6 2 3 2 2 2" xfId="49580" xr:uid="{26DAFCEA-F6EB-4F32-9F44-43B0D0EED260}"/>
    <cellStyle name="Normal 18 2 6 2 3 2 3" xfId="21427" xr:uid="{E288494D-C03C-4C9A-87BE-F22E1B19D615}"/>
    <cellStyle name="Normal 18 2 6 2 3 2 4" xfId="40199" xr:uid="{DA7215E4-F18B-41C3-A301-17622293CB32}"/>
    <cellStyle name="Normal 18 2 6 2 3 3" xfId="25024" xr:uid="{A55D681F-568A-41E8-B3D2-68811D00CB31}"/>
    <cellStyle name="Normal 18 2 6 2 3 3 2" xfId="43786" xr:uid="{75153521-5083-470E-968D-DD31C0FF7D30}"/>
    <cellStyle name="Normal 18 2 6 2 3 4" xfId="15633" xr:uid="{81194529-0798-49CA-868D-7EA645FB3D9C}"/>
    <cellStyle name="Normal 18 2 6 2 3 5" xfId="34405" xr:uid="{C8686E76-AD9C-4FB1-A438-5ACD7410FECE}"/>
    <cellStyle name="Normal 18 2 6 2 3 6" xfId="54310" xr:uid="{C5CBC8E6-32D6-4863-ABDB-170403BA04CE}"/>
    <cellStyle name="Normal 18 2 6 2 3 7" xfId="62148" xr:uid="{F53BB92C-F8A8-402E-B6F1-6B6F00DC556F}"/>
    <cellStyle name="Normal 18 2 6 2 4" xfId="4426" xr:uid="{7B488C48-E96E-47F3-B1B2-C0418E3CF1CA}"/>
    <cellStyle name="Normal 18 2 6 2 4 2" xfId="12025" xr:uid="{6D21DF58-D2AA-407F-9C2C-140194EB9E8A}"/>
    <cellStyle name="Normal 18 2 6 2 4 2 2" xfId="30819" xr:uid="{A942E190-7824-4BE3-A5B2-4302A8B23819}"/>
    <cellStyle name="Normal 18 2 6 2 4 2 2 2" xfId="49581" xr:uid="{87AA5FA3-88B2-4831-B040-901B66FD7B15}"/>
    <cellStyle name="Normal 18 2 6 2 4 2 3" xfId="21428" xr:uid="{D470CC10-77BD-4B4C-B045-924907C472D5}"/>
    <cellStyle name="Normal 18 2 6 2 4 2 4" xfId="40200" xr:uid="{85A2F281-CC73-454A-8052-888301E23EF9}"/>
    <cellStyle name="Normal 18 2 6 2 4 3" xfId="23473" xr:uid="{E2B23A21-C678-4946-9B45-8AFDE57E91C7}"/>
    <cellStyle name="Normal 18 2 6 2 4 3 2" xfId="42236" xr:uid="{BB6A6743-00B4-45D6-837B-6E70524F659C}"/>
    <cellStyle name="Normal 18 2 6 2 4 4" xfId="14082" xr:uid="{AC1871D6-917D-4E5C-9675-663259AC705E}"/>
    <cellStyle name="Normal 18 2 6 2 4 5" xfId="32855" xr:uid="{E8568047-6CAC-46D7-ADE4-7F866B2ECDDA}"/>
    <cellStyle name="Normal 18 2 6 2 4 6" xfId="54311" xr:uid="{FEB03726-53B3-40DA-A716-CA0747FFDD75}"/>
    <cellStyle name="Normal 18 2 6 2 4 7" xfId="62149" xr:uid="{E68F328D-6512-4B3B-8F54-0C3B5168FA86}"/>
    <cellStyle name="Normal 18 2 6 2 5" xfId="7482" xr:uid="{112855D7-1949-4BB0-BB8A-46732304D9B3}"/>
    <cellStyle name="Normal 18 2 6 2 5 2" xfId="26517" xr:uid="{24892DA5-0C83-44E2-9B52-B1AA87C56FB6}"/>
    <cellStyle name="Normal 18 2 6 2 5 2 2" xfId="45279" xr:uid="{CB5FC389-3368-4EDF-A927-92D4684FBCC5}"/>
    <cellStyle name="Normal 18 2 6 2 5 3" xfId="17126" xr:uid="{D615B67C-C32E-46B4-8082-D493493BF467}"/>
    <cellStyle name="Normal 18 2 6 2 5 4" xfId="35898" xr:uid="{4E23F25D-0536-4A23-9D01-1E1021251A9B}"/>
    <cellStyle name="Normal 18 2 6 2 6" xfId="9212" xr:uid="{2A8F49A5-EF16-45CC-BEEE-49B8CD9C2292}"/>
    <cellStyle name="Normal 18 2 6 2 6 2" xfId="28068" xr:uid="{6B31E765-4543-488E-8303-4FB912419986}"/>
    <cellStyle name="Normal 18 2 6 2 6 2 2" xfId="46830" xr:uid="{6D038D6A-60A2-40B6-BE94-40743EB2D2E9}"/>
    <cellStyle name="Normal 18 2 6 2 6 3" xfId="18677" xr:uid="{42E195B4-1222-4981-AC32-F9ECDFFCB3B4}"/>
    <cellStyle name="Normal 18 2 6 2 6 4" xfId="37449" xr:uid="{805100BF-40B5-49EF-A012-09F2CE9B5FBF}"/>
    <cellStyle name="Normal 18 2 6 2 7" xfId="22853" xr:uid="{AB545FFF-3A81-4625-90DF-AE3507D66DD7}"/>
    <cellStyle name="Normal 18 2 6 2 7 2" xfId="41621" xr:uid="{DAC0A3A5-7152-40A2-9E49-7BEC76669B6C}"/>
    <cellStyle name="Normal 18 2 6 2 8" xfId="13462" xr:uid="{C01E9A0A-DFC2-4B89-AE27-BC870AB33144}"/>
    <cellStyle name="Normal 18 2 6 2 9" xfId="32240" xr:uid="{19DF9238-D513-4F14-B816-52ED530D2FD9}"/>
    <cellStyle name="Normal 18 2 6 3" xfId="1885" xr:uid="{AAB25AA1-F62F-4200-A1C4-DC3D7A107546}"/>
    <cellStyle name="Normal 18 2 6 3 10" xfId="51562" xr:uid="{B976CCC8-3256-4AD9-8144-2FB6E51EFC56}"/>
    <cellStyle name="Normal 18 2 6 3 11" xfId="3805" xr:uid="{EE385CE0-D3D1-4407-B887-DBDAD63391D6}"/>
    <cellStyle name="Normal 18 2 6 3 12" xfId="59614" xr:uid="{FD3E709E-6D06-450D-8686-489CCB403D82}"/>
    <cellStyle name="Normal 18 2 6 3 2" xfId="2996" xr:uid="{5C762D35-D241-4D9C-995F-C17837E85382}"/>
    <cellStyle name="Normal 18 2 6 3 2 10" xfId="59615" xr:uid="{6C49B49A-8C28-499C-B998-BE81D9157B9E}"/>
    <cellStyle name="Normal 18 2 6 3 2 2" xfId="7485" xr:uid="{6EC1629E-AE39-4542-B555-FF6A48C73BEB}"/>
    <cellStyle name="Normal 18 2 6 3 2 2 2" xfId="12026" xr:uid="{DB68FE02-CC51-4E36-9068-16A172D22B13}"/>
    <cellStyle name="Normal 18 2 6 3 2 2 2 2" xfId="30820" xr:uid="{CF459FC9-B0BE-4A18-8F72-9A2DB132B1D1}"/>
    <cellStyle name="Normal 18 2 6 3 2 2 2 2 2" xfId="49582" xr:uid="{00738E7F-91E6-49EC-8022-16F74299463B}"/>
    <cellStyle name="Normal 18 2 6 3 2 2 2 3" xfId="21429" xr:uid="{2C253EB0-839F-42B2-BF99-7CA9AFBA0457}"/>
    <cellStyle name="Normal 18 2 6 3 2 2 2 4" xfId="40201" xr:uid="{18A2EB72-D69B-488A-9ADC-96C955A6C6B2}"/>
    <cellStyle name="Normal 18 2 6 3 2 2 3" xfId="26520" xr:uid="{47E4BFF8-AE65-432F-860B-77ACFD4FA955}"/>
    <cellStyle name="Normal 18 2 6 3 2 2 3 2" xfId="45282" xr:uid="{60B8E84E-02F2-430E-ABA4-5FBCE42D959A}"/>
    <cellStyle name="Normal 18 2 6 3 2 2 4" xfId="17129" xr:uid="{1FB883C2-A9B9-46A8-9B10-A32B3F68ED21}"/>
    <cellStyle name="Normal 18 2 6 3 2 2 5" xfId="35901" xr:uid="{D4980D5D-8329-4FB3-B753-13FBD5022443}"/>
    <cellStyle name="Normal 18 2 6 3 2 2 6" xfId="54312" xr:uid="{559A62B2-7A40-4CAF-B382-B2F85A20BFA3}"/>
    <cellStyle name="Normal 18 2 6 3 2 2 7" xfId="62150" xr:uid="{541BCC8A-BA62-45C9-B17C-19C2B7B3DEDC}"/>
    <cellStyle name="Normal 18 2 6 3 2 3" xfId="12027" xr:uid="{03E98B7B-8DF3-4A47-9EC7-7A15779CAA3D}"/>
    <cellStyle name="Normal 18 2 6 3 2 3 2" xfId="30821" xr:uid="{34E66875-164A-4C9E-AFEE-BB6398D39C53}"/>
    <cellStyle name="Normal 18 2 6 3 2 3 2 2" xfId="49583" xr:uid="{13CB72FC-685C-4BB5-8731-A7526471CC81}"/>
    <cellStyle name="Normal 18 2 6 3 2 3 3" xfId="21430" xr:uid="{CB672B27-C19F-4E31-A04A-621DD92C34FB}"/>
    <cellStyle name="Normal 18 2 6 3 2 3 4" xfId="40202" xr:uid="{E5E753F7-1092-4AA0-B3D2-3896B85A70C1}"/>
    <cellStyle name="Normal 18 2 6 3 2 3 5" xfId="54313" xr:uid="{180C7362-6D30-4CEF-B4FF-A49FC9E53B83}"/>
    <cellStyle name="Normal 18 2 6 3 2 3 6" xfId="62151" xr:uid="{BBF7877A-783D-4DA4-ABB6-B0BBA5837693}"/>
    <cellStyle name="Normal 18 2 6 3 2 4" xfId="9215" xr:uid="{6934E7E6-1C71-4C4D-8B3A-A56F835EE37E}"/>
    <cellStyle name="Normal 18 2 6 3 2 4 2" xfId="28071" xr:uid="{D6A6AB84-8DBD-41F3-A53D-55FAE75EEE7E}"/>
    <cellStyle name="Normal 18 2 6 3 2 4 2 2" xfId="46833" xr:uid="{46019DB6-4FF7-4807-8C93-CE7A8BCB3150}"/>
    <cellStyle name="Normal 18 2 6 3 2 4 3" xfId="18680" xr:uid="{0ABAF1D9-47AA-46D5-B1A6-998FC8D54B43}"/>
    <cellStyle name="Normal 18 2 6 3 2 4 4" xfId="37452" xr:uid="{5361CF37-C9BC-4790-96BE-9676C99723DB}"/>
    <cellStyle name="Normal 18 2 6 3 2 5" xfId="24466" xr:uid="{B40C7C35-1419-4B98-936D-DFD635F5A28A}"/>
    <cellStyle name="Normal 18 2 6 3 2 5 2" xfId="43229" xr:uid="{FA960761-D805-431E-9945-A99F72366E86}"/>
    <cellStyle name="Normal 18 2 6 3 2 6" xfId="15075" xr:uid="{ECD995F2-DAFB-4B64-B872-317B68A052FA}"/>
    <cellStyle name="Normal 18 2 6 3 2 7" xfId="33848" xr:uid="{271262B2-5E09-4EF7-8A65-2DBE5CD01450}"/>
    <cellStyle name="Normal 18 2 6 3 2 8" xfId="51563" xr:uid="{4DEAABAB-B86B-48D6-924F-489E38EF05BF}"/>
    <cellStyle name="Normal 18 2 6 3 2 9" xfId="5419" xr:uid="{FF94A5CA-1C3A-4A6F-8432-C56BC6D00133}"/>
    <cellStyle name="Normal 18 2 6 3 3" xfId="6195" xr:uid="{B656F715-2C36-42AE-9431-2B7066B9C516}"/>
    <cellStyle name="Normal 18 2 6 3 3 2" xfId="12028" xr:uid="{0B55FB15-E838-4AF1-AECC-D41620206CA8}"/>
    <cellStyle name="Normal 18 2 6 3 3 2 2" xfId="30822" xr:uid="{9A2BE8ED-E84F-4048-B9E6-E6433BB7F8B7}"/>
    <cellStyle name="Normal 18 2 6 3 3 2 2 2" xfId="49584" xr:uid="{687DBCD7-4B16-46D1-8D19-82B6099EC81F}"/>
    <cellStyle name="Normal 18 2 6 3 3 2 3" xfId="21431" xr:uid="{99160419-ADDD-429C-8F99-81369D6E1DDD}"/>
    <cellStyle name="Normal 18 2 6 3 3 2 4" xfId="40203" xr:uid="{71046513-80C7-4F90-B7F7-0E8D03079CCE}"/>
    <cellStyle name="Normal 18 2 6 3 3 3" xfId="25242" xr:uid="{572A37EC-510C-49B1-8F63-2E7AD2EBD8BA}"/>
    <cellStyle name="Normal 18 2 6 3 3 3 2" xfId="44004" xr:uid="{C089A3A7-AE01-4913-9505-7D3AAB6DC888}"/>
    <cellStyle name="Normal 18 2 6 3 3 4" xfId="15851" xr:uid="{B1AEC193-CE95-4FE6-8177-F1487923A7C6}"/>
    <cellStyle name="Normal 18 2 6 3 3 5" xfId="34623" xr:uid="{B510E073-E75B-4959-8F5F-96B6DA08DBBF}"/>
    <cellStyle name="Normal 18 2 6 3 3 6" xfId="54314" xr:uid="{52B6F7BF-8ACB-43EC-9CA7-77B009F65478}"/>
    <cellStyle name="Normal 18 2 6 3 3 7" xfId="62152" xr:uid="{4456D82A-4128-4CCF-A2BC-D2943FB3C656}"/>
    <cellStyle name="Normal 18 2 6 3 4" xfId="4644" xr:uid="{0207E846-22C1-4904-8ABB-DE5A97F6BB1D}"/>
    <cellStyle name="Normal 18 2 6 3 4 2" xfId="12029" xr:uid="{769AD193-A45F-4F92-9D93-FB9BE36180F6}"/>
    <cellStyle name="Normal 18 2 6 3 4 2 2" xfId="30823" xr:uid="{20C4D9D4-7224-4755-B40B-3E5FDE946803}"/>
    <cellStyle name="Normal 18 2 6 3 4 2 2 2" xfId="49585" xr:uid="{0A68FD93-34E1-4334-9C18-9859235EBAE5}"/>
    <cellStyle name="Normal 18 2 6 3 4 2 3" xfId="21432" xr:uid="{500A1CCF-76D7-486F-BB17-1BF1EB2753B5}"/>
    <cellStyle name="Normal 18 2 6 3 4 2 4" xfId="40204" xr:uid="{8EE0F3AF-28DE-4F76-A245-371B8884A734}"/>
    <cellStyle name="Normal 18 2 6 3 4 3" xfId="23691" xr:uid="{F669593C-9901-4FEE-8144-5B4910C30150}"/>
    <cellStyle name="Normal 18 2 6 3 4 3 2" xfId="42454" xr:uid="{0D706D20-A831-4239-9B0E-2AAADF652C7E}"/>
    <cellStyle name="Normal 18 2 6 3 4 4" xfId="14300" xr:uid="{13AE13BC-9D85-443B-A14D-81637286A2C5}"/>
    <cellStyle name="Normal 18 2 6 3 4 5" xfId="33073" xr:uid="{367DF354-90C2-45B7-A8F7-39BB457E0F80}"/>
    <cellStyle name="Normal 18 2 6 3 4 6" xfId="54315" xr:uid="{10C096EE-B8E0-44AE-8CFD-628FBEB87ACC}"/>
    <cellStyle name="Normal 18 2 6 3 4 7" xfId="62153" xr:uid="{68AC4D0A-E163-4AE3-8D57-99DE90B4B705}"/>
    <cellStyle name="Normal 18 2 6 3 5" xfId="7484" xr:uid="{DA01299C-22F3-4B9E-8111-88CF9DC6A925}"/>
    <cellStyle name="Normal 18 2 6 3 5 2" xfId="26519" xr:uid="{AE76E0C8-6B9F-428D-8800-D0FE3CA76E4C}"/>
    <cellStyle name="Normal 18 2 6 3 5 2 2" xfId="45281" xr:uid="{2161AAC8-B64C-4548-A801-F46144E0DEF7}"/>
    <cellStyle name="Normal 18 2 6 3 5 3" xfId="17128" xr:uid="{B1884F4F-9A0C-449B-83F7-7F85473B19DE}"/>
    <cellStyle name="Normal 18 2 6 3 5 4" xfId="35900" xr:uid="{8596F1D5-56BD-49B7-B118-9C7E45E57505}"/>
    <cellStyle name="Normal 18 2 6 3 6" xfId="9214" xr:uid="{4025F68B-025E-4DFD-893E-ADA36FB97480}"/>
    <cellStyle name="Normal 18 2 6 3 6 2" xfId="28070" xr:uid="{1038FBCE-5484-4BA7-86D6-51CF95FD9668}"/>
    <cellStyle name="Normal 18 2 6 3 6 2 2" xfId="46832" xr:uid="{7ADB9E8F-C7FA-4912-8F89-A81800EBD45B}"/>
    <cellStyle name="Normal 18 2 6 3 6 3" xfId="18679" xr:uid="{89000C54-129B-4042-8E98-0D2FF8A8AA7E}"/>
    <cellStyle name="Normal 18 2 6 3 6 4" xfId="37451" xr:uid="{0D7A1618-C8C2-478F-A7EF-000DEA0208E2}"/>
    <cellStyle name="Normal 18 2 6 3 7" xfId="22854" xr:uid="{88BA1AC0-3913-4F86-9595-839B64FA69E9}"/>
    <cellStyle name="Normal 18 2 6 3 7 2" xfId="41622" xr:uid="{DDFC8A1F-8BDE-465F-A561-B59E02B1049B}"/>
    <cellStyle name="Normal 18 2 6 3 8" xfId="13463" xr:uid="{232F7C5A-03D4-45D1-8BFC-909AC8FB1302}"/>
    <cellStyle name="Normal 18 2 6 3 9" xfId="32241" xr:uid="{EFC86DBC-7B9B-400D-93ED-27F385CE96A7}"/>
    <cellStyle name="Normal 18 2 6 4" xfId="1679" xr:uid="{7563899C-FA4E-4DCE-8C91-26F2E20DE24D}"/>
    <cellStyle name="Normal 18 2 6 4 10" xfId="59616" xr:uid="{9E4E28AC-C730-4718-ADCE-8E2F5FD7DB92}"/>
    <cellStyle name="Normal 18 2 6 4 2" xfId="7486" xr:uid="{C0AA7CA2-797E-45FD-B51E-35D205C73978}"/>
    <cellStyle name="Normal 18 2 6 4 2 2" xfId="12030" xr:uid="{76A0DDE7-B92E-4161-BB3B-5BF1D85AA8F3}"/>
    <cellStyle name="Normal 18 2 6 4 2 2 2" xfId="30824" xr:uid="{F135BBBF-8CB4-4EBD-B1AA-4B655A010716}"/>
    <cellStyle name="Normal 18 2 6 4 2 2 2 2" xfId="49586" xr:uid="{61A4F2BD-F69F-44E0-9BF1-045FB4CE19E6}"/>
    <cellStyle name="Normal 18 2 6 4 2 2 3" xfId="21433" xr:uid="{ED875D65-B9C5-47C6-B41A-AD934A94ED8B}"/>
    <cellStyle name="Normal 18 2 6 4 2 2 4" xfId="40205" xr:uid="{F3DB9AB5-9DA5-46EB-B2A7-1CBF8A3FDBA9}"/>
    <cellStyle name="Normal 18 2 6 4 2 3" xfId="26521" xr:uid="{9A5E0F0D-0C7B-4A37-8614-357E4639C788}"/>
    <cellStyle name="Normal 18 2 6 4 2 3 2" xfId="45283" xr:uid="{F592F283-3B5D-43E5-B8E4-1F6BD4F472F2}"/>
    <cellStyle name="Normal 18 2 6 4 2 4" xfId="17130" xr:uid="{BBE52CEF-2A71-47D9-A513-F67928B030F9}"/>
    <cellStyle name="Normal 18 2 6 4 2 5" xfId="35902" xr:uid="{555C69CB-DF56-4050-BCAE-D328D530DB99}"/>
    <cellStyle name="Normal 18 2 6 4 2 6" xfId="54316" xr:uid="{51220FCB-8522-4A1E-8D87-1285C32EFE78}"/>
    <cellStyle name="Normal 18 2 6 4 2 7" xfId="62154" xr:uid="{450DF79A-9AC0-47E4-A014-D466FED1A7C6}"/>
    <cellStyle name="Normal 18 2 6 4 3" xfId="12031" xr:uid="{48564390-B588-4032-93B4-29ED59FEB90C}"/>
    <cellStyle name="Normal 18 2 6 4 3 2" xfId="30825" xr:uid="{2A9F1235-097D-4225-A068-328EA912BDE5}"/>
    <cellStyle name="Normal 18 2 6 4 3 2 2" xfId="49587" xr:uid="{D486A4A3-1318-4E05-8EEB-AC05A1AFF70B}"/>
    <cellStyle name="Normal 18 2 6 4 3 3" xfId="21434" xr:uid="{78AD1F30-B2EF-4EB0-B866-E07CA55F6576}"/>
    <cellStyle name="Normal 18 2 6 4 3 4" xfId="40206" xr:uid="{FF9FF3BC-569B-43E3-8EF9-31D62808D2AC}"/>
    <cellStyle name="Normal 18 2 6 4 3 5" xfId="54317" xr:uid="{03C921CE-03CB-4304-B1E6-95AEFCA9B33C}"/>
    <cellStyle name="Normal 18 2 6 4 3 6" xfId="62155" xr:uid="{D6F11E37-ED66-48D3-9E02-C651B8810A49}"/>
    <cellStyle name="Normal 18 2 6 4 4" xfId="9216" xr:uid="{507B7900-2082-48AA-9CEB-73965118CEA4}"/>
    <cellStyle name="Normal 18 2 6 4 4 2" xfId="28072" xr:uid="{09A4D861-0D43-44EF-8902-AE92F6A830A8}"/>
    <cellStyle name="Normal 18 2 6 4 4 2 2" xfId="46834" xr:uid="{97D8F714-018A-4DC0-B882-4398319A25DD}"/>
    <cellStyle name="Normal 18 2 6 4 4 3" xfId="18681" xr:uid="{2D1328D9-C61F-43B1-B5B2-76A3BE5AE0B0}"/>
    <cellStyle name="Normal 18 2 6 4 4 4" xfId="37453" xr:uid="{7E38612C-997F-40FC-B03A-03AA5D81FF11}"/>
    <cellStyle name="Normal 18 2 6 4 5" xfId="24033" xr:uid="{36A2FC47-947A-40EE-8469-DECBC3F9DC9F}"/>
    <cellStyle name="Normal 18 2 6 4 5 2" xfId="42796" xr:uid="{7C0DBFCC-CB26-4E70-96E9-A3AF6DBD8430}"/>
    <cellStyle name="Normal 18 2 6 4 6" xfId="14642" xr:uid="{E0EBC636-A41D-4A04-8E53-B49D3772139F}"/>
    <cellStyle name="Normal 18 2 6 4 7" xfId="33415" xr:uid="{219257E4-ECE0-428D-B558-2172BA6306EE}"/>
    <cellStyle name="Normal 18 2 6 4 8" xfId="51564" xr:uid="{B709068D-3718-4C4D-8A14-47BFA56BDA0C}"/>
    <cellStyle name="Normal 18 2 6 4 9" xfId="4986" xr:uid="{14A22D66-762D-4D95-B3AD-420A67165303}"/>
    <cellStyle name="Normal 18 2 6 5" xfId="5762" xr:uid="{B2A53148-564E-464B-8B5D-3EC7E57E7E55}"/>
    <cellStyle name="Normal 18 2 6 5 2" xfId="12032" xr:uid="{BF164916-095F-4AC6-B7EA-012A12823BCA}"/>
    <cellStyle name="Normal 18 2 6 5 2 2" xfId="30826" xr:uid="{5935C22B-758A-4C27-9425-44C4C975F29B}"/>
    <cellStyle name="Normal 18 2 6 5 2 2 2" xfId="49588" xr:uid="{0FF2751E-BBE4-4B1D-9285-44B87ADF3870}"/>
    <cellStyle name="Normal 18 2 6 5 2 3" xfId="21435" xr:uid="{5694E3B6-AC4D-4AC2-A824-691C8CE4DD8C}"/>
    <cellStyle name="Normal 18 2 6 5 2 4" xfId="40207" xr:uid="{CA7CAE99-30A2-4D34-86AA-28468814A931}"/>
    <cellStyle name="Normal 18 2 6 5 3" xfId="24809" xr:uid="{EFEB1418-0696-468F-9BFE-6AF6CCD23DED}"/>
    <cellStyle name="Normal 18 2 6 5 3 2" xfId="43571" xr:uid="{C840B901-D68C-4205-BB22-27950BC31108}"/>
    <cellStyle name="Normal 18 2 6 5 4" xfId="15418" xr:uid="{51C89023-84C7-49D6-AF9F-5AC694BA0842}"/>
    <cellStyle name="Normal 18 2 6 5 5" xfId="34190" xr:uid="{9B29E97C-0D6D-4376-A179-3CE63E85622E}"/>
    <cellStyle name="Normal 18 2 6 5 6" xfId="54318" xr:uid="{71AE1CB6-7427-4011-BE9D-81DC8FE95A79}"/>
    <cellStyle name="Normal 18 2 6 5 7" xfId="62156" xr:uid="{982C34DC-0F4E-454D-BD32-28EA61383D9A}"/>
    <cellStyle name="Normal 18 2 6 6" xfId="4211" xr:uid="{586A1FA5-25AC-490B-A653-E592BBE68D25}"/>
    <cellStyle name="Normal 18 2 6 6 2" xfId="12033" xr:uid="{9D16E53C-642C-4E9D-86EB-62320A998FD9}"/>
    <cellStyle name="Normal 18 2 6 6 2 2" xfId="30827" xr:uid="{CDD5554E-A571-434D-BC4B-C1B8CA97174F}"/>
    <cellStyle name="Normal 18 2 6 6 2 2 2" xfId="49589" xr:uid="{0146693F-84D9-45B5-B2BA-E87BA5BA902C}"/>
    <cellStyle name="Normal 18 2 6 6 2 3" xfId="21436" xr:uid="{533DEA43-AB8A-432F-9D5F-89BBA4A2ECFC}"/>
    <cellStyle name="Normal 18 2 6 6 2 4" xfId="40208" xr:uid="{DD9FD021-45C0-420E-A1E7-E6A10072AC50}"/>
    <cellStyle name="Normal 18 2 6 6 3" xfId="23258" xr:uid="{C49CCF05-FE79-4105-9134-EA0E45D60B89}"/>
    <cellStyle name="Normal 18 2 6 6 3 2" xfId="42021" xr:uid="{C925364A-26EE-474D-9448-EB688B1B1731}"/>
    <cellStyle name="Normal 18 2 6 6 4" xfId="13867" xr:uid="{2DFC2958-E88D-46A6-A25F-62F88688AB33}"/>
    <cellStyle name="Normal 18 2 6 6 5" xfId="32640" xr:uid="{9AC76D84-D1A5-4BE5-9500-23CFF7172F1A}"/>
    <cellStyle name="Normal 18 2 6 6 6" xfId="54319" xr:uid="{54915B39-6751-42B9-A174-B41D22E38485}"/>
    <cellStyle name="Normal 18 2 6 6 7" xfId="62157" xr:uid="{279467FB-19F6-4F41-9B3C-6E998978CF64}"/>
    <cellStyle name="Normal 18 2 6 7" xfId="7481" xr:uid="{B847E54C-DB26-472D-9F10-DC4A16ABFEC6}"/>
    <cellStyle name="Normal 18 2 6 7 2" xfId="26516" xr:uid="{DC4EBA8D-0684-4533-8CA5-33D3B6A5D213}"/>
    <cellStyle name="Normal 18 2 6 7 2 2" xfId="45278" xr:uid="{297685CC-B93A-4DF8-BD61-FCA0427F0E60}"/>
    <cellStyle name="Normal 18 2 6 7 3" xfId="17125" xr:uid="{12F6DC46-F2FB-48B1-AD3A-87919D7A9554}"/>
    <cellStyle name="Normal 18 2 6 7 4" xfId="35897" xr:uid="{E211E826-31C8-4222-BE53-3006AB6D0287}"/>
    <cellStyle name="Normal 18 2 6 8" xfId="9211" xr:uid="{400FEE8C-83D0-4379-82D9-8F44DE190ABE}"/>
    <cellStyle name="Normal 18 2 6 8 2" xfId="28067" xr:uid="{F2EAD3DF-B25C-44CD-9067-33059B7C8BE0}"/>
    <cellStyle name="Normal 18 2 6 8 2 2" xfId="46829" xr:uid="{0DE795DD-B5E5-46A2-BE08-58201CE95597}"/>
    <cellStyle name="Normal 18 2 6 8 3" xfId="18676" xr:uid="{7D339F59-66CE-43DC-A205-E1FD91A4BD37}"/>
    <cellStyle name="Normal 18 2 6 8 4" xfId="37448" xr:uid="{EB7A465E-17DA-47FB-AFD0-E06205B5132B}"/>
    <cellStyle name="Normal 18 2 6 9" xfId="22852" xr:uid="{BBECC650-CF78-4838-A098-30E2842037C3}"/>
    <cellStyle name="Normal 18 2 6 9 2" xfId="41620" xr:uid="{DC50FF2D-12EF-419E-B562-6571AE1C3535}"/>
    <cellStyle name="Normal 18 2 7" xfId="1267" xr:uid="{21C69BA4-4D2B-49CB-89F1-2ADBCC0F2891}"/>
    <cellStyle name="Normal 18 2 7 10" xfId="32242" xr:uid="{DDFDC2B6-1485-4D53-A92B-031CCFA93018}"/>
    <cellStyle name="Normal 18 2 7 11" xfId="51565" xr:uid="{55B6ECAD-05AC-4C63-97D8-A691AACFAA64}"/>
    <cellStyle name="Normal 18 2 7 12" xfId="3806" xr:uid="{EA0299ED-B9C6-445C-B30F-05C99AB26ADC}"/>
    <cellStyle name="Normal 18 2 7 13" xfId="59617" xr:uid="{9A1879EA-433F-4C5B-8385-F4A0CF5717A5}"/>
    <cellStyle name="Normal 18 2 7 2" xfId="1925" xr:uid="{E9C7513A-070D-4CFC-BDF7-2694A3D86BDD}"/>
    <cellStyle name="Normal 18 2 7 2 10" xfId="51566" xr:uid="{08357A29-77DE-413A-B808-DCF536530856}"/>
    <cellStyle name="Normal 18 2 7 2 11" xfId="3807" xr:uid="{43481E57-A731-48FB-A8A7-C9C5BF3B986C}"/>
    <cellStyle name="Normal 18 2 7 2 12" xfId="59618" xr:uid="{17C01E75-8F17-4DE7-8D8B-C865EDB1AF5A}"/>
    <cellStyle name="Normal 18 2 7 2 2" xfId="2997" xr:uid="{F16550C8-2607-42E9-86A8-9AFE77F4C55E}"/>
    <cellStyle name="Normal 18 2 7 2 2 10" xfId="59619" xr:uid="{F3BC966F-C301-4F2E-A33B-4B2076863E6C}"/>
    <cellStyle name="Normal 18 2 7 2 2 2" xfId="7489" xr:uid="{94FDF8FC-8567-4479-9241-AA53633C33AF}"/>
    <cellStyle name="Normal 18 2 7 2 2 2 2" xfId="12034" xr:uid="{6245E883-A2B4-43FC-87A8-FDB7A67825B4}"/>
    <cellStyle name="Normal 18 2 7 2 2 2 2 2" xfId="30828" xr:uid="{B864F291-DF0F-4A7F-B951-F37D4B0C5057}"/>
    <cellStyle name="Normal 18 2 7 2 2 2 2 2 2" xfId="49590" xr:uid="{302C3D36-192E-4ED6-ABBF-82E2C138CD7F}"/>
    <cellStyle name="Normal 18 2 7 2 2 2 2 3" xfId="21437" xr:uid="{40902B64-58CC-4C4B-A630-9DF59396D139}"/>
    <cellStyle name="Normal 18 2 7 2 2 2 2 4" xfId="40209" xr:uid="{2C20264A-0612-409F-9F6C-8820AE21EDE4}"/>
    <cellStyle name="Normal 18 2 7 2 2 2 3" xfId="26524" xr:uid="{2F1A6816-547A-432E-A724-55C0882AA18E}"/>
    <cellStyle name="Normal 18 2 7 2 2 2 3 2" xfId="45286" xr:uid="{A1AF7A49-ABB7-4D01-B94A-77E56E9DA6BE}"/>
    <cellStyle name="Normal 18 2 7 2 2 2 4" xfId="17133" xr:uid="{145BA226-C1C9-452F-A543-6A08AB194EFC}"/>
    <cellStyle name="Normal 18 2 7 2 2 2 5" xfId="35905" xr:uid="{973C39C8-5EC2-4C26-8BAA-AC91534D59D5}"/>
    <cellStyle name="Normal 18 2 7 2 2 2 6" xfId="54320" xr:uid="{E75E4011-0F0E-49F7-BAC2-DB3A074E335A}"/>
    <cellStyle name="Normal 18 2 7 2 2 2 7" xfId="62158" xr:uid="{CFB5EEC3-3E11-424C-9AFB-5D42B6168A38}"/>
    <cellStyle name="Normal 18 2 7 2 2 3" xfId="12035" xr:uid="{082C74A0-2F2D-41A4-A835-963332407DF1}"/>
    <cellStyle name="Normal 18 2 7 2 2 3 2" xfId="30829" xr:uid="{C31B7D3B-EC35-420F-B9FE-461FCF10827E}"/>
    <cellStyle name="Normal 18 2 7 2 2 3 2 2" xfId="49591" xr:uid="{928DE172-647D-418E-B019-03F8490DB463}"/>
    <cellStyle name="Normal 18 2 7 2 2 3 3" xfId="21438" xr:uid="{413B0B77-88B2-4537-90F5-D86CA14A2B00}"/>
    <cellStyle name="Normal 18 2 7 2 2 3 4" xfId="40210" xr:uid="{81A10F77-87F8-4653-BEDD-C90D8FB7F723}"/>
    <cellStyle name="Normal 18 2 7 2 2 3 5" xfId="54321" xr:uid="{BBA08A69-AA47-4C53-BDF5-BB12D7930109}"/>
    <cellStyle name="Normal 18 2 7 2 2 3 6" xfId="62159" xr:uid="{DF887C19-9035-465F-9D07-6DAAE2DF402B}"/>
    <cellStyle name="Normal 18 2 7 2 2 4" xfId="9219" xr:uid="{4892D67F-9012-46B5-9CA1-9B50D3D9071C}"/>
    <cellStyle name="Normal 18 2 7 2 2 4 2" xfId="28075" xr:uid="{5D2ADA91-1AB4-43BD-B53E-21D0F5BF7D06}"/>
    <cellStyle name="Normal 18 2 7 2 2 4 2 2" xfId="46837" xr:uid="{F033AD00-C581-4ADA-B28A-74DF4279D1C4}"/>
    <cellStyle name="Normal 18 2 7 2 2 4 3" xfId="18684" xr:uid="{CA4212CF-43C9-40FF-B156-6ED8AC812239}"/>
    <cellStyle name="Normal 18 2 7 2 2 4 4" xfId="37456" xr:uid="{60B602A2-4F1E-463A-878E-929D138D9175}"/>
    <cellStyle name="Normal 18 2 7 2 2 5" xfId="24509" xr:uid="{67A5106D-454D-4311-A35A-86DF4EA8DCE4}"/>
    <cellStyle name="Normal 18 2 7 2 2 5 2" xfId="43272" xr:uid="{39721EAF-0B16-4558-9170-0089B3F870EC}"/>
    <cellStyle name="Normal 18 2 7 2 2 6" xfId="15118" xr:uid="{049FE9E7-B779-410E-B820-57748A5AB0C3}"/>
    <cellStyle name="Normal 18 2 7 2 2 7" xfId="33891" xr:uid="{CE5FCD14-5F83-410A-8827-4008CB0971E3}"/>
    <cellStyle name="Normal 18 2 7 2 2 8" xfId="51567" xr:uid="{7AC10F0F-A5DE-43A9-B4A1-275858C1F182}"/>
    <cellStyle name="Normal 18 2 7 2 2 9" xfId="5462" xr:uid="{C7815FC7-62C0-4EE5-8EDB-630732D989E2}"/>
    <cellStyle name="Normal 18 2 7 2 3" xfId="6238" xr:uid="{A88923B8-CFD7-46CB-B7AE-D310DCD301F9}"/>
    <cellStyle name="Normal 18 2 7 2 3 2" xfId="12036" xr:uid="{A954EF74-518A-4C1C-B2FD-7D4CF921E995}"/>
    <cellStyle name="Normal 18 2 7 2 3 2 2" xfId="30830" xr:uid="{8C34F825-C444-41AC-8B43-93ADD49904AE}"/>
    <cellStyle name="Normal 18 2 7 2 3 2 2 2" xfId="49592" xr:uid="{39B01092-4D21-4EF8-A3FE-A8037B150C4A}"/>
    <cellStyle name="Normal 18 2 7 2 3 2 3" xfId="21439" xr:uid="{1F6AB835-480A-4AF4-AAD3-003E1AB9FEFF}"/>
    <cellStyle name="Normal 18 2 7 2 3 2 4" xfId="40211" xr:uid="{BB7BAA50-F47D-401B-9AB0-9E24F176D53A}"/>
    <cellStyle name="Normal 18 2 7 2 3 3" xfId="25285" xr:uid="{15E6A244-2D47-48A3-9290-CB2522B8C5C0}"/>
    <cellStyle name="Normal 18 2 7 2 3 3 2" xfId="44047" xr:uid="{BFB555CE-6476-493F-B3DE-2DFF2B21FD79}"/>
    <cellStyle name="Normal 18 2 7 2 3 4" xfId="15894" xr:uid="{2BE05881-EBF4-4864-9F45-66345248C775}"/>
    <cellStyle name="Normal 18 2 7 2 3 5" xfId="34666" xr:uid="{6340B90E-179B-47E9-9A87-2116D80F9358}"/>
    <cellStyle name="Normal 18 2 7 2 3 6" xfId="54322" xr:uid="{B5584664-D94A-40AD-89A4-8C1C6EBE03C6}"/>
    <cellStyle name="Normal 18 2 7 2 3 7" xfId="62160" xr:uid="{C2A1E6BB-B04D-4F26-8BE2-35927D8D09C8}"/>
    <cellStyle name="Normal 18 2 7 2 4" xfId="4687" xr:uid="{9AE34FBF-AC1D-4167-B4CA-B31E5A5544F2}"/>
    <cellStyle name="Normal 18 2 7 2 4 2" xfId="12037" xr:uid="{731F421E-26AC-4FD5-9887-4133AC399DED}"/>
    <cellStyle name="Normal 18 2 7 2 4 2 2" xfId="30831" xr:uid="{9A29940F-9255-4F29-B8B6-36BD804DD2CB}"/>
    <cellStyle name="Normal 18 2 7 2 4 2 2 2" xfId="49593" xr:uid="{572F7F50-9FEE-41E1-BAE8-9F6BF5C61AC0}"/>
    <cellStyle name="Normal 18 2 7 2 4 2 3" xfId="21440" xr:uid="{B160E586-736E-46A1-BE89-10595AA59EC0}"/>
    <cellStyle name="Normal 18 2 7 2 4 2 4" xfId="40212" xr:uid="{D4073629-9590-44FA-B717-1F3ABED1C9A1}"/>
    <cellStyle name="Normal 18 2 7 2 4 3" xfId="23734" xr:uid="{D1B88200-8794-4C4B-9940-0D153D7AD69A}"/>
    <cellStyle name="Normal 18 2 7 2 4 3 2" xfId="42497" xr:uid="{E7376A78-3647-423E-B89E-142FBC68C640}"/>
    <cellStyle name="Normal 18 2 7 2 4 4" xfId="14343" xr:uid="{044C40CE-494C-41B8-8301-C58FE46803D0}"/>
    <cellStyle name="Normal 18 2 7 2 4 5" xfId="33116" xr:uid="{520515AA-9CBE-4E90-9E64-E04B0CCC172C}"/>
    <cellStyle name="Normal 18 2 7 2 4 6" xfId="54323" xr:uid="{B97045A5-D5A1-4890-9706-8ED9C4E4A3F4}"/>
    <cellStyle name="Normal 18 2 7 2 4 7" xfId="62161" xr:uid="{D9DEE119-3397-49A6-9F93-3905FF48A977}"/>
    <cellStyle name="Normal 18 2 7 2 5" xfId="7488" xr:uid="{A46E02A5-8259-4150-AB97-B425B4FEFCAA}"/>
    <cellStyle name="Normal 18 2 7 2 5 2" xfId="26523" xr:uid="{E6629AFD-D0C2-4E85-8012-4A1455AC8FDD}"/>
    <cellStyle name="Normal 18 2 7 2 5 2 2" xfId="45285" xr:uid="{930F7EBB-1B07-4FB2-A14C-3F762F204262}"/>
    <cellStyle name="Normal 18 2 7 2 5 3" xfId="17132" xr:uid="{F953DE57-2B7F-4FE6-9B10-2CCD1E5361B9}"/>
    <cellStyle name="Normal 18 2 7 2 5 4" xfId="35904" xr:uid="{94E90A7C-6317-402E-A576-10066F26BAF1}"/>
    <cellStyle name="Normal 18 2 7 2 6" xfId="9218" xr:uid="{76ECDF29-C16F-4B36-A26B-B2A795A964FB}"/>
    <cellStyle name="Normal 18 2 7 2 6 2" xfId="28074" xr:uid="{B91ECB9C-4A49-4AC3-8BF1-F07691DB8A20}"/>
    <cellStyle name="Normal 18 2 7 2 6 2 2" xfId="46836" xr:uid="{AA977252-3870-4775-B13E-F271010B3C6A}"/>
    <cellStyle name="Normal 18 2 7 2 6 3" xfId="18683" xr:uid="{2300FADC-0DEB-4501-99ED-2B3971FC02C6}"/>
    <cellStyle name="Normal 18 2 7 2 6 4" xfId="37455" xr:uid="{AB9274DB-B2A2-4C7B-A922-09185FD3BD34}"/>
    <cellStyle name="Normal 18 2 7 2 7" xfId="22856" xr:uid="{7DBC6FCD-C102-4A20-9D09-4DFD756937D0}"/>
    <cellStyle name="Normal 18 2 7 2 7 2" xfId="41624" xr:uid="{F265C8BD-6FC2-4087-BB5C-B834B3544BB2}"/>
    <cellStyle name="Normal 18 2 7 2 8" xfId="13465" xr:uid="{FCAAD940-3362-4736-8F2A-110EF43EA9D4}"/>
    <cellStyle name="Normal 18 2 7 2 9" xfId="32243" xr:uid="{280D3272-39EA-4335-992F-076E586445D7}"/>
    <cellStyle name="Normal 18 2 7 3" xfId="1513" xr:uid="{1760F159-8CC2-46B2-A57A-CBBA3A10DC43}"/>
    <cellStyle name="Normal 18 2 7 3 10" xfId="59620" xr:uid="{3199A628-41D7-4D3B-982F-695B76A9E221}"/>
    <cellStyle name="Normal 18 2 7 3 2" xfId="7490" xr:uid="{8C29A708-D299-47C7-A75A-A459E0A40B80}"/>
    <cellStyle name="Normal 18 2 7 3 2 2" xfId="12038" xr:uid="{72D2C0D4-7A15-49EC-847C-2F252B5A1014}"/>
    <cellStyle name="Normal 18 2 7 3 2 2 2" xfId="30832" xr:uid="{F830453A-C825-4AFD-9D13-0E10A9F2CD32}"/>
    <cellStyle name="Normal 18 2 7 3 2 2 2 2" xfId="49594" xr:uid="{D0AAB50C-E17E-4D6C-9227-09848A320A61}"/>
    <cellStyle name="Normal 18 2 7 3 2 2 3" xfId="21441" xr:uid="{C67FCCD6-5ED4-425E-B23F-7C999297E50F}"/>
    <cellStyle name="Normal 18 2 7 3 2 2 4" xfId="40213" xr:uid="{731AD826-648C-423B-9EEE-1A2AC09B032B}"/>
    <cellStyle name="Normal 18 2 7 3 2 3" xfId="26525" xr:uid="{DD1C26CF-8638-4B05-B58B-A355CFD06094}"/>
    <cellStyle name="Normal 18 2 7 3 2 3 2" xfId="45287" xr:uid="{C2B394A2-E5E0-46C9-9503-C5C76E71642E}"/>
    <cellStyle name="Normal 18 2 7 3 2 4" xfId="17134" xr:uid="{EF321231-95F9-4F05-B613-F8C86D58945E}"/>
    <cellStyle name="Normal 18 2 7 3 2 5" xfId="35906" xr:uid="{1342B53B-C029-4781-8245-75F3A360B25F}"/>
    <cellStyle name="Normal 18 2 7 3 2 6" xfId="54324" xr:uid="{655C4CA8-D556-4128-8E17-7A4EE5F68E61}"/>
    <cellStyle name="Normal 18 2 7 3 2 7" xfId="62162" xr:uid="{D4F95021-C055-48F8-9D70-38FB799097E2}"/>
    <cellStyle name="Normal 18 2 7 3 3" xfId="12039" xr:uid="{5118DBAC-0902-4F0E-A0E2-94518BBF5B85}"/>
    <cellStyle name="Normal 18 2 7 3 3 2" xfId="30833" xr:uid="{F7B55044-B17D-4EAD-88D7-B193E0C1BBFE}"/>
    <cellStyle name="Normal 18 2 7 3 3 2 2" xfId="49595" xr:uid="{49F1BE69-82AC-4B3A-BCA6-2412F8D5CA22}"/>
    <cellStyle name="Normal 18 2 7 3 3 3" xfId="21442" xr:uid="{9EB9F5CF-ED86-4457-860B-F69D02E38C3D}"/>
    <cellStyle name="Normal 18 2 7 3 3 4" xfId="40214" xr:uid="{89616F1C-17F6-4F15-BE62-CCC47A1B9917}"/>
    <cellStyle name="Normal 18 2 7 3 3 5" xfId="54325" xr:uid="{A2E94EA0-2F29-4450-9C98-D1BD2C98F323}"/>
    <cellStyle name="Normal 18 2 7 3 3 6" xfId="62163" xr:uid="{C20A85A6-D265-4228-ABFC-17F7C428AF07}"/>
    <cellStyle name="Normal 18 2 7 3 4" xfId="9220" xr:uid="{9D027CE7-A581-43B6-8829-46AFFD480539}"/>
    <cellStyle name="Normal 18 2 7 3 4 2" xfId="28076" xr:uid="{C963BF9B-365A-423B-AB1C-A8E0AE96E560}"/>
    <cellStyle name="Normal 18 2 7 3 4 2 2" xfId="46838" xr:uid="{A76046FF-726E-4A49-AB5F-61DDCC6A48EF}"/>
    <cellStyle name="Normal 18 2 7 3 4 3" xfId="18685" xr:uid="{DC711FB8-4939-4F9C-92CB-12F190DF71DB}"/>
    <cellStyle name="Normal 18 2 7 3 4 4" xfId="37457" xr:uid="{CEF8B0C1-E286-4571-9966-63771D7C833F}"/>
    <cellStyle name="Normal 18 2 7 3 5" xfId="24076" xr:uid="{201D8A99-0127-43D0-9F88-FCBB9F7F54AC}"/>
    <cellStyle name="Normal 18 2 7 3 5 2" xfId="42839" xr:uid="{AD6493D2-65FC-4074-B657-300908C09D26}"/>
    <cellStyle name="Normal 18 2 7 3 6" xfId="14685" xr:uid="{6EB0BCF2-F5CB-480E-86A7-2ABF48B7E7A5}"/>
    <cellStyle name="Normal 18 2 7 3 7" xfId="33458" xr:uid="{888E8822-AD64-437D-B8EE-7042710C4CD4}"/>
    <cellStyle name="Normal 18 2 7 3 8" xfId="51568" xr:uid="{C46E5A74-CCF7-421D-B7C3-EE37F654E428}"/>
    <cellStyle name="Normal 18 2 7 3 9" xfId="5029" xr:uid="{C34B5125-E10C-4FB5-B854-101F63A79C19}"/>
    <cellStyle name="Normal 18 2 7 4" xfId="5805" xr:uid="{B6956907-26C6-4A9A-9D7B-11AA66D9D810}"/>
    <cellStyle name="Normal 18 2 7 4 2" xfId="12040" xr:uid="{984DCBFB-A353-4D0B-B653-2BBDD11A0B67}"/>
    <cellStyle name="Normal 18 2 7 4 2 2" xfId="30834" xr:uid="{4212DAEA-1F90-4A7F-BA75-A63794E92582}"/>
    <cellStyle name="Normal 18 2 7 4 2 2 2" xfId="49596" xr:uid="{8C075951-F416-4225-87AA-1DEF9566478F}"/>
    <cellStyle name="Normal 18 2 7 4 2 3" xfId="21443" xr:uid="{6561F753-9004-4B3B-9251-CB2D345E0D58}"/>
    <cellStyle name="Normal 18 2 7 4 2 4" xfId="40215" xr:uid="{CFCC0725-7114-419D-873B-BD630F9A2F50}"/>
    <cellStyle name="Normal 18 2 7 4 3" xfId="24852" xr:uid="{779B298A-4491-403B-8E71-FAD8BC67B05F}"/>
    <cellStyle name="Normal 18 2 7 4 3 2" xfId="43614" xr:uid="{251E6938-3CF7-49FC-A530-A455E69AFEB3}"/>
    <cellStyle name="Normal 18 2 7 4 4" xfId="15461" xr:uid="{DFAA35FD-240D-40D2-BA92-794E7B7EC207}"/>
    <cellStyle name="Normal 18 2 7 4 5" xfId="34233" xr:uid="{D8863B16-1304-4E93-A53E-AD709278AE99}"/>
    <cellStyle name="Normal 18 2 7 4 6" xfId="54326" xr:uid="{E38A8808-EBF2-46F6-9D22-71CDAD0B8E51}"/>
    <cellStyle name="Normal 18 2 7 4 7" xfId="62164" xr:uid="{55F5D1AC-E17E-49AE-9436-7986DAF5382B}"/>
    <cellStyle name="Normal 18 2 7 5" xfId="4254" xr:uid="{976D80CA-7571-458B-B8D2-5571B749980A}"/>
    <cellStyle name="Normal 18 2 7 5 2" xfId="12041" xr:uid="{C8EDBF47-912B-4647-8B2C-914171FE26E8}"/>
    <cellStyle name="Normal 18 2 7 5 2 2" xfId="30835" xr:uid="{47D09592-7BB2-4EFB-A95A-261425EA3EB0}"/>
    <cellStyle name="Normal 18 2 7 5 2 2 2" xfId="49597" xr:uid="{DB48AC58-7543-4A1D-98E3-14033D1F2ED1}"/>
    <cellStyle name="Normal 18 2 7 5 2 3" xfId="21444" xr:uid="{6612C0F2-77DA-47F6-ADEF-EBCDFC56353B}"/>
    <cellStyle name="Normal 18 2 7 5 2 4" xfId="40216" xr:uid="{4B365074-8722-4C56-9DAB-17104484A938}"/>
    <cellStyle name="Normal 18 2 7 5 3" xfId="23301" xr:uid="{B314E342-6F8D-49EC-A19E-740A70D3BFF2}"/>
    <cellStyle name="Normal 18 2 7 5 3 2" xfId="42064" xr:uid="{7AF86E2F-001A-4E50-A905-E3142ED0F544}"/>
    <cellStyle name="Normal 18 2 7 5 4" xfId="13910" xr:uid="{5F899765-C8E6-46F2-BAF7-42917EE14C1F}"/>
    <cellStyle name="Normal 18 2 7 5 5" xfId="32683" xr:uid="{34364382-E47C-4EBF-B174-95982B1AD69D}"/>
    <cellStyle name="Normal 18 2 7 5 6" xfId="54327" xr:uid="{0C72F0D8-D0DA-48DC-AD3B-DD7AE8A01BB6}"/>
    <cellStyle name="Normal 18 2 7 5 7" xfId="62165" xr:uid="{BC6FB560-7E94-4508-95FB-BD4A126338EA}"/>
    <cellStyle name="Normal 18 2 7 6" xfId="7487" xr:uid="{E17B5644-C99F-4505-B0AA-3E07214EC232}"/>
    <cellStyle name="Normal 18 2 7 6 2" xfId="26522" xr:uid="{8A3D8A5A-4C8B-4C62-BD42-9A6B105953B8}"/>
    <cellStyle name="Normal 18 2 7 6 2 2" xfId="45284" xr:uid="{DE1CC838-F5E3-4F04-A023-3E5246060622}"/>
    <cellStyle name="Normal 18 2 7 6 3" xfId="17131" xr:uid="{E3BFE2F7-6F12-4414-B039-03D2F196A19B}"/>
    <cellStyle name="Normal 18 2 7 6 4" xfId="35903" xr:uid="{7139F606-47E1-45CE-9A02-89ABD37A73B5}"/>
    <cellStyle name="Normal 18 2 7 7" xfId="9217" xr:uid="{F3A11BC0-817F-4A9D-B84F-664A2985091C}"/>
    <cellStyle name="Normal 18 2 7 7 2" xfId="28073" xr:uid="{8D7F4364-2F13-4833-ACE0-40795203C6F0}"/>
    <cellStyle name="Normal 18 2 7 7 2 2" xfId="46835" xr:uid="{2DCB073A-12D2-40F8-B82B-8C6C21174412}"/>
    <cellStyle name="Normal 18 2 7 7 3" xfId="18682" xr:uid="{F00926A4-A398-4C74-9624-FDA4B7097BCE}"/>
    <cellStyle name="Normal 18 2 7 7 4" xfId="37454" xr:uid="{FBF3A11F-012C-4F5D-BE64-40BE306CF0EE}"/>
    <cellStyle name="Normal 18 2 7 8" xfId="22855" xr:uid="{B6DB9B8B-1408-46B3-B0E3-504648581591}"/>
    <cellStyle name="Normal 18 2 7 8 2" xfId="41623" xr:uid="{C7302D68-9A8D-4B15-8D44-639C2BD98D58}"/>
    <cellStyle name="Normal 18 2 7 9" xfId="13464" xr:uid="{D6C23B12-5B88-498D-8D84-C2E50A8F40ED}"/>
    <cellStyle name="Normal 18 2 8" xfId="1719" xr:uid="{C30AA861-7FC3-4858-87C6-D342818987BB}"/>
    <cellStyle name="Normal 18 2 8 10" xfId="51569" xr:uid="{4CB600C1-8CDB-4EDD-B64A-DB3D553CC2F0}"/>
    <cellStyle name="Normal 18 2 8 11" xfId="3808" xr:uid="{754BC545-91C5-4123-8B94-6CA6E707323B}"/>
    <cellStyle name="Normal 18 2 8 12" xfId="59621" xr:uid="{5CEA2D6D-0BE1-4DAA-BC17-D81EB803352B}"/>
    <cellStyle name="Normal 18 2 8 2" xfId="2998" xr:uid="{8F2DC55A-6AE9-49DB-85CF-3266295AA25C}"/>
    <cellStyle name="Normal 18 2 8 2 10" xfId="59622" xr:uid="{EDC362FA-065D-48EF-8F57-492815FB985A}"/>
    <cellStyle name="Normal 18 2 8 2 2" xfId="7492" xr:uid="{409ECEE5-0157-40E1-B466-5F520195BD6B}"/>
    <cellStyle name="Normal 18 2 8 2 2 2" xfId="12042" xr:uid="{1EA1F131-A7A6-4AAD-B8E3-9D66F552CADD}"/>
    <cellStyle name="Normal 18 2 8 2 2 2 2" xfId="30836" xr:uid="{9376668C-2912-479C-983E-CE7F4B4D5E4C}"/>
    <cellStyle name="Normal 18 2 8 2 2 2 2 2" xfId="49598" xr:uid="{8D132720-EB3D-4C10-AA9C-7DE254744C1F}"/>
    <cellStyle name="Normal 18 2 8 2 2 2 3" xfId="21445" xr:uid="{CED7AE9C-420B-4E54-B97B-E54BA97F64DB}"/>
    <cellStyle name="Normal 18 2 8 2 2 2 4" xfId="40217" xr:uid="{D68B8A29-FBE7-447F-A73C-2D3F1E5E22CC}"/>
    <cellStyle name="Normal 18 2 8 2 2 3" xfId="26527" xr:uid="{C4AA3C73-D533-41B7-85A3-479EF10A3955}"/>
    <cellStyle name="Normal 18 2 8 2 2 3 2" xfId="45289" xr:uid="{319C296B-6707-407D-8B81-F116ED60BC00}"/>
    <cellStyle name="Normal 18 2 8 2 2 4" xfId="17136" xr:uid="{260043A4-C744-428E-A693-C874ECB119A9}"/>
    <cellStyle name="Normal 18 2 8 2 2 5" xfId="35908" xr:uid="{D5DD3E64-FCEC-4AF6-9DA5-CE4B45C70D3E}"/>
    <cellStyle name="Normal 18 2 8 2 2 6" xfId="54328" xr:uid="{43F70218-F546-4815-89ED-0569FB82D9DB}"/>
    <cellStyle name="Normal 18 2 8 2 2 7" xfId="62166" xr:uid="{4BD17A5F-129D-4AFB-9D36-A1B9A745D53C}"/>
    <cellStyle name="Normal 18 2 8 2 3" xfId="12043" xr:uid="{7E2343C9-A274-45CE-B773-BA98C55BE665}"/>
    <cellStyle name="Normal 18 2 8 2 3 2" xfId="30837" xr:uid="{75E91495-EA0E-4DDC-8362-37F5699A29F4}"/>
    <cellStyle name="Normal 18 2 8 2 3 2 2" xfId="49599" xr:uid="{61293B4B-AA6E-450A-9749-3728F6E15C38}"/>
    <cellStyle name="Normal 18 2 8 2 3 3" xfId="21446" xr:uid="{0C7E0CBD-C1DC-4CCD-800A-AA42E750121B}"/>
    <cellStyle name="Normal 18 2 8 2 3 4" xfId="40218" xr:uid="{C501CBB4-2F63-4944-906B-34AACEEF9A59}"/>
    <cellStyle name="Normal 18 2 8 2 3 5" xfId="54329" xr:uid="{7718764B-BE7E-48D5-BBE1-EC72978BFDE5}"/>
    <cellStyle name="Normal 18 2 8 2 3 6" xfId="62167" xr:uid="{E8050CEC-C844-49ED-9959-B2A4A0781F72}"/>
    <cellStyle name="Normal 18 2 8 2 4" xfId="9222" xr:uid="{EF99082A-570E-45F0-BCB5-13EF3F4479A2}"/>
    <cellStyle name="Normal 18 2 8 2 4 2" xfId="28078" xr:uid="{CA92ECBD-F0B3-479D-B157-6D970C6A85F6}"/>
    <cellStyle name="Normal 18 2 8 2 4 2 2" xfId="46840" xr:uid="{42C420A1-C7B7-449A-8F4E-DD4872104ACE}"/>
    <cellStyle name="Normal 18 2 8 2 4 3" xfId="18687" xr:uid="{720CA7F2-D05E-40DE-A6F2-997B7163BC0C}"/>
    <cellStyle name="Normal 18 2 8 2 4 4" xfId="37459" xr:uid="{A336B11F-A700-4B2D-847E-102D310A26A7}"/>
    <cellStyle name="Normal 18 2 8 2 5" xfId="24294" xr:uid="{DA25D861-43F8-46CC-B6DA-628EE59E1C44}"/>
    <cellStyle name="Normal 18 2 8 2 5 2" xfId="43057" xr:uid="{854AB4AD-AB05-45EB-BDCC-6C2DD57DB7E6}"/>
    <cellStyle name="Normal 18 2 8 2 6" xfId="14903" xr:uid="{4C9B7782-EEB3-42DE-A89B-1C1E5C1533EB}"/>
    <cellStyle name="Normal 18 2 8 2 7" xfId="33676" xr:uid="{F11C3927-B3E1-46A5-8931-750870A258B2}"/>
    <cellStyle name="Normal 18 2 8 2 8" xfId="51570" xr:uid="{5A553373-74CE-4807-AF49-8796CD9A6FC5}"/>
    <cellStyle name="Normal 18 2 8 2 9" xfId="5247" xr:uid="{D8A7CD71-B5CF-4E78-8591-470AD14D0EF1}"/>
    <cellStyle name="Normal 18 2 8 3" xfId="6023" xr:uid="{2EDC0784-3233-4B4A-93DE-58FC0EC82FDA}"/>
    <cellStyle name="Normal 18 2 8 3 2" xfId="12044" xr:uid="{1C35942C-E12D-4685-AF98-DEAB989FF07A}"/>
    <cellStyle name="Normal 18 2 8 3 2 2" xfId="30838" xr:uid="{4B0AA798-45D4-42F6-B3BB-30DF3ED511C7}"/>
    <cellStyle name="Normal 18 2 8 3 2 2 2" xfId="49600" xr:uid="{725BB0D9-A6A8-4E12-BE4B-73D7974387E3}"/>
    <cellStyle name="Normal 18 2 8 3 2 3" xfId="21447" xr:uid="{D0662F0A-2CF0-4D62-A222-154200085C02}"/>
    <cellStyle name="Normal 18 2 8 3 2 4" xfId="40219" xr:uid="{8DD4A814-B3F5-4CF7-A8EB-AC3054FA0D86}"/>
    <cellStyle name="Normal 18 2 8 3 3" xfId="25070" xr:uid="{81421DFF-D1A4-44EE-82D8-2C4906D98868}"/>
    <cellStyle name="Normal 18 2 8 3 3 2" xfId="43832" xr:uid="{848EA9BF-7758-4158-B9BB-E0E020B9EB91}"/>
    <cellStyle name="Normal 18 2 8 3 4" xfId="15679" xr:uid="{381A4490-90DF-417C-A4C7-7C2F9F0C6B1D}"/>
    <cellStyle name="Normal 18 2 8 3 5" xfId="34451" xr:uid="{27C36A4D-7461-400B-B161-709BD6ADC9E7}"/>
    <cellStyle name="Normal 18 2 8 3 6" xfId="54330" xr:uid="{5D72B273-7DBD-451A-BEC6-1AD5492C694C}"/>
    <cellStyle name="Normal 18 2 8 3 7" xfId="62168" xr:uid="{C2F00EF8-F035-41EF-B6D2-7B968DF5E51F}"/>
    <cellStyle name="Normal 18 2 8 4" xfId="4472" xr:uid="{9F3A3BD0-61E9-44BC-B865-B2BF32A4806C}"/>
    <cellStyle name="Normal 18 2 8 4 2" xfId="12045" xr:uid="{BCE68D84-911B-4754-8C4F-30CDD6CA8E6B}"/>
    <cellStyle name="Normal 18 2 8 4 2 2" xfId="30839" xr:uid="{1E6ACBA7-C0A9-47DC-9B22-ECADBA6A11CC}"/>
    <cellStyle name="Normal 18 2 8 4 2 2 2" xfId="49601" xr:uid="{F8E5028B-69F4-4CDE-911F-1272F4EF3679}"/>
    <cellStyle name="Normal 18 2 8 4 2 3" xfId="21448" xr:uid="{5E0D69C5-5E94-4306-AB7A-7FF97F6A83FA}"/>
    <cellStyle name="Normal 18 2 8 4 2 4" xfId="40220" xr:uid="{4A6FCCF4-3590-4557-8070-8E2F8E719980}"/>
    <cellStyle name="Normal 18 2 8 4 3" xfId="23519" xr:uid="{6FBFB049-52F1-4177-8FC3-E795F6DA40E8}"/>
    <cellStyle name="Normal 18 2 8 4 3 2" xfId="42282" xr:uid="{0DF3B9BA-863A-42BF-89FD-094AAC20FE6B}"/>
    <cellStyle name="Normal 18 2 8 4 4" xfId="14128" xr:uid="{660799E3-E9D7-4FFC-8FC3-4AE11C5DE3AF}"/>
    <cellStyle name="Normal 18 2 8 4 5" xfId="32901" xr:uid="{BF833825-6178-4AEA-A757-B2DA3AE682EC}"/>
    <cellStyle name="Normal 18 2 8 4 6" xfId="54331" xr:uid="{F10493B4-C22D-4D5D-8FFF-E382FE1D32B1}"/>
    <cellStyle name="Normal 18 2 8 4 7" xfId="62169" xr:uid="{9E1DD486-F5D4-42DF-8666-AE0AD74A0223}"/>
    <cellStyle name="Normal 18 2 8 5" xfId="7491" xr:uid="{64600EE2-F3B0-435F-A79C-242AB6534DF9}"/>
    <cellStyle name="Normal 18 2 8 5 2" xfId="26526" xr:uid="{A1778A67-C3F0-48A1-980C-7DBC4D2535F9}"/>
    <cellStyle name="Normal 18 2 8 5 2 2" xfId="45288" xr:uid="{796D67BE-36B8-44DA-94B8-E15F75DFE4A2}"/>
    <cellStyle name="Normal 18 2 8 5 3" xfId="17135" xr:uid="{F6B98510-F3A8-4ED5-AAC8-49A101721608}"/>
    <cellStyle name="Normal 18 2 8 5 4" xfId="35907" xr:uid="{8C88DA65-B71D-4531-AB2E-92FEBEAF61A6}"/>
    <cellStyle name="Normal 18 2 8 6" xfId="9221" xr:uid="{5C2E8F5C-7899-412D-B625-FFC872E3729D}"/>
    <cellStyle name="Normal 18 2 8 6 2" xfId="28077" xr:uid="{C7DA8EEB-D286-4C0D-9960-825056A5BC8D}"/>
    <cellStyle name="Normal 18 2 8 6 2 2" xfId="46839" xr:uid="{3389DFE7-FB26-4960-ADFB-A55699567831}"/>
    <cellStyle name="Normal 18 2 8 6 3" xfId="18686" xr:uid="{A10CC959-6EC3-41F6-8DF1-03537F89A287}"/>
    <cellStyle name="Normal 18 2 8 6 4" xfId="37458" xr:uid="{FEB5D4E5-DBF1-4506-B238-F4DA5BCA2DA4}"/>
    <cellStyle name="Normal 18 2 8 7" xfId="22857" xr:uid="{88FAB55B-6208-46FE-8BA7-2E2244E7FB23}"/>
    <cellStyle name="Normal 18 2 8 7 2" xfId="41625" xr:uid="{4083407E-80F4-4E5B-BA69-480765282CC5}"/>
    <cellStyle name="Normal 18 2 8 8" xfId="13466" xr:uid="{E57DC2C6-8223-47DA-905B-3DC5E2770114}"/>
    <cellStyle name="Normal 18 2 8 9" xfId="32244" xr:uid="{58217D31-C7CC-4691-8135-B6BFB87058C4}"/>
    <cellStyle name="Normal 18 2 9" xfId="1473" xr:uid="{BFD5B294-DFCA-4270-B7DD-3F985F1D2CB2}"/>
    <cellStyle name="Normal 18 2 9 10" xfId="51571" xr:uid="{AEC9785A-24BA-481B-8648-4DA1FFA2D126}"/>
    <cellStyle name="Normal 18 2 9 11" xfId="3809" xr:uid="{FFF8BF98-382C-4549-828E-1E10315DFC19}"/>
    <cellStyle name="Normal 18 2 9 12" xfId="59623" xr:uid="{0D3C1627-2CCC-4CF0-A150-3AB96101CE3B}"/>
    <cellStyle name="Normal 18 2 9 2" xfId="2999" xr:uid="{A34ED400-E79D-440B-839E-53118CD7F38B}"/>
    <cellStyle name="Normal 18 2 9 2 10" xfId="59624" xr:uid="{3FBD1E64-04D5-4A26-8D5B-2233A6062264}"/>
    <cellStyle name="Normal 18 2 9 2 2" xfId="7494" xr:uid="{19B5E317-AE57-4DB7-8082-A5777150E512}"/>
    <cellStyle name="Normal 18 2 9 2 2 2" xfId="12046" xr:uid="{C0BFFF91-7181-403A-B8F5-7F5B3A069E40}"/>
    <cellStyle name="Normal 18 2 9 2 2 2 2" xfId="30840" xr:uid="{53EBFD3F-1560-494D-AA4E-F2614FBC413F}"/>
    <cellStyle name="Normal 18 2 9 2 2 2 2 2" xfId="49602" xr:uid="{3B901618-4F5A-48AA-B904-5F6A58650DF9}"/>
    <cellStyle name="Normal 18 2 9 2 2 2 3" xfId="21449" xr:uid="{19031105-09CA-4DDD-8CCE-C43C7A9932F3}"/>
    <cellStyle name="Normal 18 2 9 2 2 2 4" xfId="40221" xr:uid="{C3EC2527-CBE2-41A6-B97C-D12E1B7895D8}"/>
    <cellStyle name="Normal 18 2 9 2 2 3" xfId="26529" xr:uid="{9CDAEB4B-8548-45E1-B1DE-3A935EEB3947}"/>
    <cellStyle name="Normal 18 2 9 2 2 3 2" xfId="45291" xr:uid="{00152341-E0B8-4EA7-8AF3-42E85CCB88D7}"/>
    <cellStyle name="Normal 18 2 9 2 2 4" xfId="17138" xr:uid="{259B3A67-4F27-4771-AEE8-BF4142083580}"/>
    <cellStyle name="Normal 18 2 9 2 2 5" xfId="35910" xr:uid="{439C054C-32C6-44AA-A67F-8C2A6D8D271D}"/>
    <cellStyle name="Normal 18 2 9 2 2 6" xfId="54332" xr:uid="{0216E251-BC84-486C-8088-BB0D8CDC18FE}"/>
    <cellStyle name="Normal 18 2 9 2 2 7" xfId="62170" xr:uid="{1C68653C-F7D1-48A1-8890-E8C9F54E3ECC}"/>
    <cellStyle name="Normal 18 2 9 2 3" xfId="12047" xr:uid="{B3A779EA-30B4-4AAB-B43C-DCD329D73588}"/>
    <cellStyle name="Normal 18 2 9 2 3 2" xfId="30841" xr:uid="{CD23BC1B-D7FB-435A-A7FA-72CF4E5A65F5}"/>
    <cellStyle name="Normal 18 2 9 2 3 2 2" xfId="49603" xr:uid="{9DDC739E-0E38-4D21-869E-48FE07861114}"/>
    <cellStyle name="Normal 18 2 9 2 3 3" xfId="21450" xr:uid="{45443B68-9F46-412C-9398-349088C3F95F}"/>
    <cellStyle name="Normal 18 2 9 2 3 4" xfId="40222" xr:uid="{5DA971ED-4348-4DD2-9826-BE9C53F6597A}"/>
    <cellStyle name="Normal 18 2 9 2 3 5" xfId="54333" xr:uid="{E27B411C-1796-47E8-83A4-0E0EA79EFA8A}"/>
    <cellStyle name="Normal 18 2 9 2 3 6" xfId="62171" xr:uid="{B6209925-5E6A-4465-B668-587F10D6F51C}"/>
    <cellStyle name="Normal 18 2 9 2 4" xfId="9224" xr:uid="{2DA98CC3-4793-4F35-B843-9A18E762F2BF}"/>
    <cellStyle name="Normal 18 2 9 2 4 2" xfId="28080" xr:uid="{4A51F98C-9FE0-4ABE-ABCB-6055A27BD1E0}"/>
    <cellStyle name="Normal 18 2 9 2 4 2 2" xfId="46842" xr:uid="{51DA09A4-33BD-44CB-8098-7EDDDFF918A3}"/>
    <cellStyle name="Normal 18 2 9 2 4 3" xfId="18689" xr:uid="{20015BE2-5A80-4547-9151-1A531F661AB7}"/>
    <cellStyle name="Normal 18 2 9 2 4 4" xfId="37461" xr:uid="{DC68086C-ED93-468B-8E2A-04CCF8AA677F}"/>
    <cellStyle name="Normal 18 2 9 2 5" xfId="24568" xr:uid="{89CFCC1B-4B3D-4AC9-902D-1FB041C55451}"/>
    <cellStyle name="Normal 18 2 9 2 5 2" xfId="43330" xr:uid="{600F60C7-E6D4-4F03-9584-18000F94E1C2}"/>
    <cellStyle name="Normal 18 2 9 2 6" xfId="15177" xr:uid="{BAACC920-0A80-43A4-A1DF-2638958BFF8F}"/>
    <cellStyle name="Normal 18 2 9 2 7" xfId="33949" xr:uid="{14113F70-BE64-4D47-B879-3C617F8472C6}"/>
    <cellStyle name="Normal 18 2 9 2 8" xfId="51572" xr:uid="{CC8A4312-6D09-43ED-8A9E-A8F40398198C}"/>
    <cellStyle name="Normal 18 2 9 2 9" xfId="5521" xr:uid="{FF7053EB-06E3-495E-9C00-8A77AA30AC12}"/>
    <cellStyle name="Normal 18 2 9 3" xfId="6296" xr:uid="{DCAB9516-52FC-47C1-8735-8B10E795F735}"/>
    <cellStyle name="Normal 18 2 9 3 2" xfId="12048" xr:uid="{602556F5-440D-4B3D-90ED-43BEBD3E0960}"/>
    <cellStyle name="Normal 18 2 9 3 2 2" xfId="30842" xr:uid="{F4860131-3AD1-49C0-924C-1AE0C4E8A9CC}"/>
    <cellStyle name="Normal 18 2 9 3 2 2 2" xfId="49604" xr:uid="{CC4588F1-662B-464C-AF87-543078E6AB11}"/>
    <cellStyle name="Normal 18 2 9 3 2 3" xfId="21451" xr:uid="{91DCF41F-E5F8-4134-9618-93A195C2A0F3}"/>
    <cellStyle name="Normal 18 2 9 3 2 4" xfId="40223" xr:uid="{0D502B42-4672-4AD7-9B9E-ED546F78BD51}"/>
    <cellStyle name="Normal 18 2 9 3 3" xfId="25343" xr:uid="{F2A884CA-9406-41FB-83AA-7D31B4D593F0}"/>
    <cellStyle name="Normal 18 2 9 3 3 2" xfId="44105" xr:uid="{63F87C0A-A3E3-41B8-A75A-9EF6E136702D}"/>
    <cellStyle name="Normal 18 2 9 3 4" xfId="15952" xr:uid="{FA42EA27-F962-4909-8875-AF803F75F51A}"/>
    <cellStyle name="Normal 18 2 9 3 5" xfId="34724" xr:uid="{B0F575A0-DB7D-4C78-9344-8DD73396E584}"/>
    <cellStyle name="Normal 18 2 9 3 6" xfId="54334" xr:uid="{7F60D9C2-DC6E-4C02-8692-6D9A223D9E8B}"/>
    <cellStyle name="Normal 18 2 9 3 7" xfId="62172" xr:uid="{6E8B7503-32C1-40CC-8BB5-722BD5D61623}"/>
    <cellStyle name="Normal 18 2 9 4" xfId="4745" xr:uid="{CD145BD0-962E-46B1-AF16-89AD26850EA3}"/>
    <cellStyle name="Normal 18 2 9 4 2" xfId="12049" xr:uid="{F9EAA051-73D7-43BD-9D8B-76FA8F8270F2}"/>
    <cellStyle name="Normal 18 2 9 4 2 2" xfId="30843" xr:uid="{65C77106-6A42-4328-99FD-A3D9A1889EE5}"/>
    <cellStyle name="Normal 18 2 9 4 2 2 2" xfId="49605" xr:uid="{1FC0034E-1FAF-4D3A-AB40-7962C34559FB}"/>
    <cellStyle name="Normal 18 2 9 4 2 3" xfId="21452" xr:uid="{92581ACC-B2F5-41EC-91D9-45F501CB8302}"/>
    <cellStyle name="Normal 18 2 9 4 2 4" xfId="40224" xr:uid="{8D53A268-A082-41F6-8181-F861ACB8F512}"/>
    <cellStyle name="Normal 18 2 9 4 3" xfId="23792" xr:uid="{7280429E-EF98-4CDC-9801-1FFA141FA0F9}"/>
    <cellStyle name="Normal 18 2 9 4 3 2" xfId="42555" xr:uid="{8D2C31EC-9B3F-42CB-99C7-1AF201414C03}"/>
    <cellStyle name="Normal 18 2 9 4 4" xfId="14401" xr:uid="{5287A7CB-B391-4E22-8EE6-B7E382D2F5FE}"/>
    <cellStyle name="Normal 18 2 9 4 5" xfId="33174" xr:uid="{1ED10861-6FDF-4FB2-8CFD-5E4568988FE3}"/>
    <cellStyle name="Normal 18 2 9 4 6" xfId="54335" xr:uid="{325A97BB-5D32-4BAC-926F-D967A8EB07FE}"/>
    <cellStyle name="Normal 18 2 9 4 7" xfId="62173" xr:uid="{CC30E6FA-3704-4393-8FE9-85F1AC571682}"/>
    <cellStyle name="Normal 18 2 9 5" xfId="7493" xr:uid="{7780CB45-116C-40CA-AF1F-B1CF4D4886FB}"/>
    <cellStyle name="Normal 18 2 9 5 2" xfId="26528" xr:uid="{FF46D185-957B-4715-9BD9-60CE79F77BF1}"/>
    <cellStyle name="Normal 18 2 9 5 2 2" xfId="45290" xr:uid="{DDA92329-4540-4EF9-AB05-4D8622232A5F}"/>
    <cellStyle name="Normal 18 2 9 5 3" xfId="17137" xr:uid="{6C69B5D7-4FA5-4082-ABA8-AAA6F8701FF8}"/>
    <cellStyle name="Normal 18 2 9 5 4" xfId="35909" xr:uid="{3520DE56-259E-4834-889A-DF2B8A009B59}"/>
    <cellStyle name="Normal 18 2 9 6" xfId="9223" xr:uid="{FF6395E3-C7AB-4336-887F-7556C07653C3}"/>
    <cellStyle name="Normal 18 2 9 6 2" xfId="28079" xr:uid="{FAEF50B3-0FEA-4C21-AFD7-9D9EE5E4E3B5}"/>
    <cellStyle name="Normal 18 2 9 6 2 2" xfId="46841" xr:uid="{B80CF763-7A4D-4B73-91C7-262CD8A98645}"/>
    <cellStyle name="Normal 18 2 9 6 3" xfId="18688" xr:uid="{8BD89EA5-17A2-4069-9FC8-D01C49257705}"/>
    <cellStyle name="Normal 18 2 9 6 4" xfId="37460" xr:uid="{011B0CF1-90E6-49B3-BD94-E24E9D26B81E}"/>
    <cellStyle name="Normal 18 2 9 7" xfId="22858" xr:uid="{3922F437-7C50-4560-B896-3149F16C87A6}"/>
    <cellStyle name="Normal 18 2 9 7 2" xfId="41626" xr:uid="{5F968302-AD06-4ED7-8502-81BA1B2569A0}"/>
    <cellStyle name="Normal 18 2 9 8" xfId="13467" xr:uid="{053A6894-A0F9-4831-813E-261D1595A8F3}"/>
    <cellStyle name="Normal 18 2 9 9" xfId="32245" xr:uid="{A1EE3C8E-C2F7-407E-BD9C-1175845C81D1}"/>
    <cellStyle name="Normal 18 20" xfId="51495" xr:uid="{F87176E3-6FFC-4C6F-AB32-D623D5CA1DFD}"/>
    <cellStyle name="Normal 18 21" xfId="3771" xr:uid="{8BDD1EE6-D9CE-48ED-8B2E-CCBC5D1FEDE0}"/>
    <cellStyle name="Normal 18 22" xfId="59547" xr:uid="{E3FF7CF4-82EB-4011-AA5D-A2471A952F4B}"/>
    <cellStyle name="Normal 18 23" xfId="916" xr:uid="{70AD8D69-F17F-4FD0-B7AB-977F4B41ABDB}"/>
    <cellStyle name="Normal 18 3" xfId="978" xr:uid="{994EB3E1-6E58-4C61-A56C-41BF604579FC}"/>
    <cellStyle name="Normal 18 3 10" xfId="3000" xr:uid="{FAF304C0-201E-4129-AA38-4063333DFA1E}"/>
    <cellStyle name="Normal 18 3 10 10" xfId="59626" xr:uid="{9F5BA6E0-9AA5-4CCD-92F3-8332E69902B7}"/>
    <cellStyle name="Normal 18 3 10 2" xfId="7496" xr:uid="{8024FC2B-52A3-4BF9-98D5-E9E6AA2F3BF7}"/>
    <cellStyle name="Normal 18 3 10 2 2" xfId="12050" xr:uid="{549DFD29-D925-4FC7-9F50-D00C291DA672}"/>
    <cellStyle name="Normal 18 3 10 2 2 2" xfId="30844" xr:uid="{474045B1-AE88-4618-B5E1-CAC1A9533151}"/>
    <cellStyle name="Normal 18 3 10 2 2 2 2" xfId="49606" xr:uid="{DFD2E692-21FD-45DF-981C-B96C94D1FE56}"/>
    <cellStyle name="Normal 18 3 10 2 2 3" xfId="21453" xr:uid="{3AAC2874-AA57-4D9A-AB4B-3830094F9605}"/>
    <cellStyle name="Normal 18 3 10 2 2 4" xfId="40225" xr:uid="{9982E967-5DFD-4B62-9E93-3E8961414E13}"/>
    <cellStyle name="Normal 18 3 10 2 3" xfId="26531" xr:uid="{F0A47C11-BF56-4385-A4C5-4C9699D8287A}"/>
    <cellStyle name="Normal 18 3 10 2 3 2" xfId="45293" xr:uid="{DAD14B46-5636-404C-B8AD-2108D386B2C7}"/>
    <cellStyle name="Normal 18 3 10 2 4" xfId="17140" xr:uid="{CDE7719D-7653-4DFB-B8B9-006F1D3D6C20}"/>
    <cellStyle name="Normal 18 3 10 2 5" xfId="35912" xr:uid="{E9629555-8C27-4DD5-89D8-9DE4B8E99279}"/>
    <cellStyle name="Normal 18 3 10 2 6" xfId="54336" xr:uid="{6991F942-78EC-43A4-B6D5-B72E6CD5F2CC}"/>
    <cellStyle name="Normal 18 3 10 2 7" xfId="62174" xr:uid="{9D964266-A6AE-468E-A1FD-383185F3E113}"/>
    <cellStyle name="Normal 18 3 10 3" xfId="12051" xr:uid="{CA6FA3DC-D40F-4210-97F8-BD43A3E12FE5}"/>
    <cellStyle name="Normal 18 3 10 3 2" xfId="30845" xr:uid="{B6CCE9B9-B73A-4E2B-B125-72039725D8C1}"/>
    <cellStyle name="Normal 18 3 10 3 2 2" xfId="49607" xr:uid="{63EB7148-F363-4EDA-B0F6-BC624E41DC67}"/>
    <cellStyle name="Normal 18 3 10 3 3" xfId="21454" xr:uid="{064FD3F0-DE33-4272-A66E-2A058CC51310}"/>
    <cellStyle name="Normal 18 3 10 3 4" xfId="40226" xr:uid="{A83743B8-24CA-4F51-9745-47C3EC6E1472}"/>
    <cellStyle name="Normal 18 3 10 3 5" xfId="54337" xr:uid="{1D948153-B5D0-4F0A-8948-CD09CEFE4077}"/>
    <cellStyle name="Normal 18 3 10 3 6" xfId="62175" xr:uid="{9725C6CD-30C9-43FD-A62B-64663D0B4226}"/>
    <cellStyle name="Normal 18 3 10 4" xfId="9226" xr:uid="{736FF7AC-DF2B-4BE7-B83A-923B722CC632}"/>
    <cellStyle name="Normal 18 3 10 4 2" xfId="28082" xr:uid="{C5A223C7-B1B5-4149-9840-8B927F376672}"/>
    <cellStyle name="Normal 18 3 10 4 2 2" xfId="46844" xr:uid="{44389375-6EEE-4131-ABF4-3409A7344B6A}"/>
    <cellStyle name="Normal 18 3 10 4 3" xfId="18691" xr:uid="{52C0819E-8BC6-4DF2-B134-51EF661E51FD}"/>
    <cellStyle name="Normal 18 3 10 4 4" xfId="37463" xr:uid="{C646FE84-7D53-4BE2-99C0-8C5FB8155F1A}"/>
    <cellStyle name="Normal 18 3 10 5" xfId="23881" xr:uid="{C05114FE-534F-4982-8B70-3C1FDA20C840}"/>
    <cellStyle name="Normal 18 3 10 5 2" xfId="42644" xr:uid="{8E66C403-FAA6-4C9B-A377-C919C837E853}"/>
    <cellStyle name="Normal 18 3 10 6" xfId="14490" xr:uid="{FFECBAFD-113C-45B2-B3EF-8E30CC337BFC}"/>
    <cellStyle name="Normal 18 3 10 7" xfId="33263" xr:uid="{00AD883B-83FA-47B4-855E-A2F0E5B529B0}"/>
    <cellStyle name="Normal 18 3 10 8" xfId="51574" xr:uid="{9E2CFA83-0EAB-4A03-B822-F7AEE4007B45}"/>
    <cellStyle name="Normal 18 3 10 9" xfId="4834" xr:uid="{8D5DE4AD-DD97-4F2F-AFBB-F292F137545C}"/>
    <cellStyle name="Normal 18 3 11" xfId="5610" xr:uid="{462916A0-47EF-44FA-9908-6B69E2652AED}"/>
    <cellStyle name="Normal 18 3 11 2" xfId="12052" xr:uid="{3BF3FA82-3E05-4827-9E03-3130AE626F9A}"/>
    <cellStyle name="Normal 18 3 11 2 2" xfId="30846" xr:uid="{259EA193-DEA9-4C95-A562-A0465F0DCAF7}"/>
    <cellStyle name="Normal 18 3 11 2 2 2" xfId="49608" xr:uid="{6851411F-F20B-4BC5-8DE3-7814CE503A51}"/>
    <cellStyle name="Normal 18 3 11 2 3" xfId="21455" xr:uid="{06F49B5D-725E-4D53-AFA5-77E6A0673A29}"/>
    <cellStyle name="Normal 18 3 11 2 4" xfId="40227" xr:uid="{77463973-3641-4721-9D74-58374068BD47}"/>
    <cellStyle name="Normal 18 3 11 3" xfId="24657" xr:uid="{942F93E9-B920-4E5F-B440-8A51F3879E36}"/>
    <cellStyle name="Normal 18 3 11 3 2" xfId="43419" xr:uid="{A28F97A2-6E86-4E23-B8F5-4AB26EC579B6}"/>
    <cellStyle name="Normal 18 3 11 4" xfId="15266" xr:uid="{26F73802-E23E-46C4-8CD7-FF006A9C5E44}"/>
    <cellStyle name="Normal 18 3 11 5" xfId="34038" xr:uid="{BC3BAA4D-D7F8-4345-8292-DB2EABEC524A}"/>
    <cellStyle name="Normal 18 3 11 6" xfId="54338" xr:uid="{4AF331F4-8D46-48F6-ABCD-E93D2E08BC5E}"/>
    <cellStyle name="Normal 18 3 11 7" xfId="62176" xr:uid="{0F3D5492-E061-46E3-ACD5-F7F46D6DCE7F}"/>
    <cellStyle name="Normal 18 3 12" xfId="4059" xr:uid="{6D1DE9D6-D979-4D7A-BD31-97B404D87EEB}"/>
    <cellStyle name="Normal 18 3 12 2" xfId="12053" xr:uid="{681D9289-5D1A-4FA3-822B-C0063471F5ED}"/>
    <cellStyle name="Normal 18 3 12 2 2" xfId="30847" xr:uid="{C1102FB6-F47A-4545-9683-DE2E865A0917}"/>
    <cellStyle name="Normal 18 3 12 2 2 2" xfId="49609" xr:uid="{F339D203-45AD-4D4B-8E05-1D51D6C62781}"/>
    <cellStyle name="Normal 18 3 12 2 3" xfId="21456" xr:uid="{8930BBA9-720D-4869-B12D-4D085FF848E8}"/>
    <cellStyle name="Normal 18 3 12 2 4" xfId="40228" xr:uid="{BA17E410-2CBD-4B1F-9406-FE5AF82EBF63}"/>
    <cellStyle name="Normal 18 3 12 3" xfId="23106" xr:uid="{C51FAE08-707F-4FB8-B524-E0784D3D9144}"/>
    <cellStyle name="Normal 18 3 12 3 2" xfId="41869" xr:uid="{68E8FAC9-B14D-4C0D-984A-4160065C5810}"/>
    <cellStyle name="Normal 18 3 12 4" xfId="13715" xr:uid="{B41E9159-5E7C-400E-8DCC-28F9F9A956A1}"/>
    <cellStyle name="Normal 18 3 12 5" xfId="32488" xr:uid="{F31C8A05-99D4-49AF-9D20-D0B08AFBAA36}"/>
    <cellStyle name="Normal 18 3 12 6" xfId="54339" xr:uid="{830AE5B5-A57D-4DA4-AE33-B0E25E5C3C1F}"/>
    <cellStyle name="Normal 18 3 12 7" xfId="62177" xr:uid="{B977E8F2-7AAB-4DD8-B9AF-94ED74777DB1}"/>
    <cellStyle name="Normal 18 3 13" xfId="7495" xr:uid="{6B9E8006-21FB-44E4-B8F5-E4C3625A7E68}"/>
    <cellStyle name="Normal 18 3 13 2" xfId="26530" xr:uid="{2770ED1D-45D3-4E05-980A-B3C862A3121F}"/>
    <cellStyle name="Normal 18 3 13 2 2" xfId="45292" xr:uid="{8C6902AC-75A7-4F09-A287-5EC71565B7FC}"/>
    <cellStyle name="Normal 18 3 13 3" xfId="17139" xr:uid="{A2CB1ADF-4AA1-4C2D-9EC0-EA16438298CD}"/>
    <cellStyle name="Normal 18 3 13 4" xfId="35911" xr:uid="{B4BE413A-2E5C-436D-A261-D7E1341E0810}"/>
    <cellStyle name="Normal 18 3 14" xfId="9225" xr:uid="{B73B3184-9409-4B4E-80C0-223DB5A59A42}"/>
    <cellStyle name="Normal 18 3 14 2" xfId="28081" xr:uid="{DBFFFF4E-1529-4C91-BF01-52D41AA587F2}"/>
    <cellStyle name="Normal 18 3 14 2 2" xfId="46843" xr:uid="{3703F2C8-0DDA-41F1-8B16-98246B855E10}"/>
    <cellStyle name="Normal 18 3 14 3" xfId="18690" xr:uid="{FDAB2A35-6732-436A-9A80-A811E3DB90F7}"/>
    <cellStyle name="Normal 18 3 14 4" xfId="37462" xr:uid="{CB87FE36-4E26-40E0-8654-ECB79A6BE8E4}"/>
    <cellStyle name="Normal 18 3 15" xfId="22859" xr:uid="{0201854A-596D-4359-B701-09CC542DEBE9}"/>
    <cellStyle name="Normal 18 3 15 2" xfId="41627" xr:uid="{51D491CD-11A2-469E-85B2-9E9A27DB602E}"/>
    <cellStyle name="Normal 18 3 16" xfId="13468" xr:uid="{C6397097-AC26-4BAD-B79A-AAD22763ADFD}"/>
    <cellStyle name="Normal 18 3 17" xfId="32246" xr:uid="{2B8CB657-19E6-497C-ADFE-53F024A619D2}"/>
    <cellStyle name="Normal 18 3 18" xfId="51573" xr:uid="{3455FD84-1EE6-4431-A16E-C15059DD1FBE}"/>
    <cellStyle name="Normal 18 3 19" xfId="3810" xr:uid="{FE0076B8-CF30-40B3-910D-177C1C35EC0E}"/>
    <cellStyle name="Normal 18 3 2" xfId="1164" xr:uid="{4C607EAD-8760-467F-90E0-A4250D070AAF}"/>
    <cellStyle name="Normal 18 3 2 10" xfId="13469" xr:uid="{F0972D91-FA30-4C98-9D37-D2E5734619D5}"/>
    <cellStyle name="Normal 18 3 2 11" xfId="32247" xr:uid="{67C355FA-9B48-49B0-95B7-D4EBCBF9451E}"/>
    <cellStyle name="Normal 18 3 2 12" xfId="51575" xr:uid="{B924734F-B858-4B1B-8D19-F935D424936A}"/>
    <cellStyle name="Normal 18 3 2 13" xfId="3811" xr:uid="{00D97ADA-D93C-4BE6-AE9F-1CF76ABFFBBF}"/>
    <cellStyle name="Normal 18 3 2 14" xfId="59627" xr:uid="{4715B74B-B16E-4257-8687-110C15B4654F}"/>
    <cellStyle name="Normal 18 3 2 2" xfId="1370" xr:uid="{47253D70-C314-4972-8A8E-555A5439F4DE}"/>
    <cellStyle name="Normal 18 3 2 2 10" xfId="51576" xr:uid="{E0CB0BB7-3F45-4592-8B9B-8F17E0C76D24}"/>
    <cellStyle name="Normal 18 3 2 2 11" xfId="3812" xr:uid="{8701DEEA-04A8-4B27-AEC9-40C956405E69}"/>
    <cellStyle name="Normal 18 3 2 2 12" xfId="59628" xr:uid="{97475796-9A07-45DE-89ED-6BBDD8A01AAA}"/>
    <cellStyle name="Normal 18 3 2 2 2" xfId="2028" xr:uid="{C10DA54C-0124-4A0C-93D5-0CDE008994CD}"/>
    <cellStyle name="Normal 18 3 2 2 2 10" xfId="59629" xr:uid="{9B5BE7FA-95C9-4528-95C5-3ADDFCBA99D2}"/>
    <cellStyle name="Normal 18 3 2 2 2 2" xfId="7499" xr:uid="{3A85375C-3981-49BE-8069-CE810AE61736}"/>
    <cellStyle name="Normal 18 3 2 2 2 2 2" xfId="12054" xr:uid="{30541E6C-90F9-4811-8844-0795D83D6462}"/>
    <cellStyle name="Normal 18 3 2 2 2 2 2 2" xfId="30848" xr:uid="{CCA82B6A-0ADB-4592-9415-ADF46E7A771A}"/>
    <cellStyle name="Normal 18 3 2 2 2 2 2 2 2" xfId="49610" xr:uid="{D366EEDD-AAE9-4DBA-8FAB-ADEAC6FA2F76}"/>
    <cellStyle name="Normal 18 3 2 2 2 2 2 3" xfId="21457" xr:uid="{2C5FA833-F94D-4482-B3F4-D96F8F38304F}"/>
    <cellStyle name="Normal 18 3 2 2 2 2 2 4" xfId="40229" xr:uid="{E374203E-3D1E-49E5-A589-516DDDF5D089}"/>
    <cellStyle name="Normal 18 3 2 2 2 2 3" xfId="26534" xr:uid="{E349D15F-74CC-45DF-A869-A069A0CA61CA}"/>
    <cellStyle name="Normal 18 3 2 2 2 2 3 2" xfId="45296" xr:uid="{18291BB1-770B-4951-908D-A1CDF32F4B3D}"/>
    <cellStyle name="Normal 18 3 2 2 2 2 4" xfId="17143" xr:uid="{A5EE6977-2E6F-4E0B-85BF-B3652769FAD1}"/>
    <cellStyle name="Normal 18 3 2 2 2 2 5" xfId="35915" xr:uid="{FFFF8C07-0BF0-4230-8278-A06FEAE59169}"/>
    <cellStyle name="Normal 18 3 2 2 2 2 6" xfId="54340" xr:uid="{9BAB6B79-C2B4-4116-B485-D2EFCA03442C}"/>
    <cellStyle name="Normal 18 3 2 2 2 2 7" xfId="62178" xr:uid="{F53AA6E3-F9DB-483B-85FE-8E93EF32A717}"/>
    <cellStyle name="Normal 18 3 2 2 2 3" xfId="12055" xr:uid="{D00BB880-2E6F-45D1-A5F5-FD3B6923E5D2}"/>
    <cellStyle name="Normal 18 3 2 2 2 3 2" xfId="30849" xr:uid="{2CCBFA72-7B67-47D8-A8DF-CB829EAF5493}"/>
    <cellStyle name="Normal 18 3 2 2 2 3 2 2" xfId="49611" xr:uid="{DF79B891-B475-49E5-993B-58FBC06D0BBB}"/>
    <cellStyle name="Normal 18 3 2 2 2 3 3" xfId="21458" xr:uid="{7785ECB0-D48D-4BA1-A748-007CC129FC53}"/>
    <cellStyle name="Normal 18 3 2 2 2 3 4" xfId="40230" xr:uid="{23929A1E-3212-46D5-A8C2-1F2C3EB71BE1}"/>
    <cellStyle name="Normal 18 3 2 2 2 3 5" xfId="54341" xr:uid="{4000770C-2B26-45C9-A8C5-C16795936C52}"/>
    <cellStyle name="Normal 18 3 2 2 2 3 6" xfId="62179" xr:uid="{4961DC76-19C3-4017-AB3D-23646D0040F3}"/>
    <cellStyle name="Normal 18 3 2 2 2 4" xfId="9229" xr:uid="{BD6846E5-DEF0-4F8E-A36B-6D1A867CD9B4}"/>
    <cellStyle name="Normal 18 3 2 2 2 4 2" xfId="28085" xr:uid="{14A40D0A-BED2-4B1B-8168-D6704044B519}"/>
    <cellStyle name="Normal 18 3 2 2 2 4 2 2" xfId="46847" xr:uid="{F7D7164C-0E5C-42F7-8759-64BD07848AAF}"/>
    <cellStyle name="Normal 18 3 2 2 2 4 3" xfId="18694" xr:uid="{6AF0D8E0-E58A-49B2-9163-BF3F1B52E65B}"/>
    <cellStyle name="Normal 18 3 2 2 2 4 4" xfId="37466" xr:uid="{DB299C58-9F4F-4063-9134-57BE01FDC5C7}"/>
    <cellStyle name="Normal 18 3 2 2 2 5" xfId="24139" xr:uid="{411CEB83-71D1-4324-9B7F-CAC96F7C8E14}"/>
    <cellStyle name="Normal 18 3 2 2 2 5 2" xfId="42902" xr:uid="{E1BDE187-6B6B-400E-9BBD-82308F362BCD}"/>
    <cellStyle name="Normal 18 3 2 2 2 6" xfId="14748" xr:uid="{F35914ED-B10D-4041-87F8-586A6BD60958}"/>
    <cellStyle name="Normal 18 3 2 2 2 7" xfId="33521" xr:uid="{8F275451-FCEF-4D1A-8796-B36539AA9D5D}"/>
    <cellStyle name="Normal 18 3 2 2 2 8" xfId="51577" xr:uid="{8142C601-A875-4BC0-8254-80708B323DAB}"/>
    <cellStyle name="Normal 18 3 2 2 2 9" xfId="5092" xr:uid="{DBFB49BF-2EAC-49BC-BE74-59920EF21E21}"/>
    <cellStyle name="Normal 18 3 2 2 3" xfId="5868" xr:uid="{A9A73629-CB9C-4883-A5BE-544AD65D9DE8}"/>
    <cellStyle name="Normal 18 3 2 2 3 2" xfId="12056" xr:uid="{5DF7E60F-9E9F-4CAD-B023-04CD49D8EB34}"/>
    <cellStyle name="Normal 18 3 2 2 3 2 2" xfId="30850" xr:uid="{1FDB378C-FB11-44FB-8FC6-F106160BE348}"/>
    <cellStyle name="Normal 18 3 2 2 3 2 2 2" xfId="49612" xr:uid="{D010BAF6-77B9-4A85-BBCD-BFA410022597}"/>
    <cellStyle name="Normal 18 3 2 2 3 2 3" xfId="21459" xr:uid="{1B4630E0-BCA8-4987-B66D-E19C32442A68}"/>
    <cellStyle name="Normal 18 3 2 2 3 2 4" xfId="40231" xr:uid="{C20F7D3E-E109-4E6A-8DEB-FFE27FC794D7}"/>
    <cellStyle name="Normal 18 3 2 2 3 3" xfId="24915" xr:uid="{8190DE30-974B-4D51-96C2-F739ACE040CF}"/>
    <cellStyle name="Normal 18 3 2 2 3 3 2" xfId="43677" xr:uid="{B7E4B854-CE4E-4A4B-ABB4-CED3DEBAF982}"/>
    <cellStyle name="Normal 18 3 2 2 3 4" xfId="15524" xr:uid="{5E6B6F1D-3051-45C7-8594-31C39497BA71}"/>
    <cellStyle name="Normal 18 3 2 2 3 5" xfId="34296" xr:uid="{701FA6A1-BCF2-40FD-B5C7-05241443F53D}"/>
    <cellStyle name="Normal 18 3 2 2 3 6" xfId="54342" xr:uid="{601F44BE-FF01-4B14-A5C4-26301D01E37B}"/>
    <cellStyle name="Normal 18 3 2 2 3 7" xfId="62180" xr:uid="{3EFE0205-570D-4BDB-90A4-6078CC835F1E}"/>
    <cellStyle name="Normal 18 3 2 2 4" xfId="4317" xr:uid="{984694FB-D914-41EB-B8C5-882BD5904A35}"/>
    <cellStyle name="Normal 18 3 2 2 4 2" xfId="12057" xr:uid="{5606558F-D0F8-4D0C-B7CE-DD6406F71C60}"/>
    <cellStyle name="Normal 18 3 2 2 4 2 2" xfId="30851" xr:uid="{FB32D61F-BF67-4134-B77C-6B4E432D772B}"/>
    <cellStyle name="Normal 18 3 2 2 4 2 2 2" xfId="49613" xr:uid="{8B69138D-16CB-418A-AAD5-B124BA657DF8}"/>
    <cellStyle name="Normal 18 3 2 2 4 2 3" xfId="21460" xr:uid="{1B07A434-4144-4090-AB12-717DFB533871}"/>
    <cellStyle name="Normal 18 3 2 2 4 2 4" xfId="40232" xr:uid="{83FE88F7-8B56-4419-9BFF-8EBF881E0993}"/>
    <cellStyle name="Normal 18 3 2 2 4 3" xfId="23364" xr:uid="{8144363E-D510-48C8-AE42-BD4604E0892F}"/>
    <cellStyle name="Normal 18 3 2 2 4 3 2" xfId="42127" xr:uid="{233FA7AF-D250-43EB-92AA-38C25F21D504}"/>
    <cellStyle name="Normal 18 3 2 2 4 4" xfId="13973" xr:uid="{3D45DE7E-6AD2-49A5-BABE-9A76AC93B6EC}"/>
    <cellStyle name="Normal 18 3 2 2 4 5" xfId="32746" xr:uid="{218E2FBB-FA68-45F2-AF27-118BFAB9B146}"/>
    <cellStyle name="Normal 18 3 2 2 4 6" xfId="54343" xr:uid="{5D782192-9B5A-439E-9134-FDB7204654F1}"/>
    <cellStyle name="Normal 18 3 2 2 4 7" xfId="62181" xr:uid="{1A743680-CAAE-4BFB-B98C-9101F6266706}"/>
    <cellStyle name="Normal 18 3 2 2 5" xfId="7498" xr:uid="{4BCB4586-EE77-4690-89E8-3FAC56B260EC}"/>
    <cellStyle name="Normal 18 3 2 2 5 2" xfId="26533" xr:uid="{334BF1F3-6800-4DB9-AD79-7FAC618395D3}"/>
    <cellStyle name="Normal 18 3 2 2 5 2 2" xfId="45295" xr:uid="{95572632-98BD-4E2F-B7FB-DE96AD3FE37E}"/>
    <cellStyle name="Normal 18 3 2 2 5 3" xfId="17142" xr:uid="{9D8B5B24-B2A7-4CEC-ACE5-7836CAB6B253}"/>
    <cellStyle name="Normal 18 3 2 2 5 4" xfId="35914" xr:uid="{97F16735-473C-49D4-8ED1-F0E86756BCC4}"/>
    <cellStyle name="Normal 18 3 2 2 6" xfId="9228" xr:uid="{2B800014-3A11-4398-B555-F181AB64C90A}"/>
    <cellStyle name="Normal 18 3 2 2 6 2" xfId="28084" xr:uid="{6A469F3B-C0A4-463D-A937-70CA0995CC7D}"/>
    <cellStyle name="Normal 18 3 2 2 6 2 2" xfId="46846" xr:uid="{21FB7AEA-54D1-414F-BCFC-508DBFE66041}"/>
    <cellStyle name="Normal 18 3 2 2 6 3" xfId="18693" xr:uid="{56B16479-FDDA-419E-A8A0-1B868273B3F7}"/>
    <cellStyle name="Normal 18 3 2 2 6 4" xfId="37465" xr:uid="{CD2FCDDD-5E48-4D55-9BF3-A86A7B2EECD7}"/>
    <cellStyle name="Normal 18 3 2 2 7" xfId="22861" xr:uid="{8C334C91-8134-4041-8706-8725095E23C1}"/>
    <cellStyle name="Normal 18 3 2 2 7 2" xfId="41629" xr:uid="{314FDBA9-4DD4-49AB-8D49-72A3E01317AE}"/>
    <cellStyle name="Normal 18 3 2 2 8" xfId="13470" xr:uid="{9D3AF920-7090-4FCD-B432-04CB1A259740}"/>
    <cellStyle name="Normal 18 3 2 2 9" xfId="32248" xr:uid="{6BAEF164-87CA-4D0C-A52F-0FEC17E5B998}"/>
    <cellStyle name="Normal 18 3 2 3" xfId="1822" xr:uid="{907AFECA-68C0-4D91-9323-B459E4488637}"/>
    <cellStyle name="Normal 18 3 2 3 10" xfId="51578" xr:uid="{8E2F95C4-81DB-474C-BF5D-AA54222AB86D}"/>
    <cellStyle name="Normal 18 3 2 3 11" xfId="3813" xr:uid="{116B07D4-CA6A-4040-8D45-CCEEEB047397}"/>
    <cellStyle name="Normal 18 3 2 3 12" xfId="59630" xr:uid="{0237EE87-521A-4DAE-9E93-0220155503CF}"/>
    <cellStyle name="Normal 18 3 2 3 2" xfId="3001" xr:uid="{06B3D984-52AD-412D-BD19-71FC806BC127}"/>
    <cellStyle name="Normal 18 3 2 3 2 10" xfId="59631" xr:uid="{87ED431D-4714-4FAC-B2D8-D0980FA36647}"/>
    <cellStyle name="Normal 18 3 2 3 2 2" xfId="7501" xr:uid="{EF3FEC32-AAB7-485E-A124-C2E8263B35F2}"/>
    <cellStyle name="Normal 18 3 2 3 2 2 2" xfId="12058" xr:uid="{DEF434F2-B88F-4C17-8D30-99066C11421C}"/>
    <cellStyle name="Normal 18 3 2 3 2 2 2 2" xfId="30852" xr:uid="{118CDEF9-6C71-43FA-B7C5-5EE7D4180B72}"/>
    <cellStyle name="Normal 18 3 2 3 2 2 2 2 2" xfId="49614" xr:uid="{F3544B0E-6716-4111-BE8E-218826E30162}"/>
    <cellStyle name="Normal 18 3 2 3 2 2 2 3" xfId="21461" xr:uid="{B48070F4-DA52-42D4-9EB0-BA36D69C452F}"/>
    <cellStyle name="Normal 18 3 2 3 2 2 2 4" xfId="40233" xr:uid="{DFA4961B-CA05-4FF5-A7E7-F43729D318D9}"/>
    <cellStyle name="Normal 18 3 2 3 2 2 3" xfId="26536" xr:uid="{74FE12F3-8C48-4F33-AA11-C57DD205A3E4}"/>
    <cellStyle name="Normal 18 3 2 3 2 2 3 2" xfId="45298" xr:uid="{A85D3316-8DD3-4600-AA48-46E999E87B5D}"/>
    <cellStyle name="Normal 18 3 2 3 2 2 4" xfId="17145" xr:uid="{5BC1D671-F1AC-4F48-936C-B499A3E30A9D}"/>
    <cellStyle name="Normal 18 3 2 3 2 2 5" xfId="35917" xr:uid="{A63BE303-5378-4DA4-9276-7F0304E6324F}"/>
    <cellStyle name="Normal 18 3 2 3 2 2 6" xfId="54344" xr:uid="{19F5CA5F-C3EE-4E6F-AF5E-F4010E4C52A0}"/>
    <cellStyle name="Normal 18 3 2 3 2 2 7" xfId="62182" xr:uid="{1208F2EF-CCC3-4DD3-B0A8-63E010B129AC}"/>
    <cellStyle name="Normal 18 3 2 3 2 3" xfId="12059" xr:uid="{24F888EB-EFBF-4165-AD52-2F1BB676CBB4}"/>
    <cellStyle name="Normal 18 3 2 3 2 3 2" xfId="30853" xr:uid="{B466A1EE-3BE9-4852-BF85-01704D30650A}"/>
    <cellStyle name="Normal 18 3 2 3 2 3 2 2" xfId="49615" xr:uid="{22D07138-56D4-4ABA-9A29-A70E37267EC3}"/>
    <cellStyle name="Normal 18 3 2 3 2 3 3" xfId="21462" xr:uid="{D42B7A89-BD63-45C0-A17C-D09AB84A92A9}"/>
    <cellStyle name="Normal 18 3 2 3 2 3 4" xfId="40234" xr:uid="{6F0DE970-52D9-4763-926F-329AE4731758}"/>
    <cellStyle name="Normal 18 3 2 3 2 3 5" xfId="54345" xr:uid="{F0A5B3A9-3D86-4B6B-AFC5-63582CDADD8A}"/>
    <cellStyle name="Normal 18 3 2 3 2 3 6" xfId="62183" xr:uid="{5C2B4153-4573-417D-852A-F79008D996F9}"/>
    <cellStyle name="Normal 18 3 2 3 2 4" xfId="9231" xr:uid="{5E4D450C-10AF-4563-8537-6689CA052FF7}"/>
    <cellStyle name="Normal 18 3 2 3 2 4 2" xfId="28087" xr:uid="{EF28D8EC-D63D-428C-AEC2-991865501977}"/>
    <cellStyle name="Normal 18 3 2 3 2 4 2 2" xfId="46849" xr:uid="{0216FDFB-D676-4A86-A665-60A63073D416}"/>
    <cellStyle name="Normal 18 3 2 3 2 4 3" xfId="18696" xr:uid="{92B8FC9F-8BC2-43E3-B399-C720712B0ACD}"/>
    <cellStyle name="Normal 18 3 2 3 2 4 4" xfId="37468" xr:uid="{AEA07532-54EE-4106-848C-7A606FAAB8BB}"/>
    <cellStyle name="Normal 18 3 2 3 2 5" xfId="24357" xr:uid="{3E011E73-7FCD-4E57-B537-63BAAFC2D760}"/>
    <cellStyle name="Normal 18 3 2 3 2 5 2" xfId="43120" xr:uid="{1BED5C59-45F9-42C2-A317-0FE7E2BD4BA7}"/>
    <cellStyle name="Normal 18 3 2 3 2 6" xfId="14966" xr:uid="{36976A74-F666-40EB-9BDB-1560E5DD705D}"/>
    <cellStyle name="Normal 18 3 2 3 2 7" xfId="33739" xr:uid="{6C6106A6-0A21-4315-9328-039E7C99C062}"/>
    <cellStyle name="Normal 18 3 2 3 2 8" xfId="51579" xr:uid="{0E332BB2-8BE2-4F2C-B096-9197ED315E6B}"/>
    <cellStyle name="Normal 18 3 2 3 2 9" xfId="5310" xr:uid="{481814E7-2E65-4B6B-9A9D-EB7248B50FE0}"/>
    <cellStyle name="Normal 18 3 2 3 3" xfId="6086" xr:uid="{C6DEECD4-0F23-444A-BD63-E6EDDF6DC1BA}"/>
    <cellStyle name="Normal 18 3 2 3 3 2" xfId="12060" xr:uid="{02877CDC-2381-439B-9596-BE0B49826B1A}"/>
    <cellStyle name="Normal 18 3 2 3 3 2 2" xfId="30854" xr:uid="{51388432-C943-4C7A-B387-57B1CAD5ABCA}"/>
    <cellStyle name="Normal 18 3 2 3 3 2 2 2" xfId="49616" xr:uid="{2847AF7E-B5E8-4674-A8C7-F4D519D30C5D}"/>
    <cellStyle name="Normal 18 3 2 3 3 2 3" xfId="21463" xr:uid="{D38A7EF2-3E2A-43FC-B766-E0E63833849B}"/>
    <cellStyle name="Normal 18 3 2 3 3 2 4" xfId="40235" xr:uid="{964E48E8-D746-43AE-AAB9-5DA93880F2E8}"/>
    <cellStyle name="Normal 18 3 2 3 3 3" xfId="25133" xr:uid="{0DDFBFD3-49E5-4B71-B86E-72D88C77F095}"/>
    <cellStyle name="Normal 18 3 2 3 3 3 2" xfId="43895" xr:uid="{917D4626-6FE8-4612-8647-CC90DDC6FA2C}"/>
    <cellStyle name="Normal 18 3 2 3 3 4" xfId="15742" xr:uid="{3676CDBB-92E3-4906-A6DF-C4F137E0547A}"/>
    <cellStyle name="Normal 18 3 2 3 3 5" xfId="34514" xr:uid="{4C40805E-5E4F-441A-88C6-494A7977D7E6}"/>
    <cellStyle name="Normal 18 3 2 3 3 6" xfId="54346" xr:uid="{8E04C5CE-964D-46F7-8ACF-3AD3D0B1FA50}"/>
    <cellStyle name="Normal 18 3 2 3 3 7" xfId="62184" xr:uid="{E641ED70-C991-408E-B9CA-5435B41E10C1}"/>
    <cellStyle name="Normal 18 3 2 3 4" xfId="4535" xr:uid="{BEDFBA5B-6A5F-403C-9C02-9DB770C0C79D}"/>
    <cellStyle name="Normal 18 3 2 3 4 2" xfId="12061" xr:uid="{33787C62-DAE2-4B43-921D-7959CDDA80B5}"/>
    <cellStyle name="Normal 18 3 2 3 4 2 2" xfId="30855" xr:uid="{5BEC58A4-CF83-4F56-9CCC-2CBE938B5A0C}"/>
    <cellStyle name="Normal 18 3 2 3 4 2 2 2" xfId="49617" xr:uid="{489588D3-B084-4FD2-BFDA-E6B1250FA0B7}"/>
    <cellStyle name="Normal 18 3 2 3 4 2 3" xfId="21464" xr:uid="{24CADCF4-39CF-43EB-B4CC-F4611143F25E}"/>
    <cellStyle name="Normal 18 3 2 3 4 2 4" xfId="40236" xr:uid="{6BFFDEDB-8ABB-4A17-B0F3-5A9E7610861C}"/>
    <cellStyle name="Normal 18 3 2 3 4 3" xfId="23582" xr:uid="{FF9C87B9-E61C-4184-850E-2892479572DC}"/>
    <cellStyle name="Normal 18 3 2 3 4 3 2" xfId="42345" xr:uid="{9BDC1399-8254-4942-A22D-4FBD1B795E76}"/>
    <cellStyle name="Normal 18 3 2 3 4 4" xfId="14191" xr:uid="{40680B15-028B-4DCA-AFF8-773FA71C5569}"/>
    <cellStyle name="Normal 18 3 2 3 4 5" xfId="32964" xr:uid="{4B73B45D-2EAD-41A5-BDE2-B3C7DE708B16}"/>
    <cellStyle name="Normal 18 3 2 3 4 6" xfId="54347" xr:uid="{C254FC39-250E-4677-A722-72ED5261B8C9}"/>
    <cellStyle name="Normal 18 3 2 3 4 7" xfId="62185" xr:uid="{0256075F-65A8-4A15-8E6E-A045FE1AAA22}"/>
    <cellStyle name="Normal 18 3 2 3 5" xfId="7500" xr:uid="{62D910B7-1CB3-4C99-A94F-8140A3CE52A5}"/>
    <cellStyle name="Normal 18 3 2 3 5 2" xfId="26535" xr:uid="{194ECEE4-0E57-4ED0-AA6A-5EBF0B363F65}"/>
    <cellStyle name="Normal 18 3 2 3 5 2 2" xfId="45297" xr:uid="{60631004-E83A-4090-AEDB-8A62D6ECD1E0}"/>
    <cellStyle name="Normal 18 3 2 3 5 3" xfId="17144" xr:uid="{1CB1A1A6-A7B2-41B2-AAC1-EC17A1B40FB0}"/>
    <cellStyle name="Normal 18 3 2 3 5 4" xfId="35916" xr:uid="{6E94433F-1087-466A-92AA-1DFDEC2C3F5C}"/>
    <cellStyle name="Normal 18 3 2 3 6" xfId="9230" xr:uid="{C15E9C6B-5E7E-415F-AD40-A3C19514D63F}"/>
    <cellStyle name="Normal 18 3 2 3 6 2" xfId="28086" xr:uid="{09F2CD05-2133-42ED-A189-7F47E3255417}"/>
    <cellStyle name="Normal 18 3 2 3 6 2 2" xfId="46848" xr:uid="{838A7B4E-5596-4514-A9D2-9BBA954B9FEC}"/>
    <cellStyle name="Normal 18 3 2 3 6 3" xfId="18695" xr:uid="{BD73D0A2-3602-4EBF-BA5E-729FD7E220DE}"/>
    <cellStyle name="Normal 18 3 2 3 6 4" xfId="37467" xr:uid="{BF32281D-9406-452B-828D-B796BC4F48C6}"/>
    <cellStyle name="Normal 18 3 2 3 7" xfId="22862" xr:uid="{07460146-76C1-4983-A45B-8DBBBA380602}"/>
    <cellStyle name="Normal 18 3 2 3 7 2" xfId="41630" xr:uid="{24C3BBA4-A99A-4CB1-8310-34C05DD71096}"/>
    <cellStyle name="Normal 18 3 2 3 8" xfId="13471" xr:uid="{C89EF8E8-4B12-41FC-ADA6-E24A16DA7EAA}"/>
    <cellStyle name="Normal 18 3 2 3 9" xfId="32249" xr:uid="{C7DF4271-0EDB-4E35-B78E-1612DD76A30C}"/>
    <cellStyle name="Normal 18 3 2 4" xfId="1616" xr:uid="{6C8BCD8B-E060-47BB-8C9B-D13C1BE8AEFF}"/>
    <cellStyle name="Normal 18 3 2 4 10" xfId="59632" xr:uid="{40BAA8E3-A23D-4576-8223-1D6F800F263A}"/>
    <cellStyle name="Normal 18 3 2 4 2" xfId="7502" xr:uid="{56AC1EDE-60E8-4B0C-A57F-4F1E125BED6C}"/>
    <cellStyle name="Normal 18 3 2 4 2 2" xfId="12062" xr:uid="{A6CC5BCE-8159-436E-9985-2B666B616252}"/>
    <cellStyle name="Normal 18 3 2 4 2 2 2" xfId="30856" xr:uid="{1BA9457B-1AD9-42BF-8716-7C8019876F0D}"/>
    <cellStyle name="Normal 18 3 2 4 2 2 2 2" xfId="49618" xr:uid="{499BEAC0-D337-4019-AA61-882A05D2EDD0}"/>
    <cellStyle name="Normal 18 3 2 4 2 2 3" xfId="21465" xr:uid="{9278D66C-C487-4A02-9345-154DD56304AD}"/>
    <cellStyle name="Normal 18 3 2 4 2 2 4" xfId="40237" xr:uid="{B25512BB-A0D6-4F9D-BEB5-8B2A3846A827}"/>
    <cellStyle name="Normal 18 3 2 4 2 3" xfId="26537" xr:uid="{FCB24FBC-C799-49F4-87D8-F73771A6113C}"/>
    <cellStyle name="Normal 18 3 2 4 2 3 2" xfId="45299" xr:uid="{8A04E374-8274-42A4-9014-EA638AB5586C}"/>
    <cellStyle name="Normal 18 3 2 4 2 4" xfId="17146" xr:uid="{9913FC0E-9986-43D6-A123-53BDD48D47D2}"/>
    <cellStyle name="Normal 18 3 2 4 2 5" xfId="35918" xr:uid="{015E4C2D-4B42-4C8E-9ACC-CB4B612FD224}"/>
    <cellStyle name="Normal 18 3 2 4 2 6" xfId="54348" xr:uid="{EAF6AAC0-79A4-42F3-8711-D6FC8448894F}"/>
    <cellStyle name="Normal 18 3 2 4 2 7" xfId="62186" xr:uid="{C932A70D-4B89-445B-A14A-66B8913502AE}"/>
    <cellStyle name="Normal 18 3 2 4 3" xfId="12063" xr:uid="{7E386B9B-FC0C-4FDB-92B2-1E4298A3E2F1}"/>
    <cellStyle name="Normal 18 3 2 4 3 2" xfId="30857" xr:uid="{899FE01F-D6B2-4159-9B29-8A50240D6E85}"/>
    <cellStyle name="Normal 18 3 2 4 3 2 2" xfId="49619" xr:uid="{18B5C6D6-3431-4122-AED1-EC034018AB95}"/>
    <cellStyle name="Normal 18 3 2 4 3 3" xfId="21466" xr:uid="{2577EF55-16AA-4001-8EF9-952207AEBC13}"/>
    <cellStyle name="Normal 18 3 2 4 3 4" xfId="40238" xr:uid="{808EB502-59E1-4798-ABA0-CA48AC833436}"/>
    <cellStyle name="Normal 18 3 2 4 3 5" xfId="54349" xr:uid="{021D3A98-17DE-4175-B552-1E17370CDE7E}"/>
    <cellStyle name="Normal 18 3 2 4 3 6" xfId="62187" xr:uid="{DF48B971-4F70-44B7-9AA5-BE9D59A13B55}"/>
    <cellStyle name="Normal 18 3 2 4 4" xfId="9232" xr:uid="{AA2EC590-111D-4B9F-B698-761A394FEA28}"/>
    <cellStyle name="Normal 18 3 2 4 4 2" xfId="28088" xr:uid="{0AAECC46-87BA-4F26-B43E-67C087165551}"/>
    <cellStyle name="Normal 18 3 2 4 4 2 2" xfId="46850" xr:uid="{6B0F5E7C-0C62-4A2C-AFC3-E88A2F363934}"/>
    <cellStyle name="Normal 18 3 2 4 4 3" xfId="18697" xr:uid="{1C937A35-4CE6-4BF0-9B6A-0A3036275B70}"/>
    <cellStyle name="Normal 18 3 2 4 4 4" xfId="37469" xr:uid="{B7400927-30D5-4C05-B8CA-1AE29F4421EB}"/>
    <cellStyle name="Normal 18 3 2 4 5" xfId="23924" xr:uid="{E410C812-D3A2-43BF-A592-B18AA48A9FCE}"/>
    <cellStyle name="Normal 18 3 2 4 5 2" xfId="42687" xr:uid="{727A775A-DBA4-42B5-BCCB-17882CA8AFA9}"/>
    <cellStyle name="Normal 18 3 2 4 6" xfId="14533" xr:uid="{93C70548-3D58-43F4-8185-7C109D668C0D}"/>
    <cellStyle name="Normal 18 3 2 4 7" xfId="33306" xr:uid="{D706D091-49DE-4266-9D0F-625F578C5044}"/>
    <cellStyle name="Normal 18 3 2 4 8" xfId="51580" xr:uid="{33C8A820-63B9-4F7A-8217-D3F7F8210913}"/>
    <cellStyle name="Normal 18 3 2 4 9" xfId="4877" xr:uid="{ADBBA6A5-9A15-41DA-9024-6CE23B8DE558}"/>
    <cellStyle name="Normal 18 3 2 5" xfId="5653" xr:uid="{C6054859-EC39-4554-8A91-14D9E38E1FE3}"/>
    <cellStyle name="Normal 18 3 2 5 2" xfId="12064" xr:uid="{E5255C10-1EB3-4733-A580-F530BD698055}"/>
    <cellStyle name="Normal 18 3 2 5 2 2" xfId="30858" xr:uid="{67BF2394-40CC-4C6D-AE60-3BF9045E3833}"/>
    <cellStyle name="Normal 18 3 2 5 2 2 2" xfId="49620" xr:uid="{068BD82A-EB4B-4407-B9C5-274EA294C02A}"/>
    <cellStyle name="Normal 18 3 2 5 2 3" xfId="21467" xr:uid="{4A11FB0C-D5EE-4682-BC19-010FF33168D0}"/>
    <cellStyle name="Normal 18 3 2 5 2 4" xfId="40239" xr:uid="{C6FF3B8F-F7E6-44E1-A811-5A606ABFCD33}"/>
    <cellStyle name="Normal 18 3 2 5 3" xfId="24700" xr:uid="{83046AED-6C99-41DD-96EA-59CE4FF2AF49}"/>
    <cellStyle name="Normal 18 3 2 5 3 2" xfId="43462" xr:uid="{CCDFF80F-0211-4645-861C-E73A8A926DD7}"/>
    <cellStyle name="Normal 18 3 2 5 4" xfId="15309" xr:uid="{AC74059B-E859-4041-8170-A276E1B5695B}"/>
    <cellStyle name="Normal 18 3 2 5 5" xfId="34081" xr:uid="{857F9F6F-E38D-4728-8813-5D2419669BF1}"/>
    <cellStyle name="Normal 18 3 2 5 6" xfId="54350" xr:uid="{5B5B8210-7F5A-4F6E-8093-E55D5D4F416E}"/>
    <cellStyle name="Normal 18 3 2 5 7" xfId="62188" xr:uid="{E666DB3D-8C4B-4D34-9B0E-F6C194B8E72A}"/>
    <cellStyle name="Normal 18 3 2 6" xfId="4102" xr:uid="{4033B3CD-07D8-41DC-A5F3-ECCD7B8190EC}"/>
    <cellStyle name="Normal 18 3 2 6 2" xfId="12065" xr:uid="{A8CCB44D-AA40-4FCD-BEAC-C87E1F8FC34F}"/>
    <cellStyle name="Normal 18 3 2 6 2 2" xfId="30859" xr:uid="{06C7890C-A00B-4CCB-B1E8-FF9AC7EFB135}"/>
    <cellStyle name="Normal 18 3 2 6 2 2 2" xfId="49621" xr:uid="{FC507752-172F-4EE2-8F97-3F499DE47855}"/>
    <cellStyle name="Normal 18 3 2 6 2 3" xfId="21468" xr:uid="{0FA2088E-FEBB-4D9A-A2E8-1D2FB99BBF4A}"/>
    <cellStyle name="Normal 18 3 2 6 2 4" xfId="40240" xr:uid="{D3E9CF69-24E5-40F7-88EE-FA8EF03A785E}"/>
    <cellStyle name="Normal 18 3 2 6 3" xfId="23149" xr:uid="{CB4553D0-AE7E-43DF-A9C1-92AE91A7B78B}"/>
    <cellStyle name="Normal 18 3 2 6 3 2" xfId="41912" xr:uid="{060E623D-A021-4436-AC63-6C2FAA91EBF9}"/>
    <cellStyle name="Normal 18 3 2 6 4" xfId="13758" xr:uid="{46A82D65-2039-44B1-B281-BFB6668EFB54}"/>
    <cellStyle name="Normal 18 3 2 6 5" xfId="32531" xr:uid="{4EDC70DB-21AC-4ACC-9D02-572ABC0273CC}"/>
    <cellStyle name="Normal 18 3 2 6 6" xfId="54351" xr:uid="{57953261-B51F-45DD-80D2-49E1957C88F7}"/>
    <cellStyle name="Normal 18 3 2 6 7" xfId="62189" xr:uid="{5CF29648-CE8F-4206-816E-47258CF2CD38}"/>
    <cellStyle name="Normal 18 3 2 7" xfId="7497" xr:uid="{A6606F8F-B634-447C-9CA9-053D2B0865B0}"/>
    <cellStyle name="Normal 18 3 2 7 2" xfId="26532" xr:uid="{31D45FAF-FFD8-435B-AC14-6401B6A3B9C0}"/>
    <cellStyle name="Normal 18 3 2 7 2 2" xfId="45294" xr:uid="{782622DB-8A79-4EC7-9CE7-6E85BC456068}"/>
    <cellStyle name="Normal 18 3 2 7 3" xfId="17141" xr:uid="{42FF3E46-5254-441D-B11D-80F1A6E560CE}"/>
    <cellStyle name="Normal 18 3 2 7 4" xfId="35913" xr:uid="{81158D47-3C39-49FA-98F4-117BF803F86E}"/>
    <cellStyle name="Normal 18 3 2 8" xfId="9227" xr:uid="{3335F446-497C-4D14-AA7B-EE563F435DA4}"/>
    <cellStyle name="Normal 18 3 2 8 2" xfId="28083" xr:uid="{DA22622E-C7AF-4F4C-9F44-8DD6AED4980E}"/>
    <cellStyle name="Normal 18 3 2 8 2 2" xfId="46845" xr:uid="{7E9DD4FA-0ECC-4473-81A3-D01B9FD3D4E6}"/>
    <cellStyle name="Normal 18 3 2 8 3" xfId="18692" xr:uid="{2EE9DCE8-46E4-4EB3-901F-EF4334FC8F4B}"/>
    <cellStyle name="Normal 18 3 2 8 4" xfId="37464" xr:uid="{9147E957-FDF0-475F-9FF1-619620F72A56}"/>
    <cellStyle name="Normal 18 3 2 9" xfId="22860" xr:uid="{A1E3BB40-9DCC-4C0E-B8D8-0D8B54AA479D}"/>
    <cellStyle name="Normal 18 3 2 9 2" xfId="41628" xr:uid="{ABC82243-481A-4D5C-96EC-009DF369F8E4}"/>
    <cellStyle name="Normal 18 3 20" xfId="59625" xr:uid="{C0A496D7-D2CF-4883-91DA-1A058F270F03}"/>
    <cellStyle name="Normal 18 3 3" xfId="1246" xr:uid="{1052719B-A75E-48AB-B190-AE2578C51F8F}"/>
    <cellStyle name="Normal 18 3 3 10" xfId="13472" xr:uid="{8682D03B-DEAA-4E89-A499-900A358E51C0}"/>
    <cellStyle name="Normal 18 3 3 11" xfId="32250" xr:uid="{80544894-6948-4585-8159-46B8EC699622}"/>
    <cellStyle name="Normal 18 3 3 12" xfId="51581" xr:uid="{CCDEE9B4-8186-42DA-8F52-1D256C242DBC}"/>
    <cellStyle name="Normal 18 3 3 13" xfId="3814" xr:uid="{8D682979-57AF-44DC-B08A-8A035E661D2A}"/>
    <cellStyle name="Normal 18 3 3 14" xfId="59633" xr:uid="{D57A25D3-4C0F-4E7A-B028-D017EFDF1B5E}"/>
    <cellStyle name="Normal 18 3 3 2" xfId="1452" xr:uid="{20EA98BA-ED0F-42A2-B074-6CE7B72A4EF9}"/>
    <cellStyle name="Normal 18 3 3 2 10" xfId="51582" xr:uid="{2A92ADCD-301C-4093-AFD9-4757875B2B05}"/>
    <cellStyle name="Normal 18 3 3 2 11" xfId="3815" xr:uid="{E32D2197-7279-49AF-9F8B-9507B6716D18}"/>
    <cellStyle name="Normal 18 3 3 2 12" xfId="59634" xr:uid="{D46AAEE7-75F9-4BA2-87CF-7FE1DB9ABA5F}"/>
    <cellStyle name="Normal 18 3 3 2 2" xfId="2110" xr:uid="{044FCA10-6F06-4958-AC84-8D22ADE7D5AA}"/>
    <cellStyle name="Normal 18 3 3 2 2 10" xfId="59635" xr:uid="{709E29D1-3501-4274-8728-C11590C7A863}"/>
    <cellStyle name="Normal 18 3 3 2 2 2" xfId="7505" xr:uid="{512543BF-DFE4-449C-8A33-48F702B8D321}"/>
    <cellStyle name="Normal 18 3 3 2 2 2 2" xfId="12066" xr:uid="{874EC685-CFC4-4D8A-AA8D-F054F94AC17E}"/>
    <cellStyle name="Normal 18 3 3 2 2 2 2 2" xfId="30860" xr:uid="{F242862D-FDC4-4440-9838-147C33CFA2D5}"/>
    <cellStyle name="Normal 18 3 3 2 2 2 2 2 2" xfId="49622" xr:uid="{F5BA6DBF-E857-4A9E-B892-E1439D76CAFA}"/>
    <cellStyle name="Normal 18 3 3 2 2 2 2 3" xfId="21469" xr:uid="{BD970AB0-6CBF-496A-8E30-01684C62F081}"/>
    <cellStyle name="Normal 18 3 3 2 2 2 2 4" xfId="40241" xr:uid="{BDD72D19-936F-4996-97D0-33AEFBC80571}"/>
    <cellStyle name="Normal 18 3 3 2 2 2 3" xfId="26540" xr:uid="{D6B29E87-3F70-48F2-99DF-3D8103DDFC17}"/>
    <cellStyle name="Normal 18 3 3 2 2 2 3 2" xfId="45302" xr:uid="{5CEE5301-5372-4723-96D9-2271517B5CB3}"/>
    <cellStyle name="Normal 18 3 3 2 2 2 4" xfId="17149" xr:uid="{758CECBB-59C7-4631-A243-8D95C7DE0EB4}"/>
    <cellStyle name="Normal 18 3 3 2 2 2 5" xfId="35921" xr:uid="{78B935C6-3E72-4D08-AB28-B763719BD2DF}"/>
    <cellStyle name="Normal 18 3 3 2 2 2 6" xfId="54352" xr:uid="{79B82D7D-1172-4A2A-93F6-EE74A01C261D}"/>
    <cellStyle name="Normal 18 3 3 2 2 2 7" xfId="62190" xr:uid="{E739B0AD-6BA8-44D0-8619-DCB2D9191BC8}"/>
    <cellStyle name="Normal 18 3 3 2 2 3" xfId="12067" xr:uid="{B4E47156-799B-4C09-A2E2-3D79DBE36038}"/>
    <cellStyle name="Normal 18 3 3 2 2 3 2" xfId="30861" xr:uid="{C25C75AE-A262-462B-BED2-6CD35E96A7F1}"/>
    <cellStyle name="Normal 18 3 3 2 2 3 2 2" xfId="49623" xr:uid="{9DD4E76B-390D-4632-B8CF-F3DCF9EB4A73}"/>
    <cellStyle name="Normal 18 3 3 2 2 3 3" xfId="21470" xr:uid="{F86C6C51-F3A8-417F-99C3-5A0FDC3532D8}"/>
    <cellStyle name="Normal 18 3 3 2 2 3 4" xfId="40242" xr:uid="{6B1E671C-8250-4E37-8E1A-376E608E3798}"/>
    <cellStyle name="Normal 18 3 3 2 2 3 5" xfId="54353" xr:uid="{3CA51D9B-FC6E-4A7C-A014-11C4536830EC}"/>
    <cellStyle name="Normal 18 3 3 2 2 3 6" xfId="62191" xr:uid="{37DEE4F5-AAF6-4076-B2E4-1EEBC918E9D2}"/>
    <cellStyle name="Normal 18 3 3 2 2 4" xfId="9235" xr:uid="{D322A492-5BFF-4DB3-9D9A-98EE82462FBF}"/>
    <cellStyle name="Normal 18 3 3 2 2 4 2" xfId="28091" xr:uid="{F4C31237-FE64-40AE-ABF6-EAFE8851A4FB}"/>
    <cellStyle name="Normal 18 3 3 2 2 4 2 2" xfId="46853" xr:uid="{003B6D3A-34B5-49E7-9E31-C1DD5BEFFF51}"/>
    <cellStyle name="Normal 18 3 3 2 2 4 3" xfId="18700" xr:uid="{35AC3137-241C-42EF-8FEF-FAE96D380AB1}"/>
    <cellStyle name="Normal 18 3 3 2 2 4 4" xfId="37472" xr:uid="{721D630A-22DF-4A2B-BB11-1CBE2A3132A8}"/>
    <cellStyle name="Normal 18 3 3 2 2 5" xfId="24182" xr:uid="{E9ABB141-662B-4251-BF6A-6E3425C68E8E}"/>
    <cellStyle name="Normal 18 3 3 2 2 5 2" xfId="42945" xr:uid="{3190964D-34F8-43E2-9549-94D528EB3FFB}"/>
    <cellStyle name="Normal 18 3 3 2 2 6" xfId="14791" xr:uid="{D14982BE-BBF1-4104-A164-9088AC482F13}"/>
    <cellStyle name="Normal 18 3 3 2 2 7" xfId="33564" xr:uid="{1FB31EB2-24DB-4E7C-86A1-C51D963467D7}"/>
    <cellStyle name="Normal 18 3 3 2 2 8" xfId="51583" xr:uid="{86D04D07-A8C4-4D13-BA02-BB91C980311D}"/>
    <cellStyle name="Normal 18 3 3 2 2 9" xfId="5135" xr:uid="{62017AD8-049C-477E-BD9A-2A7FBCAA6196}"/>
    <cellStyle name="Normal 18 3 3 2 3" xfId="5911" xr:uid="{B3110A9C-2D55-485D-A476-323FDA5A3A17}"/>
    <cellStyle name="Normal 18 3 3 2 3 2" xfId="12068" xr:uid="{11097A6B-7E04-4BA2-980D-F6427341E1F2}"/>
    <cellStyle name="Normal 18 3 3 2 3 2 2" xfId="30862" xr:uid="{D3CC21CC-0E2B-4335-8EAF-87139C2C199B}"/>
    <cellStyle name="Normal 18 3 3 2 3 2 2 2" xfId="49624" xr:uid="{145F26A5-1A09-492E-97F1-BD9FDC217235}"/>
    <cellStyle name="Normal 18 3 3 2 3 2 3" xfId="21471" xr:uid="{1E8F2973-1BCB-453E-8BE6-A65925988FFD}"/>
    <cellStyle name="Normal 18 3 3 2 3 2 4" xfId="40243" xr:uid="{3ADEEAC9-AF7C-4D3A-A939-11B060443841}"/>
    <cellStyle name="Normal 18 3 3 2 3 3" xfId="24958" xr:uid="{3C9EA7F8-679A-42AE-9FBA-B830368AD043}"/>
    <cellStyle name="Normal 18 3 3 2 3 3 2" xfId="43720" xr:uid="{BDDD0D71-4350-4B62-B27D-13900FB9A610}"/>
    <cellStyle name="Normal 18 3 3 2 3 4" xfId="15567" xr:uid="{612D5116-6152-4703-A5FF-A5D693863258}"/>
    <cellStyle name="Normal 18 3 3 2 3 5" xfId="34339" xr:uid="{C0B528C8-1BC1-4632-BE95-5AA5526B8284}"/>
    <cellStyle name="Normal 18 3 3 2 3 6" xfId="54354" xr:uid="{79D5CCFC-A024-47C9-BDD9-BDE5310C1176}"/>
    <cellStyle name="Normal 18 3 3 2 3 7" xfId="62192" xr:uid="{9443C3D3-00BA-4221-AFE4-7DF3B8E3898A}"/>
    <cellStyle name="Normal 18 3 3 2 4" xfId="4360" xr:uid="{5B321D08-CA46-46A5-B660-7A57B110DC7A}"/>
    <cellStyle name="Normal 18 3 3 2 4 2" xfId="12069" xr:uid="{006A4DEA-1E75-43AC-BE61-5B47B430BB2E}"/>
    <cellStyle name="Normal 18 3 3 2 4 2 2" xfId="30863" xr:uid="{3CCA6833-D0DC-4C08-B171-E0C11692F5AF}"/>
    <cellStyle name="Normal 18 3 3 2 4 2 2 2" xfId="49625" xr:uid="{069B1C47-902B-4272-A0EC-8ACDFE080CA4}"/>
    <cellStyle name="Normal 18 3 3 2 4 2 3" xfId="21472" xr:uid="{3F51F9FA-ABCF-4B10-BA99-E04D8A52FA90}"/>
    <cellStyle name="Normal 18 3 3 2 4 2 4" xfId="40244" xr:uid="{E820B641-E7DB-46C5-A7A1-FE4B7D33BD00}"/>
    <cellStyle name="Normal 18 3 3 2 4 3" xfId="23407" xr:uid="{D24E2A9E-1E1F-4FB1-96C5-AA297EA9DE19}"/>
    <cellStyle name="Normal 18 3 3 2 4 3 2" xfId="42170" xr:uid="{6B283D40-3087-4DE8-BEBD-436381FC2B97}"/>
    <cellStyle name="Normal 18 3 3 2 4 4" xfId="14016" xr:uid="{EE448FD5-D495-4280-BD9F-1392F7F52903}"/>
    <cellStyle name="Normal 18 3 3 2 4 5" xfId="32789" xr:uid="{E4542CE4-DE73-41C5-9E93-EF0C8C5D77A8}"/>
    <cellStyle name="Normal 18 3 3 2 4 6" xfId="54355" xr:uid="{EEEE07F2-B4A5-436D-B959-35A463AB4091}"/>
    <cellStyle name="Normal 18 3 3 2 4 7" xfId="62193" xr:uid="{D22B6246-D488-4A35-BC47-C128F69AD344}"/>
    <cellStyle name="Normal 18 3 3 2 5" xfId="7504" xr:uid="{1F5440FF-7659-4F12-9295-01A64C4E4534}"/>
    <cellStyle name="Normal 18 3 3 2 5 2" xfId="26539" xr:uid="{AFA46D1F-9023-420E-8C85-6E6D74406157}"/>
    <cellStyle name="Normal 18 3 3 2 5 2 2" xfId="45301" xr:uid="{38DFC83A-9796-48C3-8222-68F31EDB1515}"/>
    <cellStyle name="Normal 18 3 3 2 5 3" xfId="17148" xr:uid="{437390E5-CACB-4162-9622-4CAB124F6EBC}"/>
    <cellStyle name="Normal 18 3 3 2 5 4" xfId="35920" xr:uid="{A430216E-35E2-4817-B6BA-2B4412091894}"/>
    <cellStyle name="Normal 18 3 3 2 6" xfId="9234" xr:uid="{BD818802-8051-4433-9433-5C74452A7E0F}"/>
    <cellStyle name="Normal 18 3 3 2 6 2" xfId="28090" xr:uid="{6021E800-8936-44FD-995C-79EA5FF07FCE}"/>
    <cellStyle name="Normal 18 3 3 2 6 2 2" xfId="46852" xr:uid="{2D866D69-BFD4-4915-A3AB-FA0364E0AA97}"/>
    <cellStyle name="Normal 18 3 3 2 6 3" xfId="18699" xr:uid="{317AD3FC-4321-451B-BB61-9A2E95ABFFC0}"/>
    <cellStyle name="Normal 18 3 3 2 6 4" xfId="37471" xr:uid="{5F1CF2A3-B5EC-470D-A3AF-CB8EEDD2DFBB}"/>
    <cellStyle name="Normal 18 3 3 2 7" xfId="22864" xr:uid="{17D465D1-1561-4530-BA89-3DA1D70F427D}"/>
    <cellStyle name="Normal 18 3 3 2 7 2" xfId="41632" xr:uid="{FFE40C10-F330-4264-97D2-742C5C217848}"/>
    <cellStyle name="Normal 18 3 3 2 8" xfId="13473" xr:uid="{F4FC5FC4-A3E3-4B72-A1E2-4D5CF40BD4C3}"/>
    <cellStyle name="Normal 18 3 3 2 9" xfId="32251" xr:uid="{CA6E06AD-1BE5-4613-B023-109A84994CEC}"/>
    <cellStyle name="Normal 18 3 3 3" xfId="1904" xr:uid="{B5A15813-1915-4779-B3B8-C40AD6E38A28}"/>
    <cellStyle name="Normal 18 3 3 3 10" xfId="51584" xr:uid="{835EC8A6-DAE1-4C9F-9558-DD750FF26D23}"/>
    <cellStyle name="Normal 18 3 3 3 11" xfId="3816" xr:uid="{1521B9EA-D484-4CA6-9633-79401D678FF0}"/>
    <cellStyle name="Normal 18 3 3 3 12" xfId="59636" xr:uid="{8FC29ED6-4C95-4A8F-A923-224FAFEE5C44}"/>
    <cellStyle name="Normal 18 3 3 3 2" xfId="3002" xr:uid="{C61375C3-DC42-47C8-A5D9-2C13CD16D382}"/>
    <cellStyle name="Normal 18 3 3 3 2 10" xfId="59637" xr:uid="{A5A77CB9-9775-4B89-ABF5-B0B1678BBC95}"/>
    <cellStyle name="Normal 18 3 3 3 2 2" xfId="7507" xr:uid="{C0949438-3CE0-44FE-AAF2-B24DC585AF47}"/>
    <cellStyle name="Normal 18 3 3 3 2 2 2" xfId="12070" xr:uid="{B57D9D20-37CC-48B1-B214-92EF1641CDCF}"/>
    <cellStyle name="Normal 18 3 3 3 2 2 2 2" xfId="30864" xr:uid="{069470E1-62A5-4038-A242-F006F75A3DD2}"/>
    <cellStyle name="Normal 18 3 3 3 2 2 2 2 2" xfId="49626" xr:uid="{1BE30141-41C2-4A1E-9FB9-CD78632FA66F}"/>
    <cellStyle name="Normal 18 3 3 3 2 2 2 3" xfId="21473" xr:uid="{1D3CAEC3-14FF-44B2-8F5A-5A0A99B8C84E}"/>
    <cellStyle name="Normal 18 3 3 3 2 2 2 4" xfId="40245" xr:uid="{BE88C675-616B-4822-928A-FD72193ADC4F}"/>
    <cellStyle name="Normal 18 3 3 3 2 2 3" xfId="26542" xr:uid="{5412772F-35B8-4C36-A9BB-C634B86D8FE1}"/>
    <cellStyle name="Normal 18 3 3 3 2 2 3 2" xfId="45304" xr:uid="{D315BB79-2502-4DDF-962D-713FDB3ABFC8}"/>
    <cellStyle name="Normal 18 3 3 3 2 2 4" xfId="17151" xr:uid="{0298A358-2066-4531-B445-95574BF0AB1E}"/>
    <cellStyle name="Normal 18 3 3 3 2 2 5" xfId="35923" xr:uid="{C4752CC5-5250-4997-B179-4C3F67F5FFB1}"/>
    <cellStyle name="Normal 18 3 3 3 2 2 6" xfId="54356" xr:uid="{FA1633C6-5462-4AC8-90BE-73FE9BBDEC01}"/>
    <cellStyle name="Normal 18 3 3 3 2 2 7" xfId="62194" xr:uid="{4A2094A5-1171-46BA-BC0E-AEEAC94A0C75}"/>
    <cellStyle name="Normal 18 3 3 3 2 3" xfId="12071" xr:uid="{FA0C6833-0E76-4C0B-9659-42EF3CCF64CE}"/>
    <cellStyle name="Normal 18 3 3 3 2 3 2" xfId="30865" xr:uid="{EEDB827C-4009-47DD-8411-9AD38707269A}"/>
    <cellStyle name="Normal 18 3 3 3 2 3 2 2" xfId="49627" xr:uid="{06C1BFC2-CBC5-43E7-8AB3-F87830BF1A9B}"/>
    <cellStyle name="Normal 18 3 3 3 2 3 3" xfId="21474" xr:uid="{73C0D946-9302-43CE-BBE6-D41186FE477B}"/>
    <cellStyle name="Normal 18 3 3 3 2 3 4" xfId="40246" xr:uid="{06F83A0F-6732-48A9-A946-7E152AB747C2}"/>
    <cellStyle name="Normal 18 3 3 3 2 3 5" xfId="54357" xr:uid="{1E7DED4C-7DF6-4B4C-ADE0-77CED9CB7538}"/>
    <cellStyle name="Normal 18 3 3 3 2 3 6" xfId="62195" xr:uid="{839D156F-DF4D-4E3E-A828-6D3B764C9842}"/>
    <cellStyle name="Normal 18 3 3 3 2 4" xfId="9237" xr:uid="{034EAED8-3BA5-40ED-BC71-6AF9AABDDBC9}"/>
    <cellStyle name="Normal 18 3 3 3 2 4 2" xfId="28093" xr:uid="{70B98B6F-EFA3-4AB0-884E-DBEE657B9967}"/>
    <cellStyle name="Normal 18 3 3 3 2 4 2 2" xfId="46855" xr:uid="{D1575F66-6CAE-45A3-97D1-F12A7BC1BB58}"/>
    <cellStyle name="Normal 18 3 3 3 2 4 3" xfId="18702" xr:uid="{BD992D28-F515-4B2F-8149-A111675B4D78}"/>
    <cellStyle name="Normal 18 3 3 3 2 4 4" xfId="37474" xr:uid="{54B42658-19CB-4F7B-A339-7E78A58FE9A3}"/>
    <cellStyle name="Normal 18 3 3 3 2 5" xfId="24400" xr:uid="{9D717B3C-D30D-42B8-9037-FEA1EC4C94ED}"/>
    <cellStyle name="Normal 18 3 3 3 2 5 2" xfId="43163" xr:uid="{FC8F3806-3D1B-4264-967B-CDA7C85760A3}"/>
    <cellStyle name="Normal 18 3 3 3 2 6" xfId="15009" xr:uid="{F94497BF-1C70-4BA9-B134-D27861324171}"/>
    <cellStyle name="Normal 18 3 3 3 2 7" xfId="33782" xr:uid="{DD3BBE94-4EBC-4070-9506-D319089FD347}"/>
    <cellStyle name="Normal 18 3 3 3 2 8" xfId="51585" xr:uid="{219013C5-26D4-4DFF-966C-A2D24D898877}"/>
    <cellStyle name="Normal 18 3 3 3 2 9" xfId="5353" xr:uid="{A6A49019-8C6C-43D9-B091-82FD89823931}"/>
    <cellStyle name="Normal 18 3 3 3 3" xfId="6129" xr:uid="{96C2F0CA-2B74-4E1B-B735-A3389F92507D}"/>
    <cellStyle name="Normal 18 3 3 3 3 2" xfId="12072" xr:uid="{5295488E-7349-4448-BF9A-D5BE078CE948}"/>
    <cellStyle name="Normal 18 3 3 3 3 2 2" xfId="30866" xr:uid="{41B88CB1-2663-44EA-93C7-9ADAADB61571}"/>
    <cellStyle name="Normal 18 3 3 3 3 2 2 2" xfId="49628" xr:uid="{DAEBFC63-6C68-4B09-8884-B832BB734F89}"/>
    <cellStyle name="Normal 18 3 3 3 3 2 3" xfId="21475" xr:uid="{916B71D8-5AE4-41E4-9153-488895E003B9}"/>
    <cellStyle name="Normal 18 3 3 3 3 2 4" xfId="40247" xr:uid="{B5B84211-02C7-4CFD-A51E-606475436A0C}"/>
    <cellStyle name="Normal 18 3 3 3 3 3" xfId="25176" xr:uid="{D052390E-B3C5-4A69-9FBB-FAA87E225FF4}"/>
    <cellStyle name="Normal 18 3 3 3 3 3 2" xfId="43938" xr:uid="{A04616CE-3148-4859-8BBE-F850EB82D8C8}"/>
    <cellStyle name="Normal 18 3 3 3 3 4" xfId="15785" xr:uid="{A70CDB44-88E6-455C-9FC3-E5500D6DC3CA}"/>
    <cellStyle name="Normal 18 3 3 3 3 5" xfId="34557" xr:uid="{8723EA8E-2230-4CC5-B8A4-2E39F613FB34}"/>
    <cellStyle name="Normal 18 3 3 3 3 6" xfId="54358" xr:uid="{80C155C0-A889-4813-A7ED-6B2EA90059E5}"/>
    <cellStyle name="Normal 18 3 3 3 3 7" xfId="62196" xr:uid="{A2CDF743-1AE7-4478-A566-134CDA38A159}"/>
    <cellStyle name="Normal 18 3 3 3 4" xfId="4578" xr:uid="{A1EEE0A6-02FB-441C-9C9C-E9AFB32C943C}"/>
    <cellStyle name="Normal 18 3 3 3 4 2" xfId="12073" xr:uid="{146C591F-8503-47B0-AE9C-36E895DF9C8A}"/>
    <cellStyle name="Normal 18 3 3 3 4 2 2" xfId="30867" xr:uid="{B19232CC-5E5C-4FE9-BA0C-56881EF45A21}"/>
    <cellStyle name="Normal 18 3 3 3 4 2 2 2" xfId="49629" xr:uid="{6EAA6410-76EF-4672-AD75-667A38649240}"/>
    <cellStyle name="Normal 18 3 3 3 4 2 3" xfId="21476" xr:uid="{F8D2611F-CEB4-4931-B495-D0431C2B5947}"/>
    <cellStyle name="Normal 18 3 3 3 4 2 4" xfId="40248" xr:uid="{A27DA48D-ABA4-439D-BEEE-02589E65B713}"/>
    <cellStyle name="Normal 18 3 3 3 4 3" xfId="23625" xr:uid="{9DCFF3A6-076E-491F-B8F6-0D72F6A5B194}"/>
    <cellStyle name="Normal 18 3 3 3 4 3 2" xfId="42388" xr:uid="{D4FA6D69-9692-4C75-8D38-0E19FCB8AC9D}"/>
    <cellStyle name="Normal 18 3 3 3 4 4" xfId="14234" xr:uid="{ED0CB1E8-D577-405C-9076-88EB7385977F}"/>
    <cellStyle name="Normal 18 3 3 3 4 5" xfId="33007" xr:uid="{4AF53957-2013-4714-A783-4159724820E3}"/>
    <cellStyle name="Normal 18 3 3 3 4 6" xfId="54359" xr:uid="{D64FBD71-0724-4573-8222-A57E273F24C7}"/>
    <cellStyle name="Normal 18 3 3 3 4 7" xfId="62197" xr:uid="{BC42ED1A-8A47-43E4-B540-D08BE9830586}"/>
    <cellStyle name="Normal 18 3 3 3 5" xfId="7506" xr:uid="{6DE6ABF6-6A1B-49EA-8FE7-C2F038BA281D}"/>
    <cellStyle name="Normal 18 3 3 3 5 2" xfId="26541" xr:uid="{683E906A-0B3B-42D0-AF84-8F5D8FF5B1D1}"/>
    <cellStyle name="Normal 18 3 3 3 5 2 2" xfId="45303" xr:uid="{B22888FE-509A-41F3-849B-B7802524F44F}"/>
    <cellStyle name="Normal 18 3 3 3 5 3" xfId="17150" xr:uid="{8812127F-999E-47B8-AD48-0BEA3B678832}"/>
    <cellStyle name="Normal 18 3 3 3 5 4" xfId="35922" xr:uid="{C41FE7DA-EED2-41FD-AA4B-866B9EBD027D}"/>
    <cellStyle name="Normal 18 3 3 3 6" xfId="9236" xr:uid="{696A945F-9FA3-4C62-B661-61D9CEE9BD40}"/>
    <cellStyle name="Normal 18 3 3 3 6 2" xfId="28092" xr:uid="{E3915C55-6C3C-4D5F-AA3E-9060E9488B2C}"/>
    <cellStyle name="Normal 18 3 3 3 6 2 2" xfId="46854" xr:uid="{6DF92274-9762-46F6-BF72-9F6AE89E2079}"/>
    <cellStyle name="Normal 18 3 3 3 6 3" xfId="18701" xr:uid="{6B6631B5-26D4-49CB-87BF-F2D778D4817D}"/>
    <cellStyle name="Normal 18 3 3 3 6 4" xfId="37473" xr:uid="{C575C6E8-95A0-4B3A-8C4A-A6107DB6E32F}"/>
    <cellStyle name="Normal 18 3 3 3 7" xfId="22865" xr:uid="{EF7CF809-0442-4C22-92C8-2D3D6E695F35}"/>
    <cellStyle name="Normal 18 3 3 3 7 2" xfId="41633" xr:uid="{8831D656-4082-4FB8-99D3-E64C60B5DD5F}"/>
    <cellStyle name="Normal 18 3 3 3 8" xfId="13474" xr:uid="{ACBAE711-ECE6-43F2-BCAC-EAF59031EA8B}"/>
    <cellStyle name="Normal 18 3 3 3 9" xfId="32252" xr:uid="{9ADD77FC-7EB3-44AD-8D94-2CC7622421B4}"/>
    <cellStyle name="Normal 18 3 3 4" xfId="1698" xr:uid="{23B6E649-5DC8-44D0-970F-DC5488044D9A}"/>
    <cellStyle name="Normal 18 3 3 4 10" xfId="59638" xr:uid="{8BFAB3D1-0645-45EB-BD6F-D5A6D2B24779}"/>
    <cellStyle name="Normal 18 3 3 4 2" xfId="7508" xr:uid="{6DB220E7-EF04-4336-9FA4-97C1867272A5}"/>
    <cellStyle name="Normal 18 3 3 4 2 2" xfId="12074" xr:uid="{6803B0F6-4FE2-4543-8E7C-AC414F6EB08A}"/>
    <cellStyle name="Normal 18 3 3 4 2 2 2" xfId="30868" xr:uid="{E4197893-6554-436E-A499-13CC8BC16F2B}"/>
    <cellStyle name="Normal 18 3 3 4 2 2 2 2" xfId="49630" xr:uid="{3C8531FC-D946-48D4-9E19-6548F79D3DFC}"/>
    <cellStyle name="Normal 18 3 3 4 2 2 3" xfId="21477" xr:uid="{6FC4272C-46C9-455B-8890-FF33F069934B}"/>
    <cellStyle name="Normal 18 3 3 4 2 2 4" xfId="40249" xr:uid="{0DB6B9AF-D8CF-40E9-9478-8BCE31F290E9}"/>
    <cellStyle name="Normal 18 3 3 4 2 3" xfId="26543" xr:uid="{A3D3D189-7A3F-4390-B4E8-90CD6599B640}"/>
    <cellStyle name="Normal 18 3 3 4 2 3 2" xfId="45305" xr:uid="{D93679C7-5FC5-4AC7-9266-AD40C1DB7288}"/>
    <cellStyle name="Normal 18 3 3 4 2 4" xfId="17152" xr:uid="{FB600AFC-C5CB-4FD0-819E-7E58C22E891E}"/>
    <cellStyle name="Normal 18 3 3 4 2 5" xfId="35924" xr:uid="{F3317922-B650-43FA-A1E9-547D5EDF25BA}"/>
    <cellStyle name="Normal 18 3 3 4 2 6" xfId="54360" xr:uid="{AADD8881-1DA7-411B-95F9-5CB0C8F9D944}"/>
    <cellStyle name="Normal 18 3 3 4 2 7" xfId="62198" xr:uid="{14C08244-37D8-481D-A856-BAABEF34AB0D}"/>
    <cellStyle name="Normal 18 3 3 4 3" xfId="12075" xr:uid="{9921C78E-A161-432A-943F-AA5CB78CC94B}"/>
    <cellStyle name="Normal 18 3 3 4 3 2" xfId="30869" xr:uid="{B525DFA8-7DE5-41EC-9C6A-A3DB43375712}"/>
    <cellStyle name="Normal 18 3 3 4 3 2 2" xfId="49631" xr:uid="{9B8785D0-29FE-4597-ACAC-3495F7AC1A47}"/>
    <cellStyle name="Normal 18 3 3 4 3 3" xfId="21478" xr:uid="{26F0464D-7489-4578-B84D-759C5D2ADD4F}"/>
    <cellStyle name="Normal 18 3 3 4 3 4" xfId="40250" xr:uid="{A42EC9EE-9AF0-4802-BF4C-6F03559D6093}"/>
    <cellStyle name="Normal 18 3 3 4 3 5" xfId="54361" xr:uid="{BC0A9466-CDB1-49F9-A91B-3A7BF3791414}"/>
    <cellStyle name="Normal 18 3 3 4 3 6" xfId="62199" xr:uid="{BDEDAF94-FD18-4D38-B6FA-3DEE86EE66C9}"/>
    <cellStyle name="Normal 18 3 3 4 4" xfId="9238" xr:uid="{02E652D3-BFFC-4C11-9014-39E177B4F599}"/>
    <cellStyle name="Normal 18 3 3 4 4 2" xfId="28094" xr:uid="{5727B9C3-8974-4B73-ADFA-4BBC22032E16}"/>
    <cellStyle name="Normal 18 3 3 4 4 2 2" xfId="46856" xr:uid="{4A082963-0C0D-466F-9DA1-1E1B80F4CB32}"/>
    <cellStyle name="Normal 18 3 3 4 4 3" xfId="18703" xr:uid="{0D11DE48-2FB1-4127-83EA-0FE207FF82B7}"/>
    <cellStyle name="Normal 18 3 3 4 4 4" xfId="37475" xr:uid="{5ACD0089-28CA-46CC-A7F5-4EE38FC6F0B4}"/>
    <cellStyle name="Normal 18 3 3 4 5" xfId="23967" xr:uid="{E88270C3-8976-47F3-ABC5-ED89E22109FD}"/>
    <cellStyle name="Normal 18 3 3 4 5 2" xfId="42730" xr:uid="{83E9F617-D88C-4E2E-B483-D938D1A1D8AF}"/>
    <cellStyle name="Normal 18 3 3 4 6" xfId="14576" xr:uid="{66A5618B-5FEB-4E04-9B80-CC8F571548C6}"/>
    <cellStyle name="Normal 18 3 3 4 7" xfId="33349" xr:uid="{4B00D837-B3E0-4100-BB1E-14B7434605C0}"/>
    <cellStyle name="Normal 18 3 3 4 8" xfId="51586" xr:uid="{38AAB023-DD20-4B66-BCC8-1AD8E384F5F9}"/>
    <cellStyle name="Normal 18 3 3 4 9" xfId="4920" xr:uid="{222A2C04-3124-4FE0-B62A-B091C2A97E7F}"/>
    <cellStyle name="Normal 18 3 3 5" xfId="5696" xr:uid="{DF1FC0DA-E6DB-46F6-9AC4-41331E2F9B11}"/>
    <cellStyle name="Normal 18 3 3 5 2" xfId="12076" xr:uid="{0CFB244C-678F-4569-B35E-634FC43579EF}"/>
    <cellStyle name="Normal 18 3 3 5 2 2" xfId="30870" xr:uid="{70FD2595-A5F0-44CE-A718-23B6EA54A61D}"/>
    <cellStyle name="Normal 18 3 3 5 2 2 2" xfId="49632" xr:uid="{DE5E0FBC-CCBF-4D27-B8C4-102546624F5F}"/>
    <cellStyle name="Normal 18 3 3 5 2 3" xfId="21479" xr:uid="{5AC479C4-632E-44D2-8FA5-CE8F4E48670F}"/>
    <cellStyle name="Normal 18 3 3 5 2 4" xfId="40251" xr:uid="{754E3699-BCB2-4116-BCC0-95C469F76AAD}"/>
    <cellStyle name="Normal 18 3 3 5 3" xfId="24743" xr:uid="{6A2ADBBD-AEEE-4782-9252-DAB477662842}"/>
    <cellStyle name="Normal 18 3 3 5 3 2" xfId="43505" xr:uid="{6FAFDD9B-FFE3-4F55-9575-341924940B5A}"/>
    <cellStyle name="Normal 18 3 3 5 4" xfId="15352" xr:uid="{4A6B6F0C-057C-41C4-92C2-D9BD490229D1}"/>
    <cellStyle name="Normal 18 3 3 5 5" xfId="34124" xr:uid="{306024A1-38A0-4F66-94EE-555B3395FD98}"/>
    <cellStyle name="Normal 18 3 3 5 6" xfId="54362" xr:uid="{0AF400DE-CE79-42B1-9268-093E7F3E1628}"/>
    <cellStyle name="Normal 18 3 3 5 7" xfId="62200" xr:uid="{60605058-2FCE-4DEB-8532-79CBA8EFA566}"/>
    <cellStyle name="Normal 18 3 3 6" xfId="4145" xr:uid="{599F6677-BD36-4953-9C7E-3904D908DCE8}"/>
    <cellStyle name="Normal 18 3 3 6 2" xfId="12077" xr:uid="{C0DB1AEF-A15A-438D-AFA1-D95B64D9CE72}"/>
    <cellStyle name="Normal 18 3 3 6 2 2" xfId="30871" xr:uid="{8AD9963C-32E6-4EB8-B44E-86FF87E27DB9}"/>
    <cellStyle name="Normal 18 3 3 6 2 2 2" xfId="49633" xr:uid="{5355F7C2-70F0-409F-A0F2-2ED084B4BFCE}"/>
    <cellStyle name="Normal 18 3 3 6 2 3" xfId="21480" xr:uid="{0FC3335D-FC01-4905-A54C-B05630AFFB7D}"/>
    <cellStyle name="Normal 18 3 3 6 2 4" xfId="40252" xr:uid="{7BE1A77E-8FF4-4437-9DCA-AC9531496D00}"/>
    <cellStyle name="Normal 18 3 3 6 3" xfId="23192" xr:uid="{AA98D382-187C-4CC0-8109-1CAB1B5DC427}"/>
    <cellStyle name="Normal 18 3 3 6 3 2" xfId="41955" xr:uid="{209B7B31-855A-44F4-90D7-5BED3F8043A7}"/>
    <cellStyle name="Normal 18 3 3 6 4" xfId="13801" xr:uid="{CC9E7A79-B3E5-41D5-AE82-4B5E9344D1E6}"/>
    <cellStyle name="Normal 18 3 3 6 5" xfId="32574" xr:uid="{A33EA183-0EAC-4F57-838A-8411599C7680}"/>
    <cellStyle name="Normal 18 3 3 6 6" xfId="54363" xr:uid="{CAFA8B92-7BEC-41BD-9CB1-292EB873E275}"/>
    <cellStyle name="Normal 18 3 3 6 7" xfId="62201" xr:uid="{863FBB09-2F2E-4C94-885C-083B1F18DD6A}"/>
    <cellStyle name="Normal 18 3 3 7" xfId="7503" xr:uid="{8D656CBC-E857-45DA-98C1-2615AA3E83D5}"/>
    <cellStyle name="Normal 18 3 3 7 2" xfId="26538" xr:uid="{62E038A7-E3FC-4F2F-AC59-D0B07021773C}"/>
    <cellStyle name="Normal 18 3 3 7 2 2" xfId="45300" xr:uid="{C5ECCBA5-4786-4BC2-8BDB-1EF58076A056}"/>
    <cellStyle name="Normal 18 3 3 7 3" xfId="17147" xr:uid="{CFBB02FD-14F8-4CAB-95CF-FD7CAA88E508}"/>
    <cellStyle name="Normal 18 3 3 7 4" xfId="35919" xr:uid="{2B18BF43-4416-44CE-A776-243061194F6B}"/>
    <cellStyle name="Normal 18 3 3 8" xfId="9233" xr:uid="{F6B48BC2-489A-42AD-898B-751D0F3A002C}"/>
    <cellStyle name="Normal 18 3 3 8 2" xfId="28089" xr:uid="{428FCB66-83D2-40FF-BA22-8A84A2257659}"/>
    <cellStyle name="Normal 18 3 3 8 2 2" xfId="46851" xr:uid="{D8C99187-D290-4B12-A168-61C0007C116A}"/>
    <cellStyle name="Normal 18 3 3 8 3" xfId="18698" xr:uid="{80E3A4E2-44E4-4F32-B579-4B28860B5434}"/>
    <cellStyle name="Normal 18 3 3 8 4" xfId="37470" xr:uid="{209FF5BE-B615-417A-9F37-98D5FC389D03}"/>
    <cellStyle name="Normal 18 3 3 9" xfId="22863" xr:uid="{EAF6D5F4-58C9-4F9E-9942-BD861E3C7C48}"/>
    <cellStyle name="Normal 18 3 3 9 2" xfId="41631" xr:uid="{61CD7F39-CBA7-4407-8181-D6747ED2D380}"/>
    <cellStyle name="Normal 18 3 4" xfId="1287" xr:uid="{84ACB53F-F572-4E16-A2C4-B6313CE520EA}"/>
    <cellStyle name="Normal 18 3 4 10" xfId="13475" xr:uid="{0996C31A-E7E2-44BC-B57D-1BF8A9934184}"/>
    <cellStyle name="Normal 18 3 4 11" xfId="32253" xr:uid="{301DEAED-0D92-4D4A-A273-AA67643F03DE}"/>
    <cellStyle name="Normal 18 3 4 12" xfId="51587" xr:uid="{05C84646-5549-4575-B3D2-4C0892B5EFAA}"/>
    <cellStyle name="Normal 18 3 4 13" xfId="3817" xr:uid="{FCE821A0-1987-4945-8347-066D4E42602E}"/>
    <cellStyle name="Normal 18 3 4 14" xfId="59639" xr:uid="{33420E0C-29C6-4E15-9154-E1B9C35DDE62}"/>
    <cellStyle name="Normal 18 3 4 2" xfId="1945" xr:uid="{47BD8FD0-7982-4D6C-BCC7-049AE2931E2F}"/>
    <cellStyle name="Normal 18 3 4 2 10" xfId="51588" xr:uid="{CF6A84F1-9E98-4C68-98CB-EB1B4D3D49DA}"/>
    <cellStyle name="Normal 18 3 4 2 11" xfId="3818" xr:uid="{B9FA3C19-8650-4FC7-A8A8-CA6CFA982FDD}"/>
    <cellStyle name="Normal 18 3 4 2 12" xfId="59640" xr:uid="{24C5B5A2-1B36-487B-838A-D26B57933FAC}"/>
    <cellStyle name="Normal 18 3 4 2 2" xfId="3003" xr:uid="{FC52BE49-929D-4CDD-8940-AC41815E910F}"/>
    <cellStyle name="Normal 18 3 4 2 2 10" xfId="59641" xr:uid="{14B5EFAA-2DE1-4EA5-A07F-CFBA338E1289}"/>
    <cellStyle name="Normal 18 3 4 2 2 2" xfId="7511" xr:uid="{AEC1C92F-C4DB-46EE-87F7-3E6409BD05D4}"/>
    <cellStyle name="Normal 18 3 4 2 2 2 2" xfId="12078" xr:uid="{9A52DCDF-2F82-4505-B892-EDA44A704BD5}"/>
    <cellStyle name="Normal 18 3 4 2 2 2 2 2" xfId="30872" xr:uid="{F5F3DA5F-C8BA-415C-8E59-5548D419AA0D}"/>
    <cellStyle name="Normal 18 3 4 2 2 2 2 2 2" xfId="49634" xr:uid="{81D2F044-5ACB-4513-9F57-83B198038CED}"/>
    <cellStyle name="Normal 18 3 4 2 2 2 2 3" xfId="21481" xr:uid="{243A81B4-B8F3-4707-AB9D-85781FE4A693}"/>
    <cellStyle name="Normal 18 3 4 2 2 2 2 4" xfId="40253" xr:uid="{30E349AB-66D2-463F-84B5-483663120F82}"/>
    <cellStyle name="Normal 18 3 4 2 2 2 3" xfId="26546" xr:uid="{603C959F-AC72-46F9-A8F2-D2D9D70D8EB9}"/>
    <cellStyle name="Normal 18 3 4 2 2 2 3 2" xfId="45308" xr:uid="{EB449E37-7389-4095-AFCD-7EC7A01FF0D8}"/>
    <cellStyle name="Normal 18 3 4 2 2 2 4" xfId="17155" xr:uid="{38A00898-D021-42BB-9A50-92228A977E51}"/>
    <cellStyle name="Normal 18 3 4 2 2 2 5" xfId="35927" xr:uid="{332181D0-A4DF-4D3E-85FF-4C0CBDF11EA7}"/>
    <cellStyle name="Normal 18 3 4 2 2 2 6" xfId="54364" xr:uid="{872D6C93-2384-4DA7-836E-0441DCB2FD30}"/>
    <cellStyle name="Normal 18 3 4 2 2 2 7" xfId="62202" xr:uid="{8B513BFA-7675-4469-A196-5A4FAC63C01F}"/>
    <cellStyle name="Normal 18 3 4 2 2 3" xfId="12079" xr:uid="{31F46FBB-8224-4DD0-8DB4-D2144D0D1171}"/>
    <cellStyle name="Normal 18 3 4 2 2 3 2" xfId="30873" xr:uid="{535B9CEB-5D6E-4C07-BB77-1B03421FAE1E}"/>
    <cellStyle name="Normal 18 3 4 2 2 3 2 2" xfId="49635" xr:uid="{01FF3B4B-A0C7-4F3A-9B0F-C467B148BD09}"/>
    <cellStyle name="Normal 18 3 4 2 2 3 3" xfId="21482" xr:uid="{2DF96ED4-FDE2-4D87-809F-B7D3FD82EBE6}"/>
    <cellStyle name="Normal 18 3 4 2 2 3 4" xfId="40254" xr:uid="{A9724014-6103-4D52-85B1-8D766DAEF7DE}"/>
    <cellStyle name="Normal 18 3 4 2 2 3 5" xfId="54365" xr:uid="{F25E171D-4535-4CA1-B129-0010E33B8AC3}"/>
    <cellStyle name="Normal 18 3 4 2 2 3 6" xfId="62203" xr:uid="{B42F5168-4EC9-4E22-A845-2D8BECDC5D54}"/>
    <cellStyle name="Normal 18 3 4 2 2 4" xfId="9241" xr:uid="{9A487D83-8419-4972-A74E-7EF2615C5B51}"/>
    <cellStyle name="Normal 18 3 4 2 2 4 2" xfId="28097" xr:uid="{A95AF075-B204-485C-88BF-A02DBF40C6FA}"/>
    <cellStyle name="Normal 18 3 4 2 2 4 2 2" xfId="46859" xr:uid="{F877FF26-5C9A-4A68-AE06-69DB06A307AD}"/>
    <cellStyle name="Normal 18 3 4 2 2 4 3" xfId="18706" xr:uid="{32A8FB9C-AE8D-42EF-B83A-5B9D9089519B}"/>
    <cellStyle name="Normal 18 3 4 2 2 4 4" xfId="37478" xr:uid="{50141004-5ECE-4D2F-A858-B14D71DDD564}"/>
    <cellStyle name="Normal 18 3 4 2 2 5" xfId="24225" xr:uid="{FF340FEC-D80E-43B1-90D4-751EB4541ADE}"/>
    <cellStyle name="Normal 18 3 4 2 2 5 2" xfId="42988" xr:uid="{9260B3D1-D18D-4A2E-8984-C90657E950EA}"/>
    <cellStyle name="Normal 18 3 4 2 2 6" xfId="14834" xr:uid="{AE2875AB-171D-492A-A874-554264891EED}"/>
    <cellStyle name="Normal 18 3 4 2 2 7" xfId="33607" xr:uid="{F9A7B78E-11F0-4B57-86F3-4B19DEFD2061}"/>
    <cellStyle name="Normal 18 3 4 2 2 8" xfId="51589" xr:uid="{05CF03B8-86F0-49BD-9D10-822C25CE708C}"/>
    <cellStyle name="Normal 18 3 4 2 2 9" xfId="5178" xr:uid="{8F2E99DC-6FC0-417D-8D0F-55301197D059}"/>
    <cellStyle name="Normal 18 3 4 2 3" xfId="5954" xr:uid="{A73D6C2F-3A50-4505-A8D3-151E0CCE8AEB}"/>
    <cellStyle name="Normal 18 3 4 2 3 2" xfId="12080" xr:uid="{2FCEA5EE-BE6B-4C4F-B5B8-650B207DE2AE}"/>
    <cellStyle name="Normal 18 3 4 2 3 2 2" xfId="30874" xr:uid="{85E0A8AE-EB7D-47B9-BC30-5842C5BA308D}"/>
    <cellStyle name="Normal 18 3 4 2 3 2 2 2" xfId="49636" xr:uid="{977BAD30-4EB8-43E0-9DCE-F8D6D911ACC4}"/>
    <cellStyle name="Normal 18 3 4 2 3 2 3" xfId="21483" xr:uid="{7394CDD9-91D2-4C85-9696-3C53FB92B790}"/>
    <cellStyle name="Normal 18 3 4 2 3 2 4" xfId="40255" xr:uid="{69B2E6F1-C21B-4E60-A9C4-BD6605D6D012}"/>
    <cellStyle name="Normal 18 3 4 2 3 3" xfId="25001" xr:uid="{D852B83A-657F-48AB-B5C7-5FE63F2FC08D}"/>
    <cellStyle name="Normal 18 3 4 2 3 3 2" xfId="43763" xr:uid="{662454BB-AC73-4B11-92BD-4A2AFC39C7A0}"/>
    <cellStyle name="Normal 18 3 4 2 3 4" xfId="15610" xr:uid="{597B1293-39C7-4BBD-A947-BCB0658CFBB2}"/>
    <cellStyle name="Normal 18 3 4 2 3 5" xfId="34382" xr:uid="{349B4106-690F-444A-BF9E-92A6CF81FBC0}"/>
    <cellStyle name="Normal 18 3 4 2 3 6" xfId="54366" xr:uid="{53504078-B9C7-4E27-8882-E4B946E0158C}"/>
    <cellStyle name="Normal 18 3 4 2 3 7" xfId="62204" xr:uid="{AA79B3DB-6309-4EA1-94FF-A1687CE8348C}"/>
    <cellStyle name="Normal 18 3 4 2 4" xfId="4403" xr:uid="{6220920B-C17A-4E1F-97EC-13BD67AE684A}"/>
    <cellStyle name="Normal 18 3 4 2 4 2" xfId="12081" xr:uid="{E931020D-8596-4D89-9A5F-1B4F62065621}"/>
    <cellStyle name="Normal 18 3 4 2 4 2 2" xfId="30875" xr:uid="{4074CF07-2CE8-4516-9518-5DAB82ABD6DE}"/>
    <cellStyle name="Normal 18 3 4 2 4 2 2 2" xfId="49637" xr:uid="{78711491-F38C-4886-A054-14FFAB4EA174}"/>
    <cellStyle name="Normal 18 3 4 2 4 2 3" xfId="21484" xr:uid="{30390BA0-09EC-4C8F-A059-A3658831405A}"/>
    <cellStyle name="Normal 18 3 4 2 4 2 4" xfId="40256" xr:uid="{921B92C4-55C8-43A0-B191-9B80F0DB517B}"/>
    <cellStyle name="Normal 18 3 4 2 4 3" xfId="23450" xr:uid="{ACDCB4ED-FD4A-405A-83F9-A5F047E08197}"/>
    <cellStyle name="Normal 18 3 4 2 4 3 2" xfId="42213" xr:uid="{F3802515-19C8-4A12-A2C9-76212776B610}"/>
    <cellStyle name="Normal 18 3 4 2 4 4" xfId="14059" xr:uid="{2AAE1CA4-2764-44A2-AA27-84531D85FA8E}"/>
    <cellStyle name="Normal 18 3 4 2 4 5" xfId="32832" xr:uid="{3860DF76-A618-42A3-AF92-BD461E093642}"/>
    <cellStyle name="Normal 18 3 4 2 4 6" xfId="54367" xr:uid="{89AED16F-E3C7-4C3D-8ED9-3ACC67029527}"/>
    <cellStyle name="Normal 18 3 4 2 4 7" xfId="62205" xr:uid="{4F9816A4-EC2A-49ED-B3C6-4E71C9467FAA}"/>
    <cellStyle name="Normal 18 3 4 2 5" xfId="7510" xr:uid="{7FC53427-5981-4A5E-BD72-787C769B5236}"/>
    <cellStyle name="Normal 18 3 4 2 5 2" xfId="26545" xr:uid="{77F2E9B5-CDFA-475B-806C-9793A96C6A53}"/>
    <cellStyle name="Normal 18 3 4 2 5 2 2" xfId="45307" xr:uid="{7FCA0723-72B0-4682-A96C-021866074DD6}"/>
    <cellStyle name="Normal 18 3 4 2 5 3" xfId="17154" xr:uid="{4C9E082C-DCD4-45D0-BA44-CBFDDDB03625}"/>
    <cellStyle name="Normal 18 3 4 2 5 4" xfId="35926" xr:uid="{08E4EC7B-9F60-4794-BBA4-052A3D2C4BDC}"/>
    <cellStyle name="Normal 18 3 4 2 6" xfId="9240" xr:uid="{E4FD300B-1836-4E1C-9BD3-41F8BECDE21F}"/>
    <cellStyle name="Normal 18 3 4 2 6 2" xfId="28096" xr:uid="{02E36B31-3B6F-43D5-9E81-00C84673F4D4}"/>
    <cellStyle name="Normal 18 3 4 2 6 2 2" xfId="46858" xr:uid="{2832EC0D-50E2-4975-AF49-8EA819EAC93A}"/>
    <cellStyle name="Normal 18 3 4 2 6 3" xfId="18705" xr:uid="{A3D826D7-7496-4513-ACEB-43F014D3A347}"/>
    <cellStyle name="Normal 18 3 4 2 6 4" xfId="37477" xr:uid="{3719744D-F773-4C9C-A9B7-28C07D70F3F0}"/>
    <cellStyle name="Normal 18 3 4 2 7" xfId="22867" xr:uid="{97DC8CDF-1A3F-446F-82FF-C07B45C3F0EB}"/>
    <cellStyle name="Normal 18 3 4 2 7 2" xfId="41635" xr:uid="{17E48E32-7354-4699-BEA9-249DE4D42C32}"/>
    <cellStyle name="Normal 18 3 4 2 8" xfId="13476" xr:uid="{9B3B69D2-4798-4130-AD93-640A86913756}"/>
    <cellStyle name="Normal 18 3 4 2 9" xfId="32254" xr:uid="{192D2B37-055D-4A15-A2A3-B370C054F520}"/>
    <cellStyle name="Normal 18 3 4 3" xfId="1533" xr:uid="{DDB128A3-E7DE-4D7E-BEB3-3CD6C79A5B12}"/>
    <cellStyle name="Normal 18 3 4 3 10" xfId="51590" xr:uid="{2AFBF57A-2C44-4FC9-A6A1-49014F305B6D}"/>
    <cellStyle name="Normal 18 3 4 3 11" xfId="3819" xr:uid="{5AF8184F-8461-4FE7-AA09-6DF6BB373836}"/>
    <cellStyle name="Normal 18 3 4 3 12" xfId="59642" xr:uid="{CA9D076C-391F-45CA-9682-25F597A35642}"/>
    <cellStyle name="Normal 18 3 4 3 2" xfId="3004" xr:uid="{6FC084C3-A8C4-4AED-A469-21AA01C6AC6D}"/>
    <cellStyle name="Normal 18 3 4 3 2 10" xfId="59643" xr:uid="{D60892B1-DEEA-4D8F-80C0-C6A4128429E9}"/>
    <cellStyle name="Normal 18 3 4 3 2 2" xfId="7513" xr:uid="{8855DDFB-A112-4FBE-8A86-3483708DAB63}"/>
    <cellStyle name="Normal 18 3 4 3 2 2 2" xfId="12082" xr:uid="{09BC7E32-5AAD-412B-9F39-18FE84C7BCB1}"/>
    <cellStyle name="Normal 18 3 4 3 2 2 2 2" xfId="30876" xr:uid="{C9DBD410-0D14-40B4-921E-5680FD81A67F}"/>
    <cellStyle name="Normal 18 3 4 3 2 2 2 2 2" xfId="49638" xr:uid="{D08992BA-4D5F-40D1-98BC-8F277F1372C6}"/>
    <cellStyle name="Normal 18 3 4 3 2 2 2 3" xfId="21485" xr:uid="{BB8F7217-395F-40D7-85E8-AD7D0AFF4507}"/>
    <cellStyle name="Normal 18 3 4 3 2 2 2 4" xfId="40257" xr:uid="{08F1FC72-36EE-4AC9-9309-4909665A2A98}"/>
    <cellStyle name="Normal 18 3 4 3 2 2 3" xfId="26548" xr:uid="{8BFE8CDB-51CF-4189-BD9F-839887A7C614}"/>
    <cellStyle name="Normal 18 3 4 3 2 2 3 2" xfId="45310" xr:uid="{F168AE90-D7A2-4974-AEE4-397A6742E25E}"/>
    <cellStyle name="Normal 18 3 4 3 2 2 4" xfId="17157" xr:uid="{4F508E5B-BDB8-46AE-9B00-CCA0D24290A8}"/>
    <cellStyle name="Normal 18 3 4 3 2 2 5" xfId="35929" xr:uid="{EFF092E0-889E-4CF4-9C11-DCBC20A985E7}"/>
    <cellStyle name="Normal 18 3 4 3 2 2 6" xfId="54368" xr:uid="{F585A65B-34D8-47A1-BC9F-C37FD61E1909}"/>
    <cellStyle name="Normal 18 3 4 3 2 2 7" xfId="62206" xr:uid="{709642A4-B255-43EF-A443-C32D863D1661}"/>
    <cellStyle name="Normal 18 3 4 3 2 3" xfId="12083" xr:uid="{E57303EC-2CFA-4CDB-BE3F-9970DBA8E64B}"/>
    <cellStyle name="Normal 18 3 4 3 2 3 2" xfId="30877" xr:uid="{2679F3BE-9EFB-4A19-9EEC-6B05814ED9E7}"/>
    <cellStyle name="Normal 18 3 4 3 2 3 2 2" xfId="49639" xr:uid="{6B7E293E-3E80-4F7E-9866-98B80643F037}"/>
    <cellStyle name="Normal 18 3 4 3 2 3 3" xfId="21486" xr:uid="{0CA18BE9-E824-4A6C-A224-7336EC9FD190}"/>
    <cellStyle name="Normal 18 3 4 3 2 3 4" xfId="40258" xr:uid="{B4C9BD28-B590-4FE0-9243-BE99A291B1EB}"/>
    <cellStyle name="Normal 18 3 4 3 2 3 5" xfId="54369" xr:uid="{340193B4-1A2D-44F5-AA5A-83C6C1018E11}"/>
    <cellStyle name="Normal 18 3 4 3 2 3 6" xfId="62207" xr:uid="{ABE0DB09-6AC9-4F62-A379-11D5F47E9309}"/>
    <cellStyle name="Normal 18 3 4 3 2 4" xfId="9243" xr:uid="{CF98D2B3-C99D-4B71-9270-95E2E80BA7DF}"/>
    <cellStyle name="Normal 18 3 4 3 2 4 2" xfId="28099" xr:uid="{7E2AC1CB-2F6C-424B-8F59-0343BB1CEBBB}"/>
    <cellStyle name="Normal 18 3 4 3 2 4 2 2" xfId="46861" xr:uid="{97B01B5F-30AD-44C7-B30D-7E221C82E464}"/>
    <cellStyle name="Normal 18 3 4 3 2 4 3" xfId="18708" xr:uid="{480CFC6C-533F-4DE2-99F5-1471E4C4056E}"/>
    <cellStyle name="Normal 18 3 4 3 2 4 4" xfId="37480" xr:uid="{F80A27CE-E075-460D-ACB9-E478789DB068}"/>
    <cellStyle name="Normal 18 3 4 3 2 5" xfId="24443" xr:uid="{C2EE6505-C77A-4D26-882F-C0154EC1A2CB}"/>
    <cellStyle name="Normal 18 3 4 3 2 5 2" xfId="43206" xr:uid="{E2BDE687-483C-4839-A238-7FE279AFE4D7}"/>
    <cellStyle name="Normal 18 3 4 3 2 6" xfId="15052" xr:uid="{47D36A3A-029B-4619-8E37-F6D689226E6D}"/>
    <cellStyle name="Normal 18 3 4 3 2 7" xfId="33825" xr:uid="{8D26CC61-1073-45F1-A8EA-7326ED8A8C68}"/>
    <cellStyle name="Normal 18 3 4 3 2 8" xfId="51591" xr:uid="{35014FF7-D3BA-4298-A436-C33B0682ED03}"/>
    <cellStyle name="Normal 18 3 4 3 2 9" xfId="5396" xr:uid="{354C53FB-C1A6-489E-A1A8-277967D39E1F}"/>
    <cellStyle name="Normal 18 3 4 3 3" xfId="6172" xr:uid="{EE029686-F7F3-490C-A169-E0571C342510}"/>
    <cellStyle name="Normal 18 3 4 3 3 2" xfId="12084" xr:uid="{C173D556-1DDC-4592-8666-26CB39AC6731}"/>
    <cellStyle name="Normal 18 3 4 3 3 2 2" xfId="30878" xr:uid="{58B434BC-43CA-47E1-A9FE-CE2A27A67699}"/>
    <cellStyle name="Normal 18 3 4 3 3 2 2 2" xfId="49640" xr:uid="{96A782C6-C7BB-4475-886F-D970243B896A}"/>
    <cellStyle name="Normal 18 3 4 3 3 2 3" xfId="21487" xr:uid="{3690347F-58A3-4176-9B3C-5E12D47107C7}"/>
    <cellStyle name="Normal 18 3 4 3 3 2 4" xfId="40259" xr:uid="{7D4B9E3A-4675-4605-BDD6-C0354A904C9F}"/>
    <cellStyle name="Normal 18 3 4 3 3 3" xfId="25219" xr:uid="{A64B8BA5-5643-42C5-9D03-3CD8CA8B0244}"/>
    <cellStyle name="Normal 18 3 4 3 3 3 2" xfId="43981" xr:uid="{A8B9D665-B6B4-4B2B-9201-A12FA2C32766}"/>
    <cellStyle name="Normal 18 3 4 3 3 4" xfId="15828" xr:uid="{7DC59C93-4432-4609-9F2E-9BB1CBBBFCEE}"/>
    <cellStyle name="Normal 18 3 4 3 3 5" xfId="34600" xr:uid="{0460638B-A518-4DAB-B2C6-8CF7C7BD1BC7}"/>
    <cellStyle name="Normal 18 3 4 3 3 6" xfId="54370" xr:uid="{919EC77D-78AD-4337-AB90-5C9C95386AB9}"/>
    <cellStyle name="Normal 18 3 4 3 3 7" xfId="62208" xr:uid="{C282906D-5F49-42A7-B7EF-6444B2679FCA}"/>
    <cellStyle name="Normal 18 3 4 3 4" xfId="4621" xr:uid="{72D14B75-603D-4DFC-AB7E-5E68D8DF58AE}"/>
    <cellStyle name="Normal 18 3 4 3 4 2" xfId="12085" xr:uid="{945D87EB-7FE3-470C-828A-CFA80F7C3C5C}"/>
    <cellStyle name="Normal 18 3 4 3 4 2 2" xfId="30879" xr:uid="{43409E15-94C0-475E-A2FD-2487FB625F89}"/>
    <cellStyle name="Normal 18 3 4 3 4 2 2 2" xfId="49641" xr:uid="{DE08B955-7FE3-4F58-95CC-2B67A912E880}"/>
    <cellStyle name="Normal 18 3 4 3 4 2 3" xfId="21488" xr:uid="{EA236018-79F0-46DB-BC0E-6A0BED66524A}"/>
    <cellStyle name="Normal 18 3 4 3 4 2 4" xfId="40260" xr:uid="{A6EED863-0760-4AD7-B25F-8879BA12EEA8}"/>
    <cellStyle name="Normal 18 3 4 3 4 3" xfId="23668" xr:uid="{1B449C0F-E604-466D-A260-8AF797E2A41B}"/>
    <cellStyle name="Normal 18 3 4 3 4 3 2" xfId="42431" xr:uid="{1D2727F9-5335-49A8-BD74-2C85E765CF83}"/>
    <cellStyle name="Normal 18 3 4 3 4 4" xfId="14277" xr:uid="{0E6CB528-E13A-40E5-8C62-36319C148D84}"/>
    <cellStyle name="Normal 18 3 4 3 4 5" xfId="33050" xr:uid="{87DF0CF1-7FFA-4620-A148-1A6751D866C0}"/>
    <cellStyle name="Normal 18 3 4 3 4 6" xfId="54371" xr:uid="{12DA7C7F-7D78-4ED6-8719-33787CBA4EA3}"/>
    <cellStyle name="Normal 18 3 4 3 4 7" xfId="62209" xr:uid="{7D5AA708-4CD0-4FE1-BA02-C6434A3CFA3E}"/>
    <cellStyle name="Normal 18 3 4 3 5" xfId="7512" xr:uid="{D1D27F58-99A0-45E0-B538-A1D83F8EE184}"/>
    <cellStyle name="Normal 18 3 4 3 5 2" xfId="26547" xr:uid="{FF6A6E9B-6A5B-4094-A6A9-C080C4E11E2D}"/>
    <cellStyle name="Normal 18 3 4 3 5 2 2" xfId="45309" xr:uid="{DDF220FF-3BE6-4F26-8EF9-3AD21D2DB071}"/>
    <cellStyle name="Normal 18 3 4 3 5 3" xfId="17156" xr:uid="{75895BCF-21D5-4CC2-A9FA-8EF4F6C97CB6}"/>
    <cellStyle name="Normal 18 3 4 3 5 4" xfId="35928" xr:uid="{1978CA28-6E40-4D43-B485-B44F37D63CCD}"/>
    <cellStyle name="Normal 18 3 4 3 6" xfId="9242" xr:uid="{0EB77533-2ACA-4D61-8275-F4B2BAC0C0B0}"/>
    <cellStyle name="Normal 18 3 4 3 6 2" xfId="28098" xr:uid="{F464A13A-8B5A-45E1-AB0D-786E3BC12047}"/>
    <cellStyle name="Normal 18 3 4 3 6 2 2" xfId="46860" xr:uid="{A660CB7E-46AE-4E6D-9FA6-9B84C3FC9A01}"/>
    <cellStyle name="Normal 18 3 4 3 6 3" xfId="18707" xr:uid="{6E55F70C-D9FF-42C2-8883-0594AA825649}"/>
    <cellStyle name="Normal 18 3 4 3 6 4" xfId="37479" xr:uid="{E919A9A2-BDE8-4972-AA47-68E6A957363C}"/>
    <cellStyle name="Normal 18 3 4 3 7" xfId="22868" xr:uid="{96A6A614-0CE4-419E-BED0-6BFB16F921EC}"/>
    <cellStyle name="Normal 18 3 4 3 7 2" xfId="41636" xr:uid="{22EE8B72-3AC9-487F-823F-C18A340719FE}"/>
    <cellStyle name="Normal 18 3 4 3 8" xfId="13477" xr:uid="{E9FDE295-23F4-40FE-A472-9D30517BBCDA}"/>
    <cellStyle name="Normal 18 3 4 3 9" xfId="32255" xr:uid="{99B0E97D-B34A-413B-A586-D4C12A1FC10F}"/>
    <cellStyle name="Normal 18 3 4 4" xfId="3005" xr:uid="{873A1F36-135E-4363-839F-FC57D2EC782E}"/>
    <cellStyle name="Normal 18 3 4 4 10" xfId="59644" xr:uid="{6168C4C2-E215-4055-B01D-A17A9C209B48}"/>
    <cellStyle name="Normal 18 3 4 4 2" xfId="7514" xr:uid="{23ECC3EE-4856-4831-B178-F969CDDE0497}"/>
    <cellStyle name="Normal 18 3 4 4 2 2" xfId="12086" xr:uid="{E82FA49F-1EB5-4423-BBC9-39F23FBB991E}"/>
    <cellStyle name="Normal 18 3 4 4 2 2 2" xfId="30880" xr:uid="{E8FE7B16-960F-4D6D-B66F-391AC5F9A676}"/>
    <cellStyle name="Normal 18 3 4 4 2 2 2 2" xfId="49642" xr:uid="{6FC25FF1-B70E-45F8-9C5B-B06F229EC999}"/>
    <cellStyle name="Normal 18 3 4 4 2 2 3" xfId="21489" xr:uid="{92A009F5-390B-43CE-8B20-EE365E180742}"/>
    <cellStyle name="Normal 18 3 4 4 2 2 4" xfId="40261" xr:uid="{87F97E89-3AF3-4A7E-B77A-B28A3C7DC315}"/>
    <cellStyle name="Normal 18 3 4 4 2 3" xfId="26549" xr:uid="{4A5C1E89-0786-424A-9CB5-81D8A69009A6}"/>
    <cellStyle name="Normal 18 3 4 4 2 3 2" xfId="45311" xr:uid="{F1EE88FE-54B3-4E0D-BF5D-9DF2012A88BA}"/>
    <cellStyle name="Normal 18 3 4 4 2 4" xfId="17158" xr:uid="{D5999C6C-468C-4B9B-B93C-0C6CF3694546}"/>
    <cellStyle name="Normal 18 3 4 4 2 5" xfId="35930" xr:uid="{5E2594AA-DC54-4B46-B068-A8C9FCE4474C}"/>
    <cellStyle name="Normal 18 3 4 4 2 6" xfId="54372" xr:uid="{DA026B9F-4C52-4E68-9DCF-784499BAF660}"/>
    <cellStyle name="Normal 18 3 4 4 2 7" xfId="62210" xr:uid="{BE3836AC-AA85-49FD-9DCC-3A6A50B0F7C8}"/>
    <cellStyle name="Normal 18 3 4 4 3" xfId="12087" xr:uid="{A88986C3-97B0-4F6B-9BD6-F267B8567EF2}"/>
    <cellStyle name="Normal 18 3 4 4 3 2" xfId="30881" xr:uid="{B097AC20-0661-4D5D-8254-F001A2C259D3}"/>
    <cellStyle name="Normal 18 3 4 4 3 2 2" xfId="49643" xr:uid="{75E3E586-8508-4D87-94E3-41E074C2D8A8}"/>
    <cellStyle name="Normal 18 3 4 4 3 3" xfId="21490" xr:uid="{39181809-82C3-45E3-A92F-566F6C05ECEE}"/>
    <cellStyle name="Normal 18 3 4 4 3 4" xfId="40262" xr:uid="{677E80E9-7C62-400C-9621-25814194825A}"/>
    <cellStyle name="Normal 18 3 4 4 3 5" xfId="54373" xr:uid="{44D1D032-7CA5-458F-8274-E04AFFC47D07}"/>
    <cellStyle name="Normal 18 3 4 4 3 6" xfId="62211" xr:uid="{C535870F-5BDF-4933-B52D-90D921257DCB}"/>
    <cellStyle name="Normal 18 3 4 4 4" xfId="9244" xr:uid="{A9A09784-C015-4564-BDE9-EC68AE091CE0}"/>
    <cellStyle name="Normal 18 3 4 4 4 2" xfId="28100" xr:uid="{D01F0FEB-DCBB-4DCA-AFB8-EB54FFF5D2D9}"/>
    <cellStyle name="Normal 18 3 4 4 4 2 2" xfId="46862" xr:uid="{5169780B-BEE8-4D07-AE2E-136219699D46}"/>
    <cellStyle name="Normal 18 3 4 4 4 3" xfId="18709" xr:uid="{3AF2F0C5-FDC3-493B-8B96-4C8479F39BB9}"/>
    <cellStyle name="Normal 18 3 4 4 4 4" xfId="37481" xr:uid="{CF574D60-7B37-4284-9821-DDF1D477E67B}"/>
    <cellStyle name="Normal 18 3 4 4 5" xfId="24010" xr:uid="{3E6D0FBC-5612-42B2-97EC-52A23AC1AAD5}"/>
    <cellStyle name="Normal 18 3 4 4 5 2" xfId="42773" xr:uid="{5AE59590-4765-44CA-A5DF-14E0BE90F888}"/>
    <cellStyle name="Normal 18 3 4 4 6" xfId="14619" xr:uid="{4CAC7267-8B82-41A3-A370-C985F943A7DD}"/>
    <cellStyle name="Normal 18 3 4 4 7" xfId="33392" xr:uid="{DFC5400D-A948-409C-89E8-119320BAFB6B}"/>
    <cellStyle name="Normal 18 3 4 4 8" xfId="51592" xr:uid="{4E530DA4-000D-4FA3-9195-C044B592D3B1}"/>
    <cellStyle name="Normal 18 3 4 4 9" xfId="4963" xr:uid="{836A788B-35F2-4EA6-8457-519CEB38A6F9}"/>
    <cellStyle name="Normal 18 3 4 5" xfId="5739" xr:uid="{5952495B-0B2C-404F-AF54-84D1C9389135}"/>
    <cellStyle name="Normal 18 3 4 5 2" xfId="12088" xr:uid="{98EB7313-1423-41C7-BAC3-215E90F7264A}"/>
    <cellStyle name="Normal 18 3 4 5 2 2" xfId="30882" xr:uid="{E8811ED3-EBB4-4F55-A708-1E8B80A2DDE2}"/>
    <cellStyle name="Normal 18 3 4 5 2 2 2" xfId="49644" xr:uid="{41EB2F27-1793-45C7-827B-D4DC02530908}"/>
    <cellStyle name="Normal 18 3 4 5 2 3" xfId="21491" xr:uid="{3D9C9620-AFD2-4C95-8290-C55A5AC3B0F9}"/>
    <cellStyle name="Normal 18 3 4 5 2 4" xfId="40263" xr:uid="{A634A385-21AF-4C30-816D-6D56FBEEDF56}"/>
    <cellStyle name="Normal 18 3 4 5 3" xfId="24786" xr:uid="{55C8A5AC-B381-460D-BC75-281388E91FA0}"/>
    <cellStyle name="Normal 18 3 4 5 3 2" xfId="43548" xr:uid="{C65DEAD5-BB62-4E06-AF63-80265D90AF37}"/>
    <cellStyle name="Normal 18 3 4 5 4" xfId="15395" xr:uid="{01AC2045-0B44-415A-87D9-04DCB61CB26B}"/>
    <cellStyle name="Normal 18 3 4 5 5" xfId="34167" xr:uid="{C895B9D5-302B-44F0-BE92-B4B2CEDD08BB}"/>
    <cellStyle name="Normal 18 3 4 5 6" xfId="54374" xr:uid="{D4BC12FD-E48E-4E83-A1B8-0A9845343262}"/>
    <cellStyle name="Normal 18 3 4 5 7" xfId="62212" xr:uid="{677C244B-E0CF-4A21-802A-869CBAA8AD43}"/>
    <cellStyle name="Normal 18 3 4 6" xfId="4188" xr:uid="{00ADB975-8C27-4BF6-B844-629B341EBFAC}"/>
    <cellStyle name="Normal 18 3 4 6 2" xfId="12089" xr:uid="{029D76F1-A1BE-4AA9-AC73-3C860C4EFF58}"/>
    <cellStyle name="Normal 18 3 4 6 2 2" xfId="30883" xr:uid="{D2FF186A-337C-492E-A6D7-D71579F11B29}"/>
    <cellStyle name="Normal 18 3 4 6 2 2 2" xfId="49645" xr:uid="{D3B4CBC3-FAAA-4946-A44E-8A1182B5B43A}"/>
    <cellStyle name="Normal 18 3 4 6 2 3" xfId="21492" xr:uid="{761F3864-0850-48FA-B821-A1234B8DBC77}"/>
    <cellStyle name="Normal 18 3 4 6 2 4" xfId="40264" xr:uid="{558BA2F9-9F60-49BE-A217-A6388A7F9B14}"/>
    <cellStyle name="Normal 18 3 4 6 3" xfId="23235" xr:uid="{42789EF8-34D9-41FC-900A-1F463EEA5FF3}"/>
    <cellStyle name="Normal 18 3 4 6 3 2" xfId="41998" xr:uid="{04C57B8B-DA6E-4CDD-8E1F-BE4C9E4C98A2}"/>
    <cellStyle name="Normal 18 3 4 6 4" xfId="13844" xr:uid="{170B418F-7528-49B1-B1BF-3F46FCC582C1}"/>
    <cellStyle name="Normal 18 3 4 6 5" xfId="32617" xr:uid="{FF14F447-5E2A-4E61-8019-5EDE515764A7}"/>
    <cellStyle name="Normal 18 3 4 6 6" xfId="54375" xr:uid="{9DBA5112-D8D2-45F9-AC92-9166451F144B}"/>
    <cellStyle name="Normal 18 3 4 6 7" xfId="62213" xr:uid="{841D15E9-1618-4A23-BB3A-90BAD4674392}"/>
    <cellStyle name="Normal 18 3 4 7" xfId="7509" xr:uid="{D200C92F-332A-4BF4-B6F9-AC04CAD415D0}"/>
    <cellStyle name="Normal 18 3 4 7 2" xfId="26544" xr:uid="{701EFE0C-1052-4578-9D93-EB88EC996796}"/>
    <cellStyle name="Normal 18 3 4 7 2 2" xfId="45306" xr:uid="{90744BA2-3F85-4301-9762-3CCD78F34108}"/>
    <cellStyle name="Normal 18 3 4 7 3" xfId="17153" xr:uid="{237A51BE-BC4E-4B00-876E-D80C5F23E06C}"/>
    <cellStyle name="Normal 18 3 4 7 4" xfId="35925" xr:uid="{A91FEA6A-B8B9-4198-B943-7FB2F42729BB}"/>
    <cellStyle name="Normal 18 3 4 8" xfId="9239" xr:uid="{03B58D3B-69E2-4EF2-A26C-BC3557B60157}"/>
    <cellStyle name="Normal 18 3 4 8 2" xfId="28095" xr:uid="{E68B2771-0AF0-42D2-AF29-C46C5E366976}"/>
    <cellStyle name="Normal 18 3 4 8 2 2" xfId="46857" xr:uid="{D78432B1-3E4A-416F-859F-297E3EC6D635}"/>
    <cellStyle name="Normal 18 3 4 8 3" xfId="18704" xr:uid="{FCB88937-5F32-4C13-942B-920B3F7DF166}"/>
    <cellStyle name="Normal 18 3 4 8 4" xfId="37476" xr:uid="{B7A86599-BEC8-4CC3-BA7A-2F832BEC6EDF}"/>
    <cellStyle name="Normal 18 3 4 9" xfId="22866" xr:uid="{95EE2678-66D7-443D-810D-885964A24EEA}"/>
    <cellStyle name="Normal 18 3 4 9 2" xfId="41634" xr:uid="{540251E0-0CA0-41AD-8784-14ACA527117F}"/>
    <cellStyle name="Normal 18 3 5" xfId="1739" xr:uid="{630F327D-6643-4930-947D-07C9A952AB65}"/>
    <cellStyle name="Normal 18 3 5 10" xfId="13478" xr:uid="{AFB3B0F7-249E-45AD-94E5-2BE8AFF7764C}"/>
    <cellStyle name="Normal 18 3 5 11" xfId="32256" xr:uid="{EE1EE211-1C53-4AAC-BBA9-2FD9D959B1C9}"/>
    <cellStyle name="Normal 18 3 5 12" xfId="51593" xr:uid="{C480DB8A-9C27-414C-998C-DE77D1B90512}"/>
    <cellStyle name="Normal 18 3 5 13" xfId="3820" xr:uid="{5194C508-A835-43E8-976E-AE797A081F37}"/>
    <cellStyle name="Normal 18 3 5 14" xfId="59645" xr:uid="{F394D6BA-8A74-44B5-9FAC-0CB27447B591}"/>
    <cellStyle name="Normal 18 3 5 2" xfId="3006" xr:uid="{ADA14FFA-F04E-4E94-AC22-C2E197720E3A}"/>
    <cellStyle name="Normal 18 3 5 2 10" xfId="51594" xr:uid="{99A33527-52E7-440E-9AD8-DF88A2E22D24}"/>
    <cellStyle name="Normal 18 3 5 2 11" xfId="3821" xr:uid="{4C5CA29A-6F27-45CD-88FC-CFCE4F016BF9}"/>
    <cellStyle name="Normal 18 3 5 2 12" xfId="59646" xr:uid="{A264814A-F203-4BBB-823A-73D6F8CB479B}"/>
    <cellStyle name="Normal 18 3 5 2 2" xfId="3007" xr:uid="{F8B04BC7-2200-4F98-A587-862BEC03587D}"/>
    <cellStyle name="Normal 18 3 5 2 2 10" xfId="59647" xr:uid="{9E353822-E5EB-4FEE-87C7-8830EB960432}"/>
    <cellStyle name="Normal 18 3 5 2 2 2" xfId="7517" xr:uid="{B4A7BB0B-1514-4433-B928-522965A7ECB9}"/>
    <cellStyle name="Normal 18 3 5 2 2 2 2" xfId="12090" xr:uid="{79BB5F7D-2082-4E62-8E1B-6C4F1EE11B79}"/>
    <cellStyle name="Normal 18 3 5 2 2 2 2 2" xfId="30884" xr:uid="{1E5F9958-4BF8-4EC6-A778-CD4E8DEBBB66}"/>
    <cellStyle name="Normal 18 3 5 2 2 2 2 2 2" xfId="49646" xr:uid="{C779D3AB-D833-4350-94BD-F55BA24403A0}"/>
    <cellStyle name="Normal 18 3 5 2 2 2 2 3" xfId="21493" xr:uid="{F7FCD811-9E8B-439A-B02E-F03E099334B1}"/>
    <cellStyle name="Normal 18 3 5 2 2 2 2 4" xfId="40265" xr:uid="{E444EE18-84C4-4D3D-AF9F-9E3F0366C4C0}"/>
    <cellStyle name="Normal 18 3 5 2 2 2 3" xfId="26552" xr:uid="{C3B18E9F-3E50-4FBF-A2BA-D239CD04D9C7}"/>
    <cellStyle name="Normal 18 3 5 2 2 2 3 2" xfId="45314" xr:uid="{675E8AA1-B23E-4F38-B158-8452A5B3ADD8}"/>
    <cellStyle name="Normal 18 3 5 2 2 2 4" xfId="17161" xr:uid="{EACB85F1-038E-4B21-A3F4-33C2BA05D87F}"/>
    <cellStyle name="Normal 18 3 5 2 2 2 5" xfId="35933" xr:uid="{7A4F53D0-9B85-4822-82BD-C075A6BB03F7}"/>
    <cellStyle name="Normal 18 3 5 2 2 2 6" xfId="54376" xr:uid="{18FBFD07-6329-44C7-AF3F-31478F049A7F}"/>
    <cellStyle name="Normal 18 3 5 2 2 2 7" xfId="62214" xr:uid="{E8ACC163-0F23-45C5-91B2-015E1DF158F9}"/>
    <cellStyle name="Normal 18 3 5 2 2 3" xfId="12091" xr:uid="{94E6CBBC-8D52-4B9E-8CD1-585348DFA3D6}"/>
    <cellStyle name="Normal 18 3 5 2 2 3 2" xfId="30885" xr:uid="{AFBF6810-B284-4E7F-8117-950FF2955A4A}"/>
    <cellStyle name="Normal 18 3 5 2 2 3 2 2" xfId="49647" xr:uid="{FA6FB5A8-9C68-47CE-94B2-8C2465EECF7D}"/>
    <cellStyle name="Normal 18 3 5 2 2 3 3" xfId="21494" xr:uid="{DD034D55-A056-4416-A7FF-C5E330D76DD1}"/>
    <cellStyle name="Normal 18 3 5 2 2 3 4" xfId="40266" xr:uid="{F23B62C9-2A4D-4444-AE3A-CDE55C6DC265}"/>
    <cellStyle name="Normal 18 3 5 2 2 3 5" xfId="54377" xr:uid="{EE6ED49F-88AC-42ED-8E92-2FE503B75470}"/>
    <cellStyle name="Normal 18 3 5 2 2 3 6" xfId="62215" xr:uid="{51BCEF13-9328-4A50-964B-C505B1CDCED2}"/>
    <cellStyle name="Normal 18 3 5 2 2 4" xfId="9247" xr:uid="{A0F50BD6-CD8D-4F03-BA07-A5C792C1EB08}"/>
    <cellStyle name="Normal 18 3 5 2 2 4 2" xfId="28103" xr:uid="{C4C8A798-57C9-4865-AC80-0CDB9099AE4D}"/>
    <cellStyle name="Normal 18 3 5 2 2 4 2 2" xfId="46865" xr:uid="{66BB14D3-BBB8-472B-A947-CCEB83639DAE}"/>
    <cellStyle name="Normal 18 3 5 2 2 4 3" xfId="18712" xr:uid="{7175D501-01C4-4FC7-9DC7-F976F834A01B}"/>
    <cellStyle name="Normal 18 3 5 2 2 4 4" xfId="37484" xr:uid="{BC417754-04BC-45BA-8878-71C2A7A05023}"/>
    <cellStyle name="Normal 18 3 5 2 2 5" xfId="24268" xr:uid="{FB7155EE-26B2-4842-B162-88B592C506A3}"/>
    <cellStyle name="Normal 18 3 5 2 2 5 2" xfId="43031" xr:uid="{2F12E428-92A7-4437-80E8-DDCEE63653DC}"/>
    <cellStyle name="Normal 18 3 5 2 2 6" xfId="14877" xr:uid="{B1FC1BE4-2D48-48A7-96D0-896D5E6BE998}"/>
    <cellStyle name="Normal 18 3 5 2 2 7" xfId="33650" xr:uid="{BE2C7D29-DA11-42B4-A0A5-31CDA4316B51}"/>
    <cellStyle name="Normal 18 3 5 2 2 8" xfId="51595" xr:uid="{20D5D867-3261-43A9-A77A-A2DD73FD5E12}"/>
    <cellStyle name="Normal 18 3 5 2 2 9" xfId="5221" xr:uid="{13D8AA7C-215E-4F94-9386-47207B78CD4B}"/>
    <cellStyle name="Normal 18 3 5 2 3" xfId="5997" xr:uid="{A7048BB7-7FFB-4A16-A656-9D1131898722}"/>
    <cellStyle name="Normal 18 3 5 2 3 2" xfId="12092" xr:uid="{F770B122-6782-41C8-B18B-A9988A34FF79}"/>
    <cellStyle name="Normal 18 3 5 2 3 2 2" xfId="30886" xr:uid="{020B066E-3BE8-4E85-9EC4-E624A7E70833}"/>
    <cellStyle name="Normal 18 3 5 2 3 2 2 2" xfId="49648" xr:uid="{80DBCB21-AD83-4066-812E-B7EB98CA8239}"/>
    <cellStyle name="Normal 18 3 5 2 3 2 3" xfId="21495" xr:uid="{AC4434E5-59E3-47ED-B8A7-86548C5A80C7}"/>
    <cellStyle name="Normal 18 3 5 2 3 2 4" xfId="40267" xr:uid="{F1BBF1DB-C09A-400F-AB92-4C0F1A92E3FE}"/>
    <cellStyle name="Normal 18 3 5 2 3 3" xfId="25044" xr:uid="{50D3EDC0-13DC-46A0-A56C-197E3D313E8F}"/>
    <cellStyle name="Normal 18 3 5 2 3 3 2" xfId="43806" xr:uid="{18D4FB5E-EE52-44B3-91AE-5A23F81EF63B}"/>
    <cellStyle name="Normal 18 3 5 2 3 4" xfId="15653" xr:uid="{62C15836-B40E-4728-800E-901BBE18D11B}"/>
    <cellStyle name="Normal 18 3 5 2 3 5" xfId="34425" xr:uid="{542093F1-4653-437B-976D-F33ADB69048D}"/>
    <cellStyle name="Normal 18 3 5 2 3 6" xfId="54378" xr:uid="{36F80A15-A142-4B20-92BF-ADD6691BF81E}"/>
    <cellStyle name="Normal 18 3 5 2 3 7" xfId="62216" xr:uid="{C4D7FB6F-758B-4479-9881-66E8ED1EFEAF}"/>
    <cellStyle name="Normal 18 3 5 2 4" xfId="4446" xr:uid="{765FDCAB-E4A2-471D-91E5-DDF104F8E075}"/>
    <cellStyle name="Normal 18 3 5 2 4 2" xfId="12093" xr:uid="{F8EFD803-2663-473E-9FEB-C059E6D67C15}"/>
    <cellStyle name="Normal 18 3 5 2 4 2 2" xfId="30887" xr:uid="{D7D497B7-6C1E-4E0E-83F9-4E5B7D7C1907}"/>
    <cellStyle name="Normal 18 3 5 2 4 2 2 2" xfId="49649" xr:uid="{70D811E9-E6AF-4ACC-BEB2-9CC3C48D7D4D}"/>
    <cellStyle name="Normal 18 3 5 2 4 2 3" xfId="21496" xr:uid="{8D6C692B-E45B-4CCB-B911-4961FECD2002}"/>
    <cellStyle name="Normal 18 3 5 2 4 2 4" xfId="40268" xr:uid="{23BC43B1-1170-40FB-88E1-47C71E5397CD}"/>
    <cellStyle name="Normal 18 3 5 2 4 3" xfId="23493" xr:uid="{3122959B-974A-4C57-B6C2-9634AF746811}"/>
    <cellStyle name="Normal 18 3 5 2 4 3 2" xfId="42256" xr:uid="{C45472CE-31F7-4E75-9D86-4FAFE71BDEDF}"/>
    <cellStyle name="Normal 18 3 5 2 4 4" xfId="14102" xr:uid="{D7AF58FD-6595-4FDA-99F8-BF33517D26F8}"/>
    <cellStyle name="Normal 18 3 5 2 4 5" xfId="32875" xr:uid="{839FD7E2-CE9F-4973-9EDF-E8FF9B6CA3D0}"/>
    <cellStyle name="Normal 18 3 5 2 4 6" xfId="54379" xr:uid="{CEE018FF-168B-466F-B3E2-416C94CEA136}"/>
    <cellStyle name="Normal 18 3 5 2 4 7" xfId="62217" xr:uid="{F857F415-73C3-45C1-9BB5-618AE0856BD1}"/>
    <cellStyle name="Normal 18 3 5 2 5" xfId="7516" xr:uid="{AFEC8C0A-ECB1-4E0A-B17E-304BD6B8B0FF}"/>
    <cellStyle name="Normal 18 3 5 2 5 2" xfId="26551" xr:uid="{3F1B4A60-9FC5-4D02-AC08-3E3623DD49ED}"/>
    <cellStyle name="Normal 18 3 5 2 5 2 2" xfId="45313" xr:uid="{662B1507-762C-4411-94AB-216B5531FFFD}"/>
    <cellStyle name="Normal 18 3 5 2 5 3" xfId="17160" xr:uid="{2E52BCF2-A2C5-41C2-8DA4-118FB87DB9FE}"/>
    <cellStyle name="Normal 18 3 5 2 5 4" xfId="35932" xr:uid="{C3F5ABB6-8DFB-4072-8715-74A33646E95D}"/>
    <cellStyle name="Normal 18 3 5 2 6" xfId="9246" xr:uid="{DA01827E-64E0-4805-B1F8-F056B1460728}"/>
    <cellStyle name="Normal 18 3 5 2 6 2" xfId="28102" xr:uid="{861EE5CB-B23A-405D-AF4B-B70222E765A0}"/>
    <cellStyle name="Normal 18 3 5 2 6 2 2" xfId="46864" xr:uid="{35065B99-7205-459B-8E5C-BB641B4AA984}"/>
    <cellStyle name="Normal 18 3 5 2 6 3" xfId="18711" xr:uid="{9675E47C-ACB0-4581-9F23-C66AC542CA10}"/>
    <cellStyle name="Normal 18 3 5 2 6 4" xfId="37483" xr:uid="{FA8D1575-676C-440B-9352-BD8ADBE857F0}"/>
    <cellStyle name="Normal 18 3 5 2 7" xfId="22870" xr:uid="{F5A5276E-1B46-4614-A79C-F11E0C2B6B59}"/>
    <cellStyle name="Normal 18 3 5 2 7 2" xfId="41638" xr:uid="{E26F9EE1-BA01-413B-BA80-FCCB7643400F}"/>
    <cellStyle name="Normal 18 3 5 2 8" xfId="13479" xr:uid="{A5455411-80B2-4AF2-97DF-537756A4196C}"/>
    <cellStyle name="Normal 18 3 5 2 9" xfId="32257" xr:uid="{66CC5120-452F-4EB5-BB15-84005A3E454C}"/>
    <cellStyle name="Normal 18 3 5 3" xfId="3008" xr:uid="{81A09EA4-EE63-422A-97FD-8A5C295D3F3C}"/>
    <cellStyle name="Normal 18 3 5 3 10" xfId="51596" xr:uid="{39446095-EC0C-4258-90FB-33B9516C5DDA}"/>
    <cellStyle name="Normal 18 3 5 3 11" xfId="3822" xr:uid="{72B2D61E-A37E-49DD-9EFF-2DFFE5CDEA5D}"/>
    <cellStyle name="Normal 18 3 5 3 12" xfId="59648" xr:uid="{71A5922B-9E32-49EC-A175-4A5AFCF114AC}"/>
    <cellStyle name="Normal 18 3 5 3 2" xfId="3009" xr:uid="{3EFDA417-6214-48A3-A544-E714C64E5C0A}"/>
    <cellStyle name="Normal 18 3 5 3 2 10" xfId="59649" xr:uid="{88BA9D39-B27C-4A1F-9163-53002082C01F}"/>
    <cellStyle name="Normal 18 3 5 3 2 2" xfId="7519" xr:uid="{A3FE7460-5695-4276-A597-953ED2247240}"/>
    <cellStyle name="Normal 18 3 5 3 2 2 2" xfId="12094" xr:uid="{957189D3-F729-495E-88DA-489E91862522}"/>
    <cellStyle name="Normal 18 3 5 3 2 2 2 2" xfId="30888" xr:uid="{C42A2995-B619-4045-A64D-B9AA71AC152F}"/>
    <cellStyle name="Normal 18 3 5 3 2 2 2 2 2" xfId="49650" xr:uid="{2FDB70E7-23C9-45B6-A8EB-862C8AABCC10}"/>
    <cellStyle name="Normal 18 3 5 3 2 2 2 3" xfId="21497" xr:uid="{263EA6B1-9D79-4842-B61D-D365C00BD560}"/>
    <cellStyle name="Normal 18 3 5 3 2 2 2 4" xfId="40269" xr:uid="{2539AD3C-E080-44DB-9199-89031E71FA67}"/>
    <cellStyle name="Normal 18 3 5 3 2 2 3" xfId="26554" xr:uid="{83B5C846-B1C9-489F-8459-E2CE4AD84670}"/>
    <cellStyle name="Normal 18 3 5 3 2 2 3 2" xfId="45316" xr:uid="{1C178DBF-CBA2-43F4-B10F-416A51B73ED8}"/>
    <cellStyle name="Normal 18 3 5 3 2 2 4" xfId="17163" xr:uid="{A3A3E4C9-F992-447D-9143-5650CE77C8F9}"/>
    <cellStyle name="Normal 18 3 5 3 2 2 5" xfId="35935" xr:uid="{11D416E5-A562-42A9-86F6-8606521BEB1E}"/>
    <cellStyle name="Normal 18 3 5 3 2 2 6" xfId="54380" xr:uid="{3DEB7BAB-A290-47DD-BC86-D623AEB0FD36}"/>
    <cellStyle name="Normal 18 3 5 3 2 2 7" xfId="62218" xr:uid="{FEB0B353-B434-4B14-81D2-6FDF9AED02C1}"/>
    <cellStyle name="Normal 18 3 5 3 2 3" xfId="12095" xr:uid="{FC35D689-7241-4A0A-99CB-14FEE548E652}"/>
    <cellStyle name="Normal 18 3 5 3 2 3 2" xfId="30889" xr:uid="{BC6F3106-E79C-4AF3-ACFC-6ECECB567F8A}"/>
    <cellStyle name="Normal 18 3 5 3 2 3 2 2" xfId="49651" xr:uid="{AA168D0E-E265-4761-992B-26AD4D224D72}"/>
    <cellStyle name="Normal 18 3 5 3 2 3 3" xfId="21498" xr:uid="{612584C0-4A74-438E-AB84-46BB3AFD230E}"/>
    <cellStyle name="Normal 18 3 5 3 2 3 4" xfId="40270" xr:uid="{711EF578-C7E7-429E-8250-CD17E9AAABBE}"/>
    <cellStyle name="Normal 18 3 5 3 2 3 5" xfId="54381" xr:uid="{7596059B-0E1C-435B-B39C-34C101604278}"/>
    <cellStyle name="Normal 18 3 5 3 2 3 6" xfId="62219" xr:uid="{CF30FD27-7DF3-4756-9BEE-FFCA73839109}"/>
    <cellStyle name="Normal 18 3 5 3 2 4" xfId="9249" xr:uid="{4E21AE72-93F6-4583-A6CB-951E2E21B335}"/>
    <cellStyle name="Normal 18 3 5 3 2 4 2" xfId="28105" xr:uid="{55A098A4-7906-4B91-A1DA-46070F60F24A}"/>
    <cellStyle name="Normal 18 3 5 3 2 4 2 2" xfId="46867" xr:uid="{55AFA5E6-D28D-41AA-AEAB-77D8A7657B3F}"/>
    <cellStyle name="Normal 18 3 5 3 2 4 3" xfId="18714" xr:uid="{E4606106-7F06-4EE1-A330-763A070E9E1E}"/>
    <cellStyle name="Normal 18 3 5 3 2 4 4" xfId="37486" xr:uid="{5B03312D-37F1-400A-A393-F8B0A2ED031C}"/>
    <cellStyle name="Normal 18 3 5 3 2 5" xfId="24486" xr:uid="{E8D7BA61-FCB0-409A-9436-26D42CB4DA86}"/>
    <cellStyle name="Normal 18 3 5 3 2 5 2" xfId="43249" xr:uid="{0BAAC747-9FB0-4670-B70F-BF4833DD301D}"/>
    <cellStyle name="Normal 18 3 5 3 2 6" xfId="15095" xr:uid="{1CA6AF08-D260-4F75-9716-2460C4CAB42D}"/>
    <cellStyle name="Normal 18 3 5 3 2 7" xfId="33868" xr:uid="{7BB751C7-0C49-48AE-841A-71572957506E}"/>
    <cellStyle name="Normal 18 3 5 3 2 8" xfId="51597" xr:uid="{C305E6AC-B046-442D-A51E-ECF084DC14F7}"/>
    <cellStyle name="Normal 18 3 5 3 2 9" xfId="5439" xr:uid="{437313B2-CFCE-4982-9C12-3943FFE31B93}"/>
    <cellStyle name="Normal 18 3 5 3 3" xfId="6215" xr:uid="{A40B6E58-DD73-4C9C-B67E-9E1453914E40}"/>
    <cellStyle name="Normal 18 3 5 3 3 2" xfId="12096" xr:uid="{944F2E52-AC26-4E34-811F-F6385C14C3C0}"/>
    <cellStyle name="Normal 18 3 5 3 3 2 2" xfId="30890" xr:uid="{263891DD-B22A-4D06-9B11-67B2D23A84A8}"/>
    <cellStyle name="Normal 18 3 5 3 3 2 2 2" xfId="49652" xr:uid="{585091CF-ABBC-4D2D-BAFC-8A103ECA5C8C}"/>
    <cellStyle name="Normal 18 3 5 3 3 2 3" xfId="21499" xr:uid="{5CA851FD-17B1-4BA2-964B-A6BF7D1B3AA4}"/>
    <cellStyle name="Normal 18 3 5 3 3 2 4" xfId="40271" xr:uid="{39B73CFB-F864-4402-AEDA-E6868CD08111}"/>
    <cellStyle name="Normal 18 3 5 3 3 3" xfId="25262" xr:uid="{FAC550C0-6289-4F24-BAAC-93909AE7BACE}"/>
    <cellStyle name="Normal 18 3 5 3 3 3 2" xfId="44024" xr:uid="{7F554393-7B2E-44FC-B812-DD2F27245D49}"/>
    <cellStyle name="Normal 18 3 5 3 3 4" xfId="15871" xr:uid="{88B9D63D-E353-469E-9F1F-599AC4EE2267}"/>
    <cellStyle name="Normal 18 3 5 3 3 5" xfId="34643" xr:uid="{B005B1F0-FE82-470F-B115-6647881B0A4D}"/>
    <cellStyle name="Normal 18 3 5 3 3 6" xfId="54382" xr:uid="{EA965F7F-A187-47E5-A94D-E1698F669E74}"/>
    <cellStyle name="Normal 18 3 5 3 3 7" xfId="62220" xr:uid="{68A956D3-49DB-493F-A822-835376F50928}"/>
    <cellStyle name="Normal 18 3 5 3 4" xfId="4664" xr:uid="{116F60E3-EA91-4925-AF76-1915A8ECE8BA}"/>
    <cellStyle name="Normal 18 3 5 3 4 2" xfId="12097" xr:uid="{9FD90B13-A111-4030-B076-068E199EB885}"/>
    <cellStyle name="Normal 18 3 5 3 4 2 2" xfId="30891" xr:uid="{BD817487-7C03-4FA0-8FEC-CBDC264BCF59}"/>
    <cellStyle name="Normal 18 3 5 3 4 2 2 2" xfId="49653" xr:uid="{CBD38BB9-26FF-409E-9B64-B4FCCCE68CD4}"/>
    <cellStyle name="Normal 18 3 5 3 4 2 3" xfId="21500" xr:uid="{6A2B9DD5-88C8-4C09-A5EE-E0E7D7091154}"/>
    <cellStyle name="Normal 18 3 5 3 4 2 4" xfId="40272" xr:uid="{C7EB798B-F1E5-4E4C-AA6B-6D74D3856F3F}"/>
    <cellStyle name="Normal 18 3 5 3 4 3" xfId="23711" xr:uid="{439FA127-EE2B-479D-86BB-05EEE4048D10}"/>
    <cellStyle name="Normal 18 3 5 3 4 3 2" xfId="42474" xr:uid="{9E60AAF7-CD25-4944-9011-09244F74F7B3}"/>
    <cellStyle name="Normal 18 3 5 3 4 4" xfId="14320" xr:uid="{204260AF-02AC-4EF2-85AE-6A29EBA065DD}"/>
    <cellStyle name="Normal 18 3 5 3 4 5" xfId="33093" xr:uid="{4E655870-7A26-4D21-AA04-F813956BC167}"/>
    <cellStyle name="Normal 18 3 5 3 4 6" xfId="54383" xr:uid="{4356FEE9-F82D-4BAB-A44D-E86758A31386}"/>
    <cellStyle name="Normal 18 3 5 3 4 7" xfId="62221" xr:uid="{81277803-09EE-4E73-90E7-406D2C24FA20}"/>
    <cellStyle name="Normal 18 3 5 3 5" xfId="7518" xr:uid="{DB3CF53A-84E5-4BC8-B786-BAE0D2776C9B}"/>
    <cellStyle name="Normal 18 3 5 3 5 2" xfId="26553" xr:uid="{F1DE02C5-9571-423C-A947-4BB2963725DA}"/>
    <cellStyle name="Normal 18 3 5 3 5 2 2" xfId="45315" xr:uid="{23C50009-DEE2-4CB2-B37C-00E2FAA3D48C}"/>
    <cellStyle name="Normal 18 3 5 3 5 3" xfId="17162" xr:uid="{5F248529-D7EC-4E95-A795-642F7F5A8A41}"/>
    <cellStyle name="Normal 18 3 5 3 5 4" xfId="35934" xr:uid="{5495D303-9021-426A-B20C-ECB95C556117}"/>
    <cellStyle name="Normal 18 3 5 3 6" xfId="9248" xr:uid="{92B79C98-918A-43A8-BEE2-924F5F027C72}"/>
    <cellStyle name="Normal 18 3 5 3 6 2" xfId="28104" xr:uid="{A739D1A4-C97D-4C42-A7FF-2C29241E8FE8}"/>
    <cellStyle name="Normal 18 3 5 3 6 2 2" xfId="46866" xr:uid="{3E72F147-6FAC-4871-9366-EE508AAFDF78}"/>
    <cellStyle name="Normal 18 3 5 3 6 3" xfId="18713" xr:uid="{E8A80E5B-D4F3-4775-9887-C894743A8451}"/>
    <cellStyle name="Normal 18 3 5 3 6 4" xfId="37485" xr:uid="{DE375B74-0D9C-43A4-BFA8-83E8329753BD}"/>
    <cellStyle name="Normal 18 3 5 3 7" xfId="22871" xr:uid="{8B375DA8-A800-48DF-8095-9CCFC88E144A}"/>
    <cellStyle name="Normal 18 3 5 3 7 2" xfId="41639" xr:uid="{E0357CD6-B9CD-445B-8910-B7B88A517966}"/>
    <cellStyle name="Normal 18 3 5 3 8" xfId="13480" xr:uid="{27E2E797-756B-4E32-AF88-345DA9B30281}"/>
    <cellStyle name="Normal 18 3 5 3 9" xfId="32258" xr:uid="{8F5E9F00-52A9-49AB-85AB-AAC2B633C548}"/>
    <cellStyle name="Normal 18 3 5 4" xfId="3010" xr:uid="{7F27AC72-4153-4927-B599-6E625564E4FB}"/>
    <cellStyle name="Normal 18 3 5 4 10" xfId="59650" xr:uid="{DAFF177A-59AD-4F53-BBB0-4A543E2F464E}"/>
    <cellStyle name="Normal 18 3 5 4 2" xfId="7520" xr:uid="{AC02A45B-E83B-47F7-9847-2D47B7D599D7}"/>
    <cellStyle name="Normal 18 3 5 4 2 2" xfId="12098" xr:uid="{54DE3062-6433-481F-AD92-BD3B0BD28060}"/>
    <cellStyle name="Normal 18 3 5 4 2 2 2" xfId="30892" xr:uid="{44B591C4-1813-4CA2-9704-2585CC93766F}"/>
    <cellStyle name="Normal 18 3 5 4 2 2 2 2" xfId="49654" xr:uid="{0724CBB3-05A2-4972-A4F9-6DFF89E73C34}"/>
    <cellStyle name="Normal 18 3 5 4 2 2 3" xfId="21501" xr:uid="{9008AC46-5A4F-44C4-9B32-3464037EC66D}"/>
    <cellStyle name="Normal 18 3 5 4 2 2 4" xfId="40273" xr:uid="{CC8A9BE6-6A26-4FFF-B2F3-49B8448B437E}"/>
    <cellStyle name="Normal 18 3 5 4 2 3" xfId="26555" xr:uid="{D0BFB831-C82D-423D-8FAB-105F747301E0}"/>
    <cellStyle name="Normal 18 3 5 4 2 3 2" xfId="45317" xr:uid="{0EE305B6-093F-4CC0-AFF5-7D6BAC378FBF}"/>
    <cellStyle name="Normal 18 3 5 4 2 4" xfId="17164" xr:uid="{C567193D-4AB0-449E-AAFD-15570C299C41}"/>
    <cellStyle name="Normal 18 3 5 4 2 5" xfId="35936" xr:uid="{68AFC61B-FB24-47FF-88AF-D0CAE1078C41}"/>
    <cellStyle name="Normal 18 3 5 4 2 6" xfId="54384" xr:uid="{973C1F4A-31B2-496D-BD84-91C8BAD7561F}"/>
    <cellStyle name="Normal 18 3 5 4 2 7" xfId="62222" xr:uid="{16238F16-D510-4885-A716-79BE778240A8}"/>
    <cellStyle name="Normal 18 3 5 4 3" xfId="12099" xr:uid="{CFA0AD31-087E-4C7F-9E10-EA9D91E3DBE7}"/>
    <cellStyle name="Normal 18 3 5 4 3 2" xfId="30893" xr:uid="{03F27AB8-302D-4AE8-BD0D-6C890597B403}"/>
    <cellStyle name="Normal 18 3 5 4 3 2 2" xfId="49655" xr:uid="{7F136346-3B55-4366-9A8D-7BF5613AB64E}"/>
    <cellStyle name="Normal 18 3 5 4 3 3" xfId="21502" xr:uid="{EB3DF781-D0AA-46D5-BFBC-33F6CF6A70AB}"/>
    <cellStyle name="Normal 18 3 5 4 3 4" xfId="40274" xr:uid="{22726374-E35F-4F7A-8F1C-D542516B39E6}"/>
    <cellStyle name="Normal 18 3 5 4 3 5" xfId="54385" xr:uid="{5BD91E2C-7D82-4340-88F2-229EC89BDADA}"/>
    <cellStyle name="Normal 18 3 5 4 3 6" xfId="62223" xr:uid="{0F9DB473-F57D-4300-9070-CBE12862773D}"/>
    <cellStyle name="Normal 18 3 5 4 4" xfId="9250" xr:uid="{42CB9BB1-AEDF-402E-A542-DA20DAD874F5}"/>
    <cellStyle name="Normal 18 3 5 4 4 2" xfId="28106" xr:uid="{1AE5C5CB-6088-43F9-A0C1-B7A81033A480}"/>
    <cellStyle name="Normal 18 3 5 4 4 2 2" xfId="46868" xr:uid="{E434BA9E-661E-4416-A909-24E4FEE48100}"/>
    <cellStyle name="Normal 18 3 5 4 4 3" xfId="18715" xr:uid="{977E8F73-55A5-4EA0-A3F7-EF03ADD7FEE9}"/>
    <cellStyle name="Normal 18 3 5 4 4 4" xfId="37487" xr:uid="{7D8C5B62-7FC4-4D01-A9A5-3D70EC18D8E8}"/>
    <cellStyle name="Normal 18 3 5 4 5" xfId="24053" xr:uid="{F4E8C77C-5D1F-4514-8130-C49578A67229}"/>
    <cellStyle name="Normal 18 3 5 4 5 2" xfId="42816" xr:uid="{3F58BFE0-48F9-49E5-8556-AD8F7E7A524B}"/>
    <cellStyle name="Normal 18 3 5 4 6" xfId="14662" xr:uid="{55658147-DB57-4D56-9460-297B7B893BD5}"/>
    <cellStyle name="Normal 18 3 5 4 7" xfId="33435" xr:uid="{B0DFB459-C22E-4DF2-961C-76FE62E4C047}"/>
    <cellStyle name="Normal 18 3 5 4 8" xfId="51598" xr:uid="{15CA2560-8B20-416A-9043-E7AEE9A94D24}"/>
    <cellStyle name="Normal 18 3 5 4 9" xfId="5006" xr:uid="{4D8C29AA-5528-4347-8EA1-4A4EC69B7D25}"/>
    <cellStyle name="Normal 18 3 5 5" xfId="5782" xr:uid="{B2FEC59C-EC7D-4897-B188-270F7B3883AF}"/>
    <cellStyle name="Normal 18 3 5 5 2" xfId="12100" xr:uid="{AB75FB95-C789-444E-978C-A2633FB0B2E9}"/>
    <cellStyle name="Normal 18 3 5 5 2 2" xfId="30894" xr:uid="{469462DC-7565-4351-B0A3-0EDE4A3E3128}"/>
    <cellStyle name="Normal 18 3 5 5 2 2 2" xfId="49656" xr:uid="{2083D61A-223F-4165-A7ED-8D1789E42482}"/>
    <cellStyle name="Normal 18 3 5 5 2 3" xfId="21503" xr:uid="{7AD6145E-74C1-4A5B-AA0A-9BB7534598C5}"/>
    <cellStyle name="Normal 18 3 5 5 2 4" xfId="40275" xr:uid="{6D5733C2-FA25-431E-9D1D-BD89D7D3B67C}"/>
    <cellStyle name="Normal 18 3 5 5 3" xfId="24829" xr:uid="{4B59A9E1-E47C-4E9C-B4EC-4CB000FCC490}"/>
    <cellStyle name="Normal 18 3 5 5 3 2" xfId="43591" xr:uid="{1F4D56ED-B01E-466D-BCC0-2F461D4FC76E}"/>
    <cellStyle name="Normal 18 3 5 5 4" xfId="15438" xr:uid="{95963EA8-6E8B-4522-84F8-A0A6ADE8E781}"/>
    <cellStyle name="Normal 18 3 5 5 5" xfId="34210" xr:uid="{3C724A46-C65F-404A-89AC-56732748D095}"/>
    <cellStyle name="Normal 18 3 5 5 6" xfId="54386" xr:uid="{B5BB9886-E8F0-4E85-AED5-BA26DCDAC991}"/>
    <cellStyle name="Normal 18 3 5 5 7" xfId="62224" xr:uid="{1A57CB03-2561-41F4-B3D5-CE23F3ADB034}"/>
    <cellStyle name="Normal 18 3 5 6" xfId="4231" xr:uid="{6DA25339-BFF4-4883-8BFD-2DF4CEAAFCD4}"/>
    <cellStyle name="Normal 18 3 5 6 2" xfId="12101" xr:uid="{340F4E9F-34BC-46A9-8CD0-26A09BE1A15D}"/>
    <cellStyle name="Normal 18 3 5 6 2 2" xfId="30895" xr:uid="{2873B718-BC54-4090-992C-AAC0DD045AD5}"/>
    <cellStyle name="Normal 18 3 5 6 2 2 2" xfId="49657" xr:uid="{8A9D7E10-741F-45EC-93B1-363F3609D5A3}"/>
    <cellStyle name="Normal 18 3 5 6 2 3" xfId="21504" xr:uid="{E0AC80E0-46DE-45DE-AD18-FF3F3E1944E6}"/>
    <cellStyle name="Normal 18 3 5 6 2 4" xfId="40276" xr:uid="{09650F11-AAF1-4AFF-BE75-8D57B1C1520C}"/>
    <cellStyle name="Normal 18 3 5 6 3" xfId="23278" xr:uid="{773CB5BA-3665-4A79-A14D-6D1213780520}"/>
    <cellStyle name="Normal 18 3 5 6 3 2" xfId="42041" xr:uid="{F0CFAB47-7DAD-4F9A-97E3-1A9240471241}"/>
    <cellStyle name="Normal 18 3 5 6 4" xfId="13887" xr:uid="{A99E46B7-C9E8-4BA5-B5D4-B0E2EE5BC840}"/>
    <cellStyle name="Normal 18 3 5 6 5" xfId="32660" xr:uid="{A3E17073-ABAB-473C-AF27-BBDD87AFFCE9}"/>
    <cellStyle name="Normal 18 3 5 6 6" xfId="54387" xr:uid="{CDCE110D-3F1B-4D67-9EEB-33397EBBF310}"/>
    <cellStyle name="Normal 18 3 5 6 7" xfId="62225" xr:uid="{123EB477-3D6E-4661-821C-8BB923798A09}"/>
    <cellStyle name="Normal 18 3 5 7" xfId="7515" xr:uid="{3B8B1CA5-D740-4F8B-A3D0-D1F559FBE556}"/>
    <cellStyle name="Normal 18 3 5 7 2" xfId="26550" xr:uid="{BBDC2C67-1395-4CED-A906-5DC0980DC569}"/>
    <cellStyle name="Normal 18 3 5 7 2 2" xfId="45312" xr:uid="{86A7DF6D-F987-4BBF-9756-C1EA63B10E42}"/>
    <cellStyle name="Normal 18 3 5 7 3" xfId="17159" xr:uid="{855EEEE0-2378-4328-A7A1-09F8BA9EADA7}"/>
    <cellStyle name="Normal 18 3 5 7 4" xfId="35931" xr:uid="{1CF66376-3729-442A-BF7C-BC185E67C5C7}"/>
    <cellStyle name="Normal 18 3 5 8" xfId="9245" xr:uid="{09C186C4-7058-417D-9137-15F3567D1095}"/>
    <cellStyle name="Normal 18 3 5 8 2" xfId="28101" xr:uid="{E4190ADD-72C4-4BBA-A78C-63FD41A1B8A3}"/>
    <cellStyle name="Normal 18 3 5 8 2 2" xfId="46863" xr:uid="{EC8838F7-DF1C-467E-B299-133759ED46A7}"/>
    <cellStyle name="Normal 18 3 5 8 3" xfId="18710" xr:uid="{CD154933-CD9E-4DDC-B6F1-C664D77664A1}"/>
    <cellStyle name="Normal 18 3 5 8 4" xfId="37482" xr:uid="{368F795E-711D-4FBA-9AB7-0206CF90D5B1}"/>
    <cellStyle name="Normal 18 3 5 9" xfId="22869" xr:uid="{9D4B7BAE-A8FE-4686-B7B4-AA215750AE7A}"/>
    <cellStyle name="Normal 18 3 5 9 2" xfId="41637" xr:uid="{EEAB6F40-BF06-42A5-92F8-86742886CAB7}"/>
    <cellStyle name="Normal 18 3 6" xfId="1492" xr:uid="{E258F37C-31BB-4962-A643-77358DD22ADE}"/>
    <cellStyle name="Normal 18 3 6 10" xfId="32259" xr:uid="{7CD933E0-B868-4FEA-8537-B2B7CD2FB024}"/>
    <cellStyle name="Normal 18 3 6 11" xfId="51599" xr:uid="{FFFD513D-6B65-4AFD-8B32-132CE0A25C25}"/>
    <cellStyle name="Normal 18 3 6 12" xfId="3823" xr:uid="{E577E9CA-148D-44F9-8257-1C8F5E4A7034}"/>
    <cellStyle name="Normal 18 3 6 13" xfId="59651" xr:uid="{01CC5E93-7FDF-4335-9FFA-AAC32D715FF0}"/>
    <cellStyle name="Normal 18 3 6 2" xfId="3011" xr:uid="{CB955922-E02F-4DB5-84D2-92941EC3F4CE}"/>
    <cellStyle name="Normal 18 3 6 2 10" xfId="51600" xr:uid="{1E83EDF1-266B-46CA-9DCE-DA3F19FDDFD0}"/>
    <cellStyle name="Normal 18 3 6 2 11" xfId="3824" xr:uid="{AB805FFF-ECFA-413C-B90C-5246D1AFEB94}"/>
    <cellStyle name="Normal 18 3 6 2 12" xfId="59652" xr:uid="{6BBCE47A-F831-4EE3-BC58-4B39FA3080CE}"/>
    <cellStyle name="Normal 18 3 6 2 2" xfId="3012" xr:uid="{FB121B4F-A108-40ED-875F-2C5430270E3D}"/>
    <cellStyle name="Normal 18 3 6 2 2 10" xfId="59653" xr:uid="{4E3E918E-044F-4E78-A936-AB69734C6506}"/>
    <cellStyle name="Normal 18 3 6 2 2 2" xfId="7523" xr:uid="{CA3A90EE-AD3A-4A77-9E1A-DE87E2744485}"/>
    <cellStyle name="Normal 18 3 6 2 2 2 2" xfId="12102" xr:uid="{ECE827A3-A48E-4739-88A8-23044C1AFA68}"/>
    <cellStyle name="Normal 18 3 6 2 2 2 2 2" xfId="30896" xr:uid="{FA8AF491-ECCB-451A-842A-4C840CC01D3F}"/>
    <cellStyle name="Normal 18 3 6 2 2 2 2 2 2" xfId="49658" xr:uid="{69A09A4C-8B3F-488D-81AF-B233529E5692}"/>
    <cellStyle name="Normal 18 3 6 2 2 2 2 3" xfId="21505" xr:uid="{0C8182C1-6A55-42BD-8305-78A33675C1BD}"/>
    <cellStyle name="Normal 18 3 6 2 2 2 2 4" xfId="40277" xr:uid="{1A6F2734-B858-418A-AFEF-1F0D966787CE}"/>
    <cellStyle name="Normal 18 3 6 2 2 2 3" xfId="26558" xr:uid="{930259D4-0F4D-4FF7-95D4-FB784F9BEF04}"/>
    <cellStyle name="Normal 18 3 6 2 2 2 3 2" xfId="45320" xr:uid="{8C3AC0C6-1554-41F8-81DB-BDF70151CE18}"/>
    <cellStyle name="Normal 18 3 6 2 2 2 4" xfId="17167" xr:uid="{5B34CD98-4944-4425-8ED6-8F03C676B8C0}"/>
    <cellStyle name="Normal 18 3 6 2 2 2 5" xfId="35939" xr:uid="{D8999CE6-C0BE-4565-AEC3-04FBE6D83A48}"/>
    <cellStyle name="Normal 18 3 6 2 2 2 6" xfId="54388" xr:uid="{D116C786-4AD4-4CA8-816E-D2F1C54E3BBA}"/>
    <cellStyle name="Normal 18 3 6 2 2 2 7" xfId="62226" xr:uid="{84DEE952-CDC5-4AE1-A4AD-836360725E87}"/>
    <cellStyle name="Normal 18 3 6 2 2 3" xfId="12103" xr:uid="{50AB65A6-E12C-4F88-A2B6-50449F05C0D0}"/>
    <cellStyle name="Normal 18 3 6 2 2 3 2" xfId="30897" xr:uid="{30EF9423-6293-4B67-90C9-98E607FFE75A}"/>
    <cellStyle name="Normal 18 3 6 2 2 3 2 2" xfId="49659" xr:uid="{C586EE48-A9C2-40A1-B33E-512D3C2189F7}"/>
    <cellStyle name="Normal 18 3 6 2 2 3 3" xfId="21506" xr:uid="{A3268388-811B-447A-91FE-2F008FAF613B}"/>
    <cellStyle name="Normal 18 3 6 2 2 3 4" xfId="40278" xr:uid="{97A29B44-8FE8-4187-99EC-2586AAE568ED}"/>
    <cellStyle name="Normal 18 3 6 2 2 3 5" xfId="54389" xr:uid="{46163BC1-A78A-4A07-85DD-0B557D0823EA}"/>
    <cellStyle name="Normal 18 3 6 2 2 3 6" xfId="62227" xr:uid="{DCE33CF6-7C5A-4A7F-BC48-D0E07B468145}"/>
    <cellStyle name="Normal 18 3 6 2 2 4" xfId="9253" xr:uid="{FBD07CD0-407A-400D-99D3-F976D4A605BB}"/>
    <cellStyle name="Normal 18 3 6 2 2 4 2" xfId="28109" xr:uid="{A702609E-A963-4A38-BC1F-3C323D4C6A1B}"/>
    <cellStyle name="Normal 18 3 6 2 2 4 2 2" xfId="46871" xr:uid="{3A402497-1BBA-45A7-B42E-05A096BE5319}"/>
    <cellStyle name="Normal 18 3 6 2 2 4 3" xfId="18718" xr:uid="{8C4F21DA-858D-40D9-9B74-90449F692251}"/>
    <cellStyle name="Normal 18 3 6 2 2 4 4" xfId="37490" xr:uid="{B73A7435-24F1-495F-ABFB-F657802AAC71}"/>
    <cellStyle name="Normal 18 3 6 2 2 5" xfId="24529" xr:uid="{F7F3A12D-78CF-4DFD-B802-0CBA8E9A6D1B}"/>
    <cellStyle name="Normal 18 3 6 2 2 5 2" xfId="43292" xr:uid="{27D045CE-0A99-4E23-AE42-C50AC670EB13}"/>
    <cellStyle name="Normal 18 3 6 2 2 6" xfId="15138" xr:uid="{9C9C71D7-F1E5-44C2-BCF1-A9232AC839FB}"/>
    <cellStyle name="Normal 18 3 6 2 2 7" xfId="33911" xr:uid="{5EA91003-4D4B-4193-B25C-9848EE19F60C}"/>
    <cellStyle name="Normal 18 3 6 2 2 8" xfId="51601" xr:uid="{D1AED205-8AA9-4FF8-BDFF-E0022570D5BB}"/>
    <cellStyle name="Normal 18 3 6 2 2 9" xfId="5482" xr:uid="{9E73249B-219F-4E71-BDDF-2DB8B0D3325C}"/>
    <cellStyle name="Normal 18 3 6 2 3" xfId="6258" xr:uid="{30A266A4-589A-402F-82AE-B8724C4A026B}"/>
    <cellStyle name="Normal 18 3 6 2 3 2" xfId="12104" xr:uid="{234A8971-DA73-4EF3-9266-F6A4EC5B074E}"/>
    <cellStyle name="Normal 18 3 6 2 3 2 2" xfId="30898" xr:uid="{9E286F51-3904-48D7-9729-D61046E225D9}"/>
    <cellStyle name="Normal 18 3 6 2 3 2 2 2" xfId="49660" xr:uid="{56172CDD-0EED-49C2-BDF9-E0D1F8EF0C90}"/>
    <cellStyle name="Normal 18 3 6 2 3 2 3" xfId="21507" xr:uid="{8A703CBA-E105-4B47-A825-5EEF94C2B766}"/>
    <cellStyle name="Normal 18 3 6 2 3 2 4" xfId="40279" xr:uid="{2EF2D66B-E9AF-4355-8522-F814BEEEB92F}"/>
    <cellStyle name="Normal 18 3 6 2 3 3" xfId="25305" xr:uid="{D753F7CE-E6C3-4FE4-A25A-F3FC07F09B2F}"/>
    <cellStyle name="Normal 18 3 6 2 3 3 2" xfId="44067" xr:uid="{7A4D062A-F624-405E-B9F7-FEC072882C8F}"/>
    <cellStyle name="Normal 18 3 6 2 3 4" xfId="15914" xr:uid="{6041CDEA-0602-49BB-8EAE-66F8812A4200}"/>
    <cellStyle name="Normal 18 3 6 2 3 5" xfId="34686" xr:uid="{96BB4380-C618-46BF-8271-C4E7EEAB9696}"/>
    <cellStyle name="Normal 18 3 6 2 3 6" xfId="54390" xr:uid="{541A2B2A-34DE-4C31-ABE4-57C4BB61BA43}"/>
    <cellStyle name="Normal 18 3 6 2 3 7" xfId="62228" xr:uid="{72774BBE-3C46-4118-8C5A-6A20F75F09EA}"/>
    <cellStyle name="Normal 18 3 6 2 4" xfId="4707" xr:uid="{60941E5E-53D6-46C2-87F6-B353E3972590}"/>
    <cellStyle name="Normal 18 3 6 2 4 2" xfId="12105" xr:uid="{9DA68B9C-989C-4602-8549-1B3F77E926CC}"/>
    <cellStyle name="Normal 18 3 6 2 4 2 2" xfId="30899" xr:uid="{69545A86-BF61-4922-A1FA-941D1A7D69B6}"/>
    <cellStyle name="Normal 18 3 6 2 4 2 2 2" xfId="49661" xr:uid="{F563567D-2603-4A91-8048-9CC12B5AEC83}"/>
    <cellStyle name="Normal 18 3 6 2 4 2 3" xfId="21508" xr:uid="{2D47A15F-1169-4E11-9D8A-73300E098135}"/>
    <cellStyle name="Normal 18 3 6 2 4 2 4" xfId="40280" xr:uid="{6AF46617-8CFC-4D06-BC51-B609C7E6BE7E}"/>
    <cellStyle name="Normal 18 3 6 2 4 3" xfId="23754" xr:uid="{8FD978C6-7703-47ED-8982-CFF81397122C}"/>
    <cellStyle name="Normal 18 3 6 2 4 3 2" xfId="42517" xr:uid="{52EB9494-E37B-4E94-9D1F-F753AF78B011}"/>
    <cellStyle name="Normal 18 3 6 2 4 4" xfId="14363" xr:uid="{069FEC6B-990F-4ADC-BF8F-BE064780BBCA}"/>
    <cellStyle name="Normal 18 3 6 2 4 5" xfId="33136" xr:uid="{D02A92BC-2EE8-4ABF-8F36-18E3933891B5}"/>
    <cellStyle name="Normal 18 3 6 2 4 6" xfId="54391" xr:uid="{194DD127-AB9B-401E-8474-37980866BDC3}"/>
    <cellStyle name="Normal 18 3 6 2 4 7" xfId="62229" xr:uid="{87D69ECC-7334-4288-82E8-AF755F5C2B4E}"/>
    <cellStyle name="Normal 18 3 6 2 5" xfId="7522" xr:uid="{B3ECD405-B5BF-498F-89C1-17D4CE24F4F6}"/>
    <cellStyle name="Normal 18 3 6 2 5 2" xfId="26557" xr:uid="{1ACB98E1-01FF-443F-B330-19A112F0B31B}"/>
    <cellStyle name="Normal 18 3 6 2 5 2 2" xfId="45319" xr:uid="{0A6EFF53-E814-44B9-B0A2-5777E7DE56D5}"/>
    <cellStyle name="Normal 18 3 6 2 5 3" xfId="17166" xr:uid="{1CB9EBDF-3B92-4BBB-A074-E1B7B0250B13}"/>
    <cellStyle name="Normal 18 3 6 2 5 4" xfId="35938" xr:uid="{DBDDA2EC-67CA-47A6-88C7-32483DE22A92}"/>
    <cellStyle name="Normal 18 3 6 2 6" xfId="9252" xr:uid="{87C276CB-4DED-4A10-90A5-B5A321DB9CD1}"/>
    <cellStyle name="Normal 18 3 6 2 6 2" xfId="28108" xr:uid="{9730AD06-C87F-4519-A4F5-0B085FA802C1}"/>
    <cellStyle name="Normal 18 3 6 2 6 2 2" xfId="46870" xr:uid="{DE141101-3363-48A8-859E-7A793F5F8364}"/>
    <cellStyle name="Normal 18 3 6 2 6 3" xfId="18717" xr:uid="{5C9A3615-C483-40EC-AE5D-0515839CCFF1}"/>
    <cellStyle name="Normal 18 3 6 2 6 4" xfId="37489" xr:uid="{49D1AE1C-6CEA-4D31-BF68-4DD4AC85E7B0}"/>
    <cellStyle name="Normal 18 3 6 2 7" xfId="22873" xr:uid="{218281ED-DA00-4742-AF56-0FDA08E341A0}"/>
    <cellStyle name="Normal 18 3 6 2 7 2" xfId="41641" xr:uid="{A8F2E4CE-2E04-4E1A-A696-33A29161B438}"/>
    <cellStyle name="Normal 18 3 6 2 8" xfId="13482" xr:uid="{442B0BB8-0322-48B7-8E2B-38F73208EF89}"/>
    <cellStyle name="Normal 18 3 6 2 9" xfId="32260" xr:uid="{355F265F-056F-461C-9068-F68E3E1C26DB}"/>
    <cellStyle name="Normal 18 3 6 3" xfId="3013" xr:uid="{DA5090A0-EE92-4549-A3D4-A394B059EBAF}"/>
    <cellStyle name="Normal 18 3 6 3 10" xfId="59654" xr:uid="{4508437F-FFC4-4E07-A889-27F68C40F312}"/>
    <cellStyle name="Normal 18 3 6 3 2" xfId="7524" xr:uid="{18C49AC5-14B4-43ED-946B-DD6302392798}"/>
    <cellStyle name="Normal 18 3 6 3 2 2" xfId="12106" xr:uid="{13FF239F-92CB-4B02-8352-54BB1394A7D0}"/>
    <cellStyle name="Normal 18 3 6 3 2 2 2" xfId="30900" xr:uid="{46054CC5-1ECF-4C7F-AC38-21758EC47D76}"/>
    <cellStyle name="Normal 18 3 6 3 2 2 2 2" xfId="49662" xr:uid="{0B7E407F-5979-407D-A241-F8F6F9EC4C75}"/>
    <cellStyle name="Normal 18 3 6 3 2 2 3" xfId="21509" xr:uid="{B867C7A1-F583-435D-8606-13578B9C4465}"/>
    <cellStyle name="Normal 18 3 6 3 2 2 4" xfId="40281" xr:uid="{6C7118F8-6A1A-474E-85F2-2F6E58BEA01F}"/>
    <cellStyle name="Normal 18 3 6 3 2 3" xfId="26559" xr:uid="{976A3B80-245F-4AA1-A690-9A82C9E1EC8C}"/>
    <cellStyle name="Normal 18 3 6 3 2 3 2" xfId="45321" xr:uid="{A8DD1D60-5227-440E-9868-3C8DC2C74877}"/>
    <cellStyle name="Normal 18 3 6 3 2 4" xfId="17168" xr:uid="{65688FA9-D4DC-401E-894A-8524A42B3D0B}"/>
    <cellStyle name="Normal 18 3 6 3 2 5" xfId="35940" xr:uid="{9F247D87-AFC4-4F80-8149-C736CF20EE11}"/>
    <cellStyle name="Normal 18 3 6 3 2 6" xfId="54392" xr:uid="{B4EC8EAF-962A-47BA-A7BA-1E4D57D42458}"/>
    <cellStyle name="Normal 18 3 6 3 2 7" xfId="62230" xr:uid="{F6331546-DB9D-4486-BF15-9182B6F08B81}"/>
    <cellStyle name="Normal 18 3 6 3 3" xfId="12107" xr:uid="{76D6CF39-E374-4F02-9269-97E366B2A7D8}"/>
    <cellStyle name="Normal 18 3 6 3 3 2" xfId="30901" xr:uid="{EEDC5C01-3B79-494C-97DF-5C48004EDBA6}"/>
    <cellStyle name="Normal 18 3 6 3 3 2 2" xfId="49663" xr:uid="{4D51F197-81A6-41B0-A94F-C735CA6BA8BA}"/>
    <cellStyle name="Normal 18 3 6 3 3 3" xfId="21510" xr:uid="{EA593EEF-D693-4266-BC41-4B007F992C35}"/>
    <cellStyle name="Normal 18 3 6 3 3 4" xfId="40282" xr:uid="{5E5DE21B-B23E-4D9F-98A1-E06E6044DFBE}"/>
    <cellStyle name="Normal 18 3 6 3 3 5" xfId="54393" xr:uid="{94AE4795-4A36-4E88-BCD9-1D1D84D85672}"/>
    <cellStyle name="Normal 18 3 6 3 3 6" xfId="62231" xr:uid="{739E421E-A957-4458-B4A6-DB9D163C8D00}"/>
    <cellStyle name="Normal 18 3 6 3 4" xfId="9254" xr:uid="{02EB7A61-2C7A-45A1-8806-F472B68C0C6E}"/>
    <cellStyle name="Normal 18 3 6 3 4 2" xfId="28110" xr:uid="{1F9097B1-E0E3-4716-BA02-32DC8E5D0DA8}"/>
    <cellStyle name="Normal 18 3 6 3 4 2 2" xfId="46872" xr:uid="{5BB57523-B4A7-4EC3-998C-F4FED866891F}"/>
    <cellStyle name="Normal 18 3 6 3 4 3" xfId="18719" xr:uid="{E9663396-A06E-47C8-A7DB-0288C7712D45}"/>
    <cellStyle name="Normal 18 3 6 3 4 4" xfId="37491" xr:uid="{8A3BFFC0-6E80-4616-AF91-7C0E71F79C4F}"/>
    <cellStyle name="Normal 18 3 6 3 5" xfId="24096" xr:uid="{2D47C4BD-ACD1-4AA7-A387-7456B6FB6C72}"/>
    <cellStyle name="Normal 18 3 6 3 5 2" xfId="42859" xr:uid="{35925DD4-9B56-48E1-A572-79BBF0902C55}"/>
    <cellStyle name="Normal 18 3 6 3 6" xfId="14705" xr:uid="{859C7383-0581-452A-81C5-E4CAE402840F}"/>
    <cellStyle name="Normal 18 3 6 3 7" xfId="33478" xr:uid="{0599F8DA-C8EC-47F7-B528-E55AE3A71BAA}"/>
    <cellStyle name="Normal 18 3 6 3 8" xfId="51602" xr:uid="{2D44C6CF-E42E-4EA5-8724-F3C58BECA52E}"/>
    <cellStyle name="Normal 18 3 6 3 9" xfId="5049" xr:uid="{E9366A6B-D5FF-4A50-9EC2-345565856E77}"/>
    <cellStyle name="Normal 18 3 6 4" xfId="5825" xr:uid="{5E2F2DD2-2196-4E95-9608-A9B3B5799353}"/>
    <cellStyle name="Normal 18 3 6 4 2" xfId="12108" xr:uid="{F6C45747-CF16-40F0-B5A3-BBA7F1047E65}"/>
    <cellStyle name="Normal 18 3 6 4 2 2" xfId="30902" xr:uid="{73071F72-B3F0-4617-AF1C-079CE897AF3E}"/>
    <cellStyle name="Normal 18 3 6 4 2 2 2" xfId="49664" xr:uid="{B048F8A4-D7D5-44F0-904F-6CC6F88BD514}"/>
    <cellStyle name="Normal 18 3 6 4 2 3" xfId="21511" xr:uid="{583FCE84-00B9-4E07-AE53-1B9812C896BC}"/>
    <cellStyle name="Normal 18 3 6 4 2 4" xfId="40283" xr:uid="{1813EA81-928A-4FD6-B596-C30519EDB81F}"/>
    <cellStyle name="Normal 18 3 6 4 3" xfId="24872" xr:uid="{9109593C-91AA-4167-A189-01AA3EC78E33}"/>
    <cellStyle name="Normal 18 3 6 4 3 2" xfId="43634" xr:uid="{4FF65E25-EF54-4DBB-B008-43384105FFA8}"/>
    <cellStyle name="Normal 18 3 6 4 4" xfId="15481" xr:uid="{D3CEE252-05C8-4EA7-B83C-9BB89F217FE9}"/>
    <cellStyle name="Normal 18 3 6 4 5" xfId="34253" xr:uid="{ADC6D272-AEBC-407F-8306-B9D0DAE49600}"/>
    <cellStyle name="Normal 18 3 6 4 6" xfId="54394" xr:uid="{5D0665DA-8DB7-4D22-9465-53747C436B07}"/>
    <cellStyle name="Normal 18 3 6 4 7" xfId="62232" xr:uid="{B736B43A-D3C2-4CA0-BF29-F21AACB9E26A}"/>
    <cellStyle name="Normal 18 3 6 5" xfId="4274" xr:uid="{7CF7964F-7F47-4A0D-A42A-A9F03B32AE3A}"/>
    <cellStyle name="Normal 18 3 6 5 2" xfId="12109" xr:uid="{8B697131-9A91-4CAC-97E0-8FDE614F9DDF}"/>
    <cellStyle name="Normal 18 3 6 5 2 2" xfId="30903" xr:uid="{0CC103A3-8D5F-444E-BACC-3095EBD71876}"/>
    <cellStyle name="Normal 18 3 6 5 2 2 2" xfId="49665" xr:uid="{357B5737-4FB2-4D58-A84D-1F23292AD8F6}"/>
    <cellStyle name="Normal 18 3 6 5 2 3" xfId="21512" xr:uid="{D3333BFA-20A3-490E-A8AF-2A803BA6ECE2}"/>
    <cellStyle name="Normal 18 3 6 5 2 4" xfId="40284" xr:uid="{985369C0-FB08-4AB1-BA3A-B15832F2D8C2}"/>
    <cellStyle name="Normal 18 3 6 5 3" xfId="23321" xr:uid="{5A4DD9E4-4EA8-468D-961A-58E6E8B365BA}"/>
    <cellStyle name="Normal 18 3 6 5 3 2" xfId="42084" xr:uid="{E18B2762-CF67-45AE-9893-A3FE002EC0A1}"/>
    <cellStyle name="Normal 18 3 6 5 4" xfId="13930" xr:uid="{2E9983EC-0DC5-4533-99CD-A360873DE7F0}"/>
    <cellStyle name="Normal 18 3 6 5 5" xfId="32703" xr:uid="{AC000F40-0614-4E97-90A4-E5049308A5E5}"/>
    <cellStyle name="Normal 18 3 6 5 6" xfId="54395" xr:uid="{9B3753F7-BD39-4263-977D-48998132B50C}"/>
    <cellStyle name="Normal 18 3 6 5 7" xfId="62233" xr:uid="{E8A9BF70-0D19-4EC5-B2E3-A69E5E41CB0A}"/>
    <cellStyle name="Normal 18 3 6 6" xfId="7521" xr:uid="{8A904BC5-4952-4DBD-BAE6-6FF6F294E91A}"/>
    <cellStyle name="Normal 18 3 6 6 2" xfId="26556" xr:uid="{67ADC715-8E17-46C8-B93F-136FE6EB859A}"/>
    <cellStyle name="Normal 18 3 6 6 2 2" xfId="45318" xr:uid="{676F17AD-BDB0-4D43-9CF2-50FBA370A13E}"/>
    <cellStyle name="Normal 18 3 6 6 3" xfId="17165" xr:uid="{C5EFD132-9DC5-42AB-8DEF-1333063F4828}"/>
    <cellStyle name="Normal 18 3 6 6 4" xfId="35937" xr:uid="{A63DE1D4-E0E7-4A6C-B37C-C7DAEEBD9EA1}"/>
    <cellStyle name="Normal 18 3 6 7" xfId="9251" xr:uid="{4CA6D80C-02C7-4031-9E9D-C436FB66A774}"/>
    <cellStyle name="Normal 18 3 6 7 2" xfId="28107" xr:uid="{00062DF8-0AAB-435C-BA75-048491694566}"/>
    <cellStyle name="Normal 18 3 6 7 2 2" xfId="46869" xr:uid="{C1FC60E1-F4AE-4AA7-B487-E773F76B3EC8}"/>
    <cellStyle name="Normal 18 3 6 7 3" xfId="18716" xr:uid="{BFA500F6-F298-474B-97D7-18F3D9F1F301}"/>
    <cellStyle name="Normal 18 3 6 7 4" xfId="37488" xr:uid="{307D9CA9-B714-4D2B-A744-266963EBBDE7}"/>
    <cellStyle name="Normal 18 3 6 8" xfId="22872" xr:uid="{10F849AE-CF77-42CB-8119-69CB9BF5F7F9}"/>
    <cellStyle name="Normal 18 3 6 8 2" xfId="41640" xr:uid="{3C947AEE-94A4-4EDA-B9EC-F97DF4C3C220}"/>
    <cellStyle name="Normal 18 3 6 9" xfId="13481" xr:uid="{C26882A0-78A2-43AA-BB8E-6CF86C7607E0}"/>
    <cellStyle name="Normal 18 3 7" xfId="3014" xr:uid="{516824D7-202E-4672-B0E3-A6AFE049EB10}"/>
    <cellStyle name="Normal 18 3 7 10" xfId="51603" xr:uid="{310ECC8C-93C5-465E-8AED-CC80BF60A11B}"/>
    <cellStyle name="Normal 18 3 7 11" xfId="3825" xr:uid="{33DE749E-A284-43CB-8193-19C0330D4772}"/>
    <cellStyle name="Normal 18 3 7 12" xfId="59655" xr:uid="{F607E23A-EB0B-4961-8941-876DEBB5D6DE}"/>
    <cellStyle name="Normal 18 3 7 2" xfId="3015" xr:uid="{8FF60260-DC06-40A0-98EA-A5A7D0889E3C}"/>
    <cellStyle name="Normal 18 3 7 2 10" xfId="59656" xr:uid="{BB5ADBA8-8F88-4FE9-BC3D-9582BB3A7F00}"/>
    <cellStyle name="Normal 18 3 7 2 2" xfId="7526" xr:uid="{6C04F771-8A30-40D6-909D-ADC2E7892895}"/>
    <cellStyle name="Normal 18 3 7 2 2 2" xfId="12110" xr:uid="{4896BF6B-F711-4DA8-9912-B3340AB52529}"/>
    <cellStyle name="Normal 18 3 7 2 2 2 2" xfId="30904" xr:uid="{38C70FC9-01D7-45FA-A546-350BAFC65E9F}"/>
    <cellStyle name="Normal 18 3 7 2 2 2 2 2" xfId="49666" xr:uid="{3A904B7A-7EE3-4E44-9657-3AA51598A44C}"/>
    <cellStyle name="Normal 18 3 7 2 2 2 3" xfId="21513" xr:uid="{C0088345-4DB2-4B1F-8D9F-9C5F31C267A1}"/>
    <cellStyle name="Normal 18 3 7 2 2 2 4" xfId="40285" xr:uid="{B4A7411B-29FE-42EE-B1EB-FC621FAE9EE3}"/>
    <cellStyle name="Normal 18 3 7 2 2 3" xfId="26561" xr:uid="{A00B5981-A415-4FE2-BBA7-82BFEFD36156}"/>
    <cellStyle name="Normal 18 3 7 2 2 3 2" xfId="45323" xr:uid="{6AC6D6DE-91F4-499E-BD66-E70ED4F8120B}"/>
    <cellStyle name="Normal 18 3 7 2 2 4" xfId="17170" xr:uid="{D7B03B18-BB34-4E9B-80B0-4F535E175824}"/>
    <cellStyle name="Normal 18 3 7 2 2 5" xfId="35942" xr:uid="{E1CDC561-D0CD-46A8-8C73-B2DA47A9DB24}"/>
    <cellStyle name="Normal 18 3 7 2 2 6" xfId="54396" xr:uid="{4F0E0DE9-A1D2-4B07-949A-8963FF8CC821}"/>
    <cellStyle name="Normal 18 3 7 2 2 7" xfId="62234" xr:uid="{332DA721-F39E-4170-A56E-329F94613565}"/>
    <cellStyle name="Normal 18 3 7 2 3" xfId="12111" xr:uid="{9A838901-9CB9-4830-9981-01A71F91C090}"/>
    <cellStyle name="Normal 18 3 7 2 3 2" xfId="30905" xr:uid="{BADB9980-B4AE-4750-8D56-5DD81B0502F6}"/>
    <cellStyle name="Normal 18 3 7 2 3 2 2" xfId="49667" xr:uid="{9CF04F26-1C35-42E5-B470-C8C370CC6528}"/>
    <cellStyle name="Normal 18 3 7 2 3 3" xfId="21514" xr:uid="{7BF909BB-D1B2-4FED-A52E-BDB8318254F9}"/>
    <cellStyle name="Normal 18 3 7 2 3 4" xfId="40286" xr:uid="{2BADAB69-4A82-4130-9F64-76FBEABBE8F8}"/>
    <cellStyle name="Normal 18 3 7 2 3 5" xfId="54397" xr:uid="{1DA93AEB-7B15-4698-8BD5-57FA7B2C3FCE}"/>
    <cellStyle name="Normal 18 3 7 2 3 6" xfId="62235" xr:uid="{292E9C68-7A45-430C-A976-7C4C344BB100}"/>
    <cellStyle name="Normal 18 3 7 2 4" xfId="9256" xr:uid="{40C7778C-61A8-48BD-9170-0CD98E37C4CC}"/>
    <cellStyle name="Normal 18 3 7 2 4 2" xfId="28112" xr:uid="{9BAFDD7B-2529-4899-A7E4-981546CE1B28}"/>
    <cellStyle name="Normal 18 3 7 2 4 2 2" xfId="46874" xr:uid="{DDABA346-6924-42A1-81A1-20FEDBCABC21}"/>
    <cellStyle name="Normal 18 3 7 2 4 3" xfId="18721" xr:uid="{46BB1DFF-5C1D-4A44-A991-885CDDE50240}"/>
    <cellStyle name="Normal 18 3 7 2 4 4" xfId="37493" xr:uid="{3813655E-6FD1-4E1B-8BB5-18311ADE140F}"/>
    <cellStyle name="Normal 18 3 7 2 5" xfId="24314" xr:uid="{DE7052D4-14EB-4195-A1AC-AF86263AD43A}"/>
    <cellStyle name="Normal 18 3 7 2 5 2" xfId="43077" xr:uid="{D5F0CD19-4678-4BD9-AAF9-58781916FE11}"/>
    <cellStyle name="Normal 18 3 7 2 6" xfId="14923" xr:uid="{DCA34C05-D761-4B82-8FD4-60EDBD795F64}"/>
    <cellStyle name="Normal 18 3 7 2 7" xfId="33696" xr:uid="{8F2C17DE-F78D-498A-AE1F-0C78CDAC5087}"/>
    <cellStyle name="Normal 18 3 7 2 8" xfId="51604" xr:uid="{43EF7AC7-7EED-4EDA-B715-FF204861AD93}"/>
    <cellStyle name="Normal 18 3 7 2 9" xfId="5267" xr:uid="{6E282FD5-C4C8-4BF6-84AE-8C7874C67021}"/>
    <cellStyle name="Normal 18 3 7 3" xfId="6043" xr:uid="{399126A2-6F49-44AB-AB41-67388CB60BF2}"/>
    <cellStyle name="Normal 18 3 7 3 2" xfId="12112" xr:uid="{1574AC1D-B70E-43DB-9783-E0D44A7C75F1}"/>
    <cellStyle name="Normal 18 3 7 3 2 2" xfId="30906" xr:uid="{CD7B7B34-A9E2-4A52-A86C-1F72AAF9162A}"/>
    <cellStyle name="Normal 18 3 7 3 2 2 2" xfId="49668" xr:uid="{577EE69E-04C0-4C8D-9B83-77780951E1A2}"/>
    <cellStyle name="Normal 18 3 7 3 2 3" xfId="21515" xr:uid="{6C678211-C058-443F-94E5-52921AB2361C}"/>
    <cellStyle name="Normal 18 3 7 3 2 4" xfId="40287" xr:uid="{00849392-0832-43E1-9BBC-E7838026579B}"/>
    <cellStyle name="Normal 18 3 7 3 3" xfId="25090" xr:uid="{DDCA290A-9D6D-4173-AA0E-0E45789C1FA7}"/>
    <cellStyle name="Normal 18 3 7 3 3 2" xfId="43852" xr:uid="{395B46A6-AA08-42F4-8273-7585E1C963C9}"/>
    <cellStyle name="Normal 18 3 7 3 4" xfId="15699" xr:uid="{4BA2B02D-90B1-488A-A55B-EBD66B6BEFCA}"/>
    <cellStyle name="Normal 18 3 7 3 5" xfId="34471" xr:uid="{C00B36E0-4823-4C4F-8BA8-4DC47D60424A}"/>
    <cellStyle name="Normal 18 3 7 3 6" xfId="54398" xr:uid="{0332E8EA-A0CD-405B-A45F-075C87F9D673}"/>
    <cellStyle name="Normal 18 3 7 3 7" xfId="62236" xr:uid="{300CD9E3-8808-4922-A8FC-4EAFBFFF0959}"/>
    <cellStyle name="Normal 18 3 7 4" xfId="4492" xr:uid="{5655D5F7-D9DB-4CE4-8C51-6C4F4FE329E8}"/>
    <cellStyle name="Normal 18 3 7 4 2" xfId="12113" xr:uid="{FE893054-7D5E-48C3-B44F-ECCB4F54EAFE}"/>
    <cellStyle name="Normal 18 3 7 4 2 2" xfId="30907" xr:uid="{5BD1A0EA-F551-46CF-9F40-AD886C277F22}"/>
    <cellStyle name="Normal 18 3 7 4 2 2 2" xfId="49669" xr:uid="{159ED8BC-BB3D-43B0-A159-39C972DF2557}"/>
    <cellStyle name="Normal 18 3 7 4 2 3" xfId="21516" xr:uid="{FF5DE503-F824-44FE-8A7B-F999D16821D4}"/>
    <cellStyle name="Normal 18 3 7 4 2 4" xfId="40288" xr:uid="{55476D1C-AA80-4B90-BB11-8D713A2C6F1C}"/>
    <cellStyle name="Normal 18 3 7 4 3" xfId="23539" xr:uid="{DE7877FE-720D-4B77-A268-A68939096764}"/>
    <cellStyle name="Normal 18 3 7 4 3 2" xfId="42302" xr:uid="{26BCA2A3-9472-467D-BC43-9BF7FA079EBD}"/>
    <cellStyle name="Normal 18 3 7 4 4" xfId="14148" xr:uid="{1F456F97-1D12-4CC6-A092-58F10A72B50A}"/>
    <cellStyle name="Normal 18 3 7 4 5" xfId="32921" xr:uid="{0BD669B1-2DE8-466C-A17C-46CB4B8B3912}"/>
    <cellStyle name="Normal 18 3 7 4 6" xfId="54399" xr:uid="{E5CA5247-CE65-478C-BBEB-9737F187AD8E}"/>
    <cellStyle name="Normal 18 3 7 4 7" xfId="62237" xr:uid="{F3C6F71F-335E-4CA0-94E8-3756711FDD27}"/>
    <cellStyle name="Normal 18 3 7 5" xfId="7525" xr:uid="{B1594356-98B8-4FA6-89C6-9FD13FE4AE47}"/>
    <cellStyle name="Normal 18 3 7 5 2" xfId="26560" xr:uid="{D69D10BB-A389-4776-89BB-176721E605A5}"/>
    <cellStyle name="Normal 18 3 7 5 2 2" xfId="45322" xr:uid="{E2403EA9-6C74-4B2F-B19C-772D3D4AAF56}"/>
    <cellStyle name="Normal 18 3 7 5 3" xfId="17169" xr:uid="{48075B21-D7E5-405C-9D20-CA43321BF3E4}"/>
    <cellStyle name="Normal 18 3 7 5 4" xfId="35941" xr:uid="{A3401D34-911B-4C46-A578-30911FC8D3A0}"/>
    <cellStyle name="Normal 18 3 7 6" xfId="9255" xr:uid="{7F1EB958-502B-4C18-AF2F-E39EDA6DDD2C}"/>
    <cellStyle name="Normal 18 3 7 6 2" xfId="28111" xr:uid="{4906AAD0-4F7C-4C6B-BD62-2BA2127CC47F}"/>
    <cellStyle name="Normal 18 3 7 6 2 2" xfId="46873" xr:uid="{E9B849FB-7D48-4420-8253-FA4D6F7889C0}"/>
    <cellStyle name="Normal 18 3 7 6 3" xfId="18720" xr:uid="{1CA1B16A-B049-4BDF-BACE-1F479615882B}"/>
    <cellStyle name="Normal 18 3 7 6 4" xfId="37492" xr:uid="{992BF51F-1807-42B2-B6A6-C8C80578B2CA}"/>
    <cellStyle name="Normal 18 3 7 7" xfId="22874" xr:uid="{3FA07994-A0AB-4D71-9766-778EA036959E}"/>
    <cellStyle name="Normal 18 3 7 7 2" xfId="41642" xr:uid="{693478C0-02E9-477C-B836-E3CD5DD72E40}"/>
    <cellStyle name="Normal 18 3 7 8" xfId="13483" xr:uid="{CE0C049A-1E05-4BF8-B66A-1D30BE388161}"/>
    <cellStyle name="Normal 18 3 7 9" xfId="32261" xr:uid="{24E0ADC1-CEA0-4B6C-A025-B255C5BBAF91}"/>
    <cellStyle name="Normal 18 3 8" xfId="3016" xr:uid="{F23DF99D-86C5-4899-91BD-A02805813C26}"/>
    <cellStyle name="Normal 18 3 8 10" xfId="51605" xr:uid="{37F0525B-F1B0-42EB-9E6B-4A2F278511EB}"/>
    <cellStyle name="Normal 18 3 8 11" xfId="3826" xr:uid="{05AA35D8-451B-4010-B45A-2EAA069FC473}"/>
    <cellStyle name="Normal 18 3 8 12" xfId="59657" xr:uid="{794B8E2F-DDAC-455C-BFCD-5677EE90C436}"/>
    <cellStyle name="Normal 18 3 8 2" xfId="3017" xr:uid="{30F3AA41-FD0F-4BFD-9D60-6BE1D8971843}"/>
    <cellStyle name="Normal 18 3 8 2 10" xfId="59658" xr:uid="{1BF6564A-1E1A-4BFF-B028-7868A3581FB9}"/>
    <cellStyle name="Normal 18 3 8 2 2" xfId="7528" xr:uid="{6C046BE1-D65F-4A8E-9D1A-5223AAD85FF6}"/>
    <cellStyle name="Normal 18 3 8 2 2 2" xfId="12114" xr:uid="{7497AE1A-2200-4042-AB65-68762A357262}"/>
    <cellStyle name="Normal 18 3 8 2 2 2 2" xfId="30908" xr:uid="{292F4517-04B6-4D3B-99E2-51142671B6E8}"/>
    <cellStyle name="Normal 18 3 8 2 2 2 2 2" xfId="49670" xr:uid="{17CA43D5-823C-4007-BAEE-EF45555FEECD}"/>
    <cellStyle name="Normal 18 3 8 2 2 2 3" xfId="21517" xr:uid="{EB9DC30A-D88C-43C4-824D-34CC70B09184}"/>
    <cellStyle name="Normal 18 3 8 2 2 2 4" xfId="40289" xr:uid="{8812EF36-61C5-4A43-B19E-634B91E89021}"/>
    <cellStyle name="Normal 18 3 8 2 2 3" xfId="26563" xr:uid="{E2453743-CE20-4A22-9789-781742C2A78A}"/>
    <cellStyle name="Normal 18 3 8 2 2 3 2" xfId="45325" xr:uid="{BCF1D555-0B92-4B89-BAF9-04D06E60E3C5}"/>
    <cellStyle name="Normal 18 3 8 2 2 4" xfId="17172" xr:uid="{8665689D-4EF1-415B-9CC3-801EBDECFCE3}"/>
    <cellStyle name="Normal 18 3 8 2 2 5" xfId="35944" xr:uid="{D8FD916E-158E-4EC5-9B5D-1544C8011796}"/>
    <cellStyle name="Normal 18 3 8 2 2 6" xfId="54400" xr:uid="{E2B478BE-C45C-4536-8AD9-4F4303D2696E}"/>
    <cellStyle name="Normal 18 3 8 2 2 7" xfId="62238" xr:uid="{0C6AD9A6-3626-47EE-BC56-1B15957CBED4}"/>
    <cellStyle name="Normal 18 3 8 2 3" xfId="12115" xr:uid="{8C3888DE-59EE-4E2A-A064-4CDC891AFA53}"/>
    <cellStyle name="Normal 18 3 8 2 3 2" xfId="30909" xr:uid="{34475DAA-18B8-4D3B-8BA0-F9825B4112A6}"/>
    <cellStyle name="Normal 18 3 8 2 3 2 2" xfId="49671" xr:uid="{2B97244C-F78A-4942-8862-14DDF0277DDE}"/>
    <cellStyle name="Normal 18 3 8 2 3 3" xfId="21518" xr:uid="{5B1AC219-1573-4E59-9BE9-9599DD3B27D6}"/>
    <cellStyle name="Normal 18 3 8 2 3 4" xfId="40290" xr:uid="{E6974582-66C5-440E-BEEE-552CADEAF110}"/>
    <cellStyle name="Normal 18 3 8 2 3 5" xfId="54401" xr:uid="{FB152564-EA36-4955-8DF6-D4FDDAB9D73F}"/>
    <cellStyle name="Normal 18 3 8 2 3 6" xfId="62239" xr:uid="{7BE5B041-5133-4914-B1FE-F746A7B2CE8F}"/>
    <cellStyle name="Normal 18 3 8 2 4" xfId="9258" xr:uid="{988040EA-0585-4F61-BD8D-6CED0C97020C}"/>
    <cellStyle name="Normal 18 3 8 2 4 2" xfId="28114" xr:uid="{4252C885-FA31-4980-9BBB-06C41008835E}"/>
    <cellStyle name="Normal 18 3 8 2 4 2 2" xfId="46876" xr:uid="{6830736C-E992-431E-B9D3-67A6F0852AB4}"/>
    <cellStyle name="Normal 18 3 8 2 4 3" xfId="18723" xr:uid="{92C0DCD6-2AAE-421D-94F4-DEDAB3455D9D}"/>
    <cellStyle name="Normal 18 3 8 2 4 4" xfId="37495" xr:uid="{09BA4A52-84AA-4420-BC41-2891A629DFF5}"/>
    <cellStyle name="Normal 18 3 8 2 5" xfId="24569" xr:uid="{9C00C37B-5A60-4353-BD26-52FDA4548075}"/>
    <cellStyle name="Normal 18 3 8 2 5 2" xfId="43331" xr:uid="{4DE8B558-FA50-45CA-9EC6-70A21E159711}"/>
    <cellStyle name="Normal 18 3 8 2 6" xfId="15178" xr:uid="{E718E4DC-E2CE-4BAC-8564-3829650F6553}"/>
    <cellStyle name="Normal 18 3 8 2 7" xfId="33950" xr:uid="{B16443A5-9A24-4231-82A5-6775AA494643}"/>
    <cellStyle name="Normal 18 3 8 2 8" xfId="51606" xr:uid="{7C0ED7F2-371F-4F65-992A-B4F2DAD90A6A}"/>
    <cellStyle name="Normal 18 3 8 2 9" xfId="5522" xr:uid="{B0777B2A-BF59-404A-8E89-1F320A603109}"/>
    <cellStyle name="Normal 18 3 8 3" xfId="6297" xr:uid="{39D2EBBB-B7A2-4EF6-B0EC-D5570C4DF9FA}"/>
    <cellStyle name="Normal 18 3 8 3 2" xfId="12116" xr:uid="{A438D2ED-6361-4D9E-9207-D1AAF00847A0}"/>
    <cellStyle name="Normal 18 3 8 3 2 2" xfId="30910" xr:uid="{0839D8DC-74C1-47D7-82AB-FFA1484F967D}"/>
    <cellStyle name="Normal 18 3 8 3 2 2 2" xfId="49672" xr:uid="{9D272E86-9AE7-448F-AD60-EFA15006B7C2}"/>
    <cellStyle name="Normal 18 3 8 3 2 3" xfId="21519" xr:uid="{18FA453F-565E-4B4A-B329-33D68182EAA3}"/>
    <cellStyle name="Normal 18 3 8 3 2 4" xfId="40291" xr:uid="{DFBF4AB1-9153-4200-8911-9367A6D9832D}"/>
    <cellStyle name="Normal 18 3 8 3 3" xfId="25344" xr:uid="{AAA2ED67-CC81-4CB9-9D7A-46CCAAAB0BF3}"/>
    <cellStyle name="Normal 18 3 8 3 3 2" xfId="44106" xr:uid="{D76EB81B-0FE8-4407-AA1E-0FA83EED356E}"/>
    <cellStyle name="Normal 18 3 8 3 4" xfId="15953" xr:uid="{D76C5F2D-457C-42FF-85FC-C9A01ED284D8}"/>
    <cellStyle name="Normal 18 3 8 3 5" xfId="34725" xr:uid="{A1E1C89C-5E0B-417F-A8BD-A7C21EAB075C}"/>
    <cellStyle name="Normal 18 3 8 3 6" xfId="54402" xr:uid="{D982D74C-B0BF-4AA2-81E8-26BF74E53619}"/>
    <cellStyle name="Normal 18 3 8 3 7" xfId="62240" xr:uid="{9DFCFFBF-F0AF-4DF9-94A9-71FA1E9A3DFC}"/>
    <cellStyle name="Normal 18 3 8 4" xfId="4746" xr:uid="{4AD1127D-4D80-45BD-8A20-69DAC86D8946}"/>
    <cellStyle name="Normal 18 3 8 4 2" xfId="12117" xr:uid="{61CD2E9B-5DCE-4A4B-B06C-C1739A2C7E9B}"/>
    <cellStyle name="Normal 18 3 8 4 2 2" xfId="30911" xr:uid="{D049CED0-E0CB-4260-AEB7-57AD2F680F7C}"/>
    <cellStyle name="Normal 18 3 8 4 2 2 2" xfId="49673" xr:uid="{4521E22E-D250-46EB-9787-6A375686DF9F}"/>
    <cellStyle name="Normal 18 3 8 4 2 3" xfId="21520" xr:uid="{11076424-BE74-426A-8861-2F8994BF8BEE}"/>
    <cellStyle name="Normal 18 3 8 4 2 4" xfId="40292" xr:uid="{28048689-60F7-426B-9A78-8E16B05630E0}"/>
    <cellStyle name="Normal 18 3 8 4 3" xfId="23793" xr:uid="{942246E1-EEAF-4808-8D72-AA2292C3953E}"/>
    <cellStyle name="Normal 18 3 8 4 3 2" xfId="42556" xr:uid="{C157C9CE-21CE-41B2-9D1A-552D650D274B}"/>
    <cellStyle name="Normal 18 3 8 4 4" xfId="14402" xr:uid="{FE75C89C-378F-4669-A81D-508B7913BF4C}"/>
    <cellStyle name="Normal 18 3 8 4 5" xfId="33175" xr:uid="{96CCB404-C20B-48A7-9946-D2E0E1597F1C}"/>
    <cellStyle name="Normal 18 3 8 4 6" xfId="54403" xr:uid="{50FA0A93-3837-4D62-AD2B-FBB2054A7253}"/>
    <cellStyle name="Normal 18 3 8 4 7" xfId="62241" xr:uid="{1E714F05-9B62-428B-AB62-7587D09D020E}"/>
    <cellStyle name="Normal 18 3 8 5" xfId="7527" xr:uid="{FF1A6E36-99FC-4F9A-A50E-48E7B53B07C4}"/>
    <cellStyle name="Normal 18 3 8 5 2" xfId="26562" xr:uid="{F7D13E86-E12F-4578-8194-707458665FA6}"/>
    <cellStyle name="Normal 18 3 8 5 2 2" xfId="45324" xr:uid="{05BD4226-1E4F-4CA2-998F-FC1528C61D97}"/>
    <cellStyle name="Normal 18 3 8 5 3" xfId="17171" xr:uid="{6F272015-BE75-4056-8876-655BD8FF1140}"/>
    <cellStyle name="Normal 18 3 8 5 4" xfId="35943" xr:uid="{05414A11-FD27-4136-9874-B52ABBFAB993}"/>
    <cellStyle name="Normal 18 3 8 6" xfId="9257" xr:uid="{D7D579AF-88A2-449C-9BB8-7F64DC7F95CB}"/>
    <cellStyle name="Normal 18 3 8 6 2" xfId="28113" xr:uid="{147F595B-33AC-4ABD-B0AE-A6CE3C2A8291}"/>
    <cellStyle name="Normal 18 3 8 6 2 2" xfId="46875" xr:uid="{C5BB6AB7-467B-4B5D-98D7-98EE2098B1D1}"/>
    <cellStyle name="Normal 18 3 8 6 3" xfId="18722" xr:uid="{8C2ADAF8-1816-46D0-AC41-AA55E0E57623}"/>
    <cellStyle name="Normal 18 3 8 6 4" xfId="37494" xr:uid="{ACCE599E-6E24-44C0-A604-2E443341E34D}"/>
    <cellStyle name="Normal 18 3 8 7" xfId="22875" xr:uid="{00BCD555-2991-49DF-A3E6-C1704BDEEC86}"/>
    <cellStyle name="Normal 18 3 8 7 2" xfId="41643" xr:uid="{52101EF9-4258-4127-9534-66797BDCCBB0}"/>
    <cellStyle name="Normal 18 3 8 8" xfId="13484" xr:uid="{EE7394B2-4CA7-43D9-94B0-0EF3C3D3870C}"/>
    <cellStyle name="Normal 18 3 8 9" xfId="32262" xr:uid="{DDFBA67B-7093-44F2-89AE-CC28E32DCA03}"/>
    <cellStyle name="Normal 18 3 9" xfId="3018" xr:uid="{280CFA4C-8C6D-42BE-93D0-DA5FBA2185A4}"/>
    <cellStyle name="Normal 18 3 9 10" xfId="51607" xr:uid="{9382F909-D744-4A2A-817D-372E9B79FCC7}"/>
    <cellStyle name="Normal 18 3 9 11" xfId="3827" xr:uid="{DBD8DC65-C8D4-4AE5-9C73-067A5A789382}"/>
    <cellStyle name="Normal 18 3 9 12" xfId="59659" xr:uid="{ECACABCC-68C9-4DB1-9199-BD8526960C28}"/>
    <cellStyle name="Normal 18 3 9 2" xfId="3019" xr:uid="{529D999C-3E89-4277-BC5E-BA6F637DCFFF}"/>
    <cellStyle name="Normal 18 3 9 2 10" xfId="59660" xr:uid="{D06718E2-AE00-406D-AAEA-5F02F7DD7B91}"/>
    <cellStyle name="Normal 18 3 9 2 2" xfId="7530" xr:uid="{D98BE504-290E-48D2-B819-4552C5DF7DBF}"/>
    <cellStyle name="Normal 18 3 9 2 2 2" xfId="12118" xr:uid="{2D1CC872-D854-4703-BAC1-A7C5B58E2EE8}"/>
    <cellStyle name="Normal 18 3 9 2 2 2 2" xfId="30912" xr:uid="{7AAE6CB7-AD8C-4027-8E4B-44A082308282}"/>
    <cellStyle name="Normal 18 3 9 2 2 2 2 2" xfId="49674" xr:uid="{2A5F89D4-5BD7-42EA-A02F-69FC78D237FE}"/>
    <cellStyle name="Normal 18 3 9 2 2 2 3" xfId="21521" xr:uid="{9A8106E5-90A7-40E4-B34B-5E59D12266F9}"/>
    <cellStyle name="Normal 18 3 9 2 2 2 4" xfId="40293" xr:uid="{BB61AF78-9D5C-4D34-B27C-13C2C426A571}"/>
    <cellStyle name="Normal 18 3 9 2 2 3" xfId="26565" xr:uid="{510C9074-12DF-458F-A8DD-493569DE3B09}"/>
    <cellStyle name="Normal 18 3 9 2 2 3 2" xfId="45327" xr:uid="{567147B1-B8D4-48ED-A320-60D29E1D8EC7}"/>
    <cellStyle name="Normal 18 3 9 2 2 4" xfId="17174" xr:uid="{ADD52360-02BC-418E-9910-2AC6D5D8D16A}"/>
    <cellStyle name="Normal 18 3 9 2 2 5" xfId="35946" xr:uid="{23351006-A3FC-4778-97C2-AAED0321E9FB}"/>
    <cellStyle name="Normal 18 3 9 2 2 6" xfId="54404" xr:uid="{F65DBCEE-EE9F-4AF1-9062-958097F1D3B1}"/>
    <cellStyle name="Normal 18 3 9 2 2 7" xfId="62242" xr:uid="{CD59B997-31A4-4A84-A8AF-67E359E74847}"/>
    <cellStyle name="Normal 18 3 9 2 3" xfId="12119" xr:uid="{3452C236-5E36-4B73-A877-5540CB048EE2}"/>
    <cellStyle name="Normal 18 3 9 2 3 2" xfId="30913" xr:uid="{11B781B6-3A54-452A-BEAE-556DD4D3AF76}"/>
    <cellStyle name="Normal 18 3 9 2 3 2 2" xfId="49675" xr:uid="{EFB5DAB2-9072-42F0-B561-ECF8F1AB84C9}"/>
    <cellStyle name="Normal 18 3 9 2 3 3" xfId="21522" xr:uid="{5020DE00-9BD2-427E-B9E4-B70F177A1AFD}"/>
    <cellStyle name="Normal 18 3 9 2 3 4" xfId="40294" xr:uid="{AD41D5D4-8228-47FB-B639-110D762A1316}"/>
    <cellStyle name="Normal 18 3 9 2 3 5" xfId="54405" xr:uid="{E5F7435C-5556-4201-A7C0-C9FA7E9136C9}"/>
    <cellStyle name="Normal 18 3 9 2 3 6" xfId="62243" xr:uid="{258BBB59-05CC-487D-A046-88092F7A03C1}"/>
    <cellStyle name="Normal 18 3 9 2 4" xfId="9260" xr:uid="{6A341B5C-C40D-43AC-8827-4B475C7461E5}"/>
    <cellStyle name="Normal 18 3 9 2 4 2" xfId="28116" xr:uid="{C8127B47-71FA-43E6-98C8-439AA71F64D1}"/>
    <cellStyle name="Normal 18 3 9 2 4 2 2" xfId="46878" xr:uid="{A55B65C9-0F4B-4903-B2AA-68305FEE6991}"/>
    <cellStyle name="Normal 18 3 9 2 4 3" xfId="18725" xr:uid="{CD2ED731-934D-4D15-8D52-119495ECBF38}"/>
    <cellStyle name="Normal 18 3 9 2 4 4" xfId="37497" xr:uid="{0819B357-7A8E-4214-AEC3-8928184EEA62}"/>
    <cellStyle name="Normal 18 3 9 2 5" xfId="24616" xr:uid="{146C333B-1B28-4EB0-A7B5-263F3479FB54}"/>
    <cellStyle name="Normal 18 3 9 2 5 2" xfId="43378" xr:uid="{113A4E1D-E20A-4A32-956B-81B1AA42A7EA}"/>
    <cellStyle name="Normal 18 3 9 2 6" xfId="15225" xr:uid="{BBAFBF9E-3CAE-48E3-8493-42C086C2629E}"/>
    <cellStyle name="Normal 18 3 9 2 7" xfId="33997" xr:uid="{FD22B601-40D9-457C-A899-5F6EA7FCE3ED}"/>
    <cellStyle name="Normal 18 3 9 2 8" xfId="51608" xr:uid="{B5910530-237F-4032-ABA1-699BC55F2C5A}"/>
    <cellStyle name="Normal 18 3 9 2 9" xfId="5569" xr:uid="{A4E1BEED-AAD0-40FC-BA75-8C5B8B4D6F1F}"/>
    <cellStyle name="Normal 18 3 9 3" xfId="6344" xr:uid="{3A74DA82-97F7-43EB-8DBA-DAB910129CCE}"/>
    <cellStyle name="Normal 18 3 9 3 2" xfId="12120" xr:uid="{60056162-DAE6-4A3C-8630-6777ED9D4763}"/>
    <cellStyle name="Normal 18 3 9 3 2 2" xfId="30914" xr:uid="{6FBDD89D-674B-4283-A4A9-51468A31AD94}"/>
    <cellStyle name="Normal 18 3 9 3 2 2 2" xfId="49676" xr:uid="{1B9E8DE7-639C-4BCA-BDE2-61B09A28B663}"/>
    <cellStyle name="Normal 18 3 9 3 2 3" xfId="21523" xr:uid="{BC14FD30-8015-431F-9AE5-EB6C029E095A}"/>
    <cellStyle name="Normal 18 3 9 3 2 4" xfId="40295" xr:uid="{22B779F4-2C94-4469-8DBE-82C1A42EC842}"/>
    <cellStyle name="Normal 18 3 9 3 3" xfId="25391" xr:uid="{DB68FFFE-1508-4DC8-B1A1-500DDE8E9F3F}"/>
    <cellStyle name="Normal 18 3 9 3 3 2" xfId="44153" xr:uid="{16B7DBA7-C2C4-4867-A2A3-906A17E1C890}"/>
    <cellStyle name="Normal 18 3 9 3 4" xfId="16000" xr:uid="{21CE72E9-0284-4FAD-88AC-A77066BFB572}"/>
    <cellStyle name="Normal 18 3 9 3 5" xfId="34772" xr:uid="{E634DE57-8D4B-4C4A-B03E-BBB2D0C2F446}"/>
    <cellStyle name="Normal 18 3 9 3 6" xfId="54406" xr:uid="{539BEA9E-CDB3-44B3-85E1-0B889C01098C}"/>
    <cellStyle name="Normal 18 3 9 3 7" xfId="62244" xr:uid="{D44DF6DD-76F6-497D-9E8F-5160733CD6D2}"/>
    <cellStyle name="Normal 18 3 9 4" xfId="4793" xr:uid="{73D2C606-1A64-45DA-A3A4-CF4093A0F6EE}"/>
    <cellStyle name="Normal 18 3 9 4 2" xfId="12121" xr:uid="{212457C9-90BD-4C6F-9A2E-3CC8F400DF93}"/>
    <cellStyle name="Normal 18 3 9 4 2 2" xfId="30915" xr:uid="{EA1696CC-BEC3-470B-BD09-6B528FDB132A}"/>
    <cellStyle name="Normal 18 3 9 4 2 2 2" xfId="49677" xr:uid="{90E03D55-1263-4CC8-8FBE-20D7CF4475A3}"/>
    <cellStyle name="Normal 18 3 9 4 2 3" xfId="21524" xr:uid="{AB3FA106-2D51-49DE-B1A6-4EF218C42F51}"/>
    <cellStyle name="Normal 18 3 9 4 2 4" xfId="40296" xr:uid="{D0CE877D-F77D-41E2-9CD6-EEA821A80011}"/>
    <cellStyle name="Normal 18 3 9 4 3" xfId="23840" xr:uid="{CD462B85-73EE-4B66-A2E1-609FF52ECB68}"/>
    <cellStyle name="Normal 18 3 9 4 3 2" xfId="42603" xr:uid="{296080CA-BC1E-4DF7-888E-A5862DEB7C62}"/>
    <cellStyle name="Normal 18 3 9 4 4" xfId="14449" xr:uid="{D21DEB14-29E5-4CC1-9B94-86650EF4233C}"/>
    <cellStyle name="Normal 18 3 9 4 5" xfId="33222" xr:uid="{576EFEF0-DD9F-48D3-8322-28462155E237}"/>
    <cellStyle name="Normal 18 3 9 4 6" xfId="54407" xr:uid="{ACB322DD-DA68-47A4-86F5-A7626C387BB8}"/>
    <cellStyle name="Normal 18 3 9 4 7" xfId="62245" xr:uid="{AF4373EC-2FB1-4930-8086-19543A11951D}"/>
    <cellStyle name="Normal 18 3 9 5" xfId="7529" xr:uid="{C16B21BA-5521-4BFC-877D-7F420FC8693C}"/>
    <cellStyle name="Normal 18 3 9 5 2" xfId="26564" xr:uid="{67B6E3D8-EF2B-4653-9EEB-528DB9B508B8}"/>
    <cellStyle name="Normal 18 3 9 5 2 2" xfId="45326" xr:uid="{C2CBABC9-420E-419C-B1EE-CE8096D3C004}"/>
    <cellStyle name="Normal 18 3 9 5 3" xfId="17173" xr:uid="{EBB088C1-1005-4587-8B3C-BC5AC8974A12}"/>
    <cellStyle name="Normal 18 3 9 5 4" xfId="35945" xr:uid="{4047939D-DE2F-4C47-BD97-A6C4CC5781CD}"/>
    <cellStyle name="Normal 18 3 9 6" xfId="9259" xr:uid="{CC45F2E4-E945-44BA-889A-A3F2E09CAC16}"/>
    <cellStyle name="Normal 18 3 9 6 2" xfId="28115" xr:uid="{F9EDD578-9F4C-44E0-BD22-9B9BC841CEF7}"/>
    <cellStyle name="Normal 18 3 9 6 2 2" xfId="46877" xr:uid="{6D3ED291-FD31-4083-AEF9-489AE9CF7048}"/>
    <cellStyle name="Normal 18 3 9 6 3" xfId="18724" xr:uid="{0510CD2B-538A-4CE0-8864-1C7C95C66F71}"/>
    <cellStyle name="Normal 18 3 9 6 4" xfId="37496" xr:uid="{DB0BBBED-9D49-47CA-B9AB-46CC4F9CC210}"/>
    <cellStyle name="Normal 18 3 9 7" xfId="22876" xr:uid="{1A56AC6E-A96C-4914-BE5A-26EE950A1AC0}"/>
    <cellStyle name="Normal 18 3 9 7 2" xfId="41644" xr:uid="{36F244B4-A582-42A2-81C2-C42ADAFFC842}"/>
    <cellStyle name="Normal 18 3 9 8" xfId="13485" xr:uid="{6B15D95F-3A01-4E3B-BEA8-214BF80A02F3}"/>
    <cellStyle name="Normal 18 3 9 9" xfId="32263" xr:uid="{5B4B83A0-0928-43A7-A1A3-11ECC4DDED94}"/>
    <cellStyle name="Normal 18 4" xfId="1049" xr:uid="{7E1E275A-ABB1-436F-86F7-464FB33A3FF0}"/>
    <cellStyle name="Normal 18 4 10" xfId="13486" xr:uid="{61FE8823-9CF1-48D0-A258-3EDC5F6AA87D}"/>
    <cellStyle name="Normal 18 4 11" xfId="32264" xr:uid="{44995702-8401-4B1D-8A04-8268E42F16B5}"/>
    <cellStyle name="Normal 18 4 12" xfId="51609" xr:uid="{0BFAC9E1-BB4A-4FC8-B83C-484B22E086A6}"/>
    <cellStyle name="Normal 18 4 13" xfId="3828" xr:uid="{55593319-0BDD-4EA6-9A9B-DC8675A0521C}"/>
    <cellStyle name="Normal 18 4 14" xfId="59661" xr:uid="{6D28F035-A88F-4694-9B88-0E181C05C36B}"/>
    <cellStyle name="Normal 18 4 2" xfId="1186" xr:uid="{A3B92938-3051-4489-BF9D-E36BD937CD35}"/>
    <cellStyle name="Normal 18 4 2 10" xfId="51610" xr:uid="{0D51C0E6-D3E4-4873-99C0-914950C5CCFE}"/>
    <cellStyle name="Normal 18 4 2 11" xfId="3829" xr:uid="{F9465EC3-DFED-408E-823F-6F2BB4FD30E1}"/>
    <cellStyle name="Normal 18 4 2 12" xfId="59662" xr:uid="{5CD0B38C-EE6F-4261-8D10-9A9918C9F845}"/>
    <cellStyle name="Normal 18 4 2 2" xfId="1392" xr:uid="{C6E2D24F-5E3F-45CE-AD9B-03794CDE88C4}"/>
    <cellStyle name="Normal 18 4 2 2 10" xfId="59663" xr:uid="{22570629-1FDF-4853-B38B-572F057DA94C}"/>
    <cellStyle name="Normal 18 4 2 2 2" xfId="2050" xr:uid="{82878E45-D9BE-45C2-A6CD-23F916A62762}"/>
    <cellStyle name="Normal 18 4 2 2 2 2" xfId="12122" xr:uid="{35DE5740-C04B-4293-A88F-9A844CA1F463}"/>
    <cellStyle name="Normal 18 4 2 2 2 2 2" xfId="30916" xr:uid="{784A5176-1576-4E67-8FFF-AF9582633A32}"/>
    <cellStyle name="Normal 18 4 2 2 2 2 2 2" xfId="49678" xr:uid="{522CBEDC-AEA2-4E40-A7D9-1FA4ECF4D025}"/>
    <cellStyle name="Normal 18 4 2 2 2 2 3" xfId="21525" xr:uid="{2C6B3D55-7708-4155-9C56-506C3822E4DD}"/>
    <cellStyle name="Normal 18 4 2 2 2 2 4" xfId="40297" xr:uid="{5DE78A9A-3FAE-433A-AF10-C41282D50025}"/>
    <cellStyle name="Normal 18 4 2 2 2 3" xfId="26568" xr:uid="{F94638A5-015C-4E06-B34B-517DF7A55394}"/>
    <cellStyle name="Normal 18 4 2 2 2 3 2" xfId="45330" xr:uid="{EADB8079-1C30-4488-A0F7-18C867B68845}"/>
    <cellStyle name="Normal 18 4 2 2 2 4" xfId="17177" xr:uid="{DBCC1F74-558C-4FBC-A79F-0C07D7F8C18C}"/>
    <cellStyle name="Normal 18 4 2 2 2 5" xfId="35949" xr:uid="{A70EB8B0-A0C9-49C6-B67D-AD2EC5B94230}"/>
    <cellStyle name="Normal 18 4 2 2 2 6" xfId="54408" xr:uid="{5F48CA0E-C60C-47DF-8B1B-5FD60D9C2EA0}"/>
    <cellStyle name="Normal 18 4 2 2 2 7" xfId="7533" xr:uid="{9D960348-6816-4221-A958-286C3476EBFC}"/>
    <cellStyle name="Normal 18 4 2 2 3" xfId="12123" xr:uid="{8F878B58-2C91-4937-8E54-0E0D4A7D0C55}"/>
    <cellStyle name="Normal 18 4 2 2 3 2" xfId="30917" xr:uid="{A5B21B4C-E544-4B98-8BF9-F18A7EB2481B}"/>
    <cellStyle name="Normal 18 4 2 2 3 2 2" xfId="49679" xr:uid="{CF6EBE9B-A120-4B38-9104-3F11ACD19604}"/>
    <cellStyle name="Normal 18 4 2 2 3 3" xfId="21526" xr:uid="{65B9B478-397B-42FC-9185-1E2E44D87268}"/>
    <cellStyle name="Normal 18 4 2 2 3 4" xfId="40298" xr:uid="{D709BD3C-9FA9-48D1-9F77-81117103634A}"/>
    <cellStyle name="Normal 18 4 2 2 3 5" xfId="54409" xr:uid="{1091BA85-0786-4922-8A92-1270C48FEAD3}"/>
    <cellStyle name="Normal 18 4 2 2 3 6" xfId="62246" xr:uid="{B18AAF7D-9E14-4472-BAE8-015DCC3DABF7}"/>
    <cellStyle name="Normal 18 4 2 2 4" xfId="9263" xr:uid="{70BBF525-F357-4254-8DF8-BFA3D82F0455}"/>
    <cellStyle name="Normal 18 4 2 2 4 2" xfId="28119" xr:uid="{F2927A3E-A754-46EA-A1AB-E53EDD9391D1}"/>
    <cellStyle name="Normal 18 4 2 2 4 2 2" xfId="46881" xr:uid="{F4AEB32D-29AA-4EEE-9180-D2C316556245}"/>
    <cellStyle name="Normal 18 4 2 2 4 3" xfId="18728" xr:uid="{5CDC733A-138A-4D75-B594-18BD3FC589B3}"/>
    <cellStyle name="Normal 18 4 2 2 4 4" xfId="37500" xr:uid="{5A53C3EA-D6C8-4253-BD29-B686D7A52D40}"/>
    <cellStyle name="Normal 18 4 2 2 5" xfId="24118" xr:uid="{2CBCDBF6-7CAB-4988-9662-13CD9A6CB222}"/>
    <cellStyle name="Normal 18 4 2 2 5 2" xfId="42881" xr:uid="{50247884-FE31-4E56-8BF1-EF9E827E2907}"/>
    <cellStyle name="Normal 18 4 2 2 6" xfId="14727" xr:uid="{85117E80-EEED-4857-8E4E-7BB988FAAEEC}"/>
    <cellStyle name="Normal 18 4 2 2 7" xfId="33500" xr:uid="{90F7015C-DAD9-4DFE-B214-B78091F7DEA9}"/>
    <cellStyle name="Normal 18 4 2 2 8" xfId="51611" xr:uid="{E3F1B96D-7373-4251-AF76-2CAB57BADE55}"/>
    <cellStyle name="Normal 18 4 2 2 9" xfId="5071" xr:uid="{F46AC753-1215-4F79-8D9F-496CA9488E82}"/>
    <cellStyle name="Normal 18 4 2 3" xfId="1844" xr:uid="{DB54E490-690A-4694-B3A9-AACC36A91E49}"/>
    <cellStyle name="Normal 18 4 2 3 2" xfId="12124" xr:uid="{C5E4157B-5607-4079-AACE-CA995A643FB9}"/>
    <cellStyle name="Normal 18 4 2 3 2 2" xfId="30918" xr:uid="{4A9DA632-2592-431C-B628-1297434C4853}"/>
    <cellStyle name="Normal 18 4 2 3 2 2 2" xfId="49680" xr:uid="{3AFCBE55-0F69-4F55-B379-00B496169630}"/>
    <cellStyle name="Normal 18 4 2 3 2 3" xfId="21527" xr:uid="{DE4A362A-5DA0-4B3F-8163-933E811DBD1E}"/>
    <cellStyle name="Normal 18 4 2 3 2 4" xfId="40299" xr:uid="{09640551-2660-44D8-BA18-F293509DD3CE}"/>
    <cellStyle name="Normal 18 4 2 3 3" xfId="24894" xr:uid="{6C52D910-45DF-4AD4-AD47-617B78FC4EBE}"/>
    <cellStyle name="Normal 18 4 2 3 3 2" xfId="43656" xr:uid="{D50E7306-6625-4662-BA40-899177ACA9CE}"/>
    <cellStyle name="Normal 18 4 2 3 4" xfId="15503" xr:uid="{D44FC798-CD27-42F1-A867-3FB823E86EBE}"/>
    <cellStyle name="Normal 18 4 2 3 5" xfId="34275" xr:uid="{BE13807B-7261-4FD3-BA3E-DA42EE8DE424}"/>
    <cellStyle name="Normal 18 4 2 3 6" xfId="54410" xr:uid="{5920C142-B0BE-4337-B346-0CFC3D347C41}"/>
    <cellStyle name="Normal 18 4 2 3 7" xfId="5847" xr:uid="{6720C890-C28A-4DCD-9993-52ECFBF0EBBD}"/>
    <cellStyle name="Normal 18 4 2 4" xfId="1638" xr:uid="{8E36C817-119F-4BFE-BE3C-584A37A63CAC}"/>
    <cellStyle name="Normal 18 4 2 4 2" xfId="12125" xr:uid="{6F125055-9413-425D-A401-2DBD17E3D75F}"/>
    <cellStyle name="Normal 18 4 2 4 2 2" xfId="30919" xr:uid="{9D81391E-9B6D-486A-8D0E-E7CA033DA10B}"/>
    <cellStyle name="Normal 18 4 2 4 2 2 2" xfId="49681" xr:uid="{B19BA6DC-D859-4336-8BDF-616D6158303F}"/>
    <cellStyle name="Normal 18 4 2 4 2 3" xfId="21528" xr:uid="{C2C5E116-50A0-4FB8-A282-9D0ACD94A9A4}"/>
    <cellStyle name="Normal 18 4 2 4 2 4" xfId="40300" xr:uid="{EF4D1F9F-D427-4AA8-A151-EC925CC2DE18}"/>
    <cellStyle name="Normal 18 4 2 4 3" xfId="23343" xr:uid="{84BF2FDB-A696-4A8B-917A-9B2B66B3EFD3}"/>
    <cellStyle name="Normal 18 4 2 4 3 2" xfId="42106" xr:uid="{4CD4D202-4B58-4CBB-8748-FF1761479297}"/>
    <cellStyle name="Normal 18 4 2 4 4" xfId="13952" xr:uid="{545E40D2-FEC0-43BA-B7CA-26D143DB9753}"/>
    <cellStyle name="Normal 18 4 2 4 5" xfId="32725" xr:uid="{5912E904-EA8C-496D-8E20-8A2C6EE4B78C}"/>
    <cellStyle name="Normal 18 4 2 4 6" xfId="54411" xr:uid="{BF986CED-4C86-4552-9D5B-1340BB7E0B6C}"/>
    <cellStyle name="Normal 18 4 2 4 7" xfId="4296" xr:uid="{9FCBF65B-B369-490F-9066-553B6037EF72}"/>
    <cellStyle name="Normal 18 4 2 5" xfId="7532" xr:uid="{51D53F09-FCA0-4537-BBBA-92C1C87F884E}"/>
    <cellStyle name="Normal 18 4 2 5 2" xfId="26567" xr:uid="{0E650E03-24CF-41A1-8952-014A4F68F889}"/>
    <cellStyle name="Normal 18 4 2 5 2 2" xfId="45329" xr:uid="{AFD60D85-6249-4915-82A9-2CB5A6D75D5F}"/>
    <cellStyle name="Normal 18 4 2 5 3" xfId="17176" xr:uid="{3C15459A-0176-44F7-BF90-0E5933931FA9}"/>
    <cellStyle name="Normal 18 4 2 5 4" xfId="35948" xr:uid="{8C3850DD-F0DC-422C-BA5B-10FED7E7B1D6}"/>
    <cellStyle name="Normal 18 4 2 6" xfId="9262" xr:uid="{33B951B5-1D07-4AFA-9008-BDA92F19F0C2}"/>
    <cellStyle name="Normal 18 4 2 6 2" xfId="28118" xr:uid="{8AA08CBD-9C1F-4E67-A7B5-A92729C64555}"/>
    <cellStyle name="Normal 18 4 2 6 2 2" xfId="46880" xr:uid="{5906A790-34EB-47CC-8693-D2D4C7C72B87}"/>
    <cellStyle name="Normal 18 4 2 6 3" xfId="18727" xr:uid="{29DB5524-F2AB-416C-84FB-FCECEFA0EB57}"/>
    <cellStyle name="Normal 18 4 2 6 4" xfId="37499" xr:uid="{CB5B8C79-228A-4570-AC72-899AF402CD46}"/>
    <cellStyle name="Normal 18 4 2 7" xfId="22878" xr:uid="{E729FA42-62B8-40E3-BA6E-40C3D6FFFFB4}"/>
    <cellStyle name="Normal 18 4 2 7 2" xfId="41646" xr:uid="{049BFBC1-FE21-4A55-8F46-851DFC02C0FB}"/>
    <cellStyle name="Normal 18 4 2 8" xfId="13487" xr:uid="{F3BD2EF7-61DB-4ECC-AC97-AB11A2EA3E5F}"/>
    <cellStyle name="Normal 18 4 2 9" xfId="32265" xr:uid="{8BC5891E-379B-4721-BFCB-F18BDC9D9847}"/>
    <cellStyle name="Normal 18 4 3" xfId="1309" xr:uid="{6DEA8DE1-6601-4508-81C4-FE24A5E16466}"/>
    <cellStyle name="Normal 18 4 3 10" xfId="51612" xr:uid="{B2180526-EE25-43D3-A684-D09E18A1C2F0}"/>
    <cellStyle name="Normal 18 4 3 11" xfId="3830" xr:uid="{824E437A-5E50-40DC-AF0C-6D218B7513B4}"/>
    <cellStyle name="Normal 18 4 3 12" xfId="59664" xr:uid="{0EEE53EF-9CA2-476D-84CF-B701E56FA59E}"/>
    <cellStyle name="Normal 18 4 3 2" xfId="1967" xr:uid="{8F2E2EA4-0D31-477E-B034-B0CA1564F24C}"/>
    <cellStyle name="Normal 18 4 3 2 10" xfId="59665" xr:uid="{ADC8BADD-F0BB-4FC7-A4FB-8CB24CF41793}"/>
    <cellStyle name="Normal 18 4 3 2 2" xfId="7535" xr:uid="{A4748054-C181-48D1-926B-3E2856652C6E}"/>
    <cellStyle name="Normal 18 4 3 2 2 2" xfId="12126" xr:uid="{7CEBE0F1-5736-4DCC-8762-88093BEC293F}"/>
    <cellStyle name="Normal 18 4 3 2 2 2 2" xfId="30920" xr:uid="{75D0EF34-FEA4-4D47-BD47-7A12A235E699}"/>
    <cellStyle name="Normal 18 4 3 2 2 2 2 2" xfId="49682" xr:uid="{B2952B04-3793-4A75-BC76-3787A0DF2E0C}"/>
    <cellStyle name="Normal 18 4 3 2 2 2 3" xfId="21529" xr:uid="{F0274D53-43EE-4982-83AE-5E41F9CF567D}"/>
    <cellStyle name="Normal 18 4 3 2 2 2 4" xfId="40301" xr:uid="{8E16B1DD-29E8-418F-B9FB-1D3BB844EDE8}"/>
    <cellStyle name="Normal 18 4 3 2 2 3" xfId="26570" xr:uid="{4D2ADA3B-0CBD-49FE-A8EF-31D45F229CD2}"/>
    <cellStyle name="Normal 18 4 3 2 2 3 2" xfId="45332" xr:uid="{B780B2C5-BC61-491C-819E-4D81F60EC4A1}"/>
    <cellStyle name="Normal 18 4 3 2 2 4" xfId="17179" xr:uid="{9D420A7B-9F01-46D4-BDBC-D58C0F2D88B4}"/>
    <cellStyle name="Normal 18 4 3 2 2 5" xfId="35951" xr:uid="{61CEF6C9-0217-4E0E-AF93-DE946052C7AB}"/>
    <cellStyle name="Normal 18 4 3 2 2 6" xfId="54412" xr:uid="{EC74C2AE-2FED-4AFA-9BE7-9B07141C65B7}"/>
    <cellStyle name="Normal 18 4 3 2 2 7" xfId="62247" xr:uid="{8CD98A25-4915-4EF5-801B-38F80CD8BCAE}"/>
    <cellStyle name="Normal 18 4 3 2 3" xfId="12127" xr:uid="{79A281F7-B4F9-4003-9E24-CCFB04928A77}"/>
    <cellStyle name="Normal 18 4 3 2 3 2" xfId="30921" xr:uid="{E9697A48-D595-4CBC-A23C-3EFF31652568}"/>
    <cellStyle name="Normal 18 4 3 2 3 2 2" xfId="49683" xr:uid="{FAD8F489-837A-4EEF-946D-EFEA86AA8C6F}"/>
    <cellStyle name="Normal 18 4 3 2 3 3" xfId="21530" xr:uid="{1E9E70EF-5121-4FEA-9BE5-9AD971C5F56A}"/>
    <cellStyle name="Normal 18 4 3 2 3 4" xfId="40302" xr:uid="{E1D474DA-BD33-4ABF-8317-7216C44F10C7}"/>
    <cellStyle name="Normal 18 4 3 2 3 5" xfId="54413" xr:uid="{9D9C731E-9164-4191-B97E-7BB835F8AC86}"/>
    <cellStyle name="Normal 18 4 3 2 3 6" xfId="62248" xr:uid="{9452D185-33E0-4DB4-ACA3-DA08D57CA8A2}"/>
    <cellStyle name="Normal 18 4 3 2 4" xfId="9265" xr:uid="{3C75AE1F-4DC9-48E6-8517-AF143B524EF0}"/>
    <cellStyle name="Normal 18 4 3 2 4 2" xfId="28121" xr:uid="{A0EE6BCA-9D5E-4E59-A121-52C862A4AB38}"/>
    <cellStyle name="Normal 18 4 3 2 4 2 2" xfId="46883" xr:uid="{2021247A-A2B4-4DD7-8A8E-5CEFECEC5F91}"/>
    <cellStyle name="Normal 18 4 3 2 4 3" xfId="18730" xr:uid="{3AE30014-C531-4537-9795-99CFEB8C40FF}"/>
    <cellStyle name="Normal 18 4 3 2 4 4" xfId="37502" xr:uid="{ED041E67-22CF-44FF-80F7-3916E896B03F}"/>
    <cellStyle name="Normal 18 4 3 2 5" xfId="24336" xr:uid="{6994F5DF-2269-44F9-BA7E-7CDE1BD4A017}"/>
    <cellStyle name="Normal 18 4 3 2 5 2" xfId="43099" xr:uid="{577455C7-CEB6-42EA-B4D1-ACA36D64B279}"/>
    <cellStyle name="Normal 18 4 3 2 6" xfId="14945" xr:uid="{561FD0C3-74FD-457B-A9EE-03239B0E591D}"/>
    <cellStyle name="Normal 18 4 3 2 7" xfId="33718" xr:uid="{B014393F-0B1B-402E-810E-E58029462C6B}"/>
    <cellStyle name="Normal 18 4 3 2 8" xfId="51613" xr:uid="{42A21EC9-3860-45DB-8F18-6DD2F522A23C}"/>
    <cellStyle name="Normal 18 4 3 2 9" xfId="5289" xr:uid="{0499AA76-2BFF-44EE-A6C5-D46EAD90F9F7}"/>
    <cellStyle name="Normal 18 4 3 3" xfId="6065" xr:uid="{260E89EA-262A-4260-AB8E-1B6D5A50A470}"/>
    <cellStyle name="Normal 18 4 3 3 2" xfId="12128" xr:uid="{579A2B30-80C8-43D1-88F1-0CA767F3225E}"/>
    <cellStyle name="Normal 18 4 3 3 2 2" xfId="30922" xr:uid="{D497AAD7-BB09-4201-963D-CD40E9C358A1}"/>
    <cellStyle name="Normal 18 4 3 3 2 2 2" xfId="49684" xr:uid="{1F9EC7B9-C136-4177-8C10-824B03DF3A3E}"/>
    <cellStyle name="Normal 18 4 3 3 2 3" xfId="21531" xr:uid="{F3C72CEA-B576-4AA0-AECD-7326B0CDED2D}"/>
    <cellStyle name="Normal 18 4 3 3 2 4" xfId="40303" xr:uid="{0486B08F-96BB-4F74-835D-06737DE4E4E7}"/>
    <cellStyle name="Normal 18 4 3 3 3" xfId="25112" xr:uid="{D30F6898-A4A0-476F-B1F2-72B455AAA842}"/>
    <cellStyle name="Normal 18 4 3 3 3 2" xfId="43874" xr:uid="{E659526F-0578-443A-B43D-0DC2B1410E63}"/>
    <cellStyle name="Normal 18 4 3 3 4" xfId="15721" xr:uid="{B5DEED50-0E54-473E-BADD-7BED45030697}"/>
    <cellStyle name="Normal 18 4 3 3 5" xfId="34493" xr:uid="{87326878-5925-4F38-A2CC-C80F96F820FE}"/>
    <cellStyle name="Normal 18 4 3 3 6" xfId="54414" xr:uid="{14C0A900-C240-4FAD-A000-79B2E3734B52}"/>
    <cellStyle name="Normal 18 4 3 3 7" xfId="62249" xr:uid="{34857161-FBA8-4FBA-8CF7-1AF1CA924A75}"/>
    <cellStyle name="Normal 18 4 3 4" xfId="4514" xr:uid="{99EAF921-55C1-4A0F-9CFA-5AA69664A950}"/>
    <cellStyle name="Normal 18 4 3 4 2" xfId="12129" xr:uid="{F2A4D996-C22B-4325-9DDF-765F28C3A1D3}"/>
    <cellStyle name="Normal 18 4 3 4 2 2" xfId="30923" xr:uid="{433A27E8-FF8B-419E-A4C3-525202CC4139}"/>
    <cellStyle name="Normal 18 4 3 4 2 2 2" xfId="49685" xr:uid="{E59E0966-0604-4F0B-8622-A3BF7B69E724}"/>
    <cellStyle name="Normal 18 4 3 4 2 3" xfId="21532" xr:uid="{D4EB6CB2-4291-4029-94F2-44DD83C48C9A}"/>
    <cellStyle name="Normal 18 4 3 4 2 4" xfId="40304" xr:uid="{BA6F998E-D86D-4040-B374-E1A7A7C63769}"/>
    <cellStyle name="Normal 18 4 3 4 3" xfId="23561" xr:uid="{BC0C2E26-0F15-4048-9486-0771679A4134}"/>
    <cellStyle name="Normal 18 4 3 4 3 2" xfId="42324" xr:uid="{2B43815C-9F34-4419-8ECA-8F278B0B9BAE}"/>
    <cellStyle name="Normal 18 4 3 4 4" xfId="14170" xr:uid="{0A2ABA23-64CE-4EE6-9F81-6BC631686C1B}"/>
    <cellStyle name="Normal 18 4 3 4 5" xfId="32943" xr:uid="{D0FEE7E3-8C22-4DC0-B1DF-E09C7A2A4987}"/>
    <cellStyle name="Normal 18 4 3 4 6" xfId="54415" xr:uid="{D9959F22-27D5-4D13-BB0B-B032922B87D6}"/>
    <cellStyle name="Normal 18 4 3 4 7" xfId="62250" xr:uid="{43A34E53-9408-4588-8E7E-2A935F9D168C}"/>
    <cellStyle name="Normal 18 4 3 5" xfId="7534" xr:uid="{D3B43219-9782-4781-BFBB-AF4E06A7FA4F}"/>
    <cellStyle name="Normal 18 4 3 5 2" xfId="26569" xr:uid="{FDBD1F26-BEFF-4687-A68F-174772F55F9E}"/>
    <cellStyle name="Normal 18 4 3 5 2 2" xfId="45331" xr:uid="{4F33B8EF-CE7C-4A4B-83F2-8C0DD0B09194}"/>
    <cellStyle name="Normal 18 4 3 5 3" xfId="17178" xr:uid="{E853E6BA-B4CE-4B2E-A8CA-9F01D0A22C19}"/>
    <cellStyle name="Normal 18 4 3 5 4" xfId="35950" xr:uid="{A59461FE-BCF2-41E3-B8CE-3713A54CF646}"/>
    <cellStyle name="Normal 18 4 3 6" xfId="9264" xr:uid="{7C454692-0C2A-482F-92B6-7EF71AF2AED7}"/>
    <cellStyle name="Normal 18 4 3 6 2" xfId="28120" xr:uid="{942B2752-A8D5-4002-A535-A7ECCFA617F3}"/>
    <cellStyle name="Normal 18 4 3 6 2 2" xfId="46882" xr:uid="{D3F5DF5A-A426-49D9-A131-FA34A352F825}"/>
    <cellStyle name="Normal 18 4 3 6 3" xfId="18729" xr:uid="{AF7D5CD0-504D-4222-A717-08624DBBA433}"/>
    <cellStyle name="Normal 18 4 3 6 4" xfId="37501" xr:uid="{689A65A4-3806-4CFF-BEB6-B3AE0AD9F008}"/>
    <cellStyle name="Normal 18 4 3 7" xfId="22879" xr:uid="{014A5200-B904-4F6E-B7D2-200BF55DD6C0}"/>
    <cellStyle name="Normal 18 4 3 7 2" xfId="41647" xr:uid="{8FE715BF-5A40-42A8-860A-DEDC42C2CB5E}"/>
    <cellStyle name="Normal 18 4 3 8" xfId="13488" xr:uid="{8959200B-126A-4D86-9684-F24A82EDA267}"/>
    <cellStyle name="Normal 18 4 3 9" xfId="32266" xr:uid="{45FA3D73-33CF-44A9-871A-E8D1AEE7C4D3}"/>
    <cellStyle name="Normal 18 4 4" xfId="1761" xr:uid="{AC14A943-0A93-4AD3-BB2C-35A0EF8F7809}"/>
    <cellStyle name="Normal 18 4 4 10" xfId="59666" xr:uid="{7130E501-188F-4B8E-A9AC-589BAB871117}"/>
    <cellStyle name="Normal 18 4 4 2" xfId="7536" xr:uid="{EDB9B570-69DB-4A42-A6F0-CEB54B56E213}"/>
    <cellStyle name="Normal 18 4 4 2 2" xfId="12130" xr:uid="{6D6DA43B-146A-41D7-BD0E-086899A8E369}"/>
    <cellStyle name="Normal 18 4 4 2 2 2" xfId="30924" xr:uid="{16913091-F3AB-4970-833C-6F9A59489B4F}"/>
    <cellStyle name="Normal 18 4 4 2 2 2 2" xfId="49686" xr:uid="{2226A326-C7E0-46DD-B1C2-78907034F544}"/>
    <cellStyle name="Normal 18 4 4 2 2 3" xfId="21533" xr:uid="{03BAB6B3-C90B-4043-871A-785A685E8778}"/>
    <cellStyle name="Normal 18 4 4 2 2 4" xfId="40305" xr:uid="{9B9FC369-6653-4411-BA36-155267072DCA}"/>
    <cellStyle name="Normal 18 4 4 2 3" xfId="26571" xr:uid="{992A3C4F-5DF5-42A9-91A5-0887632151F0}"/>
    <cellStyle name="Normal 18 4 4 2 3 2" xfId="45333" xr:uid="{28444B4C-38E5-4A74-B706-5DD8827018C3}"/>
    <cellStyle name="Normal 18 4 4 2 4" xfId="17180" xr:uid="{CAC04284-ECD3-4E0E-A037-B0EDF935D94A}"/>
    <cellStyle name="Normal 18 4 4 2 5" xfId="35952" xr:uid="{4E923ED3-DAFA-41B6-AD85-6BDB72A2714D}"/>
    <cellStyle name="Normal 18 4 4 2 6" xfId="54416" xr:uid="{631FCDD8-8A67-4F74-9A96-FE51B41314EB}"/>
    <cellStyle name="Normal 18 4 4 2 7" xfId="62251" xr:uid="{D0AD0518-8B60-494D-B1D7-90C09765AF97}"/>
    <cellStyle name="Normal 18 4 4 3" xfId="12131" xr:uid="{37F974CE-BA33-4566-8892-74912CF3430A}"/>
    <cellStyle name="Normal 18 4 4 3 2" xfId="30925" xr:uid="{3D2B9335-733A-48A7-97BE-EEB91ADE3F93}"/>
    <cellStyle name="Normal 18 4 4 3 2 2" xfId="49687" xr:uid="{2B31B886-D63E-48CC-BD77-7D647AABD43F}"/>
    <cellStyle name="Normal 18 4 4 3 3" xfId="21534" xr:uid="{2D025D12-F78B-4AF3-BFE9-854B8724C95B}"/>
    <cellStyle name="Normal 18 4 4 3 4" xfId="40306" xr:uid="{8D54F10C-5C23-48D4-8E5A-91DD5663BE43}"/>
    <cellStyle name="Normal 18 4 4 3 5" xfId="54417" xr:uid="{310E253D-8E11-4F55-BBF3-1753A8EC5F10}"/>
    <cellStyle name="Normal 18 4 4 3 6" xfId="62252" xr:uid="{9687A1E7-5762-4580-82D9-4909EE7E0751}"/>
    <cellStyle name="Normal 18 4 4 4" xfId="9266" xr:uid="{F087E694-93E6-476D-8C93-F05285C265DF}"/>
    <cellStyle name="Normal 18 4 4 4 2" xfId="28122" xr:uid="{51290562-72EF-498E-8430-8FC7B95C2982}"/>
    <cellStyle name="Normal 18 4 4 4 2 2" xfId="46884" xr:uid="{0BBE1751-964D-4AF0-87C8-AD7099D2FC51}"/>
    <cellStyle name="Normal 18 4 4 4 3" xfId="18731" xr:uid="{8BA21BB7-7427-4519-9725-E07C22C5E535}"/>
    <cellStyle name="Normal 18 4 4 4 4" xfId="37503" xr:uid="{6A532D66-C536-4FE3-BD40-17A2716A8597}"/>
    <cellStyle name="Normal 18 4 4 5" xfId="23903" xr:uid="{B203E80C-653C-46D3-B1E1-7F3E49458339}"/>
    <cellStyle name="Normal 18 4 4 5 2" xfId="42666" xr:uid="{A9C53C59-88DE-4FF9-A691-DFED468D8C13}"/>
    <cellStyle name="Normal 18 4 4 6" xfId="14512" xr:uid="{74657926-A421-4BB7-A413-3454807F7A89}"/>
    <cellStyle name="Normal 18 4 4 7" xfId="33285" xr:uid="{86D7784C-55AF-48C5-8C09-BEC2393D0FE2}"/>
    <cellStyle name="Normal 18 4 4 8" xfId="51614" xr:uid="{5F11AE2C-4B47-4BEA-A6E4-58FABEA12CEB}"/>
    <cellStyle name="Normal 18 4 4 9" xfId="4856" xr:uid="{86D1FBF3-9CDD-4BC6-B2D1-B48433BC3ACE}"/>
    <cellStyle name="Normal 18 4 5" xfId="1555" xr:uid="{20676C78-CA4D-400A-8FD9-D33AACAE2F3B}"/>
    <cellStyle name="Normal 18 4 5 2" xfId="12132" xr:uid="{3B905964-4A3E-4B55-ACBC-C4F4AF11514C}"/>
    <cellStyle name="Normal 18 4 5 2 2" xfId="30926" xr:uid="{5D4414E9-414F-4612-953F-E58A461AE518}"/>
    <cellStyle name="Normal 18 4 5 2 2 2" xfId="49688" xr:uid="{398BCE15-D398-4471-9BFA-919C8D9AB3E9}"/>
    <cellStyle name="Normal 18 4 5 2 3" xfId="21535" xr:uid="{6A3EFB93-C088-4661-AE1D-0E49BE7442F8}"/>
    <cellStyle name="Normal 18 4 5 2 4" xfId="40307" xr:uid="{09BBC91A-A858-43B7-8084-16CDDA20F7D9}"/>
    <cellStyle name="Normal 18 4 5 3" xfId="24679" xr:uid="{38351399-BDD9-436C-8AAA-27EAB9E12D4E}"/>
    <cellStyle name="Normal 18 4 5 3 2" xfId="43441" xr:uid="{8517B21B-10C1-4140-A7E5-1DE56DAB5D2A}"/>
    <cellStyle name="Normal 18 4 5 4" xfId="15288" xr:uid="{4C3C9F36-719F-4308-8E62-CB9A52C54E61}"/>
    <cellStyle name="Normal 18 4 5 5" xfId="34060" xr:uid="{D580978A-7D52-41AB-95C9-B58EB2B70607}"/>
    <cellStyle name="Normal 18 4 5 6" xfId="54418" xr:uid="{4D218D58-468B-48F8-9FA9-4616DD8D044D}"/>
    <cellStyle name="Normal 18 4 5 7" xfId="5632" xr:uid="{D4CF4E7E-579D-4BEA-9D27-3373FEB12E5C}"/>
    <cellStyle name="Normal 18 4 6" xfId="4081" xr:uid="{43C6A065-1620-4D95-BF49-B611FB267D85}"/>
    <cellStyle name="Normal 18 4 6 2" xfId="12133" xr:uid="{A603EE9B-3562-4D44-AFB5-238CD80FABAA}"/>
    <cellStyle name="Normal 18 4 6 2 2" xfId="30927" xr:uid="{1CD5ECA5-CDEE-42F0-8089-B6F705E9AD32}"/>
    <cellStyle name="Normal 18 4 6 2 2 2" xfId="49689" xr:uid="{DCF20AB9-BDF5-4FA4-90F1-C4518E7790BB}"/>
    <cellStyle name="Normal 18 4 6 2 3" xfId="21536" xr:uid="{ABC735C6-316F-439F-9FE7-82A2FC2EC0E9}"/>
    <cellStyle name="Normal 18 4 6 2 4" xfId="40308" xr:uid="{7A208C8D-5ED8-4A34-81A8-B6486BB5E000}"/>
    <cellStyle name="Normal 18 4 6 3" xfId="23128" xr:uid="{16A20430-1DFD-4698-9F6D-AC9978488EAB}"/>
    <cellStyle name="Normal 18 4 6 3 2" xfId="41891" xr:uid="{27CE5EF2-B6C3-4026-AD1A-EDC4F6146441}"/>
    <cellStyle name="Normal 18 4 6 4" xfId="13737" xr:uid="{6E79AF2C-90F9-43B5-87AF-26624E1811D4}"/>
    <cellStyle name="Normal 18 4 6 5" xfId="32510" xr:uid="{C161ED24-458E-4CA8-AD89-0D5EF56190F3}"/>
    <cellStyle name="Normal 18 4 6 6" xfId="54419" xr:uid="{C5425367-CC66-4C36-8B12-5807979E684F}"/>
    <cellStyle name="Normal 18 4 6 7" xfId="62253" xr:uid="{3C69133A-F23E-4728-8025-2D58B1EB9EA9}"/>
    <cellStyle name="Normal 18 4 7" xfId="7531" xr:uid="{289DA261-EA29-49B7-9326-2B9DCDCA7549}"/>
    <cellStyle name="Normal 18 4 7 2" xfId="26566" xr:uid="{C2308948-FFD5-4CB3-B9CC-5D514925E571}"/>
    <cellStyle name="Normal 18 4 7 2 2" xfId="45328" xr:uid="{9B4606C7-2AAF-4142-861C-1C6F255C29C0}"/>
    <cellStyle name="Normal 18 4 7 3" xfId="17175" xr:uid="{71465025-4DA0-4FE0-AC39-3F6862E75D85}"/>
    <cellStyle name="Normal 18 4 7 4" xfId="35947" xr:uid="{D784B210-447E-4C5B-B653-73836EB18E73}"/>
    <cellStyle name="Normal 18 4 8" xfId="9261" xr:uid="{5EB4D9B7-70CD-4E97-87FC-B479D0743E5F}"/>
    <cellStyle name="Normal 18 4 8 2" xfId="28117" xr:uid="{A891A377-972E-4E63-880E-1376D189241A}"/>
    <cellStyle name="Normal 18 4 8 2 2" xfId="46879" xr:uid="{6039621E-78F8-4291-9008-71BE15805956}"/>
    <cellStyle name="Normal 18 4 8 3" xfId="18726" xr:uid="{28818F2C-A921-462D-B2DD-FD175AF30D15}"/>
    <cellStyle name="Normal 18 4 8 4" xfId="37498" xr:uid="{5F915BAB-EA2B-495E-A654-C2473000249A}"/>
    <cellStyle name="Normal 18 4 9" xfId="22877" xr:uid="{6A604CF3-B914-4094-B106-B1DA1AD31EE7}"/>
    <cellStyle name="Normal 18 4 9 2" xfId="41645" xr:uid="{D56E52CD-4E9A-46B0-AFA8-D7EDD8237BC9}"/>
    <cellStyle name="Normal 18 5" xfId="1110" xr:uid="{C6E9152D-80D2-46F2-A298-4C6CDFA1B412}"/>
    <cellStyle name="Normal 18 5 10" xfId="13489" xr:uid="{39419F73-C5AF-497F-9651-CB9B7C530AD7}"/>
    <cellStyle name="Normal 18 5 11" xfId="32267" xr:uid="{340CCC29-ABAD-4291-81BB-907BC5D2E432}"/>
    <cellStyle name="Normal 18 5 12" xfId="51615" xr:uid="{DFFB6838-D5EE-4677-AECE-B4A59D1FB0C0}"/>
    <cellStyle name="Normal 18 5 13" xfId="3831" xr:uid="{3EF837F8-3D60-4531-8B79-540D899F73DF}"/>
    <cellStyle name="Normal 18 5 14" xfId="59667" xr:uid="{219E23E7-D01B-49AF-BD72-2AFD86B1FE12}"/>
    <cellStyle name="Normal 18 5 2" xfId="1206" xr:uid="{41E7B79F-B325-42D7-A24A-1A574188CE95}"/>
    <cellStyle name="Normal 18 5 2 10" xfId="51616" xr:uid="{D7DF7BBD-907B-4178-97F7-F34C24C6473A}"/>
    <cellStyle name="Normal 18 5 2 11" xfId="3832" xr:uid="{5B003F8E-AA41-42CA-B046-96E91404A0DA}"/>
    <cellStyle name="Normal 18 5 2 12" xfId="59668" xr:uid="{B057C00E-FD51-49A1-92D4-FB601EEC7580}"/>
    <cellStyle name="Normal 18 5 2 2" xfId="1412" xr:uid="{4F5A01D3-190C-4003-B310-F63906E39A83}"/>
    <cellStyle name="Normal 18 5 2 2 10" xfId="59669" xr:uid="{F927E335-B382-4F3F-A1E1-29B580F23772}"/>
    <cellStyle name="Normal 18 5 2 2 2" xfId="2070" xr:uid="{020C52D3-C955-4E53-A3AE-28181BE8068C}"/>
    <cellStyle name="Normal 18 5 2 2 2 2" xfId="12134" xr:uid="{BB9B1DF6-E05E-4F66-AEC0-F1005C9A9707}"/>
    <cellStyle name="Normal 18 5 2 2 2 2 2" xfId="30928" xr:uid="{A6471538-94EC-4CA2-B833-724724D6749D}"/>
    <cellStyle name="Normal 18 5 2 2 2 2 2 2" xfId="49690" xr:uid="{2958D435-6491-4A6A-9567-045BBA9637E7}"/>
    <cellStyle name="Normal 18 5 2 2 2 2 3" xfId="21537" xr:uid="{E8D2AAA7-8A0F-47E1-8A82-E2AFC254785B}"/>
    <cellStyle name="Normal 18 5 2 2 2 2 4" xfId="40309" xr:uid="{E7CF2FFC-E643-4A48-97C4-16FF067F1498}"/>
    <cellStyle name="Normal 18 5 2 2 2 3" xfId="26574" xr:uid="{FFAD1AC6-7EC1-43E0-A919-468BB67528BF}"/>
    <cellStyle name="Normal 18 5 2 2 2 3 2" xfId="45336" xr:uid="{86BCE3DF-619A-432D-8DE0-EBBBCD008511}"/>
    <cellStyle name="Normal 18 5 2 2 2 4" xfId="17183" xr:uid="{E360F066-74FF-4B25-A77E-D70E7F36055B}"/>
    <cellStyle name="Normal 18 5 2 2 2 5" xfId="35955" xr:uid="{D2494B54-F673-4B0A-8736-1430FE412201}"/>
    <cellStyle name="Normal 18 5 2 2 2 6" xfId="54420" xr:uid="{EE47E850-3FD3-4BAD-9FD4-5D2C1EFFD1B2}"/>
    <cellStyle name="Normal 18 5 2 2 2 7" xfId="7539" xr:uid="{2413F047-89B3-4FC6-9E9E-AF94656CD6EE}"/>
    <cellStyle name="Normal 18 5 2 2 3" xfId="12135" xr:uid="{A96140FF-A6BC-4FCC-BACE-8861FE402CD5}"/>
    <cellStyle name="Normal 18 5 2 2 3 2" xfId="30929" xr:uid="{991EA2C0-15BA-45C6-B50C-23BBF07552FD}"/>
    <cellStyle name="Normal 18 5 2 2 3 2 2" xfId="49691" xr:uid="{A5F7802A-1B8D-40C3-AF97-67C056366E63}"/>
    <cellStyle name="Normal 18 5 2 2 3 3" xfId="21538" xr:uid="{22926010-7A62-4171-B6C4-432D30836DCB}"/>
    <cellStyle name="Normal 18 5 2 2 3 4" xfId="40310" xr:uid="{04CE4767-0E5B-407D-9F27-D2A1AC15448D}"/>
    <cellStyle name="Normal 18 5 2 2 3 5" xfId="54421" xr:uid="{C65CEB21-E064-41C7-B32B-91CEE5530308}"/>
    <cellStyle name="Normal 18 5 2 2 3 6" xfId="62254" xr:uid="{DCA3707E-0FD5-4E85-9283-063609F762DA}"/>
    <cellStyle name="Normal 18 5 2 2 4" xfId="9269" xr:uid="{C7B7D2D5-C657-4D6A-8E52-705908B34E37}"/>
    <cellStyle name="Normal 18 5 2 2 4 2" xfId="28125" xr:uid="{1A54333B-5746-4A02-A301-F997296A3804}"/>
    <cellStyle name="Normal 18 5 2 2 4 2 2" xfId="46887" xr:uid="{5439753E-A722-4AF5-85AC-F620C5FEDDBE}"/>
    <cellStyle name="Normal 18 5 2 2 4 3" xfId="18734" xr:uid="{F1A2D7F1-4E2E-4770-8238-1A10456CB6D0}"/>
    <cellStyle name="Normal 18 5 2 2 4 4" xfId="37506" xr:uid="{6F118286-1823-46D4-A3AD-271B5600C564}"/>
    <cellStyle name="Normal 18 5 2 2 5" xfId="24161" xr:uid="{E8F0833F-FFBB-46E7-BD0B-8296CD8D71B7}"/>
    <cellStyle name="Normal 18 5 2 2 5 2" xfId="42924" xr:uid="{9A0203D5-066C-4548-906D-DA0DE26C51B4}"/>
    <cellStyle name="Normal 18 5 2 2 6" xfId="14770" xr:uid="{E662CA7B-D9D4-4335-A677-6FFB759C2760}"/>
    <cellStyle name="Normal 18 5 2 2 7" xfId="33543" xr:uid="{1F3302F6-B04F-40B0-B54C-1557CB13A29F}"/>
    <cellStyle name="Normal 18 5 2 2 8" xfId="51617" xr:uid="{81CA40C6-12F4-4FBA-B5BD-9B4DAA892FB7}"/>
    <cellStyle name="Normal 18 5 2 2 9" xfId="5114" xr:uid="{77F6F31A-1965-4678-BBCA-C30E6238273F}"/>
    <cellStyle name="Normal 18 5 2 3" xfId="1864" xr:uid="{72B7F3EA-0DB7-4B27-B608-F770A321A932}"/>
    <cellStyle name="Normal 18 5 2 3 2" xfId="12136" xr:uid="{723842F2-B2FF-477D-B10C-7513C813E27F}"/>
    <cellStyle name="Normal 18 5 2 3 2 2" xfId="30930" xr:uid="{4850B873-F9F9-4681-8CDD-4FB95CB9C817}"/>
    <cellStyle name="Normal 18 5 2 3 2 2 2" xfId="49692" xr:uid="{4E21B6CF-C4D9-44BA-A76A-A26B19ED930A}"/>
    <cellStyle name="Normal 18 5 2 3 2 3" xfId="21539" xr:uid="{DA789F53-7D2E-43A7-B7C5-C5CD1739CAD8}"/>
    <cellStyle name="Normal 18 5 2 3 2 4" xfId="40311" xr:uid="{CA677D83-D8DD-479F-B7EF-00F585EABCF1}"/>
    <cellStyle name="Normal 18 5 2 3 3" xfId="24937" xr:uid="{FBC4333F-E815-464B-9665-D489FA559FA4}"/>
    <cellStyle name="Normal 18 5 2 3 3 2" xfId="43699" xr:uid="{67153358-F368-4506-BD23-076C8756F25F}"/>
    <cellStyle name="Normal 18 5 2 3 4" xfId="15546" xr:uid="{A3F7452B-EDF2-410D-A2B0-7BD1A3209F22}"/>
    <cellStyle name="Normal 18 5 2 3 5" xfId="34318" xr:uid="{D9B12621-F9A0-46D2-8EEC-E5350BED0F55}"/>
    <cellStyle name="Normal 18 5 2 3 6" xfId="54422" xr:uid="{73398E41-2D29-403D-94B9-4BBCB0F0DC79}"/>
    <cellStyle name="Normal 18 5 2 3 7" xfId="5890" xr:uid="{607A1D78-0AA6-461B-B14A-8C54C1059A24}"/>
    <cellStyle name="Normal 18 5 2 4" xfId="1658" xr:uid="{2242AED0-AA61-4DF7-A646-0BBE5EFC918F}"/>
    <cellStyle name="Normal 18 5 2 4 2" xfId="12137" xr:uid="{DB87BD31-A807-4F19-AE70-794B86437F4A}"/>
    <cellStyle name="Normal 18 5 2 4 2 2" xfId="30931" xr:uid="{AE34435C-0726-4FF6-B3A3-3EF0445184E2}"/>
    <cellStyle name="Normal 18 5 2 4 2 2 2" xfId="49693" xr:uid="{795BDAB7-31C4-4C3E-BF17-E6E9FB0D8C71}"/>
    <cellStyle name="Normal 18 5 2 4 2 3" xfId="21540" xr:uid="{F0471B13-E32F-4F44-9735-1346C3F0A99D}"/>
    <cellStyle name="Normal 18 5 2 4 2 4" xfId="40312" xr:uid="{B9FA2370-5B4E-41F0-BB37-7FBECCA7FA38}"/>
    <cellStyle name="Normal 18 5 2 4 3" xfId="23386" xr:uid="{EEC200F9-BE94-4687-BF85-DBA0E1E761FD}"/>
    <cellStyle name="Normal 18 5 2 4 3 2" xfId="42149" xr:uid="{AF4C8B7D-25B5-4AD3-8733-74ADA5252F7E}"/>
    <cellStyle name="Normal 18 5 2 4 4" xfId="13995" xr:uid="{8C49B933-9536-4D16-8E5E-A2E19FA8240F}"/>
    <cellStyle name="Normal 18 5 2 4 5" xfId="32768" xr:uid="{2AB14AE7-E9B9-4420-9D6B-99E7A07E8879}"/>
    <cellStyle name="Normal 18 5 2 4 6" xfId="54423" xr:uid="{3C9DD846-81DD-4EA6-97C1-E974E468E68B}"/>
    <cellStyle name="Normal 18 5 2 4 7" xfId="4339" xr:uid="{144C3E4E-9507-47B4-82A3-2E8F50BFD52F}"/>
    <cellStyle name="Normal 18 5 2 5" xfId="7538" xr:uid="{5005DF8D-896C-4A97-89EC-35C389C24960}"/>
    <cellStyle name="Normal 18 5 2 5 2" xfId="26573" xr:uid="{8BF07F59-D3E7-4452-B56A-FEC6B2CE23D6}"/>
    <cellStyle name="Normal 18 5 2 5 2 2" xfId="45335" xr:uid="{96BFB356-CE3B-4CE7-AAF2-4D4A9BA4953C}"/>
    <cellStyle name="Normal 18 5 2 5 3" xfId="17182" xr:uid="{3ADCA047-DBAC-44BD-83D4-3DF5CFF7A968}"/>
    <cellStyle name="Normal 18 5 2 5 4" xfId="35954" xr:uid="{3C1D12F3-E3E6-49C1-87E6-2DBE6BBB4A4D}"/>
    <cellStyle name="Normal 18 5 2 6" xfId="9268" xr:uid="{BA28083A-E156-4EDA-BB0C-A809F4C35BB5}"/>
    <cellStyle name="Normal 18 5 2 6 2" xfId="28124" xr:uid="{C5725E08-E84B-46F9-8F55-AA6A1BD5E239}"/>
    <cellStyle name="Normal 18 5 2 6 2 2" xfId="46886" xr:uid="{65DDF003-E029-4F4E-84F2-965E5916CD07}"/>
    <cellStyle name="Normal 18 5 2 6 3" xfId="18733" xr:uid="{DB9A21BB-A4B7-4AC9-BE32-06A7014F3A2D}"/>
    <cellStyle name="Normal 18 5 2 6 4" xfId="37505" xr:uid="{EE81246C-59CF-4915-80AA-9D94C51AF61D}"/>
    <cellStyle name="Normal 18 5 2 7" xfId="22881" xr:uid="{C59421D5-6C17-4572-A79D-910F07E4BE40}"/>
    <cellStyle name="Normal 18 5 2 7 2" xfId="41649" xr:uid="{7C935598-13D9-44F8-A3B5-04B4355F8F1D}"/>
    <cellStyle name="Normal 18 5 2 8" xfId="13490" xr:uid="{8DFC706C-EC8A-42EC-85AF-960C7F826B9B}"/>
    <cellStyle name="Normal 18 5 2 9" xfId="32268" xr:uid="{FC5A09DE-229C-4189-8394-7CCA7B5F9FF6}"/>
    <cellStyle name="Normal 18 5 3" xfId="1329" xr:uid="{4D4ACEFB-48F5-43DE-81E0-D6786F2D8C78}"/>
    <cellStyle name="Normal 18 5 3 10" xfId="51618" xr:uid="{09A09669-BF22-419F-8F12-BC85F89B2F8B}"/>
    <cellStyle name="Normal 18 5 3 11" xfId="3833" xr:uid="{A93EAB4F-2FA8-45D2-88C5-3BC9C21FAD0A}"/>
    <cellStyle name="Normal 18 5 3 12" xfId="59670" xr:uid="{094E4939-DE85-4D05-B520-CE63648A1ED2}"/>
    <cellStyle name="Normal 18 5 3 2" xfId="1987" xr:uid="{1344F3CE-47A6-4AE2-9D45-82B27EFC970F}"/>
    <cellStyle name="Normal 18 5 3 2 10" xfId="59671" xr:uid="{57BC6648-AE38-4931-B5DC-2873EF52109D}"/>
    <cellStyle name="Normal 18 5 3 2 2" xfId="7541" xr:uid="{72BBEF35-0788-4CEA-A4C1-1EF35B9EB14B}"/>
    <cellStyle name="Normal 18 5 3 2 2 2" xfId="12138" xr:uid="{E6050C3D-E5C4-4E55-9C60-68BB1323C6CD}"/>
    <cellStyle name="Normal 18 5 3 2 2 2 2" xfId="30932" xr:uid="{8B617DF5-41AE-49EB-BCAB-14A60714DBED}"/>
    <cellStyle name="Normal 18 5 3 2 2 2 2 2" xfId="49694" xr:uid="{8C86B9BB-BEA4-49AF-82B3-4ACB2FFBC5C7}"/>
    <cellStyle name="Normal 18 5 3 2 2 2 3" xfId="21541" xr:uid="{256A5DDA-F60B-413B-817A-B88ECEA1C9BB}"/>
    <cellStyle name="Normal 18 5 3 2 2 2 4" xfId="40313" xr:uid="{BD488AB1-8F1F-4BE0-807B-3573EF0D4C6B}"/>
    <cellStyle name="Normal 18 5 3 2 2 3" xfId="26576" xr:uid="{A94AD0D6-1688-4E2D-A783-DB0E2FDDE043}"/>
    <cellStyle name="Normal 18 5 3 2 2 3 2" xfId="45338" xr:uid="{F57B74CC-6115-4054-B6C3-E66D1FEFF9CD}"/>
    <cellStyle name="Normal 18 5 3 2 2 4" xfId="17185" xr:uid="{50D27A80-7526-4D67-B5F8-8ED6F888C12B}"/>
    <cellStyle name="Normal 18 5 3 2 2 5" xfId="35957" xr:uid="{A0B1A079-D2DE-4D76-A93E-16C18E2E05C7}"/>
    <cellStyle name="Normal 18 5 3 2 2 6" xfId="54424" xr:uid="{915FFD47-1B75-43C1-8249-4651314B1CB3}"/>
    <cellStyle name="Normal 18 5 3 2 2 7" xfId="62255" xr:uid="{931AA418-CC2F-4C05-8ED7-6433E2B37085}"/>
    <cellStyle name="Normal 18 5 3 2 3" xfId="12139" xr:uid="{7409A1E1-EB57-4A2D-8AAE-A80EC779C653}"/>
    <cellStyle name="Normal 18 5 3 2 3 2" xfId="30933" xr:uid="{1D5DDBF8-3E22-4094-9A83-3BC30BA8A8BA}"/>
    <cellStyle name="Normal 18 5 3 2 3 2 2" xfId="49695" xr:uid="{B6013514-07C6-4214-A9F2-97723051E282}"/>
    <cellStyle name="Normal 18 5 3 2 3 3" xfId="21542" xr:uid="{54B28660-66B6-425C-870D-425324370C42}"/>
    <cellStyle name="Normal 18 5 3 2 3 4" xfId="40314" xr:uid="{D899AFBE-6359-4D66-84D0-35EEA44ED402}"/>
    <cellStyle name="Normal 18 5 3 2 3 5" xfId="54425" xr:uid="{CDEDD6E7-DB7F-42F0-816F-B2A3552F068D}"/>
    <cellStyle name="Normal 18 5 3 2 3 6" xfId="62256" xr:uid="{1C9C8688-8DC5-42A9-80F1-6400A3FB74FC}"/>
    <cellStyle name="Normal 18 5 3 2 4" xfId="9271" xr:uid="{B17C7AFB-28A2-4753-A01B-C8A110AC53FF}"/>
    <cellStyle name="Normal 18 5 3 2 4 2" xfId="28127" xr:uid="{5B5CD101-1FA7-4B90-9BDA-21A3026F4E6E}"/>
    <cellStyle name="Normal 18 5 3 2 4 2 2" xfId="46889" xr:uid="{A3BAE743-21B9-4DD5-B931-B9F29204A597}"/>
    <cellStyle name="Normal 18 5 3 2 4 3" xfId="18736" xr:uid="{895CE6EE-4AD4-432A-AE4B-D683CE1D3AD1}"/>
    <cellStyle name="Normal 18 5 3 2 4 4" xfId="37508" xr:uid="{D9603CC8-9F97-4999-AD48-CA00605256A2}"/>
    <cellStyle name="Normal 18 5 3 2 5" xfId="24379" xr:uid="{C90D3E7E-89CF-4CE8-B0C9-D8231B4625EA}"/>
    <cellStyle name="Normal 18 5 3 2 5 2" xfId="43142" xr:uid="{938641ED-7F71-4292-A97A-C135A9328499}"/>
    <cellStyle name="Normal 18 5 3 2 6" xfId="14988" xr:uid="{219E27A7-4B6D-45B4-849D-AB4660C6EE78}"/>
    <cellStyle name="Normal 18 5 3 2 7" xfId="33761" xr:uid="{11B17FE8-9510-47C5-9330-38A08B1936A7}"/>
    <cellStyle name="Normal 18 5 3 2 8" xfId="51619" xr:uid="{FC55977C-D5B7-4BD4-A4C9-F23CA70C3887}"/>
    <cellStyle name="Normal 18 5 3 2 9" xfId="5332" xr:uid="{E6B6D679-F9B7-4C16-B088-727B28A05ABC}"/>
    <cellStyle name="Normal 18 5 3 3" xfId="6108" xr:uid="{0E5994FB-656A-41ED-9781-50F42427D698}"/>
    <cellStyle name="Normal 18 5 3 3 2" xfId="12140" xr:uid="{99822D55-1E8B-4B5F-A597-C52E8FBE66FB}"/>
    <cellStyle name="Normal 18 5 3 3 2 2" xfId="30934" xr:uid="{2B60767B-FA3A-4E65-94ED-37D5058A5B65}"/>
    <cellStyle name="Normal 18 5 3 3 2 2 2" xfId="49696" xr:uid="{ABF5F035-6531-4E4F-B157-96DC7F39A85C}"/>
    <cellStyle name="Normal 18 5 3 3 2 3" xfId="21543" xr:uid="{70CD016D-8ACE-4086-AE83-42EDF3EF3543}"/>
    <cellStyle name="Normal 18 5 3 3 2 4" xfId="40315" xr:uid="{19DC50C8-3E6C-4EB4-A3E5-28BF29449D0A}"/>
    <cellStyle name="Normal 18 5 3 3 3" xfId="25155" xr:uid="{BD1E7E44-86A6-4ACF-A199-360D1072E28E}"/>
    <cellStyle name="Normal 18 5 3 3 3 2" xfId="43917" xr:uid="{4DD4C7AB-C77E-4374-AF0A-E80BAE568C8C}"/>
    <cellStyle name="Normal 18 5 3 3 4" xfId="15764" xr:uid="{F7868628-2705-4397-80BF-5D93B88BD9DC}"/>
    <cellStyle name="Normal 18 5 3 3 5" xfId="34536" xr:uid="{54748992-0BF9-4BE6-BCCE-7AE9275357D0}"/>
    <cellStyle name="Normal 18 5 3 3 6" xfId="54426" xr:uid="{72D72F7D-C566-4877-BB83-B14DE1E51701}"/>
    <cellStyle name="Normal 18 5 3 3 7" xfId="62257" xr:uid="{1E955A91-6BDC-45D6-93FC-0B68270B8511}"/>
    <cellStyle name="Normal 18 5 3 4" xfId="4557" xr:uid="{C44D45DD-BA58-4A6E-8968-4DC4C0852DA5}"/>
    <cellStyle name="Normal 18 5 3 4 2" xfId="12141" xr:uid="{AF56429C-5976-45F7-A663-99C4E453012D}"/>
    <cellStyle name="Normal 18 5 3 4 2 2" xfId="30935" xr:uid="{4E67147C-37DD-46EF-AD9F-472DC48D146B}"/>
    <cellStyle name="Normal 18 5 3 4 2 2 2" xfId="49697" xr:uid="{2EE8BAF3-F03D-4F28-900F-27C5EB2A31C9}"/>
    <cellStyle name="Normal 18 5 3 4 2 3" xfId="21544" xr:uid="{749F394B-15D4-493E-8013-B81B06F7572E}"/>
    <cellStyle name="Normal 18 5 3 4 2 4" xfId="40316" xr:uid="{9C3C57BC-09BD-42A9-8CD2-6B115917761F}"/>
    <cellStyle name="Normal 18 5 3 4 3" xfId="23604" xr:uid="{6F02446E-261D-482F-8DF5-2AF67C6F0B9F}"/>
    <cellStyle name="Normal 18 5 3 4 3 2" xfId="42367" xr:uid="{C35DDF69-5CA7-4B9D-834B-B0687860C287}"/>
    <cellStyle name="Normal 18 5 3 4 4" xfId="14213" xr:uid="{A24AEE90-E833-4B1E-B998-9800F7FD83CF}"/>
    <cellStyle name="Normal 18 5 3 4 5" xfId="32986" xr:uid="{A9AFF5AE-8F9E-4308-9017-77C119348393}"/>
    <cellStyle name="Normal 18 5 3 4 6" xfId="54427" xr:uid="{90303855-CCC9-4B08-AE6C-3499BEFC1CD1}"/>
    <cellStyle name="Normal 18 5 3 4 7" xfId="62258" xr:uid="{AB69AD34-563B-4E1B-8387-979605FAA8BE}"/>
    <cellStyle name="Normal 18 5 3 5" xfId="7540" xr:uid="{07948050-CFDD-4CC2-87EA-F602528107AD}"/>
    <cellStyle name="Normal 18 5 3 5 2" xfId="26575" xr:uid="{BE74798F-4A64-4EE1-B173-06DF56B2010C}"/>
    <cellStyle name="Normal 18 5 3 5 2 2" xfId="45337" xr:uid="{9397BE64-8AE5-4748-8834-A228BDF935C2}"/>
    <cellStyle name="Normal 18 5 3 5 3" xfId="17184" xr:uid="{1405F671-C527-42D0-976F-78C63193BAEC}"/>
    <cellStyle name="Normal 18 5 3 5 4" xfId="35956" xr:uid="{9938576E-9957-4F5F-B8B5-AD4F83E7B365}"/>
    <cellStyle name="Normal 18 5 3 6" xfId="9270" xr:uid="{94FA5E77-6D54-45DF-8529-F1D316EB6335}"/>
    <cellStyle name="Normal 18 5 3 6 2" xfId="28126" xr:uid="{A0B38D95-E48D-47D3-855B-11ABA27A0EE9}"/>
    <cellStyle name="Normal 18 5 3 6 2 2" xfId="46888" xr:uid="{DB86D3C0-5B6E-459F-9376-80FF52F5995F}"/>
    <cellStyle name="Normal 18 5 3 6 3" xfId="18735" xr:uid="{AAAF7240-3FB2-40B7-9642-A6FC78427EF4}"/>
    <cellStyle name="Normal 18 5 3 6 4" xfId="37507" xr:uid="{6A4EF518-8A4F-43CF-BEFB-782014D64084}"/>
    <cellStyle name="Normal 18 5 3 7" xfId="22882" xr:uid="{7B54C252-A9B8-4AD3-A7CE-322B729A1C29}"/>
    <cellStyle name="Normal 18 5 3 7 2" xfId="41650" xr:uid="{C64A57A6-4F68-4717-9080-89ECBBECD66F}"/>
    <cellStyle name="Normal 18 5 3 8" xfId="13491" xr:uid="{A84EC9A2-FFE5-4684-B0DE-DC1B0E26D3BE}"/>
    <cellStyle name="Normal 18 5 3 9" xfId="32269" xr:uid="{C7DC58C0-3E4F-46BE-A475-C6D47FDF5F03}"/>
    <cellStyle name="Normal 18 5 4" xfId="1781" xr:uid="{663BD47E-B27B-4C45-9D9E-1E63C64DA53E}"/>
    <cellStyle name="Normal 18 5 4 10" xfId="59672" xr:uid="{41F487CD-6595-441F-A1C1-69A592CEC7C4}"/>
    <cellStyle name="Normal 18 5 4 2" xfId="7542" xr:uid="{E47D5EBE-1CD0-419A-BD16-EF1E1AB00C55}"/>
    <cellStyle name="Normal 18 5 4 2 2" xfId="12142" xr:uid="{55C23529-5985-4310-9FF2-78B1455941FB}"/>
    <cellStyle name="Normal 18 5 4 2 2 2" xfId="30936" xr:uid="{F099428F-80B6-48B4-899F-D57BF1AAAD9F}"/>
    <cellStyle name="Normal 18 5 4 2 2 2 2" xfId="49698" xr:uid="{E67F91AA-E724-405C-A51B-1EADEBDA51FA}"/>
    <cellStyle name="Normal 18 5 4 2 2 3" xfId="21545" xr:uid="{7DABB0F1-2948-4822-835D-DB2BD37ABDB1}"/>
    <cellStyle name="Normal 18 5 4 2 2 4" xfId="40317" xr:uid="{8C95B455-79DF-4BE8-969B-1C10D168CD9A}"/>
    <cellStyle name="Normal 18 5 4 2 3" xfId="26577" xr:uid="{C9895C6E-2924-4BF2-BA83-9745121F5628}"/>
    <cellStyle name="Normal 18 5 4 2 3 2" xfId="45339" xr:uid="{84A3F77E-5937-4271-B51F-18D76ADF6D91}"/>
    <cellStyle name="Normal 18 5 4 2 4" xfId="17186" xr:uid="{C660F70F-84D6-4099-BB00-6ABC7505454A}"/>
    <cellStyle name="Normal 18 5 4 2 5" xfId="35958" xr:uid="{46DAF3CA-6DB0-469A-91CD-E310E0FD95E7}"/>
    <cellStyle name="Normal 18 5 4 2 6" xfId="54428" xr:uid="{3EC00CF6-C720-41F3-9654-AB744AF95714}"/>
    <cellStyle name="Normal 18 5 4 2 7" xfId="62259" xr:uid="{5163F16D-8A13-48D5-9656-DFBFF468E350}"/>
    <cellStyle name="Normal 18 5 4 3" xfId="12143" xr:uid="{02F805C5-03C0-4A42-910E-BFA031A1B25F}"/>
    <cellStyle name="Normal 18 5 4 3 2" xfId="30937" xr:uid="{D7C58F6E-1F9D-4F57-90FC-FF7B8BE46F67}"/>
    <cellStyle name="Normal 18 5 4 3 2 2" xfId="49699" xr:uid="{A91F050D-4161-4FB7-B931-67B7958E4530}"/>
    <cellStyle name="Normal 18 5 4 3 3" xfId="21546" xr:uid="{592DC440-21C0-49F0-A77C-59CE6D516F52}"/>
    <cellStyle name="Normal 18 5 4 3 4" xfId="40318" xr:uid="{615B6EC7-54BF-4349-9061-116B900265D4}"/>
    <cellStyle name="Normal 18 5 4 3 5" xfId="54429" xr:uid="{2338FF06-D1BB-43C2-B586-6571141FA87A}"/>
    <cellStyle name="Normal 18 5 4 3 6" xfId="62260" xr:uid="{E4DF7802-BCBD-4BF7-ABBA-905AAD154574}"/>
    <cellStyle name="Normal 18 5 4 4" xfId="9272" xr:uid="{061CEEFC-4FE4-4111-BEBC-1270097098C5}"/>
    <cellStyle name="Normal 18 5 4 4 2" xfId="28128" xr:uid="{950D7932-0BFE-4E1B-B66E-1530E7787FEB}"/>
    <cellStyle name="Normal 18 5 4 4 2 2" xfId="46890" xr:uid="{C8BCD9A7-0C44-4A9A-BBB2-4944DDEA2C3B}"/>
    <cellStyle name="Normal 18 5 4 4 3" xfId="18737" xr:uid="{D8943C09-9852-425A-BAE3-D4D914F7E919}"/>
    <cellStyle name="Normal 18 5 4 4 4" xfId="37509" xr:uid="{92B99933-B949-4E7A-B6A9-5DF38177DC7C}"/>
    <cellStyle name="Normal 18 5 4 5" xfId="23946" xr:uid="{E0E34C2F-5212-4FA5-B2B3-9F7C9050150F}"/>
    <cellStyle name="Normal 18 5 4 5 2" xfId="42709" xr:uid="{269A65D0-4640-4067-BC54-720B96D8C433}"/>
    <cellStyle name="Normal 18 5 4 6" xfId="14555" xr:uid="{A52109B7-B00C-46F9-98AD-2D289FA85D94}"/>
    <cellStyle name="Normal 18 5 4 7" xfId="33328" xr:uid="{606B7234-043F-4008-BB11-64455B03EF46}"/>
    <cellStyle name="Normal 18 5 4 8" xfId="51620" xr:uid="{E33214B8-FDFD-4BBD-BAC4-757D93005A70}"/>
    <cellStyle name="Normal 18 5 4 9" xfId="4899" xr:uid="{E85FC150-00A3-4923-841B-66D8290B36B0}"/>
    <cellStyle name="Normal 18 5 5" xfId="1575" xr:uid="{CF4B8759-DD58-42CF-AB8C-74998D4FC47B}"/>
    <cellStyle name="Normal 18 5 5 2" xfId="12144" xr:uid="{88F31F85-A97B-4EF6-B7AA-CA37EFF4F430}"/>
    <cellStyle name="Normal 18 5 5 2 2" xfId="30938" xr:uid="{4AA0E0D6-BCA1-4C9C-80C4-6ED4B2481C82}"/>
    <cellStyle name="Normal 18 5 5 2 2 2" xfId="49700" xr:uid="{27603824-EBB5-4E4B-B3CE-167F457D39AC}"/>
    <cellStyle name="Normal 18 5 5 2 3" xfId="21547" xr:uid="{3692546D-66BB-46DC-AB84-2000452C18E3}"/>
    <cellStyle name="Normal 18 5 5 2 4" xfId="40319" xr:uid="{A6A5542A-17D2-471D-AD67-5AD421A27585}"/>
    <cellStyle name="Normal 18 5 5 3" xfId="24722" xr:uid="{D9DF7DCF-FD4C-4B28-91CD-B4256BFB5341}"/>
    <cellStyle name="Normal 18 5 5 3 2" xfId="43484" xr:uid="{839647A6-73CB-4041-A612-5DF32DACAFFA}"/>
    <cellStyle name="Normal 18 5 5 4" xfId="15331" xr:uid="{E82D4D28-1182-4692-AB95-28E6E8738651}"/>
    <cellStyle name="Normal 18 5 5 5" xfId="34103" xr:uid="{1B4D1E18-C2C9-4C67-A08B-0D465AAFB5ED}"/>
    <cellStyle name="Normal 18 5 5 6" xfId="54430" xr:uid="{2281EC2C-0404-423A-8B6B-E7FA3CE3959B}"/>
    <cellStyle name="Normal 18 5 5 7" xfId="5675" xr:uid="{CD4BFD52-9EC2-4E15-ABD9-4DE8C5B2201C}"/>
    <cellStyle name="Normal 18 5 6" xfId="4124" xr:uid="{F4E104DE-7307-461E-9C22-33B8177D9A5B}"/>
    <cellStyle name="Normal 18 5 6 2" xfId="12145" xr:uid="{94BB8A96-9104-40E7-A9C2-E62225D64342}"/>
    <cellStyle name="Normal 18 5 6 2 2" xfId="30939" xr:uid="{E3B0854B-08F3-456D-8F3B-7ACB8C934A98}"/>
    <cellStyle name="Normal 18 5 6 2 2 2" xfId="49701" xr:uid="{92292782-1042-46C0-8571-035DC2CACBA5}"/>
    <cellStyle name="Normal 18 5 6 2 3" xfId="21548" xr:uid="{A7141064-B3AB-4CF7-B9A4-7FE5CA4DD12A}"/>
    <cellStyle name="Normal 18 5 6 2 4" xfId="40320" xr:uid="{19CD604D-9B93-4A0F-8535-D99A4C91B318}"/>
    <cellStyle name="Normal 18 5 6 3" xfId="23171" xr:uid="{3DBC0396-25ED-456B-B63A-D08E5D2E237B}"/>
    <cellStyle name="Normal 18 5 6 3 2" xfId="41934" xr:uid="{61E73FDF-278C-4DA3-9D5F-2479ACFE9BD7}"/>
    <cellStyle name="Normal 18 5 6 4" xfId="13780" xr:uid="{FA5304A0-F72E-4453-864E-DB3D1F3065C5}"/>
    <cellStyle name="Normal 18 5 6 5" xfId="32553" xr:uid="{30F90826-346C-4E9E-AA68-1124ACE79341}"/>
    <cellStyle name="Normal 18 5 6 6" xfId="54431" xr:uid="{5D38A456-4332-4AAC-A984-E142A1F96347}"/>
    <cellStyle name="Normal 18 5 6 7" xfId="62261" xr:uid="{B42ED7A7-1284-4558-815A-532973AAAC4B}"/>
    <cellStyle name="Normal 18 5 7" xfId="7537" xr:uid="{93D2E9F3-0AFB-4E55-962D-B2C6279803E3}"/>
    <cellStyle name="Normal 18 5 7 2" xfId="26572" xr:uid="{A86F11D8-B13C-4595-8AA0-4C86EECBB114}"/>
    <cellStyle name="Normal 18 5 7 2 2" xfId="45334" xr:uid="{7BA92C5C-ED17-45F4-86F8-6F7C5E3458EF}"/>
    <cellStyle name="Normal 18 5 7 3" xfId="17181" xr:uid="{B933FCD1-5300-4517-8BF1-E0418D58ED23}"/>
    <cellStyle name="Normal 18 5 7 4" xfId="35953" xr:uid="{6B209E31-684E-4995-8C9F-04DB1022F61D}"/>
    <cellStyle name="Normal 18 5 8" xfId="9267" xr:uid="{4FD4CDC1-50B3-44B4-B90B-B03E4D733462}"/>
    <cellStyle name="Normal 18 5 8 2" xfId="28123" xr:uid="{1E0FB3EF-809C-47DC-BA16-355045255709}"/>
    <cellStyle name="Normal 18 5 8 2 2" xfId="46885" xr:uid="{19DBDBA0-24E3-425B-83DC-E05D7524111D}"/>
    <cellStyle name="Normal 18 5 8 3" xfId="18732" xr:uid="{2119CD28-7794-4518-9D0D-8C1D080D57B8}"/>
    <cellStyle name="Normal 18 5 8 4" xfId="37504" xr:uid="{2736EC72-3F55-40DF-AC82-D501A06A361E}"/>
    <cellStyle name="Normal 18 5 9" xfId="22880" xr:uid="{C3957667-D5DA-4C82-9049-761F8A6B1079}"/>
    <cellStyle name="Normal 18 5 9 2" xfId="41648" xr:uid="{4D41F6AF-5211-4D82-B566-1AE4BCE1313A}"/>
    <cellStyle name="Normal 18 6" xfId="1143" xr:uid="{B689B93F-B9C4-4163-BAC2-4B01D9BE99A2}"/>
    <cellStyle name="Normal 18 6 10" xfId="13492" xr:uid="{D66FAB2A-1B1B-46C8-8718-8D89C4A0858B}"/>
    <cellStyle name="Normal 18 6 11" xfId="32270" xr:uid="{CED50672-4B73-490A-8F07-690D379AAF4C}"/>
    <cellStyle name="Normal 18 6 12" xfId="51621" xr:uid="{8559FE35-A0A0-4A86-A6EC-33C475196DAE}"/>
    <cellStyle name="Normal 18 6 13" xfId="3834" xr:uid="{366F1D2A-502E-4DA3-B25C-5D8645D5CCD5}"/>
    <cellStyle name="Normal 18 6 14" xfId="59673" xr:uid="{E627DDF2-80BA-42D6-A69A-C15F21BA380D}"/>
    <cellStyle name="Normal 18 6 2" xfId="1349" xr:uid="{B5E78C12-C2E6-4D5F-A05C-DFD501C1F49E}"/>
    <cellStyle name="Normal 18 6 2 10" xfId="51622" xr:uid="{E74C1665-7A67-4299-8A80-340ACB2FC1FE}"/>
    <cellStyle name="Normal 18 6 2 11" xfId="3835" xr:uid="{B397F0E4-1F30-4598-B934-AAF11456FE84}"/>
    <cellStyle name="Normal 18 6 2 12" xfId="59674" xr:uid="{60A22ADF-855B-4E09-A34D-872ED58A1C8F}"/>
    <cellStyle name="Normal 18 6 2 2" xfId="2007" xr:uid="{E51F1DE6-CCA7-4BFA-9AB2-A7B66AA9084F}"/>
    <cellStyle name="Normal 18 6 2 2 10" xfId="59675" xr:uid="{936A92B9-2D46-4644-B243-99030B9E747A}"/>
    <cellStyle name="Normal 18 6 2 2 2" xfId="7545" xr:uid="{09F91393-6ADB-4A2E-9CA6-32F213DFD94B}"/>
    <cellStyle name="Normal 18 6 2 2 2 2" xfId="12146" xr:uid="{D4D10CCD-39AB-4032-B6A0-52C6A77D7D08}"/>
    <cellStyle name="Normal 18 6 2 2 2 2 2" xfId="30940" xr:uid="{1530E27B-4819-4C16-B6A1-9789FE5DDB07}"/>
    <cellStyle name="Normal 18 6 2 2 2 2 2 2" xfId="49702" xr:uid="{D4366FA5-B06D-4DEB-B07B-61922ABA5F49}"/>
    <cellStyle name="Normal 18 6 2 2 2 2 3" xfId="21549" xr:uid="{AAD23F6C-806A-49EC-8B13-7734F2EEF3F6}"/>
    <cellStyle name="Normal 18 6 2 2 2 2 4" xfId="40321" xr:uid="{7E523F0B-5912-41B8-8292-38CD37929A48}"/>
    <cellStyle name="Normal 18 6 2 2 2 3" xfId="26580" xr:uid="{0F0A8D0E-9FDC-4878-B239-EDB0747AF1D5}"/>
    <cellStyle name="Normal 18 6 2 2 2 3 2" xfId="45342" xr:uid="{16C609B5-BA15-41BA-BEE0-422AEC4DCD95}"/>
    <cellStyle name="Normal 18 6 2 2 2 4" xfId="17189" xr:uid="{8A915991-E74B-464F-ABED-BB453A2F1B4A}"/>
    <cellStyle name="Normal 18 6 2 2 2 5" xfId="35961" xr:uid="{D0B8F26E-B9A4-48F1-A457-1B632B7780C2}"/>
    <cellStyle name="Normal 18 6 2 2 2 6" xfId="54432" xr:uid="{4413EE67-1AC9-4B69-8F34-EBCB7D04B08B}"/>
    <cellStyle name="Normal 18 6 2 2 2 7" xfId="62262" xr:uid="{DF93B4C1-4644-49DA-9F51-27A6B41AA086}"/>
    <cellStyle name="Normal 18 6 2 2 3" xfId="12147" xr:uid="{035CC7ED-D304-4A75-99C4-A9FABA01FC3F}"/>
    <cellStyle name="Normal 18 6 2 2 3 2" xfId="30941" xr:uid="{FF618EF0-C9E0-41AE-8202-332C18A19630}"/>
    <cellStyle name="Normal 18 6 2 2 3 2 2" xfId="49703" xr:uid="{00098DFF-FF8E-4445-BA5E-325DB4D05845}"/>
    <cellStyle name="Normal 18 6 2 2 3 3" xfId="21550" xr:uid="{B06D1F82-46AD-4B6C-BA4D-6EF4880C0B50}"/>
    <cellStyle name="Normal 18 6 2 2 3 4" xfId="40322" xr:uid="{169CC75B-F9E4-4412-BB2C-CA160784D653}"/>
    <cellStyle name="Normal 18 6 2 2 3 5" xfId="54433" xr:uid="{56CE944D-A398-4AAE-986C-18544850B4F5}"/>
    <cellStyle name="Normal 18 6 2 2 3 6" xfId="62263" xr:uid="{3107462C-6A6F-4874-B622-ECCA54E6E58D}"/>
    <cellStyle name="Normal 18 6 2 2 4" xfId="9275" xr:uid="{3E0132C7-6210-43B5-9D3B-BEDF5B4FE0B1}"/>
    <cellStyle name="Normal 18 6 2 2 4 2" xfId="28131" xr:uid="{004FFC3E-D8EC-4F73-8372-6F1925BD1C44}"/>
    <cellStyle name="Normal 18 6 2 2 4 2 2" xfId="46893" xr:uid="{F68BB53A-D19E-4E49-8390-F438C1E1DD9E}"/>
    <cellStyle name="Normal 18 6 2 2 4 3" xfId="18740" xr:uid="{1A376E2F-49F0-4CE2-BF5D-18899CC9CF46}"/>
    <cellStyle name="Normal 18 6 2 2 4 4" xfId="37512" xr:uid="{4866547F-53AC-4E9F-A265-675E1E0CE670}"/>
    <cellStyle name="Normal 18 6 2 2 5" xfId="24204" xr:uid="{4AF69AD8-AA86-4A3B-8093-E5A4C7C910EB}"/>
    <cellStyle name="Normal 18 6 2 2 5 2" xfId="42967" xr:uid="{2635889F-51AF-437F-9D9D-7BD2F4FA4F23}"/>
    <cellStyle name="Normal 18 6 2 2 6" xfId="14813" xr:uid="{596C18C5-B96A-4A04-ACC3-B15A8027B556}"/>
    <cellStyle name="Normal 18 6 2 2 7" xfId="33586" xr:uid="{627602C6-DCD6-4619-B20A-CE4EB6F0929E}"/>
    <cellStyle name="Normal 18 6 2 2 8" xfId="51623" xr:uid="{27FECEC4-EE3D-46E7-8EB8-63C435BE83B0}"/>
    <cellStyle name="Normal 18 6 2 2 9" xfId="5157" xr:uid="{6B01704C-5F6A-4A13-BF3A-6C3628474571}"/>
    <cellStyle name="Normal 18 6 2 3" xfId="5933" xr:uid="{B28B4A1D-582C-4537-BE62-88B9457ABD24}"/>
    <cellStyle name="Normal 18 6 2 3 2" xfId="12148" xr:uid="{BA2769DE-8B83-457E-BF43-C318BBCC41E3}"/>
    <cellStyle name="Normal 18 6 2 3 2 2" xfId="30942" xr:uid="{175338BB-64CA-49A7-9ED4-499D405B6916}"/>
    <cellStyle name="Normal 18 6 2 3 2 2 2" xfId="49704" xr:uid="{8CF42BF7-7395-4814-B45F-853AAA5F01F7}"/>
    <cellStyle name="Normal 18 6 2 3 2 3" xfId="21551" xr:uid="{DEBA0681-12C3-4742-9459-F3A6496ED862}"/>
    <cellStyle name="Normal 18 6 2 3 2 4" xfId="40323" xr:uid="{1C2059C5-FD5E-4598-806A-D6048EF470C8}"/>
    <cellStyle name="Normal 18 6 2 3 3" xfId="24980" xr:uid="{DD0648A0-5127-4DAE-B316-9DBE5C6DED42}"/>
    <cellStyle name="Normal 18 6 2 3 3 2" xfId="43742" xr:uid="{49AE078D-4A11-4632-A5ED-7083FE14D2F5}"/>
    <cellStyle name="Normal 18 6 2 3 4" xfId="15589" xr:uid="{2DBD400C-168B-4949-9A7C-476EBA785D5E}"/>
    <cellStyle name="Normal 18 6 2 3 5" xfId="34361" xr:uid="{1D7060C1-5ED9-4302-AAAF-78E63A6BE8D2}"/>
    <cellStyle name="Normal 18 6 2 3 6" xfId="54434" xr:uid="{9BB932DA-9347-482C-B64F-345153FA8723}"/>
    <cellStyle name="Normal 18 6 2 3 7" xfId="62264" xr:uid="{DBF204D0-8EB0-4B0A-B2D3-B73D26E4113D}"/>
    <cellStyle name="Normal 18 6 2 4" xfId="4382" xr:uid="{B8014F77-515F-4418-AA23-36F933B284E7}"/>
    <cellStyle name="Normal 18 6 2 4 2" xfId="12149" xr:uid="{E91A99BB-3A3E-476C-A4FA-EA7FB19264FF}"/>
    <cellStyle name="Normal 18 6 2 4 2 2" xfId="30943" xr:uid="{ADC40190-D778-4251-A003-274ED3BF6545}"/>
    <cellStyle name="Normal 18 6 2 4 2 2 2" xfId="49705" xr:uid="{68B77600-9D25-4200-A2F7-1E6CC350D119}"/>
    <cellStyle name="Normal 18 6 2 4 2 3" xfId="21552" xr:uid="{292D4C11-F6F5-4B6B-8818-A3F41A3C1EAA}"/>
    <cellStyle name="Normal 18 6 2 4 2 4" xfId="40324" xr:uid="{B490A932-2ECE-411F-A998-4B7C8D041A5E}"/>
    <cellStyle name="Normal 18 6 2 4 3" xfId="23429" xr:uid="{6FE90928-EAC6-41A3-8311-3CC9AD343494}"/>
    <cellStyle name="Normal 18 6 2 4 3 2" xfId="42192" xr:uid="{6AD5AA14-B6BD-4C36-B3CA-5C49961A7088}"/>
    <cellStyle name="Normal 18 6 2 4 4" xfId="14038" xr:uid="{7893C170-7AF5-4066-9D4B-3C022D4EC4D9}"/>
    <cellStyle name="Normal 18 6 2 4 5" xfId="32811" xr:uid="{A05D49F7-7F64-419F-9E54-B7C1818F1E51}"/>
    <cellStyle name="Normal 18 6 2 4 6" xfId="54435" xr:uid="{395FFDCA-5837-45D6-8F14-22478C0DA32C}"/>
    <cellStyle name="Normal 18 6 2 4 7" xfId="62265" xr:uid="{4F1556DB-784E-47AA-97C2-6164A0D5BFEC}"/>
    <cellStyle name="Normal 18 6 2 5" xfId="7544" xr:uid="{BEDFE044-A1FB-40AE-81A7-7EB98BA1F135}"/>
    <cellStyle name="Normal 18 6 2 5 2" xfId="26579" xr:uid="{0C4511F8-04D2-4CB6-B962-236DA9EEF7A0}"/>
    <cellStyle name="Normal 18 6 2 5 2 2" xfId="45341" xr:uid="{EEDB7061-DCA8-4814-9D53-77EF757C270A}"/>
    <cellStyle name="Normal 18 6 2 5 3" xfId="17188" xr:uid="{965D8D53-C265-4700-84CD-7F52F4F5969C}"/>
    <cellStyle name="Normal 18 6 2 5 4" xfId="35960" xr:uid="{FDAC52E9-0255-4A25-A7CE-5902FA1AB2BE}"/>
    <cellStyle name="Normal 18 6 2 6" xfId="9274" xr:uid="{93B142C9-8CE6-4B57-9E59-9343D25D7E8A}"/>
    <cellStyle name="Normal 18 6 2 6 2" xfId="28130" xr:uid="{3653F718-973E-4444-9005-D9DE3FE90AF9}"/>
    <cellStyle name="Normal 18 6 2 6 2 2" xfId="46892" xr:uid="{DE5E9E96-F302-4D24-83F4-946EF85B4B4D}"/>
    <cellStyle name="Normal 18 6 2 6 3" xfId="18739" xr:uid="{C8BDFCE3-4D83-45DD-9CA1-F8B1F6EB23B1}"/>
    <cellStyle name="Normal 18 6 2 6 4" xfId="37511" xr:uid="{9E5E19D1-7AED-464C-BEC5-DE31E1259273}"/>
    <cellStyle name="Normal 18 6 2 7" xfId="22884" xr:uid="{06162D3A-9D24-4D50-86C9-10DE88107B1B}"/>
    <cellStyle name="Normal 18 6 2 7 2" xfId="41652" xr:uid="{430D764C-99C8-4235-98BB-5252F9E53B59}"/>
    <cellStyle name="Normal 18 6 2 8" xfId="13493" xr:uid="{440DFB6D-B06F-41D6-B170-C548BE2FB871}"/>
    <cellStyle name="Normal 18 6 2 9" xfId="32271" xr:uid="{0B36E29C-8164-4CBF-AAC9-4C6E36053D09}"/>
    <cellStyle name="Normal 18 6 3" xfId="1801" xr:uid="{DB7424AB-05D7-4E90-B03A-D40BA28F902F}"/>
    <cellStyle name="Normal 18 6 3 10" xfId="51624" xr:uid="{B93472FF-2EB4-4EA2-B79C-71A4233E5773}"/>
    <cellStyle name="Normal 18 6 3 11" xfId="3836" xr:uid="{E2EF41B4-07D2-4434-82D3-72E65FC7F781}"/>
    <cellStyle name="Normal 18 6 3 12" xfId="59676" xr:uid="{CA009F2C-8B17-471D-BAC1-2ADEDD7F64C0}"/>
    <cellStyle name="Normal 18 6 3 2" xfId="3020" xr:uid="{20FF5D11-EA6E-4556-A10A-D92969E384C5}"/>
    <cellStyle name="Normal 18 6 3 2 10" xfId="59677" xr:uid="{70858C5D-2978-483E-82A2-0FBD6902B165}"/>
    <cellStyle name="Normal 18 6 3 2 2" xfId="7547" xr:uid="{D2D1F588-79D5-44FB-9B90-0F585B92CEE7}"/>
    <cellStyle name="Normal 18 6 3 2 2 2" xfId="12150" xr:uid="{F93921F4-98FF-4376-80D3-0EFF0570D788}"/>
    <cellStyle name="Normal 18 6 3 2 2 2 2" xfId="30944" xr:uid="{C1535AD0-E395-4F4F-ADC2-EE7D49717643}"/>
    <cellStyle name="Normal 18 6 3 2 2 2 2 2" xfId="49706" xr:uid="{80A3B332-0102-4A38-AD51-F9E3AD979902}"/>
    <cellStyle name="Normal 18 6 3 2 2 2 3" xfId="21553" xr:uid="{61379AC7-E227-4B51-9038-DC625ED98488}"/>
    <cellStyle name="Normal 18 6 3 2 2 2 4" xfId="40325" xr:uid="{289908CD-03C3-4408-A5A9-FCE8AF01F3B9}"/>
    <cellStyle name="Normal 18 6 3 2 2 3" xfId="26582" xr:uid="{C62FDB87-E724-48F8-B677-E2348BC46B73}"/>
    <cellStyle name="Normal 18 6 3 2 2 3 2" xfId="45344" xr:uid="{393979F3-75F5-4A2F-B4FE-D55E2EAC7D60}"/>
    <cellStyle name="Normal 18 6 3 2 2 4" xfId="17191" xr:uid="{77EE5F59-EEA5-488D-903A-95C44DFB5566}"/>
    <cellStyle name="Normal 18 6 3 2 2 5" xfId="35963" xr:uid="{9D92D65A-E4C7-4DD2-8B00-6C7FB2E31DAA}"/>
    <cellStyle name="Normal 18 6 3 2 2 6" xfId="54436" xr:uid="{3A9DA0CE-ED35-4EE0-94A5-86BF737B7800}"/>
    <cellStyle name="Normal 18 6 3 2 2 7" xfId="62266" xr:uid="{928FB9D9-31CB-48CE-B04C-2B628134B3EE}"/>
    <cellStyle name="Normal 18 6 3 2 3" xfId="12151" xr:uid="{EAD398D2-BDC5-419F-941B-234DCCF26D18}"/>
    <cellStyle name="Normal 18 6 3 2 3 2" xfId="30945" xr:uid="{8265AE8F-DA2C-4542-B698-A18E61171EF4}"/>
    <cellStyle name="Normal 18 6 3 2 3 2 2" xfId="49707" xr:uid="{3D591995-232B-4E53-972A-86CB8F14A7FD}"/>
    <cellStyle name="Normal 18 6 3 2 3 3" xfId="21554" xr:uid="{73098D8D-AE7A-452D-A414-E98A1D652CC7}"/>
    <cellStyle name="Normal 18 6 3 2 3 4" xfId="40326" xr:uid="{61E8B566-29D5-4137-ADDA-5702591FE092}"/>
    <cellStyle name="Normal 18 6 3 2 3 5" xfId="54437" xr:uid="{FB3CD642-100F-41F3-85F1-36590AB6651F}"/>
    <cellStyle name="Normal 18 6 3 2 3 6" xfId="62267" xr:uid="{9452C6CE-CB4D-405E-92CD-2B834E5CF331}"/>
    <cellStyle name="Normal 18 6 3 2 4" xfId="9277" xr:uid="{1C3C1B45-9DAE-4CF8-865E-9747C8D1B0EC}"/>
    <cellStyle name="Normal 18 6 3 2 4 2" xfId="28133" xr:uid="{5191E681-B870-4165-96A6-D91DD7859A31}"/>
    <cellStyle name="Normal 18 6 3 2 4 2 2" xfId="46895" xr:uid="{968DC583-176B-4292-9723-2323FF003691}"/>
    <cellStyle name="Normal 18 6 3 2 4 3" xfId="18742" xr:uid="{68D08555-E1DA-43D2-8CC6-38218D912036}"/>
    <cellStyle name="Normal 18 6 3 2 4 4" xfId="37514" xr:uid="{A4AAE43C-CC5E-479A-9AF7-B0C1DDFC97B8}"/>
    <cellStyle name="Normal 18 6 3 2 5" xfId="24422" xr:uid="{4857B500-8A87-4F27-BA18-04DAA329046C}"/>
    <cellStyle name="Normal 18 6 3 2 5 2" xfId="43185" xr:uid="{2CA93FAC-FEF0-4443-BAC9-590226F44CD6}"/>
    <cellStyle name="Normal 18 6 3 2 6" xfId="15031" xr:uid="{B449B870-1F95-4CF4-AC98-37960E9FFC72}"/>
    <cellStyle name="Normal 18 6 3 2 7" xfId="33804" xr:uid="{C9C54111-99E3-44C6-9813-3D0C41828D72}"/>
    <cellStyle name="Normal 18 6 3 2 8" xfId="51625" xr:uid="{E3B8CC07-2158-4577-BECB-26C6FD3D0908}"/>
    <cellStyle name="Normal 18 6 3 2 9" xfId="5375" xr:uid="{E5E8EA80-23F3-4211-B109-2D3C116C400E}"/>
    <cellStyle name="Normal 18 6 3 3" xfId="6151" xr:uid="{16FA7D16-CCF4-43CE-AB6B-E335D43920FE}"/>
    <cellStyle name="Normal 18 6 3 3 2" xfId="12152" xr:uid="{7C187279-9B2D-4A89-8229-C30E7DBC6CB5}"/>
    <cellStyle name="Normal 18 6 3 3 2 2" xfId="30946" xr:uid="{6E6B52A5-9778-4E83-B3AF-05EF3A99129D}"/>
    <cellStyle name="Normal 18 6 3 3 2 2 2" xfId="49708" xr:uid="{6111FA13-C49D-4496-AD19-52CFA59A5E37}"/>
    <cellStyle name="Normal 18 6 3 3 2 3" xfId="21555" xr:uid="{60D8C295-664F-4BF9-8262-585C8B3DA0D1}"/>
    <cellStyle name="Normal 18 6 3 3 2 4" xfId="40327" xr:uid="{DBCF8D7F-BA68-46EA-AAE1-407D8A6DDC09}"/>
    <cellStyle name="Normal 18 6 3 3 3" xfId="25198" xr:uid="{EAB3B608-7C5E-4C85-9046-00E6C93D607F}"/>
    <cellStyle name="Normal 18 6 3 3 3 2" xfId="43960" xr:uid="{362230E8-C550-4116-B4C9-C154CDBFC59F}"/>
    <cellStyle name="Normal 18 6 3 3 4" xfId="15807" xr:uid="{8182A200-0E04-45CD-A139-4800E34A07F3}"/>
    <cellStyle name="Normal 18 6 3 3 5" xfId="34579" xr:uid="{602623C2-B91E-41D0-8D79-D53FD48BFED6}"/>
    <cellStyle name="Normal 18 6 3 3 6" xfId="54438" xr:uid="{A2EA57E6-A972-4F8C-AF91-68F6B33602B3}"/>
    <cellStyle name="Normal 18 6 3 3 7" xfId="62268" xr:uid="{1C80F908-421E-408E-9C7D-34F101C44067}"/>
    <cellStyle name="Normal 18 6 3 4" xfId="4600" xr:uid="{C729E90D-8BD5-48B1-B9E3-DDCEC196BCD5}"/>
    <cellStyle name="Normal 18 6 3 4 2" xfId="12153" xr:uid="{E1AD085C-1B74-4560-ACD3-5FE41D203D25}"/>
    <cellStyle name="Normal 18 6 3 4 2 2" xfId="30947" xr:uid="{B23CF0FC-63E4-41AD-B581-290DCD3B1257}"/>
    <cellStyle name="Normal 18 6 3 4 2 2 2" xfId="49709" xr:uid="{E8CC9810-DEB7-4A75-85E2-5D094C3B9A2D}"/>
    <cellStyle name="Normal 18 6 3 4 2 3" xfId="21556" xr:uid="{FA0C9116-F4F8-4D57-B285-F190B0766778}"/>
    <cellStyle name="Normal 18 6 3 4 2 4" xfId="40328" xr:uid="{3A36B793-C5AA-4F49-BAE6-B5D363A623E7}"/>
    <cellStyle name="Normal 18 6 3 4 3" xfId="23647" xr:uid="{62C07295-5E21-47AA-986E-A8F98DB3D4C2}"/>
    <cellStyle name="Normal 18 6 3 4 3 2" xfId="42410" xr:uid="{B313B568-A8BF-4F9A-B740-BDD34B01DFBF}"/>
    <cellStyle name="Normal 18 6 3 4 4" xfId="14256" xr:uid="{067BB516-54BD-41DA-AE90-07EC4885FE2D}"/>
    <cellStyle name="Normal 18 6 3 4 5" xfId="33029" xr:uid="{474A95FF-6F58-42D5-9D89-89E2FE9D542A}"/>
    <cellStyle name="Normal 18 6 3 4 6" xfId="54439" xr:uid="{61043B34-B9D2-4753-879B-29E62D3B1143}"/>
    <cellStyle name="Normal 18 6 3 4 7" xfId="62269" xr:uid="{4EF10B01-96C9-4741-9A12-E181C4D6992E}"/>
    <cellStyle name="Normal 18 6 3 5" xfId="7546" xr:uid="{C90C1680-74F0-479C-83E4-D027CE5620B7}"/>
    <cellStyle name="Normal 18 6 3 5 2" xfId="26581" xr:uid="{4DCCBF99-46DF-4A03-9B15-8503909DFBD8}"/>
    <cellStyle name="Normal 18 6 3 5 2 2" xfId="45343" xr:uid="{F78D211A-305B-4A40-A7F7-8EFD845C8DF7}"/>
    <cellStyle name="Normal 18 6 3 5 3" xfId="17190" xr:uid="{3ACA66B5-9297-4BDA-A11C-2334A258512F}"/>
    <cellStyle name="Normal 18 6 3 5 4" xfId="35962" xr:uid="{16A60F38-3B42-4A06-B614-CFF781247C6E}"/>
    <cellStyle name="Normal 18 6 3 6" xfId="9276" xr:uid="{88211512-96F4-4DD1-8395-11DC0F18928D}"/>
    <cellStyle name="Normal 18 6 3 6 2" xfId="28132" xr:uid="{2E1991EE-6982-4AB0-9293-FB98D288668E}"/>
    <cellStyle name="Normal 18 6 3 6 2 2" xfId="46894" xr:uid="{17FF1B00-39F7-49C4-BA27-2F8F04B18D41}"/>
    <cellStyle name="Normal 18 6 3 6 3" xfId="18741" xr:uid="{199F2EA6-07BA-4BDD-90A1-3F1F3EC0B2CA}"/>
    <cellStyle name="Normal 18 6 3 6 4" xfId="37513" xr:uid="{8FB3B281-3964-49B2-98AC-9CDE8E028FF4}"/>
    <cellStyle name="Normal 18 6 3 7" xfId="22885" xr:uid="{90219008-8336-4B84-A79D-B69F0F602E60}"/>
    <cellStyle name="Normal 18 6 3 7 2" xfId="41653" xr:uid="{F086EE6E-E0E3-4B99-9E12-84DC1471C0DB}"/>
    <cellStyle name="Normal 18 6 3 8" xfId="13494" xr:uid="{43530E74-ABBA-4170-AFA6-12E21B018FCB}"/>
    <cellStyle name="Normal 18 6 3 9" xfId="32272" xr:uid="{EBA7B61A-4685-4BEB-A07D-0AD822172F54}"/>
    <cellStyle name="Normal 18 6 4" xfId="1595" xr:uid="{ED5BE246-C6F3-4E13-9AE4-9D3E23CE0F55}"/>
    <cellStyle name="Normal 18 6 4 10" xfId="59678" xr:uid="{E368D89B-AA43-4208-AAE7-262EA27F59F1}"/>
    <cellStyle name="Normal 18 6 4 2" xfId="7548" xr:uid="{CFE2B9E4-EA0D-45F4-9861-6463D3F9E28D}"/>
    <cellStyle name="Normal 18 6 4 2 2" xfId="12154" xr:uid="{0EC0199E-FC50-40E4-A26A-F9584B0B2B30}"/>
    <cellStyle name="Normal 18 6 4 2 2 2" xfId="30948" xr:uid="{FD474955-843F-4CDC-A157-9BFD69B08C0B}"/>
    <cellStyle name="Normal 18 6 4 2 2 2 2" xfId="49710" xr:uid="{1DE4CFBE-85E7-4EBE-892F-6654D4832D89}"/>
    <cellStyle name="Normal 18 6 4 2 2 3" xfId="21557" xr:uid="{77E3EE99-EBD8-48AF-8CD0-47F3C3016F70}"/>
    <cellStyle name="Normal 18 6 4 2 2 4" xfId="40329" xr:uid="{167F03C5-F184-4C4A-AA31-7169D0C5C2F7}"/>
    <cellStyle name="Normal 18 6 4 2 3" xfId="26583" xr:uid="{04AC3D5F-0CCC-4E77-A04E-2AB4D78A651A}"/>
    <cellStyle name="Normal 18 6 4 2 3 2" xfId="45345" xr:uid="{908526B5-8B81-4100-A35B-ABCA6DC241CC}"/>
    <cellStyle name="Normal 18 6 4 2 4" xfId="17192" xr:uid="{1255D687-6BD0-42F1-B7B8-CFB315B1713A}"/>
    <cellStyle name="Normal 18 6 4 2 5" xfId="35964" xr:uid="{BEC563F1-6BA3-4C19-A9A9-70D769D004F4}"/>
    <cellStyle name="Normal 18 6 4 2 6" xfId="54440" xr:uid="{5C417A94-D758-43D3-9FD9-2F82CD0473E1}"/>
    <cellStyle name="Normal 18 6 4 2 7" xfId="62270" xr:uid="{CC275A1A-2172-40BA-8E63-315DCB01D2E8}"/>
    <cellStyle name="Normal 18 6 4 3" xfId="12155" xr:uid="{6314F83D-5193-40A8-9942-A23F2A75561F}"/>
    <cellStyle name="Normal 18 6 4 3 2" xfId="30949" xr:uid="{3DC055B1-3B80-4E27-B64F-59CF25F1865D}"/>
    <cellStyle name="Normal 18 6 4 3 2 2" xfId="49711" xr:uid="{D93ACE4C-320B-456E-8E37-F833C4BAAFF1}"/>
    <cellStyle name="Normal 18 6 4 3 3" xfId="21558" xr:uid="{C04D117A-E6E1-4F2F-8E93-C1A88ED5AC93}"/>
    <cellStyle name="Normal 18 6 4 3 4" xfId="40330" xr:uid="{C903C72E-D399-4657-B50A-6527893962C7}"/>
    <cellStyle name="Normal 18 6 4 3 5" xfId="54441" xr:uid="{1BB8A9E6-F2F2-42AC-B191-830AE4A467DB}"/>
    <cellStyle name="Normal 18 6 4 3 6" xfId="62271" xr:uid="{77693DD1-9171-46C9-A923-3B7C10BE9375}"/>
    <cellStyle name="Normal 18 6 4 4" xfId="9278" xr:uid="{D0F063FC-08B3-4CE6-ABCB-F68E3476341C}"/>
    <cellStyle name="Normal 18 6 4 4 2" xfId="28134" xr:uid="{BADF1AA7-1127-481A-B2D1-A7F8AA9C55DE}"/>
    <cellStyle name="Normal 18 6 4 4 2 2" xfId="46896" xr:uid="{2E92A1C0-CAF5-4C0B-A851-34EE7A61BEEB}"/>
    <cellStyle name="Normal 18 6 4 4 3" xfId="18743" xr:uid="{B3277D9A-B4A4-4F4F-AF3C-3B71838C2783}"/>
    <cellStyle name="Normal 18 6 4 4 4" xfId="37515" xr:uid="{B5133F71-2ECF-4DA9-9CB7-376AF17945D4}"/>
    <cellStyle name="Normal 18 6 4 5" xfId="23989" xr:uid="{94256985-6E94-4F05-BE8E-AE81EE45E106}"/>
    <cellStyle name="Normal 18 6 4 5 2" xfId="42752" xr:uid="{6DFC89DF-0FC5-40F4-B5D2-5F19B61DDABC}"/>
    <cellStyle name="Normal 18 6 4 6" xfId="14598" xr:uid="{338A3F8D-8954-414C-B879-6295DF952F54}"/>
    <cellStyle name="Normal 18 6 4 7" xfId="33371" xr:uid="{80F5518E-7252-40FF-9D92-8D6DCFBD9EA7}"/>
    <cellStyle name="Normal 18 6 4 8" xfId="51626" xr:uid="{D83ED2E4-32B4-4F36-A24B-E388E2DB4D00}"/>
    <cellStyle name="Normal 18 6 4 9" xfId="4942" xr:uid="{0F8C641B-1224-4C06-B00B-DAAFC156F1F3}"/>
    <cellStyle name="Normal 18 6 5" xfId="5718" xr:uid="{6F3E4328-C8D0-437B-A58C-36AC7198B2E1}"/>
    <cellStyle name="Normal 18 6 5 2" xfId="12156" xr:uid="{B4A21BAD-63A3-419B-8C8E-D7569F192E0D}"/>
    <cellStyle name="Normal 18 6 5 2 2" xfId="30950" xr:uid="{3A7021BF-3101-47AC-A326-EDC5D8BE7E36}"/>
    <cellStyle name="Normal 18 6 5 2 2 2" xfId="49712" xr:uid="{AA3247FB-0EAD-40AA-A079-51281617E49D}"/>
    <cellStyle name="Normal 18 6 5 2 3" xfId="21559" xr:uid="{AFC0FD72-7993-4E2C-8755-D2ED209DB7EA}"/>
    <cellStyle name="Normal 18 6 5 2 4" xfId="40331" xr:uid="{A8495FD0-6788-449D-8AA9-383FBEACD79A}"/>
    <cellStyle name="Normal 18 6 5 3" xfId="24765" xr:uid="{9B3868B3-7EC0-4F7A-952A-7BF57A4CA9A2}"/>
    <cellStyle name="Normal 18 6 5 3 2" xfId="43527" xr:uid="{5EA25805-3D7A-4FFB-BE1E-2547613C775C}"/>
    <cellStyle name="Normal 18 6 5 4" xfId="15374" xr:uid="{8142E5F3-415F-4A70-8105-8343FD98696C}"/>
    <cellStyle name="Normal 18 6 5 5" xfId="34146" xr:uid="{9ECB7CA1-0421-472E-B06A-5C949D6126EE}"/>
    <cellStyle name="Normal 18 6 5 6" xfId="54442" xr:uid="{3123E93E-646A-4DAD-98A8-AE7D9657C622}"/>
    <cellStyle name="Normal 18 6 5 7" xfId="62272" xr:uid="{32A7C3C5-7F20-4867-9CF6-446FBBDD99B3}"/>
    <cellStyle name="Normal 18 6 6" xfId="4167" xr:uid="{FC0D3857-8762-41F1-9D7A-77EDF75AD13C}"/>
    <cellStyle name="Normal 18 6 6 2" xfId="12157" xr:uid="{F9BBABC2-BAA5-4AF4-9C9E-D3D2C1D11127}"/>
    <cellStyle name="Normal 18 6 6 2 2" xfId="30951" xr:uid="{8DFE88AB-C73B-4462-8476-69F431495A2D}"/>
    <cellStyle name="Normal 18 6 6 2 2 2" xfId="49713" xr:uid="{DD32538E-009A-476B-A42F-87A6C531FFE3}"/>
    <cellStyle name="Normal 18 6 6 2 3" xfId="21560" xr:uid="{E3A32910-209A-4FE2-A97B-2CB2923AE1D9}"/>
    <cellStyle name="Normal 18 6 6 2 4" xfId="40332" xr:uid="{6E65FE9E-8562-4A2F-ACCE-F7D96BE66F12}"/>
    <cellStyle name="Normal 18 6 6 3" xfId="23214" xr:uid="{032E9F5F-5066-4198-9579-090E1FDA7D58}"/>
    <cellStyle name="Normal 18 6 6 3 2" xfId="41977" xr:uid="{FAA715C0-EDA2-4CEA-B922-2A3516454798}"/>
    <cellStyle name="Normal 18 6 6 4" xfId="13823" xr:uid="{0419299B-C2C6-4170-A6B5-D9669A1E6F8A}"/>
    <cellStyle name="Normal 18 6 6 5" xfId="32596" xr:uid="{37948B8F-C6EE-4417-9FE6-766E7FC5E1CE}"/>
    <cellStyle name="Normal 18 6 6 6" xfId="54443" xr:uid="{DB3E348D-4F2F-4B36-B449-8A36D7824FCD}"/>
    <cellStyle name="Normal 18 6 6 7" xfId="62273" xr:uid="{786526D0-D6A3-4779-95C6-4DA79ECA7183}"/>
    <cellStyle name="Normal 18 6 7" xfId="7543" xr:uid="{6011AF04-487A-4048-93FD-990A49D55116}"/>
    <cellStyle name="Normal 18 6 7 2" xfId="26578" xr:uid="{2827AFC6-EE93-497F-983D-FA5D3B1A4F2A}"/>
    <cellStyle name="Normal 18 6 7 2 2" xfId="45340" xr:uid="{B7D45929-6A07-4208-BA55-A9551DFBC0AA}"/>
    <cellStyle name="Normal 18 6 7 3" xfId="17187" xr:uid="{9FDECE24-A0D9-4450-93E1-20203B295863}"/>
    <cellStyle name="Normal 18 6 7 4" xfId="35959" xr:uid="{75BCB82B-BE22-4065-97EE-4B874B29F519}"/>
    <cellStyle name="Normal 18 6 8" xfId="9273" xr:uid="{84B1D7C5-2543-4942-B41A-E2DB84261587}"/>
    <cellStyle name="Normal 18 6 8 2" xfId="28129" xr:uid="{7C022E31-043E-4415-AF0E-8E6A30522D19}"/>
    <cellStyle name="Normal 18 6 8 2 2" xfId="46891" xr:uid="{12537BF7-8192-4C42-9653-5B0C8DB221BE}"/>
    <cellStyle name="Normal 18 6 8 3" xfId="18738" xr:uid="{E38E615D-B47F-4D7F-A42A-BEE47A225515}"/>
    <cellStyle name="Normal 18 6 8 4" xfId="37510" xr:uid="{EB00F2BD-C2FE-4C6D-95A7-A445013839E3}"/>
    <cellStyle name="Normal 18 6 9" xfId="22883" xr:uid="{F108F9AE-1050-4E52-BE0D-139A27EE7427}"/>
    <cellStyle name="Normal 18 6 9 2" xfId="41651" xr:uid="{D1D345B7-0D86-4CC3-AB54-95761C4D92F2}"/>
    <cellStyle name="Normal 18 7" xfId="1226" xr:uid="{E79AF1FA-DBA0-4329-854B-CD5E0A136343}"/>
    <cellStyle name="Normal 18 7 10" xfId="13495" xr:uid="{23F02775-EA51-439A-B160-F57A5A0E0FD4}"/>
    <cellStyle name="Normal 18 7 11" xfId="32273" xr:uid="{9412F266-4A59-43CF-B604-DD9BAD5962BC}"/>
    <cellStyle name="Normal 18 7 12" xfId="51627" xr:uid="{7820234F-838A-4146-8B36-5FDA08F8B1BF}"/>
    <cellStyle name="Normal 18 7 13" xfId="3837" xr:uid="{27001A4E-EC46-46CB-82C9-CE3A90087170}"/>
    <cellStyle name="Normal 18 7 14" xfId="59679" xr:uid="{45082A7C-ABD5-4BDF-8052-360269EF8BA0}"/>
    <cellStyle name="Normal 18 7 2" xfId="1432" xr:uid="{A6FF5796-6567-411B-A4E3-6C3911673099}"/>
    <cellStyle name="Normal 18 7 2 10" xfId="51628" xr:uid="{B8EEFEB3-F3C9-4C09-AB36-49C678CAADA4}"/>
    <cellStyle name="Normal 18 7 2 11" xfId="3838" xr:uid="{329B5091-7AC2-427C-9EC4-9C8A68EEE616}"/>
    <cellStyle name="Normal 18 7 2 12" xfId="59680" xr:uid="{D2B05BE5-30E8-42EE-A5FA-3C3E154740C1}"/>
    <cellStyle name="Normal 18 7 2 2" xfId="2090" xr:uid="{C76CB521-A30D-41D5-ABC1-867CE5B1F653}"/>
    <cellStyle name="Normal 18 7 2 2 10" xfId="59681" xr:uid="{B418F24C-B20B-4245-A94C-B20089F01FD6}"/>
    <cellStyle name="Normal 18 7 2 2 2" xfId="7551" xr:uid="{ECF4CDEC-922E-4004-B889-8EAF638FFDA8}"/>
    <cellStyle name="Normal 18 7 2 2 2 2" xfId="12158" xr:uid="{0F4F1A81-0EEB-476F-B271-A718DCEB354E}"/>
    <cellStyle name="Normal 18 7 2 2 2 2 2" xfId="30952" xr:uid="{BB562E93-5F29-418A-8C89-D91A83707B7C}"/>
    <cellStyle name="Normal 18 7 2 2 2 2 2 2" xfId="49714" xr:uid="{8A8FC915-E6E9-4AB9-99D4-2A661184190F}"/>
    <cellStyle name="Normal 18 7 2 2 2 2 3" xfId="21561" xr:uid="{E91869B1-C058-440E-A5D9-CB30C1306D4B}"/>
    <cellStyle name="Normal 18 7 2 2 2 2 4" xfId="40333" xr:uid="{B476D2E5-8317-492E-809F-A8D067962844}"/>
    <cellStyle name="Normal 18 7 2 2 2 3" xfId="26586" xr:uid="{06D29616-F476-4E62-A4B6-9D3E54A284FF}"/>
    <cellStyle name="Normal 18 7 2 2 2 3 2" xfId="45348" xr:uid="{2D309517-F9F5-4704-AE4B-AF8B32FF8ACB}"/>
    <cellStyle name="Normal 18 7 2 2 2 4" xfId="17195" xr:uid="{A9B8629E-6FF7-4C6C-87ED-3366EEC3CBD1}"/>
    <cellStyle name="Normal 18 7 2 2 2 5" xfId="35967" xr:uid="{955A3A22-7274-42B6-B6AA-8F5A8FE09B4C}"/>
    <cellStyle name="Normal 18 7 2 2 2 6" xfId="54444" xr:uid="{AAA87D0F-CD49-4DF7-84BC-85E2DD92BD38}"/>
    <cellStyle name="Normal 18 7 2 2 2 7" xfId="62274" xr:uid="{3717F8F7-4E09-4400-97D6-5D644FB20FE0}"/>
    <cellStyle name="Normal 18 7 2 2 3" xfId="12159" xr:uid="{8888A48E-A2A1-43F4-81CF-ACB5655EF435}"/>
    <cellStyle name="Normal 18 7 2 2 3 2" xfId="30953" xr:uid="{15A93D77-C2C7-473C-A46A-CBF8B0B33B99}"/>
    <cellStyle name="Normal 18 7 2 2 3 2 2" xfId="49715" xr:uid="{0B9D8BD9-CCC0-4670-97CD-45373191BDBB}"/>
    <cellStyle name="Normal 18 7 2 2 3 3" xfId="21562" xr:uid="{B0E1016C-AF6B-4742-BB5C-2D0A8A611753}"/>
    <cellStyle name="Normal 18 7 2 2 3 4" xfId="40334" xr:uid="{BC721517-DF7D-4EFF-8C63-57B6EDCF1BA0}"/>
    <cellStyle name="Normal 18 7 2 2 3 5" xfId="54445" xr:uid="{22907462-C672-4743-9E35-9B00228FB6C3}"/>
    <cellStyle name="Normal 18 7 2 2 3 6" xfId="62275" xr:uid="{B87ED472-F192-4059-ABEB-9802F8611E24}"/>
    <cellStyle name="Normal 18 7 2 2 4" xfId="9281" xr:uid="{A42A571F-EC2F-4475-9B98-EBE72405F9C4}"/>
    <cellStyle name="Normal 18 7 2 2 4 2" xfId="28137" xr:uid="{4FF5CD9E-4E12-43EE-9577-5EA4A37316D9}"/>
    <cellStyle name="Normal 18 7 2 2 4 2 2" xfId="46899" xr:uid="{EC279B36-E096-479D-993D-A1B32BB14285}"/>
    <cellStyle name="Normal 18 7 2 2 4 3" xfId="18746" xr:uid="{56588A24-16BB-4CCE-96CB-9CA4AF57EDAB}"/>
    <cellStyle name="Normal 18 7 2 2 4 4" xfId="37518" xr:uid="{62552A1C-288D-4EE3-8398-64631EE4DF13}"/>
    <cellStyle name="Normal 18 7 2 2 5" xfId="24247" xr:uid="{5DA53299-3867-4507-8BC5-768F44462BD4}"/>
    <cellStyle name="Normal 18 7 2 2 5 2" xfId="43010" xr:uid="{B1E2275C-57F7-47A1-8D41-19C9EAFE5535}"/>
    <cellStyle name="Normal 18 7 2 2 6" xfId="14856" xr:uid="{1D7DB61D-8D99-40A8-80B8-CF9BC0D910A4}"/>
    <cellStyle name="Normal 18 7 2 2 7" xfId="33629" xr:uid="{E82CEC18-229B-4E3F-9FB2-793BEA25CDA2}"/>
    <cellStyle name="Normal 18 7 2 2 8" xfId="51629" xr:uid="{10EA41D2-123E-4095-841A-178136B89F17}"/>
    <cellStyle name="Normal 18 7 2 2 9" xfId="5200" xr:uid="{B36EBB78-AA9F-47AB-905D-E34A6B15E36F}"/>
    <cellStyle name="Normal 18 7 2 3" xfId="5976" xr:uid="{499C2B8A-F9AB-443F-8E25-E230F97C60BD}"/>
    <cellStyle name="Normal 18 7 2 3 2" xfId="12160" xr:uid="{8D646BB8-1E73-42B0-B684-684835AC6924}"/>
    <cellStyle name="Normal 18 7 2 3 2 2" xfId="30954" xr:uid="{F77B605C-A741-40D3-A318-441FBFF171CB}"/>
    <cellStyle name="Normal 18 7 2 3 2 2 2" xfId="49716" xr:uid="{6D4F178E-E230-4460-8900-D49208FFD104}"/>
    <cellStyle name="Normal 18 7 2 3 2 3" xfId="21563" xr:uid="{91A8990B-8866-4849-AD80-BC5D56102F9F}"/>
    <cellStyle name="Normal 18 7 2 3 2 4" xfId="40335" xr:uid="{EBDCEBA2-C0BE-4A6A-B776-F311D4BF2166}"/>
    <cellStyle name="Normal 18 7 2 3 3" xfId="25023" xr:uid="{66EDD6A8-D441-42D0-A7BB-DDB3044B41FA}"/>
    <cellStyle name="Normal 18 7 2 3 3 2" xfId="43785" xr:uid="{0E7F9AD5-3819-42B0-87CF-3F26DCC71CE8}"/>
    <cellStyle name="Normal 18 7 2 3 4" xfId="15632" xr:uid="{EBDEC88B-0B46-4031-AB11-3AE23D048858}"/>
    <cellStyle name="Normal 18 7 2 3 5" xfId="34404" xr:uid="{4D7C7B69-5A59-4D1F-AF9F-0D8D96C82CCB}"/>
    <cellStyle name="Normal 18 7 2 3 6" xfId="54446" xr:uid="{C1E9E337-6671-430A-A6C7-AED2EE6ABF99}"/>
    <cellStyle name="Normal 18 7 2 3 7" xfId="62276" xr:uid="{72E1BF2C-F278-4F69-896F-68E85B6D6D80}"/>
    <cellStyle name="Normal 18 7 2 4" xfId="4425" xr:uid="{85033E88-2601-494C-B016-A76C86207FC1}"/>
    <cellStyle name="Normal 18 7 2 4 2" xfId="12161" xr:uid="{2FB4187B-43A9-4753-A67B-CDD9C43783A9}"/>
    <cellStyle name="Normal 18 7 2 4 2 2" xfId="30955" xr:uid="{A807CF0A-166A-4DCD-B0F1-BD093176179E}"/>
    <cellStyle name="Normal 18 7 2 4 2 2 2" xfId="49717" xr:uid="{2020ECA3-56AE-4D20-9B47-5C36EE0E2E08}"/>
    <cellStyle name="Normal 18 7 2 4 2 3" xfId="21564" xr:uid="{C7A64912-C34C-413B-BD4F-EAB227DBF71F}"/>
    <cellStyle name="Normal 18 7 2 4 2 4" xfId="40336" xr:uid="{427E59C3-00AD-40F1-A3E5-1EDB4D169D73}"/>
    <cellStyle name="Normal 18 7 2 4 3" xfId="23472" xr:uid="{70A71125-71D9-4CF5-A326-B0F2DE8F4988}"/>
    <cellStyle name="Normal 18 7 2 4 3 2" xfId="42235" xr:uid="{3F572463-7A84-4754-B077-BA67A119652E}"/>
    <cellStyle name="Normal 18 7 2 4 4" xfId="14081" xr:uid="{08571BE9-C641-4850-A6A0-4412A322457B}"/>
    <cellStyle name="Normal 18 7 2 4 5" xfId="32854" xr:uid="{DE0D4BD6-0AD7-4404-B0D8-5E9FBAA169EB}"/>
    <cellStyle name="Normal 18 7 2 4 6" xfId="54447" xr:uid="{7F52E3E0-9213-47D5-9B67-918A63FEEF9E}"/>
    <cellStyle name="Normal 18 7 2 4 7" xfId="62277" xr:uid="{B4F98B0C-E83F-4007-81A2-E607E2765FC4}"/>
    <cellStyle name="Normal 18 7 2 5" xfId="7550" xr:uid="{ABD189D2-A2AB-415E-A874-1CEA8B42A62F}"/>
    <cellStyle name="Normal 18 7 2 5 2" xfId="26585" xr:uid="{A55D8AFD-5C89-4366-B23F-C58615B97845}"/>
    <cellStyle name="Normal 18 7 2 5 2 2" xfId="45347" xr:uid="{D644EE74-65A7-4210-8348-63D4DCF06E50}"/>
    <cellStyle name="Normal 18 7 2 5 3" xfId="17194" xr:uid="{A233405B-CEEE-4EB9-8D3F-1F78565C5F1B}"/>
    <cellStyle name="Normal 18 7 2 5 4" xfId="35966" xr:uid="{F6A751DE-D5FF-4823-9EBD-C07FC860AB0F}"/>
    <cellStyle name="Normal 18 7 2 6" xfId="9280" xr:uid="{9CCCFFC8-6C8B-4C07-B22A-A60ACA93321C}"/>
    <cellStyle name="Normal 18 7 2 6 2" xfId="28136" xr:uid="{A72E0B30-C591-4CEB-B9AF-FB92451BC1D0}"/>
    <cellStyle name="Normal 18 7 2 6 2 2" xfId="46898" xr:uid="{948F044A-8E90-4088-8DC4-F94221A7D55F}"/>
    <cellStyle name="Normal 18 7 2 6 3" xfId="18745" xr:uid="{9760871B-4764-408B-A20B-7A224BC713AF}"/>
    <cellStyle name="Normal 18 7 2 6 4" xfId="37517" xr:uid="{6527D68D-3BF7-4EF3-AC25-301BEF6B8267}"/>
    <cellStyle name="Normal 18 7 2 7" xfId="22887" xr:uid="{28DA9BB3-C06D-4762-BF1F-428FBA4E60B2}"/>
    <cellStyle name="Normal 18 7 2 7 2" xfId="41655" xr:uid="{4FF2D339-5CA2-4F44-B364-2A7776218004}"/>
    <cellStyle name="Normal 18 7 2 8" xfId="13496" xr:uid="{EDBFD235-34E2-41F0-8698-434C0626A343}"/>
    <cellStyle name="Normal 18 7 2 9" xfId="32274" xr:uid="{02962322-CC9A-45F6-A07D-55921E3F3AB6}"/>
    <cellStyle name="Normal 18 7 3" xfId="1884" xr:uid="{6CC26A88-A1D2-4469-A1EA-15928BE913BD}"/>
    <cellStyle name="Normal 18 7 3 10" xfId="51630" xr:uid="{81880B30-EA27-4107-9669-71B1DA7B87C3}"/>
    <cellStyle name="Normal 18 7 3 11" xfId="3839" xr:uid="{8E47BBA2-B44B-41FE-92B7-13F1C3ACA746}"/>
    <cellStyle name="Normal 18 7 3 12" xfId="59682" xr:uid="{08AE99FA-5B14-400E-9C57-0039C10ABE5E}"/>
    <cellStyle name="Normal 18 7 3 2" xfId="3021" xr:uid="{229D2BFC-F8C2-49AD-A095-23DACB17CE94}"/>
    <cellStyle name="Normal 18 7 3 2 10" xfId="59683" xr:uid="{A870448F-20AF-49EE-82ED-0CDFB96E01EC}"/>
    <cellStyle name="Normal 18 7 3 2 2" xfId="7553" xr:uid="{59EF558B-CE02-45C2-9FA3-538FE9E645A4}"/>
    <cellStyle name="Normal 18 7 3 2 2 2" xfId="12162" xr:uid="{AF18EFFF-383C-4F4D-B663-5C98136FE65B}"/>
    <cellStyle name="Normal 18 7 3 2 2 2 2" xfId="30956" xr:uid="{54A1483F-4829-4341-B582-B7ADDC220DF4}"/>
    <cellStyle name="Normal 18 7 3 2 2 2 2 2" xfId="49718" xr:uid="{B5B779B0-2F03-48D7-BFA0-0C6DF8CCA88B}"/>
    <cellStyle name="Normal 18 7 3 2 2 2 3" xfId="21565" xr:uid="{9CE9C6CF-AE40-48D1-8010-6A6DF1561205}"/>
    <cellStyle name="Normal 18 7 3 2 2 2 4" xfId="40337" xr:uid="{F1FEFCDD-7BE7-4386-BFB5-83FC3457CAA5}"/>
    <cellStyle name="Normal 18 7 3 2 2 3" xfId="26588" xr:uid="{00C12B2E-F8A6-44E9-89CA-4D5ED4F80C24}"/>
    <cellStyle name="Normal 18 7 3 2 2 3 2" xfId="45350" xr:uid="{98E5B624-1AA3-48B3-9249-F9DC9939368B}"/>
    <cellStyle name="Normal 18 7 3 2 2 4" xfId="17197" xr:uid="{B3A27DC9-55FC-4DE2-8144-43F8BB077936}"/>
    <cellStyle name="Normal 18 7 3 2 2 5" xfId="35969" xr:uid="{A15A9241-3A63-420E-AFBF-59D27A6ABC6B}"/>
    <cellStyle name="Normal 18 7 3 2 2 6" xfId="54448" xr:uid="{6003571D-5808-475D-B13F-3A26C8615DB0}"/>
    <cellStyle name="Normal 18 7 3 2 2 7" xfId="62278" xr:uid="{95B8A6C6-1F19-4EB7-AC67-4EDD53EF228E}"/>
    <cellStyle name="Normal 18 7 3 2 3" xfId="12163" xr:uid="{C5B6BCB9-B38E-4BD3-A4FC-B054B95213F5}"/>
    <cellStyle name="Normal 18 7 3 2 3 2" xfId="30957" xr:uid="{EF266650-D5DF-49C8-858C-A19E71053573}"/>
    <cellStyle name="Normal 18 7 3 2 3 2 2" xfId="49719" xr:uid="{C54B38E8-1BCE-44FF-8B19-FED6517B4D0A}"/>
    <cellStyle name="Normal 18 7 3 2 3 3" xfId="21566" xr:uid="{72272A34-1443-4F72-B926-4C64379060DE}"/>
    <cellStyle name="Normal 18 7 3 2 3 4" xfId="40338" xr:uid="{166297F1-100A-4096-A198-D53FB966874D}"/>
    <cellStyle name="Normal 18 7 3 2 3 5" xfId="54449" xr:uid="{4403A090-4B82-49BA-A64E-6C3FA00EEBD4}"/>
    <cellStyle name="Normal 18 7 3 2 3 6" xfId="62279" xr:uid="{0B3582BA-C46D-48F7-AED2-D556398DFDC2}"/>
    <cellStyle name="Normal 18 7 3 2 4" xfId="9283" xr:uid="{9452A619-808D-4CC9-8F37-0634FDED788F}"/>
    <cellStyle name="Normal 18 7 3 2 4 2" xfId="28139" xr:uid="{E1AD71C0-DCAC-4A8E-ABF8-550E20E78C3D}"/>
    <cellStyle name="Normal 18 7 3 2 4 2 2" xfId="46901" xr:uid="{64C88E0A-0E90-43A1-8900-FD13A43BD97E}"/>
    <cellStyle name="Normal 18 7 3 2 4 3" xfId="18748" xr:uid="{134AEB82-169D-4BA5-A9E1-15B8A3A8C59D}"/>
    <cellStyle name="Normal 18 7 3 2 4 4" xfId="37520" xr:uid="{99D414B8-FA4B-4C6B-ABE9-5C2504B5AC95}"/>
    <cellStyle name="Normal 18 7 3 2 5" xfId="24465" xr:uid="{107CC101-F2AD-4315-AD31-548467BF7F6E}"/>
    <cellStyle name="Normal 18 7 3 2 5 2" xfId="43228" xr:uid="{18D3B378-4811-4733-A0CC-29AFF2480F02}"/>
    <cellStyle name="Normal 18 7 3 2 6" xfId="15074" xr:uid="{5E889D27-D5A7-42B1-A0BA-78E4E463A5B1}"/>
    <cellStyle name="Normal 18 7 3 2 7" xfId="33847" xr:uid="{5C79BE81-6FA1-4A9C-8EC5-A483D70966E5}"/>
    <cellStyle name="Normal 18 7 3 2 8" xfId="51631" xr:uid="{0B42FD80-0061-455F-86C1-00B7B5BF08AF}"/>
    <cellStyle name="Normal 18 7 3 2 9" xfId="5418" xr:uid="{BDC4DCD2-1BDA-4B7D-8790-192542DE0645}"/>
    <cellStyle name="Normal 18 7 3 3" xfId="6194" xr:uid="{AD2E58F1-2C32-40D3-956C-7D7039D4F078}"/>
    <cellStyle name="Normal 18 7 3 3 2" xfId="12164" xr:uid="{91A3D624-1D33-4617-A058-F61275A57587}"/>
    <cellStyle name="Normal 18 7 3 3 2 2" xfId="30958" xr:uid="{CB4C8618-822B-48CD-92D5-979DC8F4DAC3}"/>
    <cellStyle name="Normal 18 7 3 3 2 2 2" xfId="49720" xr:uid="{4213188C-1A91-44A8-B733-C627ABD71E93}"/>
    <cellStyle name="Normal 18 7 3 3 2 3" xfId="21567" xr:uid="{52CEE535-ACBA-44F6-A8AD-E4E1942204AE}"/>
    <cellStyle name="Normal 18 7 3 3 2 4" xfId="40339" xr:uid="{3E1B6A1C-EFE2-4722-ABC5-4F592424D16A}"/>
    <cellStyle name="Normal 18 7 3 3 3" xfId="25241" xr:uid="{35468EEE-8182-423B-AC8E-A0E0953D8A68}"/>
    <cellStyle name="Normal 18 7 3 3 3 2" xfId="44003" xr:uid="{343C6076-C205-4D77-8937-AE05056AE28A}"/>
    <cellStyle name="Normal 18 7 3 3 4" xfId="15850" xr:uid="{1A6CC4DB-2CDE-4859-9FE6-E487FA5001D1}"/>
    <cellStyle name="Normal 18 7 3 3 5" xfId="34622" xr:uid="{F6ED6EDD-182C-4486-B348-7B4FFC94D13B}"/>
    <cellStyle name="Normal 18 7 3 3 6" xfId="54450" xr:uid="{F3CD5FDE-0203-4C56-AB3B-3CA4995CFF3D}"/>
    <cellStyle name="Normal 18 7 3 3 7" xfId="62280" xr:uid="{2EDCD8C1-F059-44BC-ADF9-2360E0A80805}"/>
    <cellStyle name="Normal 18 7 3 4" xfId="4643" xr:uid="{16A8573B-5AB8-4811-A739-FE8C5EEC92E1}"/>
    <cellStyle name="Normal 18 7 3 4 2" xfId="12165" xr:uid="{7EA1CF98-B5EC-495B-907E-618826DA2105}"/>
    <cellStyle name="Normal 18 7 3 4 2 2" xfId="30959" xr:uid="{65846F97-9F29-44C8-9888-639C9A85C21E}"/>
    <cellStyle name="Normal 18 7 3 4 2 2 2" xfId="49721" xr:uid="{7704D453-4353-4213-BDCD-8A3AD25AF5E6}"/>
    <cellStyle name="Normal 18 7 3 4 2 3" xfId="21568" xr:uid="{6CA5F4C6-5758-45EA-843D-60623874EB4B}"/>
    <cellStyle name="Normal 18 7 3 4 2 4" xfId="40340" xr:uid="{CC8890AE-A8DF-44EF-9D79-E6E50630951B}"/>
    <cellStyle name="Normal 18 7 3 4 3" xfId="23690" xr:uid="{F8E80299-0FCF-4B24-9B14-F6BB5F1FEEB9}"/>
    <cellStyle name="Normal 18 7 3 4 3 2" xfId="42453" xr:uid="{8401E629-806B-4117-8AF8-826D55162C8A}"/>
    <cellStyle name="Normal 18 7 3 4 4" xfId="14299" xr:uid="{13C9BF02-B4F6-454C-BE84-348E42427ED1}"/>
    <cellStyle name="Normal 18 7 3 4 5" xfId="33072" xr:uid="{8744E799-5F4B-4082-8A8C-FBF3BC7321C1}"/>
    <cellStyle name="Normal 18 7 3 4 6" xfId="54451" xr:uid="{7174C800-9275-45AF-83F1-9F718B0987A3}"/>
    <cellStyle name="Normal 18 7 3 4 7" xfId="62281" xr:uid="{5E0621A2-3FEA-4B64-9625-2A40BC1A8B1C}"/>
    <cellStyle name="Normal 18 7 3 5" xfId="7552" xr:uid="{3650E926-C19D-415C-B9FF-9909E91D3C98}"/>
    <cellStyle name="Normal 18 7 3 5 2" xfId="26587" xr:uid="{4A30A733-C188-439A-BE91-D3213006A9E5}"/>
    <cellStyle name="Normal 18 7 3 5 2 2" xfId="45349" xr:uid="{4CA52A02-AF61-40D3-881B-0A7919C74873}"/>
    <cellStyle name="Normal 18 7 3 5 3" xfId="17196" xr:uid="{BC0BD0C3-D36D-45A7-90DC-FAD30886D79E}"/>
    <cellStyle name="Normal 18 7 3 5 4" xfId="35968" xr:uid="{8141FF5B-2253-4240-8F3A-96A3C8DB7A8F}"/>
    <cellStyle name="Normal 18 7 3 6" xfId="9282" xr:uid="{426DB86C-329E-4033-B2C1-516CE12D2C6A}"/>
    <cellStyle name="Normal 18 7 3 6 2" xfId="28138" xr:uid="{0DB8882E-5AF3-4E54-8FEB-25B95CE9C074}"/>
    <cellStyle name="Normal 18 7 3 6 2 2" xfId="46900" xr:uid="{726F49B6-BEF5-4517-871B-93F4E6354BE6}"/>
    <cellStyle name="Normal 18 7 3 6 3" xfId="18747" xr:uid="{65C37735-5FF2-4B23-8A6D-9A88F71A261B}"/>
    <cellStyle name="Normal 18 7 3 6 4" xfId="37519" xr:uid="{E29A281D-A848-4DD4-914E-DE24B262BF4D}"/>
    <cellStyle name="Normal 18 7 3 7" xfId="22888" xr:uid="{533175DE-12B9-4856-A532-FE4EA2C28E76}"/>
    <cellStyle name="Normal 18 7 3 7 2" xfId="41656" xr:uid="{3F03CA75-7170-424D-8590-4EC6A4F90327}"/>
    <cellStyle name="Normal 18 7 3 8" xfId="13497" xr:uid="{2C0F624D-79EB-4CD4-A58E-2ACA8C9F26D8}"/>
    <cellStyle name="Normal 18 7 3 9" xfId="32275" xr:uid="{F7C07353-1FBB-4A85-ADEE-E22151A4A2A2}"/>
    <cellStyle name="Normal 18 7 4" xfId="1678" xr:uid="{54833FA3-272D-41A6-B99F-13F19C8A3460}"/>
    <cellStyle name="Normal 18 7 4 10" xfId="59684" xr:uid="{444B4B75-9A07-4129-890E-3C119125AA82}"/>
    <cellStyle name="Normal 18 7 4 2" xfId="7554" xr:uid="{6DD7FF94-00D5-426B-9A17-851979D45C16}"/>
    <cellStyle name="Normal 18 7 4 2 2" xfId="12166" xr:uid="{D6E9C51F-9820-4B33-AFFE-81563F100F75}"/>
    <cellStyle name="Normal 18 7 4 2 2 2" xfId="30960" xr:uid="{1256EEBE-1EAF-4F3F-8BF1-97835680C41E}"/>
    <cellStyle name="Normal 18 7 4 2 2 2 2" xfId="49722" xr:uid="{1C3D9719-2B34-4EF0-B88D-0E491F55471E}"/>
    <cellStyle name="Normal 18 7 4 2 2 3" xfId="21569" xr:uid="{3C04A0CD-7F37-4721-B27D-1A4218E75649}"/>
    <cellStyle name="Normal 18 7 4 2 2 4" xfId="40341" xr:uid="{F680C78F-86C9-4B0E-807A-B3684952AC95}"/>
    <cellStyle name="Normal 18 7 4 2 3" xfId="26589" xr:uid="{C1953B2B-9DC3-4689-9D01-54E41FC46C77}"/>
    <cellStyle name="Normal 18 7 4 2 3 2" xfId="45351" xr:uid="{243882A9-B594-407C-AE16-7F374F4688D5}"/>
    <cellStyle name="Normal 18 7 4 2 4" xfId="17198" xr:uid="{5F1C53B8-9040-420B-83D5-DA43A6BDB981}"/>
    <cellStyle name="Normal 18 7 4 2 5" xfId="35970" xr:uid="{60B8BAFA-CB8E-41A1-84A9-08F659409B77}"/>
    <cellStyle name="Normal 18 7 4 2 6" xfId="54452" xr:uid="{9C6D34A3-DDBD-49C0-B9D1-F2009D330DA8}"/>
    <cellStyle name="Normal 18 7 4 2 7" xfId="62282" xr:uid="{518A5540-AA91-416A-8C69-8BDA74D7B8F2}"/>
    <cellStyle name="Normal 18 7 4 3" xfId="12167" xr:uid="{04083B9F-376E-4252-9226-E85DECE0DA2B}"/>
    <cellStyle name="Normal 18 7 4 3 2" xfId="30961" xr:uid="{164373ED-A182-474D-BE7E-E92D475E75D2}"/>
    <cellStyle name="Normal 18 7 4 3 2 2" xfId="49723" xr:uid="{D3ED486F-6769-4C4D-9A27-7E38F06B786B}"/>
    <cellStyle name="Normal 18 7 4 3 3" xfId="21570" xr:uid="{8F883481-32CA-4598-884A-965757BF4AD7}"/>
    <cellStyle name="Normal 18 7 4 3 4" xfId="40342" xr:uid="{0A545ABF-1C77-45E2-9D69-F9808FE0641D}"/>
    <cellStyle name="Normal 18 7 4 3 5" xfId="54453" xr:uid="{C61AB967-DAF4-44AC-A8C6-D75A11ACD238}"/>
    <cellStyle name="Normal 18 7 4 3 6" xfId="62283" xr:uid="{276EBA20-3CF0-4E44-B9CD-3F4BB0796181}"/>
    <cellStyle name="Normal 18 7 4 4" xfId="9284" xr:uid="{43F1B2C6-F22F-40AF-9B50-F6B7E84966E0}"/>
    <cellStyle name="Normal 18 7 4 4 2" xfId="28140" xr:uid="{08743AF9-E6EA-488F-9ED5-5C0AF08BB584}"/>
    <cellStyle name="Normal 18 7 4 4 2 2" xfId="46902" xr:uid="{CF53C8E6-FAD2-4FF5-8E16-3888EE5B3270}"/>
    <cellStyle name="Normal 18 7 4 4 3" xfId="18749" xr:uid="{CE278E63-0F82-40BD-8C75-566200A8FD07}"/>
    <cellStyle name="Normal 18 7 4 4 4" xfId="37521" xr:uid="{0E866241-7E8A-4F3D-985D-9FBEC37A18F6}"/>
    <cellStyle name="Normal 18 7 4 5" xfId="24032" xr:uid="{7B2B075E-4E63-4939-B736-9E03775B4E57}"/>
    <cellStyle name="Normal 18 7 4 5 2" xfId="42795" xr:uid="{AEE9D72B-D47B-495C-90FE-91AFD778C198}"/>
    <cellStyle name="Normal 18 7 4 6" xfId="14641" xr:uid="{9DDA22A4-0872-49CD-8C15-87EA4DE12906}"/>
    <cellStyle name="Normal 18 7 4 7" xfId="33414" xr:uid="{FBA843A2-F29C-410F-9970-2407BF90131A}"/>
    <cellStyle name="Normal 18 7 4 8" xfId="51632" xr:uid="{FBF7F9C6-CF93-428C-B0C9-86E59002F0E4}"/>
    <cellStyle name="Normal 18 7 4 9" xfId="4985" xr:uid="{57A6513A-8080-4E6E-9175-3A9F54A9440B}"/>
    <cellStyle name="Normal 18 7 5" xfId="5761" xr:uid="{4E5F7FA2-85A8-4892-8C8A-9BB623DC0101}"/>
    <cellStyle name="Normal 18 7 5 2" xfId="12168" xr:uid="{5B231335-CD30-4424-8F63-E0A469293EF0}"/>
    <cellStyle name="Normal 18 7 5 2 2" xfId="30962" xr:uid="{B75DEA62-0AA5-450C-B1D2-CE6ECFC9813D}"/>
    <cellStyle name="Normal 18 7 5 2 2 2" xfId="49724" xr:uid="{DE0E2BA4-4256-467A-B2A9-29354C54042F}"/>
    <cellStyle name="Normal 18 7 5 2 3" xfId="21571" xr:uid="{552C85BE-351A-4050-B922-FA7E54D6E9B8}"/>
    <cellStyle name="Normal 18 7 5 2 4" xfId="40343" xr:uid="{4F66227A-AABB-43F8-B63A-B611DC35D5C2}"/>
    <cellStyle name="Normal 18 7 5 3" xfId="24808" xr:uid="{B8F81D25-2211-4F19-B5C1-CE32D152518D}"/>
    <cellStyle name="Normal 18 7 5 3 2" xfId="43570" xr:uid="{4CFB95B2-6128-4188-A3A6-141E9796CB0F}"/>
    <cellStyle name="Normal 18 7 5 4" xfId="15417" xr:uid="{7066D1D9-6675-4F43-9845-AAD30EA1223D}"/>
    <cellStyle name="Normal 18 7 5 5" xfId="34189" xr:uid="{FB8D147F-3EF6-4B27-B47C-1B6052FA515C}"/>
    <cellStyle name="Normal 18 7 5 6" xfId="54454" xr:uid="{4D2B6EBB-81C2-47B1-B277-EFF48EB08CE4}"/>
    <cellStyle name="Normal 18 7 5 7" xfId="62284" xr:uid="{53374F41-1B62-4D7F-A2C9-39B062071EEB}"/>
    <cellStyle name="Normal 18 7 6" xfId="4210" xr:uid="{9897D22F-5117-4248-87E8-6DF6943DFE18}"/>
    <cellStyle name="Normal 18 7 6 2" xfId="12169" xr:uid="{FE733DA7-2C6D-4362-9CED-B5C689EBDFCC}"/>
    <cellStyle name="Normal 18 7 6 2 2" xfId="30963" xr:uid="{385B4013-C9BC-437B-A3F8-A2A10ECFD3F5}"/>
    <cellStyle name="Normal 18 7 6 2 2 2" xfId="49725" xr:uid="{331FDCF4-A5FF-48F8-9DF8-B76527D0D89E}"/>
    <cellStyle name="Normal 18 7 6 2 3" xfId="21572" xr:uid="{0CC1B1F0-06C7-4257-A6FE-65326890DB9A}"/>
    <cellStyle name="Normal 18 7 6 2 4" xfId="40344" xr:uid="{920D1D3B-32CC-4DA0-AD38-384B8F902ECF}"/>
    <cellStyle name="Normal 18 7 6 3" xfId="23257" xr:uid="{36DF74D4-04AC-4DF4-B555-F4018B81A616}"/>
    <cellStyle name="Normal 18 7 6 3 2" xfId="42020" xr:uid="{4D752CF4-CD00-47E4-8FAD-6AE30A56459D}"/>
    <cellStyle name="Normal 18 7 6 4" xfId="13866" xr:uid="{44F0E733-0A2D-4DC3-85F6-D46B7D225039}"/>
    <cellStyle name="Normal 18 7 6 5" xfId="32639" xr:uid="{FCE93AB5-2B04-4E5A-AE42-17E360A1627D}"/>
    <cellStyle name="Normal 18 7 6 6" xfId="54455" xr:uid="{8A31A2EE-3F8A-430B-8347-95FB16A532B8}"/>
    <cellStyle name="Normal 18 7 6 7" xfId="62285" xr:uid="{4FA02E93-B838-435F-8E0D-E54789CB9941}"/>
    <cellStyle name="Normal 18 7 7" xfId="7549" xr:uid="{2321AF4A-4058-4CBE-ADDD-8F6A00F2252F}"/>
    <cellStyle name="Normal 18 7 7 2" xfId="26584" xr:uid="{87D89D54-5899-401B-A984-A7314CA99866}"/>
    <cellStyle name="Normal 18 7 7 2 2" xfId="45346" xr:uid="{109596E1-4AE5-4A86-887E-BA8059FB364F}"/>
    <cellStyle name="Normal 18 7 7 3" xfId="17193" xr:uid="{97469555-8B78-4947-91EF-8C441FE9FA95}"/>
    <cellStyle name="Normal 18 7 7 4" xfId="35965" xr:uid="{C26CF8A2-1132-43EB-B605-8B110016CCA4}"/>
    <cellStyle name="Normal 18 7 8" xfId="9279" xr:uid="{A242D4FA-0CFB-4FCD-A854-FE6BEAA13AED}"/>
    <cellStyle name="Normal 18 7 8 2" xfId="28135" xr:uid="{5C6C7584-8115-4D1F-8AB4-530F0BBEAC37}"/>
    <cellStyle name="Normal 18 7 8 2 2" xfId="46897" xr:uid="{C55632CD-6EC9-413F-AFE0-5E54B41A6EDA}"/>
    <cellStyle name="Normal 18 7 8 3" xfId="18744" xr:uid="{63A99C36-D165-41A1-83E4-CB999E955E95}"/>
    <cellStyle name="Normal 18 7 8 4" xfId="37516" xr:uid="{224549B2-1BAA-4B2E-8F72-F82183986D34}"/>
    <cellStyle name="Normal 18 7 9" xfId="22886" xr:uid="{88FEA41A-1256-4E82-89BD-13E1BE06FFDA}"/>
    <cellStyle name="Normal 18 7 9 2" xfId="41654" xr:uid="{2C626F98-E75F-4F68-9F75-F7EAA681D0A1}"/>
    <cellStyle name="Normal 18 8" xfId="1266" xr:uid="{4156AFB9-EACE-4500-A18B-62782E74F3FC}"/>
    <cellStyle name="Normal 18 8 10" xfId="32276" xr:uid="{E028822D-7A4D-49B1-9031-89BA08062774}"/>
    <cellStyle name="Normal 18 8 11" xfId="51633" xr:uid="{50EA98BC-D2DC-4109-B299-80938B45753F}"/>
    <cellStyle name="Normal 18 8 12" xfId="3840" xr:uid="{96C610A1-17F4-4A14-B5D7-C03E3726500D}"/>
    <cellStyle name="Normal 18 8 13" xfId="59685" xr:uid="{3E47A847-6365-4FAD-B7D8-9D992E7F94C1}"/>
    <cellStyle name="Normal 18 8 2" xfId="1924" xr:uid="{BD776C47-1771-4390-8AE4-EFACC32EE0E9}"/>
    <cellStyle name="Normal 18 8 2 10" xfId="51634" xr:uid="{C13F2287-0F93-4F9E-9F17-C5607E094B07}"/>
    <cellStyle name="Normal 18 8 2 11" xfId="3841" xr:uid="{493A9695-55D6-4695-9B13-B4BA48A645D9}"/>
    <cellStyle name="Normal 18 8 2 12" xfId="59686" xr:uid="{B4701798-822E-4AF9-A8D0-3773EA77E66A}"/>
    <cellStyle name="Normal 18 8 2 2" xfId="3022" xr:uid="{BFD6EC5D-4226-42C5-8BA3-3FB28F53ECE2}"/>
    <cellStyle name="Normal 18 8 2 2 10" xfId="59687" xr:uid="{8B94F23B-462F-4155-BF91-B174B12AF060}"/>
    <cellStyle name="Normal 18 8 2 2 2" xfId="7557" xr:uid="{A63CDDAC-FBFE-4B66-94B6-95D5D993F344}"/>
    <cellStyle name="Normal 18 8 2 2 2 2" xfId="12170" xr:uid="{2FD61E86-13A3-414C-9780-B510C604CCCF}"/>
    <cellStyle name="Normal 18 8 2 2 2 2 2" xfId="30964" xr:uid="{8529171E-2A06-4606-8DD5-EED3EB57C5F8}"/>
    <cellStyle name="Normal 18 8 2 2 2 2 2 2" xfId="49726" xr:uid="{23DC44E2-297A-4709-B049-74C9FBD5AC21}"/>
    <cellStyle name="Normal 18 8 2 2 2 2 3" xfId="21573" xr:uid="{94F23069-BDAE-4B1F-B199-C8B956DECE1A}"/>
    <cellStyle name="Normal 18 8 2 2 2 2 4" xfId="40345" xr:uid="{2048415C-C874-4709-97FD-D9340681EEAA}"/>
    <cellStyle name="Normal 18 8 2 2 2 3" xfId="26592" xr:uid="{DAB0713C-5E50-4C88-8B1D-4B2F253208F2}"/>
    <cellStyle name="Normal 18 8 2 2 2 3 2" xfId="45354" xr:uid="{99AE2898-4AD6-4069-BF17-3744ED31D5E0}"/>
    <cellStyle name="Normal 18 8 2 2 2 4" xfId="17201" xr:uid="{8121DF25-1CAE-4850-8D8F-D0ECDCFF23F8}"/>
    <cellStyle name="Normal 18 8 2 2 2 5" xfId="35973" xr:uid="{80FD4DD1-4FFB-44B7-A0A2-786C40699A02}"/>
    <cellStyle name="Normal 18 8 2 2 2 6" xfId="54456" xr:uid="{82826CAF-1E9D-461E-8376-E8FF3A6044B8}"/>
    <cellStyle name="Normal 18 8 2 2 2 7" xfId="62286" xr:uid="{B17A75C4-E3DC-4FBA-B344-02C1C043ED2C}"/>
    <cellStyle name="Normal 18 8 2 2 3" xfId="12171" xr:uid="{000EEA31-646F-43A9-BFFC-9856D4EB0F1C}"/>
    <cellStyle name="Normal 18 8 2 2 3 2" xfId="30965" xr:uid="{E1DEF712-CF15-4350-9CD8-6BB4F4A5396B}"/>
    <cellStyle name="Normal 18 8 2 2 3 2 2" xfId="49727" xr:uid="{502C8FB4-E849-4269-9BEA-F99D2511841C}"/>
    <cellStyle name="Normal 18 8 2 2 3 3" xfId="21574" xr:uid="{FA74C5DA-61BC-4A83-A1E9-51FB8BD26894}"/>
    <cellStyle name="Normal 18 8 2 2 3 4" xfId="40346" xr:uid="{20A22B88-8CFD-4555-ABDC-3DD183F59783}"/>
    <cellStyle name="Normal 18 8 2 2 3 5" xfId="54457" xr:uid="{719CB45E-D6BF-49F0-BC03-A943A200C0D0}"/>
    <cellStyle name="Normal 18 8 2 2 3 6" xfId="62287" xr:uid="{904FA9EB-0A1E-4457-BB04-DF941FB3EE1D}"/>
    <cellStyle name="Normal 18 8 2 2 4" xfId="9287" xr:uid="{6E66BE05-2AC6-460B-94F6-0E0014BA35F3}"/>
    <cellStyle name="Normal 18 8 2 2 4 2" xfId="28143" xr:uid="{D1D440D9-3E23-4868-95A0-5001C56678A3}"/>
    <cellStyle name="Normal 18 8 2 2 4 2 2" xfId="46905" xr:uid="{A4F3918B-9ECB-4C87-A5E4-C24AC43616AB}"/>
    <cellStyle name="Normal 18 8 2 2 4 3" xfId="18752" xr:uid="{F2AD2DDB-03A7-459F-B8AE-46EC099FC6CA}"/>
    <cellStyle name="Normal 18 8 2 2 4 4" xfId="37524" xr:uid="{74F131A5-22E9-4CD4-8DA4-4AD244235A1A}"/>
    <cellStyle name="Normal 18 8 2 2 5" xfId="24508" xr:uid="{9BEEEB71-DA13-47C9-96BC-467AA5C56B6C}"/>
    <cellStyle name="Normal 18 8 2 2 5 2" xfId="43271" xr:uid="{835F81D5-D7BD-4582-A437-FD51E976E44D}"/>
    <cellStyle name="Normal 18 8 2 2 6" xfId="15117" xr:uid="{FA0C34ED-36BA-415C-B86F-674DC18463CD}"/>
    <cellStyle name="Normal 18 8 2 2 7" xfId="33890" xr:uid="{69AD02DF-2E43-4C95-9237-63C371F79947}"/>
    <cellStyle name="Normal 18 8 2 2 8" xfId="51635" xr:uid="{253A53DB-9510-4F91-8C35-8062F9028088}"/>
    <cellStyle name="Normal 18 8 2 2 9" xfId="5461" xr:uid="{9A355647-C71F-40C3-9113-603A360ACB1F}"/>
    <cellStyle name="Normal 18 8 2 3" xfId="6237" xr:uid="{DED78EDA-3E84-45CE-955B-E382DF4C791D}"/>
    <cellStyle name="Normal 18 8 2 3 2" xfId="12172" xr:uid="{686A8847-D534-4114-B1CB-4C495C9FD961}"/>
    <cellStyle name="Normal 18 8 2 3 2 2" xfId="30966" xr:uid="{7C902F67-39AA-4B2C-9193-32D036514375}"/>
    <cellStyle name="Normal 18 8 2 3 2 2 2" xfId="49728" xr:uid="{78023537-412C-49A8-B41B-7749B0FB443D}"/>
    <cellStyle name="Normal 18 8 2 3 2 3" xfId="21575" xr:uid="{3B76ECC7-D6BE-4256-A94C-7022B63E643C}"/>
    <cellStyle name="Normal 18 8 2 3 2 4" xfId="40347" xr:uid="{CB57398C-6390-4B4E-B87F-996C62D07FA4}"/>
    <cellStyle name="Normal 18 8 2 3 3" xfId="25284" xr:uid="{4709AC4E-0C01-426E-BD8F-EBA8229C5924}"/>
    <cellStyle name="Normal 18 8 2 3 3 2" xfId="44046" xr:uid="{BE9B6ACE-C8FA-488C-8048-9834102D14F0}"/>
    <cellStyle name="Normal 18 8 2 3 4" xfId="15893" xr:uid="{707D7A85-BB32-4D09-A87E-2853158D8645}"/>
    <cellStyle name="Normal 18 8 2 3 5" xfId="34665" xr:uid="{91669497-054C-4BB1-B8A3-3BB34B7D11EB}"/>
    <cellStyle name="Normal 18 8 2 3 6" xfId="54458" xr:uid="{7F7CACBD-5A64-4EE0-A27D-AB38F3CD78ED}"/>
    <cellStyle name="Normal 18 8 2 3 7" xfId="62288" xr:uid="{3E6617D2-03E0-4809-958D-F9FC1B1B1B73}"/>
    <cellStyle name="Normal 18 8 2 4" xfId="4686" xr:uid="{EB763103-76F9-4D1D-888B-BC61A4C71E2F}"/>
    <cellStyle name="Normal 18 8 2 4 2" xfId="12173" xr:uid="{D879C6C2-3735-46F0-862C-B3EF024DD751}"/>
    <cellStyle name="Normal 18 8 2 4 2 2" xfId="30967" xr:uid="{AC9AD249-BDA8-48D8-9022-EF3D991815AB}"/>
    <cellStyle name="Normal 18 8 2 4 2 2 2" xfId="49729" xr:uid="{9B281B61-6DE1-496F-B8D4-41DE60B83AF2}"/>
    <cellStyle name="Normal 18 8 2 4 2 3" xfId="21576" xr:uid="{55FC29CC-AC82-4CC4-8599-4A6E8421AB48}"/>
    <cellStyle name="Normal 18 8 2 4 2 4" xfId="40348" xr:uid="{0F6D9E0F-C8FC-458A-897D-52CD1BBC7E3C}"/>
    <cellStyle name="Normal 18 8 2 4 3" xfId="23733" xr:uid="{0E28BDD3-A841-4996-9F68-2CAD52699913}"/>
    <cellStyle name="Normal 18 8 2 4 3 2" xfId="42496" xr:uid="{611801A9-3A2B-400C-A7A1-72FD0E8EDE26}"/>
    <cellStyle name="Normal 18 8 2 4 4" xfId="14342" xr:uid="{2E8EC398-9D43-418F-A159-789B94F1A9BC}"/>
    <cellStyle name="Normal 18 8 2 4 5" xfId="33115" xr:uid="{7975BC1B-2D71-4608-BBC8-F0E7E3D75909}"/>
    <cellStyle name="Normal 18 8 2 4 6" xfId="54459" xr:uid="{F127AE53-CC97-4C8A-B4C7-9BD1BE478958}"/>
    <cellStyle name="Normal 18 8 2 4 7" xfId="62289" xr:uid="{69472B64-73DA-45CE-94A3-723B8B098C72}"/>
    <cellStyle name="Normal 18 8 2 5" xfId="7556" xr:uid="{EE3D8D0D-4E2B-4809-AC68-E9B9C9320AF4}"/>
    <cellStyle name="Normal 18 8 2 5 2" xfId="26591" xr:uid="{D587A47F-02B9-48EA-B101-2BCCCB8DDB3C}"/>
    <cellStyle name="Normal 18 8 2 5 2 2" xfId="45353" xr:uid="{3C8890FF-F43F-4366-85CA-82C1EBA4A391}"/>
    <cellStyle name="Normal 18 8 2 5 3" xfId="17200" xr:uid="{7685E153-7824-483C-A7B1-43B470391FCA}"/>
    <cellStyle name="Normal 18 8 2 5 4" xfId="35972" xr:uid="{C3DDDD31-4FAC-4F89-BA8F-A18603BF8496}"/>
    <cellStyle name="Normal 18 8 2 6" xfId="9286" xr:uid="{53FC2B49-7FBA-4A81-9E44-0567204E9325}"/>
    <cellStyle name="Normal 18 8 2 6 2" xfId="28142" xr:uid="{E32D8792-3586-4BB5-A1AB-8AB85D5C5843}"/>
    <cellStyle name="Normal 18 8 2 6 2 2" xfId="46904" xr:uid="{B8807348-158C-4774-9E07-9A2542CB215D}"/>
    <cellStyle name="Normal 18 8 2 6 3" xfId="18751" xr:uid="{D7EE464F-66CD-489F-9FF0-0201FAAF26C5}"/>
    <cellStyle name="Normal 18 8 2 6 4" xfId="37523" xr:uid="{E6183CC2-C4F8-4021-8F11-BCA08A2665FA}"/>
    <cellStyle name="Normal 18 8 2 7" xfId="22890" xr:uid="{369C668D-B61D-48EB-A47B-32CD0AC1BB87}"/>
    <cellStyle name="Normal 18 8 2 7 2" xfId="41658" xr:uid="{71B9F77F-2EFE-42CC-B477-C75EDC568E60}"/>
    <cellStyle name="Normal 18 8 2 8" xfId="13499" xr:uid="{E1750AED-9A60-48D8-AC5F-7D9B97F9ACCB}"/>
    <cellStyle name="Normal 18 8 2 9" xfId="32277" xr:uid="{C9FE411F-6AA5-493A-BE69-A13E6D4F5CD9}"/>
    <cellStyle name="Normal 18 8 3" xfId="1512" xr:uid="{18526DEC-8458-427F-A371-C89EFA948911}"/>
    <cellStyle name="Normal 18 8 3 10" xfId="59688" xr:uid="{5A11DE28-6431-4118-AE6A-ED45F870D63F}"/>
    <cellStyle name="Normal 18 8 3 2" xfId="7558" xr:uid="{7577C7AB-2070-4B20-8D56-7581261D9BB6}"/>
    <cellStyle name="Normal 18 8 3 2 2" xfId="12174" xr:uid="{2FB6CD56-B757-4BBB-8921-1A65C3602CDC}"/>
    <cellStyle name="Normal 18 8 3 2 2 2" xfId="30968" xr:uid="{FC21B0E1-2119-4674-B3D0-76DE77B69121}"/>
    <cellStyle name="Normal 18 8 3 2 2 2 2" xfId="49730" xr:uid="{73506D0B-0A97-4C6E-A225-C78D72E700FA}"/>
    <cellStyle name="Normal 18 8 3 2 2 3" xfId="21577" xr:uid="{F1896ABB-28A2-45F9-98F4-BA135966058C}"/>
    <cellStyle name="Normal 18 8 3 2 2 4" xfId="40349" xr:uid="{0E9E8DC8-6704-4315-88DE-51859EE67679}"/>
    <cellStyle name="Normal 18 8 3 2 3" xfId="26593" xr:uid="{C58A7792-6DDC-4E08-9CAB-F0981DAD1F1A}"/>
    <cellStyle name="Normal 18 8 3 2 3 2" xfId="45355" xr:uid="{E498AAFD-BE04-48F4-93CA-82ED694D0BE0}"/>
    <cellStyle name="Normal 18 8 3 2 4" xfId="17202" xr:uid="{09A31906-FF1C-481A-A06C-3BADB3C5E73C}"/>
    <cellStyle name="Normal 18 8 3 2 5" xfId="35974" xr:uid="{BBA8A699-427F-475C-A2D1-17B187E1B37C}"/>
    <cellStyle name="Normal 18 8 3 2 6" xfId="54460" xr:uid="{3D5224F2-6213-445E-A3DC-DFAD0A15C50A}"/>
    <cellStyle name="Normal 18 8 3 2 7" xfId="62290" xr:uid="{1138B556-AD06-4063-9E1F-683B13A6BB6A}"/>
    <cellStyle name="Normal 18 8 3 3" xfId="12175" xr:uid="{2A9B1360-8CB2-4C1D-B73B-91B2F38362D3}"/>
    <cellStyle name="Normal 18 8 3 3 2" xfId="30969" xr:uid="{9B2F6220-757C-4D90-8F75-35829B96C566}"/>
    <cellStyle name="Normal 18 8 3 3 2 2" xfId="49731" xr:uid="{6384171D-95EB-4FB2-81E8-C3F723EF11BB}"/>
    <cellStyle name="Normal 18 8 3 3 3" xfId="21578" xr:uid="{193F2DD9-692A-4A72-BCAC-ABB7D3E4E09C}"/>
    <cellStyle name="Normal 18 8 3 3 4" xfId="40350" xr:uid="{7D6776A7-0BB0-4284-A27F-11BDC9BC190C}"/>
    <cellStyle name="Normal 18 8 3 3 5" xfId="54461" xr:uid="{813D836C-9E4F-4223-BBD7-57898594F0D5}"/>
    <cellStyle name="Normal 18 8 3 3 6" xfId="62291" xr:uid="{6D784D8D-195F-46E4-8D16-123D55B711E0}"/>
    <cellStyle name="Normal 18 8 3 4" xfId="9288" xr:uid="{5831F35F-C0D3-4A01-B5F5-E2A39AA93BE4}"/>
    <cellStyle name="Normal 18 8 3 4 2" xfId="28144" xr:uid="{65D50C69-098F-41CC-B40A-066521E2CC83}"/>
    <cellStyle name="Normal 18 8 3 4 2 2" xfId="46906" xr:uid="{727EC59D-DE09-44FE-86A1-69B0EF2B4AF7}"/>
    <cellStyle name="Normal 18 8 3 4 3" xfId="18753" xr:uid="{EC261D01-AC35-4617-BA6C-EFEDF3E00487}"/>
    <cellStyle name="Normal 18 8 3 4 4" xfId="37525" xr:uid="{5AD36AFE-FEED-4CC9-A266-1EE9AF577E47}"/>
    <cellStyle name="Normal 18 8 3 5" xfId="24075" xr:uid="{23AA5309-3B49-4546-9BC4-9B70F1B85818}"/>
    <cellStyle name="Normal 18 8 3 5 2" xfId="42838" xr:uid="{398616A9-365F-4001-8D2F-1B314570CCE2}"/>
    <cellStyle name="Normal 18 8 3 6" xfId="14684" xr:uid="{BD7B2252-8433-4326-B972-867B7EDAEF2A}"/>
    <cellStyle name="Normal 18 8 3 7" xfId="33457" xr:uid="{0DA744D5-E7E0-4E4B-8B2B-C50ABED5639E}"/>
    <cellStyle name="Normal 18 8 3 8" xfId="51636" xr:uid="{BF5DC798-22E5-47CD-B2B3-6DB861992833}"/>
    <cellStyle name="Normal 18 8 3 9" xfId="5028" xr:uid="{7D9591DA-8CF3-4471-ABF9-63243CD02BFF}"/>
    <cellStyle name="Normal 18 8 4" xfId="5804" xr:uid="{5712C277-716C-4A53-8C0D-6B82EFD784DF}"/>
    <cellStyle name="Normal 18 8 4 2" xfId="12176" xr:uid="{B27E45E2-6C10-49AF-9F03-D562C0850FA3}"/>
    <cellStyle name="Normal 18 8 4 2 2" xfId="30970" xr:uid="{C69BBD4B-42C7-4A91-A0F7-7E45A3E5A111}"/>
    <cellStyle name="Normal 18 8 4 2 2 2" xfId="49732" xr:uid="{FF25EE3A-78F5-47C7-B089-B1FDEF5D285E}"/>
    <cellStyle name="Normal 18 8 4 2 3" xfId="21579" xr:uid="{B8005B76-AFF7-4426-B25F-41684FFAB00F}"/>
    <cellStyle name="Normal 18 8 4 2 4" xfId="40351" xr:uid="{FD3EEBF3-9FDD-4C46-A2D5-5911F1EDD7B8}"/>
    <cellStyle name="Normal 18 8 4 3" xfId="24851" xr:uid="{196E0A0F-EF37-45CF-808F-31AF0A73BDAF}"/>
    <cellStyle name="Normal 18 8 4 3 2" xfId="43613" xr:uid="{E67E5B92-4C41-43C3-A420-36FF6BA0F4B9}"/>
    <cellStyle name="Normal 18 8 4 4" xfId="15460" xr:uid="{5B45D133-3D8E-433C-BFCA-02B9288D5892}"/>
    <cellStyle name="Normal 18 8 4 5" xfId="34232" xr:uid="{59774655-4725-4F0F-8FE1-08AD77800182}"/>
    <cellStyle name="Normal 18 8 4 6" xfId="54462" xr:uid="{340740DC-7BF5-4953-886B-05E20304DD8D}"/>
    <cellStyle name="Normal 18 8 4 7" xfId="62292" xr:uid="{573852DD-A0BF-49DF-8E4F-C382D8083E22}"/>
    <cellStyle name="Normal 18 8 5" xfId="4253" xr:uid="{E9385313-98E1-4587-99DA-988DFFC240B0}"/>
    <cellStyle name="Normal 18 8 5 2" xfId="12177" xr:uid="{37F5569D-C0D6-4E96-AEE3-4DDF3816CE3A}"/>
    <cellStyle name="Normal 18 8 5 2 2" xfId="30971" xr:uid="{0333D974-CAD2-40DD-88F0-46B41D202738}"/>
    <cellStyle name="Normal 18 8 5 2 2 2" xfId="49733" xr:uid="{74495378-1D65-4F9B-8F3B-6361303A4F7B}"/>
    <cellStyle name="Normal 18 8 5 2 3" xfId="21580" xr:uid="{C5E01A41-7F2D-4862-9508-041D159700C4}"/>
    <cellStyle name="Normal 18 8 5 2 4" xfId="40352" xr:uid="{F17CFCEB-7FE8-4DF1-B12C-C85E1F970D6D}"/>
    <cellStyle name="Normal 18 8 5 3" xfId="23300" xr:uid="{0BC3ADE4-4157-4AD4-8D44-5D16B6CBBBB3}"/>
    <cellStyle name="Normal 18 8 5 3 2" xfId="42063" xr:uid="{E73C3CF6-BFFC-47CC-B73A-3E69901AAAB2}"/>
    <cellStyle name="Normal 18 8 5 4" xfId="13909" xr:uid="{B9DBB153-A230-469A-A65C-5022FE843723}"/>
    <cellStyle name="Normal 18 8 5 5" xfId="32682" xr:uid="{546E4807-1A0F-4126-B6AC-63F082485F38}"/>
    <cellStyle name="Normal 18 8 5 6" xfId="54463" xr:uid="{29B7F1FD-A763-4A09-BE7C-98911B0B775F}"/>
    <cellStyle name="Normal 18 8 5 7" xfId="62293" xr:uid="{B2E008B3-C789-437D-9C46-6D7704DD5AC0}"/>
    <cellStyle name="Normal 18 8 6" xfId="7555" xr:uid="{64C30F31-60C1-4A0B-B967-7390E975AD1F}"/>
    <cellStyle name="Normal 18 8 6 2" xfId="26590" xr:uid="{29FB78CA-9216-4D62-BA08-428A0A70F0D0}"/>
    <cellStyle name="Normal 18 8 6 2 2" xfId="45352" xr:uid="{55938B12-C737-4F29-9003-3869FF7F7EA0}"/>
    <cellStyle name="Normal 18 8 6 3" xfId="17199" xr:uid="{2BCD2C0B-8F12-4BC9-8389-224C2AD4B612}"/>
    <cellStyle name="Normal 18 8 6 4" xfId="35971" xr:uid="{7708CF94-04D4-4102-BCB2-146836FB5455}"/>
    <cellStyle name="Normal 18 8 7" xfId="9285" xr:uid="{876326C1-797A-4BEE-AD0B-C6C74EF3D407}"/>
    <cellStyle name="Normal 18 8 7 2" xfId="28141" xr:uid="{AA7A240A-A969-4698-991B-5E9EA2994128}"/>
    <cellStyle name="Normal 18 8 7 2 2" xfId="46903" xr:uid="{D170843F-DFAA-4A3E-8B8F-EDD879E0551B}"/>
    <cellStyle name="Normal 18 8 7 3" xfId="18750" xr:uid="{14E3FD4B-20CA-4811-B817-10F0AD544059}"/>
    <cellStyle name="Normal 18 8 7 4" xfId="37522" xr:uid="{B04804E7-8186-4A41-83FF-41511188B10C}"/>
    <cellStyle name="Normal 18 8 8" xfId="22889" xr:uid="{570113BF-89CE-43F7-AD67-A5D70982D189}"/>
    <cellStyle name="Normal 18 8 8 2" xfId="41657" xr:uid="{FC9A6CED-98B9-46C3-8109-1860A50CE732}"/>
    <cellStyle name="Normal 18 8 9" xfId="13498" xr:uid="{2BCDC2C0-9D8D-45AC-A1E0-E63E76DF02E2}"/>
    <cellStyle name="Normal 18 9" xfId="1718" xr:uid="{23218384-4A0B-4F88-AF7F-51C8CB9C2A0F}"/>
    <cellStyle name="Normal 18 9 10" xfId="51637" xr:uid="{77E7E40A-9DB4-4EA5-89E0-A2768F20FAD3}"/>
    <cellStyle name="Normal 18 9 11" xfId="3842" xr:uid="{FE063DD0-BEDD-4194-BA61-5BEE11DEC0D7}"/>
    <cellStyle name="Normal 18 9 12" xfId="59689" xr:uid="{EFCDD394-FDB7-4CBF-9342-225886ED46C9}"/>
    <cellStyle name="Normal 18 9 2" xfId="3023" xr:uid="{0E2A10ED-0C71-401F-9901-DB99755BAE6B}"/>
    <cellStyle name="Normal 18 9 2 10" xfId="59690" xr:uid="{4A7B3A1C-AA55-46DF-94FA-748EA6EEAFD6}"/>
    <cellStyle name="Normal 18 9 2 2" xfId="7560" xr:uid="{EE059361-A7D7-442F-80B2-1139288063AA}"/>
    <cellStyle name="Normal 18 9 2 2 2" xfId="12178" xr:uid="{91DE2AB2-5591-4C49-90FF-583A31520999}"/>
    <cellStyle name="Normal 18 9 2 2 2 2" xfId="30972" xr:uid="{E41CB57C-3361-488B-8DE6-C5DE33272A43}"/>
    <cellStyle name="Normal 18 9 2 2 2 2 2" xfId="49734" xr:uid="{04C0379D-C1F7-4A55-86E6-C48CFD02DD18}"/>
    <cellStyle name="Normal 18 9 2 2 2 3" xfId="21581" xr:uid="{7546A625-07C1-403F-B805-D90BC5149042}"/>
    <cellStyle name="Normal 18 9 2 2 2 4" xfId="40353" xr:uid="{B23DFB5E-90DC-472C-9198-28E0592C0BF9}"/>
    <cellStyle name="Normal 18 9 2 2 3" xfId="26595" xr:uid="{E08DD92D-14D1-46F9-8DF7-B3E358860F89}"/>
    <cellStyle name="Normal 18 9 2 2 3 2" xfId="45357" xr:uid="{5ECC1202-66BC-43A9-B96C-572A7CD42FC7}"/>
    <cellStyle name="Normal 18 9 2 2 4" xfId="17204" xr:uid="{58CB77E0-0EC1-4868-9F3D-119F7CC9508F}"/>
    <cellStyle name="Normal 18 9 2 2 5" xfId="35976" xr:uid="{EC2326FD-38EC-4CA9-8F93-2994061CDFE5}"/>
    <cellStyle name="Normal 18 9 2 2 6" xfId="54464" xr:uid="{47817603-C539-4B73-884A-F2C3616A1083}"/>
    <cellStyle name="Normal 18 9 2 2 7" xfId="62294" xr:uid="{BDC23C16-4C89-4948-98A8-6E0986E0A096}"/>
    <cellStyle name="Normal 18 9 2 3" xfId="12179" xr:uid="{0B827FDC-D4C1-4FCE-ADF5-B4AE2119687B}"/>
    <cellStyle name="Normal 18 9 2 3 2" xfId="30973" xr:uid="{B2A34DA8-50B8-4B40-93E8-763940F27013}"/>
    <cellStyle name="Normal 18 9 2 3 2 2" xfId="49735" xr:uid="{EBD39278-7D06-43EC-97C9-5CFD4B6C2937}"/>
    <cellStyle name="Normal 18 9 2 3 3" xfId="21582" xr:uid="{E8A22A3E-F2A9-4DDD-ADD8-887026AD1B7F}"/>
    <cellStyle name="Normal 18 9 2 3 4" xfId="40354" xr:uid="{BE50C078-34FF-459E-98CE-BFC47EFC0172}"/>
    <cellStyle name="Normal 18 9 2 3 5" xfId="54465" xr:uid="{3BA03B20-87D3-42E9-A7CF-26617650DF74}"/>
    <cellStyle name="Normal 18 9 2 3 6" xfId="62295" xr:uid="{8EF3143E-6D0E-4704-A838-060885F86BAA}"/>
    <cellStyle name="Normal 18 9 2 4" xfId="9290" xr:uid="{018A1795-8642-4D7B-917F-06C3A4FAD32D}"/>
    <cellStyle name="Normal 18 9 2 4 2" xfId="28146" xr:uid="{736A2A3A-CABE-4749-BE90-36898F1183B5}"/>
    <cellStyle name="Normal 18 9 2 4 2 2" xfId="46908" xr:uid="{4BD38BF6-64D2-4C57-816B-9707F088B181}"/>
    <cellStyle name="Normal 18 9 2 4 3" xfId="18755" xr:uid="{58EA6E16-C70C-4302-B9C8-B009AA981FCB}"/>
    <cellStyle name="Normal 18 9 2 4 4" xfId="37527" xr:uid="{AF9BA369-E27C-4A16-82B6-7F24DEF95C5E}"/>
    <cellStyle name="Normal 18 9 2 5" xfId="24293" xr:uid="{CCBE1C02-C1BC-48BE-9917-C40730449E67}"/>
    <cellStyle name="Normal 18 9 2 5 2" xfId="43056" xr:uid="{2F84539E-1D6F-4188-ACA0-7203C1BDFB17}"/>
    <cellStyle name="Normal 18 9 2 6" xfId="14902" xr:uid="{6018D5BE-C44F-4836-8DB8-A8188EF64917}"/>
    <cellStyle name="Normal 18 9 2 7" xfId="33675" xr:uid="{EB4F71C9-884E-46F0-B535-0B5A78149789}"/>
    <cellStyle name="Normal 18 9 2 8" xfId="51638" xr:uid="{6747CEF6-F87C-450B-8641-0A99A41E8979}"/>
    <cellStyle name="Normal 18 9 2 9" xfId="5246" xr:uid="{5498C72C-81FB-4054-8281-C360B384035E}"/>
    <cellStyle name="Normal 18 9 3" xfId="6022" xr:uid="{8DF91C15-AE6B-484F-939E-FC3EF71DFC30}"/>
    <cellStyle name="Normal 18 9 3 2" xfId="12180" xr:uid="{E7D87FE6-6129-4105-A11B-B976DE1B886B}"/>
    <cellStyle name="Normal 18 9 3 2 2" xfId="30974" xr:uid="{CE2BB3E7-28E0-46E2-831B-450F66488A23}"/>
    <cellStyle name="Normal 18 9 3 2 2 2" xfId="49736" xr:uid="{2AD8673E-C3CE-4ACF-AEDB-B6103F2FA17D}"/>
    <cellStyle name="Normal 18 9 3 2 3" xfId="21583" xr:uid="{5C94E65C-8A6E-4A11-AF47-103D8BA1D43B}"/>
    <cellStyle name="Normal 18 9 3 2 4" xfId="40355" xr:uid="{ACFE2D2C-6D7D-4845-AE97-9E8D878C49AA}"/>
    <cellStyle name="Normal 18 9 3 3" xfId="25069" xr:uid="{EE226F15-B70F-4471-B82C-35D0C24ACD14}"/>
    <cellStyle name="Normal 18 9 3 3 2" xfId="43831" xr:uid="{3E240FEC-7819-4495-B7EF-A20882BD4B8D}"/>
    <cellStyle name="Normal 18 9 3 4" xfId="15678" xr:uid="{80552125-ABBF-460F-833E-298DEDCFCAD0}"/>
    <cellStyle name="Normal 18 9 3 5" xfId="34450" xr:uid="{2355BCF3-3796-458F-BD46-9252FE0A5A34}"/>
    <cellStyle name="Normal 18 9 3 6" xfId="54466" xr:uid="{DDD8E04C-E586-4AAB-90A1-7D3941525405}"/>
    <cellStyle name="Normal 18 9 3 7" xfId="62296" xr:uid="{1E304800-4FF0-48CB-9017-80E0CAA02704}"/>
    <cellStyle name="Normal 18 9 4" xfId="4471" xr:uid="{51B889D9-0874-405E-AEC3-47E9733D7FA7}"/>
    <cellStyle name="Normal 18 9 4 2" xfId="12181" xr:uid="{F8D7975D-2E84-4047-A36A-71869E166D13}"/>
    <cellStyle name="Normal 18 9 4 2 2" xfId="30975" xr:uid="{75983DF2-9498-4605-98DD-015363522B35}"/>
    <cellStyle name="Normal 18 9 4 2 2 2" xfId="49737" xr:uid="{5CB56C36-A4F8-4B93-A759-F8235C4DB440}"/>
    <cellStyle name="Normal 18 9 4 2 3" xfId="21584" xr:uid="{C6031DA0-EF39-40BD-AF9E-C7366932F099}"/>
    <cellStyle name="Normal 18 9 4 2 4" xfId="40356" xr:uid="{CCCAD344-EFDD-46F1-97FC-4374AFDDFE5D}"/>
    <cellStyle name="Normal 18 9 4 3" xfId="23518" xr:uid="{78649375-4A37-471B-BCD1-D07EFA15E309}"/>
    <cellStyle name="Normal 18 9 4 3 2" xfId="42281" xr:uid="{AC974777-4C89-4CB9-95A1-6B37E02805B1}"/>
    <cellStyle name="Normal 18 9 4 4" xfId="14127" xr:uid="{8BCBBFB4-E12F-469C-B8B0-15B3892C7762}"/>
    <cellStyle name="Normal 18 9 4 5" xfId="32900" xr:uid="{F878EE8E-4295-4D74-B86B-C69CD19D1B57}"/>
    <cellStyle name="Normal 18 9 4 6" xfId="54467" xr:uid="{ECC6F1D9-1BC7-4B8B-988B-754A6B9EDA96}"/>
    <cellStyle name="Normal 18 9 4 7" xfId="62297" xr:uid="{FF03D38C-86BA-4456-BE7D-22412D501B19}"/>
    <cellStyle name="Normal 18 9 5" xfId="7559" xr:uid="{DFD9A99A-5C38-4D58-84FA-539C90C76B7A}"/>
    <cellStyle name="Normal 18 9 5 2" xfId="26594" xr:uid="{717C1E66-CE7B-499D-9CB3-1BD6B374EF43}"/>
    <cellStyle name="Normal 18 9 5 2 2" xfId="45356" xr:uid="{80914BD9-31A1-48CA-8515-E39725F956AD}"/>
    <cellStyle name="Normal 18 9 5 3" xfId="17203" xr:uid="{258C55E6-F1CC-4B18-A72C-DD4C83000285}"/>
    <cellStyle name="Normal 18 9 5 4" xfId="35975" xr:uid="{788A5796-E815-45E5-9AEB-D785354BB6C8}"/>
    <cellStyle name="Normal 18 9 6" xfId="9289" xr:uid="{4A300AC2-0573-44A2-8170-5BCDF0A0FCAF}"/>
    <cellStyle name="Normal 18 9 6 2" xfId="28145" xr:uid="{F9109182-0C5A-4E45-A347-DA3BA6FB739A}"/>
    <cellStyle name="Normal 18 9 6 2 2" xfId="46907" xr:uid="{A032A34E-0456-4126-9469-9EE730D84645}"/>
    <cellStyle name="Normal 18 9 6 3" xfId="18754" xr:uid="{DAD62E91-0707-4122-830E-3D35B672D48D}"/>
    <cellStyle name="Normal 18 9 6 4" xfId="37526" xr:uid="{B1E4D002-C1CD-4C01-8847-A11C0C82DF43}"/>
    <cellStyle name="Normal 18 9 7" xfId="22891" xr:uid="{22B09D3B-1C7B-40CC-A635-A24D1493283E}"/>
    <cellStyle name="Normal 18 9 7 2" xfId="41659" xr:uid="{65F7907B-4D57-4546-94E2-FC9FFE112931}"/>
    <cellStyle name="Normal 18 9 8" xfId="13500" xr:uid="{6AE7C8ED-D977-43A9-9A20-807216124DBA}"/>
    <cellStyle name="Normal 18 9 9" xfId="32278" xr:uid="{2A184C5D-8D9E-43FF-B994-0FAADAC10218}"/>
    <cellStyle name="Normal 19" xfId="349" xr:uid="{00000000-0005-0000-0000-000059010000}"/>
    <cellStyle name="Normal 19 2" xfId="350" xr:uid="{00000000-0005-0000-0000-00005A010000}"/>
    <cellStyle name="Normal 19 2 2" xfId="28493" xr:uid="{DF0AA449-E404-49CB-8F58-465571906EB7}"/>
    <cellStyle name="Normal 19 2 2 2" xfId="47255" xr:uid="{BD4990A7-5D71-4D57-8B0D-19CF00A7B533}"/>
    <cellStyle name="Normal 19 2 3" xfId="19102" xr:uid="{BC4F9F9A-503E-4D3B-B00A-744DC06ACCAD}"/>
    <cellStyle name="Normal 19 2 4" xfId="37874" xr:uid="{34E1F8D9-DCA3-4CFD-9478-9459E218C8AC}"/>
    <cellStyle name="Normal 19 2 5" xfId="9637" xr:uid="{E62FA8B8-60C1-45D0-A743-7529D744F1F1}"/>
    <cellStyle name="Normal 19 3" xfId="26942" xr:uid="{524A9FDC-3244-40A1-B2DD-1CBEDF7FD496}"/>
    <cellStyle name="Normal 19 3 2" xfId="45704" xr:uid="{366E7CEB-C383-4411-84E8-9C26576EC207}"/>
    <cellStyle name="Normal 19 4" xfId="17551" xr:uid="{BEB20BA6-7661-496F-916D-9BC5D6E87539}"/>
    <cellStyle name="Normal 19 5" xfId="36323" xr:uid="{91FFABF4-69E1-4802-96A8-9D08F3649670}"/>
    <cellStyle name="Normal 19 6" xfId="51985" xr:uid="{BF096859-6476-498F-9308-CC15C6EC2B44}"/>
    <cellStyle name="Normal 19 7" xfId="7909" xr:uid="{ED24A9C1-E3A7-429E-8649-A5FEA3AD4DD7}"/>
    <cellStyle name="Normal 19 8" xfId="59691" xr:uid="{9C4649CA-50CF-4F97-8CF6-793780F64F8A}"/>
    <cellStyle name="Normal 19 9" xfId="3024" xr:uid="{BBAAA4CA-FED2-4A72-A3F2-6EE1440F245E}"/>
    <cellStyle name="Normal 2" xfId="2" xr:uid="{00000000-0005-0000-0000-00005B010000}"/>
    <cellStyle name="Normal 2 10" xfId="351" xr:uid="{00000000-0005-0000-0000-00005C010000}"/>
    <cellStyle name="Normal 2 10 2" xfId="1051" xr:uid="{8028455D-3E42-4ED3-A7D2-9500ADEA420C}"/>
    <cellStyle name="Normal 2 10 3" xfId="62298" xr:uid="{FD0E60FE-9535-4F04-B0E3-AFA6179C9938}"/>
    <cellStyle name="Normal 2 10 4" xfId="918" xr:uid="{F8561391-E465-4140-8F6F-B76FD928A4FA}"/>
    <cellStyle name="Normal 2 11" xfId="352" xr:uid="{00000000-0005-0000-0000-00005D010000}"/>
    <cellStyle name="Normal 2 11 2" xfId="62299" xr:uid="{6A665C5E-BD6A-4127-9142-C9B466038C3B}"/>
    <cellStyle name="Normal 2 11 3" xfId="3025" xr:uid="{8D510789-CF29-420A-BB0A-EB3E98A9E8F2}"/>
    <cellStyle name="Normal 2 12" xfId="353" xr:uid="{00000000-0005-0000-0000-00005E010000}"/>
    <cellStyle name="Normal 2 12 2" xfId="3026" xr:uid="{D9974108-900E-4BE2-A7BC-E23D4AE653B7}"/>
    <cellStyle name="Normal 2 13" xfId="354" xr:uid="{00000000-0005-0000-0000-00005F010000}"/>
    <cellStyle name="Normal 2 13 2" xfId="62997" xr:uid="{F0B4FE35-0B69-4BA1-834F-416C69F0AB36}"/>
    <cellStyle name="Normal 2 14" xfId="355" xr:uid="{00000000-0005-0000-0000-000060010000}"/>
    <cellStyle name="Normal 2 14 2" xfId="649" xr:uid="{2A5543E3-EB3A-40F0-9F01-908687501EDF}"/>
    <cellStyle name="Normal 2 15" xfId="356" xr:uid="{00000000-0005-0000-0000-000061010000}"/>
    <cellStyle name="Normal 2 16" xfId="357" xr:uid="{00000000-0005-0000-0000-000062010000}"/>
    <cellStyle name="Normal 2 17" xfId="358" xr:uid="{00000000-0005-0000-0000-000063010000}"/>
    <cellStyle name="Normal 2 18" xfId="359" xr:uid="{00000000-0005-0000-0000-000064010000}"/>
    <cellStyle name="Normal 2 19" xfId="360" xr:uid="{00000000-0005-0000-0000-000065010000}"/>
    <cellStyle name="Normal 2 2" xfId="7" xr:uid="{00000000-0005-0000-0000-000066010000}"/>
    <cellStyle name="Normal 2 2 2" xfId="361" xr:uid="{00000000-0005-0000-0000-000067010000}"/>
    <cellStyle name="Normal 2 2 2 2" xfId="362" xr:uid="{00000000-0005-0000-0000-000068010000}"/>
    <cellStyle name="Normal 2 2 2 2 2" xfId="363" xr:uid="{00000000-0005-0000-0000-000069010000}"/>
    <cellStyle name="Normal 2 2 2 2 3" xfId="1052" xr:uid="{7E933E0F-8BA5-4F97-81DA-699C902F0156}"/>
    <cellStyle name="Normal 2 2 2 3" xfId="364" xr:uid="{00000000-0005-0000-0000-00006A010000}"/>
    <cellStyle name="Normal 2 2 2 3 2" xfId="365" xr:uid="{00000000-0005-0000-0000-00006B010000}"/>
    <cellStyle name="Normal 2 2 2 4" xfId="366" xr:uid="{00000000-0005-0000-0000-00006C010000}"/>
    <cellStyle name="Normal 2 2 2 5" xfId="666" xr:uid="{78B3BFD5-6D71-4540-9B24-1E92EBA0B1E7}"/>
    <cellStyle name="Normal 2 2 3" xfId="367" xr:uid="{00000000-0005-0000-0000-00006D010000}"/>
    <cellStyle name="Normal 2 2 3 2" xfId="3027" xr:uid="{AA482215-F1B5-407F-82DF-45C309212CA0}"/>
    <cellStyle name="Normal 2 2 4" xfId="368" xr:uid="{00000000-0005-0000-0000-00006E010000}"/>
    <cellStyle name="Normal 2 20" xfId="369" xr:uid="{00000000-0005-0000-0000-00006F010000}"/>
    <cellStyle name="Normal 2 21" xfId="370" xr:uid="{00000000-0005-0000-0000-000070010000}"/>
    <cellStyle name="Normal 2 22" xfId="371" xr:uid="{00000000-0005-0000-0000-000071010000}"/>
    <cellStyle name="Normal 2 23" xfId="372" xr:uid="{00000000-0005-0000-0000-000072010000}"/>
    <cellStyle name="Normal 2 24" xfId="373" xr:uid="{00000000-0005-0000-0000-000073010000}"/>
    <cellStyle name="Normal 2 25" xfId="374" xr:uid="{00000000-0005-0000-0000-000074010000}"/>
    <cellStyle name="Normal 2 26" xfId="375" xr:uid="{00000000-0005-0000-0000-000075010000}"/>
    <cellStyle name="Normal 2 27" xfId="376" xr:uid="{00000000-0005-0000-0000-000076010000}"/>
    <cellStyle name="Normal 2 27 2" xfId="63006" xr:uid="{2CC1CC3D-E696-47F7-AB9C-AFEAFE9BBD33}"/>
    <cellStyle name="Normal 2 28" xfId="620" xr:uid="{1EFD341F-0A8A-48A5-9E43-7C3C5BCB1541}"/>
    <cellStyle name="Normal 2 29" xfId="627" xr:uid="{A1E7A281-50DD-4260-BD4D-456F78604155}"/>
    <cellStyle name="Normal 2 3" xfId="377" xr:uid="{00000000-0005-0000-0000-000077010000}"/>
    <cellStyle name="Normal 2 3 10" xfId="62300" xr:uid="{50E97332-C6F3-4AAD-8F5E-D5F89BE0BFB6}"/>
    <cellStyle name="Normal 2 3 11" xfId="803" xr:uid="{F4C26FBF-A2F2-4AA2-BF8B-7790B2A401A2}"/>
    <cellStyle name="Normal 2 3 12" xfId="690" xr:uid="{7D99AC2B-8329-44C5-8224-30AF05BF6B9E}"/>
    <cellStyle name="Normal 2 3 2" xfId="378" xr:uid="{00000000-0005-0000-0000-000078010000}"/>
    <cellStyle name="Normal 2 3 2 2" xfId="920" xr:uid="{381671D0-AD6F-4892-A45F-4E2F70A7C650}"/>
    <cellStyle name="Normal 2 3 2 2 2" xfId="1055" xr:uid="{844FA548-CB79-4F57-99CA-9616457F5CC0}"/>
    <cellStyle name="Normal 2 3 2 2 3" xfId="62301" xr:uid="{B4075145-5BAB-4416-BA9E-FA96AD450977}"/>
    <cellStyle name="Normal 2 3 2 3" xfId="921" xr:uid="{3B9C0293-0DE8-467B-9A73-E01EC87C62B9}"/>
    <cellStyle name="Normal 2 3 2 3 2" xfId="1056" xr:uid="{768D4F64-F511-4E73-A5D8-B6DBDEA9C21F}"/>
    <cellStyle name="Normal 2 3 2 3 3" xfId="62302" xr:uid="{B1762DFA-FF89-4097-98EC-083447FFE120}"/>
    <cellStyle name="Normal 2 3 2 4" xfId="922" xr:uid="{F62CCD7E-B423-4CF3-9167-9F842CCF9EEF}"/>
    <cellStyle name="Normal 2 3 2 4 2" xfId="1057" xr:uid="{44E56CF5-8FAA-4C63-989C-B4A1F97B3C5B}"/>
    <cellStyle name="Normal 2 3 2 4 3" xfId="62303" xr:uid="{76519978-E5D4-453F-B501-D2479823669F}"/>
    <cellStyle name="Normal 2 3 2 5" xfId="923" xr:uid="{C3CE60F1-B0AE-4597-B4A1-634ED8C5EBC8}"/>
    <cellStyle name="Normal 2 3 2 5 2" xfId="1058" xr:uid="{3578C362-8C51-49D2-B329-E7139C10792F}"/>
    <cellStyle name="Normal 2 3 2 5 3" xfId="62304" xr:uid="{A1DECBFC-6CE3-4A42-8CC0-11DB48ACA918}"/>
    <cellStyle name="Normal 2 3 2 6" xfId="1054" xr:uid="{20A40392-F37F-4591-9D90-22686E27CE3E}"/>
    <cellStyle name="Normal 2 3 2 7" xfId="62305" xr:uid="{2C6B9679-8489-4600-9FBD-040D35E32C93}"/>
    <cellStyle name="Normal 2 3 2 8" xfId="919" xr:uid="{6C84E6AD-4568-48F0-B84B-DADEF30ECBC8}"/>
    <cellStyle name="Normal 2 3 3" xfId="924" xr:uid="{43485925-EAE7-4182-B8BC-F70947E9312C}"/>
    <cellStyle name="Normal 2 3 3 2" xfId="925" xr:uid="{CE1F95BC-7B63-45DB-8439-F2EA562F3605}"/>
    <cellStyle name="Normal 2 3 3 2 2" xfId="1060" xr:uid="{107990C8-6E3A-4753-B134-3055CD06DAE4}"/>
    <cellStyle name="Normal 2 3 3 2 3" xfId="62306" xr:uid="{405B0FEE-D6E5-4304-8E71-CC31CB769BDF}"/>
    <cellStyle name="Normal 2 3 3 3" xfId="926" xr:uid="{B77882CF-29A6-4881-9184-AE6F20EAC238}"/>
    <cellStyle name="Normal 2 3 3 3 2" xfId="1061" xr:uid="{420AB4ED-6344-4A38-8EF5-D8289CF90B00}"/>
    <cellStyle name="Normal 2 3 3 3 3" xfId="62307" xr:uid="{565ED0AF-F01B-4FC0-B404-B364BC22AAA0}"/>
    <cellStyle name="Normal 2 3 3 4" xfId="927" xr:uid="{6891BE64-90B2-4CA7-998D-9D6D30407F39}"/>
    <cellStyle name="Normal 2 3 3 4 2" xfId="1062" xr:uid="{C5D9864C-49BA-4524-9506-4FBE11254F27}"/>
    <cellStyle name="Normal 2 3 3 4 3" xfId="62308" xr:uid="{AD1A0D18-E893-4CE7-B8B1-A46855EB6772}"/>
    <cellStyle name="Normal 2 3 3 5" xfId="928" xr:uid="{8C6AA006-0CC3-45F6-8EA4-CD3B9E9DAA3F}"/>
    <cellStyle name="Normal 2 3 3 5 2" xfId="1063" xr:uid="{57CB0592-D70E-44A0-9430-DA9B568A8429}"/>
    <cellStyle name="Normal 2 3 3 5 3" xfId="62309" xr:uid="{C4B2152F-0801-4A4C-984E-B53B31319C5C}"/>
    <cellStyle name="Normal 2 3 3 6" xfId="1059" xr:uid="{CA4EB6BE-0EF7-4846-BC8C-1D2242EA4BF2}"/>
    <cellStyle name="Normal 2 3 3 7" xfId="62310" xr:uid="{63AA03D4-81B7-411B-BE3F-F04C3B8A963A}"/>
    <cellStyle name="Normal 2 3 4" xfId="929" xr:uid="{14AF36FF-4F2F-4274-806A-1E4C0002557B}"/>
    <cellStyle name="Normal 2 3 4 2" xfId="1064" xr:uid="{91939410-EF59-4510-B9B2-E838A0546063}"/>
    <cellStyle name="Normal 2 3 4 3" xfId="62311" xr:uid="{7D6276D8-7192-41DC-8DE6-6C825DBA6C8A}"/>
    <cellStyle name="Normal 2 3 5" xfId="930" xr:uid="{E4E06039-01AA-4509-A0BC-90CFDF606B2B}"/>
    <cellStyle name="Normal 2 3 5 2" xfId="1065" xr:uid="{36202CB7-7555-4A0C-A629-B3CF2E47764C}"/>
    <cellStyle name="Normal 2 3 5 3" xfId="62312" xr:uid="{486C7CF7-4136-4066-A11A-F8794AEFE51A}"/>
    <cellStyle name="Normal 2 3 6" xfId="931" xr:uid="{BD1139FB-DD41-447F-BEC7-03E6234D7BEE}"/>
    <cellStyle name="Normal 2 3 6 2" xfId="1066" xr:uid="{C250E8D2-2FD3-4A75-A045-989A10AB488E}"/>
    <cellStyle name="Normal 2 3 6 3" xfId="62313" xr:uid="{C412F59A-C331-4295-8171-3CA1DB4BA5C4}"/>
    <cellStyle name="Normal 2 3 7" xfId="932" xr:uid="{FB16BFBB-314C-4056-A0B3-9E4ECEFBA5B5}"/>
    <cellStyle name="Normal 2 3 7 2" xfId="1067" xr:uid="{2DDB873A-52AA-48DA-AB36-6572985B6AAB}"/>
    <cellStyle name="Normal 2 3 7 3" xfId="62314" xr:uid="{1C9D7EF4-16B2-47B8-956C-F87B188500EE}"/>
    <cellStyle name="Normal 2 3 8" xfId="1053" xr:uid="{7CB7C866-3C0E-4266-86DC-72D3BB30A073}"/>
    <cellStyle name="Normal 2 3 9" xfId="8060" xr:uid="{47850EDB-248B-4E2C-B9AF-CF8B04B4CF54}"/>
    <cellStyle name="Normal 2 4" xfId="379" xr:uid="{00000000-0005-0000-0000-000079010000}"/>
    <cellStyle name="Normal 2 4 2" xfId="1068" xr:uid="{99219547-6B1A-442E-B902-5BB16B2E4373}"/>
    <cellStyle name="Normal 2 4 3" xfId="62315" xr:uid="{95A18C90-DE37-4D35-A256-CB2C89BE37C2}"/>
    <cellStyle name="Normal 2 4 4" xfId="933" xr:uid="{D0F7C025-0912-4236-A6B1-BABF5316A83D}"/>
    <cellStyle name="Normal 2 5" xfId="380" xr:uid="{00000000-0005-0000-0000-00007A010000}"/>
    <cellStyle name="Normal 2 5 2" xfId="1069" xr:uid="{AE6F407F-74A0-4A15-AA22-8C736E02A876}"/>
    <cellStyle name="Normal 2 5 3" xfId="62316" xr:uid="{77DD6F99-C627-4F07-9F66-A9847BD46CD7}"/>
    <cellStyle name="Normal 2 5 4" xfId="934" xr:uid="{F0F1A8E1-932C-4156-AC47-85E4EA03A72D}"/>
    <cellStyle name="Normal 2 6" xfId="381" xr:uid="{00000000-0005-0000-0000-00007B010000}"/>
    <cellStyle name="Normal 2 6 2" xfId="1070" xr:uid="{815358CC-BBF4-471D-BB21-3946665D6855}"/>
    <cellStyle name="Normal 2 6 3" xfId="62317" xr:uid="{9EEDDAB8-678F-4BF9-87D2-D5661537669E}"/>
    <cellStyle name="Normal 2 6 4" xfId="935" xr:uid="{9C6E1654-1332-4429-9F75-B2F30904FCE5}"/>
    <cellStyle name="Normal 2 7" xfId="382" xr:uid="{00000000-0005-0000-0000-00007C010000}"/>
    <cellStyle name="Normal 2 7 2" xfId="1071" xr:uid="{E86D7126-55D5-4268-9E15-D3B2E7E11FE7}"/>
    <cellStyle name="Normal 2 7 3" xfId="62318" xr:uid="{18435C2A-E54F-498D-8A78-0C433C09AC2E}"/>
    <cellStyle name="Normal 2 7 4" xfId="936" xr:uid="{D6EFCD11-85B8-46F0-B7FA-C971D2A52FDE}"/>
    <cellStyle name="Normal 2 8" xfId="383" xr:uid="{00000000-0005-0000-0000-00007D010000}"/>
    <cellStyle name="Normal 2 8 2" xfId="1072" xr:uid="{96B11ED1-E339-43A2-8D06-125D8AB83E3A}"/>
    <cellStyle name="Normal 2 8 3" xfId="62319" xr:uid="{60B091C1-DC7D-4EBA-BAEA-66E3F0B01ED3}"/>
    <cellStyle name="Normal 2 8 4" xfId="937" xr:uid="{428D4F66-4FDB-44A3-A23F-90B4BBF5DB7F}"/>
    <cellStyle name="Normal 2 9" xfId="384" xr:uid="{00000000-0005-0000-0000-00007E010000}"/>
    <cellStyle name="Normal 2 9 2" xfId="1073" xr:uid="{CF21185C-1514-46F2-BFBF-0DBB20B6731E}"/>
    <cellStyle name="Normal 2 9 3" xfId="62320" xr:uid="{A3E18062-BE18-4CF6-BE8A-77FEA5E8F7A6}"/>
    <cellStyle name="Normal 2 9 4" xfId="938" xr:uid="{BE3FF25A-42A9-49F5-98BF-439F9B99051F}"/>
    <cellStyle name="Normal 2_Consolidated Model 06_29_09 Sent To Anurag" xfId="667" xr:uid="{26A52B24-064E-40EA-842E-65A32269E347}"/>
    <cellStyle name="Normal 20" xfId="385" xr:uid="{00000000-0005-0000-0000-000080010000}"/>
    <cellStyle name="Normal 20 2" xfId="386" xr:uid="{00000000-0005-0000-0000-000081010000}"/>
    <cellStyle name="Normal 20 2 2" xfId="50439" xr:uid="{B654BB6F-E786-41C1-AF96-C090E0127DA3}"/>
    <cellStyle name="Normal 20 2 3" xfId="31677" xr:uid="{6ACCD810-0912-44A4-B58B-F889B1FBC160}"/>
    <cellStyle name="Normal 20 2 4" xfId="2129" xr:uid="{66A30A2C-2A96-4FAC-A6FB-358C2021F14B}"/>
    <cellStyle name="Normal 20 3" xfId="3029" xr:uid="{7E321CE9-6FA6-4C29-8726-485B7E102862}"/>
    <cellStyle name="Normal 20 3 2" xfId="22286" xr:uid="{69AACD19-2B9D-4CEA-998D-52B21E43D363}"/>
    <cellStyle name="Normal 20 4" xfId="41058" xr:uid="{DBAFF211-8837-48AB-9A7D-85B12F35C5A8}"/>
    <cellStyle name="Normal 20 5" xfId="55169" xr:uid="{93308BB7-DDE1-4D8F-BE4C-64FE62AF6DD0}"/>
    <cellStyle name="Normal 20 6" xfId="12895" xr:uid="{79AEE631-CF5C-4088-BAE2-6C4F3C97C0B6}"/>
    <cellStyle name="Normal 20 7" xfId="3028" xr:uid="{704E9EE7-65A4-4CFC-BE49-66D8D7464497}"/>
    <cellStyle name="Normal 21" xfId="387" xr:uid="{00000000-0005-0000-0000-000082010000}"/>
    <cellStyle name="Normal 21 2" xfId="388" xr:uid="{00000000-0005-0000-0000-000083010000}"/>
    <cellStyle name="Normal 21 2 2" xfId="3030" xr:uid="{43C833F3-7C63-4D05-BA13-A9756612DC63}"/>
    <cellStyle name="Normal 22" xfId="389" xr:uid="{00000000-0005-0000-0000-000084010000}"/>
    <cellStyle name="Normal 22 2" xfId="390" xr:uid="{00000000-0005-0000-0000-000085010000}"/>
    <cellStyle name="Normal 22 2 2" xfId="60089" xr:uid="{CC2414A3-E5F2-4FB5-BD5E-71473CC11E90}"/>
    <cellStyle name="Normal 22 3" xfId="3031" xr:uid="{537EC5FC-35C9-461D-9A6B-5C82CA9BBE07}"/>
    <cellStyle name="Normal 23" xfId="391" xr:uid="{00000000-0005-0000-0000-000086010000}"/>
    <cellStyle name="Normal 23 2" xfId="60090" xr:uid="{60AF5FCB-DEE1-4DA3-81BD-5897E68C7DF1}"/>
    <cellStyle name="Normal 23 3" xfId="60004" xr:uid="{D5C0B95C-DC69-4B6B-947F-C8D2D4971978}"/>
    <cellStyle name="Normal 23 4" xfId="3032" xr:uid="{0339F995-6F64-4AF0-BDC6-ABB020B59722}"/>
    <cellStyle name="Normal 24" xfId="392" xr:uid="{00000000-0005-0000-0000-000087010000}"/>
    <cellStyle name="Normal 24 2" xfId="393" xr:uid="{00000000-0005-0000-0000-000088010000}"/>
    <cellStyle name="Normal 24 2 2" xfId="63005" xr:uid="{AAE2944D-6318-4DC7-8490-A1E440D30D0D}"/>
    <cellStyle name="Normal 24 2 3" xfId="60091" xr:uid="{A0D5A98B-2CCB-4987-9A9A-2E5C1C250464}"/>
    <cellStyle name="Normal 24 3" xfId="60087" xr:uid="{8172FEB8-D070-4A68-98D9-63801D1819D6}"/>
    <cellStyle name="Normal 25" xfId="394" xr:uid="{00000000-0005-0000-0000-000089010000}"/>
    <cellStyle name="Normal 25 2" xfId="395" xr:uid="{00000000-0005-0000-0000-00008A010000}"/>
    <cellStyle name="Normal 25 2 2" xfId="60092" xr:uid="{672A2036-1E0C-46E4-9166-FA2995EC5220}"/>
    <cellStyle name="Normal 25 3" xfId="60088" xr:uid="{3CD2DFD6-9D36-4D16-B1A0-443202805FA9}"/>
    <cellStyle name="Normal 26" xfId="396" xr:uid="{00000000-0005-0000-0000-00008B010000}"/>
    <cellStyle name="Normal 26 2" xfId="60095" xr:uid="{E6FB7112-9627-4002-9FF0-9E6FFD94AD34}"/>
    <cellStyle name="Normal 26 3" xfId="60093" xr:uid="{895D9A33-3D7D-479C-8748-E178FA818D86}"/>
    <cellStyle name="Normal 26 4" xfId="3232" xr:uid="{E5B66085-F114-4DEF-B4A4-71B903E218A9}"/>
    <cellStyle name="Normal 27" xfId="397" xr:uid="{00000000-0005-0000-0000-00008C010000}"/>
    <cellStyle name="Normal 27 2" xfId="60096" xr:uid="{D73B7B0B-CD36-4127-A699-B3350E9A2997}"/>
    <cellStyle name="Normal 28" xfId="398" xr:uid="{00000000-0005-0000-0000-00008D010000}"/>
    <cellStyle name="Normal 28 2" xfId="60094" xr:uid="{0A218B92-D970-4D73-A0DE-67A50F93514B}"/>
    <cellStyle name="Normal 29" xfId="399" xr:uid="{00000000-0005-0000-0000-00008E010000}"/>
    <cellStyle name="Normal 3" xfId="10" xr:uid="{00000000-0005-0000-0000-00008F010000}"/>
    <cellStyle name="Normal 3 10" xfId="400" xr:uid="{00000000-0005-0000-0000-000090010000}"/>
    <cellStyle name="Normal 3 10 2" xfId="60065" xr:uid="{5938B1A1-5140-41D3-A224-2487781730EA}"/>
    <cellStyle name="Normal 3 11" xfId="401" xr:uid="{00000000-0005-0000-0000-000091010000}"/>
    <cellStyle name="Normal 3 11 2" xfId="60066" xr:uid="{B4D1FBCF-8FC5-486E-9310-DF8E07074839}"/>
    <cellStyle name="Normal 3 12" xfId="402" xr:uid="{00000000-0005-0000-0000-000092010000}"/>
    <cellStyle name="Normal 3 12 2" xfId="60067" xr:uid="{055E3062-F350-4BDC-81D6-78A05CAE4485}"/>
    <cellStyle name="Normal 3 13" xfId="403" xr:uid="{00000000-0005-0000-0000-000093010000}"/>
    <cellStyle name="Normal 3 14" xfId="404" xr:uid="{00000000-0005-0000-0000-000094010000}"/>
    <cellStyle name="Normal 3 14 2" xfId="60068" xr:uid="{44A067EE-C11B-42B3-B159-46DD7D49C1AB}"/>
    <cellStyle name="Normal 3 15" xfId="60069" xr:uid="{B06318FD-5319-4D9C-AE98-43E63AB0540D}"/>
    <cellStyle name="Normal 3 16" xfId="651" xr:uid="{4017B55D-C781-485C-BDF0-383A7D486C97}"/>
    <cellStyle name="Normal 3 17" xfId="645" xr:uid="{756AE7DB-ACCC-4406-97E1-FAB170246B68}"/>
    <cellStyle name="Normal 3 2" xfId="405" xr:uid="{00000000-0005-0000-0000-000095010000}"/>
    <cellStyle name="Normal 3 2 2" xfId="669" xr:uid="{C8C59E64-CD74-440F-8DBC-6A1045F9B891}"/>
    <cellStyle name="Normal 3 2 2 2" xfId="3033" xr:uid="{338015E2-9CEE-4A48-B438-687E97BDB8F3}"/>
    <cellStyle name="Normal 3 2 3" xfId="3034" xr:uid="{2642C563-B969-44EA-8A5E-9B2727CBB37E}"/>
    <cellStyle name="Normal 3 2 4" xfId="1074" xr:uid="{2F2660CB-ACBF-49B5-97D8-142389F256BC}"/>
    <cellStyle name="Normal 3 2 5" xfId="668" xr:uid="{C03CFA1A-40A4-4652-9D04-356263CA712D}"/>
    <cellStyle name="Normal 3 3" xfId="406" xr:uid="{00000000-0005-0000-0000-000096010000}"/>
    <cellStyle name="Normal 3 3 2" xfId="671" xr:uid="{0C5E2F48-CB13-40F5-95C5-21DDB82C61C0}"/>
    <cellStyle name="Normal 3 3 2 2" xfId="8061" xr:uid="{2289C890-0EFB-4306-AC1D-C4381029E6A1}"/>
    <cellStyle name="Normal 3 3 3" xfId="3843" xr:uid="{1648E5EC-CEE1-40FC-B86E-050BADFC223A}"/>
    <cellStyle name="Normal 3 3 4" xfId="3035" xr:uid="{4C364645-5DBF-44E6-966C-3D228309C4FE}"/>
    <cellStyle name="Normal 3 3 5" xfId="670" xr:uid="{77FECE65-26B7-4B4E-BB4B-A0A5A548B7EF}"/>
    <cellStyle name="Normal 3 4" xfId="407" xr:uid="{00000000-0005-0000-0000-000097010000}"/>
    <cellStyle name="Normal 3 4 2" xfId="673" xr:uid="{5A7B0326-2B76-46C6-B4A5-1DA6E3F6735D}"/>
    <cellStyle name="Normal 3 4 3" xfId="3036" xr:uid="{D07BF5DC-FAC8-4B50-837C-D96243F2A9E8}"/>
    <cellStyle name="Normal 3 4 4" xfId="672" xr:uid="{C91E9726-1DDE-48C1-84B3-EC36654133BE}"/>
    <cellStyle name="Normal 3 5" xfId="408" xr:uid="{00000000-0005-0000-0000-000098010000}"/>
    <cellStyle name="Normal 3 5 2" xfId="674" xr:uid="{03E383AC-534C-4D80-8265-FCDD7E6393B3}"/>
    <cellStyle name="Normal 3 6" xfId="409" xr:uid="{00000000-0005-0000-0000-000099010000}"/>
    <cellStyle name="Normal 3 6 2" xfId="8062" xr:uid="{6A4E5B5D-04E2-49B2-92D0-308C25531623}"/>
    <cellStyle name="Normal 3 6 3" xfId="691" xr:uid="{2F79E3F7-ECAE-48C0-9182-2F56AC8CFED7}"/>
    <cellStyle name="Normal 3 7" xfId="410" xr:uid="{00000000-0005-0000-0000-00009A010000}"/>
    <cellStyle name="Normal 3 7 2" xfId="8063" xr:uid="{0F00D178-36F0-42E5-863A-C8BDC9DD52F6}"/>
    <cellStyle name="Normal 3 8" xfId="411" xr:uid="{00000000-0005-0000-0000-00009B010000}"/>
    <cellStyle name="Normal 3 8 2" xfId="8064" xr:uid="{1F813B6F-0B6E-40E9-B87B-F42C6E243E8E}"/>
    <cellStyle name="Normal 3 9" xfId="412" xr:uid="{00000000-0005-0000-0000-00009C010000}"/>
    <cellStyle name="Normal 3 9 2" xfId="60070" xr:uid="{091AD082-7EC3-4724-8598-C33B24545919}"/>
    <cellStyle name="Normal 3_Consolidated Model 06_29_09 Sent To Anurag" xfId="675" xr:uid="{225AC691-0F7A-455F-8010-2DDBF387BBB2}"/>
    <cellStyle name="Normal 30" xfId="413" xr:uid="{00000000-0005-0000-0000-00009E010000}"/>
    <cellStyle name="Normal 31" xfId="414" xr:uid="{00000000-0005-0000-0000-00009F010000}"/>
    <cellStyle name="Normal 31 2" xfId="62998" xr:uid="{F99F2B3E-395B-43C6-A88E-3276F746A556}"/>
    <cellStyle name="Normal 32" xfId="415" xr:uid="{00000000-0005-0000-0000-0000A0010000}"/>
    <cellStyle name="Normal 33" xfId="416" xr:uid="{00000000-0005-0000-0000-0000A1010000}"/>
    <cellStyle name="Normal 34" xfId="417" xr:uid="{00000000-0005-0000-0000-0000A2010000}"/>
    <cellStyle name="Normal 35" xfId="418" xr:uid="{00000000-0005-0000-0000-0000A3010000}"/>
    <cellStyle name="Normal 36" xfId="419" xr:uid="{00000000-0005-0000-0000-0000A4010000}"/>
    <cellStyle name="Normal 36 3" xfId="636" xr:uid="{B726ACEE-6F64-488B-A8B3-689FE200FF38}"/>
    <cellStyle name="Normal 37" xfId="420" xr:uid="{00000000-0005-0000-0000-0000A5010000}"/>
    <cellStyle name="Normal 38" xfId="421" xr:uid="{00000000-0005-0000-0000-0000A6010000}"/>
    <cellStyle name="Normal 39" xfId="422" xr:uid="{00000000-0005-0000-0000-0000A7010000}"/>
    <cellStyle name="Normal 4" xfId="423" xr:uid="{00000000-0005-0000-0000-0000A8010000}"/>
    <cellStyle name="Normal 4 10" xfId="1293" xr:uid="{4D43CA24-A2B0-46C4-99C0-717B82CAE091}"/>
    <cellStyle name="Normal 4 10 2" xfId="1951" xr:uid="{70827086-7C9B-4390-B9FB-0794C696F521}"/>
    <cellStyle name="Normal 4 10 3" xfId="7561" xr:uid="{32C9DC6A-CE42-4336-95B8-FEA85F7E1CF1}"/>
    <cellStyle name="Normal 4 11" xfId="1745" xr:uid="{B2246F7F-8933-434C-9F92-BB7007B97D98}"/>
    <cellStyle name="Normal 4 11 2" xfId="58349" xr:uid="{FAB9D614-DF43-4042-88A7-6B230133C3EF}"/>
    <cellStyle name="Normal 4 12" xfId="1539" xr:uid="{D5BFEDF4-D28B-4B04-996B-EAE3AB992814}"/>
    <cellStyle name="Normal 4 12 2" xfId="58350" xr:uid="{2DC8C9CC-BA86-4CB8-A396-81311920E1BF}"/>
    <cellStyle name="Normal 4 13" xfId="984" xr:uid="{011C3130-DC0B-45B9-AC7E-2DDFA12405DB}"/>
    <cellStyle name="Normal 4 13 2" xfId="58351" xr:uid="{C0C1FCDF-92F3-48BA-A06D-1890190D1666}"/>
    <cellStyle name="Normal 4 14" xfId="2116" xr:uid="{DBFCA198-50DC-491B-B1E0-378363EF39EE}"/>
    <cellStyle name="Normal 4 14 2" xfId="58352" xr:uid="{23A47B05-9818-46A0-8660-2BE6B17F5687}"/>
    <cellStyle name="Normal 4 15" xfId="2119" xr:uid="{789FFC80-5CC7-42B3-85A7-D50366345D42}"/>
    <cellStyle name="Normal 4 15 2" xfId="58353" xr:uid="{5A3E0EA4-F52F-4B2B-BF10-FCCF87208446}"/>
    <cellStyle name="Normal 4 16" xfId="2123" xr:uid="{FE688F61-8ACD-46C3-A4E6-B864AE68823E}"/>
    <cellStyle name="Normal 4 16 2" xfId="58354" xr:uid="{53B3F1C5-2722-4C19-92CB-E024035ED420}"/>
    <cellStyle name="Normal 4 17" xfId="796" xr:uid="{636E2B94-8E12-4802-94A3-BB93CA2C55FF}"/>
    <cellStyle name="Normal 4 18" xfId="3844" xr:uid="{8142EFCC-5E42-4B11-A5D0-38DDAD21C973}"/>
    <cellStyle name="Normal 4 19" xfId="791" xr:uid="{334395D7-FAD1-4376-8B82-554361DCBD4B}"/>
    <cellStyle name="Normal 4 2" xfId="424" xr:uid="{00000000-0005-0000-0000-0000A9010000}"/>
    <cellStyle name="Normal 4 2 2" xfId="1075" xr:uid="{99B1FB2E-CEE4-426F-8B05-FE7C2009B834}"/>
    <cellStyle name="Normal 4 2 3" xfId="939" xr:uid="{D2380D7E-5668-40B6-B7A8-C194D9F39E27}"/>
    <cellStyle name="Normal 4 2 4" xfId="2118" xr:uid="{F02DD29E-9F5B-4B01-8860-0BF4683A6A31}"/>
    <cellStyle name="Normal 4 2 5" xfId="2121" xr:uid="{5C089A91-9A0F-4BD2-9C12-18D11EAE0775}"/>
    <cellStyle name="Normal 4 2 6" xfId="2125" xr:uid="{9F90906B-A71E-4A11-B943-6DFCDA2946BC}"/>
    <cellStyle name="Normal 4 2 7" xfId="818" xr:uid="{F1FB7867-51D0-4CF5-B104-0472D845C79A}"/>
    <cellStyle name="Normal 4 2 8" xfId="793" xr:uid="{4EB9AC61-40C5-48F9-ACD1-94D85F79D194}"/>
    <cellStyle name="Normal 4 2 9" xfId="676" xr:uid="{A3870E3D-5E01-41D8-9560-F6D8AFAFDEA9}"/>
    <cellStyle name="Normal 4 20" xfId="652" xr:uid="{8CEB63D5-6F57-4135-952F-13D11554B1FA}"/>
    <cellStyle name="Normal 4 21" xfId="646" xr:uid="{798519A5-E21B-44EA-AAC4-3A581BD0A06C}"/>
    <cellStyle name="Normal 4 3" xfId="425" xr:uid="{00000000-0005-0000-0000-0000AA010000}"/>
    <cellStyle name="Normal 4 3 2" xfId="1076" xr:uid="{F13987B6-A4EE-4018-B9A4-49488AAAE07E}"/>
    <cellStyle name="Normal 4 3 3" xfId="940" xr:uid="{E487490B-3C16-4582-8268-80F9F88340E3}"/>
    <cellStyle name="Normal 4 3 3 2" xfId="26945" xr:uid="{5480644D-C012-4BB3-9723-CF1EF72CF939}"/>
    <cellStyle name="Normal 4 3 3 2 2" xfId="45707" xr:uid="{AE38D65C-B3DA-4205-A23D-42B38DFB3060}"/>
    <cellStyle name="Normal 4 3 3 3" xfId="17554" xr:uid="{30BC0519-E049-40E3-BF9B-1157BD7E1D56}"/>
    <cellStyle name="Normal 4 3 3 4" xfId="36326" xr:uid="{C2616120-411C-4C4A-8B70-910B6E762D99}"/>
    <cellStyle name="Normal 4 3 3 5" xfId="8065" xr:uid="{CB736810-9116-458B-8727-FE24AD396722}"/>
    <cellStyle name="Normal 4 3 4" xfId="2122" xr:uid="{A91793A5-B1B9-42F7-9C37-44FF6368601F}"/>
    <cellStyle name="Normal 4 3 5" xfId="819" xr:uid="{9FAD0653-1BBD-4560-93F0-AE54A39690E3}"/>
    <cellStyle name="Normal 4 3 6" xfId="794" xr:uid="{5D8BD6B0-ABCB-4B40-9603-557C17BC6EB1}"/>
    <cellStyle name="Normal 4 4" xfId="426" xr:uid="{00000000-0005-0000-0000-0000AB010000}"/>
    <cellStyle name="Normal 4 4 2" xfId="1077" xr:uid="{C8F4B2B4-3DB0-4937-B71E-0D2EAD55128A}"/>
    <cellStyle name="Normal 4 4 3" xfId="941" xr:uid="{2FC7D3E9-144A-4906-8CB3-61D1B83E9C13}"/>
    <cellStyle name="Normal 4 4 4" xfId="821" xr:uid="{089AC1F7-EB98-4DD9-9F5B-5BDB0E7F2C67}"/>
    <cellStyle name="Normal 4 5" xfId="427" xr:uid="{00000000-0005-0000-0000-0000AC010000}"/>
    <cellStyle name="Normal 4 5 2" xfId="1078" xr:uid="{9A02BAC8-D48E-427C-91B8-88A02CAA3B35}"/>
    <cellStyle name="Normal 4 5 3" xfId="62321" xr:uid="{4306DC82-D871-4E87-8C54-DE87A64909C2}"/>
    <cellStyle name="Normal 4 5 4" xfId="942" xr:uid="{8FC5F738-B73A-478D-BA25-9F2DC2C19553}"/>
    <cellStyle name="Normal 4 6" xfId="943" xr:uid="{F54674CE-D823-4D21-9A5D-F79EA8007121}"/>
    <cellStyle name="Normal 4 6 2" xfId="1079" xr:uid="{39E6E89F-941F-4D8E-B1AE-E349F3E08CB6}"/>
    <cellStyle name="Normal 4 6 3" xfId="62322" xr:uid="{8E9A3CDA-96D3-44CC-BB15-5FA40BDCCFFC}"/>
    <cellStyle name="Normal 4 7" xfId="944" xr:uid="{DC429B35-8EC0-44B9-81A5-A31868269C88}"/>
    <cellStyle name="Normal 4 7 2" xfId="1080" xr:uid="{092FD488-11B4-49DC-9776-5FCDE8EC21F5}"/>
    <cellStyle name="Normal 4 7 3" xfId="62323" xr:uid="{206E6498-6D7C-4B87-AC1D-CB504061CA7E}"/>
    <cellStyle name="Normal 4 8" xfId="945" xr:uid="{89A6C52E-8EA7-4106-88B3-219F9C456EED}"/>
    <cellStyle name="Normal 4 8 2" xfId="1081" xr:uid="{7C8CAA2A-1FE9-4369-8C49-364C962240CE}"/>
    <cellStyle name="Normal 4 8 3" xfId="62324" xr:uid="{ECCD760A-D867-4015-BB44-892EB8B84215}"/>
    <cellStyle name="Normal 4 9" xfId="1170" xr:uid="{13FD79E8-3006-474F-A0C0-443B58907A9E}"/>
    <cellStyle name="Normal 4 9 2" xfId="1376" xr:uid="{715F365C-93C7-43F1-AF92-FC026A1EFE1C}"/>
    <cellStyle name="Normal 4 9 2 2" xfId="2034" xr:uid="{8E1C0A27-90E0-4006-AB8A-6A7F70262166}"/>
    <cellStyle name="Normal 4 9 2 3" xfId="12182" xr:uid="{9B9D7F42-217D-4625-960C-149FD76949DC}"/>
    <cellStyle name="Normal 4 9 3" xfId="1828" xr:uid="{0D3F8E2E-763A-4139-9142-287C82CAAAB1}"/>
    <cellStyle name="Normal 4 9 4" xfId="1622" xr:uid="{EA0958DE-C694-4847-83C3-4F963BDDD5C9}"/>
    <cellStyle name="Normal 4 9 5" xfId="3845" xr:uid="{234A0155-FC7F-4F84-B92B-FCC4BBBA8D9A}"/>
    <cellStyle name="Normal 4_Dapper Inc April 2009  Recon" xfId="60071" xr:uid="{123399F2-176A-4D83-ACA7-AC291059FA36}"/>
    <cellStyle name="Normal 40" xfId="428" xr:uid="{00000000-0005-0000-0000-0000AE010000}"/>
    <cellStyle name="Normal 41" xfId="429" xr:uid="{00000000-0005-0000-0000-0000AF010000}"/>
    <cellStyle name="Normal 41 2" xfId="692" xr:uid="{588984F9-8634-4637-9977-6D7DDD4BBF68}"/>
    <cellStyle name="Normal 42" xfId="430" xr:uid="{00000000-0005-0000-0000-0000B0010000}"/>
    <cellStyle name="Normal 43" xfId="431" xr:uid="{00000000-0005-0000-0000-0000B1010000}"/>
    <cellStyle name="Normal 44" xfId="432" xr:uid="{00000000-0005-0000-0000-0000B2010000}"/>
    <cellStyle name="Normal 44 2" xfId="63009" xr:uid="{71A3EC47-F9B9-45A6-9990-871ABEB62C71}"/>
    <cellStyle name="Normal 45" xfId="433" xr:uid="{00000000-0005-0000-0000-0000B3010000}"/>
    <cellStyle name="Normal 45 2" xfId="63010" xr:uid="{2B129E07-04B8-47D3-990D-3076A8A31DED}"/>
    <cellStyle name="Normal 46" xfId="434" xr:uid="{00000000-0005-0000-0000-0000B4010000}"/>
    <cellStyle name="Normal 46 2" xfId="63001" xr:uid="{F27055BF-2371-4A7D-B015-48B4784D4F23}"/>
    <cellStyle name="Normal 47" xfId="435" xr:uid="{00000000-0005-0000-0000-0000B5010000}"/>
    <cellStyle name="Normal 47 2" xfId="436" xr:uid="{00000000-0005-0000-0000-0000B6010000}"/>
    <cellStyle name="Normal 47 3" xfId="63011" xr:uid="{1FAF836D-8245-418E-BB27-5C485565ED20}"/>
    <cellStyle name="Normal 48" xfId="437" xr:uid="{00000000-0005-0000-0000-0000B7010000}"/>
    <cellStyle name="Normal 48 2" xfId="63012" xr:uid="{41F606BC-51F1-4E37-94BE-378B123D0936}"/>
    <cellStyle name="Normal 49" xfId="438" xr:uid="{00000000-0005-0000-0000-0000B8010000}"/>
    <cellStyle name="Normal 5" xfId="439" xr:uid="{00000000-0005-0000-0000-0000B9010000}"/>
    <cellStyle name="Normal 5 10" xfId="440" xr:uid="{00000000-0005-0000-0000-0000BA010000}"/>
    <cellStyle name="Normal 5 10 10" xfId="58356" xr:uid="{8AD57450-C8B6-42F5-B1F9-3C954D80E1EB}"/>
    <cellStyle name="Normal 5 10 11" xfId="2124" xr:uid="{5A813938-AA7B-47EE-85FC-ACAC39BDFD89}"/>
    <cellStyle name="Normal 5 10 2" xfId="12184" xr:uid="{E09C2C1C-7AB6-48E8-BC2B-700125CD85C7}"/>
    <cellStyle name="Normal 5 10 2 2" xfId="30977" xr:uid="{16D53A03-00B8-4D75-ABED-67B74E0F31B4}"/>
    <cellStyle name="Normal 5 10 2 2 2" xfId="49739" xr:uid="{5970BB76-72DA-478B-BED3-B774022A95F3}"/>
    <cellStyle name="Normal 5 10 2 3" xfId="21586" xr:uid="{A933F1F8-372D-4756-90BE-8A8CB09AC51B}"/>
    <cellStyle name="Normal 5 10 2 4" xfId="40358" xr:uid="{568F70A2-7115-4345-919F-58375D36D321}"/>
    <cellStyle name="Normal 5 10 2 5" xfId="54469" xr:uid="{15AF7290-C9F5-409F-B312-E79F0F8D711E}"/>
    <cellStyle name="Normal 5 10 2 6" xfId="62325" xr:uid="{2A875D98-8436-4E5B-9AAC-2BC7382DE1D3}"/>
    <cellStyle name="Normal 5 10 3" xfId="12185" xr:uid="{4105767B-404F-45D8-9976-F9603FF576B9}"/>
    <cellStyle name="Normal 5 10 3 2" xfId="30978" xr:uid="{99AE88BD-FBAB-43D3-A00A-F809CB9E9BF1}"/>
    <cellStyle name="Normal 5 10 3 2 2" xfId="49740" xr:uid="{DC7675C1-5A5B-4562-AE8A-979FE3615BDE}"/>
    <cellStyle name="Normal 5 10 3 3" xfId="21587" xr:uid="{D5A5FC92-84D4-41C6-8DBE-4F2E649AD18E}"/>
    <cellStyle name="Normal 5 10 3 4" xfId="40359" xr:uid="{0096CDB4-2718-43C4-85E5-6D5CE3F4CD75}"/>
    <cellStyle name="Normal 5 10 3 5" xfId="54470" xr:uid="{B7BE7E9C-21EF-4D99-B684-5343A6ECF899}"/>
    <cellStyle name="Normal 5 10 3 6" xfId="62326" xr:uid="{9DA9C4EC-DAD7-4863-B554-C91F5230FDCF}"/>
    <cellStyle name="Normal 5 10 4" xfId="12183" xr:uid="{BE66CEE5-B7DA-4A30-BD9A-E7A9C39B13C3}"/>
    <cellStyle name="Normal 5 10 4 2" xfId="30976" xr:uid="{A25DCA20-C4FF-4FDA-8A03-838B6CD6BCA9}"/>
    <cellStyle name="Normal 5 10 4 2 2" xfId="49738" xr:uid="{9E8A68F5-E67B-4284-8479-52DA6DDA6516}"/>
    <cellStyle name="Normal 5 10 4 3" xfId="21585" xr:uid="{F79C1EEF-5BD3-484B-9A7D-4D7E74DB6630}"/>
    <cellStyle name="Normal 5 10 4 4" xfId="40357" xr:uid="{E8B1F128-1FF0-4133-9B8C-0907BA4B188D}"/>
    <cellStyle name="Normal 5 10 5" xfId="24663" xr:uid="{A67BF4DA-51CA-4183-A724-30D6D65CA0EE}"/>
    <cellStyle name="Normal 5 10 5 2" xfId="43425" xr:uid="{8F8F1594-1F90-473E-BA23-EBEFF7CCD2AF}"/>
    <cellStyle name="Normal 5 10 6" xfId="15272" xr:uid="{2820A4B2-3CCD-45BE-A624-FAEFF542D13D}"/>
    <cellStyle name="Normal 5 10 7" xfId="34044" xr:uid="{38F18D59-2496-44E9-83C1-8E5E3657AB7C}"/>
    <cellStyle name="Normal 5 10 8" xfId="54468" xr:uid="{096AE212-F8CF-4AF1-8E58-2239F82A9AE1}"/>
    <cellStyle name="Normal 5 10 9" xfId="5616" xr:uid="{DB3646AA-4054-419E-8F2E-2EC5AD2040F2}"/>
    <cellStyle name="Normal 5 11" xfId="441" xr:uid="{00000000-0005-0000-0000-0000BB010000}"/>
    <cellStyle name="Normal 5 11 2" xfId="12186" xr:uid="{C989AF49-DB4B-43A3-9404-2CB4366BD8F7}"/>
    <cellStyle name="Normal 5 11 3" xfId="23112" xr:uid="{330CECA9-B1A6-402C-ABEC-FD2377B5EB69}"/>
    <cellStyle name="Normal 5 11 3 2" xfId="41875" xr:uid="{EC915B7C-FD65-41D5-A749-E299CA0563A4}"/>
    <cellStyle name="Normal 5 11 4" xfId="13721" xr:uid="{75F3933D-E494-489A-967F-259FCE6AA005}"/>
    <cellStyle name="Normal 5 11 5" xfId="32494" xr:uid="{C09FCEDB-16AD-4C9F-9FA9-40793CDC3A8C}"/>
    <cellStyle name="Normal 5 11 6" xfId="4065" xr:uid="{BA6F60EC-3D32-4B1E-A5A0-89B1E2499026}"/>
    <cellStyle name="Normal 5 11 7" xfId="820" xr:uid="{518BEEBA-62B9-4297-8135-41A8C2D43A60}"/>
    <cellStyle name="Normal 5 12" xfId="442" xr:uid="{00000000-0005-0000-0000-0000BC010000}"/>
    <cellStyle name="Normal 5 12 2" xfId="12187" xr:uid="{F8196D02-3F34-4AB6-B6E1-0E4E3BDD3DBE}"/>
    <cellStyle name="Normal 5 12 3" xfId="26596" xr:uid="{F2E2E842-148B-4CFF-A6AD-EFA82285517E}"/>
    <cellStyle name="Normal 5 12 3 2" xfId="45358" xr:uid="{162B6650-9773-4412-A6E8-FE0C21CD27BB}"/>
    <cellStyle name="Normal 5 12 4" xfId="17205" xr:uid="{B7DFB4F4-F4BA-4F63-B218-F2D24885A729}"/>
    <cellStyle name="Normal 5 12 5" xfId="35977" xr:uid="{A3C1D4D9-AF9B-4ECB-B9C2-7F18A3CB8632}"/>
    <cellStyle name="Normal 5 12 6" xfId="7562" xr:uid="{57925448-9E6C-4844-82B1-4EE5523388AF}"/>
    <cellStyle name="Normal 5 12 7" xfId="3037" xr:uid="{1404F652-5815-434D-9C36-B01D376CF5CF}"/>
    <cellStyle name="Normal 5 13" xfId="443" xr:uid="{00000000-0005-0000-0000-0000BD010000}"/>
    <cellStyle name="Normal 5 13 2" xfId="28147" xr:uid="{94B093E8-C4D4-4026-BF41-877A44AC9DC0}"/>
    <cellStyle name="Normal 5 13 2 2" xfId="46909" xr:uid="{43900938-7591-469E-9393-AD6AD048D5C2}"/>
    <cellStyle name="Normal 5 13 3" xfId="18756" xr:uid="{313B84D5-D703-4424-8C94-40CC34A0ED34}"/>
    <cellStyle name="Normal 5 13 4" xfId="37528" xr:uid="{3EBA4961-EAC9-4C27-BA39-8EC5D7CDA84D}"/>
    <cellStyle name="Normal 5 13 5" xfId="58357" xr:uid="{739CEEDD-21B1-4B50-8A81-9667E8F71821}"/>
    <cellStyle name="Normal 5 13 6" xfId="9291" xr:uid="{62A6371A-3919-43FD-AB41-2C3BBD1A9745}"/>
    <cellStyle name="Normal 5 14" xfId="444" xr:uid="{00000000-0005-0000-0000-0000BE010000}"/>
    <cellStyle name="Normal 5 14 2" xfId="41660" xr:uid="{B090DB2C-B1DD-4212-862B-5AACA167F967}"/>
    <cellStyle name="Normal 5 14 3" xfId="58358" xr:uid="{A46771C8-A915-475A-81F7-575267C48EB8}"/>
    <cellStyle name="Normal 5 14 4" xfId="22892" xr:uid="{B753DC68-EE11-4247-B57B-CEDA13E6C0DD}"/>
    <cellStyle name="Normal 5 15" xfId="445" xr:uid="{00000000-0005-0000-0000-0000BF010000}"/>
    <cellStyle name="Normal 5 15 2" xfId="446" xr:uid="{00000000-0005-0000-0000-0000C0010000}"/>
    <cellStyle name="Normal 5 15 2 2" xfId="58359" xr:uid="{B1FB00D5-C87B-40A4-89B8-A7A4A29D27BE}"/>
    <cellStyle name="Normal 5 15 3" xfId="13501" xr:uid="{951A2661-694C-4513-96AB-34BC22126BF8}"/>
    <cellStyle name="Normal 5 16" xfId="32279" xr:uid="{256E1010-7259-4D71-9E4B-44EAB61787F0}"/>
    <cellStyle name="Normal 5 16 2" xfId="58360" xr:uid="{947CBBE4-67E6-40E2-8BFF-EA04B0B8FAE3}"/>
    <cellStyle name="Normal 5 17" xfId="51639" xr:uid="{A5ED5122-45A8-4584-BF70-03A67980A0DD}"/>
    <cellStyle name="Normal 5 17 2" xfId="58361" xr:uid="{B8F4E614-1F1A-4C41-A3BE-40596C3213CD}"/>
    <cellStyle name="Normal 5 18" xfId="3846" xr:uid="{8ED81CFE-E962-4FCF-B186-9A99B2CD9A0A}"/>
    <cellStyle name="Normal 5 18 2" xfId="58362" xr:uid="{AAE0E6B7-8223-40DC-8E18-1185345D60FE}"/>
    <cellStyle name="Normal 5 19" xfId="58363" xr:uid="{FAE4C063-6499-4170-B11A-35E1FDCA877C}"/>
    <cellStyle name="Normal 5 2" xfId="447" xr:uid="{00000000-0005-0000-0000-0000C1010000}"/>
    <cellStyle name="Normal 5 2 2" xfId="1082" xr:uid="{C3124C59-B6B7-4563-BF78-61A86D9B5D79}"/>
    <cellStyle name="Normal 5 2 3" xfId="946" xr:uid="{29BF225E-61ED-4305-B90D-623569A0EB33}"/>
    <cellStyle name="Normal 5 2 4" xfId="822" xr:uid="{CC8AE039-58F0-4B75-AA4D-4C7385FC1DC1}"/>
    <cellStyle name="Normal 5 20" xfId="58364" xr:uid="{CA655917-6DDE-495D-A959-6A08BEA0ED21}"/>
    <cellStyle name="Normal 5 21" xfId="58365" xr:uid="{82ADD7FE-DACF-433B-BB6C-0C96D51BE126}"/>
    <cellStyle name="Normal 5 22" xfId="58366" xr:uid="{C5CFD03B-D9C6-4675-B07B-53EE6EE4C3FA}"/>
    <cellStyle name="Normal 5 23" xfId="58367" xr:uid="{1E8B602F-6739-4D4A-BBC5-229E00E2ACF4}"/>
    <cellStyle name="Normal 5 24" xfId="58355" xr:uid="{0CA6066F-203D-4330-AC4F-94984A58C10F}"/>
    <cellStyle name="Normal 5 25" xfId="792" xr:uid="{EDEA5B04-B61B-4FF6-AFAB-E377E410BDD6}"/>
    <cellStyle name="Normal 5 26" xfId="677" xr:uid="{3B72D278-B4A2-4F43-82FA-F69420F7D26E}"/>
    <cellStyle name="Normal 5 3" xfId="448" xr:uid="{00000000-0005-0000-0000-0000C2010000}"/>
    <cellStyle name="Normal 5 3 2" xfId="1083" xr:uid="{FD18AE00-5B43-4F6F-9D31-57DCDB55640A}"/>
    <cellStyle name="Normal 5 3 2 2" xfId="58368" xr:uid="{9004CD46-BDFF-4CF5-A1CF-6D0435B5B82A}"/>
    <cellStyle name="Normal 5 3 3" xfId="62327" xr:uid="{692BF694-7A05-403B-B416-D38C95DA4882}"/>
    <cellStyle name="Normal 5 3 4" xfId="947" xr:uid="{EDA3882B-1A70-4A2C-892A-1EA468851394}"/>
    <cellStyle name="Normal 5 4" xfId="449" xr:uid="{00000000-0005-0000-0000-0000C3010000}"/>
    <cellStyle name="Normal 5 4 2" xfId="1084" xr:uid="{556F409D-C94C-4C77-B26D-BF1137CA3102}"/>
    <cellStyle name="Normal 5 4 3" xfId="62328" xr:uid="{8AADDB90-D26E-4A30-AA0D-E4FEF57B2576}"/>
    <cellStyle name="Normal 5 4 4" xfId="948" xr:uid="{19346F5A-E801-4B14-9B5E-88F05C85AC24}"/>
    <cellStyle name="Normal 5 5" xfId="450" xr:uid="{00000000-0005-0000-0000-0000C4010000}"/>
    <cellStyle name="Normal 5 5 2" xfId="1085" xr:uid="{A66C8C17-DE21-4BB4-9CA3-BD67E6903E38}"/>
    <cellStyle name="Normal 5 5 3" xfId="62329" xr:uid="{448B92A4-64A5-4971-8417-74CF035783ED}"/>
    <cellStyle name="Normal 5 5 4" xfId="949" xr:uid="{A3C3CD6B-B0B4-4E97-BE85-7B639CB0B275}"/>
    <cellStyle name="Normal 5 6" xfId="451" xr:uid="{00000000-0005-0000-0000-0000C5010000}"/>
    <cellStyle name="Normal 5 6 2" xfId="1086" xr:uid="{729E2A7E-072F-41F0-80C6-93936B166DD6}"/>
    <cellStyle name="Normal 5 6 3" xfId="62330" xr:uid="{87C2DB1E-F9A0-47BA-AF8A-3BBF4BECFFCE}"/>
    <cellStyle name="Normal 5 6 4" xfId="950" xr:uid="{61D01F3A-F207-4992-8C7F-63E544A0BB4E}"/>
    <cellStyle name="Normal 5 7" xfId="452" xr:uid="{00000000-0005-0000-0000-0000C6010000}"/>
    <cellStyle name="Normal 5 7 10" xfId="51640" xr:uid="{3246239D-7409-4F60-B9C4-D70C3A530A7F}"/>
    <cellStyle name="Normal 5 7 11" xfId="3847" xr:uid="{1F566D1D-E83E-41E6-8EC7-6FE5D689ED03}"/>
    <cellStyle name="Normal 5 7 12" xfId="986" xr:uid="{1128377A-20F4-4EE7-B828-1F7B7CEDDDC5}"/>
    <cellStyle name="Normal 5 7 2" xfId="3038" xr:uid="{775A7FC1-B72A-414B-8879-BBC792CEC90C}"/>
    <cellStyle name="Normal 5 7 2 10" xfId="59692" xr:uid="{1A88402B-489F-4059-B05C-2C176F0B910A}"/>
    <cellStyle name="Normal 5 7 2 2" xfId="7564" xr:uid="{C09BB983-E12D-4F10-81FF-A95A405A9D33}"/>
    <cellStyle name="Normal 5 7 2 2 2" xfId="12188" xr:uid="{A94C20CE-015F-4F60-87F1-7BD6F3A2A1E0}"/>
    <cellStyle name="Normal 5 7 2 2 2 2" xfId="30979" xr:uid="{E372DEB3-2F3B-4D86-8D38-99284A93CFDC}"/>
    <cellStyle name="Normal 5 7 2 2 2 2 2" xfId="49741" xr:uid="{CC93D601-E676-480C-80F9-8546A79DA72B}"/>
    <cellStyle name="Normal 5 7 2 2 2 3" xfId="21588" xr:uid="{89EEE130-0968-49F3-AC7D-36BE5F26F458}"/>
    <cellStyle name="Normal 5 7 2 2 2 4" xfId="40360" xr:uid="{D393D5AB-C950-46C2-AEBA-ED7128364DBF}"/>
    <cellStyle name="Normal 5 7 2 2 3" xfId="26598" xr:uid="{44314A2E-9178-461C-91C4-9AA5D2E0D888}"/>
    <cellStyle name="Normal 5 7 2 2 3 2" xfId="45360" xr:uid="{9EFD89BE-400D-496E-950F-69706EF83CB6}"/>
    <cellStyle name="Normal 5 7 2 2 4" xfId="17207" xr:uid="{5E8FF2D0-AC75-443D-A6B5-C73F15923D00}"/>
    <cellStyle name="Normal 5 7 2 2 5" xfId="35979" xr:uid="{4C50C371-5012-4A30-A5FB-335ADE7B319C}"/>
    <cellStyle name="Normal 5 7 2 2 6" xfId="54471" xr:uid="{E67A190E-7160-488F-BC11-8CB1EBF2C7BB}"/>
    <cellStyle name="Normal 5 7 2 2 7" xfId="62331" xr:uid="{B2A1FF0A-CC6B-4A8B-A782-D0EA9F08B53D}"/>
    <cellStyle name="Normal 5 7 2 3" xfId="12189" xr:uid="{0A92C030-3DD7-4806-8B21-CD06905C4F63}"/>
    <cellStyle name="Normal 5 7 2 3 2" xfId="30980" xr:uid="{9C21F635-1BC4-4322-92DC-7B9224ADB781}"/>
    <cellStyle name="Normal 5 7 2 3 2 2" xfId="49742" xr:uid="{BB048A73-19F9-4F78-89AE-9F9CABEA48E5}"/>
    <cellStyle name="Normal 5 7 2 3 3" xfId="21589" xr:uid="{77B0729C-3747-4A86-83B7-DDB12BCF59E3}"/>
    <cellStyle name="Normal 5 7 2 3 4" xfId="40361" xr:uid="{AB1796F6-97A3-4351-A0B4-D2F4CFB5979F}"/>
    <cellStyle name="Normal 5 7 2 3 5" xfId="54472" xr:uid="{4F148C72-8C7D-43A6-B3C4-6F83EF2B22AB}"/>
    <cellStyle name="Normal 5 7 2 3 6" xfId="62332" xr:uid="{BD3853AE-74CC-4B91-9BA1-4D1EEFB3BA2A}"/>
    <cellStyle name="Normal 5 7 2 4" xfId="9293" xr:uid="{15878E50-3DD7-45CD-AED3-2A19143D1AD6}"/>
    <cellStyle name="Normal 5 7 2 4 2" xfId="28149" xr:uid="{FEE3B0E8-D367-4890-953D-016092343775}"/>
    <cellStyle name="Normal 5 7 2 4 2 2" xfId="46911" xr:uid="{E760B388-F693-4F1F-935E-07C0CE8B1767}"/>
    <cellStyle name="Normal 5 7 2 4 3" xfId="18758" xr:uid="{3A6AFFD3-1DFD-4564-B29A-268D24ABB3AA}"/>
    <cellStyle name="Normal 5 7 2 4 4" xfId="37530" xr:uid="{B3E1BDC1-02F5-4E28-BD0F-5F275DF0BDEA}"/>
    <cellStyle name="Normal 5 7 2 5" xfId="24102" xr:uid="{A09FBD5E-9AA7-47EE-B9A9-97222B597C86}"/>
    <cellStyle name="Normal 5 7 2 5 2" xfId="42865" xr:uid="{ECF237A5-EFCF-4879-8CF0-B5D5B5A208BF}"/>
    <cellStyle name="Normal 5 7 2 6" xfId="14711" xr:uid="{10B39DFD-9EF5-49B6-9FEE-4FF47AFF038D}"/>
    <cellStyle name="Normal 5 7 2 7" xfId="33484" xr:uid="{8AFF91DB-B12E-4B65-8BBD-0BA26F32A137}"/>
    <cellStyle name="Normal 5 7 2 8" xfId="51641" xr:uid="{B8B7868A-A6B2-440D-B533-503A4E823FE8}"/>
    <cellStyle name="Normal 5 7 2 9" xfId="5055" xr:uid="{E145FCF6-6448-4EB8-86C4-FE5B8E3A5B35}"/>
    <cellStyle name="Normal 5 7 3" xfId="5831" xr:uid="{677C7387-5DA7-4DC6-8D38-5F1499357A73}"/>
    <cellStyle name="Normal 5 7 3 2" xfId="12190" xr:uid="{88F36046-4CF6-4F66-972B-EC60CF690A0B}"/>
    <cellStyle name="Normal 5 7 3 2 2" xfId="30981" xr:uid="{DAC38216-6C8A-41A5-A2D6-258C4D8B16E4}"/>
    <cellStyle name="Normal 5 7 3 2 2 2" xfId="49743" xr:uid="{9F392A24-799B-45EC-9E08-9E9914D13B48}"/>
    <cellStyle name="Normal 5 7 3 2 3" xfId="21590" xr:uid="{07E9ACFC-06F9-40B4-AEF0-D9CBDD67845F}"/>
    <cellStyle name="Normal 5 7 3 2 4" xfId="40362" xr:uid="{CDE6B95A-4FEF-4D11-A3B9-C5C334DEA8FB}"/>
    <cellStyle name="Normal 5 7 3 3" xfId="24878" xr:uid="{570EF36E-1EAB-417D-B9D7-BB2792BBEED7}"/>
    <cellStyle name="Normal 5 7 3 3 2" xfId="43640" xr:uid="{E3039BF1-2D3C-4416-9310-054914B91FDB}"/>
    <cellStyle name="Normal 5 7 3 4" xfId="15487" xr:uid="{0321FFCE-7F1F-48F8-8099-D8DF6930C371}"/>
    <cellStyle name="Normal 5 7 3 5" xfId="34259" xr:uid="{1B360017-316B-4B0D-B4BC-DF9DCC32E18B}"/>
    <cellStyle name="Normal 5 7 3 6" xfId="54473" xr:uid="{B66128E5-0678-45A9-99C6-5CB9B5D04C45}"/>
    <cellStyle name="Normal 5 7 3 7" xfId="62333" xr:uid="{C0065A7B-1EBC-442B-AA8E-5AB35CC0543C}"/>
    <cellStyle name="Normal 5 7 4" xfId="4280" xr:uid="{59E18E38-5388-4082-90C6-20E8339471AB}"/>
    <cellStyle name="Normal 5 7 4 2" xfId="12191" xr:uid="{6BE8E24B-42D0-439B-AA12-42251FB3182F}"/>
    <cellStyle name="Normal 5 7 4 2 2" xfId="30982" xr:uid="{7C602ED3-FB0C-43B9-A1EF-59867AF5CD3E}"/>
    <cellStyle name="Normal 5 7 4 2 2 2" xfId="49744" xr:uid="{B25816A3-93A0-447F-93A6-DAE1C7ADCA26}"/>
    <cellStyle name="Normal 5 7 4 2 3" xfId="21591" xr:uid="{E7B46C1A-8EF6-4F6E-8983-5A90451C6C9A}"/>
    <cellStyle name="Normal 5 7 4 2 4" xfId="40363" xr:uid="{6E5C0C6E-0879-4137-A7BE-82592354B276}"/>
    <cellStyle name="Normal 5 7 4 3" xfId="23327" xr:uid="{CEBD2D33-0381-46A9-BF64-AD1122459BF1}"/>
    <cellStyle name="Normal 5 7 4 3 2" xfId="42090" xr:uid="{5708608B-BBB1-4C99-8ECD-2C005D3D2E3D}"/>
    <cellStyle name="Normal 5 7 4 4" xfId="13936" xr:uid="{02712244-3DA2-4AFF-8797-C9160C934AD0}"/>
    <cellStyle name="Normal 5 7 4 5" xfId="32709" xr:uid="{5B93987A-39BC-4D16-BBE6-177B9D831779}"/>
    <cellStyle name="Normal 5 7 4 6" xfId="54474" xr:uid="{9F58E8D3-BFB5-45F0-B4D1-C97D55A8BFEC}"/>
    <cellStyle name="Normal 5 7 4 7" xfId="62334" xr:uid="{68F53EDF-530C-448F-B570-6BA20A92B983}"/>
    <cellStyle name="Normal 5 7 5" xfId="7563" xr:uid="{03195176-381B-4D6B-82B3-18A387AB6B3A}"/>
    <cellStyle name="Normal 5 7 5 2" xfId="26597" xr:uid="{33A11E09-D3A0-4EDA-B758-590F69CCC34A}"/>
    <cellStyle name="Normal 5 7 5 2 2" xfId="45359" xr:uid="{8BA8D6F2-DF7C-46D1-A5D4-71F257069514}"/>
    <cellStyle name="Normal 5 7 5 3" xfId="17206" xr:uid="{C705CC1C-BFEF-446E-8F1B-FAEC01A24212}"/>
    <cellStyle name="Normal 5 7 5 4" xfId="35978" xr:uid="{34978275-3A06-4ECF-8B1B-2D15919F775D}"/>
    <cellStyle name="Normal 5 7 6" xfId="9292" xr:uid="{874E2D61-8C37-4564-8DB6-655DB0724688}"/>
    <cellStyle name="Normal 5 7 6 2" xfId="28148" xr:uid="{651CBE56-7944-4AF2-95E7-044B16E7C3C9}"/>
    <cellStyle name="Normal 5 7 6 2 2" xfId="46910" xr:uid="{9F12FB91-0D6B-4595-8AEC-9B731368110D}"/>
    <cellStyle name="Normal 5 7 6 3" xfId="18757" xr:uid="{3EE545F5-94B8-4B15-A89F-7DF7BE0DF0FA}"/>
    <cellStyle name="Normal 5 7 6 4" xfId="37529" xr:uid="{1E205164-B962-48A2-8C2B-6888EF5BFE6E}"/>
    <cellStyle name="Normal 5 7 7" xfId="22893" xr:uid="{7318BA52-D1B9-448D-95EF-FB6D01CA313E}"/>
    <cellStyle name="Normal 5 7 7 2" xfId="41661" xr:uid="{A554AE30-7A67-4550-ADA9-AC9F3302C3DE}"/>
    <cellStyle name="Normal 5 7 8" xfId="13502" xr:uid="{72855669-5F77-40C8-949F-424D145D8A3A}"/>
    <cellStyle name="Normal 5 7 9" xfId="32280" xr:uid="{6A7A07C0-D039-499D-9C4F-04186E943B52}"/>
    <cellStyle name="Normal 5 8" xfId="453" xr:uid="{00000000-0005-0000-0000-0000C7010000}"/>
    <cellStyle name="Normal 5 8 10" xfId="51642" xr:uid="{83317C60-EEA1-4B4E-AECF-F88BB234DCCC}"/>
    <cellStyle name="Normal 5 8 11" xfId="3848" xr:uid="{7E870172-A4D4-456A-8A2D-D8EB04D166E9}"/>
    <cellStyle name="Normal 5 8 12" xfId="58369" xr:uid="{25D4048F-723A-44C1-A787-27DB689B07DB}"/>
    <cellStyle name="Normal 5 8 13" xfId="2117" xr:uid="{25D97BEE-66C4-45DE-B0DE-58A0C50900DD}"/>
    <cellStyle name="Normal 5 8 2" xfId="3039" xr:uid="{241975E5-014B-42FC-82B3-6CB58EDE5019}"/>
    <cellStyle name="Normal 5 8 2 10" xfId="59693" xr:uid="{0DB37C55-E6A1-4787-8402-87228B92B4AD}"/>
    <cellStyle name="Normal 5 8 2 2" xfId="7566" xr:uid="{A379A2C2-DD69-4A02-9B9A-3B5AA25E0690}"/>
    <cellStyle name="Normal 5 8 2 2 2" xfId="12192" xr:uid="{C621C3AA-24B8-45EB-8C04-8233A91B29CC}"/>
    <cellStyle name="Normal 5 8 2 2 2 2" xfId="30983" xr:uid="{A51329F3-3D51-4C4A-88CC-1B688048FA8A}"/>
    <cellStyle name="Normal 5 8 2 2 2 2 2" xfId="49745" xr:uid="{A98562BF-55AC-4162-A6CE-E97DD50FD7F5}"/>
    <cellStyle name="Normal 5 8 2 2 2 3" xfId="21592" xr:uid="{BB989312-2745-41DE-9BC8-360C80869DFB}"/>
    <cellStyle name="Normal 5 8 2 2 2 4" xfId="40364" xr:uid="{EF2B6D48-CF90-4A63-8472-2A7969E3B1E6}"/>
    <cellStyle name="Normal 5 8 2 2 3" xfId="26600" xr:uid="{3B6CF826-2BF7-4624-AB4D-463220A701C2}"/>
    <cellStyle name="Normal 5 8 2 2 3 2" xfId="45362" xr:uid="{BC94BE1A-B0DC-4554-B9D3-78070BA21EBE}"/>
    <cellStyle name="Normal 5 8 2 2 4" xfId="17209" xr:uid="{0B370CC7-320B-4D8E-BF32-7D0576B26827}"/>
    <cellStyle name="Normal 5 8 2 2 5" xfId="35981" xr:uid="{3B2448B8-79A8-4C1B-93DD-4DF0C43B27BE}"/>
    <cellStyle name="Normal 5 8 2 2 6" xfId="54475" xr:uid="{789F2D10-E9C7-4568-992C-F17766899299}"/>
    <cellStyle name="Normal 5 8 2 2 7" xfId="62335" xr:uid="{F98BA26A-8C15-46A1-8440-F8578DDFEF1A}"/>
    <cellStyle name="Normal 5 8 2 3" xfId="12193" xr:uid="{499008CA-6EC9-45DA-8673-800AB7051358}"/>
    <cellStyle name="Normal 5 8 2 3 2" xfId="30984" xr:uid="{67456A3D-59F1-40EB-923D-FC627E78357E}"/>
    <cellStyle name="Normal 5 8 2 3 2 2" xfId="49746" xr:uid="{25EB0BED-E900-4194-BF38-2EAFD4437C18}"/>
    <cellStyle name="Normal 5 8 2 3 3" xfId="21593" xr:uid="{58DDBFDB-2BD3-4DF9-8571-340B1B1E5B24}"/>
    <cellStyle name="Normal 5 8 2 3 4" xfId="40365" xr:uid="{FCBC84CA-01C3-4117-A85F-0455BB45030A}"/>
    <cellStyle name="Normal 5 8 2 3 5" xfId="54476" xr:uid="{85F60C72-8162-472D-A4CD-3279568F9180}"/>
    <cellStyle name="Normal 5 8 2 3 6" xfId="62336" xr:uid="{01DCA44F-8D09-40F9-943C-6040EDAE2498}"/>
    <cellStyle name="Normal 5 8 2 4" xfId="9295" xr:uid="{BAEB28C5-5991-4B38-8116-0D2154558028}"/>
    <cellStyle name="Normal 5 8 2 4 2" xfId="28151" xr:uid="{218CF3B1-E16C-4301-98C5-6A7A46F47664}"/>
    <cellStyle name="Normal 5 8 2 4 2 2" xfId="46913" xr:uid="{4F7F90CE-F2D5-4A08-8103-02E513DE7C28}"/>
    <cellStyle name="Normal 5 8 2 4 3" xfId="18760" xr:uid="{B947447B-DDD3-4B73-B26D-B58F18F3BC14}"/>
    <cellStyle name="Normal 5 8 2 4 4" xfId="37532" xr:uid="{128729EE-59A8-47E6-8466-A1B3B95896C4}"/>
    <cellStyle name="Normal 5 8 2 5" xfId="24320" xr:uid="{3BA268AD-6658-47AA-B457-7400FE58F152}"/>
    <cellStyle name="Normal 5 8 2 5 2" xfId="43083" xr:uid="{D4553D2B-F63A-4B90-8A1C-10B673BB9BEA}"/>
    <cellStyle name="Normal 5 8 2 6" xfId="14929" xr:uid="{E4D3933C-7285-4A7D-A17E-1B8646527AA4}"/>
    <cellStyle name="Normal 5 8 2 7" xfId="33702" xr:uid="{26120E11-68D1-48AD-8888-08820342C485}"/>
    <cellStyle name="Normal 5 8 2 8" xfId="51643" xr:uid="{7A400E31-5944-4303-8FBF-4508D0639A7B}"/>
    <cellStyle name="Normal 5 8 2 9" xfId="5273" xr:uid="{7C784A15-7487-41FC-BE2B-9161D486C1F3}"/>
    <cellStyle name="Normal 5 8 3" xfId="6049" xr:uid="{DB491D4C-BCF0-4AD9-BE9A-F27585B22A93}"/>
    <cellStyle name="Normal 5 8 3 2" xfId="12194" xr:uid="{8CDD9B5A-BC12-49BE-A3C5-E156E31A4ABA}"/>
    <cellStyle name="Normal 5 8 3 2 2" xfId="30985" xr:uid="{D2F7C41A-4C44-44DB-90E7-4CD24ADB7025}"/>
    <cellStyle name="Normal 5 8 3 2 2 2" xfId="49747" xr:uid="{EDF701F6-F40B-4090-8DA9-23CB1458E2FA}"/>
    <cellStyle name="Normal 5 8 3 2 3" xfId="21594" xr:uid="{A9380575-2C1D-4E57-B704-CB7EE22802BD}"/>
    <cellStyle name="Normal 5 8 3 2 4" xfId="40366" xr:uid="{E2BD2932-CC7E-4E62-8779-3C50585B833C}"/>
    <cellStyle name="Normal 5 8 3 3" xfId="25096" xr:uid="{D7079EAF-A24A-4C9D-84BF-5EFABAF24DB6}"/>
    <cellStyle name="Normal 5 8 3 3 2" xfId="43858" xr:uid="{66FE2E70-1BD6-43C7-AE61-CDDB002CF970}"/>
    <cellStyle name="Normal 5 8 3 4" xfId="15705" xr:uid="{3269DF94-A73C-4FDE-A634-0C57E2F22399}"/>
    <cellStyle name="Normal 5 8 3 5" xfId="34477" xr:uid="{C2A044E5-69F0-49DA-843C-B1085842F935}"/>
    <cellStyle name="Normal 5 8 3 6" xfId="54477" xr:uid="{F912BA4F-FE06-4DED-B0DB-8146574B5BE0}"/>
    <cellStyle name="Normal 5 8 3 7" xfId="62337" xr:uid="{64663E35-5AC6-4669-906F-EB6087F2FCB6}"/>
    <cellStyle name="Normal 5 8 4" xfId="4498" xr:uid="{6283136D-3E1E-4C20-92E5-DC5B37B2B9D6}"/>
    <cellStyle name="Normal 5 8 4 2" xfId="12195" xr:uid="{7EDC2DCA-5E21-45B9-AF0D-8C555629C78E}"/>
    <cellStyle name="Normal 5 8 4 2 2" xfId="30986" xr:uid="{D5247781-4702-4EA0-9ECF-504EF218D2C8}"/>
    <cellStyle name="Normal 5 8 4 2 2 2" xfId="49748" xr:uid="{34497447-6535-48C0-9664-40C4537F7F3D}"/>
    <cellStyle name="Normal 5 8 4 2 3" xfId="21595" xr:uid="{B1F21CDC-CB14-475D-8942-C6D149804DE3}"/>
    <cellStyle name="Normal 5 8 4 2 4" xfId="40367" xr:uid="{89622FBE-E25A-4599-8783-F9EE852032B2}"/>
    <cellStyle name="Normal 5 8 4 3" xfId="23545" xr:uid="{7D5E9D72-BEA4-4F62-9933-E2741DE9EA1C}"/>
    <cellStyle name="Normal 5 8 4 3 2" xfId="42308" xr:uid="{71C5D8D2-5026-41DB-865D-C64F755D75F3}"/>
    <cellStyle name="Normal 5 8 4 4" xfId="14154" xr:uid="{E2F015A8-7891-428C-900A-91A22E69EB68}"/>
    <cellStyle name="Normal 5 8 4 5" xfId="32927" xr:uid="{AC32E610-8541-42A0-8C28-D370BF9B077D}"/>
    <cellStyle name="Normal 5 8 4 6" xfId="54478" xr:uid="{F702CAA2-1AB7-4117-B1AA-1F70C76F65F3}"/>
    <cellStyle name="Normal 5 8 4 7" xfId="62338" xr:uid="{BF0169A9-C98E-4CFA-B407-69CC10838D71}"/>
    <cellStyle name="Normal 5 8 5" xfId="7565" xr:uid="{5D45C0D8-A2A7-4A39-89A5-C395FA3451DC}"/>
    <cellStyle name="Normal 5 8 5 2" xfId="26599" xr:uid="{CEAC5CC6-E15F-4BB5-98C4-2BDF50723279}"/>
    <cellStyle name="Normal 5 8 5 2 2" xfId="45361" xr:uid="{83D4BF21-7D26-4C3D-AC1E-D712C10C8812}"/>
    <cellStyle name="Normal 5 8 5 3" xfId="17208" xr:uid="{77C88BC6-42CA-4803-B93C-7D07C74E0103}"/>
    <cellStyle name="Normal 5 8 5 4" xfId="35980" xr:uid="{F43250F0-3E70-46F8-9E24-C680319521BE}"/>
    <cellStyle name="Normal 5 8 6" xfId="9294" xr:uid="{945D97AA-FA63-4CF4-8EBF-9033B029CB92}"/>
    <cellStyle name="Normal 5 8 6 2" xfId="28150" xr:uid="{7A44AAC0-40FF-44F5-8452-CEC18308993B}"/>
    <cellStyle name="Normal 5 8 6 2 2" xfId="46912" xr:uid="{C9835A59-CD96-4EE8-9314-7F3312112F44}"/>
    <cellStyle name="Normal 5 8 6 3" xfId="18759" xr:uid="{4F90F0BE-72D9-49D0-A193-14F750DA0B47}"/>
    <cellStyle name="Normal 5 8 6 4" xfId="37531" xr:uid="{7E982376-2CAB-411F-A88C-565024353978}"/>
    <cellStyle name="Normal 5 8 7" xfId="22894" xr:uid="{F4DBC116-8E49-46D0-B090-1A73966D47B8}"/>
    <cellStyle name="Normal 5 8 7 2" xfId="41662" xr:uid="{44D9C345-96FE-48FB-BF05-6C0BB18BD12F}"/>
    <cellStyle name="Normal 5 8 8" xfId="13503" xr:uid="{2BC34D25-7690-4768-B6F4-C49EB2FADCC2}"/>
    <cellStyle name="Normal 5 8 9" xfId="32281" xr:uid="{3E4FBE7C-8A8A-4BFE-9A93-DE56CDDCA1D4}"/>
    <cellStyle name="Normal 5 9" xfId="454" xr:uid="{00000000-0005-0000-0000-0000C8010000}"/>
    <cellStyle name="Normal 5 9 10" xfId="58370" xr:uid="{867F4BA6-AEF1-46A2-A313-F6BB5BE7F208}"/>
    <cellStyle name="Normal 5 9 11" xfId="2120" xr:uid="{FFA28C2F-F062-4836-BA68-81ECCA39051D}"/>
    <cellStyle name="Normal 5 9 2" xfId="7567" xr:uid="{C21249A2-D0DB-42FB-998D-18A7E64473B2}"/>
    <cellStyle name="Normal 5 9 2 2" xfId="12196" xr:uid="{07CBF2BB-938D-43ED-BC53-399393B46235}"/>
    <cellStyle name="Normal 5 9 2 2 2" xfId="30987" xr:uid="{8CE8F9A1-57BE-43A8-983A-4C553BC55C2C}"/>
    <cellStyle name="Normal 5 9 2 2 2 2" xfId="49749" xr:uid="{DB0332AD-2767-4DA4-9604-CBF5108EDB48}"/>
    <cellStyle name="Normal 5 9 2 2 3" xfId="21596" xr:uid="{C8A0D830-3994-4352-BA96-F7284EC5EA3C}"/>
    <cellStyle name="Normal 5 9 2 2 4" xfId="40368" xr:uid="{BEF24DBA-AE58-4207-862B-CA99DF68ABB4}"/>
    <cellStyle name="Normal 5 9 2 3" xfId="26601" xr:uid="{4D6F74FA-31EE-43BB-B37F-FE90A92AFC52}"/>
    <cellStyle name="Normal 5 9 2 3 2" xfId="45363" xr:uid="{8FF97B2C-C6B5-4706-81DA-3C80E1C44DAB}"/>
    <cellStyle name="Normal 5 9 2 4" xfId="17210" xr:uid="{2E5465BB-C6BD-438D-BEF3-EE18BAD79819}"/>
    <cellStyle name="Normal 5 9 2 5" xfId="35982" xr:uid="{889DA8F2-E9AF-41E6-A2A0-C372D6825235}"/>
    <cellStyle name="Normal 5 9 2 6" xfId="54479" xr:uid="{379B12C5-6CA3-4D6F-A81E-3B7B8D2667D2}"/>
    <cellStyle name="Normal 5 9 2 7" xfId="62339" xr:uid="{400042AC-34B8-4B95-99DD-3E13BC6911D6}"/>
    <cellStyle name="Normal 5 9 3" xfId="12197" xr:uid="{2BAB3972-F7E6-466A-8776-0A575571103F}"/>
    <cellStyle name="Normal 5 9 3 2" xfId="30988" xr:uid="{1F1D8301-4E37-4BC1-9062-70FAAEF3D99F}"/>
    <cellStyle name="Normal 5 9 3 2 2" xfId="49750" xr:uid="{834AB42E-B54C-4E5F-B024-2C2742B5FB84}"/>
    <cellStyle name="Normal 5 9 3 3" xfId="21597" xr:uid="{F7443E5A-B96B-44D7-A657-5169B33C9469}"/>
    <cellStyle name="Normal 5 9 3 4" xfId="40369" xr:uid="{0965BAED-E4FD-464A-9642-D267D6B8202C}"/>
    <cellStyle name="Normal 5 9 3 5" xfId="54480" xr:uid="{C4A09F82-7130-470B-B94D-87D6EAF7750E}"/>
    <cellStyle name="Normal 5 9 3 6" xfId="62340" xr:uid="{44305653-2EA2-47E5-8A3A-C00E4B864795}"/>
    <cellStyle name="Normal 5 9 4" xfId="9296" xr:uid="{C1F28A13-6D0C-4CD1-BB80-3E5074752BF0}"/>
    <cellStyle name="Normal 5 9 4 2" xfId="28152" xr:uid="{39643475-40E0-40B7-AFB1-1D517C4AE53B}"/>
    <cellStyle name="Normal 5 9 4 2 2" xfId="46914" xr:uid="{D33C4CD7-DAC2-4369-AD75-FD422948E964}"/>
    <cellStyle name="Normal 5 9 4 3" xfId="18761" xr:uid="{116BF89D-996E-4123-AC21-2D47F4FD0A97}"/>
    <cellStyle name="Normal 5 9 4 4" xfId="37533" xr:uid="{24C20196-2A14-482B-9695-C42D543005E7}"/>
    <cellStyle name="Normal 5 9 5" xfId="23887" xr:uid="{D284A00C-AC94-48E5-8249-E98E4017FF5F}"/>
    <cellStyle name="Normal 5 9 5 2" xfId="42650" xr:uid="{81A339EA-67EE-47F8-BF2A-06B660055C42}"/>
    <cellStyle name="Normal 5 9 6" xfId="14496" xr:uid="{FCA98B7E-243A-4C44-86DF-9BCC62464664}"/>
    <cellStyle name="Normal 5 9 7" xfId="33269" xr:uid="{C77FE464-EC17-4AD9-9E95-9F1F66AE0234}"/>
    <cellStyle name="Normal 5 9 8" xfId="51644" xr:uid="{44E32D8F-6BFB-4A09-813F-81BE1584338C}"/>
    <cellStyle name="Normal 5 9 9" xfId="4840" xr:uid="{C7D9F15D-DCDD-42BB-9500-75F2D56AFBA4}"/>
    <cellStyle name="Normal 5_דוח מס 2012" xfId="455" xr:uid="{00000000-0005-0000-0000-0000C9010000}"/>
    <cellStyle name="Normal 50" xfId="456" xr:uid="{00000000-0005-0000-0000-0000CA010000}"/>
    <cellStyle name="Normal 51" xfId="457" xr:uid="{00000000-0005-0000-0000-0000CB010000}"/>
    <cellStyle name="Normal 52" xfId="458" xr:uid="{00000000-0005-0000-0000-0000CC010000}"/>
    <cellStyle name="Normal 53" xfId="459" xr:uid="{00000000-0005-0000-0000-0000CD010000}"/>
    <cellStyle name="Normal 54" xfId="9" xr:uid="{00000000-0005-0000-0000-0000CE010000}"/>
    <cellStyle name="Normal 55" xfId="618" xr:uid="{3F59503B-1F61-441A-A991-E80E992B7501}"/>
    <cellStyle name="Normal 56" xfId="622" xr:uid="{90FF617A-C9F4-403C-B7CF-2729C8DC1BC2}"/>
    <cellStyle name="Normal 57" xfId="63014" xr:uid="{C5FC68AE-762A-4A39-9D73-8B63E932CD4C}"/>
    <cellStyle name="Normal 58" xfId="63015" xr:uid="{B62E86D5-0F68-4F6A-BCE5-16BA8991F340}"/>
    <cellStyle name="Normal 59" xfId="63016" xr:uid="{69CEEC3A-FA64-403C-BFD3-2936DF06DAAA}"/>
    <cellStyle name="Normal 6" xfId="460" xr:uid="{00000000-0005-0000-0000-0000CF010000}"/>
    <cellStyle name="Normal 6 10" xfId="3040" xr:uid="{51DF4E56-406E-4DB5-BB0E-8303011D73B6}"/>
    <cellStyle name="Normal 6 10 10" xfId="59694" xr:uid="{6468076E-630E-4861-A123-1315F8A8EA14}"/>
    <cellStyle name="Normal 6 10 2" xfId="12199" xr:uid="{12ABBC1A-AF82-4C96-AC50-0C1CECDB8231}"/>
    <cellStyle name="Normal 6 10 2 2" xfId="30990" xr:uid="{7E4BF0F9-8BBD-4995-B255-C197A36184F9}"/>
    <cellStyle name="Normal 6 10 2 2 2" xfId="49752" xr:uid="{BF3E9745-863D-49DB-B10A-0501DFDCFD10}"/>
    <cellStyle name="Normal 6 10 2 3" xfId="21599" xr:uid="{91CFF9D6-0098-47A0-A46C-CBFFC142CF3D}"/>
    <cellStyle name="Normal 6 10 2 4" xfId="40371" xr:uid="{7DA5686A-9A83-46DA-8842-E60072E7DC25}"/>
    <cellStyle name="Normal 6 10 2 5" xfId="54482" xr:uid="{66762EE9-BB53-4445-8299-37819583B073}"/>
    <cellStyle name="Normal 6 10 2 6" xfId="62341" xr:uid="{989606DE-F13A-4E68-A6BF-EA2F0E3EBA88}"/>
    <cellStyle name="Normal 6 10 3" xfId="12200" xr:uid="{6772BBB2-6322-426F-9531-73DC0732AB30}"/>
    <cellStyle name="Normal 6 10 3 2" xfId="30991" xr:uid="{594CE131-1B66-4C9C-80D3-4B891A635302}"/>
    <cellStyle name="Normal 6 10 3 2 2" xfId="49753" xr:uid="{8FF003AE-D597-44B4-9F57-48B43DB98D70}"/>
    <cellStyle name="Normal 6 10 3 3" xfId="21600" xr:uid="{1B2F6D1B-F9C9-4F94-AFFC-83581E351117}"/>
    <cellStyle name="Normal 6 10 3 4" xfId="40372" xr:uid="{399CD80E-A2BF-47BC-BDB4-F4930F63D80B}"/>
    <cellStyle name="Normal 6 10 3 5" xfId="54483" xr:uid="{54F7FFCB-C282-46A2-B1D2-9905C4C7BC28}"/>
    <cellStyle name="Normal 6 10 3 6" xfId="62342" xr:uid="{8FE2164F-61F4-4EF0-A761-380D98929F82}"/>
    <cellStyle name="Normal 6 10 4" xfId="12198" xr:uid="{AC167731-5295-480C-A96A-2BD1D240DCD3}"/>
    <cellStyle name="Normal 6 10 4 2" xfId="30989" xr:uid="{B9C323F7-775D-44A0-B314-5C07AE002BB3}"/>
    <cellStyle name="Normal 6 10 4 2 2" xfId="49751" xr:uid="{868DCB42-15BD-4125-9A3A-646DD8C8B9C7}"/>
    <cellStyle name="Normal 6 10 4 3" xfId="21598" xr:uid="{FF79276C-B6AF-4F91-A9C1-9CD2E1584DAF}"/>
    <cellStyle name="Normal 6 10 4 4" xfId="40370" xr:uid="{29BB4E9F-9857-4769-8034-6F5BAA36E092}"/>
    <cellStyle name="Normal 6 10 5" xfId="24706" xr:uid="{F2A8AB95-12DB-4B23-8C2D-3965DE3D22C7}"/>
    <cellStyle name="Normal 6 10 5 2" xfId="43468" xr:uid="{24476553-F7AE-4301-9AA8-39CDD08A130D}"/>
    <cellStyle name="Normal 6 10 6" xfId="15315" xr:uid="{F1EFECCF-A21C-457C-A86C-806CDE53A504}"/>
    <cellStyle name="Normal 6 10 7" xfId="34087" xr:uid="{FC81EC59-8144-477A-96B8-F2BEEEFDC670}"/>
    <cellStyle name="Normal 6 10 8" xfId="54481" xr:uid="{A2A79DA0-E0B5-440A-A6FE-60CEB0ACED28}"/>
    <cellStyle name="Normal 6 10 9" xfId="5659" xr:uid="{0753FF4C-CB85-4509-B832-878EB6479F4C}"/>
    <cellStyle name="Normal 6 11" xfId="3041" xr:uid="{72420C1E-981A-4BB8-8E30-D5571761C676}"/>
    <cellStyle name="Normal 6 11 2" xfId="12201" xr:uid="{C9927091-8E4F-4AB0-8DC9-C49007BD3813}"/>
    <cellStyle name="Normal 6 11 3" xfId="23155" xr:uid="{23CE1AA2-53FE-4308-A04A-18F063C2DCB5}"/>
    <cellStyle name="Normal 6 11 3 2" xfId="41918" xr:uid="{6E5B0444-D3F4-490E-B204-5CE7567EB7B4}"/>
    <cellStyle name="Normal 6 11 4" xfId="13764" xr:uid="{1F99AE43-7921-440C-951C-B5296A0B8BB1}"/>
    <cellStyle name="Normal 6 11 5" xfId="32537" xr:uid="{25177D11-40C5-425E-9FDD-13CED5BB4D1A}"/>
    <cellStyle name="Normal 6 11 6" xfId="4108" xr:uid="{42148F88-2793-4501-BB3E-BEFE4EBF738E}"/>
    <cellStyle name="Normal 6 12" xfId="3042" xr:uid="{5EBE0343-2542-451C-88FC-B5F94775BA3B}"/>
    <cellStyle name="Normal 6 12 2" xfId="12202" xr:uid="{B72E4173-06F5-44E8-9A46-287783ADFF28}"/>
    <cellStyle name="Normal 6 12 3" xfId="26602" xr:uid="{05E4F5FD-3584-41CC-B402-17C4F2DE0AF3}"/>
    <cellStyle name="Normal 6 12 3 2" xfId="45364" xr:uid="{EFADE17A-643F-4917-9D23-AFF681799AF4}"/>
    <cellStyle name="Normal 6 12 4" xfId="17211" xr:uid="{2E1FA8A1-6F01-4433-B8AF-416E13014497}"/>
    <cellStyle name="Normal 6 12 5" xfId="35983" xr:uid="{04628EBC-4C80-461E-9953-AC82C7DE6B22}"/>
    <cellStyle name="Normal 6 12 6" xfId="7568" xr:uid="{FFC17545-D2D6-4503-96C5-52B157985C88}"/>
    <cellStyle name="Normal 6 13" xfId="9297" xr:uid="{604055E5-DD87-46A4-A9A3-C6BFC57C760B}"/>
    <cellStyle name="Normal 6 13 2" xfId="28153" xr:uid="{F5E67307-1844-4A28-A74E-72D4047AE577}"/>
    <cellStyle name="Normal 6 13 2 2" xfId="46915" xr:uid="{B765E64D-E37C-4ADC-BDA2-33EE701B40C1}"/>
    <cellStyle name="Normal 6 13 3" xfId="18762" xr:uid="{8740EC6B-C07F-44D1-9C5C-9DBD19B989A1}"/>
    <cellStyle name="Normal 6 13 4" xfId="37534" xr:uid="{86C69584-8C0E-47EA-AACC-51FB714D5A98}"/>
    <cellStyle name="Normal 6 14" xfId="22895" xr:uid="{FB93963C-5463-4BCF-9C60-7F6BA534EDAB}"/>
    <cellStyle name="Normal 6 14 2" xfId="41663" xr:uid="{F109DE3B-77C3-4004-B4B1-164095E60E57}"/>
    <cellStyle name="Normal 6 15" xfId="13504" xr:uid="{4DAA497A-1A78-4DBC-B495-87CB11C958B7}"/>
    <cellStyle name="Normal 6 16" xfId="32282" xr:uid="{8B798CBE-D3CF-4CCB-AD76-5AFFD4F83E9E}"/>
    <cellStyle name="Normal 6 17" xfId="51645" xr:uid="{01F3C4AA-7BB9-41BF-B430-890130F3D64D}"/>
    <cellStyle name="Normal 6 18" xfId="3849" xr:uid="{22E84B00-E16F-4BA9-9653-4591CD9AE2AC}"/>
    <cellStyle name="Normal 6 19" xfId="795" xr:uid="{FF89FCAF-7211-415B-98CC-D74E35FA8BF4}"/>
    <cellStyle name="Normal 6 2" xfId="461" xr:uid="{00000000-0005-0000-0000-0000D0010000}"/>
    <cellStyle name="Normal 6 2 2" xfId="1087" xr:uid="{ABB0B310-C457-40E4-8873-FBD933C69DCC}"/>
    <cellStyle name="Normal 6 2 3" xfId="3043" xr:uid="{3FB55FB6-47DC-445B-AA0B-C181B77C7AC5}"/>
    <cellStyle name="Normal 6 20" xfId="678" xr:uid="{B9C1E782-2ADE-4CAF-B7D0-F006D75796DD}"/>
    <cellStyle name="Normal 6 3" xfId="462" xr:uid="{00000000-0005-0000-0000-0000D1010000}"/>
    <cellStyle name="Normal 6 3 2" xfId="1088" xr:uid="{10290982-E736-4F83-A410-6CFCC47DE2A0}"/>
    <cellStyle name="Normal 6 3 3" xfId="3044" xr:uid="{F2B2749A-817D-47DD-902C-5A834AEB0FF0}"/>
    <cellStyle name="Normal 6 3 4" xfId="951" xr:uid="{6A44F413-797D-4648-AC21-ABF2653ED22E}"/>
    <cellStyle name="Normal 6 4" xfId="463" xr:uid="{00000000-0005-0000-0000-0000D2010000}"/>
    <cellStyle name="Normal 6 4 2" xfId="1089" xr:uid="{52DD6DCD-334E-46C3-BA16-F8E36EA13244}"/>
    <cellStyle name="Normal 6 4 3" xfId="62343" xr:uid="{FD9E89A3-4869-4B7D-81F0-29F53680AB88}"/>
    <cellStyle name="Normal 6 4 4" xfId="952" xr:uid="{0B41FFD3-0DA4-4799-BC78-3A3FB866F76D}"/>
    <cellStyle name="Normal 6 5" xfId="953" xr:uid="{73E07363-CD07-4CF5-9077-1309A78F4690}"/>
    <cellStyle name="Normal 6 5 2" xfId="1090" xr:uid="{B981E2C9-2FD1-4992-8D03-8BAB080A7C0D}"/>
    <cellStyle name="Normal 6 5 3" xfId="62344" xr:uid="{2267F85C-A03D-431C-9B7C-F52ABAF7EBED}"/>
    <cellStyle name="Normal 6 6" xfId="954" xr:uid="{CC480FCF-1E8F-473A-ABFA-829AE425A29D}"/>
    <cellStyle name="Normal 6 6 2" xfId="1091" xr:uid="{FEE94982-1EB5-41AB-9E39-754BE4CFE688}"/>
    <cellStyle name="Normal 6 6 3" xfId="62345" xr:uid="{3D80CA32-0BF1-4C13-A99A-29729EC8820C}"/>
    <cellStyle name="Normal 6 7" xfId="2126" xr:uid="{424FFECA-71C0-4C34-9971-C49377F62A0C}"/>
    <cellStyle name="Normal 6 7 10" xfId="51646" xr:uid="{7A69F7B1-4C5A-4911-9C70-19AF077DCE75}"/>
    <cellStyle name="Normal 6 7 11" xfId="3850" xr:uid="{47032481-BE48-45D6-B691-A4B9035998CD}"/>
    <cellStyle name="Normal 6 7 12" xfId="59695" xr:uid="{3CAF1871-7647-4492-BDA4-318D87B89B1D}"/>
    <cellStyle name="Normal 6 7 2" xfId="3045" xr:uid="{C8C5EAB5-77FB-4ECA-9B65-B545236A9B68}"/>
    <cellStyle name="Normal 6 7 2 10" xfId="59696" xr:uid="{ADEB2B98-2D8D-4E6B-9E11-37800495A86A}"/>
    <cellStyle name="Normal 6 7 2 2" xfId="7570" xr:uid="{41551390-D821-4D70-93A0-7B33C45787D1}"/>
    <cellStyle name="Normal 6 7 2 2 2" xfId="12203" xr:uid="{99C98DD0-FCB4-48E3-AAFF-12268F25E285}"/>
    <cellStyle name="Normal 6 7 2 2 2 2" xfId="30992" xr:uid="{274250E9-994C-40E1-8D02-5763B347D00C}"/>
    <cellStyle name="Normal 6 7 2 2 2 2 2" xfId="49754" xr:uid="{31DF6F42-84E6-461C-91EB-6388A93272AE}"/>
    <cellStyle name="Normal 6 7 2 2 2 3" xfId="21601" xr:uid="{FF94EE69-1C1D-4BB9-AFE4-86A47BB4FF7A}"/>
    <cellStyle name="Normal 6 7 2 2 2 4" xfId="40373" xr:uid="{2225DCC0-E74D-4830-A84B-7E5465464E04}"/>
    <cellStyle name="Normal 6 7 2 2 3" xfId="26604" xr:uid="{048A2174-A9C4-4837-A1DA-ED48E6AA18FA}"/>
    <cellStyle name="Normal 6 7 2 2 3 2" xfId="45366" xr:uid="{5E73EC33-D828-4754-B6D3-47687407508A}"/>
    <cellStyle name="Normal 6 7 2 2 4" xfId="17213" xr:uid="{FDDC9697-55D9-4EA3-A5EF-92B67F57CC12}"/>
    <cellStyle name="Normal 6 7 2 2 5" xfId="35985" xr:uid="{7E3D2653-91F7-4776-B03D-6C59F3FC6954}"/>
    <cellStyle name="Normal 6 7 2 2 6" xfId="54484" xr:uid="{E50CE3D5-7E20-4F73-8DC4-E06914475F35}"/>
    <cellStyle name="Normal 6 7 2 2 7" xfId="62346" xr:uid="{CA0EAFF7-4325-44C3-B936-34D12013ABAB}"/>
    <cellStyle name="Normal 6 7 2 3" xfId="12204" xr:uid="{98FF1DC4-9B57-4249-A5C6-782338DD46F2}"/>
    <cellStyle name="Normal 6 7 2 3 2" xfId="30993" xr:uid="{CE598617-AE0E-4396-8200-DF04B2DC2093}"/>
    <cellStyle name="Normal 6 7 2 3 2 2" xfId="49755" xr:uid="{E9934D84-9541-4ACD-A6B5-6F4DB7DD3A22}"/>
    <cellStyle name="Normal 6 7 2 3 3" xfId="21602" xr:uid="{967753CF-44C7-4DF3-AD80-34CB51325187}"/>
    <cellStyle name="Normal 6 7 2 3 4" xfId="40374" xr:uid="{C0914F7F-E198-4560-AC42-051428B13262}"/>
    <cellStyle name="Normal 6 7 2 3 5" xfId="54485" xr:uid="{D1A524A3-1798-4C63-BEBF-6CF8000872D8}"/>
    <cellStyle name="Normal 6 7 2 3 6" xfId="62347" xr:uid="{BA50863A-BF05-470E-82DF-88C300E2C8F2}"/>
    <cellStyle name="Normal 6 7 2 4" xfId="9299" xr:uid="{CDE9343D-094B-49F2-A597-B50F0EE2FF86}"/>
    <cellStyle name="Normal 6 7 2 4 2" xfId="28155" xr:uid="{FA5B29EE-0876-494E-91D9-A3D76D99935F}"/>
    <cellStyle name="Normal 6 7 2 4 2 2" xfId="46917" xr:uid="{C99D67AF-2235-4169-B7B2-562A6A22E0A7}"/>
    <cellStyle name="Normal 6 7 2 4 3" xfId="18764" xr:uid="{E9C81DF4-AD08-46FA-8158-57D61DB17808}"/>
    <cellStyle name="Normal 6 7 2 4 4" xfId="37536" xr:uid="{A510F7B7-E0DE-4161-9B99-5B21725DAFDA}"/>
    <cellStyle name="Normal 6 7 2 5" xfId="24145" xr:uid="{5FE7E4F0-BCE5-4B31-AE5C-56F6E2748DE1}"/>
    <cellStyle name="Normal 6 7 2 5 2" xfId="42908" xr:uid="{8204A42B-E933-42A4-8192-2F665F63EF36}"/>
    <cellStyle name="Normal 6 7 2 6" xfId="14754" xr:uid="{59EC474E-DA90-4C6E-B736-DE1AA09F0379}"/>
    <cellStyle name="Normal 6 7 2 7" xfId="33527" xr:uid="{534993DC-5AEB-4B48-BA9A-91FC0B7260E6}"/>
    <cellStyle name="Normal 6 7 2 8" xfId="51647" xr:uid="{D94414B8-E1D3-4F2B-AD79-563DA4315917}"/>
    <cellStyle name="Normal 6 7 2 9" xfId="5098" xr:uid="{FAF3AA12-BBD1-4095-B6A5-C8552F54100B}"/>
    <cellStyle name="Normal 6 7 3" xfId="5874" xr:uid="{FD072B84-8140-4B69-9336-671A2F0B20E7}"/>
    <cellStyle name="Normal 6 7 3 2" xfId="12205" xr:uid="{0A3E8F9D-BA27-4680-93DE-8C13E2EAFFA3}"/>
    <cellStyle name="Normal 6 7 3 2 2" xfId="30994" xr:uid="{499449BA-5AF0-40DC-9E98-0DEEAC505321}"/>
    <cellStyle name="Normal 6 7 3 2 2 2" xfId="49756" xr:uid="{2D9ADD19-CA40-4555-BB7F-F3B21AD4847B}"/>
    <cellStyle name="Normal 6 7 3 2 3" xfId="21603" xr:uid="{F850EA18-FB72-4517-9EE9-6F0CA32D0AD0}"/>
    <cellStyle name="Normal 6 7 3 2 4" xfId="40375" xr:uid="{44921F15-77CB-499B-BFC0-A9FF2E50E667}"/>
    <cellStyle name="Normal 6 7 3 3" xfId="24921" xr:uid="{9BE848C2-D8A2-4F1D-AC9E-666857E95F01}"/>
    <cellStyle name="Normal 6 7 3 3 2" xfId="43683" xr:uid="{AAF9C61E-53AF-48AC-8D05-6F28C7ECB6AD}"/>
    <cellStyle name="Normal 6 7 3 4" xfId="15530" xr:uid="{38DD7B7F-74AC-4896-8C9A-AE0B90F67224}"/>
    <cellStyle name="Normal 6 7 3 5" xfId="34302" xr:uid="{A2C56E30-C93D-4326-8AC8-99D2CB2702C9}"/>
    <cellStyle name="Normal 6 7 3 6" xfId="54486" xr:uid="{B3BCC456-45AA-4F4F-8A00-143575EEF3C8}"/>
    <cellStyle name="Normal 6 7 3 7" xfId="62348" xr:uid="{749A4B19-98FC-4C1B-BF2E-47653ED59700}"/>
    <cellStyle name="Normal 6 7 4" xfId="4323" xr:uid="{E4D66402-7652-4BCC-81A3-D2E3346799A4}"/>
    <cellStyle name="Normal 6 7 4 2" xfId="12206" xr:uid="{C083A1A3-11FB-4FCF-ADA2-7C7429B4996D}"/>
    <cellStyle name="Normal 6 7 4 2 2" xfId="30995" xr:uid="{5E845A29-E7BC-4C2E-9292-72775CB85241}"/>
    <cellStyle name="Normal 6 7 4 2 2 2" xfId="49757" xr:uid="{66CA43DE-A9E8-4935-96AB-1EFA7222D9ED}"/>
    <cellStyle name="Normal 6 7 4 2 3" xfId="21604" xr:uid="{CE8FE833-56C2-4AC4-B8B0-1209D93D6050}"/>
    <cellStyle name="Normal 6 7 4 2 4" xfId="40376" xr:uid="{B4149AC3-C4B2-431B-80A7-F85B67CB7E67}"/>
    <cellStyle name="Normal 6 7 4 3" xfId="23370" xr:uid="{61D25697-BBCF-472E-BDAB-1DC2E233A957}"/>
    <cellStyle name="Normal 6 7 4 3 2" xfId="42133" xr:uid="{A3CE1947-935F-4C39-A244-69396473D7BD}"/>
    <cellStyle name="Normal 6 7 4 4" xfId="13979" xr:uid="{D7C61F62-B24E-4AE1-98E2-FFBF96496163}"/>
    <cellStyle name="Normal 6 7 4 5" xfId="32752" xr:uid="{04F90D7A-2B4C-460C-A7D0-13EBF604CA2A}"/>
    <cellStyle name="Normal 6 7 4 6" xfId="54487" xr:uid="{F8D69EEC-15D0-4C0D-822E-55914325F7F3}"/>
    <cellStyle name="Normal 6 7 4 7" xfId="62349" xr:uid="{F4719D27-CDF1-4A00-A3F2-722C84B904EA}"/>
    <cellStyle name="Normal 6 7 5" xfId="7569" xr:uid="{BD34C33E-ED01-4478-8288-19D4608DF0D3}"/>
    <cellStyle name="Normal 6 7 5 2" xfId="26603" xr:uid="{3629036C-DE3E-48BB-9192-59C74202AA8E}"/>
    <cellStyle name="Normal 6 7 5 2 2" xfId="45365" xr:uid="{9EFADA5D-11BB-425F-99AA-DEE221D02D16}"/>
    <cellStyle name="Normal 6 7 5 3" xfId="17212" xr:uid="{4D327D60-7401-4166-A110-AC520A862BBD}"/>
    <cellStyle name="Normal 6 7 5 4" xfId="35984" xr:uid="{D17C103E-C375-478E-8AB6-16B776D1B278}"/>
    <cellStyle name="Normal 6 7 6" xfId="9298" xr:uid="{734DF143-C883-4B41-98D2-A9F6F694E0C0}"/>
    <cellStyle name="Normal 6 7 6 2" xfId="28154" xr:uid="{A51F3290-79DA-449F-8E89-338DB6405101}"/>
    <cellStyle name="Normal 6 7 6 2 2" xfId="46916" xr:uid="{99F5E9B8-BB8B-48A8-B8AE-928B7BB35B56}"/>
    <cellStyle name="Normal 6 7 6 3" xfId="18763" xr:uid="{D76FB5BC-2843-48A3-940B-A936FEDCBF32}"/>
    <cellStyle name="Normal 6 7 6 4" xfId="37535" xr:uid="{C02A5B9A-512E-47A5-9B17-F5A92C78A131}"/>
    <cellStyle name="Normal 6 7 7" xfId="22896" xr:uid="{2D39C3E5-EDA9-4F4D-9BBB-DA3E34E365FD}"/>
    <cellStyle name="Normal 6 7 7 2" xfId="41664" xr:uid="{27F7568E-4D7B-4EB0-8830-039698A099EA}"/>
    <cellStyle name="Normal 6 7 8" xfId="13505" xr:uid="{39B4A491-9C11-4B82-8E40-D253F794C1A2}"/>
    <cellStyle name="Normal 6 7 9" xfId="32283" xr:uid="{80AF0B4A-1A30-45A9-A6B2-5366F101655B}"/>
    <cellStyle name="Normal 6 8" xfId="1116" xr:uid="{3C4655A8-09EC-4F76-A67C-F9A7DE253402}"/>
    <cellStyle name="Normal 6 8 10" xfId="51648" xr:uid="{D1F41338-2547-4A42-A1C0-BEB3C0F5048A}"/>
    <cellStyle name="Normal 6 8 11" xfId="3851" xr:uid="{E2561549-2567-4D4A-9FF7-72EA4D628DF1}"/>
    <cellStyle name="Normal 6 8 12" xfId="59697" xr:uid="{3557E912-16BE-4945-92D8-9D699711C52F}"/>
    <cellStyle name="Normal 6 8 2" xfId="3046" xr:uid="{BBCB77D0-F96D-455B-991E-7504053EEF20}"/>
    <cellStyle name="Normal 6 8 2 10" xfId="59698" xr:uid="{D2C58074-47FE-485B-80D0-BA471A5C4B7A}"/>
    <cellStyle name="Normal 6 8 2 2" xfId="7572" xr:uid="{E252A0DD-97D2-40DE-AAF2-89DE2F7DBBC6}"/>
    <cellStyle name="Normal 6 8 2 2 2" xfId="12207" xr:uid="{47EA8ABC-D3F2-4DC8-B4CD-CE2B6DA3803A}"/>
    <cellStyle name="Normal 6 8 2 2 2 2" xfId="30996" xr:uid="{7780B0A8-E66B-41E4-9207-A5783EFB12AF}"/>
    <cellStyle name="Normal 6 8 2 2 2 2 2" xfId="49758" xr:uid="{4791787F-A993-4C0C-9F6A-51DE51349C91}"/>
    <cellStyle name="Normal 6 8 2 2 2 3" xfId="21605" xr:uid="{088B1278-6522-4AA6-B7CF-4A740781E9B7}"/>
    <cellStyle name="Normal 6 8 2 2 2 4" xfId="40377" xr:uid="{573A3E9E-99D4-4D87-B58A-8D9508913B3A}"/>
    <cellStyle name="Normal 6 8 2 2 3" xfId="26606" xr:uid="{2A59AF63-7407-41AE-82F4-F3D7976B8CF9}"/>
    <cellStyle name="Normal 6 8 2 2 3 2" xfId="45368" xr:uid="{C79DBE5A-D1C4-4FB0-993C-92407ADE96F4}"/>
    <cellStyle name="Normal 6 8 2 2 4" xfId="17215" xr:uid="{EDE5BD62-683D-441E-BF36-FE809610253E}"/>
    <cellStyle name="Normal 6 8 2 2 5" xfId="35987" xr:uid="{9508D2F3-0367-4623-B14D-82BB7E0CE59E}"/>
    <cellStyle name="Normal 6 8 2 2 6" xfId="54488" xr:uid="{90CCCD78-7C29-4BC2-9404-BB8F49509600}"/>
    <cellStyle name="Normal 6 8 2 2 7" xfId="62350" xr:uid="{8B957211-4F64-48A6-BC69-C88DB4BF6EE4}"/>
    <cellStyle name="Normal 6 8 2 3" xfId="12208" xr:uid="{A240C982-2EB2-4B98-AC22-30389502B5D3}"/>
    <cellStyle name="Normal 6 8 2 3 2" xfId="30997" xr:uid="{958CD569-9CF0-42CB-A13A-B4B6A40FA2A8}"/>
    <cellStyle name="Normal 6 8 2 3 2 2" xfId="49759" xr:uid="{8F2E82D8-CA88-4DE7-BF10-B044C2158EB7}"/>
    <cellStyle name="Normal 6 8 2 3 3" xfId="21606" xr:uid="{8918C786-F132-46AD-AB77-5576A6514D6A}"/>
    <cellStyle name="Normal 6 8 2 3 4" xfId="40378" xr:uid="{E4E0991F-25E1-42EA-9889-E58D6FC5B724}"/>
    <cellStyle name="Normal 6 8 2 3 5" xfId="54489" xr:uid="{1C5A1032-47FC-4A43-B1E5-4BAEB5640706}"/>
    <cellStyle name="Normal 6 8 2 3 6" xfId="62351" xr:uid="{46435EE6-FC9A-47A9-A6EB-29721EA23214}"/>
    <cellStyle name="Normal 6 8 2 4" xfId="9301" xr:uid="{1F90D5DE-AC38-49C7-8A69-8100E82524C0}"/>
    <cellStyle name="Normal 6 8 2 4 2" xfId="28157" xr:uid="{E5772178-D162-4A2A-AC9F-D88952AB18A2}"/>
    <cellStyle name="Normal 6 8 2 4 2 2" xfId="46919" xr:uid="{2D53B01B-A231-42F5-B708-2D28309A09CD}"/>
    <cellStyle name="Normal 6 8 2 4 3" xfId="18766" xr:uid="{9D84AF16-6B26-4782-9AAE-B3BAF46510EE}"/>
    <cellStyle name="Normal 6 8 2 4 4" xfId="37538" xr:uid="{9C9D93AE-9C98-4ED2-A4EB-91A1B5170AAD}"/>
    <cellStyle name="Normal 6 8 2 5" xfId="24363" xr:uid="{88174569-96A2-49D4-AF6C-16BD6FF9015D}"/>
    <cellStyle name="Normal 6 8 2 5 2" xfId="43126" xr:uid="{5177FEB9-E7A7-4FB5-84BB-423AA3455D56}"/>
    <cellStyle name="Normal 6 8 2 6" xfId="14972" xr:uid="{64AAE5CC-25F7-46FF-8962-24298ACF79D1}"/>
    <cellStyle name="Normal 6 8 2 7" xfId="33745" xr:uid="{1B2551AC-046A-425E-80B6-61D0F37A198B}"/>
    <cellStyle name="Normal 6 8 2 8" xfId="51649" xr:uid="{2EEE07CC-A77F-4958-BD03-35D58F2D672D}"/>
    <cellStyle name="Normal 6 8 2 9" xfId="5316" xr:uid="{60583CF4-660D-4694-BC57-E54096FE1867}"/>
    <cellStyle name="Normal 6 8 3" xfId="6092" xr:uid="{A6A54625-0D74-4F67-9E02-146D772483CC}"/>
    <cellStyle name="Normal 6 8 3 2" xfId="12209" xr:uid="{4CC62FF1-22B6-4998-8F87-790D8581343D}"/>
    <cellStyle name="Normal 6 8 3 2 2" xfId="30998" xr:uid="{4CCA6DEA-1306-4248-B0A0-C816AB37F65B}"/>
    <cellStyle name="Normal 6 8 3 2 2 2" xfId="49760" xr:uid="{ED5F9C60-42D5-4D97-91A3-FC4CF9C9E057}"/>
    <cellStyle name="Normal 6 8 3 2 3" xfId="21607" xr:uid="{503DED6B-1288-44B4-A115-3248D1E5038A}"/>
    <cellStyle name="Normal 6 8 3 2 4" xfId="40379" xr:uid="{0958F963-5902-4CAB-AEE7-8301FB0E5E07}"/>
    <cellStyle name="Normal 6 8 3 3" xfId="25139" xr:uid="{6516496E-EAB8-4379-90AE-66FCE3FE4FFF}"/>
    <cellStyle name="Normal 6 8 3 3 2" xfId="43901" xr:uid="{C0DD7268-E26D-4E51-85E5-403B34E68E4E}"/>
    <cellStyle name="Normal 6 8 3 4" xfId="15748" xr:uid="{665FF8C4-7A16-4209-9ABA-83EA4703D211}"/>
    <cellStyle name="Normal 6 8 3 5" xfId="34520" xr:uid="{6F1E486D-887E-4304-A5E1-55DEC66C9FC0}"/>
    <cellStyle name="Normal 6 8 3 6" xfId="54490" xr:uid="{736B9DA7-3B72-436D-9B60-56DC8B664724}"/>
    <cellStyle name="Normal 6 8 3 7" xfId="62352" xr:uid="{B8888614-5A9C-4A72-869E-FAA560125558}"/>
    <cellStyle name="Normal 6 8 4" xfId="4541" xr:uid="{6884AFE5-9CF8-4B7F-9F83-F38012A89711}"/>
    <cellStyle name="Normal 6 8 4 2" xfId="12210" xr:uid="{F009D0D3-F659-4D04-9F4F-1E7FE4AF7684}"/>
    <cellStyle name="Normal 6 8 4 2 2" xfId="30999" xr:uid="{8D419B45-A659-41F9-A07A-ABA1DF9208E0}"/>
    <cellStyle name="Normal 6 8 4 2 2 2" xfId="49761" xr:uid="{9A9EA931-63A8-4E2B-BFAD-4ACBF3FD781B}"/>
    <cellStyle name="Normal 6 8 4 2 3" xfId="21608" xr:uid="{A6C7B66A-E5F7-4CB5-B492-DA3CDE61D9C5}"/>
    <cellStyle name="Normal 6 8 4 2 4" xfId="40380" xr:uid="{3EC88DD0-9C54-4836-90A8-85BA8DF48DB4}"/>
    <cellStyle name="Normal 6 8 4 3" xfId="23588" xr:uid="{7C4B0446-6256-4C3B-8591-91A8E7191C63}"/>
    <cellStyle name="Normal 6 8 4 3 2" xfId="42351" xr:uid="{CDBF8089-9D44-4BA0-A8DA-FDE1B16022CB}"/>
    <cellStyle name="Normal 6 8 4 4" xfId="14197" xr:uid="{6B17747E-B7B4-462B-9E26-0A2D09DF71B0}"/>
    <cellStyle name="Normal 6 8 4 5" xfId="32970" xr:uid="{44FF9D5F-74C3-48E5-A758-FC5C8DF8849A}"/>
    <cellStyle name="Normal 6 8 4 6" xfId="54491" xr:uid="{0C93F58A-C9DA-4E62-80B0-CDB00EC35E7A}"/>
    <cellStyle name="Normal 6 8 4 7" xfId="62353" xr:uid="{87E360EA-B15B-4985-9431-A94E1C458856}"/>
    <cellStyle name="Normal 6 8 5" xfId="7571" xr:uid="{D289E49B-DB75-40EC-912A-6BB14F73A018}"/>
    <cellStyle name="Normal 6 8 5 2" xfId="26605" xr:uid="{028B6719-6802-431A-8E3B-4837C1D26AA0}"/>
    <cellStyle name="Normal 6 8 5 2 2" xfId="45367" xr:uid="{BD6FF5E5-B203-4F13-A854-BBDA141770B3}"/>
    <cellStyle name="Normal 6 8 5 3" xfId="17214" xr:uid="{447D5890-1624-49DC-81C9-0984F7AB6A13}"/>
    <cellStyle name="Normal 6 8 5 4" xfId="35986" xr:uid="{A79A2D51-3992-467F-961E-44B45A548DD4}"/>
    <cellStyle name="Normal 6 8 6" xfId="9300" xr:uid="{853B1AD5-9A47-45B9-8B1C-A38BBEA3318B}"/>
    <cellStyle name="Normal 6 8 6 2" xfId="28156" xr:uid="{04ABAE94-B29F-401C-8AF3-2D9218DF3086}"/>
    <cellStyle name="Normal 6 8 6 2 2" xfId="46918" xr:uid="{52FA6F27-3811-47D7-9027-8450CA07D144}"/>
    <cellStyle name="Normal 6 8 6 3" xfId="18765" xr:uid="{5446F379-56DE-4D64-9DB1-9CB9C42CC181}"/>
    <cellStyle name="Normal 6 8 6 4" xfId="37537" xr:uid="{F75B05CC-8184-4353-9900-E01F18230D74}"/>
    <cellStyle name="Normal 6 8 7" xfId="22897" xr:uid="{C825E1ED-E7C2-440C-AEBA-5A430A99F2C8}"/>
    <cellStyle name="Normal 6 8 7 2" xfId="41665" xr:uid="{0E059B79-880F-49E9-BEB6-0F04865B1498}"/>
    <cellStyle name="Normal 6 8 8" xfId="13506" xr:uid="{A80D8881-90B0-4413-822D-2A8910FC16F7}"/>
    <cellStyle name="Normal 6 8 9" xfId="32284" xr:uid="{F95542AA-4909-44F4-8710-2B9AEF751858}"/>
    <cellStyle name="Normal 6 9" xfId="3047" xr:uid="{8E0CF12A-6EB6-4BE7-8EA0-EC83773845E6}"/>
    <cellStyle name="Normal 6 9 10" xfId="59699" xr:uid="{7BA6DA72-6B75-496E-8CEF-5042A7DC6733}"/>
    <cellStyle name="Normal 6 9 2" xfId="7573" xr:uid="{D7E2AD24-924A-4350-9350-73F52F1412FC}"/>
    <cellStyle name="Normal 6 9 2 2" xfId="12211" xr:uid="{A66A1B3D-988E-475C-8B97-73EEFE1E1CB1}"/>
    <cellStyle name="Normal 6 9 2 2 2" xfId="31000" xr:uid="{3B1F9AC1-A18E-44E1-A1D4-091B454DE668}"/>
    <cellStyle name="Normal 6 9 2 2 2 2" xfId="49762" xr:uid="{309F080C-403D-4C04-A79E-19670F17DC45}"/>
    <cellStyle name="Normal 6 9 2 2 3" xfId="21609" xr:uid="{D96AFC99-2447-4AB7-BB06-A45DB8678FE2}"/>
    <cellStyle name="Normal 6 9 2 2 4" xfId="40381" xr:uid="{142FF0C5-D570-4661-BAA7-D34F3EF87E86}"/>
    <cellStyle name="Normal 6 9 2 3" xfId="26607" xr:uid="{8003106A-BF58-4BEE-96B7-CE00939E4354}"/>
    <cellStyle name="Normal 6 9 2 3 2" xfId="45369" xr:uid="{FA9BBB41-61AA-439F-BA01-834AE4EB17F6}"/>
    <cellStyle name="Normal 6 9 2 4" xfId="17216" xr:uid="{ED172663-3C99-40A1-B59C-0BCF46B4DB6D}"/>
    <cellStyle name="Normal 6 9 2 5" xfId="35988" xr:uid="{542C50EE-6927-4C95-8088-B0BC99D34192}"/>
    <cellStyle name="Normal 6 9 2 6" xfId="54492" xr:uid="{EDF63C03-6EB6-4315-B727-73DA05BF19F9}"/>
    <cellStyle name="Normal 6 9 2 7" xfId="62354" xr:uid="{C2C529C6-5619-4E4A-8E7A-EDAE7629A1ED}"/>
    <cellStyle name="Normal 6 9 3" xfId="12212" xr:uid="{E135CF28-D27C-4AC6-8BA7-1AD0CCA54CBC}"/>
    <cellStyle name="Normal 6 9 3 2" xfId="31001" xr:uid="{BBE29FD6-B398-4B28-9516-566FB0F9D68B}"/>
    <cellStyle name="Normal 6 9 3 2 2" xfId="49763" xr:uid="{991E3BDC-45BE-4868-BADA-6727486FFF25}"/>
    <cellStyle name="Normal 6 9 3 3" xfId="21610" xr:uid="{64013F83-B030-4377-BDA9-07E56B2533A0}"/>
    <cellStyle name="Normal 6 9 3 4" xfId="40382" xr:uid="{B31CC0C8-CB73-4877-AA9F-08BE9AB56D3A}"/>
    <cellStyle name="Normal 6 9 3 5" xfId="54493" xr:uid="{A47E2052-9194-4A8C-8100-F906C65E4FFA}"/>
    <cellStyle name="Normal 6 9 3 6" xfId="62355" xr:uid="{06DE8E5B-FD5B-4176-AB88-FAED448DF170}"/>
    <cellStyle name="Normal 6 9 4" xfId="9302" xr:uid="{F4EDD8CB-3110-4D35-B5EE-D779031229FE}"/>
    <cellStyle name="Normal 6 9 4 2" xfId="28158" xr:uid="{44AD318E-6692-4C8A-9312-78A3A31DFB7F}"/>
    <cellStyle name="Normal 6 9 4 2 2" xfId="46920" xr:uid="{2334C604-C500-4567-AAAD-4B106AF7C899}"/>
    <cellStyle name="Normal 6 9 4 3" xfId="18767" xr:uid="{D39B19D0-C572-421F-B476-30CC9158DA05}"/>
    <cellStyle name="Normal 6 9 4 4" xfId="37539" xr:uid="{C1A558E1-50C7-40D4-B8D8-4296B8F82C8D}"/>
    <cellStyle name="Normal 6 9 5" xfId="23930" xr:uid="{B397D294-926A-419A-BCA1-AD19B318036C}"/>
    <cellStyle name="Normal 6 9 5 2" xfId="42693" xr:uid="{A75B1F38-00B5-4046-B6B6-C5BB5A8262CE}"/>
    <cellStyle name="Normal 6 9 6" xfId="14539" xr:uid="{6CB9361C-B233-49C4-A68F-F8DCD366F136}"/>
    <cellStyle name="Normal 6 9 7" xfId="33312" xr:uid="{A7D9EDFC-7768-4F68-92C0-D5735CDE676C}"/>
    <cellStyle name="Normal 6 9 8" xfId="51650" xr:uid="{A8AD1C27-17F6-4151-8693-11308A295378}"/>
    <cellStyle name="Normal 6 9 9" xfId="4883" xr:uid="{89FA8A1B-5880-47FC-AD90-0D9AC4F091A0}"/>
    <cellStyle name="Normal 6_דוח מס 2012" xfId="464" xr:uid="{00000000-0005-0000-0000-0000D3010000}"/>
    <cellStyle name="Normal 60" xfId="63017" xr:uid="{DB80855E-FB63-4B5D-9EA1-F2CF56506980}"/>
    <cellStyle name="Normal 61" xfId="63018" xr:uid="{C3F8EFE5-0FBF-46FB-A0CD-44B6B34CFF39}"/>
    <cellStyle name="Normal 62" xfId="465" xr:uid="{00000000-0005-0000-0000-0000D4010000}"/>
    <cellStyle name="Normal 63" xfId="466" xr:uid="{00000000-0005-0000-0000-0000D5010000}"/>
    <cellStyle name="Normal 64" xfId="63019" xr:uid="{958AB62F-35A7-4AFB-A3F2-309D1F420AFB}"/>
    <cellStyle name="Normal 7" xfId="467" xr:uid="{00000000-0005-0000-0000-0000D6010000}"/>
    <cellStyle name="Normal 7 10" xfId="468" xr:uid="{00000000-0005-0000-0000-0000D7010000}"/>
    <cellStyle name="Normal 7 10 2" xfId="41666" xr:uid="{0204638E-6010-4394-84AF-0B08CFD79EA2}"/>
    <cellStyle name="Normal 7 10 3" xfId="22898" xr:uid="{4F845BC2-0F8D-49F5-B169-E35EF92E8412}"/>
    <cellStyle name="Normal 7 11" xfId="469" xr:uid="{00000000-0005-0000-0000-0000D8010000}"/>
    <cellStyle name="Normal 7 11 2" xfId="13507" xr:uid="{3D6FF080-F2E6-4DCC-8836-4CB66BFA7E11}"/>
    <cellStyle name="Normal 7 12" xfId="470" xr:uid="{00000000-0005-0000-0000-0000D9010000}"/>
    <cellStyle name="Normal 7 12 2" xfId="32285" xr:uid="{A9307406-5D43-411A-A6AB-1657D60D6BC8}"/>
    <cellStyle name="Normal 7 13" xfId="471" xr:uid="{00000000-0005-0000-0000-0000DA010000}"/>
    <cellStyle name="Normal 7 13 2" xfId="51651" xr:uid="{0B8742BE-1CBB-4C98-B622-90E049E07E29}"/>
    <cellStyle name="Normal 7 14" xfId="472" xr:uid="{00000000-0005-0000-0000-0000DB010000}"/>
    <cellStyle name="Normal 7 14 2" xfId="3852" xr:uid="{D9ED627B-A879-4D3B-A0CA-F125B62C52C0}"/>
    <cellStyle name="Normal 7 15" xfId="473" xr:uid="{00000000-0005-0000-0000-0000DC010000}"/>
    <cellStyle name="Normal 7 15 2" xfId="2127" xr:uid="{91E978D4-EC5A-496B-B523-87B28FBC1363}"/>
    <cellStyle name="Normal 7 16" xfId="679" xr:uid="{8ADC48AD-F92F-4E18-9AD1-50F9CDAD86F8}"/>
    <cellStyle name="Normal 7 2" xfId="474" xr:uid="{00000000-0005-0000-0000-0000DD010000}"/>
    <cellStyle name="Normal 7 2 10" xfId="32286" xr:uid="{44044E60-3976-4AFC-86C3-1CFDAB853DB8}"/>
    <cellStyle name="Normal 7 2 11" xfId="51652" xr:uid="{F53B1963-C238-4089-99A3-003AE35D11DE}"/>
    <cellStyle name="Normal 7 2 12" xfId="3853" xr:uid="{6C2E0E9F-6033-431C-975B-3BB2890B6808}"/>
    <cellStyle name="Normal 7 2 13" xfId="3048" xr:uid="{B9777815-E2DD-400D-8BBE-5ECDC5875106}"/>
    <cellStyle name="Normal 7 2 14" xfId="680" xr:uid="{2A709C63-344B-4911-AE41-D526AA53178C}"/>
    <cellStyle name="Normal 7 2 2" xfId="3049" xr:uid="{C3E12D37-EC4B-45A5-BA9A-1740B0C014B3}"/>
    <cellStyle name="Normal 7 2 2 10" xfId="58371" xr:uid="{CAE51F42-238C-44F2-814C-12C6CDFF368D}"/>
    <cellStyle name="Normal 7 2 2 2" xfId="7576" xr:uid="{E201640F-22E8-4FB4-9B7D-1C8573A8AAEC}"/>
    <cellStyle name="Normal 7 2 2 2 2" xfId="12213" xr:uid="{E4AFC7A3-4018-4F4D-9DDE-76C0989FDA13}"/>
    <cellStyle name="Normal 7 2 2 2 2 2" xfId="31002" xr:uid="{A00DF345-30B5-4191-B959-CD00C72085E1}"/>
    <cellStyle name="Normal 7 2 2 2 2 2 2" xfId="49764" xr:uid="{819F4406-F727-4DD4-9863-C04D3C017163}"/>
    <cellStyle name="Normal 7 2 2 2 2 3" xfId="21611" xr:uid="{3852C9BF-AB12-41DA-96AB-0E2CBC45B53E}"/>
    <cellStyle name="Normal 7 2 2 2 2 4" xfId="40383" xr:uid="{8F8828E7-6053-4027-8D89-1ECF8D51FCFA}"/>
    <cellStyle name="Normal 7 2 2 2 3" xfId="26610" xr:uid="{C3778E8C-47B1-4F83-B8B2-CAED41034336}"/>
    <cellStyle name="Normal 7 2 2 2 3 2" xfId="45372" xr:uid="{62E39558-492E-4373-B3B8-802E65C4AC2A}"/>
    <cellStyle name="Normal 7 2 2 2 4" xfId="17219" xr:uid="{07F5425C-5826-4A55-873B-A9224D95172B}"/>
    <cellStyle name="Normal 7 2 2 2 5" xfId="35991" xr:uid="{E01CBD0F-A336-4C0B-B377-AB10DA4F8CCC}"/>
    <cellStyle name="Normal 7 2 2 2 6" xfId="54494" xr:uid="{E114E0B9-D277-459F-AC60-CBFB30043566}"/>
    <cellStyle name="Normal 7 2 2 2 7" xfId="62356" xr:uid="{276AB859-C512-4DD4-8855-D2D4C8F63521}"/>
    <cellStyle name="Normal 7 2 2 3" xfId="12214" xr:uid="{B9EE8E52-7557-42B4-BB78-0849A827BEC6}"/>
    <cellStyle name="Normal 7 2 2 3 2" xfId="31003" xr:uid="{0E4AF440-0760-4A20-B5F4-668585DEB76C}"/>
    <cellStyle name="Normal 7 2 2 3 2 2" xfId="49765" xr:uid="{70E58AD0-FFBD-4824-BFD9-7E38E0B70F5D}"/>
    <cellStyle name="Normal 7 2 2 3 3" xfId="21612" xr:uid="{DCB3323C-3E46-47C8-BC03-7E778C4D5107}"/>
    <cellStyle name="Normal 7 2 2 3 4" xfId="40384" xr:uid="{E022361E-347C-4845-BF52-97726C071058}"/>
    <cellStyle name="Normal 7 2 2 3 5" xfId="54495" xr:uid="{DAF67C10-B16F-4681-88F1-8A6C19BBCA39}"/>
    <cellStyle name="Normal 7 2 2 3 6" xfId="62357" xr:uid="{FB183CB4-8F6B-4E12-9A6F-98065763924F}"/>
    <cellStyle name="Normal 7 2 2 4" xfId="9305" xr:uid="{C63BE4BB-B386-46E6-B358-A5EC96A77B6D}"/>
    <cellStyle name="Normal 7 2 2 4 2" xfId="28161" xr:uid="{F57442F5-C8B3-4A13-B6C5-4487E8027826}"/>
    <cellStyle name="Normal 7 2 2 4 2 2" xfId="46923" xr:uid="{A6C09F4F-57BE-48BC-9076-B587BA98C76B}"/>
    <cellStyle name="Normal 7 2 2 4 3" xfId="18770" xr:uid="{7884A565-C9F1-40F3-912F-56B2BD30EFAF}"/>
    <cellStyle name="Normal 7 2 2 4 4" xfId="37542" xr:uid="{95C4AACE-FAEF-4ED4-B100-CAB1474A680A}"/>
    <cellStyle name="Normal 7 2 2 5" xfId="24188" xr:uid="{9049ED87-A903-4144-92BA-6122ECFCA75D}"/>
    <cellStyle name="Normal 7 2 2 5 2" xfId="42951" xr:uid="{25553961-EAA2-4907-82C3-E6D5E5455282}"/>
    <cellStyle name="Normal 7 2 2 6" xfId="14797" xr:uid="{B03F6FE6-A60D-4D70-954A-706737E303AC}"/>
    <cellStyle name="Normal 7 2 2 7" xfId="33570" xr:uid="{FC16E1AD-48BC-410E-A77D-D50C23A444B3}"/>
    <cellStyle name="Normal 7 2 2 8" xfId="51653" xr:uid="{E1658424-B9C2-49CE-92C7-78FA5D87A448}"/>
    <cellStyle name="Normal 7 2 2 9" xfId="5141" xr:uid="{910AAFF1-4CC3-4ED5-BAC8-F45795DCBBFD}"/>
    <cellStyle name="Normal 7 2 3" xfId="5917" xr:uid="{F43C6E10-EFB2-4B30-ABD4-361FEFC0F978}"/>
    <cellStyle name="Normal 7 2 3 2" xfId="12215" xr:uid="{5178CB58-9BB5-46F5-8D26-61BCEF35E60A}"/>
    <cellStyle name="Normal 7 2 3 2 2" xfId="31004" xr:uid="{5C7F858B-AD7B-4A7A-9DE4-1B36895FA5C3}"/>
    <cellStyle name="Normal 7 2 3 2 2 2" xfId="49766" xr:uid="{8117D450-7EA0-45BF-AC80-F3185510AE29}"/>
    <cellStyle name="Normal 7 2 3 2 3" xfId="21613" xr:uid="{BCFA64A9-3942-47E5-BEBE-358138111C7B}"/>
    <cellStyle name="Normal 7 2 3 2 4" xfId="40385" xr:uid="{E8A7645B-B6D0-4519-B0EB-FBCE4565E3A7}"/>
    <cellStyle name="Normal 7 2 3 3" xfId="24964" xr:uid="{593684D3-6BF4-4D07-B61D-3CD4A61A4189}"/>
    <cellStyle name="Normal 7 2 3 3 2" xfId="43726" xr:uid="{BE9C0B54-B5B3-4992-9AE4-3258F6328C50}"/>
    <cellStyle name="Normal 7 2 3 4" xfId="15573" xr:uid="{85865E4C-480E-492C-995B-F120B2D58209}"/>
    <cellStyle name="Normal 7 2 3 5" xfId="34345" xr:uid="{1922AC66-E50B-4355-BC79-CFB1951D219C}"/>
    <cellStyle name="Normal 7 2 3 6" xfId="54496" xr:uid="{3C82EE06-BF86-459D-965D-32AF39B1052E}"/>
    <cellStyle name="Normal 7 2 3 7" xfId="62358" xr:uid="{8314E0EC-7F27-4E3B-B608-3D6A20E73CDD}"/>
    <cellStyle name="Normal 7 2 4" xfId="4366" xr:uid="{3052C921-ECB6-49ED-A7FD-34419C8FF3C8}"/>
    <cellStyle name="Normal 7 2 4 2" xfId="12216" xr:uid="{FDCD9E5A-E384-49BE-883E-FD74AF47F258}"/>
    <cellStyle name="Normal 7 2 4 2 2" xfId="31005" xr:uid="{1DA5507E-8233-4661-858A-D8F177BBF690}"/>
    <cellStyle name="Normal 7 2 4 2 2 2" xfId="49767" xr:uid="{0FF66D54-CF9D-4169-9644-8745FAF332B0}"/>
    <cellStyle name="Normal 7 2 4 2 3" xfId="21614" xr:uid="{C32CABB3-4B92-458B-9EB8-10F4600AC5A6}"/>
    <cellStyle name="Normal 7 2 4 2 4" xfId="40386" xr:uid="{DB4795F5-F47E-4966-AA42-3616F0D94678}"/>
    <cellStyle name="Normal 7 2 4 3" xfId="23413" xr:uid="{1D3D0F5F-93F5-4A80-9B8B-EA86C1CAA695}"/>
    <cellStyle name="Normal 7 2 4 3 2" xfId="42176" xr:uid="{5CA281AF-79ED-4EC3-89A6-06AC3532DAD1}"/>
    <cellStyle name="Normal 7 2 4 4" xfId="14022" xr:uid="{4EFC6C04-751D-4747-BFBD-54FA1E164731}"/>
    <cellStyle name="Normal 7 2 4 5" xfId="32795" xr:uid="{4D7437AD-5671-4155-B50C-DD6A6E82BC0F}"/>
    <cellStyle name="Normal 7 2 4 6" xfId="54497" xr:uid="{6ACDEA42-3A9C-4B49-AA48-4F81EE77C9A3}"/>
    <cellStyle name="Normal 7 2 4 7" xfId="62359" xr:uid="{A6DB206C-80FC-45D9-BB5A-93A813E95323}"/>
    <cellStyle name="Normal 7 2 5" xfId="7575" xr:uid="{E35553AB-71D8-471B-9DF5-38C519DC2418}"/>
    <cellStyle name="Normal 7 2 5 2" xfId="26609" xr:uid="{4E49931D-24D8-4C53-8AD9-55DF67E6A321}"/>
    <cellStyle name="Normal 7 2 5 2 2" xfId="45371" xr:uid="{4D58599C-65F4-4959-9A19-73884446A0D2}"/>
    <cellStyle name="Normal 7 2 5 3" xfId="17218" xr:uid="{D48C926D-D961-45FB-8890-A441D8280001}"/>
    <cellStyle name="Normal 7 2 5 4" xfId="35990" xr:uid="{03B90A54-81C5-4010-987E-B356A4FA0115}"/>
    <cellStyle name="Normal 7 2 6" xfId="8067" xr:uid="{AAA31632-2A18-427B-85FD-9A9D496E1D11}"/>
    <cellStyle name="Normal 7 2 7" xfId="9304" xr:uid="{E861CFA6-4CC6-426C-A770-3AF0EE714609}"/>
    <cellStyle name="Normal 7 2 7 2" xfId="28160" xr:uid="{B838277C-BEEF-499D-A59D-F22A5E005EFE}"/>
    <cellStyle name="Normal 7 2 7 2 2" xfId="46922" xr:uid="{3C9DBE3E-80E0-407D-B86B-768DB75A5DEF}"/>
    <cellStyle name="Normal 7 2 7 3" xfId="18769" xr:uid="{E593C490-6CFD-417D-956A-32081E12122E}"/>
    <cellStyle name="Normal 7 2 7 4" xfId="37541" xr:uid="{60481DC0-6821-48B8-8A4A-5848ED0EE9ED}"/>
    <cellStyle name="Normal 7 2 8" xfId="22899" xr:uid="{A4F66F12-6993-485C-B78C-76B7BD39CD1E}"/>
    <cellStyle name="Normal 7 2 8 2" xfId="41667" xr:uid="{5DCE54BF-196D-4A88-B41B-A13C8D8D8114}"/>
    <cellStyle name="Normal 7 2 9" xfId="13508" xr:uid="{5CAA8301-5253-4229-85B6-86F5A4FE9D96}"/>
    <cellStyle name="Normal 7 3" xfId="475" xr:uid="{00000000-0005-0000-0000-0000DE010000}"/>
    <cellStyle name="Normal 7 3 10" xfId="51654" xr:uid="{1683A738-C239-4A58-8D8D-202A2898D92A}"/>
    <cellStyle name="Normal 7 3 11" xfId="3854" xr:uid="{A08FBA64-A26C-457B-874D-EBCDE9B54490}"/>
    <cellStyle name="Normal 7 3 12" xfId="58372" xr:uid="{FD3B2C80-DCCC-479F-B19F-2A65718B944C}"/>
    <cellStyle name="Normal 7 3 13" xfId="3050" xr:uid="{063566AE-3848-4816-B62B-71E06F8DB717}"/>
    <cellStyle name="Normal 7 3 2" xfId="3051" xr:uid="{5D86A9CD-FDCB-4BC8-A877-7BD55B46204E}"/>
    <cellStyle name="Normal 7 3 2 10" xfId="58373" xr:uid="{CF37176F-EAE2-4971-A429-40DD538DF0FA}"/>
    <cellStyle name="Normal 7 3 2 2" xfId="7578" xr:uid="{82F73B87-2310-42E7-8170-DFECC54B0F09}"/>
    <cellStyle name="Normal 7 3 2 2 2" xfId="12217" xr:uid="{66AD3FCD-7AC9-49EF-B7BC-D70419C93767}"/>
    <cellStyle name="Normal 7 3 2 2 2 2" xfId="31006" xr:uid="{3A1D2562-BDD9-4330-9E07-4F7606771E6A}"/>
    <cellStyle name="Normal 7 3 2 2 2 2 2" xfId="49768" xr:uid="{D0563DB1-BB80-4993-A5A8-D10F73436D8E}"/>
    <cellStyle name="Normal 7 3 2 2 2 3" xfId="21615" xr:uid="{2CA8DDFB-B4D4-4D97-8E29-43FF96E9B3F7}"/>
    <cellStyle name="Normal 7 3 2 2 2 4" xfId="40387" xr:uid="{509BE84E-0EDD-4B14-8933-299D7233EDFD}"/>
    <cellStyle name="Normal 7 3 2 2 3" xfId="26612" xr:uid="{741E4AC8-CE15-434A-B97E-20EA68470618}"/>
    <cellStyle name="Normal 7 3 2 2 3 2" xfId="45374" xr:uid="{F774165E-A51F-4696-9E2E-2D17BF0044CD}"/>
    <cellStyle name="Normal 7 3 2 2 4" xfId="17221" xr:uid="{3E8E5E34-0A51-413B-8486-D15F3CCEEC36}"/>
    <cellStyle name="Normal 7 3 2 2 5" xfId="35993" xr:uid="{68EFC5C1-9DB6-4126-8E96-05A4810E542A}"/>
    <cellStyle name="Normal 7 3 2 2 6" xfId="54498" xr:uid="{F13D536A-23D3-4D8A-9073-F3F2C97CBF96}"/>
    <cellStyle name="Normal 7 3 2 2 7" xfId="62360" xr:uid="{E84C0EBC-E526-4758-BDCD-1A684C0C5C6C}"/>
    <cellStyle name="Normal 7 3 2 3" xfId="12218" xr:uid="{BDB2CDA0-3B40-46B7-B86A-A6536D85772C}"/>
    <cellStyle name="Normal 7 3 2 3 2" xfId="31007" xr:uid="{B962A8D1-E506-4D5F-9301-0C63D6BB1368}"/>
    <cellStyle name="Normal 7 3 2 3 2 2" xfId="49769" xr:uid="{604653C0-EA51-47A3-AD6E-507E97E5AD07}"/>
    <cellStyle name="Normal 7 3 2 3 3" xfId="21616" xr:uid="{431319D2-067D-438B-A3BD-265ACDA4F6CC}"/>
    <cellStyle name="Normal 7 3 2 3 4" xfId="40388" xr:uid="{89ACDAF2-0F61-410C-8667-0563C1CC84CB}"/>
    <cellStyle name="Normal 7 3 2 3 5" xfId="54499" xr:uid="{03B43A20-1755-41E3-A07B-4114A8429936}"/>
    <cellStyle name="Normal 7 3 2 3 6" xfId="62361" xr:uid="{D5037313-02EF-43D9-8E84-33B2CCC670AB}"/>
    <cellStyle name="Normal 7 3 2 4" xfId="9307" xr:uid="{AA189DB6-5AEB-463D-8904-ACC2D3B49578}"/>
    <cellStyle name="Normal 7 3 2 4 2" xfId="28163" xr:uid="{7C536DBA-F618-4B24-AC53-A0876C01DA80}"/>
    <cellStyle name="Normal 7 3 2 4 2 2" xfId="46925" xr:uid="{095C59D3-9AC0-4B46-8B9B-000A83F6331E}"/>
    <cellStyle name="Normal 7 3 2 4 3" xfId="18772" xr:uid="{BFFE8C30-7113-4476-B740-B1D3743924CB}"/>
    <cellStyle name="Normal 7 3 2 4 4" xfId="37544" xr:uid="{5DAF200B-78FF-4744-92CE-D0D41E9AA606}"/>
    <cellStyle name="Normal 7 3 2 5" xfId="24406" xr:uid="{A97F0A93-2EC4-4A31-9A74-A6DD75D12FCC}"/>
    <cellStyle name="Normal 7 3 2 5 2" xfId="43169" xr:uid="{70F1EC69-91B6-4F78-8A6D-0AFFA8757723}"/>
    <cellStyle name="Normal 7 3 2 6" xfId="15015" xr:uid="{E2B88CEE-7C3A-4D5C-8AC9-F8D3DE46D088}"/>
    <cellStyle name="Normal 7 3 2 7" xfId="33788" xr:uid="{88A0F019-4F2F-4755-8A04-74D842AD9D90}"/>
    <cellStyle name="Normal 7 3 2 8" xfId="51655" xr:uid="{4FD0DFC7-4FBB-487E-8574-A54F5B6AC3DB}"/>
    <cellStyle name="Normal 7 3 2 9" xfId="5359" xr:uid="{494D09AE-53FA-451F-B113-3B5482E7B636}"/>
    <cellStyle name="Normal 7 3 3" xfId="6135" xr:uid="{523EB5E4-5F23-4189-96DB-F37AFD21941A}"/>
    <cellStyle name="Normal 7 3 3 2" xfId="12219" xr:uid="{40BB751A-E144-4FAE-8D23-01C4E036D135}"/>
    <cellStyle name="Normal 7 3 3 2 2" xfId="31008" xr:uid="{4A530DEC-C49A-4CBE-A158-578AA05497D6}"/>
    <cellStyle name="Normal 7 3 3 2 2 2" xfId="49770" xr:uid="{1513E491-B3D5-40DC-A9FD-D0E26C9472A7}"/>
    <cellStyle name="Normal 7 3 3 2 3" xfId="21617" xr:uid="{803B9182-C205-40D2-BC69-2F63A99D416E}"/>
    <cellStyle name="Normal 7 3 3 2 4" xfId="40389" xr:uid="{A5B405F2-A767-4A8A-9404-67DE8C51E6E9}"/>
    <cellStyle name="Normal 7 3 3 3" xfId="25182" xr:uid="{C6D40A8A-880C-4341-9FB9-81635D22869B}"/>
    <cellStyle name="Normal 7 3 3 3 2" xfId="43944" xr:uid="{2134EE05-4D63-46FF-8686-ADEF4EEAEEAE}"/>
    <cellStyle name="Normal 7 3 3 4" xfId="15791" xr:uid="{47C2C878-39B7-437C-BE8E-D8CEE91E5483}"/>
    <cellStyle name="Normal 7 3 3 5" xfId="34563" xr:uid="{5260B18C-91CE-4460-87DF-2E1875910B4B}"/>
    <cellStyle name="Normal 7 3 3 6" xfId="54500" xr:uid="{454802A3-8224-4DB1-A9DA-03F2F0923CC5}"/>
    <cellStyle name="Normal 7 3 3 7" xfId="62362" xr:uid="{F9799F3B-A5AF-4A39-889B-650E352AF515}"/>
    <cellStyle name="Normal 7 3 4" xfId="4584" xr:uid="{C877D28D-37F5-4B23-B277-8D40D1395979}"/>
    <cellStyle name="Normal 7 3 4 2" xfId="12220" xr:uid="{67C10069-B504-4BA3-B712-273B9F339D81}"/>
    <cellStyle name="Normal 7 3 4 2 2" xfId="31009" xr:uid="{5BFBE5AF-5686-4CBF-AC97-D4E781DA7836}"/>
    <cellStyle name="Normal 7 3 4 2 2 2" xfId="49771" xr:uid="{160F080F-D717-4336-B43A-57B6C9E8C09D}"/>
    <cellStyle name="Normal 7 3 4 2 3" xfId="21618" xr:uid="{B2FAF7F5-DB11-4280-9C00-82102E491804}"/>
    <cellStyle name="Normal 7 3 4 2 4" xfId="40390" xr:uid="{F32BF8C6-902B-439E-A641-A043F6851BB3}"/>
    <cellStyle name="Normal 7 3 4 3" xfId="23631" xr:uid="{D745E0BE-B084-42FB-A228-48D63FA397B0}"/>
    <cellStyle name="Normal 7 3 4 3 2" xfId="42394" xr:uid="{610DF030-DD99-4A66-A478-4C3CCF522DE7}"/>
    <cellStyle name="Normal 7 3 4 4" xfId="14240" xr:uid="{AF90D691-0D21-4499-B334-D7FAB20947E7}"/>
    <cellStyle name="Normal 7 3 4 5" xfId="33013" xr:uid="{7C98B2ED-A933-4727-B598-137E1FD62F57}"/>
    <cellStyle name="Normal 7 3 4 6" xfId="54501" xr:uid="{68B691FC-D40A-442C-A7BE-A781A8A11102}"/>
    <cellStyle name="Normal 7 3 4 7" xfId="62363" xr:uid="{7881640A-D6D7-4AD7-8BA6-8248BD49C621}"/>
    <cellStyle name="Normal 7 3 5" xfId="7577" xr:uid="{5AC45BE9-D1FA-4D63-9861-2A9059B0249E}"/>
    <cellStyle name="Normal 7 3 5 2" xfId="26611" xr:uid="{A638F8F9-4C66-4E7F-9A5B-D8AA9D5305A4}"/>
    <cellStyle name="Normal 7 3 5 2 2" xfId="45373" xr:uid="{41FB95A2-92E9-49C1-86A6-0DF32F348B46}"/>
    <cellStyle name="Normal 7 3 5 3" xfId="17220" xr:uid="{5555C26F-16E1-46D7-8195-8F4C83BFBCBB}"/>
    <cellStyle name="Normal 7 3 5 4" xfId="35992" xr:uid="{EBDE3E9D-2A11-4FEC-B0CC-472A6C2AF7B9}"/>
    <cellStyle name="Normal 7 3 6" xfId="9306" xr:uid="{9CA31CE0-4AAB-4366-8FBA-FA95E633A8AB}"/>
    <cellStyle name="Normal 7 3 6 2" xfId="28162" xr:uid="{A352E8F5-FC0A-43D6-9354-41AEEE682647}"/>
    <cellStyle name="Normal 7 3 6 2 2" xfId="46924" xr:uid="{FBA178DD-76AE-40F5-91DC-1C46446DA2E0}"/>
    <cellStyle name="Normal 7 3 6 3" xfId="18771" xr:uid="{5FAC951A-7CC0-4DB9-9B8B-52C6B233B065}"/>
    <cellStyle name="Normal 7 3 6 4" xfId="37543" xr:uid="{11591697-7E9D-49EB-9056-C5A153AB5724}"/>
    <cellStyle name="Normal 7 3 7" xfId="22900" xr:uid="{81AC4705-7EFC-425C-8EB1-F635F5A19822}"/>
    <cellStyle name="Normal 7 3 7 2" xfId="41668" xr:uid="{2E903905-BA6E-4A03-A011-B5402B7DDA56}"/>
    <cellStyle name="Normal 7 3 8" xfId="13509" xr:uid="{82A976A3-9746-4A11-858A-CB38AF004403}"/>
    <cellStyle name="Normal 7 3 9" xfId="32287" xr:uid="{6262FAE4-B415-45E6-894F-05C3387D2DDE}"/>
    <cellStyle name="Normal 7 4" xfId="476" xr:uid="{00000000-0005-0000-0000-0000DF010000}"/>
    <cellStyle name="Normal 7 4 10" xfId="58374" xr:uid="{92FB621A-A66C-4466-91B1-5AAD65D06A83}"/>
    <cellStyle name="Normal 7 4 11" xfId="3052" xr:uid="{751A6C61-C39B-4BF8-8FE1-024479DF7BE2}"/>
    <cellStyle name="Normal 7 4 2" xfId="7579" xr:uid="{DF0A8C0A-47A4-4D7F-8CFD-528B1E38989C}"/>
    <cellStyle name="Normal 7 4 2 2" xfId="12221" xr:uid="{CE398BEB-9510-4913-967D-E6BB8220884E}"/>
    <cellStyle name="Normal 7 4 2 2 2" xfId="31010" xr:uid="{FFC15A49-9B34-44CE-84EC-771F93C73175}"/>
    <cellStyle name="Normal 7 4 2 2 2 2" xfId="49772" xr:uid="{B2D8863C-4277-4A01-B30F-00A228FAA574}"/>
    <cellStyle name="Normal 7 4 2 2 3" xfId="21619" xr:uid="{CE62A9EA-C3B9-42E9-A58F-BF3DDA505D31}"/>
    <cellStyle name="Normal 7 4 2 2 4" xfId="40391" xr:uid="{E45A6696-7463-49DD-B6FD-3EB66DE947E2}"/>
    <cellStyle name="Normal 7 4 2 3" xfId="26613" xr:uid="{0322B8CB-B860-4B9A-A52E-75062D500CA2}"/>
    <cellStyle name="Normal 7 4 2 3 2" xfId="45375" xr:uid="{D547262C-A2AC-43E2-ACC1-968833EB5BAB}"/>
    <cellStyle name="Normal 7 4 2 4" xfId="17222" xr:uid="{E35A466A-BB6D-4187-AD04-B4955BB12D4A}"/>
    <cellStyle name="Normal 7 4 2 5" xfId="35994" xr:uid="{7406AF3C-984D-4663-A17B-5E0981E873DA}"/>
    <cellStyle name="Normal 7 4 2 6" xfId="54502" xr:uid="{BF309941-9A5D-4B22-BD38-492CE5AD0147}"/>
    <cellStyle name="Normal 7 4 2 7" xfId="62364" xr:uid="{687D268A-09A1-4296-B694-2AD0E7B23674}"/>
    <cellStyle name="Normal 7 4 3" xfId="12222" xr:uid="{9E553D08-115D-45DF-BAAD-C5F0316EEA28}"/>
    <cellStyle name="Normal 7 4 3 2" xfId="31011" xr:uid="{8AE26156-D4F0-4B4B-8BD3-B796EC0CBF75}"/>
    <cellStyle name="Normal 7 4 3 2 2" xfId="49773" xr:uid="{6D4BA33E-B169-4A07-A7A4-100D3E34B51C}"/>
    <cellStyle name="Normal 7 4 3 3" xfId="21620" xr:uid="{6E5FE2F2-302F-49A8-8B1C-704D5FF7E914}"/>
    <cellStyle name="Normal 7 4 3 4" xfId="40392" xr:uid="{ED1EF86C-6EA0-4E55-AAEF-7690548DD802}"/>
    <cellStyle name="Normal 7 4 3 5" xfId="54503" xr:uid="{D5447C94-EF9C-45A2-85D6-FC68AC32DB5A}"/>
    <cellStyle name="Normal 7 4 3 6" xfId="62365" xr:uid="{E5F5EDAA-3FC5-4894-9A0D-3B37E870645A}"/>
    <cellStyle name="Normal 7 4 4" xfId="9308" xr:uid="{73C82065-EA53-44F4-8404-5056A16383BB}"/>
    <cellStyle name="Normal 7 4 4 2" xfId="28164" xr:uid="{DAD2C9F9-552B-4608-ABE0-4BFD21D678C3}"/>
    <cellStyle name="Normal 7 4 4 2 2" xfId="46926" xr:uid="{07E27E25-BC07-44FF-BFC6-16ACC0F10FCC}"/>
    <cellStyle name="Normal 7 4 4 3" xfId="18773" xr:uid="{67EFBF55-B350-44DC-8760-F3C3D426EF8B}"/>
    <cellStyle name="Normal 7 4 4 4" xfId="37545" xr:uid="{BA58137B-0208-4445-8025-E76F44FC136F}"/>
    <cellStyle name="Normal 7 4 5" xfId="23973" xr:uid="{E2AE5F04-1131-4086-9947-99B457515916}"/>
    <cellStyle name="Normal 7 4 5 2" xfId="42736" xr:uid="{A76D540A-AE55-48B1-8B06-42557B0443AF}"/>
    <cellStyle name="Normal 7 4 6" xfId="14582" xr:uid="{205C59AB-F272-44AF-BE43-38F3F4E18302}"/>
    <cellStyle name="Normal 7 4 7" xfId="33355" xr:uid="{25ACA4DA-637A-4FB7-B38C-7D7DAF8A27C7}"/>
    <cellStyle name="Normal 7 4 8" xfId="51656" xr:uid="{F22D5B5E-B115-4846-B6E8-E338B5C7DC66}"/>
    <cellStyle name="Normal 7 4 9" xfId="4926" xr:uid="{8556E88B-F5AF-402B-85E9-E86C4013FFE8}"/>
    <cellStyle name="Normal 7 5" xfId="477" xr:uid="{00000000-0005-0000-0000-0000E0010000}"/>
    <cellStyle name="Normal 7 5 10" xfId="58375" xr:uid="{37A57B8E-3F9B-4AF0-AC4B-12E9F7215714}"/>
    <cellStyle name="Normal 7 5 11" xfId="3053" xr:uid="{5784E30A-5030-4AD8-8B29-9F849D1D9CBE}"/>
    <cellStyle name="Normal 7 5 2" xfId="12224" xr:uid="{D5D00DF5-0346-452D-8E48-D50E48E3CB39}"/>
    <cellStyle name="Normal 7 5 2 2" xfId="31013" xr:uid="{BAB874C8-B110-4FD1-B11C-29C6DDC84BD2}"/>
    <cellStyle name="Normal 7 5 2 2 2" xfId="49775" xr:uid="{C3B09307-BC23-4674-BA1F-AB736533622E}"/>
    <cellStyle name="Normal 7 5 2 3" xfId="21622" xr:uid="{0FD41322-228E-4202-84CF-7318FC5C3B38}"/>
    <cellStyle name="Normal 7 5 2 4" xfId="40394" xr:uid="{7060159E-4004-4E73-8E8A-54A28E120855}"/>
    <cellStyle name="Normal 7 5 2 5" xfId="54505" xr:uid="{94FC71A4-6699-4F2C-8BD9-3F5BC82152EA}"/>
    <cellStyle name="Normal 7 5 2 6" xfId="62366" xr:uid="{674863C4-7961-4B4F-BB80-24F8BD0EF2D8}"/>
    <cellStyle name="Normal 7 5 3" xfId="12225" xr:uid="{CBA24625-FE14-4E3C-BAD7-D90C56074AAF}"/>
    <cellStyle name="Normal 7 5 3 2" xfId="31014" xr:uid="{91E3C79E-1997-4C2F-ABC9-A7178E2CF902}"/>
    <cellStyle name="Normal 7 5 3 2 2" xfId="49776" xr:uid="{3A560E00-B5CE-4A2E-9B06-25EEEC83BC73}"/>
    <cellStyle name="Normal 7 5 3 3" xfId="21623" xr:uid="{EF96A24E-36B6-42BB-B4B2-B5727607C796}"/>
    <cellStyle name="Normal 7 5 3 4" xfId="40395" xr:uid="{9A23CEE4-084C-4906-9A4C-20BD407539E0}"/>
    <cellStyle name="Normal 7 5 3 5" xfId="54506" xr:uid="{82988F35-9F0A-4510-BC82-6B775EFA9C92}"/>
    <cellStyle name="Normal 7 5 3 6" xfId="62367" xr:uid="{541F4DB9-BCFA-4A76-B610-50C29C0DC185}"/>
    <cellStyle name="Normal 7 5 4" xfId="12223" xr:uid="{7713FA55-BF09-45EC-8F76-BDE1F5F5D438}"/>
    <cellStyle name="Normal 7 5 4 2" xfId="31012" xr:uid="{81A1E7AF-DFC2-4A24-A900-D40B85D3E9A7}"/>
    <cellStyle name="Normal 7 5 4 2 2" xfId="49774" xr:uid="{E5CFB0C9-71CA-4479-B5B6-777D849106D4}"/>
    <cellStyle name="Normal 7 5 4 3" xfId="21621" xr:uid="{64EC94F7-3292-4065-9CFD-5C99929A357A}"/>
    <cellStyle name="Normal 7 5 4 4" xfId="40393" xr:uid="{25298BBC-EA08-4BE1-8BC8-6153AFB9DACF}"/>
    <cellStyle name="Normal 7 5 5" xfId="24749" xr:uid="{45563D4D-DC1C-4DC1-8617-87431F076CE0}"/>
    <cellStyle name="Normal 7 5 5 2" xfId="43511" xr:uid="{A87D1654-CD3A-4BD9-ABFB-99D7CC1A06D3}"/>
    <cellStyle name="Normal 7 5 6" xfId="15358" xr:uid="{7A48F977-6885-4008-B72C-69A1CBB91970}"/>
    <cellStyle name="Normal 7 5 7" xfId="34130" xr:uid="{F8574119-5A33-47A8-85C1-F0A4BB6C6A34}"/>
    <cellStyle name="Normal 7 5 8" xfId="54504" xr:uid="{BFFA9A76-6A5B-41F6-AA0B-EA6400F7593B}"/>
    <cellStyle name="Normal 7 5 9" xfId="5702" xr:uid="{F0951396-C513-4790-B8C0-A3C8C35EAC66}"/>
    <cellStyle name="Normal 7 6" xfId="478" xr:uid="{00000000-0005-0000-0000-0000E1010000}"/>
    <cellStyle name="Normal 7 6 2" xfId="23198" xr:uid="{4F11E1AF-1713-4380-88A8-14A58A3FE13F}"/>
    <cellStyle name="Normal 7 6 2 2" xfId="41961" xr:uid="{BC427A2A-9108-4711-A2E2-15CCF7AEF01A}"/>
    <cellStyle name="Normal 7 6 3" xfId="13807" xr:uid="{27C55C09-7AC2-49F5-AFB4-6E8358975D77}"/>
    <cellStyle name="Normal 7 6 4" xfId="32580" xr:uid="{D94B461F-66FA-4FFB-84C3-DCD2E54EE982}"/>
    <cellStyle name="Normal 7 6 5" xfId="4151" xr:uid="{B14D791D-4A1A-42B4-8193-81AE1FEF786E}"/>
    <cellStyle name="Normal 7 6 6" xfId="3054" xr:uid="{42CA2DAF-35EB-491B-A8BB-26D110803649}"/>
    <cellStyle name="Normal 7 7" xfId="479" xr:uid="{00000000-0005-0000-0000-0000E2010000}"/>
    <cellStyle name="Normal 7 7 2" xfId="26608" xr:uid="{791ED7F6-98FA-44E8-A086-2E52AE0F8A8F}"/>
    <cellStyle name="Normal 7 7 2 2" xfId="45370" xr:uid="{045818B2-6BDD-4152-AE0B-C88A9F1D6CC8}"/>
    <cellStyle name="Normal 7 7 3" xfId="17217" xr:uid="{5B0981B4-C9C2-4622-98F1-3F2BE6156D22}"/>
    <cellStyle name="Normal 7 7 4" xfId="35989" xr:uid="{22ABB386-8B67-484B-B41C-CD24C44D129B}"/>
    <cellStyle name="Normal 7 7 5" xfId="7574" xr:uid="{02D58111-DF9E-4AF3-BA7A-69C8BCC358A5}"/>
    <cellStyle name="Normal 7 7 6" xfId="3055" xr:uid="{53F31146-4FB7-46B3-9218-FE98B96C64F4}"/>
    <cellStyle name="Normal 7 8" xfId="480" xr:uid="{00000000-0005-0000-0000-0000E3010000}"/>
    <cellStyle name="Normal 7 8 2" xfId="8066" xr:uid="{F76C74D1-AFA5-404B-A746-191A487B0EBD}"/>
    <cellStyle name="Normal 7 9" xfId="481" xr:uid="{00000000-0005-0000-0000-0000E4010000}"/>
    <cellStyle name="Normal 7 9 2" xfId="28159" xr:uid="{A57E9E87-5CD5-4C1D-A6EB-B54ABFF21AC4}"/>
    <cellStyle name="Normal 7 9 2 2" xfId="46921" xr:uid="{A19281CF-5761-47EC-8D5B-EA162D8AAC22}"/>
    <cellStyle name="Normal 7 9 3" xfId="18768" xr:uid="{9A010AAF-6951-4DFE-92C8-4CC2896C4BCA}"/>
    <cellStyle name="Normal 7 9 4" xfId="37540" xr:uid="{4DFFB658-9C11-4C98-B369-B720C76CC364}"/>
    <cellStyle name="Normal 7 9 5" xfId="9303" xr:uid="{D2BB9882-B998-4DD7-AF98-ADAC5C53B295}"/>
    <cellStyle name="Normal 7_דוח מס 2012" xfId="482" xr:uid="{00000000-0005-0000-0000-0000E5010000}"/>
    <cellStyle name="Normal 8" xfId="483" xr:uid="{00000000-0005-0000-0000-0000E6010000}"/>
    <cellStyle name="Normal 8 10" xfId="3056" xr:uid="{1A50DA7C-28B8-4106-8470-5B831F45EECB}"/>
    <cellStyle name="Normal 8 10 10" xfId="51658" xr:uid="{F03E63EE-24C1-45ED-AA8C-33C3DC242662}"/>
    <cellStyle name="Normal 8 10 11" xfId="3856" xr:uid="{F4C7A388-995F-40B3-BD5C-D083CAEBEDF8}"/>
    <cellStyle name="Normal 8 10 12" xfId="59700" xr:uid="{D066B0CC-6A22-4625-9D07-152264E1FB6C}"/>
    <cellStyle name="Normal 8 10 2" xfId="3057" xr:uid="{737F8A0E-D7F6-4493-865D-B7F7C45C572F}"/>
    <cellStyle name="Normal 8 10 2 10" xfId="59701" xr:uid="{F7A18072-3776-422B-B77F-355108EB7F61}"/>
    <cellStyle name="Normal 8 10 2 2" xfId="7582" xr:uid="{C2F56EB2-D962-40EC-8C62-A4384E832A9E}"/>
    <cellStyle name="Normal 8 10 2 2 2" xfId="12226" xr:uid="{B6ED612C-6E10-4519-9EE7-06F07FB0D6CC}"/>
    <cellStyle name="Normal 8 10 2 2 2 2" xfId="31015" xr:uid="{EB77E284-01FB-478F-94E7-AD4958A951A9}"/>
    <cellStyle name="Normal 8 10 2 2 2 2 2" xfId="49777" xr:uid="{1093B7CD-413B-454B-8B73-058C62E5C28C}"/>
    <cellStyle name="Normal 8 10 2 2 2 3" xfId="21624" xr:uid="{C07E96D8-B46D-49EF-BDD4-9FFC6F8C9C97}"/>
    <cellStyle name="Normal 8 10 2 2 2 4" xfId="40396" xr:uid="{80817362-34EA-425D-B6A7-4D2475FB0651}"/>
    <cellStyle name="Normal 8 10 2 2 3" xfId="26616" xr:uid="{78082896-EAAB-4D58-B06E-6D28D13222F6}"/>
    <cellStyle name="Normal 8 10 2 2 3 2" xfId="45378" xr:uid="{346C791E-4A40-40D2-A1FE-0EAFAE959BC0}"/>
    <cellStyle name="Normal 8 10 2 2 4" xfId="17225" xr:uid="{C8E859A5-796F-470E-8849-55BEE7BA8535}"/>
    <cellStyle name="Normal 8 10 2 2 5" xfId="35997" xr:uid="{60B32088-C68C-4FEE-B9CA-8E899249D926}"/>
    <cellStyle name="Normal 8 10 2 2 6" xfId="54507" xr:uid="{BCE29787-3DD6-477E-B1CE-5B7EC6547CB6}"/>
    <cellStyle name="Normal 8 10 2 2 7" xfId="62368" xr:uid="{1BAFEF29-95E9-4272-A8EE-7486ED6B1C2B}"/>
    <cellStyle name="Normal 8 10 2 3" xfId="12227" xr:uid="{08C0F12A-5ACD-497E-BFF0-79AF9788F363}"/>
    <cellStyle name="Normal 8 10 2 3 2" xfId="31016" xr:uid="{828FB9AD-05FC-465E-8116-BCB73CB10AAB}"/>
    <cellStyle name="Normal 8 10 2 3 2 2" xfId="49778" xr:uid="{01EB1D24-F82D-47E4-BB0D-B11E1905DD6E}"/>
    <cellStyle name="Normal 8 10 2 3 3" xfId="21625" xr:uid="{920BB87C-8116-4F29-9036-B146E0D22689}"/>
    <cellStyle name="Normal 8 10 2 3 4" xfId="40397" xr:uid="{5E1C0045-D24E-4774-BC4A-CC7348CAD0F5}"/>
    <cellStyle name="Normal 8 10 2 3 5" xfId="54508" xr:uid="{957010F3-CE4D-488D-BB8B-ECF1A7669EB6}"/>
    <cellStyle name="Normal 8 10 2 3 6" xfId="62369" xr:uid="{027FEBC6-14EC-41E3-9267-C4DB2E64B730}"/>
    <cellStyle name="Normal 8 10 2 4" xfId="9311" xr:uid="{BA5B16DA-3129-4793-AB52-8E92AB44F567}"/>
    <cellStyle name="Normal 8 10 2 4 2" xfId="28167" xr:uid="{53F79CCD-44C7-468F-9922-CD4BEA30D51B}"/>
    <cellStyle name="Normal 8 10 2 4 2 2" xfId="46929" xr:uid="{55246374-9540-4882-A87D-7651A55F5E02}"/>
    <cellStyle name="Normal 8 10 2 4 3" xfId="18776" xr:uid="{88D2467D-F112-4286-BF33-ED44D7943142}"/>
    <cellStyle name="Normal 8 10 2 4 4" xfId="37548" xr:uid="{5ADD5948-56BA-48B6-9EC6-77E8E407F092}"/>
    <cellStyle name="Normal 8 10 2 5" xfId="24570" xr:uid="{E61FE962-8DF4-4859-B209-574AFEFC0513}"/>
    <cellStyle name="Normal 8 10 2 5 2" xfId="43332" xr:uid="{553DD32D-5B42-4F58-9844-57F91D8AEE9A}"/>
    <cellStyle name="Normal 8 10 2 6" xfId="15179" xr:uid="{98281011-9DDE-490A-8D56-E08FA1948C53}"/>
    <cellStyle name="Normal 8 10 2 7" xfId="33951" xr:uid="{124E04E7-3E3F-4980-8D8E-85C4A65958F2}"/>
    <cellStyle name="Normal 8 10 2 8" xfId="51659" xr:uid="{E2C041D1-D20E-4C64-9310-FC8D863913FC}"/>
    <cellStyle name="Normal 8 10 2 9" xfId="5523" xr:uid="{74C168E5-DCEE-455E-9E6B-BFEBD926843C}"/>
    <cellStyle name="Normal 8 10 3" xfId="6298" xr:uid="{0B3C60B6-BAFD-43AB-A781-7820765C041A}"/>
    <cellStyle name="Normal 8 10 3 2" xfId="12228" xr:uid="{311A430A-6AB9-41AB-8D53-332946728F2B}"/>
    <cellStyle name="Normal 8 10 3 2 2" xfId="31017" xr:uid="{48295C21-5809-4A51-BC88-9CB7F4484434}"/>
    <cellStyle name="Normal 8 10 3 2 2 2" xfId="49779" xr:uid="{44D8CD2D-46EA-4270-B6EF-DEB5A7DE3B7E}"/>
    <cellStyle name="Normal 8 10 3 2 3" xfId="21626" xr:uid="{69F7287A-EAF7-4BDC-BEF8-BD613C4D1A21}"/>
    <cellStyle name="Normal 8 10 3 2 4" xfId="40398" xr:uid="{3D5795A0-AEDA-480A-B5BF-C97EEDEA8B08}"/>
    <cellStyle name="Normal 8 10 3 3" xfId="25345" xr:uid="{5D463AA4-5B67-41BA-9E36-B46BA9254B2F}"/>
    <cellStyle name="Normal 8 10 3 3 2" xfId="44107" xr:uid="{F318B979-8762-4809-9474-6714ED03F39B}"/>
    <cellStyle name="Normal 8 10 3 4" xfId="15954" xr:uid="{7A8CF59D-395A-46AC-9B6D-97EA417A271A}"/>
    <cellStyle name="Normal 8 10 3 5" xfId="34726" xr:uid="{84FF9B03-0088-4199-BC71-BD4C3B656421}"/>
    <cellStyle name="Normal 8 10 3 6" xfId="54509" xr:uid="{BBC4468B-45AB-4187-8C5B-D9C405C30780}"/>
    <cellStyle name="Normal 8 10 3 7" xfId="62370" xr:uid="{12325D9A-2C61-4290-B03D-94966C52A44D}"/>
    <cellStyle name="Normal 8 10 4" xfId="4747" xr:uid="{B27DC903-2419-4401-86D2-CAD0CC2DEB31}"/>
    <cellStyle name="Normal 8 10 4 2" xfId="12229" xr:uid="{983D6F5F-C1CB-49BC-A7A1-121E07EB66D6}"/>
    <cellStyle name="Normal 8 10 4 2 2" xfId="31018" xr:uid="{9D67AA8F-7FA0-46E3-B95E-821CE9A68071}"/>
    <cellStyle name="Normal 8 10 4 2 2 2" xfId="49780" xr:uid="{C26E65B2-90B5-4B10-999F-88FD62C7DFC4}"/>
    <cellStyle name="Normal 8 10 4 2 3" xfId="21627" xr:uid="{1B1CDFA3-503F-4082-B59D-608F479398C6}"/>
    <cellStyle name="Normal 8 10 4 2 4" xfId="40399" xr:uid="{C0DBBED2-6F08-4104-A846-085A2DA8C827}"/>
    <cellStyle name="Normal 8 10 4 3" xfId="23794" xr:uid="{ECA6A67C-FCD7-47D7-A835-BCC1B6A2763E}"/>
    <cellStyle name="Normal 8 10 4 3 2" xfId="42557" xr:uid="{9FBF5203-11ED-414A-B313-00A0ECECA3D0}"/>
    <cellStyle name="Normal 8 10 4 4" xfId="14403" xr:uid="{67038F82-AFB3-4854-9F18-FD248A654E33}"/>
    <cellStyle name="Normal 8 10 4 5" xfId="33176" xr:uid="{67F79AAE-7E69-430D-B77E-BA149C4E4914}"/>
    <cellStyle name="Normal 8 10 4 6" xfId="54510" xr:uid="{5C49ED6F-0F10-464C-9769-697DE292D841}"/>
    <cellStyle name="Normal 8 10 4 7" xfId="62371" xr:uid="{A4A345C4-9AF9-40D6-A0BA-2D31BADAA18E}"/>
    <cellStyle name="Normal 8 10 5" xfId="7581" xr:uid="{D579C8D1-8486-4273-91C0-5436B5DFBBB0}"/>
    <cellStyle name="Normal 8 10 5 2" xfId="26615" xr:uid="{C32907B9-356C-4131-8B67-F007BE5271A4}"/>
    <cellStyle name="Normal 8 10 5 2 2" xfId="45377" xr:uid="{3294CEC3-3008-40D7-A02F-EA4508B08CBB}"/>
    <cellStyle name="Normal 8 10 5 3" xfId="17224" xr:uid="{DF00A7D3-CA83-4E7E-9CC1-4D0046074418}"/>
    <cellStyle name="Normal 8 10 5 4" xfId="35996" xr:uid="{BE648F56-A65C-42EE-AF0C-9DFD586287E7}"/>
    <cellStyle name="Normal 8 10 6" xfId="9310" xr:uid="{4BB8AC60-8C27-4E7D-9BE2-BCBF7BC73355}"/>
    <cellStyle name="Normal 8 10 6 2" xfId="28166" xr:uid="{A9AE34E0-3622-4BFE-9F74-004E70D962E6}"/>
    <cellStyle name="Normal 8 10 6 2 2" xfId="46928" xr:uid="{94DEA8AE-E708-40C9-8764-99EAF2CC712C}"/>
    <cellStyle name="Normal 8 10 6 3" xfId="18775" xr:uid="{9641A342-F44D-4445-8A8E-B268E72B7816}"/>
    <cellStyle name="Normal 8 10 6 4" xfId="37547" xr:uid="{E979BDD8-DCCF-4DBA-AD28-6A0972565319}"/>
    <cellStyle name="Normal 8 10 7" xfId="22902" xr:uid="{8852DEBD-2A53-4BCD-8884-86B89C38AA84}"/>
    <cellStyle name="Normal 8 10 7 2" xfId="41670" xr:uid="{43983F3E-F654-4653-8E00-06C4B5C20D94}"/>
    <cellStyle name="Normal 8 10 8" xfId="13511" xr:uid="{56C8D80C-C287-4152-9154-8A8A424BE8D3}"/>
    <cellStyle name="Normal 8 10 9" xfId="32289" xr:uid="{A39215F2-A1A2-4AA9-8B38-7B6584DC4E72}"/>
    <cellStyle name="Normal 8 11" xfId="3058" xr:uid="{72CF26A9-1724-441C-A2B1-5E148EA1B62F}"/>
    <cellStyle name="Normal 8 11 10" xfId="51660" xr:uid="{330C4D89-0028-44D5-84D6-B646FD0D8C1E}"/>
    <cellStyle name="Normal 8 11 11" xfId="3857" xr:uid="{6ADA874F-A9CD-4719-BA3E-7AF0F2D792C2}"/>
    <cellStyle name="Normal 8 11 12" xfId="59702" xr:uid="{A559BBBD-C54E-43A3-AB15-109394034F23}"/>
    <cellStyle name="Normal 8 11 2" xfId="3059" xr:uid="{743F288B-DF3B-4873-AFBC-064B8751D0D0}"/>
    <cellStyle name="Normal 8 11 2 10" xfId="59703" xr:uid="{EC6BCCC2-0191-43B2-B780-EBEC6535FDFB}"/>
    <cellStyle name="Normal 8 11 2 2" xfId="7584" xr:uid="{BB07164C-E6C7-4DAC-9F41-C1307EFFC225}"/>
    <cellStyle name="Normal 8 11 2 2 2" xfId="12230" xr:uid="{9FE5F2ED-FBB5-4846-8C47-809CCE7A7BBC}"/>
    <cellStyle name="Normal 8 11 2 2 2 2" xfId="31019" xr:uid="{DE6721C6-CE00-43CB-ABED-05B7B2A7933D}"/>
    <cellStyle name="Normal 8 11 2 2 2 2 2" xfId="49781" xr:uid="{4FFAD6A0-C8FF-444F-A524-D977AAB701D2}"/>
    <cellStyle name="Normal 8 11 2 2 2 3" xfId="21628" xr:uid="{53509940-FA7D-44FF-99E6-8864314D7DA7}"/>
    <cellStyle name="Normal 8 11 2 2 2 4" xfId="40400" xr:uid="{5B1512B5-B445-464F-BCB9-F89A418FA346}"/>
    <cellStyle name="Normal 8 11 2 2 3" xfId="26618" xr:uid="{94F36356-BDFA-48F3-8733-111F7449BE0C}"/>
    <cellStyle name="Normal 8 11 2 2 3 2" xfId="45380" xr:uid="{C4B4DDBE-A4CE-4315-851C-8D17A9B4762C}"/>
    <cellStyle name="Normal 8 11 2 2 4" xfId="17227" xr:uid="{950E8296-5074-489C-BE81-78F1E6342B61}"/>
    <cellStyle name="Normal 8 11 2 2 5" xfId="35999" xr:uid="{D5F25EDC-4BFE-41A5-8497-A3D378FF6D77}"/>
    <cellStyle name="Normal 8 11 2 2 6" xfId="54511" xr:uid="{BFF2C5F0-D51E-474A-9369-602A74CF78D2}"/>
    <cellStyle name="Normal 8 11 2 2 7" xfId="62372" xr:uid="{3BF620AC-45A9-423F-A373-C2D6C2DD8637}"/>
    <cellStyle name="Normal 8 11 2 3" xfId="12231" xr:uid="{846B7830-CF6D-4C5F-800B-4FFF30F1684E}"/>
    <cellStyle name="Normal 8 11 2 3 2" xfId="31020" xr:uid="{AAD564DF-4921-429B-9662-7DE561D77562}"/>
    <cellStyle name="Normal 8 11 2 3 2 2" xfId="49782" xr:uid="{A01266F2-6A76-4A76-A057-2BE5A63B2CA9}"/>
    <cellStyle name="Normal 8 11 2 3 3" xfId="21629" xr:uid="{D1FEC622-4B1E-4E25-9DA2-65693C608BCC}"/>
    <cellStyle name="Normal 8 11 2 3 4" xfId="40401" xr:uid="{E5DAF188-EDC2-49F0-941D-7C1EE244D6CB}"/>
    <cellStyle name="Normal 8 11 2 3 5" xfId="54512" xr:uid="{F1E2A7BA-DDDE-4FD8-BF88-0E5A5599699C}"/>
    <cellStyle name="Normal 8 11 2 3 6" xfId="62373" xr:uid="{7F1AC215-E49C-491E-B09A-C6D496A0D334}"/>
    <cellStyle name="Normal 8 11 2 4" xfId="9313" xr:uid="{E776F7F4-CDCC-4896-A62A-DCC81CC103C8}"/>
    <cellStyle name="Normal 8 11 2 4 2" xfId="28169" xr:uid="{C4C2A102-5955-4E8C-8C04-E357C9CB590D}"/>
    <cellStyle name="Normal 8 11 2 4 2 2" xfId="46931" xr:uid="{8BA23789-C4C1-4526-A1A3-95EB2F9BE9B2}"/>
    <cellStyle name="Normal 8 11 2 4 3" xfId="18778" xr:uid="{DC3180E5-0743-47C9-80BC-2E1871AC4235}"/>
    <cellStyle name="Normal 8 11 2 4 4" xfId="37550" xr:uid="{131BCB78-EDA7-420B-B994-10A2CF384FA8}"/>
    <cellStyle name="Normal 8 11 2 5" xfId="24597" xr:uid="{4A2F2F43-4429-41F7-9F4E-BB8D184472CE}"/>
    <cellStyle name="Normal 8 11 2 5 2" xfId="43359" xr:uid="{95A4D092-240C-4A8E-9076-BAFF25F7B570}"/>
    <cellStyle name="Normal 8 11 2 6" xfId="15206" xr:uid="{E4AB07FD-05BC-47D7-9A3D-31A4B0C74BED}"/>
    <cellStyle name="Normal 8 11 2 7" xfId="33978" xr:uid="{D9BE80CA-6F4A-4F6D-83C9-167BFB2EE8AC}"/>
    <cellStyle name="Normal 8 11 2 8" xfId="51661" xr:uid="{9D6D3612-680F-4963-AE2F-5162BA119E0B}"/>
    <cellStyle name="Normal 8 11 2 9" xfId="5550" xr:uid="{FAE67D22-A4AA-43F2-9715-C1622EF97BD9}"/>
    <cellStyle name="Normal 8 11 3" xfId="6325" xr:uid="{0F34CF58-61FD-4EFC-A60F-55FB81BE571C}"/>
    <cellStyle name="Normal 8 11 3 2" xfId="12232" xr:uid="{0D29810B-A863-4767-A236-4D7B62E69DC5}"/>
    <cellStyle name="Normal 8 11 3 2 2" xfId="31021" xr:uid="{D737A828-1084-45DD-8440-D10BCD7F7BCE}"/>
    <cellStyle name="Normal 8 11 3 2 2 2" xfId="49783" xr:uid="{DE1A6CAD-E624-487F-8915-DFF47297890E}"/>
    <cellStyle name="Normal 8 11 3 2 3" xfId="21630" xr:uid="{6F94CE63-058D-4926-B90F-847B29CB31CF}"/>
    <cellStyle name="Normal 8 11 3 2 4" xfId="40402" xr:uid="{6BDD6EAF-8E40-45DA-81E1-9523ECE32415}"/>
    <cellStyle name="Normal 8 11 3 3" xfId="25372" xr:uid="{73DD717B-F60F-4118-B9FA-5076DB6FFE42}"/>
    <cellStyle name="Normal 8 11 3 3 2" xfId="44134" xr:uid="{119CEC38-ECD3-4648-9CAA-AE4B792A6F0D}"/>
    <cellStyle name="Normal 8 11 3 4" xfId="15981" xr:uid="{2D100963-B089-4443-8875-A4CD1A5773D9}"/>
    <cellStyle name="Normal 8 11 3 5" xfId="34753" xr:uid="{FFEBDFA3-E7E6-43A3-9AC8-E92F554D4550}"/>
    <cellStyle name="Normal 8 11 3 6" xfId="54513" xr:uid="{3B4A5501-E7C1-4841-A93F-E3DA87A9D3A5}"/>
    <cellStyle name="Normal 8 11 3 7" xfId="62374" xr:uid="{361E94FC-4AB7-4F4D-B3B4-0D7061B5AA10}"/>
    <cellStyle name="Normal 8 11 4" xfId="4774" xr:uid="{CAA0C0A8-2171-4194-9779-4A450A3C98A8}"/>
    <cellStyle name="Normal 8 11 4 2" xfId="12233" xr:uid="{4CFB6048-3B4D-45B2-9F85-0C76AC1F4CEF}"/>
    <cellStyle name="Normal 8 11 4 2 2" xfId="31022" xr:uid="{74739B22-3175-429C-BE51-0D046558ACDD}"/>
    <cellStyle name="Normal 8 11 4 2 2 2" xfId="49784" xr:uid="{85819EBB-8E1E-42E2-BA17-9D46134E9030}"/>
    <cellStyle name="Normal 8 11 4 2 3" xfId="21631" xr:uid="{DC02799F-50B4-4E51-B034-5D872E6B8049}"/>
    <cellStyle name="Normal 8 11 4 2 4" xfId="40403" xr:uid="{8FBFAE79-AEEC-4763-AF5A-197252A6F83A}"/>
    <cellStyle name="Normal 8 11 4 3" xfId="23821" xr:uid="{E2A12BEB-DE3A-48E8-9150-450611353454}"/>
    <cellStyle name="Normal 8 11 4 3 2" xfId="42584" xr:uid="{E31A6AD5-144D-46D6-85AE-44CB53276383}"/>
    <cellStyle name="Normal 8 11 4 4" xfId="14430" xr:uid="{90E57FA6-A8A9-4F7B-B91C-2860708D05E1}"/>
    <cellStyle name="Normal 8 11 4 5" xfId="33203" xr:uid="{E5E0E3E9-43A3-4A52-982C-CE589E21895B}"/>
    <cellStyle name="Normal 8 11 4 6" xfId="54514" xr:uid="{9C8C0AF9-508E-40FA-B6E0-5BE6D878EF0A}"/>
    <cellStyle name="Normal 8 11 4 7" xfId="62375" xr:uid="{F4815491-D093-4E9F-90D9-6DFC36A25207}"/>
    <cellStyle name="Normal 8 11 5" xfId="7583" xr:uid="{67D5BF5F-0178-4E00-8F09-E690B7EEDA18}"/>
    <cellStyle name="Normal 8 11 5 2" xfId="26617" xr:uid="{08B46B4D-AB3C-49C0-A7D0-5D5EDA39B1B0}"/>
    <cellStyle name="Normal 8 11 5 2 2" xfId="45379" xr:uid="{319DEA67-C61E-461E-9864-B8C05531A7B5}"/>
    <cellStyle name="Normal 8 11 5 3" xfId="17226" xr:uid="{38220F8C-19D8-4DA2-A317-F563CA9317C0}"/>
    <cellStyle name="Normal 8 11 5 4" xfId="35998" xr:uid="{C1EF1A61-87A1-4E91-887E-2BA6BD5A84F3}"/>
    <cellStyle name="Normal 8 11 6" xfId="9312" xr:uid="{E072923E-F0E5-4D61-8955-A04F64BCAD01}"/>
    <cellStyle name="Normal 8 11 6 2" xfId="28168" xr:uid="{AA1FC497-2E35-447B-89B7-84BBC221D769}"/>
    <cellStyle name="Normal 8 11 6 2 2" xfId="46930" xr:uid="{77AB4355-C9E8-40BD-9F19-D15FC5B5B9EA}"/>
    <cellStyle name="Normal 8 11 6 3" xfId="18777" xr:uid="{FEC32E27-52B8-43EC-BB5A-DE60307AFE76}"/>
    <cellStyle name="Normal 8 11 6 4" xfId="37549" xr:uid="{E537A8C9-E8DC-4FE4-B430-20B8CEE4F4FD}"/>
    <cellStyle name="Normal 8 11 7" xfId="22903" xr:uid="{20EFAF46-7489-42D3-96C7-EBE52FA1CBE9}"/>
    <cellStyle name="Normal 8 11 7 2" xfId="41671" xr:uid="{FF9AA6BB-EBD9-4BE0-A8CD-40027AB2AA82}"/>
    <cellStyle name="Normal 8 11 8" xfId="13512" xr:uid="{CB5367D3-F286-44EC-88DE-A5F3BE14E112}"/>
    <cellStyle name="Normal 8 11 9" xfId="32290" xr:uid="{949F48BB-B821-4B42-AA8E-92DDC1CC5EEC}"/>
    <cellStyle name="Normal 8 12" xfId="3060" xr:uid="{408C7BF6-5F2C-46B2-AA32-1630DD4AD763}"/>
    <cellStyle name="Normal 8 12 10" xfId="59704" xr:uid="{2ED62E0D-1CD4-47E4-8ED4-388D2C40963F}"/>
    <cellStyle name="Normal 8 12 2" xfId="7585" xr:uid="{0C70C0D4-D781-44ED-A35D-8AFF54B098C5}"/>
    <cellStyle name="Normal 8 12 2 2" xfId="12234" xr:uid="{5FA357F2-4900-41F2-AE00-BC8FDBD7FCF1}"/>
    <cellStyle name="Normal 8 12 2 2 2" xfId="31023" xr:uid="{5DACD918-9607-4680-A697-0A5C1F047FDA}"/>
    <cellStyle name="Normal 8 12 2 2 2 2" xfId="49785" xr:uid="{A2800024-E8BA-470D-BF15-B79874E92600}"/>
    <cellStyle name="Normal 8 12 2 2 3" xfId="21632" xr:uid="{237EE071-64FB-40D8-A155-A6851E2FC454}"/>
    <cellStyle name="Normal 8 12 2 2 4" xfId="40404" xr:uid="{64749E07-B013-485E-B44A-F6566D479AB8}"/>
    <cellStyle name="Normal 8 12 2 3" xfId="26619" xr:uid="{595D9D80-D6A9-4BE4-B7CE-CAD7B5D25394}"/>
    <cellStyle name="Normal 8 12 2 3 2" xfId="45381" xr:uid="{CBFB5AF8-0567-4FAA-8B8B-B9456B3FF392}"/>
    <cellStyle name="Normal 8 12 2 4" xfId="17228" xr:uid="{07C674C3-BEDA-461F-A1C1-4C810A12C0A7}"/>
    <cellStyle name="Normal 8 12 2 5" xfId="36000" xr:uid="{45ACB515-412C-4921-A31F-8BBEA2F0A7F1}"/>
    <cellStyle name="Normal 8 12 2 6" xfId="54515" xr:uid="{912E472A-625E-4882-8B8D-C2BE3348A143}"/>
    <cellStyle name="Normal 8 12 2 7" xfId="62376" xr:uid="{90D12978-B9BD-41EA-8B04-961C20EF0E66}"/>
    <cellStyle name="Normal 8 12 3" xfId="12235" xr:uid="{DA97FD85-4043-4070-99BE-036C22BFA0A8}"/>
    <cellStyle name="Normal 8 12 3 2" xfId="31024" xr:uid="{9B775AC6-A681-4135-817C-A3721C18E7F8}"/>
    <cellStyle name="Normal 8 12 3 2 2" xfId="49786" xr:uid="{14F70486-0FF7-4D99-AC82-D6EA1FC422E5}"/>
    <cellStyle name="Normal 8 12 3 3" xfId="21633" xr:uid="{885E31C4-8B6D-4BEB-86AE-510B49013569}"/>
    <cellStyle name="Normal 8 12 3 4" xfId="40405" xr:uid="{B2A4B5F0-C3C1-476E-A32D-ADEC99F94B2D}"/>
    <cellStyle name="Normal 8 12 3 5" xfId="54516" xr:uid="{55B397EE-AA8E-48DF-B8B2-6DF72F4DEBE8}"/>
    <cellStyle name="Normal 8 12 3 6" xfId="62377" xr:uid="{E8846CDB-14AF-40FE-AAFB-2D5196C3B2C9}"/>
    <cellStyle name="Normal 8 12 4" xfId="9314" xr:uid="{76716160-AC7E-47ED-B4BE-9502398DCFA9}"/>
    <cellStyle name="Normal 8 12 4 2" xfId="28170" xr:uid="{0B969C87-C107-491D-8CA9-4206760A27B3}"/>
    <cellStyle name="Normal 8 12 4 2 2" xfId="46932" xr:uid="{DC752F71-9512-4B5F-B6AD-FB2A4CF6172F}"/>
    <cellStyle name="Normal 8 12 4 3" xfId="18779" xr:uid="{6AED9CFA-4396-4034-B2CB-DE86A22514C5}"/>
    <cellStyle name="Normal 8 12 4 4" xfId="37551" xr:uid="{6DBD7868-AE44-4999-ADD4-30EB905821BC}"/>
    <cellStyle name="Normal 8 12 5" xfId="23862" xr:uid="{68964745-94DC-4B79-B8C7-FE8791337279}"/>
    <cellStyle name="Normal 8 12 5 2" xfId="42625" xr:uid="{333E21F0-C8E0-4062-B3F7-4551D617F6E6}"/>
    <cellStyle name="Normal 8 12 6" xfId="14471" xr:uid="{0883962F-CEA2-4459-835C-F645CB4B9CC9}"/>
    <cellStyle name="Normal 8 12 7" xfId="33244" xr:uid="{B60A6A0A-B2F9-48FB-BA60-24FE8C09F7C4}"/>
    <cellStyle name="Normal 8 12 8" xfId="51662" xr:uid="{F95489F4-A1D1-4EBF-B218-73F55DE4C0EB}"/>
    <cellStyle name="Normal 8 12 9" xfId="4815" xr:uid="{8FB87530-D6A6-43AF-8AE4-9BF57C7F52B8}"/>
    <cellStyle name="Normal 8 13" xfId="5591" xr:uid="{347E3CB9-16A2-4244-8E6A-045DD38E242C}"/>
    <cellStyle name="Normal 8 13 2" xfId="12236" xr:uid="{98116255-5D98-4796-A8DA-DCB2E2742B99}"/>
    <cellStyle name="Normal 8 13 2 2" xfId="31025" xr:uid="{5B8DCAD2-73D5-4D0B-9490-916A5F3E711D}"/>
    <cellStyle name="Normal 8 13 2 2 2" xfId="49787" xr:uid="{4BCCD008-77C8-4A46-9EEF-B373D7F2133B}"/>
    <cellStyle name="Normal 8 13 2 3" xfId="21634" xr:uid="{4DC33477-F088-4C74-8A2C-9D5851668849}"/>
    <cellStyle name="Normal 8 13 2 4" xfId="40406" xr:uid="{A50EEF9F-569C-4487-906C-EF9629B53DF7}"/>
    <cellStyle name="Normal 8 13 3" xfId="24638" xr:uid="{EF4F7A28-63AA-4DED-8CA5-A31052FF3C16}"/>
    <cellStyle name="Normal 8 13 3 2" xfId="43400" xr:uid="{73B0B147-C7BD-4740-B806-29C6887E9875}"/>
    <cellStyle name="Normal 8 13 4" xfId="15247" xr:uid="{3CBE59FD-9F75-4FAD-B1C5-C3F054C66E24}"/>
    <cellStyle name="Normal 8 13 5" xfId="34019" xr:uid="{AF80AD9E-56BD-450C-9A61-0290580D892D}"/>
    <cellStyle name="Normal 8 13 6" xfId="54517" xr:uid="{3A9EB29F-D1D1-4E8F-90C8-3173DF397822}"/>
    <cellStyle name="Normal 8 13 7" xfId="62378" xr:uid="{C3A37195-0424-407F-88EE-FA5676069FD9}"/>
    <cellStyle name="Normal 8 14" xfId="4040" xr:uid="{90992F6E-9D6E-4941-BAF4-D68DEC0D35E2}"/>
    <cellStyle name="Normal 8 14 2" xfId="12237" xr:uid="{FAF67BC3-74FB-4C8D-A8D5-7B3A43807EF7}"/>
    <cellStyle name="Normal 8 14 2 2" xfId="31026" xr:uid="{92553FB1-5B13-4FBC-BD53-F68C90953603}"/>
    <cellStyle name="Normal 8 14 2 2 2" xfId="49788" xr:uid="{4F063D85-E590-4A61-BA9C-14D4A6666E72}"/>
    <cellStyle name="Normal 8 14 2 3" xfId="21635" xr:uid="{C6F67CF6-FCD1-4062-B2B7-2912B1C3D171}"/>
    <cellStyle name="Normal 8 14 2 4" xfId="40407" xr:uid="{4E90B16F-582D-4E44-AFD0-161CFD225ABA}"/>
    <cellStyle name="Normal 8 14 3" xfId="23087" xr:uid="{6F8ED3D1-163B-4779-9D1C-5C77AC83DC9D}"/>
    <cellStyle name="Normal 8 14 3 2" xfId="41850" xr:uid="{7EA30ED2-1AE7-4CD6-B03D-FF9274224B56}"/>
    <cellStyle name="Normal 8 14 4" xfId="13696" xr:uid="{BBFBBED0-9752-4F2D-8C88-DA8D5D99A205}"/>
    <cellStyle name="Normal 8 14 5" xfId="32469" xr:uid="{54874912-0047-413F-AE40-9F91447E4FCE}"/>
    <cellStyle name="Normal 8 14 6" xfId="54518" xr:uid="{5AAEAC61-2FCA-4F7D-B261-44DE89C80FAD}"/>
    <cellStyle name="Normal 8 14 7" xfId="62379" xr:uid="{659B7D77-1A4B-49C4-A2DA-C89060969780}"/>
    <cellStyle name="Normal 8 15" xfId="7580" xr:uid="{9BB95E93-699C-45E9-8004-0FFE17179D69}"/>
    <cellStyle name="Normal 8 15 2" xfId="26614" xr:uid="{EA420CC2-D200-4B93-BA95-AC36A89716DF}"/>
    <cellStyle name="Normal 8 15 2 2" xfId="45376" xr:uid="{29BB0E6B-2A4B-4207-A18F-1525EE556509}"/>
    <cellStyle name="Normal 8 15 3" xfId="17223" xr:uid="{B37CFE21-233C-4C56-964F-F00CEBB15AFA}"/>
    <cellStyle name="Normal 8 15 4" xfId="35995" xr:uid="{CF7D4849-EF96-469B-B286-171FEB48297A}"/>
    <cellStyle name="Normal 8 16" xfId="8068" xr:uid="{2FD55B6B-CAB0-4139-B863-F99733CD0B10}"/>
    <cellStyle name="Normal 8 16 2" xfId="26946" xr:uid="{FC6E91E7-5246-446D-8870-A55B52952482}"/>
    <cellStyle name="Normal 8 16 2 2" xfId="45708" xr:uid="{5EA7A674-3278-48C6-8D98-9CFEDEEE5BF7}"/>
    <cellStyle name="Normal 8 16 3" xfId="17555" xr:uid="{2AD759D6-03D5-4205-8DDD-CF7682066B91}"/>
    <cellStyle name="Normal 8 16 4" xfId="36327" xr:uid="{DF391510-7AA0-4D87-84BA-5A0AAD405DBC}"/>
    <cellStyle name="Normal 8 17" xfId="9309" xr:uid="{1D9202F2-147D-4AC6-932C-3F0AD5564D15}"/>
    <cellStyle name="Normal 8 17 2" xfId="28165" xr:uid="{A5262C96-54BA-4048-B373-BD7E201E3483}"/>
    <cellStyle name="Normal 8 17 2 2" xfId="46927" xr:uid="{0F2FAFBD-0930-4264-B4EA-4591C2D806EB}"/>
    <cellStyle name="Normal 8 17 3" xfId="18774" xr:uid="{308B86A0-F781-4988-B0E8-5C8D1AAC47CE}"/>
    <cellStyle name="Normal 8 17 4" xfId="37546" xr:uid="{992E692D-BC8F-43DD-818E-916343709EDF}"/>
    <cellStyle name="Normal 8 18" xfId="22901" xr:uid="{CEEA958D-11FB-4A16-81BB-79B4F35E5F62}"/>
    <cellStyle name="Normal 8 18 2" xfId="41669" xr:uid="{8E78F72A-E4BE-4DE0-9A42-68426038A2DA}"/>
    <cellStyle name="Normal 8 19" xfId="13510" xr:uid="{73656025-6DF0-4806-8E04-D21FCBDB111A}"/>
    <cellStyle name="Normal 8 2" xfId="682" xr:uid="{2763517E-3747-4DEA-AF48-289A600FC917}"/>
    <cellStyle name="Normal 8 2 10" xfId="3061" xr:uid="{74193D1C-9DA8-44F4-8C5D-86C25F0BDE45}"/>
    <cellStyle name="Normal 8 2 10 10" xfId="51664" xr:uid="{BAB846CD-EA54-411D-AB66-995034530556}"/>
    <cellStyle name="Normal 8 2 10 11" xfId="3859" xr:uid="{21C2D16D-B489-443F-AA3D-5CE2EAD6628B}"/>
    <cellStyle name="Normal 8 2 10 12" xfId="59705" xr:uid="{C31AFABC-2A90-45EB-A3CC-BE65C1CD8FE7}"/>
    <cellStyle name="Normal 8 2 10 2" xfId="3062" xr:uid="{AE04FD63-B940-4285-85DA-F647D1C92C36}"/>
    <cellStyle name="Normal 8 2 10 2 10" xfId="59706" xr:uid="{1D125892-23AA-468F-8014-C8FAD874628C}"/>
    <cellStyle name="Normal 8 2 10 2 2" xfId="7588" xr:uid="{183432C7-ED35-4556-80AF-0EC41D6E3115}"/>
    <cellStyle name="Normal 8 2 10 2 2 2" xfId="12238" xr:uid="{B5B5596E-25EE-4D30-B87F-0E25A37BCFB4}"/>
    <cellStyle name="Normal 8 2 10 2 2 2 2" xfId="31027" xr:uid="{92D391E5-A0FC-40F4-8E2C-CFCA2B14183C}"/>
    <cellStyle name="Normal 8 2 10 2 2 2 2 2" xfId="49789" xr:uid="{099B61F8-ABEE-4106-819F-9F94349A13D8}"/>
    <cellStyle name="Normal 8 2 10 2 2 2 3" xfId="21636" xr:uid="{C3336354-4EC5-4456-AC66-C7F4BCC32061}"/>
    <cellStyle name="Normal 8 2 10 2 2 2 4" xfId="40408" xr:uid="{33E0DE87-0405-4BA9-ADD8-822FD99F9D32}"/>
    <cellStyle name="Normal 8 2 10 2 2 3" xfId="26622" xr:uid="{7E198DC0-EF0F-4983-9DEE-85DC70F9BB8E}"/>
    <cellStyle name="Normal 8 2 10 2 2 3 2" xfId="45384" xr:uid="{7DB462B4-0661-466C-9734-D1C15FAF8020}"/>
    <cellStyle name="Normal 8 2 10 2 2 4" xfId="17231" xr:uid="{C2A078CB-B6E4-4F8D-A21F-3F479D8844AF}"/>
    <cellStyle name="Normal 8 2 10 2 2 5" xfId="36003" xr:uid="{EB8A3034-9E14-4F12-95E0-91FF05FDE272}"/>
    <cellStyle name="Normal 8 2 10 2 2 6" xfId="54519" xr:uid="{E7EDF0F2-EA57-4257-AFF0-5F9034C40212}"/>
    <cellStyle name="Normal 8 2 10 2 2 7" xfId="62380" xr:uid="{36D9C8C7-D0EB-4F4D-862C-46009238E806}"/>
    <cellStyle name="Normal 8 2 10 2 3" xfId="12239" xr:uid="{77EE9EF5-DEAE-446B-BD9D-A7BAA51E3939}"/>
    <cellStyle name="Normal 8 2 10 2 3 2" xfId="31028" xr:uid="{BBAB5AEA-D4E2-4EC2-A725-1ADB8F8CBF30}"/>
    <cellStyle name="Normal 8 2 10 2 3 2 2" xfId="49790" xr:uid="{C5DED4BD-6C6E-4DEF-9349-28BA7527C6A4}"/>
    <cellStyle name="Normal 8 2 10 2 3 3" xfId="21637" xr:uid="{2DDC6FD2-26F5-4D2E-9B54-083ADEC612DB}"/>
    <cellStyle name="Normal 8 2 10 2 3 4" xfId="40409" xr:uid="{58BDAFA5-0120-4C16-8C40-990DC6B6D6D3}"/>
    <cellStyle name="Normal 8 2 10 2 3 5" xfId="54520" xr:uid="{AADA1E3F-50B0-409D-94B6-7587A50BA9CC}"/>
    <cellStyle name="Normal 8 2 10 2 3 6" xfId="62381" xr:uid="{F63E51F9-E3CF-49AC-AE45-4674CA557573}"/>
    <cellStyle name="Normal 8 2 10 2 4" xfId="9317" xr:uid="{DEF33952-D445-406B-A899-02CC175D2E33}"/>
    <cellStyle name="Normal 8 2 10 2 4 2" xfId="28173" xr:uid="{84E6EA84-3517-42C9-A8D6-8BB94AF2D959}"/>
    <cellStyle name="Normal 8 2 10 2 4 2 2" xfId="46935" xr:uid="{846AA4E0-DB0D-4CCE-B30D-74A3A6A1240C}"/>
    <cellStyle name="Normal 8 2 10 2 4 3" xfId="18782" xr:uid="{79A9AAA6-0669-4515-BB4E-262B3F328CF2}"/>
    <cellStyle name="Normal 8 2 10 2 4 4" xfId="37554" xr:uid="{809057D8-9806-45AC-8408-0F8620F3100F}"/>
    <cellStyle name="Normal 8 2 10 2 5" xfId="24598" xr:uid="{5F159F9D-6D77-4622-803B-1408F85C1E08}"/>
    <cellStyle name="Normal 8 2 10 2 5 2" xfId="43360" xr:uid="{F4EDBA26-52BC-4171-930C-3AD3171CE32D}"/>
    <cellStyle name="Normal 8 2 10 2 6" xfId="15207" xr:uid="{1639D91E-16C9-498C-A199-C5A90A6F16C9}"/>
    <cellStyle name="Normal 8 2 10 2 7" xfId="33979" xr:uid="{1078B5A8-5DCA-40AF-A756-F75445394228}"/>
    <cellStyle name="Normal 8 2 10 2 8" xfId="51665" xr:uid="{CF49037D-9DE8-4705-86C8-7B9F89B299DF}"/>
    <cellStyle name="Normal 8 2 10 2 9" xfId="5551" xr:uid="{EAF56F8F-32C9-4C46-9441-9176C59EB39C}"/>
    <cellStyle name="Normal 8 2 10 3" xfId="6326" xr:uid="{5730E87E-F17C-478A-A0D6-FC61D546DF5A}"/>
    <cellStyle name="Normal 8 2 10 3 2" xfId="12240" xr:uid="{A5A22815-CD0E-4771-B0E4-EF6A9FFF8D52}"/>
    <cellStyle name="Normal 8 2 10 3 2 2" xfId="31029" xr:uid="{D946F53B-881C-4D3B-9EF4-81F47314609D}"/>
    <cellStyle name="Normal 8 2 10 3 2 2 2" xfId="49791" xr:uid="{7D52DFD2-8492-436D-B00A-110545A69A3F}"/>
    <cellStyle name="Normal 8 2 10 3 2 3" xfId="21638" xr:uid="{911CDF86-2F12-43C4-A3C5-9455EAE417C3}"/>
    <cellStyle name="Normal 8 2 10 3 2 4" xfId="40410" xr:uid="{5A3E1EE3-671F-4132-A82F-701113D6AAF4}"/>
    <cellStyle name="Normal 8 2 10 3 3" xfId="25373" xr:uid="{CF54D67F-3E45-442A-9625-E9601116476B}"/>
    <cellStyle name="Normal 8 2 10 3 3 2" xfId="44135" xr:uid="{B23DDB0A-68F9-4B80-BBBA-553A6E63AD88}"/>
    <cellStyle name="Normal 8 2 10 3 4" xfId="15982" xr:uid="{941EB121-DFCD-4EB3-93DF-CA27D6DB263F}"/>
    <cellStyle name="Normal 8 2 10 3 5" xfId="34754" xr:uid="{948D2B70-B6AB-4844-A8A7-8CA176CC0312}"/>
    <cellStyle name="Normal 8 2 10 3 6" xfId="54521" xr:uid="{ADBDBD54-284E-475B-8E7E-849591454303}"/>
    <cellStyle name="Normal 8 2 10 3 7" xfId="62382" xr:uid="{71F6A945-9ACC-4FDD-8E34-8247AF1507DF}"/>
    <cellStyle name="Normal 8 2 10 4" xfId="4775" xr:uid="{F1CAF50D-6EA4-4596-9343-9B15AD3BDD24}"/>
    <cellStyle name="Normal 8 2 10 4 2" xfId="12241" xr:uid="{42DBCF72-7EB7-45E1-BB19-ED2C6D968C06}"/>
    <cellStyle name="Normal 8 2 10 4 2 2" xfId="31030" xr:uid="{F4A51C69-E9F4-413A-BE49-FD9C34BEB59C}"/>
    <cellStyle name="Normal 8 2 10 4 2 2 2" xfId="49792" xr:uid="{3D4ECE67-CEEB-4A8D-AB81-11ED5E08F0B3}"/>
    <cellStyle name="Normal 8 2 10 4 2 3" xfId="21639" xr:uid="{2DBC5C4A-9607-4014-9F81-42598A5F217B}"/>
    <cellStyle name="Normal 8 2 10 4 2 4" xfId="40411" xr:uid="{57B3115F-3039-4832-9096-F32C476BE5E5}"/>
    <cellStyle name="Normal 8 2 10 4 3" xfId="23822" xr:uid="{FEE33375-2248-40C0-A1DF-3A427AAE4CD0}"/>
    <cellStyle name="Normal 8 2 10 4 3 2" xfId="42585" xr:uid="{098F7ADA-38B3-459F-A47F-1310509CEF59}"/>
    <cellStyle name="Normal 8 2 10 4 4" xfId="14431" xr:uid="{9CE8C35F-CA12-47B7-9134-6894CC7CBE31}"/>
    <cellStyle name="Normal 8 2 10 4 5" xfId="33204" xr:uid="{8D1422D6-B5E6-4512-81B2-44F00CCD1677}"/>
    <cellStyle name="Normal 8 2 10 4 6" xfId="54522" xr:uid="{239CECDF-26D3-4F64-802F-4A80929F94C2}"/>
    <cellStyle name="Normal 8 2 10 4 7" xfId="62383" xr:uid="{77F990BF-F847-4CEA-B710-3207DE25E91E}"/>
    <cellStyle name="Normal 8 2 10 5" xfId="7587" xr:uid="{8E5CA8CE-E525-424B-8C88-EA6AD5A10653}"/>
    <cellStyle name="Normal 8 2 10 5 2" xfId="26621" xr:uid="{D7860107-075A-4A3A-B832-65B81DDAD4AA}"/>
    <cellStyle name="Normal 8 2 10 5 2 2" xfId="45383" xr:uid="{E9A2EF98-4423-4E13-9BE4-A98727116CA9}"/>
    <cellStyle name="Normal 8 2 10 5 3" xfId="17230" xr:uid="{96AAC188-9997-4852-83F1-91F4A86272E6}"/>
    <cellStyle name="Normal 8 2 10 5 4" xfId="36002" xr:uid="{69193071-79B2-4DFD-B664-0857CA7CE533}"/>
    <cellStyle name="Normal 8 2 10 6" xfId="9316" xr:uid="{BAEF7F24-1CAE-4F24-8524-2B395E608C47}"/>
    <cellStyle name="Normal 8 2 10 6 2" xfId="28172" xr:uid="{54334228-57AD-45C2-ABAF-DE4B8DFFD7E1}"/>
    <cellStyle name="Normal 8 2 10 6 2 2" xfId="46934" xr:uid="{5C35EE36-C6BE-4A23-9785-B08C94FFB777}"/>
    <cellStyle name="Normal 8 2 10 6 3" xfId="18781" xr:uid="{33BA22C1-E632-4D2E-B816-8D66B59E7A74}"/>
    <cellStyle name="Normal 8 2 10 6 4" xfId="37553" xr:uid="{7E11DE21-CD2E-40E8-B147-22F6D011B84E}"/>
    <cellStyle name="Normal 8 2 10 7" xfId="22905" xr:uid="{94AAE1ED-669A-438B-9BF3-283C7EBA86A6}"/>
    <cellStyle name="Normal 8 2 10 7 2" xfId="41673" xr:uid="{DECCBC85-4321-4758-98CE-8FEE06D9B064}"/>
    <cellStyle name="Normal 8 2 10 8" xfId="13514" xr:uid="{A4C06BAB-FE06-425D-A275-2E39EC7AA84D}"/>
    <cellStyle name="Normal 8 2 10 9" xfId="32292" xr:uid="{F6706C25-A696-4E3C-BB70-A723DBD2DAF7}"/>
    <cellStyle name="Normal 8 2 11" xfId="3063" xr:uid="{B0E10D74-35A3-4ABA-B8E9-D92B93F8FE0F}"/>
    <cellStyle name="Normal 8 2 11 10" xfId="59707" xr:uid="{B736991D-B9AB-4F2A-BD46-A8EF94B6C690}"/>
    <cellStyle name="Normal 8 2 11 2" xfId="7589" xr:uid="{B7C9CDD4-45C4-496C-BB87-BE8617573454}"/>
    <cellStyle name="Normal 8 2 11 2 2" xfId="12242" xr:uid="{C1B321FA-5025-4662-8726-4CB18F895F62}"/>
    <cellStyle name="Normal 8 2 11 2 2 2" xfId="31031" xr:uid="{E9018642-9373-4C24-835F-16F8086E2599}"/>
    <cellStyle name="Normal 8 2 11 2 2 2 2" xfId="49793" xr:uid="{2DD6AA87-8D0C-47A1-9B67-DF0E12401466}"/>
    <cellStyle name="Normal 8 2 11 2 2 3" xfId="21640" xr:uid="{E63B6EC7-AA92-4643-BF07-7727C243D49D}"/>
    <cellStyle name="Normal 8 2 11 2 2 4" xfId="40412" xr:uid="{0F17C9D9-D833-4DCE-8300-14C2409AA83F}"/>
    <cellStyle name="Normal 8 2 11 2 3" xfId="26623" xr:uid="{8BD9CC87-1D3E-476C-A506-A535DEA2F3A5}"/>
    <cellStyle name="Normal 8 2 11 2 3 2" xfId="45385" xr:uid="{EB1663AF-1D02-4A99-BD5A-8E3F889E9DB1}"/>
    <cellStyle name="Normal 8 2 11 2 4" xfId="17232" xr:uid="{0E54348D-7EAC-4D30-A24D-BF5CE2B72092}"/>
    <cellStyle name="Normal 8 2 11 2 5" xfId="36004" xr:uid="{C1F6AE9D-515F-426F-8BAA-BC714A339BB4}"/>
    <cellStyle name="Normal 8 2 11 2 6" xfId="54523" xr:uid="{C4B6DD42-741A-4D20-9021-007B1E82DC92}"/>
    <cellStyle name="Normal 8 2 11 2 7" xfId="62384" xr:uid="{F19C5858-7312-4A80-A281-D48A5F0F8F63}"/>
    <cellStyle name="Normal 8 2 11 3" xfId="12243" xr:uid="{2EE50FCA-4B09-4609-9745-5036C78A1FD2}"/>
    <cellStyle name="Normal 8 2 11 3 2" xfId="31032" xr:uid="{9A1DA4FC-5C11-4C44-BA91-E24D9B4884E2}"/>
    <cellStyle name="Normal 8 2 11 3 2 2" xfId="49794" xr:uid="{BA57A80D-FF10-4EBD-8BCC-A7D7C862392E}"/>
    <cellStyle name="Normal 8 2 11 3 3" xfId="21641" xr:uid="{43888C6B-83E1-4000-BD1D-578D76EC11AF}"/>
    <cellStyle name="Normal 8 2 11 3 4" xfId="40413" xr:uid="{B230F835-1B5F-4556-80EC-B53B46773697}"/>
    <cellStyle name="Normal 8 2 11 3 5" xfId="54524" xr:uid="{7A2C04B5-5D5A-4BC6-AB1C-FB5C25C15ACD}"/>
    <cellStyle name="Normal 8 2 11 3 6" xfId="62385" xr:uid="{538B1AB4-4FF1-4A3B-AFB6-9968A7DF55BF}"/>
    <cellStyle name="Normal 8 2 11 4" xfId="9318" xr:uid="{19B20C45-D0D0-4EDA-95D8-C7B215AB376F}"/>
    <cellStyle name="Normal 8 2 11 4 2" xfId="28174" xr:uid="{B6F37A85-6643-4607-B6CF-0AB3EB1E06A1}"/>
    <cellStyle name="Normal 8 2 11 4 2 2" xfId="46936" xr:uid="{3086D15A-7FBB-491E-B4D7-29F2C628E405}"/>
    <cellStyle name="Normal 8 2 11 4 3" xfId="18783" xr:uid="{C1B1560B-D4B6-4465-BBC7-2EE29C998231}"/>
    <cellStyle name="Normal 8 2 11 4 4" xfId="37555" xr:uid="{C1F680E3-2649-4AB4-9709-878CECACFC04}"/>
    <cellStyle name="Normal 8 2 11 5" xfId="23863" xr:uid="{5A687129-5764-490E-BCAC-09F550DF8D1E}"/>
    <cellStyle name="Normal 8 2 11 5 2" xfId="42626" xr:uid="{EFA50773-2A6D-413A-9AF2-77E82813B4C6}"/>
    <cellStyle name="Normal 8 2 11 6" xfId="14472" xr:uid="{AD47D13B-4849-48A9-9450-1F33FBE94E70}"/>
    <cellStyle name="Normal 8 2 11 7" xfId="33245" xr:uid="{F6B96276-8A1C-40F7-8067-2488FFFB3490}"/>
    <cellStyle name="Normal 8 2 11 8" xfId="51666" xr:uid="{E31276EE-8CA4-40D8-88A8-339FFCB6E3C3}"/>
    <cellStyle name="Normal 8 2 11 9" xfId="4816" xr:uid="{5F7DF219-53A1-4727-A1D9-3B2D92CAD732}"/>
    <cellStyle name="Normal 8 2 12" xfId="5592" xr:uid="{8B6D7D6A-3F22-4FA7-9C86-C91765F8B83C}"/>
    <cellStyle name="Normal 8 2 12 2" xfId="12244" xr:uid="{EA2C3FFE-AB61-441B-B078-EB4585F62DFB}"/>
    <cellStyle name="Normal 8 2 12 2 2" xfId="31033" xr:uid="{A9D482E6-2CBD-4C23-A5A2-9CE983FE01A7}"/>
    <cellStyle name="Normal 8 2 12 2 2 2" xfId="49795" xr:uid="{ABB529CD-C437-49EC-BF3C-2E337FF4E123}"/>
    <cellStyle name="Normal 8 2 12 2 3" xfId="21642" xr:uid="{8FA3782E-0768-428F-A049-18BAFA6A9798}"/>
    <cellStyle name="Normal 8 2 12 2 4" xfId="40414" xr:uid="{38CBAF30-22E2-4C61-B4F6-BDE46E76D44A}"/>
    <cellStyle name="Normal 8 2 12 3" xfId="24639" xr:uid="{8D499A00-5A8D-4C78-8FE2-44EE58E85F5C}"/>
    <cellStyle name="Normal 8 2 12 3 2" xfId="43401" xr:uid="{58AA5370-F452-4AA1-91AB-B01207680581}"/>
    <cellStyle name="Normal 8 2 12 4" xfId="15248" xr:uid="{C70B3231-BCC1-4C5F-ACA6-CD7A71FD0AB1}"/>
    <cellStyle name="Normal 8 2 12 5" xfId="34020" xr:uid="{8F8959D1-E710-4DBF-A3F2-EBB30B817C03}"/>
    <cellStyle name="Normal 8 2 12 6" xfId="54525" xr:uid="{7D5A2D32-FD98-4760-A0FD-DCA1B46956F4}"/>
    <cellStyle name="Normal 8 2 12 7" xfId="62386" xr:uid="{2EB234B2-66C0-4E46-8CEF-F3A0341DD1A8}"/>
    <cellStyle name="Normal 8 2 13" xfId="4041" xr:uid="{7DB97D23-CB8D-4FCF-B0BC-876F4601D140}"/>
    <cellStyle name="Normal 8 2 13 2" xfId="12245" xr:uid="{24D7D6AE-0BEA-484A-A348-B8E58E226B0E}"/>
    <cellStyle name="Normal 8 2 13 2 2" xfId="31034" xr:uid="{668CBFE3-9AFA-4E62-86B7-C7DB33A9D01E}"/>
    <cellStyle name="Normal 8 2 13 2 2 2" xfId="49796" xr:uid="{C13044F6-F6C9-4AB7-8850-7E79028E62F1}"/>
    <cellStyle name="Normal 8 2 13 2 3" xfId="21643" xr:uid="{205F4381-0DAF-4418-AAD2-13FB7A06BED7}"/>
    <cellStyle name="Normal 8 2 13 2 4" xfId="40415" xr:uid="{108D0BA5-C2FD-442C-A9EF-E3C7F20179D1}"/>
    <cellStyle name="Normal 8 2 13 3" xfId="23088" xr:uid="{61EFF028-771E-4700-AD33-1869F97E47AE}"/>
    <cellStyle name="Normal 8 2 13 3 2" xfId="41851" xr:uid="{D55066DF-D0DE-4B7F-B3EC-1F35EFC72025}"/>
    <cellStyle name="Normal 8 2 13 4" xfId="13697" xr:uid="{86FA3DA8-3949-4926-923F-569EC2A6FAB9}"/>
    <cellStyle name="Normal 8 2 13 5" xfId="32470" xr:uid="{39FB89DC-0E23-453A-84A9-25B5C49C1011}"/>
    <cellStyle name="Normal 8 2 13 6" xfId="54526" xr:uid="{FCD5CE20-1CDB-4747-9077-2AE32E96AB4C}"/>
    <cellStyle name="Normal 8 2 13 7" xfId="62387" xr:uid="{56ADCCDA-2513-48E5-BB88-A47A96530798}"/>
    <cellStyle name="Normal 8 2 14" xfId="7586" xr:uid="{9740899B-9711-4328-9E77-6D36D334B8E1}"/>
    <cellStyle name="Normal 8 2 14 2" xfId="26620" xr:uid="{5CC89F2B-29D1-4384-8284-2AA4BD485868}"/>
    <cellStyle name="Normal 8 2 14 2 2" xfId="45382" xr:uid="{7A7D72EB-B9ED-434D-8643-570761C63A06}"/>
    <cellStyle name="Normal 8 2 14 3" xfId="17229" xr:uid="{F04F069C-D258-4676-94D6-D01ED203F860}"/>
    <cellStyle name="Normal 8 2 14 4" xfId="36001" xr:uid="{F8078B3A-F616-4D14-9114-EDDFCCCA72A4}"/>
    <cellStyle name="Normal 8 2 15" xfId="8069" xr:uid="{5C85E0E5-CEA7-48CB-A02C-89798A108C77}"/>
    <cellStyle name="Normal 8 2 16" xfId="9315" xr:uid="{F52D03DC-65F6-4EDE-934C-C16B0B672147}"/>
    <cellStyle name="Normal 8 2 16 2" xfId="28171" xr:uid="{ED97A54E-21D7-4295-BCAE-77566876BC78}"/>
    <cellStyle name="Normal 8 2 16 2 2" xfId="46933" xr:uid="{4CB43993-4A78-4F87-936B-F0CB6EE28E4D}"/>
    <cellStyle name="Normal 8 2 16 3" xfId="18780" xr:uid="{F76D31C6-322F-4EEF-9950-D1FAE46C6DA0}"/>
    <cellStyle name="Normal 8 2 16 4" xfId="37552" xr:uid="{A16C638F-221B-4988-A9D9-907A6E473B3A}"/>
    <cellStyle name="Normal 8 2 17" xfId="22904" xr:uid="{328AD4A5-1328-4D6B-A478-A4815025CE2E}"/>
    <cellStyle name="Normal 8 2 17 2" xfId="41672" xr:uid="{992A75CA-7F43-4464-867D-AB902E9748AE}"/>
    <cellStyle name="Normal 8 2 18" xfId="13513" xr:uid="{B6A6DB0B-10A9-4E8C-9B63-A670C6D1A824}"/>
    <cellStyle name="Normal 8 2 19" xfId="32291" xr:uid="{911276AC-6DC2-4224-9E55-16937F72EF13}"/>
    <cellStyle name="Normal 8 2 2" xfId="980" xr:uid="{B5840C46-8658-42B2-93A0-C4849A0269A4}"/>
    <cellStyle name="Normal 8 2 2 10" xfId="3064" xr:uid="{52ACE676-4FEE-411E-89C8-1513F93400B9}"/>
    <cellStyle name="Normal 8 2 2 10 10" xfId="59708" xr:uid="{9D02EEA0-E18F-468E-AA60-F30A4C06F8C4}"/>
    <cellStyle name="Normal 8 2 2 10 2" xfId="7591" xr:uid="{66910E2C-85C4-4DFF-9F25-B56D92A3B3F2}"/>
    <cellStyle name="Normal 8 2 2 10 2 2" xfId="12246" xr:uid="{72A3A22E-E2AF-4C2D-9AE9-1C52E9B13897}"/>
    <cellStyle name="Normal 8 2 2 10 2 2 2" xfId="31035" xr:uid="{DCF46513-4C15-49EB-9EA5-B0FC7E284953}"/>
    <cellStyle name="Normal 8 2 2 10 2 2 2 2" xfId="49797" xr:uid="{710274F6-8E8C-45F6-89E4-2857CB8ECB01}"/>
    <cellStyle name="Normal 8 2 2 10 2 2 3" xfId="21644" xr:uid="{B4705289-9D38-477D-BBE9-743E2EB728E2}"/>
    <cellStyle name="Normal 8 2 2 10 2 2 4" xfId="40416" xr:uid="{5C1827EE-B768-42AB-B35B-D99339308163}"/>
    <cellStyle name="Normal 8 2 2 10 2 3" xfId="26625" xr:uid="{19147C2C-C8AE-48E0-9F29-FC62815898F6}"/>
    <cellStyle name="Normal 8 2 2 10 2 3 2" xfId="45387" xr:uid="{BE7EDE25-33CF-4A5C-9F5E-B93CFF3C10C4}"/>
    <cellStyle name="Normal 8 2 2 10 2 4" xfId="17234" xr:uid="{896DDBC4-F601-4A13-8049-104FEB32D04B}"/>
    <cellStyle name="Normal 8 2 2 10 2 5" xfId="36006" xr:uid="{47C988B9-A18B-419A-A54E-549C1B8D27B9}"/>
    <cellStyle name="Normal 8 2 2 10 2 6" xfId="54527" xr:uid="{BE99F50C-D6BF-433A-90DA-FF4F85019A4E}"/>
    <cellStyle name="Normal 8 2 2 10 2 7" xfId="62388" xr:uid="{2375966C-DA3D-46E7-A634-B37BDC09E16B}"/>
    <cellStyle name="Normal 8 2 2 10 3" xfId="12247" xr:uid="{606CB854-B13F-45FA-9C6B-980FF2F81456}"/>
    <cellStyle name="Normal 8 2 2 10 3 2" xfId="31036" xr:uid="{92C60AA7-A53B-4676-BDD0-78AC26AC976E}"/>
    <cellStyle name="Normal 8 2 2 10 3 2 2" xfId="49798" xr:uid="{99051E79-9F02-4649-841F-BCDAB499A1BD}"/>
    <cellStyle name="Normal 8 2 2 10 3 3" xfId="21645" xr:uid="{D940A0D5-9D09-4075-8A1D-924240EA8790}"/>
    <cellStyle name="Normal 8 2 2 10 3 4" xfId="40417" xr:uid="{CFE76F46-F51E-4B45-86D2-783B11CF5FF7}"/>
    <cellStyle name="Normal 8 2 2 10 3 5" xfId="54528" xr:uid="{6D7A0B6F-8A88-41AE-BE01-4971A48B62F4}"/>
    <cellStyle name="Normal 8 2 2 10 3 6" xfId="62389" xr:uid="{2659FEB2-51C2-451B-886F-92E756B4D2E6}"/>
    <cellStyle name="Normal 8 2 2 10 4" xfId="9320" xr:uid="{73D2E7C7-EDB6-492B-A9E1-3FAA5FD4A525}"/>
    <cellStyle name="Normal 8 2 2 10 4 2" xfId="28176" xr:uid="{DD949BFF-51FE-436F-A757-6170BC163C39}"/>
    <cellStyle name="Normal 8 2 2 10 4 2 2" xfId="46938" xr:uid="{532080F7-4B71-4FF2-9A5A-136C43914E7D}"/>
    <cellStyle name="Normal 8 2 2 10 4 3" xfId="18785" xr:uid="{E367196D-4CE8-4F28-82C0-B1F1CF07C49D}"/>
    <cellStyle name="Normal 8 2 2 10 4 4" xfId="37557" xr:uid="{39A50636-4092-488F-8C1F-55A8F532C7DD}"/>
    <cellStyle name="Normal 8 2 2 10 5" xfId="23883" xr:uid="{0BA99726-49DF-4FD5-BB51-20F3CBE43EBE}"/>
    <cellStyle name="Normal 8 2 2 10 5 2" xfId="42646" xr:uid="{539CE062-EB8C-43A9-8437-9A8B8C77E706}"/>
    <cellStyle name="Normal 8 2 2 10 6" xfId="14492" xr:uid="{706F58B0-6064-4329-9B53-B29048C49496}"/>
    <cellStyle name="Normal 8 2 2 10 7" xfId="33265" xr:uid="{DAD849E7-8AEE-4B74-9926-59826B147D90}"/>
    <cellStyle name="Normal 8 2 2 10 8" xfId="51668" xr:uid="{088BF0F7-61FA-487E-A7FB-4A9CF0D7CBCD}"/>
    <cellStyle name="Normal 8 2 2 10 9" xfId="4836" xr:uid="{047B6B90-7A9C-4EF9-8221-95DB698DD578}"/>
    <cellStyle name="Normal 8 2 2 11" xfId="5612" xr:uid="{D84B0E94-712C-49AD-8156-C9366E0D6DCC}"/>
    <cellStyle name="Normal 8 2 2 11 2" xfId="12248" xr:uid="{9D6D5A54-77DC-46F1-B244-3F5023499063}"/>
    <cellStyle name="Normal 8 2 2 11 2 2" xfId="31037" xr:uid="{0AAE8803-95EE-4605-966A-6D9A08F624F3}"/>
    <cellStyle name="Normal 8 2 2 11 2 2 2" xfId="49799" xr:uid="{0825424A-7FD0-4F7A-8E15-1BB998DE9160}"/>
    <cellStyle name="Normal 8 2 2 11 2 3" xfId="21646" xr:uid="{76EDFC23-08B8-4018-9927-88B19BBDD81B}"/>
    <cellStyle name="Normal 8 2 2 11 2 4" xfId="40418" xr:uid="{78DD12D1-4567-47E6-8C80-FA3BA7CDE948}"/>
    <cellStyle name="Normal 8 2 2 11 3" xfId="24659" xr:uid="{C89B7FCB-E071-456E-9B66-79011EB147F0}"/>
    <cellStyle name="Normal 8 2 2 11 3 2" xfId="43421" xr:uid="{BFF2A245-2B3A-4B0B-861E-43CDB4243688}"/>
    <cellStyle name="Normal 8 2 2 11 4" xfId="15268" xr:uid="{8F983A17-EBA2-4F6B-9AC0-996EC9C76202}"/>
    <cellStyle name="Normal 8 2 2 11 5" xfId="34040" xr:uid="{53CBE829-C172-4D8B-A0AD-08F40D5D0454}"/>
    <cellStyle name="Normal 8 2 2 11 6" xfId="54529" xr:uid="{A74B35EA-6807-4000-80AC-7B408BE41A19}"/>
    <cellStyle name="Normal 8 2 2 11 7" xfId="62390" xr:uid="{8F1A1DAA-61C5-440C-A846-ACE6C5FE04C3}"/>
    <cellStyle name="Normal 8 2 2 12" xfId="4061" xr:uid="{DDC2CC13-F2A1-4382-87F3-35153BE836EB}"/>
    <cellStyle name="Normal 8 2 2 12 2" xfId="12249" xr:uid="{D7D3AD65-721E-4245-832E-14B858829524}"/>
    <cellStyle name="Normal 8 2 2 12 2 2" xfId="31038" xr:uid="{F80E376F-6FB8-434C-8583-732EA63A5275}"/>
    <cellStyle name="Normal 8 2 2 12 2 2 2" xfId="49800" xr:uid="{1988B845-124C-43F9-BFE6-FCEA1733152B}"/>
    <cellStyle name="Normal 8 2 2 12 2 3" xfId="21647" xr:uid="{D0276019-CAD0-4A8C-AECB-1B4212678151}"/>
    <cellStyle name="Normal 8 2 2 12 2 4" xfId="40419" xr:uid="{F86E0FF1-6744-4FF7-81BC-DA53EBAA401D}"/>
    <cellStyle name="Normal 8 2 2 12 3" xfId="23108" xr:uid="{A1E75922-4149-4F00-A96A-D2AE1E09092F}"/>
    <cellStyle name="Normal 8 2 2 12 3 2" xfId="41871" xr:uid="{E450A4AF-CD00-4981-9A51-59FD5B538930}"/>
    <cellStyle name="Normal 8 2 2 12 4" xfId="13717" xr:uid="{37629B0A-6E4F-4DEC-A50D-6D0110B352D1}"/>
    <cellStyle name="Normal 8 2 2 12 5" xfId="32490" xr:uid="{C452B70A-1F34-4EF5-B93B-9A3DA1A49C86}"/>
    <cellStyle name="Normal 8 2 2 12 6" xfId="54530" xr:uid="{E8ED6F6F-79F8-4631-A39B-2232BA5BC9C5}"/>
    <cellStyle name="Normal 8 2 2 12 7" xfId="62391" xr:uid="{AED89C1A-88EA-454A-9CF2-318DAE50AD7E}"/>
    <cellStyle name="Normal 8 2 2 13" xfId="7590" xr:uid="{34A3F477-348E-4E89-B4E6-E24FFE3C33F9}"/>
    <cellStyle name="Normal 8 2 2 13 2" xfId="26624" xr:uid="{08E6768F-B6F9-455C-9BF4-44443E343E2E}"/>
    <cellStyle name="Normal 8 2 2 13 2 2" xfId="45386" xr:uid="{101C7D2A-4351-4884-A5FA-C38B2B6D666C}"/>
    <cellStyle name="Normal 8 2 2 13 3" xfId="17233" xr:uid="{02BE12F2-29B7-488B-9BF1-4F4905048245}"/>
    <cellStyle name="Normal 8 2 2 13 4" xfId="36005" xr:uid="{CF656706-1CBA-4F3A-A872-65DDD6A42224}"/>
    <cellStyle name="Normal 8 2 2 14" xfId="9319" xr:uid="{34A51BF6-51AD-484A-BB15-FE783217788E}"/>
    <cellStyle name="Normal 8 2 2 14 2" xfId="28175" xr:uid="{0E4B1B24-2984-4F08-AD70-C88A376EAE50}"/>
    <cellStyle name="Normal 8 2 2 14 2 2" xfId="46937" xr:uid="{769D860F-A2CC-4B99-B4FD-7CC258803193}"/>
    <cellStyle name="Normal 8 2 2 14 3" xfId="18784" xr:uid="{470D84BB-E4D3-4E8C-8D77-72A7EA9705DE}"/>
    <cellStyle name="Normal 8 2 2 14 4" xfId="37556" xr:uid="{70221E46-FDEF-496A-A165-A7CF07959ACD}"/>
    <cellStyle name="Normal 8 2 2 15" xfId="22906" xr:uid="{E91C682A-676D-43E3-8E83-752D76DC7D85}"/>
    <cellStyle name="Normal 8 2 2 15 2" xfId="41674" xr:uid="{CD91E747-E2C5-445B-8D67-21B51DCAD125}"/>
    <cellStyle name="Normal 8 2 2 16" xfId="13515" xr:uid="{CD9EBD7E-4026-414B-B217-55DA6021817E}"/>
    <cellStyle name="Normal 8 2 2 17" xfId="32293" xr:uid="{9ABEB4D9-C9A6-4832-B184-EBFCBB17C24A}"/>
    <cellStyle name="Normal 8 2 2 18" xfId="51667" xr:uid="{F41CD50A-2BF7-4FA1-97CE-EB08D301D55B}"/>
    <cellStyle name="Normal 8 2 2 19" xfId="3860" xr:uid="{18F6B765-7971-492F-B831-6A42DBBCE45C}"/>
    <cellStyle name="Normal 8 2 2 2" xfId="1166" xr:uid="{3C24DD57-7543-4A75-9B1F-B22F67C71E3B}"/>
    <cellStyle name="Normal 8 2 2 2 10" xfId="13516" xr:uid="{E69EF8AB-A5DB-4371-B860-5B3CC538853C}"/>
    <cellStyle name="Normal 8 2 2 2 11" xfId="32294" xr:uid="{F7723FD3-CB15-482D-8C64-6C9E7FBCC69D}"/>
    <cellStyle name="Normal 8 2 2 2 12" xfId="51669" xr:uid="{71B55B7E-8F6A-4115-91A4-BEEFAC82E2DB}"/>
    <cellStyle name="Normal 8 2 2 2 13" xfId="3861" xr:uid="{6EA93B4E-FCA6-46C4-BE17-40D7B009585E}"/>
    <cellStyle name="Normal 8 2 2 2 14" xfId="59709" xr:uid="{9F270F96-3501-412A-8988-7F695F077E1B}"/>
    <cellStyle name="Normal 8 2 2 2 2" xfId="1372" xr:uid="{45F08DD1-E8B0-4255-BB8D-C96AF0C39105}"/>
    <cellStyle name="Normal 8 2 2 2 2 10" xfId="51670" xr:uid="{E2219EDA-C93F-466E-A70F-888897134C08}"/>
    <cellStyle name="Normal 8 2 2 2 2 11" xfId="3862" xr:uid="{A145CFE7-E227-45F8-A936-AB46367C129D}"/>
    <cellStyle name="Normal 8 2 2 2 2 12" xfId="59710" xr:uid="{6A616B07-2C4A-496C-B433-15B550C9816C}"/>
    <cellStyle name="Normal 8 2 2 2 2 2" xfId="2030" xr:uid="{63011200-170D-470D-9916-EFC02FC64377}"/>
    <cellStyle name="Normal 8 2 2 2 2 2 10" xfId="59711" xr:uid="{49E7650F-CD84-46AD-8CB4-F0F91E2EAFA9}"/>
    <cellStyle name="Normal 8 2 2 2 2 2 2" xfId="7594" xr:uid="{78BE0E2C-C336-418A-B293-413BB3AC33A3}"/>
    <cellStyle name="Normal 8 2 2 2 2 2 2 2" xfId="12250" xr:uid="{E8D04347-08C4-42AC-A1CC-97ADE415271C}"/>
    <cellStyle name="Normal 8 2 2 2 2 2 2 2 2" xfId="31039" xr:uid="{3D69E4D7-2E55-4DFC-B40C-F60BFC24EF44}"/>
    <cellStyle name="Normal 8 2 2 2 2 2 2 2 2 2" xfId="49801" xr:uid="{2C73BBAA-B0AA-4C76-8BD9-40E85D131612}"/>
    <cellStyle name="Normal 8 2 2 2 2 2 2 2 3" xfId="21648" xr:uid="{19DC2C12-B896-4F6C-B1B6-3575E2FB4936}"/>
    <cellStyle name="Normal 8 2 2 2 2 2 2 2 4" xfId="40420" xr:uid="{2463DDAB-03C2-4BB4-9562-20C5AF7FE556}"/>
    <cellStyle name="Normal 8 2 2 2 2 2 2 3" xfId="26628" xr:uid="{DC368345-E6E5-4C97-ADB4-26A35D6FDE3D}"/>
    <cellStyle name="Normal 8 2 2 2 2 2 2 3 2" xfId="45390" xr:uid="{E9C79D1A-9EAF-45C6-9957-D8E30B176763}"/>
    <cellStyle name="Normal 8 2 2 2 2 2 2 4" xfId="17237" xr:uid="{E10B01C6-12C0-4D19-9DD8-22640EA13A17}"/>
    <cellStyle name="Normal 8 2 2 2 2 2 2 5" xfId="36009" xr:uid="{202A75EB-0ABA-4A2B-A503-0A2732E7EE23}"/>
    <cellStyle name="Normal 8 2 2 2 2 2 2 6" xfId="54531" xr:uid="{5D632A64-0442-4398-BA0E-1FFAD98480BD}"/>
    <cellStyle name="Normal 8 2 2 2 2 2 2 7" xfId="62392" xr:uid="{92E3B759-4378-40DF-9D0D-EBA3F4DF2E80}"/>
    <cellStyle name="Normal 8 2 2 2 2 2 3" xfId="12251" xr:uid="{2CE41621-8532-4217-807C-43A13DF77D2A}"/>
    <cellStyle name="Normal 8 2 2 2 2 2 3 2" xfId="31040" xr:uid="{AC86BB83-D207-47E7-ADB8-4F5952803E13}"/>
    <cellStyle name="Normal 8 2 2 2 2 2 3 2 2" xfId="49802" xr:uid="{852706F6-B017-4162-92F6-E893BEBFE9B1}"/>
    <cellStyle name="Normal 8 2 2 2 2 2 3 3" xfId="21649" xr:uid="{D83AC9DC-1897-4B58-859F-6CF6F6FBB1AB}"/>
    <cellStyle name="Normal 8 2 2 2 2 2 3 4" xfId="40421" xr:uid="{EB6880FB-D1BA-4B09-B75C-E92A3FDE7ED7}"/>
    <cellStyle name="Normal 8 2 2 2 2 2 3 5" xfId="54532" xr:uid="{EF02B61F-A8BB-42E9-A737-40276D16DE9E}"/>
    <cellStyle name="Normal 8 2 2 2 2 2 3 6" xfId="62393" xr:uid="{5D9B5876-D08E-4FAE-AD91-42E19CF78AF2}"/>
    <cellStyle name="Normal 8 2 2 2 2 2 4" xfId="9323" xr:uid="{583CFABE-39C9-429C-BBD8-4E300F62D2CD}"/>
    <cellStyle name="Normal 8 2 2 2 2 2 4 2" xfId="28179" xr:uid="{2198B9ED-B629-48E5-BD5C-9104270EAC74}"/>
    <cellStyle name="Normal 8 2 2 2 2 2 4 2 2" xfId="46941" xr:uid="{B9200536-383D-455B-ABD7-DBC1A7C4C804}"/>
    <cellStyle name="Normal 8 2 2 2 2 2 4 3" xfId="18788" xr:uid="{53326F50-0933-495F-84CC-24E67B51F7EA}"/>
    <cellStyle name="Normal 8 2 2 2 2 2 4 4" xfId="37560" xr:uid="{15E0C564-90C5-49EF-AB4C-29E3F792A8BC}"/>
    <cellStyle name="Normal 8 2 2 2 2 2 5" xfId="24141" xr:uid="{899411C2-A51D-4FF9-ACDD-0BE4FBD2A70D}"/>
    <cellStyle name="Normal 8 2 2 2 2 2 5 2" xfId="42904" xr:uid="{887BE2C3-0488-4C17-AD42-72D9E7097621}"/>
    <cellStyle name="Normal 8 2 2 2 2 2 6" xfId="14750" xr:uid="{0D91920C-9918-4C28-9525-5CA7A173C12E}"/>
    <cellStyle name="Normal 8 2 2 2 2 2 7" xfId="33523" xr:uid="{053FA7B0-756A-4C1B-AF6F-B4EE8B7A6BDC}"/>
    <cellStyle name="Normal 8 2 2 2 2 2 8" xfId="51671" xr:uid="{43C891F1-044F-42A2-93CC-2606D2998612}"/>
    <cellStyle name="Normal 8 2 2 2 2 2 9" xfId="5094" xr:uid="{694FFE1B-3802-43BD-A8C5-5E1FFDEB790D}"/>
    <cellStyle name="Normal 8 2 2 2 2 3" xfId="5870" xr:uid="{DFF1A225-FD69-406A-B301-C8DBE0BBC0F9}"/>
    <cellStyle name="Normal 8 2 2 2 2 3 2" xfId="12252" xr:uid="{CB2971E9-7B1F-4F1E-B606-5DFF9257A6D9}"/>
    <cellStyle name="Normal 8 2 2 2 2 3 2 2" xfId="31041" xr:uid="{844B721C-5AAD-4E33-8D86-243A007B1CEB}"/>
    <cellStyle name="Normal 8 2 2 2 2 3 2 2 2" xfId="49803" xr:uid="{D0C61EAE-1628-468D-9B65-91D2F89C2DA4}"/>
    <cellStyle name="Normal 8 2 2 2 2 3 2 3" xfId="21650" xr:uid="{233AD71C-7CD1-41D5-81D4-8BEBD78EDE26}"/>
    <cellStyle name="Normal 8 2 2 2 2 3 2 4" xfId="40422" xr:uid="{69DC2E91-C2B0-4BE7-854B-EB699BEC7909}"/>
    <cellStyle name="Normal 8 2 2 2 2 3 3" xfId="24917" xr:uid="{7D3CFAC0-43A1-4E62-BA16-E692793149A4}"/>
    <cellStyle name="Normal 8 2 2 2 2 3 3 2" xfId="43679" xr:uid="{D97100C9-9F34-4A03-B719-15289B8F8CD5}"/>
    <cellStyle name="Normal 8 2 2 2 2 3 4" xfId="15526" xr:uid="{EFEDD625-AB1F-434B-907F-8794C894CFA9}"/>
    <cellStyle name="Normal 8 2 2 2 2 3 5" xfId="34298" xr:uid="{152A35DF-A7B0-45A8-BD8F-FE611836A3B3}"/>
    <cellStyle name="Normal 8 2 2 2 2 3 6" xfId="54533" xr:uid="{6D89E0D5-73DE-4B2F-8324-C951BECF4256}"/>
    <cellStyle name="Normal 8 2 2 2 2 3 7" xfId="62394" xr:uid="{0AF60FDD-D90E-4AC9-A1A0-7DCCD7F940B1}"/>
    <cellStyle name="Normal 8 2 2 2 2 4" xfId="4319" xr:uid="{9245248E-1CDA-4C51-8291-1F0232D0AA61}"/>
    <cellStyle name="Normal 8 2 2 2 2 4 2" xfId="12253" xr:uid="{284D3182-F6D2-4DC4-92CF-09645A881FB1}"/>
    <cellStyle name="Normal 8 2 2 2 2 4 2 2" xfId="31042" xr:uid="{B71EBF09-9604-47E5-B190-C1EC7F93CB23}"/>
    <cellStyle name="Normal 8 2 2 2 2 4 2 2 2" xfId="49804" xr:uid="{6F0F55E6-B714-41BB-B584-B75F11C37646}"/>
    <cellStyle name="Normal 8 2 2 2 2 4 2 3" xfId="21651" xr:uid="{761E3C7B-435C-4F84-9A2D-229D67479325}"/>
    <cellStyle name="Normal 8 2 2 2 2 4 2 4" xfId="40423" xr:uid="{5877C990-9AA6-410E-A03B-F80C53BBF41E}"/>
    <cellStyle name="Normal 8 2 2 2 2 4 3" xfId="23366" xr:uid="{CBC4F2C7-6933-45FE-8140-47025D2D97E6}"/>
    <cellStyle name="Normal 8 2 2 2 2 4 3 2" xfId="42129" xr:uid="{A3D90265-8B8B-415E-86BC-A1108B072A59}"/>
    <cellStyle name="Normal 8 2 2 2 2 4 4" xfId="13975" xr:uid="{DC44B458-D130-4E41-8225-70C92AAE0527}"/>
    <cellStyle name="Normal 8 2 2 2 2 4 5" xfId="32748" xr:uid="{F5366EC6-E08D-4492-9093-5C97DF63CD97}"/>
    <cellStyle name="Normal 8 2 2 2 2 4 6" xfId="54534" xr:uid="{8391FE09-F226-40A6-A7AE-CF3BBE141D99}"/>
    <cellStyle name="Normal 8 2 2 2 2 4 7" xfId="62395" xr:uid="{A4089304-A068-4B60-AE50-E1FB123DCFCB}"/>
    <cellStyle name="Normal 8 2 2 2 2 5" xfId="7593" xr:uid="{B2F14494-CFFE-4670-BC18-74FC0F6A66C4}"/>
    <cellStyle name="Normal 8 2 2 2 2 5 2" xfId="26627" xr:uid="{6517A2C1-69B9-443B-ADFF-40AF2B278D1A}"/>
    <cellStyle name="Normal 8 2 2 2 2 5 2 2" xfId="45389" xr:uid="{AC195EF9-4694-4078-9F26-B4392B355841}"/>
    <cellStyle name="Normal 8 2 2 2 2 5 3" xfId="17236" xr:uid="{B19A576E-ED26-4D92-A69E-1C61ADB4520B}"/>
    <cellStyle name="Normal 8 2 2 2 2 5 4" xfId="36008" xr:uid="{031F8F99-9BAE-4706-B329-030430435065}"/>
    <cellStyle name="Normal 8 2 2 2 2 6" xfId="9322" xr:uid="{6C9A74BF-AE2E-4A34-82AC-E673E1BE0601}"/>
    <cellStyle name="Normal 8 2 2 2 2 6 2" xfId="28178" xr:uid="{37D891ED-8258-4980-8643-3B9135F034EC}"/>
    <cellStyle name="Normal 8 2 2 2 2 6 2 2" xfId="46940" xr:uid="{47E084C3-B1A3-4493-ADA0-1CF2812830D9}"/>
    <cellStyle name="Normal 8 2 2 2 2 6 3" xfId="18787" xr:uid="{318F2FC7-E062-4477-9F93-C5993BC0769C}"/>
    <cellStyle name="Normal 8 2 2 2 2 6 4" xfId="37559" xr:uid="{FCFC940B-0F12-4FFF-9842-2AF6EBF0A6AF}"/>
    <cellStyle name="Normal 8 2 2 2 2 7" xfId="22908" xr:uid="{F50A3DD0-A0CA-4354-B6B4-0C0BF3F1BF6B}"/>
    <cellStyle name="Normal 8 2 2 2 2 7 2" xfId="41676" xr:uid="{E0A62759-F3C9-48B4-A859-4D0E7DF7C630}"/>
    <cellStyle name="Normal 8 2 2 2 2 8" xfId="13517" xr:uid="{46EF034A-4B21-461E-A9DF-4B067057D0DA}"/>
    <cellStyle name="Normal 8 2 2 2 2 9" xfId="32295" xr:uid="{02E212B1-CD8B-4D87-8CFB-74476DB05829}"/>
    <cellStyle name="Normal 8 2 2 2 3" xfId="1824" xr:uid="{53635E47-5AEF-4742-8D99-59257F535E87}"/>
    <cellStyle name="Normal 8 2 2 2 3 10" xfId="51672" xr:uid="{CCAA156E-26EE-4DED-809E-C6424586C7A2}"/>
    <cellStyle name="Normal 8 2 2 2 3 11" xfId="3863" xr:uid="{710C916F-48CD-42E1-BF11-3B6509297EC1}"/>
    <cellStyle name="Normal 8 2 2 2 3 12" xfId="59712" xr:uid="{7F55D27E-5425-4544-827D-FD6F02E54DF1}"/>
    <cellStyle name="Normal 8 2 2 2 3 2" xfId="3065" xr:uid="{BFC7861D-4BDA-4B40-8D26-823AF83FB54B}"/>
    <cellStyle name="Normal 8 2 2 2 3 2 10" xfId="59713" xr:uid="{D89DB7BB-1E0D-4A85-9809-7D0B9D79AC60}"/>
    <cellStyle name="Normal 8 2 2 2 3 2 2" xfId="7596" xr:uid="{ABB5B4DF-372A-485F-BB6D-097F2E4C8545}"/>
    <cellStyle name="Normal 8 2 2 2 3 2 2 2" xfId="12254" xr:uid="{430AB6E7-F50A-44A9-9081-9E81B13AE3A4}"/>
    <cellStyle name="Normal 8 2 2 2 3 2 2 2 2" xfId="31043" xr:uid="{5939F126-05AE-468F-9C0A-1F1410F990A9}"/>
    <cellStyle name="Normal 8 2 2 2 3 2 2 2 2 2" xfId="49805" xr:uid="{0ACDE7F3-773C-4CBA-BB47-AE08A35609B4}"/>
    <cellStyle name="Normal 8 2 2 2 3 2 2 2 3" xfId="21652" xr:uid="{0F61B31B-BF9D-4770-A851-5A138EA2518E}"/>
    <cellStyle name="Normal 8 2 2 2 3 2 2 2 4" xfId="40424" xr:uid="{C1D55B63-3CF2-4893-964B-C803950F2402}"/>
    <cellStyle name="Normal 8 2 2 2 3 2 2 3" xfId="26630" xr:uid="{39B3F605-CCFC-4A19-A285-1B422AE32A5B}"/>
    <cellStyle name="Normal 8 2 2 2 3 2 2 3 2" xfId="45392" xr:uid="{8E979EA7-085D-48DC-B84C-1D5375C691C9}"/>
    <cellStyle name="Normal 8 2 2 2 3 2 2 4" xfId="17239" xr:uid="{7E2F0AEA-42C4-410A-BB5F-14C03280884C}"/>
    <cellStyle name="Normal 8 2 2 2 3 2 2 5" xfId="36011" xr:uid="{F30C6B0B-0DC2-449F-9231-1CEC053ED9E7}"/>
    <cellStyle name="Normal 8 2 2 2 3 2 2 6" xfId="54535" xr:uid="{47FCFBC6-36D3-41B0-9E34-9824818ACA84}"/>
    <cellStyle name="Normal 8 2 2 2 3 2 2 7" xfId="62396" xr:uid="{BC82430A-8031-4164-A470-D71C7CEB3F1F}"/>
    <cellStyle name="Normal 8 2 2 2 3 2 3" xfId="12255" xr:uid="{77C3A5D3-24B2-428D-8790-0414AFFAAD43}"/>
    <cellStyle name="Normal 8 2 2 2 3 2 3 2" xfId="31044" xr:uid="{0C6AA0B5-F285-4723-984E-02C761347DF1}"/>
    <cellStyle name="Normal 8 2 2 2 3 2 3 2 2" xfId="49806" xr:uid="{7B87237E-C05C-4589-8C58-DC8C5BFF6521}"/>
    <cellStyle name="Normal 8 2 2 2 3 2 3 3" xfId="21653" xr:uid="{2208F4C1-E806-4246-B518-FAEC0798CB12}"/>
    <cellStyle name="Normal 8 2 2 2 3 2 3 4" xfId="40425" xr:uid="{1B054AC7-FC94-4B43-985D-5E7752C73A44}"/>
    <cellStyle name="Normal 8 2 2 2 3 2 3 5" xfId="54536" xr:uid="{9C1C67E4-4A5F-42EC-BC07-29C3D7AEA06F}"/>
    <cellStyle name="Normal 8 2 2 2 3 2 3 6" xfId="62397" xr:uid="{E5AD033B-BE7F-45C5-8776-02B46793E563}"/>
    <cellStyle name="Normal 8 2 2 2 3 2 4" xfId="9325" xr:uid="{C94DEA0B-C454-451E-BA3A-59BF88696843}"/>
    <cellStyle name="Normal 8 2 2 2 3 2 4 2" xfId="28181" xr:uid="{0CB04E51-D322-44FC-AAAA-583588E53752}"/>
    <cellStyle name="Normal 8 2 2 2 3 2 4 2 2" xfId="46943" xr:uid="{FDB1D821-FAE7-4FF6-8896-47A4842F2787}"/>
    <cellStyle name="Normal 8 2 2 2 3 2 4 3" xfId="18790" xr:uid="{4038E502-C53A-41FF-B933-AAD961F5E8ED}"/>
    <cellStyle name="Normal 8 2 2 2 3 2 4 4" xfId="37562" xr:uid="{C4C1EC76-DDF1-46C8-9E57-BD0C3DCDC00E}"/>
    <cellStyle name="Normal 8 2 2 2 3 2 5" xfId="24359" xr:uid="{0BB37330-D032-4EDC-B8F9-CA11EAD2A18F}"/>
    <cellStyle name="Normal 8 2 2 2 3 2 5 2" xfId="43122" xr:uid="{AE9B509D-BD7F-4460-995D-38F157A943CF}"/>
    <cellStyle name="Normal 8 2 2 2 3 2 6" xfId="14968" xr:uid="{4830E4F1-230D-45D4-A7E0-8028FB8EABC5}"/>
    <cellStyle name="Normal 8 2 2 2 3 2 7" xfId="33741" xr:uid="{912391B9-2DAB-46FA-865A-DD9866F3C109}"/>
    <cellStyle name="Normal 8 2 2 2 3 2 8" xfId="51673" xr:uid="{731BDD7B-93CF-43A8-8A1C-BBC4D68B44CD}"/>
    <cellStyle name="Normal 8 2 2 2 3 2 9" xfId="5312" xr:uid="{A4429E4C-C647-4DFF-97B3-73776259D32B}"/>
    <cellStyle name="Normal 8 2 2 2 3 3" xfId="6088" xr:uid="{91ABA5AB-5E7F-4B73-B413-8767B2BA271A}"/>
    <cellStyle name="Normal 8 2 2 2 3 3 2" xfId="12256" xr:uid="{85C2A14F-CEC2-44E0-9E2D-D24785CCA537}"/>
    <cellStyle name="Normal 8 2 2 2 3 3 2 2" xfId="31045" xr:uid="{DAC8B58A-9D25-45C0-8EDD-57AA5288B0A8}"/>
    <cellStyle name="Normal 8 2 2 2 3 3 2 2 2" xfId="49807" xr:uid="{165BCF60-CB0E-4C44-9CF3-0AE601A58E0A}"/>
    <cellStyle name="Normal 8 2 2 2 3 3 2 3" xfId="21654" xr:uid="{E6095068-29AA-41DB-B0D8-CCEEE8E91898}"/>
    <cellStyle name="Normal 8 2 2 2 3 3 2 4" xfId="40426" xr:uid="{045AA260-0563-467C-ADBC-6278AEF8136E}"/>
    <cellStyle name="Normal 8 2 2 2 3 3 3" xfId="25135" xr:uid="{C713E67F-67D9-45DA-AD11-58FDF755EA40}"/>
    <cellStyle name="Normal 8 2 2 2 3 3 3 2" xfId="43897" xr:uid="{14DD674B-64B4-4132-A177-1A850AB38FE7}"/>
    <cellStyle name="Normal 8 2 2 2 3 3 4" xfId="15744" xr:uid="{17B4675E-7674-4A15-999D-9FFE356ABD1C}"/>
    <cellStyle name="Normal 8 2 2 2 3 3 5" xfId="34516" xr:uid="{5E9B3720-1EE8-4C96-892D-8BE545DC8746}"/>
    <cellStyle name="Normal 8 2 2 2 3 3 6" xfId="54537" xr:uid="{E67B103E-3F83-4D3B-BFA0-36AFBEEC65A2}"/>
    <cellStyle name="Normal 8 2 2 2 3 3 7" xfId="62398" xr:uid="{FC762815-C21E-4681-A1C1-A3AD4E860B51}"/>
    <cellStyle name="Normal 8 2 2 2 3 4" xfId="4537" xr:uid="{0BFC24C6-C3C7-4C20-B6A4-21F155252345}"/>
    <cellStyle name="Normal 8 2 2 2 3 4 2" xfId="12257" xr:uid="{B76873F5-AFB9-4A3D-B080-07A80E8636E8}"/>
    <cellStyle name="Normal 8 2 2 2 3 4 2 2" xfId="31046" xr:uid="{47668EF7-1C1A-4B02-9786-FC3E779DAA65}"/>
    <cellStyle name="Normal 8 2 2 2 3 4 2 2 2" xfId="49808" xr:uid="{2D524DC4-E210-4816-BBC9-186E17180021}"/>
    <cellStyle name="Normal 8 2 2 2 3 4 2 3" xfId="21655" xr:uid="{E43FD463-D54C-4A16-BEB2-CF36992F94EB}"/>
    <cellStyle name="Normal 8 2 2 2 3 4 2 4" xfId="40427" xr:uid="{4650B154-4FC8-4871-AB40-AC6C4AB03EB8}"/>
    <cellStyle name="Normal 8 2 2 2 3 4 3" xfId="23584" xr:uid="{07BA6BE5-2D9D-47EB-A4A0-AD2B7054A725}"/>
    <cellStyle name="Normal 8 2 2 2 3 4 3 2" xfId="42347" xr:uid="{70121B1C-66B1-4B83-8BA4-A998715EC385}"/>
    <cellStyle name="Normal 8 2 2 2 3 4 4" xfId="14193" xr:uid="{0A28AF20-746C-4046-8A61-3660782A15E9}"/>
    <cellStyle name="Normal 8 2 2 2 3 4 5" xfId="32966" xr:uid="{74A7A59D-D243-4012-86CD-D885A2CC1BFE}"/>
    <cellStyle name="Normal 8 2 2 2 3 4 6" xfId="54538" xr:uid="{E40D2D67-CA48-47D4-BA01-9DEBDD1F42C1}"/>
    <cellStyle name="Normal 8 2 2 2 3 4 7" xfId="62399" xr:uid="{B6415463-221C-4D69-AF42-25FB7153BAA0}"/>
    <cellStyle name="Normal 8 2 2 2 3 5" xfId="7595" xr:uid="{9418AF47-83E7-4C12-8025-AE1E4726FF40}"/>
    <cellStyle name="Normal 8 2 2 2 3 5 2" xfId="26629" xr:uid="{CF943524-ED94-469F-8D6A-FFB8D9B5174B}"/>
    <cellStyle name="Normal 8 2 2 2 3 5 2 2" xfId="45391" xr:uid="{493B53DC-D595-47A9-B0D3-208666BB5AC0}"/>
    <cellStyle name="Normal 8 2 2 2 3 5 3" xfId="17238" xr:uid="{78AF990E-4655-4B1C-9FEF-81D717C39FCD}"/>
    <cellStyle name="Normal 8 2 2 2 3 5 4" xfId="36010" xr:uid="{87D49082-5704-4DF5-B027-A849E08AD3EB}"/>
    <cellStyle name="Normal 8 2 2 2 3 6" xfId="9324" xr:uid="{B5BF4CAD-C47E-4AB3-9E60-D4E091B7DFA8}"/>
    <cellStyle name="Normal 8 2 2 2 3 6 2" xfId="28180" xr:uid="{EBD374A3-A0DA-428B-A1F1-E703DB09A3F4}"/>
    <cellStyle name="Normal 8 2 2 2 3 6 2 2" xfId="46942" xr:uid="{8BAF98B3-9305-4686-A0D3-691C9CF4B8E4}"/>
    <cellStyle name="Normal 8 2 2 2 3 6 3" xfId="18789" xr:uid="{EE4786BB-EF06-4D26-9E87-C82F14976657}"/>
    <cellStyle name="Normal 8 2 2 2 3 6 4" xfId="37561" xr:uid="{0523E5CA-9819-4650-8AA0-BEB164BA1628}"/>
    <cellStyle name="Normal 8 2 2 2 3 7" xfId="22909" xr:uid="{7A3ACDF9-40E3-4920-9E59-E0F704ADBFBB}"/>
    <cellStyle name="Normal 8 2 2 2 3 7 2" xfId="41677" xr:uid="{E13E23EE-086A-4E83-80D2-64EEA8F19DB7}"/>
    <cellStyle name="Normal 8 2 2 2 3 8" xfId="13518" xr:uid="{F5F706DE-2A1F-4219-A9E6-790138887960}"/>
    <cellStyle name="Normal 8 2 2 2 3 9" xfId="32296" xr:uid="{64F3FD18-8F98-44B3-A769-2D98A442FCAB}"/>
    <cellStyle name="Normal 8 2 2 2 4" xfId="1618" xr:uid="{9BBA84A7-FB4C-4B91-ACAE-3F4F83E17121}"/>
    <cellStyle name="Normal 8 2 2 2 4 10" xfId="59714" xr:uid="{EBD9CCB2-5442-43AC-B083-C91294E8A512}"/>
    <cellStyle name="Normal 8 2 2 2 4 2" xfId="7597" xr:uid="{D266AD8A-03DB-4B3B-91A9-CFF1CA7F8BC8}"/>
    <cellStyle name="Normal 8 2 2 2 4 2 2" xfId="12258" xr:uid="{35526456-7E8C-4667-9B8C-32F8AEEA694D}"/>
    <cellStyle name="Normal 8 2 2 2 4 2 2 2" xfId="31047" xr:uid="{D2B07E04-5CF8-477D-9E6D-0B5E80C2CB03}"/>
    <cellStyle name="Normal 8 2 2 2 4 2 2 2 2" xfId="49809" xr:uid="{1868B0B5-C16E-4DD4-81F4-0A0216F5F138}"/>
    <cellStyle name="Normal 8 2 2 2 4 2 2 3" xfId="21656" xr:uid="{6B822B80-F55B-40EB-8D1D-807C88394A3B}"/>
    <cellStyle name="Normal 8 2 2 2 4 2 2 4" xfId="40428" xr:uid="{C7C905D0-8598-418E-AF25-CC823BC3AE8D}"/>
    <cellStyle name="Normal 8 2 2 2 4 2 3" xfId="26631" xr:uid="{A2698DBE-5429-4A23-A64C-237BD536D2EC}"/>
    <cellStyle name="Normal 8 2 2 2 4 2 3 2" xfId="45393" xr:uid="{D2E93621-407F-4251-BFCC-72A693AA32D9}"/>
    <cellStyle name="Normal 8 2 2 2 4 2 4" xfId="17240" xr:uid="{A43D9F64-EA1A-4EC4-9CF1-E72D4675594C}"/>
    <cellStyle name="Normal 8 2 2 2 4 2 5" xfId="36012" xr:uid="{F3A34378-9D12-4040-91B7-390862390E4B}"/>
    <cellStyle name="Normal 8 2 2 2 4 2 6" xfId="54539" xr:uid="{24C2F2AA-3AA4-4789-BE07-A5D371004BD8}"/>
    <cellStyle name="Normal 8 2 2 2 4 2 7" xfId="62400" xr:uid="{A7CB9E36-80C5-4B9D-A551-CAE38854D5BC}"/>
    <cellStyle name="Normal 8 2 2 2 4 3" xfId="12259" xr:uid="{E2E991D0-62B5-4CA1-82CD-55127C00DD33}"/>
    <cellStyle name="Normal 8 2 2 2 4 3 2" xfId="31048" xr:uid="{6B7722E3-9F21-4C5D-AA91-19484663444B}"/>
    <cellStyle name="Normal 8 2 2 2 4 3 2 2" xfId="49810" xr:uid="{22F8DC0D-1925-490A-B1FB-BBC2B04C558F}"/>
    <cellStyle name="Normal 8 2 2 2 4 3 3" xfId="21657" xr:uid="{BF3ED3BA-16C4-4FA3-A7CA-7689ED21AAF0}"/>
    <cellStyle name="Normal 8 2 2 2 4 3 4" xfId="40429" xr:uid="{E6B97511-62BC-4BA2-A6D6-5675F9BC07C0}"/>
    <cellStyle name="Normal 8 2 2 2 4 3 5" xfId="54540" xr:uid="{E523BEB8-C12D-4866-BCB1-1023D10D570E}"/>
    <cellStyle name="Normal 8 2 2 2 4 3 6" xfId="62401" xr:uid="{2926DF53-4A82-42D7-9F77-6A895994ABF1}"/>
    <cellStyle name="Normal 8 2 2 2 4 4" xfId="9326" xr:uid="{CBBC7CF0-83AC-4A55-964E-7A58B44461C0}"/>
    <cellStyle name="Normal 8 2 2 2 4 4 2" xfId="28182" xr:uid="{04B58479-AA64-490C-9BA9-8867411FB626}"/>
    <cellStyle name="Normal 8 2 2 2 4 4 2 2" xfId="46944" xr:uid="{8E36EBB8-BF4A-4B79-B7D6-84A7874DEC13}"/>
    <cellStyle name="Normal 8 2 2 2 4 4 3" xfId="18791" xr:uid="{B6704CAB-A661-40A3-927C-5423EB9FF338}"/>
    <cellStyle name="Normal 8 2 2 2 4 4 4" xfId="37563" xr:uid="{04C5A12A-690D-472F-84DF-AB6202EA1C95}"/>
    <cellStyle name="Normal 8 2 2 2 4 5" xfId="23926" xr:uid="{8DC0D1EF-8690-404E-A1B1-2613B70C648E}"/>
    <cellStyle name="Normal 8 2 2 2 4 5 2" xfId="42689" xr:uid="{225CC38F-69A1-420B-8599-7BEF17487C6D}"/>
    <cellStyle name="Normal 8 2 2 2 4 6" xfId="14535" xr:uid="{CBAFF552-A285-420E-AD72-4351E48B311A}"/>
    <cellStyle name="Normal 8 2 2 2 4 7" xfId="33308" xr:uid="{4C59ED8B-980F-47B5-8DD5-CDAD2B4874D1}"/>
    <cellStyle name="Normal 8 2 2 2 4 8" xfId="51674" xr:uid="{19595EEB-631D-46B6-AAEA-5DA9DF32D12C}"/>
    <cellStyle name="Normal 8 2 2 2 4 9" xfId="4879" xr:uid="{485DF1A4-4609-4989-B2F2-A7A17AE272A0}"/>
    <cellStyle name="Normal 8 2 2 2 5" xfId="5655" xr:uid="{F062DFAC-91AC-4DE8-BE61-3AE4D592A7D8}"/>
    <cellStyle name="Normal 8 2 2 2 5 2" xfId="12260" xr:uid="{BFCA34C3-7F20-4A39-ABEF-276D78BAF576}"/>
    <cellStyle name="Normal 8 2 2 2 5 2 2" xfId="31049" xr:uid="{F8DB3B0A-5948-481D-87C9-5D6C389F5AE9}"/>
    <cellStyle name="Normal 8 2 2 2 5 2 2 2" xfId="49811" xr:uid="{9E950602-48FE-4592-95B2-3F44DA433799}"/>
    <cellStyle name="Normal 8 2 2 2 5 2 3" xfId="21658" xr:uid="{7A807702-D437-49A8-BF97-738F0694B0AD}"/>
    <cellStyle name="Normal 8 2 2 2 5 2 4" xfId="40430" xr:uid="{227FE34E-F4DC-41B8-AA00-C7E58A5BD344}"/>
    <cellStyle name="Normal 8 2 2 2 5 3" xfId="24702" xr:uid="{A220CBFF-1A86-440B-8D1A-6B5C1726327C}"/>
    <cellStyle name="Normal 8 2 2 2 5 3 2" xfId="43464" xr:uid="{FC59056A-E7AE-4916-A4E2-482F5060419A}"/>
    <cellStyle name="Normal 8 2 2 2 5 4" xfId="15311" xr:uid="{4C90918D-5563-4F7D-9C66-DF3CCFE841B5}"/>
    <cellStyle name="Normal 8 2 2 2 5 5" xfId="34083" xr:uid="{F868B008-6B3C-4094-9E9E-8F5EC64853AF}"/>
    <cellStyle name="Normal 8 2 2 2 5 6" xfId="54541" xr:uid="{18EB2EDB-688F-4A55-92A5-1449B70D0421}"/>
    <cellStyle name="Normal 8 2 2 2 5 7" xfId="62402" xr:uid="{7E0EB920-B506-4EC0-BA53-5589A4C34090}"/>
    <cellStyle name="Normal 8 2 2 2 6" xfId="4104" xr:uid="{446625A8-5519-4B0B-9992-69314A9FBBB2}"/>
    <cellStyle name="Normal 8 2 2 2 6 2" xfId="12261" xr:uid="{68B51D5A-2A0B-4F4E-AA41-CDD3FC23A469}"/>
    <cellStyle name="Normal 8 2 2 2 6 2 2" xfId="31050" xr:uid="{FCDAA919-5C73-454B-897D-66242AB7F354}"/>
    <cellStyle name="Normal 8 2 2 2 6 2 2 2" xfId="49812" xr:uid="{A5EC3EF2-DE03-4BFB-86A3-D19A2CE4BF0B}"/>
    <cellStyle name="Normal 8 2 2 2 6 2 3" xfId="21659" xr:uid="{101CF109-6A08-415A-8184-4B3581329FBD}"/>
    <cellStyle name="Normal 8 2 2 2 6 2 4" xfId="40431" xr:uid="{42A4F24B-D185-400D-8DAE-9CFCB00D61CB}"/>
    <cellStyle name="Normal 8 2 2 2 6 3" xfId="23151" xr:uid="{B8380CA8-2BEF-4C11-95D2-C6E2FEC65D3B}"/>
    <cellStyle name="Normal 8 2 2 2 6 3 2" xfId="41914" xr:uid="{9BC0982E-A1CD-4FE9-AD6E-59D2E86D12A7}"/>
    <cellStyle name="Normal 8 2 2 2 6 4" xfId="13760" xr:uid="{BD8760C0-9E73-4F32-9193-2293D1246149}"/>
    <cellStyle name="Normal 8 2 2 2 6 5" xfId="32533" xr:uid="{286888AB-4C82-41A7-870E-D9EB2870C569}"/>
    <cellStyle name="Normal 8 2 2 2 6 6" xfId="54542" xr:uid="{2CBC8873-019C-4A2A-9138-A2BE7625DB0A}"/>
    <cellStyle name="Normal 8 2 2 2 6 7" xfId="62403" xr:uid="{02F73208-7A0A-4DE1-932A-FE0169652093}"/>
    <cellStyle name="Normal 8 2 2 2 7" xfId="7592" xr:uid="{350EB23B-84BE-4AF5-82D9-4ECB6C334A88}"/>
    <cellStyle name="Normal 8 2 2 2 7 2" xfId="26626" xr:uid="{E568683F-026C-4BD1-9A03-437AD02FDE6F}"/>
    <cellStyle name="Normal 8 2 2 2 7 2 2" xfId="45388" xr:uid="{ABDE60A6-E2D7-4632-BFBC-E7BC15189026}"/>
    <cellStyle name="Normal 8 2 2 2 7 3" xfId="17235" xr:uid="{3A7DFCF5-5049-44E5-A032-382DF748B07C}"/>
    <cellStyle name="Normal 8 2 2 2 7 4" xfId="36007" xr:uid="{94636070-D128-4620-B9F0-BA6D227E7885}"/>
    <cellStyle name="Normal 8 2 2 2 8" xfId="9321" xr:uid="{CD1B9108-37CD-44FA-8591-9569DD2E394C}"/>
    <cellStyle name="Normal 8 2 2 2 8 2" xfId="28177" xr:uid="{50ADEA06-6EF9-485A-A2CE-55F5616DA492}"/>
    <cellStyle name="Normal 8 2 2 2 8 2 2" xfId="46939" xr:uid="{A3BB8E6A-8A62-4797-9141-858CCEC4F064}"/>
    <cellStyle name="Normal 8 2 2 2 8 3" xfId="18786" xr:uid="{48B66B58-83CD-464F-93EE-391A81B2A4A6}"/>
    <cellStyle name="Normal 8 2 2 2 8 4" xfId="37558" xr:uid="{1D6C2BE0-6105-4B12-B329-BEF7DA2F87DC}"/>
    <cellStyle name="Normal 8 2 2 2 9" xfId="22907" xr:uid="{C0A811B2-D21E-4417-9E81-7CFD65A4C87C}"/>
    <cellStyle name="Normal 8 2 2 2 9 2" xfId="41675" xr:uid="{42068E88-1C66-4FFF-BD51-158A6927ED74}"/>
    <cellStyle name="Normal 8 2 2 20" xfId="58376" xr:uid="{3DA8E572-3C7B-4C9D-A3B5-3C4749C8F7EB}"/>
    <cellStyle name="Normal 8 2 2 3" xfId="1248" xr:uid="{7E69EA59-C2DE-4D78-8C79-AED8D76836DF}"/>
    <cellStyle name="Normal 8 2 2 3 10" xfId="13519" xr:uid="{2B978638-EE08-4423-984E-0D4B349ED138}"/>
    <cellStyle name="Normal 8 2 2 3 11" xfId="32297" xr:uid="{A6BB04BE-F7E3-4B8A-A188-73FD6557091D}"/>
    <cellStyle name="Normal 8 2 2 3 12" xfId="51675" xr:uid="{BE1F4891-B9B8-4E05-85B2-7F2757AEA8AE}"/>
    <cellStyle name="Normal 8 2 2 3 13" xfId="3864" xr:uid="{827112AA-AB89-4E41-8854-A95ECBECFBBD}"/>
    <cellStyle name="Normal 8 2 2 3 14" xfId="59715" xr:uid="{2D425078-70A0-4E6E-B7AB-1898891C819E}"/>
    <cellStyle name="Normal 8 2 2 3 2" xfId="1454" xr:uid="{941677DA-435D-4BB5-BB93-77FE019B424A}"/>
    <cellStyle name="Normal 8 2 2 3 2 10" xfId="51676" xr:uid="{A183E482-C0A3-4D73-B5E6-740ABE8F7695}"/>
    <cellStyle name="Normal 8 2 2 3 2 11" xfId="3865" xr:uid="{C5A684B8-D4D1-4638-9B7D-FA2BFF4A4D84}"/>
    <cellStyle name="Normal 8 2 2 3 2 12" xfId="59716" xr:uid="{B535BFE8-37B3-4026-960C-739BD468C0BA}"/>
    <cellStyle name="Normal 8 2 2 3 2 2" xfId="2112" xr:uid="{75501457-9B1A-4B48-86FF-F63BA9A8F3F5}"/>
    <cellStyle name="Normal 8 2 2 3 2 2 10" xfId="59717" xr:uid="{9C939D52-2D2C-468C-96C3-4FB1DCDABDF0}"/>
    <cellStyle name="Normal 8 2 2 3 2 2 2" xfId="7600" xr:uid="{A50451D4-2ED5-4021-B265-39BCAF1E2B74}"/>
    <cellStyle name="Normal 8 2 2 3 2 2 2 2" xfId="12262" xr:uid="{066E0CC1-20B7-45BE-B97C-257937EBEBC0}"/>
    <cellStyle name="Normal 8 2 2 3 2 2 2 2 2" xfId="31051" xr:uid="{0F35C263-4957-4BA7-9602-FF136C1DE4DE}"/>
    <cellStyle name="Normal 8 2 2 3 2 2 2 2 2 2" xfId="49813" xr:uid="{3E9BE19C-D2D9-414C-BC62-9448DC3655AD}"/>
    <cellStyle name="Normal 8 2 2 3 2 2 2 2 3" xfId="21660" xr:uid="{00B293BF-3F3C-426C-80DF-EB59647B1B88}"/>
    <cellStyle name="Normal 8 2 2 3 2 2 2 2 4" xfId="40432" xr:uid="{710727B7-8C44-432D-8D0F-B681534ABFD6}"/>
    <cellStyle name="Normal 8 2 2 3 2 2 2 3" xfId="26634" xr:uid="{7C4FCA79-3777-47BC-94C3-5FD9B910790C}"/>
    <cellStyle name="Normal 8 2 2 3 2 2 2 3 2" xfId="45396" xr:uid="{0CEDA6D0-3A9F-4BF6-A782-E759135BBACB}"/>
    <cellStyle name="Normal 8 2 2 3 2 2 2 4" xfId="17243" xr:uid="{319942F0-9B4F-4913-8C35-33B06E7FBCE2}"/>
    <cellStyle name="Normal 8 2 2 3 2 2 2 5" xfId="36015" xr:uid="{7A55D342-5C0C-4EB1-B107-BA4AC3C5B38D}"/>
    <cellStyle name="Normal 8 2 2 3 2 2 2 6" xfId="54543" xr:uid="{98544021-3D3E-475F-88EE-7123BB1DABD5}"/>
    <cellStyle name="Normal 8 2 2 3 2 2 2 7" xfId="62404" xr:uid="{4914F81F-4A8A-4DB0-8FC0-AFDB26FE96C5}"/>
    <cellStyle name="Normal 8 2 2 3 2 2 3" xfId="12263" xr:uid="{47E9DB0F-EE29-4728-AF5A-F3997E3CA1CA}"/>
    <cellStyle name="Normal 8 2 2 3 2 2 3 2" xfId="31052" xr:uid="{911112C7-671E-4696-A2B0-AFC485E168AC}"/>
    <cellStyle name="Normal 8 2 2 3 2 2 3 2 2" xfId="49814" xr:uid="{E4445298-1FBA-44CC-998E-0C6C40C5DFD6}"/>
    <cellStyle name="Normal 8 2 2 3 2 2 3 3" xfId="21661" xr:uid="{A6247B97-35BC-4D74-A2AA-689FD33402B0}"/>
    <cellStyle name="Normal 8 2 2 3 2 2 3 4" xfId="40433" xr:uid="{FFFA7366-81F6-4A0A-AB1A-F9985CFAECD4}"/>
    <cellStyle name="Normal 8 2 2 3 2 2 3 5" xfId="54544" xr:uid="{67EDE88D-6ECA-4F64-A641-566B065A6BEA}"/>
    <cellStyle name="Normal 8 2 2 3 2 2 3 6" xfId="62405" xr:uid="{F84904AA-3DB3-4FF8-A3D8-634AB2447396}"/>
    <cellStyle name="Normal 8 2 2 3 2 2 4" xfId="9329" xr:uid="{A0140169-5D42-4B3E-8A94-77F5DA841B1A}"/>
    <cellStyle name="Normal 8 2 2 3 2 2 4 2" xfId="28185" xr:uid="{E4CCB11F-48A3-4516-9E2D-982158D11AB1}"/>
    <cellStyle name="Normal 8 2 2 3 2 2 4 2 2" xfId="46947" xr:uid="{6129720B-5067-4034-BA83-FF2D14C51A7A}"/>
    <cellStyle name="Normal 8 2 2 3 2 2 4 3" xfId="18794" xr:uid="{4D85B2DA-9B70-4B86-85D5-F033E1C4FB80}"/>
    <cellStyle name="Normal 8 2 2 3 2 2 4 4" xfId="37566" xr:uid="{C728D403-2820-497D-9CAE-2F50B658CE10}"/>
    <cellStyle name="Normal 8 2 2 3 2 2 5" xfId="24184" xr:uid="{E9E4D54A-EA34-4090-94A2-6A60A24798E1}"/>
    <cellStyle name="Normal 8 2 2 3 2 2 5 2" xfId="42947" xr:uid="{2444DD19-B6CE-423B-8A98-64FC04A46D1C}"/>
    <cellStyle name="Normal 8 2 2 3 2 2 6" xfId="14793" xr:uid="{ABD169CB-A185-4F38-8B44-D849B27539B0}"/>
    <cellStyle name="Normal 8 2 2 3 2 2 7" xfId="33566" xr:uid="{58FF2384-803E-4B0F-B8D2-BC33F4DC0C8F}"/>
    <cellStyle name="Normal 8 2 2 3 2 2 8" xfId="51677" xr:uid="{C3D8C7D9-B327-4DCF-B687-2C96E72857AD}"/>
    <cellStyle name="Normal 8 2 2 3 2 2 9" xfId="5137" xr:uid="{756690A9-93BE-4F8C-A8CD-C271CF89DFDE}"/>
    <cellStyle name="Normal 8 2 2 3 2 3" xfId="5913" xr:uid="{D6BE51F1-1E76-47DF-A692-F667F7833055}"/>
    <cellStyle name="Normal 8 2 2 3 2 3 2" xfId="12264" xr:uid="{222CC0BF-61F7-4C92-B3E3-E549C9E69FAA}"/>
    <cellStyle name="Normal 8 2 2 3 2 3 2 2" xfId="31053" xr:uid="{E751F886-EB03-4642-AE81-E6901F04BD64}"/>
    <cellStyle name="Normal 8 2 2 3 2 3 2 2 2" xfId="49815" xr:uid="{005ADD12-B385-405A-B2AF-401D585CE7D5}"/>
    <cellStyle name="Normal 8 2 2 3 2 3 2 3" xfId="21662" xr:uid="{B0221B08-98CD-435C-8AFB-4F27F4D77B1D}"/>
    <cellStyle name="Normal 8 2 2 3 2 3 2 4" xfId="40434" xr:uid="{BA5F8D06-0ED3-4A30-BC84-AC8844AAEEBA}"/>
    <cellStyle name="Normal 8 2 2 3 2 3 3" xfId="24960" xr:uid="{DAEB1484-A67B-4B4A-8E56-96774EBE7475}"/>
    <cellStyle name="Normal 8 2 2 3 2 3 3 2" xfId="43722" xr:uid="{407B2C2A-53D1-4455-8E0B-4061E91DDAAF}"/>
    <cellStyle name="Normal 8 2 2 3 2 3 4" xfId="15569" xr:uid="{9A576EFC-A93E-4A1B-90FC-8D3EA08DDB44}"/>
    <cellStyle name="Normal 8 2 2 3 2 3 5" xfId="34341" xr:uid="{163B3B7D-3E57-4544-96C5-ED865E906A01}"/>
    <cellStyle name="Normal 8 2 2 3 2 3 6" xfId="54545" xr:uid="{B9D24794-C608-4422-AB7C-A15E17E0C143}"/>
    <cellStyle name="Normal 8 2 2 3 2 3 7" xfId="62406" xr:uid="{FCBDDA2B-FF3A-4EC4-8214-8528DF553DE3}"/>
    <cellStyle name="Normal 8 2 2 3 2 4" xfId="4362" xr:uid="{E9036DFE-F570-4CB7-85E9-855AE63A0868}"/>
    <cellStyle name="Normal 8 2 2 3 2 4 2" xfId="12265" xr:uid="{8FBCD9AF-2DB1-4A8B-9292-66EB7DBF8B48}"/>
    <cellStyle name="Normal 8 2 2 3 2 4 2 2" xfId="31054" xr:uid="{FA57431F-9368-44AE-90A4-FAE5E9C03BDC}"/>
    <cellStyle name="Normal 8 2 2 3 2 4 2 2 2" xfId="49816" xr:uid="{9DE134EC-7481-443C-8B10-BB28E4D8C36A}"/>
    <cellStyle name="Normal 8 2 2 3 2 4 2 3" xfId="21663" xr:uid="{E4CEF0B5-B478-4201-91A8-33C66860F427}"/>
    <cellStyle name="Normal 8 2 2 3 2 4 2 4" xfId="40435" xr:uid="{8DAD3DA6-A5E4-498E-A781-A2E68E8885E7}"/>
    <cellStyle name="Normal 8 2 2 3 2 4 3" xfId="23409" xr:uid="{08B2AAC8-981A-4A1D-B5A4-31F9613318BD}"/>
    <cellStyle name="Normal 8 2 2 3 2 4 3 2" xfId="42172" xr:uid="{1B5807AC-5F54-4EB3-905E-DD4995FA3023}"/>
    <cellStyle name="Normal 8 2 2 3 2 4 4" xfId="14018" xr:uid="{E41B463D-AAD3-4FE4-B685-BEBE78748FD6}"/>
    <cellStyle name="Normal 8 2 2 3 2 4 5" xfId="32791" xr:uid="{46179D30-FA55-42E2-A02E-E873F73475B4}"/>
    <cellStyle name="Normal 8 2 2 3 2 4 6" xfId="54546" xr:uid="{DDA8322D-AAD0-48F3-9F63-A9B665CCFCC1}"/>
    <cellStyle name="Normal 8 2 2 3 2 4 7" xfId="62407" xr:uid="{BA92A58A-399A-4361-8FA6-A9ADAD03B107}"/>
    <cellStyle name="Normal 8 2 2 3 2 5" xfId="7599" xr:uid="{1641DB80-C0A7-4B0C-8C67-7C8E13BD18E5}"/>
    <cellStyle name="Normal 8 2 2 3 2 5 2" xfId="26633" xr:uid="{560C0963-4225-4F4E-9736-4750392ED86F}"/>
    <cellStyle name="Normal 8 2 2 3 2 5 2 2" xfId="45395" xr:uid="{1A49DC9C-5744-4281-938C-59809BC2E17F}"/>
    <cellStyle name="Normal 8 2 2 3 2 5 3" xfId="17242" xr:uid="{0372444F-2F29-48AC-A283-E2BCEE351C7E}"/>
    <cellStyle name="Normal 8 2 2 3 2 5 4" xfId="36014" xr:uid="{073CB8E6-4E2D-4798-9F0B-1AA728D35156}"/>
    <cellStyle name="Normal 8 2 2 3 2 6" xfId="9328" xr:uid="{78CA86E2-8115-4010-8ED6-44A2B6361FE7}"/>
    <cellStyle name="Normal 8 2 2 3 2 6 2" xfId="28184" xr:uid="{22131163-F9D2-417E-B6D1-DC781359D8B6}"/>
    <cellStyle name="Normal 8 2 2 3 2 6 2 2" xfId="46946" xr:uid="{7BE80BE4-738B-4972-B61C-7AE0CB880216}"/>
    <cellStyle name="Normal 8 2 2 3 2 6 3" xfId="18793" xr:uid="{DDBA9DA6-74D3-4C83-8FA9-A831CA5B017E}"/>
    <cellStyle name="Normal 8 2 2 3 2 6 4" xfId="37565" xr:uid="{0E25F4FD-7091-417E-B64A-5E2347963CAB}"/>
    <cellStyle name="Normal 8 2 2 3 2 7" xfId="22911" xr:uid="{F70DA4B3-6AAA-4882-9207-E35D7B08E150}"/>
    <cellStyle name="Normal 8 2 2 3 2 7 2" xfId="41679" xr:uid="{C4CEBC33-9320-4042-9C6F-201DF099E52E}"/>
    <cellStyle name="Normal 8 2 2 3 2 8" xfId="13520" xr:uid="{2EE5E7B5-B5DB-4FD3-B74C-3B7FB774F722}"/>
    <cellStyle name="Normal 8 2 2 3 2 9" xfId="32298" xr:uid="{A56025BB-6DFC-4166-AC0C-2DD63847BBF1}"/>
    <cellStyle name="Normal 8 2 2 3 3" xfId="1906" xr:uid="{6254D9F4-21B0-4C0E-BC5F-029350AF51FE}"/>
    <cellStyle name="Normal 8 2 2 3 3 10" xfId="51678" xr:uid="{1019BCAB-34B8-438D-8ADC-10B0EA9C0819}"/>
    <cellStyle name="Normal 8 2 2 3 3 11" xfId="3866" xr:uid="{63318A95-F007-4379-92B0-1DE853A0A558}"/>
    <cellStyle name="Normal 8 2 2 3 3 12" xfId="59718" xr:uid="{3F12920F-4A68-4DAF-B2F0-B82F1A6781D9}"/>
    <cellStyle name="Normal 8 2 2 3 3 2" xfId="3066" xr:uid="{60978D04-4EAD-4FDF-83A1-0620A3B2282F}"/>
    <cellStyle name="Normal 8 2 2 3 3 2 10" xfId="59719" xr:uid="{8AEA2824-9DA8-44D2-8E78-49915E9E8445}"/>
    <cellStyle name="Normal 8 2 2 3 3 2 2" xfId="7602" xr:uid="{6EDB76C2-9196-4C07-BAC6-ADF78F82510A}"/>
    <cellStyle name="Normal 8 2 2 3 3 2 2 2" xfId="12266" xr:uid="{31D6B09D-738D-49D8-9F11-071FAC0EB50C}"/>
    <cellStyle name="Normal 8 2 2 3 3 2 2 2 2" xfId="31055" xr:uid="{BAA0B0F3-55CE-499C-B4BC-49967F029787}"/>
    <cellStyle name="Normal 8 2 2 3 3 2 2 2 2 2" xfId="49817" xr:uid="{0394D8CE-4FAC-41FA-948E-E06889AEDBEB}"/>
    <cellStyle name="Normal 8 2 2 3 3 2 2 2 3" xfId="21664" xr:uid="{48DA5CBC-A212-4AC4-A7CB-3A929C4E228F}"/>
    <cellStyle name="Normal 8 2 2 3 3 2 2 2 4" xfId="40436" xr:uid="{F95203F8-14EB-4891-BD0D-68F4F2FE51BD}"/>
    <cellStyle name="Normal 8 2 2 3 3 2 2 3" xfId="26636" xr:uid="{265C6B42-665A-42BE-898E-D9C111AE4714}"/>
    <cellStyle name="Normal 8 2 2 3 3 2 2 3 2" xfId="45398" xr:uid="{286E2641-8639-476A-BCA3-348FFAA39A12}"/>
    <cellStyle name="Normal 8 2 2 3 3 2 2 4" xfId="17245" xr:uid="{4432BF80-1F08-4AC5-A7DB-E00A09819BC4}"/>
    <cellStyle name="Normal 8 2 2 3 3 2 2 5" xfId="36017" xr:uid="{BEB5A885-6B8D-44F6-99AC-9C3055A12FF2}"/>
    <cellStyle name="Normal 8 2 2 3 3 2 2 6" xfId="54547" xr:uid="{5BCB80DC-1246-44A3-88AF-E15005041F29}"/>
    <cellStyle name="Normal 8 2 2 3 3 2 2 7" xfId="62408" xr:uid="{61D48EC6-176B-45D0-9F7F-FF98F51BF1C4}"/>
    <cellStyle name="Normal 8 2 2 3 3 2 3" xfId="12267" xr:uid="{EFCD55A9-DBEA-4239-9B01-816A6480E4B4}"/>
    <cellStyle name="Normal 8 2 2 3 3 2 3 2" xfId="31056" xr:uid="{97164315-8E51-4805-8C10-369F9C304638}"/>
    <cellStyle name="Normal 8 2 2 3 3 2 3 2 2" xfId="49818" xr:uid="{15B3580D-2499-484F-AC7C-BA21671DA6E3}"/>
    <cellStyle name="Normal 8 2 2 3 3 2 3 3" xfId="21665" xr:uid="{964082C7-6C5E-4349-B01D-C2D17AD10EE0}"/>
    <cellStyle name="Normal 8 2 2 3 3 2 3 4" xfId="40437" xr:uid="{0FAA504D-F777-4C65-9D4E-2A3B600A4620}"/>
    <cellStyle name="Normal 8 2 2 3 3 2 3 5" xfId="54548" xr:uid="{B0A1CFA6-268C-4564-AB62-B5F23CC7118C}"/>
    <cellStyle name="Normal 8 2 2 3 3 2 3 6" xfId="62409" xr:uid="{C29742F1-9BD2-44D5-A320-D783E133F81D}"/>
    <cellStyle name="Normal 8 2 2 3 3 2 4" xfId="9331" xr:uid="{A28FE0C8-FE26-4B16-9C0B-86C619B71345}"/>
    <cellStyle name="Normal 8 2 2 3 3 2 4 2" xfId="28187" xr:uid="{51D1123F-C0B6-4978-9277-E4D9319A9E16}"/>
    <cellStyle name="Normal 8 2 2 3 3 2 4 2 2" xfId="46949" xr:uid="{32228FA0-14DE-47D8-9EBA-B6866BFF6BB2}"/>
    <cellStyle name="Normal 8 2 2 3 3 2 4 3" xfId="18796" xr:uid="{116DB1F6-EEAA-46C0-A0BF-7C4899BDB665}"/>
    <cellStyle name="Normal 8 2 2 3 3 2 4 4" xfId="37568" xr:uid="{A54757CE-D442-4C23-9FE4-852CEEB18BA8}"/>
    <cellStyle name="Normal 8 2 2 3 3 2 5" xfId="24402" xr:uid="{D2A6BE0F-1A15-4F8A-9637-A4504086245E}"/>
    <cellStyle name="Normal 8 2 2 3 3 2 5 2" xfId="43165" xr:uid="{93D5B121-ACDA-4B81-A6B1-308C3FBD51C7}"/>
    <cellStyle name="Normal 8 2 2 3 3 2 6" xfId="15011" xr:uid="{4D279565-FDD3-4BAC-8242-B78D0BA901F0}"/>
    <cellStyle name="Normal 8 2 2 3 3 2 7" xfId="33784" xr:uid="{D33970F3-CB1C-4DA7-83CA-0B8F3F6C7903}"/>
    <cellStyle name="Normal 8 2 2 3 3 2 8" xfId="51679" xr:uid="{9409E0BE-7AAB-4939-B552-E7A9400F4F00}"/>
    <cellStyle name="Normal 8 2 2 3 3 2 9" xfId="5355" xr:uid="{FE189654-8B3A-4233-8CAF-F3A99B1D3AA2}"/>
    <cellStyle name="Normal 8 2 2 3 3 3" xfId="6131" xr:uid="{3DA0A828-A53A-49E0-B68C-56C6DF25C0D4}"/>
    <cellStyle name="Normal 8 2 2 3 3 3 2" xfId="12268" xr:uid="{3D551809-54A9-4A5E-B239-454B64753D71}"/>
    <cellStyle name="Normal 8 2 2 3 3 3 2 2" xfId="31057" xr:uid="{FE4EF4CB-6697-43C6-A270-CEDEB231209B}"/>
    <cellStyle name="Normal 8 2 2 3 3 3 2 2 2" xfId="49819" xr:uid="{4E68EF78-B27B-42D6-BA45-27840DCA15E0}"/>
    <cellStyle name="Normal 8 2 2 3 3 3 2 3" xfId="21666" xr:uid="{D337A170-AE07-4A18-BCB4-203CA4CDD12F}"/>
    <cellStyle name="Normal 8 2 2 3 3 3 2 4" xfId="40438" xr:uid="{BEF0BBF6-6D61-4917-9D47-35346AD5ED4A}"/>
    <cellStyle name="Normal 8 2 2 3 3 3 3" xfId="25178" xr:uid="{921F5B8F-B9AA-479C-860B-6D69C00AE238}"/>
    <cellStyle name="Normal 8 2 2 3 3 3 3 2" xfId="43940" xr:uid="{0AA5E85B-6D44-448C-A01F-AF5316C315D1}"/>
    <cellStyle name="Normal 8 2 2 3 3 3 4" xfId="15787" xr:uid="{7FB3DAE6-3A71-4E4B-8DE3-66FE3557BD02}"/>
    <cellStyle name="Normal 8 2 2 3 3 3 5" xfId="34559" xr:uid="{7064FCB5-FB9D-4794-BE06-5F57436FBE62}"/>
    <cellStyle name="Normal 8 2 2 3 3 3 6" xfId="54549" xr:uid="{5CB13E9E-1EDC-48AF-9049-796D04808DB1}"/>
    <cellStyle name="Normal 8 2 2 3 3 3 7" xfId="62410" xr:uid="{57039337-8FF5-4F2E-B56E-029003455090}"/>
    <cellStyle name="Normal 8 2 2 3 3 4" xfId="4580" xr:uid="{EBF6AE0A-C33B-411D-9359-F258988705EA}"/>
    <cellStyle name="Normal 8 2 2 3 3 4 2" xfId="12269" xr:uid="{D49E455E-95C5-47F8-BD1E-D88A97A88E17}"/>
    <cellStyle name="Normal 8 2 2 3 3 4 2 2" xfId="31058" xr:uid="{F7BFF512-393F-452A-AACD-3451E40DCED5}"/>
    <cellStyle name="Normal 8 2 2 3 3 4 2 2 2" xfId="49820" xr:uid="{5BF94672-6F1E-46DD-AF24-8022002ED34D}"/>
    <cellStyle name="Normal 8 2 2 3 3 4 2 3" xfId="21667" xr:uid="{A533ED71-9FD7-4B2C-9DA0-30BD7FA6D4F2}"/>
    <cellStyle name="Normal 8 2 2 3 3 4 2 4" xfId="40439" xr:uid="{8DD8596C-ECCF-49C5-A7A8-837409F1384E}"/>
    <cellStyle name="Normal 8 2 2 3 3 4 3" xfId="23627" xr:uid="{15F10013-071E-4A13-8356-0E42C5FE00A2}"/>
    <cellStyle name="Normal 8 2 2 3 3 4 3 2" xfId="42390" xr:uid="{352B27F0-3847-4000-8A9D-B7A55C8C6EA0}"/>
    <cellStyle name="Normal 8 2 2 3 3 4 4" xfId="14236" xr:uid="{5BE908B7-128B-440C-9AEA-D27DBC62DF04}"/>
    <cellStyle name="Normal 8 2 2 3 3 4 5" xfId="33009" xr:uid="{F5D42231-3B46-41E4-87B9-63FAE8831023}"/>
    <cellStyle name="Normal 8 2 2 3 3 4 6" xfId="54550" xr:uid="{86801C99-F6FA-4FAB-BC9D-5A86B8D6D302}"/>
    <cellStyle name="Normal 8 2 2 3 3 4 7" xfId="62411" xr:uid="{17BAF88F-1FBA-4BFE-9D9B-49DCDD7C9A46}"/>
    <cellStyle name="Normal 8 2 2 3 3 5" xfId="7601" xr:uid="{4EB8A1E5-4BB6-4822-850F-DA30A564EB72}"/>
    <cellStyle name="Normal 8 2 2 3 3 5 2" xfId="26635" xr:uid="{FD9BD060-F088-4B56-9D22-E3A9A6BB0DB5}"/>
    <cellStyle name="Normal 8 2 2 3 3 5 2 2" xfId="45397" xr:uid="{9BF49CBD-C8D0-489B-BC7C-1C8C898251BC}"/>
    <cellStyle name="Normal 8 2 2 3 3 5 3" xfId="17244" xr:uid="{FE62004F-0C02-4F68-8C7C-05B9F134644A}"/>
    <cellStyle name="Normal 8 2 2 3 3 5 4" xfId="36016" xr:uid="{E4950953-39AA-4376-A19C-E4A807B1860B}"/>
    <cellStyle name="Normal 8 2 2 3 3 6" xfId="9330" xr:uid="{06FC7DA4-B83B-4DD1-BC12-10B22D9B30DC}"/>
    <cellStyle name="Normal 8 2 2 3 3 6 2" xfId="28186" xr:uid="{BD4AB860-F790-4A9D-A26C-E5203AAA8DE8}"/>
    <cellStyle name="Normal 8 2 2 3 3 6 2 2" xfId="46948" xr:uid="{86B7B6A8-E251-48B2-91D7-2FAFE7ED23B6}"/>
    <cellStyle name="Normal 8 2 2 3 3 6 3" xfId="18795" xr:uid="{B5BCCDC3-22C0-4CC0-B341-577234642641}"/>
    <cellStyle name="Normal 8 2 2 3 3 6 4" xfId="37567" xr:uid="{2C974BB4-364A-4B3A-8BCC-4236C43ECA61}"/>
    <cellStyle name="Normal 8 2 2 3 3 7" xfId="22912" xr:uid="{42407932-FB6E-4A4F-90C8-A74CF80C4392}"/>
    <cellStyle name="Normal 8 2 2 3 3 7 2" xfId="41680" xr:uid="{2EB04D7B-E9FB-43FA-B022-EDA29BF7319D}"/>
    <cellStyle name="Normal 8 2 2 3 3 8" xfId="13521" xr:uid="{E57CCEA2-797C-461E-92B6-648C01B90588}"/>
    <cellStyle name="Normal 8 2 2 3 3 9" xfId="32299" xr:uid="{42EFDC72-0920-40AE-88CF-B3328D5997F7}"/>
    <cellStyle name="Normal 8 2 2 3 4" xfId="1700" xr:uid="{AC94BB14-D2DF-4566-9473-DDAA1E342BD2}"/>
    <cellStyle name="Normal 8 2 2 3 4 10" xfId="59720" xr:uid="{CD8AB901-6DC5-4E1D-A94A-44E561827DCB}"/>
    <cellStyle name="Normal 8 2 2 3 4 2" xfId="7603" xr:uid="{BC806F86-B2A5-48AD-8F44-86ECD65706A8}"/>
    <cellStyle name="Normal 8 2 2 3 4 2 2" xfId="12270" xr:uid="{84B45D45-2FEB-496E-9053-D38CBFDF9FD9}"/>
    <cellStyle name="Normal 8 2 2 3 4 2 2 2" xfId="31059" xr:uid="{0857A153-142C-4786-8110-C7B1ACF5DABB}"/>
    <cellStyle name="Normal 8 2 2 3 4 2 2 2 2" xfId="49821" xr:uid="{5C394F6D-9A12-401F-895C-D156104F3970}"/>
    <cellStyle name="Normal 8 2 2 3 4 2 2 3" xfId="21668" xr:uid="{77252AC1-7308-4218-8B96-06707B475777}"/>
    <cellStyle name="Normal 8 2 2 3 4 2 2 4" xfId="40440" xr:uid="{64E18F20-A8AB-442F-B530-135EF00A01E1}"/>
    <cellStyle name="Normal 8 2 2 3 4 2 3" xfId="26637" xr:uid="{CCC4510E-A191-455D-AC35-0CA926B8C7A0}"/>
    <cellStyle name="Normal 8 2 2 3 4 2 3 2" xfId="45399" xr:uid="{843C4AFE-F441-400E-B0BC-77629E86EA92}"/>
    <cellStyle name="Normal 8 2 2 3 4 2 4" xfId="17246" xr:uid="{C484A0BB-B05C-40F7-B9FA-6BDA079C3A57}"/>
    <cellStyle name="Normal 8 2 2 3 4 2 5" xfId="36018" xr:uid="{3A879E72-BE61-4502-BD49-5B651E3D8EE2}"/>
    <cellStyle name="Normal 8 2 2 3 4 2 6" xfId="54551" xr:uid="{8716BD69-61CA-48C8-9400-A1A65C468C67}"/>
    <cellStyle name="Normal 8 2 2 3 4 2 7" xfId="62412" xr:uid="{E4A7755F-1E6C-4BB1-91AE-61263C23AA68}"/>
    <cellStyle name="Normal 8 2 2 3 4 3" xfId="12271" xr:uid="{D948C405-71AE-4A15-A20A-0394E3EFDC36}"/>
    <cellStyle name="Normal 8 2 2 3 4 3 2" xfId="31060" xr:uid="{09CF952F-9DE7-42E1-A97A-DA3BB0A2986A}"/>
    <cellStyle name="Normal 8 2 2 3 4 3 2 2" xfId="49822" xr:uid="{793DFE2E-B5C0-4823-B547-0ED7A1D462FD}"/>
    <cellStyle name="Normal 8 2 2 3 4 3 3" xfId="21669" xr:uid="{8FF506D2-F448-450B-A935-FB99ED8777B4}"/>
    <cellStyle name="Normal 8 2 2 3 4 3 4" xfId="40441" xr:uid="{E5DFF5A5-10E1-49D7-8F1B-961E654C2DC3}"/>
    <cellStyle name="Normal 8 2 2 3 4 3 5" xfId="54552" xr:uid="{99138FEE-D1DC-4224-909E-A0396562AE77}"/>
    <cellStyle name="Normal 8 2 2 3 4 3 6" xfId="62413" xr:uid="{B3127C72-2A72-45E3-B307-9E64AFB115F3}"/>
    <cellStyle name="Normal 8 2 2 3 4 4" xfId="9332" xr:uid="{E24D4A4F-66D6-4E6F-9595-2DA2AC68A6F2}"/>
    <cellStyle name="Normal 8 2 2 3 4 4 2" xfId="28188" xr:uid="{C19226B0-6626-4A87-820A-553594DF3FE2}"/>
    <cellStyle name="Normal 8 2 2 3 4 4 2 2" xfId="46950" xr:uid="{C49D91BE-D92C-4C11-AC1C-50C70F64B3EC}"/>
    <cellStyle name="Normal 8 2 2 3 4 4 3" xfId="18797" xr:uid="{77FD6877-269D-4DCB-92D0-FEFB04309BC8}"/>
    <cellStyle name="Normal 8 2 2 3 4 4 4" xfId="37569" xr:uid="{C82ACB52-F374-487D-B60B-E115E5FA6D63}"/>
    <cellStyle name="Normal 8 2 2 3 4 5" xfId="23969" xr:uid="{F02B2538-1C27-4816-B4C0-D136B14307FD}"/>
    <cellStyle name="Normal 8 2 2 3 4 5 2" xfId="42732" xr:uid="{5638FD9C-1037-4A40-9D78-6186B2B3535F}"/>
    <cellStyle name="Normal 8 2 2 3 4 6" xfId="14578" xr:uid="{EDA3E30D-634C-4022-9827-A8AD79D3946E}"/>
    <cellStyle name="Normal 8 2 2 3 4 7" xfId="33351" xr:uid="{64660655-655F-41F5-AEB9-4F2FD4583AC3}"/>
    <cellStyle name="Normal 8 2 2 3 4 8" xfId="51680" xr:uid="{F455B447-284E-408D-A408-7BC5C7A442FA}"/>
    <cellStyle name="Normal 8 2 2 3 4 9" xfId="4922" xr:uid="{54FA7CBA-358C-4612-8D33-3869E39ECDCD}"/>
    <cellStyle name="Normal 8 2 2 3 5" xfId="5698" xr:uid="{7E23F17E-1881-4280-8112-27B52D899CA3}"/>
    <cellStyle name="Normal 8 2 2 3 5 2" xfId="12272" xr:uid="{C3228522-0EDF-48AC-ACB6-7441197563F6}"/>
    <cellStyle name="Normal 8 2 2 3 5 2 2" xfId="31061" xr:uid="{834F2A06-50AD-4FF1-8754-84DADC7A8F9A}"/>
    <cellStyle name="Normal 8 2 2 3 5 2 2 2" xfId="49823" xr:uid="{247D9321-CCC8-4E30-945E-90C9CF661B7D}"/>
    <cellStyle name="Normal 8 2 2 3 5 2 3" xfId="21670" xr:uid="{4E76BA93-6A97-49FC-8EF6-2A56E201FCCD}"/>
    <cellStyle name="Normal 8 2 2 3 5 2 4" xfId="40442" xr:uid="{9A4E7867-2F4D-44B1-80B5-2AA5D4EABA90}"/>
    <cellStyle name="Normal 8 2 2 3 5 3" xfId="24745" xr:uid="{C8FF40E0-92EA-4D11-A74A-E77B45318E82}"/>
    <cellStyle name="Normal 8 2 2 3 5 3 2" xfId="43507" xr:uid="{DC8DE4BD-5AB4-4C27-8BCD-9B0063D2F5D7}"/>
    <cellStyle name="Normal 8 2 2 3 5 4" xfId="15354" xr:uid="{34F10C6D-8DA0-4A87-8D4D-AFA96E148A6A}"/>
    <cellStyle name="Normal 8 2 2 3 5 5" xfId="34126" xr:uid="{D90C9FB5-3E72-418E-83F0-7ECEB4FD5F72}"/>
    <cellStyle name="Normal 8 2 2 3 5 6" xfId="54553" xr:uid="{9FF876D2-0A9D-42BD-B4F9-DCC26918C432}"/>
    <cellStyle name="Normal 8 2 2 3 5 7" xfId="62414" xr:uid="{A3CD757B-3F40-43C4-A0FD-9F3D22F541D2}"/>
    <cellStyle name="Normal 8 2 2 3 6" xfId="4147" xr:uid="{B3149220-CB14-4E0E-8932-F27A66E28A11}"/>
    <cellStyle name="Normal 8 2 2 3 6 2" xfId="12273" xr:uid="{2074C2B1-660A-4CD1-AF61-319E2DF98813}"/>
    <cellStyle name="Normal 8 2 2 3 6 2 2" xfId="31062" xr:uid="{6DB63560-5ED1-458B-A80E-DD80FB709915}"/>
    <cellStyle name="Normal 8 2 2 3 6 2 2 2" xfId="49824" xr:uid="{744B0B16-B17A-4A64-9FC5-15C7C7CFABBA}"/>
    <cellStyle name="Normal 8 2 2 3 6 2 3" xfId="21671" xr:uid="{74983C0B-2F69-4B75-8D6F-7FF99246D2A6}"/>
    <cellStyle name="Normal 8 2 2 3 6 2 4" xfId="40443" xr:uid="{A67C1BDB-3507-4F28-B107-3223217D172E}"/>
    <cellStyle name="Normal 8 2 2 3 6 3" xfId="23194" xr:uid="{5CD7ED8F-F45A-4E9E-9BE1-13A1EFE6E667}"/>
    <cellStyle name="Normal 8 2 2 3 6 3 2" xfId="41957" xr:uid="{F5203B7E-D0A4-41CA-BAFA-F5F66FA19804}"/>
    <cellStyle name="Normal 8 2 2 3 6 4" xfId="13803" xr:uid="{847EBEB5-2393-4857-94CC-C13DF590D737}"/>
    <cellStyle name="Normal 8 2 2 3 6 5" xfId="32576" xr:uid="{76FAD910-7A5E-4DC4-95FD-55D8A237259E}"/>
    <cellStyle name="Normal 8 2 2 3 6 6" xfId="54554" xr:uid="{F8060B52-54B9-4A9C-B9EA-F6A24E7D200D}"/>
    <cellStyle name="Normal 8 2 2 3 6 7" xfId="62415" xr:uid="{D3FEE600-1D5F-4BB6-94FF-57A228D0D15D}"/>
    <cellStyle name="Normal 8 2 2 3 7" xfId="7598" xr:uid="{46667A5D-3D61-4D05-A602-B65A9598265F}"/>
    <cellStyle name="Normal 8 2 2 3 7 2" xfId="26632" xr:uid="{CF66B407-9AF0-4653-AD45-2CDED3339A36}"/>
    <cellStyle name="Normal 8 2 2 3 7 2 2" xfId="45394" xr:uid="{50F75E9C-4D85-4BCF-80F5-0791178E1B73}"/>
    <cellStyle name="Normal 8 2 2 3 7 3" xfId="17241" xr:uid="{0523D6AE-711D-450E-8EBB-1652AE819CB3}"/>
    <cellStyle name="Normal 8 2 2 3 7 4" xfId="36013" xr:uid="{18DE5EAF-712F-481B-B691-8C9E78E2A2D7}"/>
    <cellStyle name="Normal 8 2 2 3 8" xfId="9327" xr:uid="{40547145-A12C-42A8-8A5C-3548589C18FA}"/>
    <cellStyle name="Normal 8 2 2 3 8 2" xfId="28183" xr:uid="{12383C7E-EB6A-4C8B-A0A7-7833496F5545}"/>
    <cellStyle name="Normal 8 2 2 3 8 2 2" xfId="46945" xr:uid="{E791A692-DF63-485B-B43E-FFB27CF81820}"/>
    <cellStyle name="Normal 8 2 2 3 8 3" xfId="18792" xr:uid="{EF8589AD-3F1D-4FB0-BE77-DEE003D17870}"/>
    <cellStyle name="Normal 8 2 2 3 8 4" xfId="37564" xr:uid="{CF56D894-1AE6-4897-BB75-17DF2B4B91B2}"/>
    <cellStyle name="Normal 8 2 2 3 9" xfId="22910" xr:uid="{BCBFFD95-F81D-4AD5-81EF-A5CF766ED19B}"/>
    <cellStyle name="Normal 8 2 2 3 9 2" xfId="41678" xr:uid="{34E8C79F-D380-4F2B-BDF3-8310E5D007AE}"/>
    <cellStyle name="Normal 8 2 2 4" xfId="1289" xr:uid="{06E73179-579C-4D6F-A3E5-D1E11FCE893C}"/>
    <cellStyle name="Normal 8 2 2 4 10" xfId="13522" xr:uid="{AC891994-0D58-4584-A612-4A2278C59F3A}"/>
    <cellStyle name="Normal 8 2 2 4 11" xfId="32300" xr:uid="{0BE0477E-72E0-4F79-B667-D32431F21DB1}"/>
    <cellStyle name="Normal 8 2 2 4 12" xfId="51681" xr:uid="{3DE3B590-C719-463E-A24F-C613EE2528AB}"/>
    <cellStyle name="Normal 8 2 2 4 13" xfId="3867" xr:uid="{9733F4A5-C045-4FE8-B88C-28CDA9A2C4AB}"/>
    <cellStyle name="Normal 8 2 2 4 14" xfId="59721" xr:uid="{145F3578-9D95-4181-9ACD-DAB2DD887A32}"/>
    <cellStyle name="Normal 8 2 2 4 2" xfId="1947" xr:uid="{822F5E14-87CF-409F-BABB-BA162709EA6B}"/>
    <cellStyle name="Normal 8 2 2 4 2 10" xfId="51682" xr:uid="{9F5906AE-5E80-4BE4-BEFB-AAB29B59F616}"/>
    <cellStyle name="Normal 8 2 2 4 2 11" xfId="3868" xr:uid="{5BDB3DBD-12EE-44A0-B42B-7C3FBB63A886}"/>
    <cellStyle name="Normal 8 2 2 4 2 12" xfId="59722" xr:uid="{287E5196-F803-4F43-8CFF-9AE36C230C46}"/>
    <cellStyle name="Normal 8 2 2 4 2 2" xfId="3067" xr:uid="{37751B23-5609-4F91-86FC-AB4ABBB54D1E}"/>
    <cellStyle name="Normal 8 2 2 4 2 2 10" xfId="59723" xr:uid="{7D022DB3-9375-4B31-BB56-6C9D68939D1D}"/>
    <cellStyle name="Normal 8 2 2 4 2 2 2" xfId="7606" xr:uid="{23CC66A5-360F-46E2-B027-A0ED584D74E0}"/>
    <cellStyle name="Normal 8 2 2 4 2 2 2 2" xfId="12274" xr:uid="{BDBC8AF0-15C7-41AD-9FC1-6709EC87B0AE}"/>
    <cellStyle name="Normal 8 2 2 4 2 2 2 2 2" xfId="31063" xr:uid="{4DA7805F-DB1D-4CF2-B78D-7CD09CAB67F4}"/>
    <cellStyle name="Normal 8 2 2 4 2 2 2 2 2 2" xfId="49825" xr:uid="{05903CAD-7EB3-4386-BBB7-50251471FF92}"/>
    <cellStyle name="Normal 8 2 2 4 2 2 2 2 3" xfId="21672" xr:uid="{1ACA25E4-D7C1-433F-A7EB-F67AB1A437CC}"/>
    <cellStyle name="Normal 8 2 2 4 2 2 2 2 4" xfId="40444" xr:uid="{C83EBC1E-E6A1-45A4-8F3F-65794D80EAFF}"/>
    <cellStyle name="Normal 8 2 2 4 2 2 2 3" xfId="26640" xr:uid="{9F19B678-C77A-4E9D-9841-0EDDAFF08BE6}"/>
    <cellStyle name="Normal 8 2 2 4 2 2 2 3 2" xfId="45402" xr:uid="{56B0B000-3F9E-450A-83CE-1C8328427469}"/>
    <cellStyle name="Normal 8 2 2 4 2 2 2 4" xfId="17249" xr:uid="{89C60B9B-BD92-43A9-AD2E-E6FFDAA8CBFE}"/>
    <cellStyle name="Normal 8 2 2 4 2 2 2 5" xfId="36021" xr:uid="{6E899497-7837-4CA8-B8B2-30B7B72F1DEC}"/>
    <cellStyle name="Normal 8 2 2 4 2 2 2 6" xfId="54555" xr:uid="{FADEBF72-78FF-4454-BBF3-496CCEDECE4E}"/>
    <cellStyle name="Normal 8 2 2 4 2 2 2 7" xfId="62416" xr:uid="{1BE0A345-4EBA-4DEF-9810-E787B38E9561}"/>
    <cellStyle name="Normal 8 2 2 4 2 2 3" xfId="12275" xr:uid="{EFCFFD25-05CC-4F55-BB8B-C1744F16C7EE}"/>
    <cellStyle name="Normal 8 2 2 4 2 2 3 2" xfId="31064" xr:uid="{E558D6D0-8449-4F1B-BBF4-408A5D5810AB}"/>
    <cellStyle name="Normal 8 2 2 4 2 2 3 2 2" xfId="49826" xr:uid="{64450F9C-A645-43B5-8313-F03D3C39FD8E}"/>
    <cellStyle name="Normal 8 2 2 4 2 2 3 3" xfId="21673" xr:uid="{605C524C-3C34-48F2-B1F1-B80EBCF1B509}"/>
    <cellStyle name="Normal 8 2 2 4 2 2 3 4" xfId="40445" xr:uid="{1B4CA9E5-7355-4ED8-8346-00D4955CFFB2}"/>
    <cellStyle name="Normal 8 2 2 4 2 2 3 5" xfId="54556" xr:uid="{16BBA79B-2642-4BD9-B8DE-B3B749792962}"/>
    <cellStyle name="Normal 8 2 2 4 2 2 3 6" xfId="62417" xr:uid="{64EFB283-2EBA-4280-A1A2-FF7222654B09}"/>
    <cellStyle name="Normal 8 2 2 4 2 2 4" xfId="9335" xr:uid="{4E616066-8791-4DB9-8320-EA14082640A7}"/>
    <cellStyle name="Normal 8 2 2 4 2 2 4 2" xfId="28191" xr:uid="{F616D1BD-BFFE-4AF4-B744-C90B4E7A57A4}"/>
    <cellStyle name="Normal 8 2 2 4 2 2 4 2 2" xfId="46953" xr:uid="{3AC5F34C-CEC2-4219-BBB4-BAA512E617FC}"/>
    <cellStyle name="Normal 8 2 2 4 2 2 4 3" xfId="18800" xr:uid="{07C7D118-0D5A-45D5-95B9-21EF153039BA}"/>
    <cellStyle name="Normal 8 2 2 4 2 2 4 4" xfId="37572" xr:uid="{00F4F920-7956-419C-93A9-668DC83455DF}"/>
    <cellStyle name="Normal 8 2 2 4 2 2 5" xfId="24227" xr:uid="{7C1F36B6-1392-4D0B-A8F1-2DB1D81CC201}"/>
    <cellStyle name="Normal 8 2 2 4 2 2 5 2" xfId="42990" xr:uid="{C91E7856-BBA8-43B0-AD48-665D02A42090}"/>
    <cellStyle name="Normal 8 2 2 4 2 2 6" xfId="14836" xr:uid="{3E39CE75-42C8-4393-B74E-C98F1C7632BF}"/>
    <cellStyle name="Normal 8 2 2 4 2 2 7" xfId="33609" xr:uid="{D6930DD1-E01B-4FD7-8668-458B1BFEC6AC}"/>
    <cellStyle name="Normal 8 2 2 4 2 2 8" xfId="51683" xr:uid="{0139E7B6-2DCD-42ED-9131-D2B11163C2B0}"/>
    <cellStyle name="Normal 8 2 2 4 2 2 9" xfId="5180" xr:uid="{6FB3725A-CD38-4BF6-B3E0-BF7913A70FE3}"/>
    <cellStyle name="Normal 8 2 2 4 2 3" xfId="5956" xr:uid="{AD5B2EA8-275E-4F90-9271-F59B0B0750CE}"/>
    <cellStyle name="Normal 8 2 2 4 2 3 2" xfId="12276" xr:uid="{938C903E-9440-470C-97E3-2F4C8A085BB4}"/>
    <cellStyle name="Normal 8 2 2 4 2 3 2 2" xfId="31065" xr:uid="{E7B2AF44-6F5D-470B-8B6E-DA406A6FB87C}"/>
    <cellStyle name="Normal 8 2 2 4 2 3 2 2 2" xfId="49827" xr:uid="{E6CD0C72-42DD-4D11-AE49-CF21E5C0B83E}"/>
    <cellStyle name="Normal 8 2 2 4 2 3 2 3" xfId="21674" xr:uid="{F77B052C-6073-4457-AAE2-EE6CE1C16E9F}"/>
    <cellStyle name="Normal 8 2 2 4 2 3 2 4" xfId="40446" xr:uid="{528AAFC3-ECEF-4517-B03B-EC219886B76C}"/>
    <cellStyle name="Normal 8 2 2 4 2 3 3" xfId="25003" xr:uid="{5C73A45E-C069-4448-BE5B-26B31C8F673C}"/>
    <cellStyle name="Normal 8 2 2 4 2 3 3 2" xfId="43765" xr:uid="{0B23DCD7-49CE-4417-8A64-E9D9013A1FF8}"/>
    <cellStyle name="Normal 8 2 2 4 2 3 4" xfId="15612" xr:uid="{36452202-6A20-451D-97AE-28CF0B67C569}"/>
    <cellStyle name="Normal 8 2 2 4 2 3 5" xfId="34384" xr:uid="{5CA0345E-AE91-4249-B731-D0F216EC7648}"/>
    <cellStyle name="Normal 8 2 2 4 2 3 6" xfId="54557" xr:uid="{317CF8CA-A811-4831-8CB0-BD25D98CBA73}"/>
    <cellStyle name="Normal 8 2 2 4 2 3 7" xfId="62418" xr:uid="{2264ECE4-0BB4-4C29-ACB6-CFDD40078C3A}"/>
    <cellStyle name="Normal 8 2 2 4 2 4" xfId="4405" xr:uid="{D707703E-C312-425B-A6E8-DBCF2FEE5D6F}"/>
    <cellStyle name="Normal 8 2 2 4 2 4 2" xfId="12277" xr:uid="{AC427AF5-F01E-4B1B-B184-A856B41F38AE}"/>
    <cellStyle name="Normal 8 2 2 4 2 4 2 2" xfId="31066" xr:uid="{100BF4D9-1009-4ACE-9863-FDA09543EB1D}"/>
    <cellStyle name="Normal 8 2 2 4 2 4 2 2 2" xfId="49828" xr:uid="{230C929B-1219-48A8-ABF9-EB8536953F1E}"/>
    <cellStyle name="Normal 8 2 2 4 2 4 2 3" xfId="21675" xr:uid="{FF15E77B-69C3-4ADD-A61B-5C04FBFC3515}"/>
    <cellStyle name="Normal 8 2 2 4 2 4 2 4" xfId="40447" xr:uid="{DE0410CC-1A5B-4F0E-B85F-A910B9DF5E29}"/>
    <cellStyle name="Normal 8 2 2 4 2 4 3" xfId="23452" xr:uid="{8F2F8E6E-ED01-421C-9F85-DAE487FF9122}"/>
    <cellStyle name="Normal 8 2 2 4 2 4 3 2" xfId="42215" xr:uid="{BC0B1B24-0334-4298-B7F0-565AFF58978E}"/>
    <cellStyle name="Normal 8 2 2 4 2 4 4" xfId="14061" xr:uid="{75E2E5AB-18CE-46F8-B6AA-A5A0D6DD5F94}"/>
    <cellStyle name="Normal 8 2 2 4 2 4 5" xfId="32834" xr:uid="{0B605D64-56D7-484C-963D-CFA9D7B1CD7D}"/>
    <cellStyle name="Normal 8 2 2 4 2 4 6" xfId="54558" xr:uid="{5977568F-1111-41CC-A174-F36CD5FCE04D}"/>
    <cellStyle name="Normal 8 2 2 4 2 4 7" xfId="62419" xr:uid="{9E50A569-D866-4AEB-B857-9253FF960C0B}"/>
    <cellStyle name="Normal 8 2 2 4 2 5" xfId="7605" xr:uid="{BA66CDDD-0034-4FBC-BA3A-734E73AFA2CC}"/>
    <cellStyle name="Normal 8 2 2 4 2 5 2" xfId="26639" xr:uid="{86EA050C-03B2-497E-868D-25D6CE2C3453}"/>
    <cellStyle name="Normal 8 2 2 4 2 5 2 2" xfId="45401" xr:uid="{1498E2CE-FA27-402D-BF6D-C77828D5675E}"/>
    <cellStyle name="Normal 8 2 2 4 2 5 3" xfId="17248" xr:uid="{6DAC9DA5-01D5-4ECE-9B16-BEEAA8D62801}"/>
    <cellStyle name="Normal 8 2 2 4 2 5 4" xfId="36020" xr:uid="{0200CED7-97D8-4A61-98AE-3BB4E404EB10}"/>
    <cellStyle name="Normal 8 2 2 4 2 6" xfId="9334" xr:uid="{743CDEB5-4038-4D85-BEAC-075F33DCA01C}"/>
    <cellStyle name="Normal 8 2 2 4 2 6 2" xfId="28190" xr:uid="{5E5520AE-CF8C-4F4F-9679-F01C2CEFB068}"/>
    <cellStyle name="Normal 8 2 2 4 2 6 2 2" xfId="46952" xr:uid="{C50B6879-6156-45DA-83B8-4106B0B37331}"/>
    <cellStyle name="Normal 8 2 2 4 2 6 3" xfId="18799" xr:uid="{F8AE20A4-02D8-4050-A11E-229DECCB988B}"/>
    <cellStyle name="Normal 8 2 2 4 2 6 4" xfId="37571" xr:uid="{4B3E5FB5-BCFD-4503-9D23-9106E1F1ED08}"/>
    <cellStyle name="Normal 8 2 2 4 2 7" xfId="22914" xr:uid="{12F806E6-FDCA-4303-8C16-1FED938E580B}"/>
    <cellStyle name="Normal 8 2 2 4 2 7 2" xfId="41682" xr:uid="{525534C5-2D35-414F-B77C-F2735DEA7B12}"/>
    <cellStyle name="Normal 8 2 2 4 2 8" xfId="13523" xr:uid="{2BF9D208-EBFF-49B4-9504-5ABE0AA5280D}"/>
    <cellStyle name="Normal 8 2 2 4 2 9" xfId="32301" xr:uid="{1F6E76EC-D199-4BF9-9762-C587E48AE9B3}"/>
    <cellStyle name="Normal 8 2 2 4 3" xfId="1535" xr:uid="{9A76CB25-9D89-4CFE-B4CD-8E919C31823C}"/>
    <cellStyle name="Normal 8 2 2 4 3 10" xfId="51684" xr:uid="{601C2F30-A3C6-4583-A4B4-93B8D53B7059}"/>
    <cellStyle name="Normal 8 2 2 4 3 11" xfId="3869" xr:uid="{FE26E295-AB22-4FD8-80F5-33A7E2954507}"/>
    <cellStyle name="Normal 8 2 2 4 3 12" xfId="59724" xr:uid="{1EE124D2-95E5-4B8A-8B2F-253C3EF741EE}"/>
    <cellStyle name="Normal 8 2 2 4 3 2" xfId="3068" xr:uid="{D914C797-C1A6-4D2A-80DE-91EF7876974C}"/>
    <cellStyle name="Normal 8 2 2 4 3 2 10" xfId="59725" xr:uid="{E75547FA-9BB1-4387-A00C-908902539C36}"/>
    <cellStyle name="Normal 8 2 2 4 3 2 2" xfId="7608" xr:uid="{93AC99DC-20E0-43CF-803C-F38C37F2F03A}"/>
    <cellStyle name="Normal 8 2 2 4 3 2 2 2" xfId="12278" xr:uid="{4BB7C68E-E733-4752-96C0-6283036C3E3B}"/>
    <cellStyle name="Normal 8 2 2 4 3 2 2 2 2" xfId="31067" xr:uid="{6B34B7EB-7573-46C2-BF89-B44176D0A6C7}"/>
    <cellStyle name="Normal 8 2 2 4 3 2 2 2 2 2" xfId="49829" xr:uid="{81607D90-F85C-4B59-A817-DC1476FC8EDF}"/>
    <cellStyle name="Normal 8 2 2 4 3 2 2 2 3" xfId="21676" xr:uid="{46608F79-2ABA-44A4-999D-2A29E668DE9C}"/>
    <cellStyle name="Normal 8 2 2 4 3 2 2 2 4" xfId="40448" xr:uid="{5D9ACC6D-6202-489C-AA89-225D2B282D88}"/>
    <cellStyle name="Normal 8 2 2 4 3 2 2 3" xfId="26642" xr:uid="{AEBCA7A3-0796-41FA-B310-5A48A685DC84}"/>
    <cellStyle name="Normal 8 2 2 4 3 2 2 3 2" xfId="45404" xr:uid="{17A04A26-727A-4FE6-B0DE-2F350B5ECC77}"/>
    <cellStyle name="Normal 8 2 2 4 3 2 2 4" xfId="17251" xr:uid="{93658A7C-757B-4C82-9C40-65B5D41C0AEE}"/>
    <cellStyle name="Normal 8 2 2 4 3 2 2 5" xfId="36023" xr:uid="{DE5EA75C-D981-433C-AB95-6108D70ABB5C}"/>
    <cellStyle name="Normal 8 2 2 4 3 2 2 6" xfId="54559" xr:uid="{A539C335-84D1-4786-B12C-3671DFEAC87A}"/>
    <cellStyle name="Normal 8 2 2 4 3 2 2 7" xfId="62420" xr:uid="{5F98775B-C47E-475F-836C-A741AC70222E}"/>
    <cellStyle name="Normal 8 2 2 4 3 2 3" xfId="12279" xr:uid="{930104B1-5A77-40FF-A170-2518C862C1EC}"/>
    <cellStyle name="Normal 8 2 2 4 3 2 3 2" xfId="31068" xr:uid="{8364B27C-AEEE-480B-89DC-E028DFAF60C6}"/>
    <cellStyle name="Normal 8 2 2 4 3 2 3 2 2" xfId="49830" xr:uid="{D6DC314C-6B12-4E06-94D5-A949CD8B5721}"/>
    <cellStyle name="Normal 8 2 2 4 3 2 3 3" xfId="21677" xr:uid="{2E138702-A97E-4F35-A266-375EE1050AA8}"/>
    <cellStyle name="Normal 8 2 2 4 3 2 3 4" xfId="40449" xr:uid="{9A8CAC13-BD08-4F88-916F-E4D87457635C}"/>
    <cellStyle name="Normal 8 2 2 4 3 2 3 5" xfId="54560" xr:uid="{DE5C88F8-A750-4C17-9EB4-1266FF10B51E}"/>
    <cellStyle name="Normal 8 2 2 4 3 2 3 6" xfId="62421" xr:uid="{B767244C-328D-43B3-94EA-ACBEC27B722F}"/>
    <cellStyle name="Normal 8 2 2 4 3 2 4" xfId="9337" xr:uid="{D48D04DF-8938-487B-AE7B-D27F8A6BFCE9}"/>
    <cellStyle name="Normal 8 2 2 4 3 2 4 2" xfId="28193" xr:uid="{E98F134C-6C20-4D07-AA65-9273492E4AED}"/>
    <cellStyle name="Normal 8 2 2 4 3 2 4 2 2" xfId="46955" xr:uid="{D71FEE7F-DEB8-4017-A439-0BF974F50D84}"/>
    <cellStyle name="Normal 8 2 2 4 3 2 4 3" xfId="18802" xr:uid="{1EADC0D3-83EE-4316-86B6-67E30730C271}"/>
    <cellStyle name="Normal 8 2 2 4 3 2 4 4" xfId="37574" xr:uid="{1FE35EC9-FB5D-4CB8-9D1B-0CED3531A229}"/>
    <cellStyle name="Normal 8 2 2 4 3 2 5" xfId="24445" xr:uid="{E32A2342-FF2A-4D4D-B48D-2C624A17AF66}"/>
    <cellStyle name="Normal 8 2 2 4 3 2 5 2" xfId="43208" xr:uid="{FC3F2ACE-CED0-493C-8B5A-91F299D569DC}"/>
    <cellStyle name="Normal 8 2 2 4 3 2 6" xfId="15054" xr:uid="{56ED5CBA-4EDC-4479-978C-4B3CA7DDCF7F}"/>
    <cellStyle name="Normal 8 2 2 4 3 2 7" xfId="33827" xr:uid="{92AE863C-17AD-4881-8F56-2330BB6AA658}"/>
    <cellStyle name="Normal 8 2 2 4 3 2 8" xfId="51685" xr:uid="{6151875E-A352-4895-B8FF-664CE0A0AAE8}"/>
    <cellStyle name="Normal 8 2 2 4 3 2 9" xfId="5398" xr:uid="{44399E68-0843-496D-A0EC-465C5A2FA5DB}"/>
    <cellStyle name="Normal 8 2 2 4 3 3" xfId="6174" xr:uid="{BF07C266-0964-43EC-B70A-099AC57996B8}"/>
    <cellStyle name="Normal 8 2 2 4 3 3 2" xfId="12280" xr:uid="{36DB1BA7-01D1-40D8-B1B4-D94063DAF2C7}"/>
    <cellStyle name="Normal 8 2 2 4 3 3 2 2" xfId="31069" xr:uid="{60564C0F-745E-4EFC-A6E8-96234EA9F402}"/>
    <cellStyle name="Normal 8 2 2 4 3 3 2 2 2" xfId="49831" xr:uid="{B381C3C4-DD50-4531-97B2-B46A2CA88F41}"/>
    <cellStyle name="Normal 8 2 2 4 3 3 2 3" xfId="21678" xr:uid="{2889E560-FA67-492F-9A24-D6A31E2494E2}"/>
    <cellStyle name="Normal 8 2 2 4 3 3 2 4" xfId="40450" xr:uid="{C20A413A-3A19-4A56-817F-A8637DC2C8B1}"/>
    <cellStyle name="Normal 8 2 2 4 3 3 3" xfId="25221" xr:uid="{041DE51E-A479-4B07-8FFB-D9989CC3B31A}"/>
    <cellStyle name="Normal 8 2 2 4 3 3 3 2" xfId="43983" xr:uid="{5CFDAEB8-8641-4768-A44D-E87C16473A11}"/>
    <cellStyle name="Normal 8 2 2 4 3 3 4" xfId="15830" xr:uid="{692B78B6-60E0-431F-B7C7-B58F16CB1F59}"/>
    <cellStyle name="Normal 8 2 2 4 3 3 5" xfId="34602" xr:uid="{23DA3644-7145-4191-948A-BF279BB69586}"/>
    <cellStyle name="Normal 8 2 2 4 3 3 6" xfId="54561" xr:uid="{E3D5ED7F-C1E4-4AE7-9BA6-5E80AB47A4EE}"/>
    <cellStyle name="Normal 8 2 2 4 3 3 7" xfId="62422" xr:uid="{DB166D2B-F654-41C1-8321-7D258FC0AC0E}"/>
    <cellStyle name="Normal 8 2 2 4 3 4" xfId="4623" xr:uid="{50CBA15D-8AC5-4A20-AD9D-042D32B25214}"/>
    <cellStyle name="Normal 8 2 2 4 3 4 2" xfId="12281" xr:uid="{CD809FED-02AC-42C7-9661-E54269A4F136}"/>
    <cellStyle name="Normal 8 2 2 4 3 4 2 2" xfId="31070" xr:uid="{8E04AABD-E437-4EF7-888C-0D31939F38A4}"/>
    <cellStyle name="Normal 8 2 2 4 3 4 2 2 2" xfId="49832" xr:uid="{26553120-BCC1-4986-A0BD-96B1916AB310}"/>
    <cellStyle name="Normal 8 2 2 4 3 4 2 3" xfId="21679" xr:uid="{A451EE4B-87CC-4C9F-AEA6-D20F3A3DB0DD}"/>
    <cellStyle name="Normal 8 2 2 4 3 4 2 4" xfId="40451" xr:uid="{0F2C1368-5D79-42EA-B724-7EF042775629}"/>
    <cellStyle name="Normal 8 2 2 4 3 4 3" xfId="23670" xr:uid="{DF7DD9D7-CD46-4A66-8CA3-FB2B36EDA99A}"/>
    <cellStyle name="Normal 8 2 2 4 3 4 3 2" xfId="42433" xr:uid="{0654838D-24F3-4E1C-A539-D199A01DC7BE}"/>
    <cellStyle name="Normal 8 2 2 4 3 4 4" xfId="14279" xr:uid="{54BBEAD8-9E4D-4650-8BF4-64CF7B387E28}"/>
    <cellStyle name="Normal 8 2 2 4 3 4 5" xfId="33052" xr:uid="{3D91C748-432E-4F73-A8B6-CE5269CE2BAA}"/>
    <cellStyle name="Normal 8 2 2 4 3 4 6" xfId="54562" xr:uid="{519E7FAE-5A17-459E-B5DD-050AA7A320E2}"/>
    <cellStyle name="Normal 8 2 2 4 3 4 7" xfId="62423" xr:uid="{7FFB1D1F-4229-4A48-A376-74A22F7E1771}"/>
    <cellStyle name="Normal 8 2 2 4 3 5" xfId="7607" xr:uid="{018E030F-9559-42CA-8D1D-2FB687CDD1C9}"/>
    <cellStyle name="Normal 8 2 2 4 3 5 2" xfId="26641" xr:uid="{C2FFAC2C-9C79-4064-801B-C43194CD19A6}"/>
    <cellStyle name="Normal 8 2 2 4 3 5 2 2" xfId="45403" xr:uid="{275EB200-23BC-437B-89C2-FA840949816F}"/>
    <cellStyle name="Normal 8 2 2 4 3 5 3" xfId="17250" xr:uid="{30C277A0-2B2F-45C6-B8FE-146B2A50E247}"/>
    <cellStyle name="Normal 8 2 2 4 3 5 4" xfId="36022" xr:uid="{75187879-9F10-46A3-9CCE-5B54B547F710}"/>
    <cellStyle name="Normal 8 2 2 4 3 6" xfId="9336" xr:uid="{25333A44-230C-4133-9AB3-DC7D7669D536}"/>
    <cellStyle name="Normal 8 2 2 4 3 6 2" xfId="28192" xr:uid="{9A675136-9F52-41F1-AF8A-F47ECBE0280D}"/>
    <cellStyle name="Normal 8 2 2 4 3 6 2 2" xfId="46954" xr:uid="{6F080D32-671D-4A10-AE78-A431E7AAE2FA}"/>
    <cellStyle name="Normal 8 2 2 4 3 6 3" xfId="18801" xr:uid="{D482B9D2-99D8-48B7-A2BE-0447A23A0EA7}"/>
    <cellStyle name="Normal 8 2 2 4 3 6 4" xfId="37573" xr:uid="{835EE0F5-4D43-4A1C-9EB0-B88C53E25C5A}"/>
    <cellStyle name="Normal 8 2 2 4 3 7" xfId="22915" xr:uid="{D04CF7C4-530C-4A14-9958-FD81C8A44E60}"/>
    <cellStyle name="Normal 8 2 2 4 3 7 2" xfId="41683" xr:uid="{6221DFB1-7A93-41F2-A9E5-77FF4990797B}"/>
    <cellStyle name="Normal 8 2 2 4 3 8" xfId="13524" xr:uid="{C981705D-1A0B-41ED-8136-244353217E3A}"/>
    <cellStyle name="Normal 8 2 2 4 3 9" xfId="32302" xr:uid="{5E1E2EBD-9560-4759-8251-4129EE827D11}"/>
    <cellStyle name="Normal 8 2 2 4 4" xfId="3069" xr:uid="{38A72724-B363-43B0-BE2E-9E311EBC1285}"/>
    <cellStyle name="Normal 8 2 2 4 4 10" xfId="59726" xr:uid="{0F259DB2-C98B-4C7D-8547-0701B8285E14}"/>
    <cellStyle name="Normal 8 2 2 4 4 2" xfId="7609" xr:uid="{FE6C3E91-7AC4-4796-AF8F-40EBD6327DB2}"/>
    <cellStyle name="Normal 8 2 2 4 4 2 2" xfId="12282" xr:uid="{8ABD9B1C-6C11-4405-80BD-B0BCA1D33E00}"/>
    <cellStyle name="Normal 8 2 2 4 4 2 2 2" xfId="31071" xr:uid="{8CFEB5CD-46DE-4F06-BA55-0B4D5B322FE1}"/>
    <cellStyle name="Normal 8 2 2 4 4 2 2 2 2" xfId="49833" xr:uid="{D6D9509F-5E54-4D6D-B78E-812341F67E33}"/>
    <cellStyle name="Normal 8 2 2 4 4 2 2 3" xfId="21680" xr:uid="{40356C59-C2DF-4D68-9A5E-1EC9654F9A4C}"/>
    <cellStyle name="Normal 8 2 2 4 4 2 2 4" xfId="40452" xr:uid="{2F005408-3C54-4271-8CB0-A8BB80CF1CC2}"/>
    <cellStyle name="Normal 8 2 2 4 4 2 3" xfId="26643" xr:uid="{221C1C66-4563-41DA-81CF-5FFEDD864CA0}"/>
    <cellStyle name="Normal 8 2 2 4 4 2 3 2" xfId="45405" xr:uid="{F51F979C-399B-4505-8BB8-C269B87E2E44}"/>
    <cellStyle name="Normal 8 2 2 4 4 2 4" xfId="17252" xr:uid="{21C63FFA-FCEE-4110-AE43-2A009819323F}"/>
    <cellStyle name="Normal 8 2 2 4 4 2 5" xfId="36024" xr:uid="{69ADC9C9-41F7-4B85-AD8D-ADEC3496FD3E}"/>
    <cellStyle name="Normal 8 2 2 4 4 2 6" xfId="54563" xr:uid="{2B1832AF-BB38-487B-BB01-3A0A2181FF7F}"/>
    <cellStyle name="Normal 8 2 2 4 4 2 7" xfId="62424" xr:uid="{4215CAE4-BB93-4F1C-BE14-A1247595C2B2}"/>
    <cellStyle name="Normal 8 2 2 4 4 3" xfId="12283" xr:uid="{79C7E482-930A-4F07-B211-3F46D22BE90E}"/>
    <cellStyle name="Normal 8 2 2 4 4 3 2" xfId="31072" xr:uid="{7614069F-7E92-42FD-8E61-4A3D6485DB48}"/>
    <cellStyle name="Normal 8 2 2 4 4 3 2 2" xfId="49834" xr:uid="{32B4D49A-D5FE-4CD9-BF00-751A17409BA1}"/>
    <cellStyle name="Normal 8 2 2 4 4 3 3" xfId="21681" xr:uid="{F1C03A12-B359-44E2-9539-142B5CE1EEBC}"/>
    <cellStyle name="Normal 8 2 2 4 4 3 4" xfId="40453" xr:uid="{5D2975F3-0347-4310-B057-2A3FCB85AAC3}"/>
    <cellStyle name="Normal 8 2 2 4 4 3 5" xfId="54564" xr:uid="{82690952-D502-4960-B6B2-C6940117D672}"/>
    <cellStyle name="Normal 8 2 2 4 4 3 6" xfId="62425" xr:uid="{B397056A-F772-434B-B7D7-0FB51C01F290}"/>
    <cellStyle name="Normal 8 2 2 4 4 4" xfId="9338" xr:uid="{BC750AD6-C77D-47EB-97DA-AA029464842B}"/>
    <cellStyle name="Normal 8 2 2 4 4 4 2" xfId="28194" xr:uid="{055467D0-A8A8-4DF6-85C7-4B69271EB80B}"/>
    <cellStyle name="Normal 8 2 2 4 4 4 2 2" xfId="46956" xr:uid="{5186367C-3513-452C-A7B2-31E1125C736A}"/>
    <cellStyle name="Normal 8 2 2 4 4 4 3" xfId="18803" xr:uid="{D89662A4-F1EA-4296-920E-0C862F646B1A}"/>
    <cellStyle name="Normal 8 2 2 4 4 4 4" xfId="37575" xr:uid="{85C78F49-4B5A-42BC-93E3-C84FB3B30E0D}"/>
    <cellStyle name="Normal 8 2 2 4 4 5" xfId="24012" xr:uid="{9DD7444E-661B-4E5A-AFAC-B45A5B55B1E1}"/>
    <cellStyle name="Normal 8 2 2 4 4 5 2" xfId="42775" xr:uid="{4D321386-017C-4B64-B422-E47AC8E1613F}"/>
    <cellStyle name="Normal 8 2 2 4 4 6" xfId="14621" xr:uid="{7E8DBDB0-961E-4FDE-89E3-1516BAE4CACB}"/>
    <cellStyle name="Normal 8 2 2 4 4 7" xfId="33394" xr:uid="{D51FCA9F-F331-4FAA-BBF0-6E5479A81A7E}"/>
    <cellStyle name="Normal 8 2 2 4 4 8" xfId="51686" xr:uid="{A2C89451-FC14-445A-BADD-C1098791CED2}"/>
    <cellStyle name="Normal 8 2 2 4 4 9" xfId="4965" xr:uid="{4A5E3D31-3886-499A-AC3D-CC4CE7405DCC}"/>
    <cellStyle name="Normal 8 2 2 4 5" xfId="5741" xr:uid="{4AA8EEDC-ACEB-4B9D-875B-6E253B62D1C1}"/>
    <cellStyle name="Normal 8 2 2 4 5 2" xfId="12284" xr:uid="{0423B31A-3A03-4155-9D4B-A5B178132FDD}"/>
    <cellStyle name="Normal 8 2 2 4 5 2 2" xfId="31073" xr:uid="{86528831-3D13-4B02-9A8E-3D57C6642E4D}"/>
    <cellStyle name="Normal 8 2 2 4 5 2 2 2" xfId="49835" xr:uid="{2B29E29E-6811-403C-91C1-BE3DD8155631}"/>
    <cellStyle name="Normal 8 2 2 4 5 2 3" xfId="21682" xr:uid="{F156EB02-F713-4604-B21E-3809CAA934FB}"/>
    <cellStyle name="Normal 8 2 2 4 5 2 4" xfId="40454" xr:uid="{55E8B285-DEBF-41E4-BE0E-D1335676A89B}"/>
    <cellStyle name="Normal 8 2 2 4 5 3" xfId="24788" xr:uid="{62D21304-FFA2-4495-8118-5F0705BEFCAA}"/>
    <cellStyle name="Normal 8 2 2 4 5 3 2" xfId="43550" xr:uid="{99E0CB1F-7628-4E97-B123-07627A72B6E5}"/>
    <cellStyle name="Normal 8 2 2 4 5 4" xfId="15397" xr:uid="{EC600025-0A4B-4A85-8BEE-B47543573E81}"/>
    <cellStyle name="Normal 8 2 2 4 5 5" xfId="34169" xr:uid="{C28B07CC-E03D-4490-8B26-65ADFD55AB0C}"/>
    <cellStyle name="Normal 8 2 2 4 5 6" xfId="54565" xr:uid="{58AF9855-DA19-4646-B6B2-6CD20528C8DD}"/>
    <cellStyle name="Normal 8 2 2 4 5 7" xfId="62426" xr:uid="{750E7DD1-18E6-47C7-BB7C-683ADAF335C8}"/>
    <cellStyle name="Normal 8 2 2 4 6" xfId="4190" xr:uid="{F7D4F8F7-648C-4587-88D0-CDF126BE2CF8}"/>
    <cellStyle name="Normal 8 2 2 4 6 2" xfId="12285" xr:uid="{47525CDE-5673-4DCF-B24A-82C02CC509F2}"/>
    <cellStyle name="Normal 8 2 2 4 6 2 2" xfId="31074" xr:uid="{D8110348-6783-4F02-889F-2FF763C6C66F}"/>
    <cellStyle name="Normal 8 2 2 4 6 2 2 2" xfId="49836" xr:uid="{052C7963-D1A9-444A-8A1A-B04EEDB878F2}"/>
    <cellStyle name="Normal 8 2 2 4 6 2 3" xfId="21683" xr:uid="{0EDC3CCB-6124-4E72-A5B2-F6D12A6923C1}"/>
    <cellStyle name="Normal 8 2 2 4 6 2 4" xfId="40455" xr:uid="{4B68E6A8-4C15-4E0D-8882-301A50A0EA96}"/>
    <cellStyle name="Normal 8 2 2 4 6 3" xfId="23237" xr:uid="{102407ED-0B46-43EB-AAD6-E5D5B1843B50}"/>
    <cellStyle name="Normal 8 2 2 4 6 3 2" xfId="42000" xr:uid="{CA8C065B-9B99-4AF9-9A8D-4F375621A6E8}"/>
    <cellStyle name="Normal 8 2 2 4 6 4" xfId="13846" xr:uid="{BAC505D6-3A00-4372-93CA-B337AA852DD4}"/>
    <cellStyle name="Normal 8 2 2 4 6 5" xfId="32619" xr:uid="{AA1EC6D9-8C6A-45E6-B90D-62EF0B6BA6C2}"/>
    <cellStyle name="Normal 8 2 2 4 6 6" xfId="54566" xr:uid="{89AF384D-8B3F-406A-ABA1-7F4FA0AB5D80}"/>
    <cellStyle name="Normal 8 2 2 4 6 7" xfId="62427" xr:uid="{4DE53D77-C1CA-4002-8DFC-481D80317A25}"/>
    <cellStyle name="Normal 8 2 2 4 7" xfId="7604" xr:uid="{889E8F8A-2C25-4235-97CD-28EA7F648385}"/>
    <cellStyle name="Normal 8 2 2 4 7 2" xfId="26638" xr:uid="{A9AFB3B4-920C-4080-9531-83F4A3895A0F}"/>
    <cellStyle name="Normal 8 2 2 4 7 2 2" xfId="45400" xr:uid="{212F4341-752C-4518-870B-58D578A9434D}"/>
    <cellStyle name="Normal 8 2 2 4 7 3" xfId="17247" xr:uid="{3D013ED0-7D35-454B-B674-30632557379D}"/>
    <cellStyle name="Normal 8 2 2 4 7 4" xfId="36019" xr:uid="{04506B6D-ABE0-4ECD-B792-9E01FBB30C59}"/>
    <cellStyle name="Normal 8 2 2 4 8" xfId="9333" xr:uid="{24A365C3-8368-4DA4-8751-969EC7262E70}"/>
    <cellStyle name="Normal 8 2 2 4 8 2" xfId="28189" xr:uid="{B4F33848-D03B-4B8D-9BF2-02E2F20AD5C0}"/>
    <cellStyle name="Normal 8 2 2 4 8 2 2" xfId="46951" xr:uid="{F95F994D-D596-4140-87AA-8107A119602E}"/>
    <cellStyle name="Normal 8 2 2 4 8 3" xfId="18798" xr:uid="{47657FB8-52FC-4009-B86E-9727373DFE17}"/>
    <cellStyle name="Normal 8 2 2 4 8 4" xfId="37570" xr:uid="{21C3D1DE-E01E-4783-80AB-99C108D5C5F8}"/>
    <cellStyle name="Normal 8 2 2 4 9" xfId="22913" xr:uid="{2E03EAB1-5D6F-457A-8160-27BB47578ECD}"/>
    <cellStyle name="Normal 8 2 2 4 9 2" xfId="41681" xr:uid="{523EA10F-FBE6-40A9-8A92-D89E59D62304}"/>
    <cellStyle name="Normal 8 2 2 5" xfId="1741" xr:uid="{67EBD36A-08A5-4B6E-9952-B85507E49D8F}"/>
    <cellStyle name="Normal 8 2 2 5 10" xfId="13525" xr:uid="{29570231-2CD3-4585-9013-EAC3F6B168F4}"/>
    <cellStyle name="Normal 8 2 2 5 11" xfId="32303" xr:uid="{CF173D15-BB9A-4D86-9AA1-1FFBF49229AB}"/>
    <cellStyle name="Normal 8 2 2 5 12" xfId="51687" xr:uid="{171F67B2-E027-422F-8BD7-2FFB24CAF7C5}"/>
    <cellStyle name="Normal 8 2 2 5 13" xfId="3870" xr:uid="{D0E2679B-A357-40D0-A35D-A832973E8421}"/>
    <cellStyle name="Normal 8 2 2 5 14" xfId="59727" xr:uid="{70BB3CFC-ADB1-4822-9157-A698CF15A0AE}"/>
    <cellStyle name="Normal 8 2 2 5 2" xfId="3070" xr:uid="{1004391E-3CC1-4F32-9020-DD3A735B52A8}"/>
    <cellStyle name="Normal 8 2 2 5 2 10" xfId="51688" xr:uid="{1C8CE9F6-673D-4007-B1CA-244BCFE596ED}"/>
    <cellStyle name="Normal 8 2 2 5 2 11" xfId="3871" xr:uid="{C00336F3-CE1E-4C4C-8DC9-F692793E2AA9}"/>
    <cellStyle name="Normal 8 2 2 5 2 12" xfId="59728" xr:uid="{92F05211-7E56-4C1B-B0FB-EF0B1726E57B}"/>
    <cellStyle name="Normal 8 2 2 5 2 2" xfId="3071" xr:uid="{6CA2A448-2B16-4E78-A5C4-EE87E4A5520B}"/>
    <cellStyle name="Normal 8 2 2 5 2 2 10" xfId="59729" xr:uid="{EAD5CCE0-D8D2-4DEF-AA8C-A0302C79A242}"/>
    <cellStyle name="Normal 8 2 2 5 2 2 2" xfId="7612" xr:uid="{EC441F95-A417-49BE-A91C-BB4A14CA5BC6}"/>
    <cellStyle name="Normal 8 2 2 5 2 2 2 2" xfId="12286" xr:uid="{B05D8717-1218-4D09-BAF0-A519EFB4ACD9}"/>
    <cellStyle name="Normal 8 2 2 5 2 2 2 2 2" xfId="31075" xr:uid="{59C6F712-55EB-4A49-B9E9-099178B86D9F}"/>
    <cellStyle name="Normal 8 2 2 5 2 2 2 2 2 2" xfId="49837" xr:uid="{3FA7BD5A-D808-4BA2-A674-547A3CA5C386}"/>
    <cellStyle name="Normal 8 2 2 5 2 2 2 2 3" xfId="21684" xr:uid="{AA3328B4-EA86-4CC9-9B19-98EA197B5757}"/>
    <cellStyle name="Normal 8 2 2 5 2 2 2 2 4" xfId="40456" xr:uid="{8A63FE8C-2086-4E0E-AD5F-0266FBB2D67B}"/>
    <cellStyle name="Normal 8 2 2 5 2 2 2 3" xfId="26646" xr:uid="{48AE34E7-385F-49C6-8F21-BB6804B6EE48}"/>
    <cellStyle name="Normal 8 2 2 5 2 2 2 3 2" xfId="45408" xr:uid="{1A2A3FDF-EE1D-4FF5-A003-97C323F8917D}"/>
    <cellStyle name="Normal 8 2 2 5 2 2 2 4" xfId="17255" xr:uid="{7FA9958A-3495-442D-9DAE-08F5FAE0054F}"/>
    <cellStyle name="Normal 8 2 2 5 2 2 2 5" xfId="36027" xr:uid="{8BEC2AC4-BDA1-4F0D-9911-A8B61833D7B6}"/>
    <cellStyle name="Normal 8 2 2 5 2 2 2 6" xfId="54567" xr:uid="{70F96CCE-3266-46BC-B93E-149F209DBBE4}"/>
    <cellStyle name="Normal 8 2 2 5 2 2 2 7" xfId="62428" xr:uid="{1A5575B5-CFE1-43E8-BAD9-44DBCE7E3EE7}"/>
    <cellStyle name="Normal 8 2 2 5 2 2 3" xfId="12287" xr:uid="{280030F2-79DB-4C69-A7B7-A8D60AC9118D}"/>
    <cellStyle name="Normal 8 2 2 5 2 2 3 2" xfId="31076" xr:uid="{48347946-81AB-4B1D-AFEF-E8EFF2FE166F}"/>
    <cellStyle name="Normal 8 2 2 5 2 2 3 2 2" xfId="49838" xr:uid="{89F6CF7D-635B-4E6B-BA75-F4D02046570F}"/>
    <cellStyle name="Normal 8 2 2 5 2 2 3 3" xfId="21685" xr:uid="{F91A6343-3834-49AB-AE51-61C0366848E7}"/>
    <cellStyle name="Normal 8 2 2 5 2 2 3 4" xfId="40457" xr:uid="{AA0AAB3B-187F-4111-82B3-180A1118483C}"/>
    <cellStyle name="Normal 8 2 2 5 2 2 3 5" xfId="54568" xr:uid="{9511C8AE-1C3B-4477-A4D1-70A6C39B869F}"/>
    <cellStyle name="Normal 8 2 2 5 2 2 3 6" xfId="62429" xr:uid="{B716C6E9-7141-49B1-B991-2E64B1AF65C0}"/>
    <cellStyle name="Normal 8 2 2 5 2 2 4" xfId="9341" xr:uid="{A97B1CA1-0486-47E4-86C0-E4F2ABACDE87}"/>
    <cellStyle name="Normal 8 2 2 5 2 2 4 2" xfId="28197" xr:uid="{CF2C572A-2571-46F2-8B84-E166DD8B3DB9}"/>
    <cellStyle name="Normal 8 2 2 5 2 2 4 2 2" xfId="46959" xr:uid="{0A77B33F-6208-4159-9266-D52D6C574A30}"/>
    <cellStyle name="Normal 8 2 2 5 2 2 4 3" xfId="18806" xr:uid="{D0D7BEBB-9083-441A-87CB-1A214D9A9E4C}"/>
    <cellStyle name="Normal 8 2 2 5 2 2 4 4" xfId="37578" xr:uid="{C55751B2-6E90-40BC-8DB5-E4D35AD9A2C7}"/>
    <cellStyle name="Normal 8 2 2 5 2 2 5" xfId="24270" xr:uid="{4741CEED-6B0A-41DD-A2B8-0145C997F763}"/>
    <cellStyle name="Normal 8 2 2 5 2 2 5 2" xfId="43033" xr:uid="{A5A91032-C0EB-446E-BC5D-1C47221ED9B5}"/>
    <cellStyle name="Normal 8 2 2 5 2 2 6" xfId="14879" xr:uid="{07DD27B8-7BA8-4793-AE79-37A781FC791E}"/>
    <cellStyle name="Normal 8 2 2 5 2 2 7" xfId="33652" xr:uid="{43F6B15E-AF49-42F1-96CF-B2D29CCCBD27}"/>
    <cellStyle name="Normal 8 2 2 5 2 2 8" xfId="51689" xr:uid="{4ED916FD-6D07-4960-978A-5BE8B7E98762}"/>
    <cellStyle name="Normal 8 2 2 5 2 2 9" xfId="5223" xr:uid="{2443BE1F-7DAD-4095-AB98-DFF5285B3413}"/>
    <cellStyle name="Normal 8 2 2 5 2 3" xfId="5999" xr:uid="{D5B18BF4-96DD-4340-A542-DD9822070A5D}"/>
    <cellStyle name="Normal 8 2 2 5 2 3 2" xfId="12288" xr:uid="{9610479D-1130-44F8-AA6F-14B4F9BE9A33}"/>
    <cellStyle name="Normal 8 2 2 5 2 3 2 2" xfId="31077" xr:uid="{FE8615DF-DBFD-4B49-8595-D31276737434}"/>
    <cellStyle name="Normal 8 2 2 5 2 3 2 2 2" xfId="49839" xr:uid="{2283A642-DCC1-476C-8AAA-F320D27C8F01}"/>
    <cellStyle name="Normal 8 2 2 5 2 3 2 3" xfId="21686" xr:uid="{E7069F48-D600-4428-A6B7-B37F95CADE96}"/>
    <cellStyle name="Normal 8 2 2 5 2 3 2 4" xfId="40458" xr:uid="{AED727D9-0772-456C-813F-15BC78E82E51}"/>
    <cellStyle name="Normal 8 2 2 5 2 3 3" xfId="25046" xr:uid="{C1B3436A-7A45-4B2C-8383-3778A5F886BE}"/>
    <cellStyle name="Normal 8 2 2 5 2 3 3 2" xfId="43808" xr:uid="{A0B80844-8DFA-4F63-9D81-DA3AF89F3718}"/>
    <cellStyle name="Normal 8 2 2 5 2 3 4" xfId="15655" xr:uid="{E75640C2-92E8-4603-915A-521B23A83EF3}"/>
    <cellStyle name="Normal 8 2 2 5 2 3 5" xfId="34427" xr:uid="{4FF90B08-F522-4B40-8EC6-81FDD191BA3C}"/>
    <cellStyle name="Normal 8 2 2 5 2 3 6" xfId="54569" xr:uid="{2EB87093-0CE7-4AEF-BBB8-A3DC0A9EE905}"/>
    <cellStyle name="Normal 8 2 2 5 2 3 7" xfId="62430" xr:uid="{62E2C2A2-6C95-49E3-BBFB-03D8B9CEF690}"/>
    <cellStyle name="Normal 8 2 2 5 2 4" xfId="4448" xr:uid="{B612EA7D-B79E-41C3-9632-625018783157}"/>
    <cellStyle name="Normal 8 2 2 5 2 4 2" xfId="12289" xr:uid="{97FA01CA-5856-4A52-BB06-518494F3D11E}"/>
    <cellStyle name="Normal 8 2 2 5 2 4 2 2" xfId="31078" xr:uid="{3B01C2D4-E15C-46E2-9DD3-1289B1606B05}"/>
    <cellStyle name="Normal 8 2 2 5 2 4 2 2 2" xfId="49840" xr:uid="{83AA5D6C-8E17-493C-AF93-8CDAD20E3ECF}"/>
    <cellStyle name="Normal 8 2 2 5 2 4 2 3" xfId="21687" xr:uid="{EED5CD75-1AA2-4606-A545-887F6281F394}"/>
    <cellStyle name="Normal 8 2 2 5 2 4 2 4" xfId="40459" xr:uid="{682AF4D5-9FD9-4A32-AF11-73822DDEB3B9}"/>
    <cellStyle name="Normal 8 2 2 5 2 4 3" xfId="23495" xr:uid="{2145EC3C-34B6-4AA7-BC75-306D9DE3C084}"/>
    <cellStyle name="Normal 8 2 2 5 2 4 3 2" xfId="42258" xr:uid="{0680CD4A-A429-4BBC-80FC-61E49D49E1CD}"/>
    <cellStyle name="Normal 8 2 2 5 2 4 4" xfId="14104" xr:uid="{054BE983-D555-4B36-B537-D598C5251604}"/>
    <cellStyle name="Normal 8 2 2 5 2 4 5" xfId="32877" xr:uid="{3030C07C-DD9C-4119-82E6-EDB04DB26287}"/>
    <cellStyle name="Normal 8 2 2 5 2 4 6" xfId="54570" xr:uid="{E37B2E46-B76F-40CF-8510-AB36D6D3A405}"/>
    <cellStyle name="Normal 8 2 2 5 2 4 7" xfId="62431" xr:uid="{72DDE53E-AC27-4098-96C6-0863BF5918F2}"/>
    <cellStyle name="Normal 8 2 2 5 2 5" xfId="7611" xr:uid="{FA380AFA-A53F-4D3E-8B20-5BDD792C0303}"/>
    <cellStyle name="Normal 8 2 2 5 2 5 2" xfId="26645" xr:uid="{A9804C00-0B17-4672-864C-1944139ECE64}"/>
    <cellStyle name="Normal 8 2 2 5 2 5 2 2" xfId="45407" xr:uid="{CAEA16CB-4D88-4A8D-85D0-3C5D2D2919E2}"/>
    <cellStyle name="Normal 8 2 2 5 2 5 3" xfId="17254" xr:uid="{AF41BD83-BAD2-416F-A833-3A69BED86601}"/>
    <cellStyle name="Normal 8 2 2 5 2 5 4" xfId="36026" xr:uid="{F6F051F7-C170-45A2-AC59-CD0A8E8E1051}"/>
    <cellStyle name="Normal 8 2 2 5 2 6" xfId="9340" xr:uid="{345387FC-CBEA-4165-9D90-98455B110D1E}"/>
    <cellStyle name="Normal 8 2 2 5 2 6 2" xfId="28196" xr:uid="{5C9E5965-62AE-43D2-8784-8F3B2BBE8705}"/>
    <cellStyle name="Normal 8 2 2 5 2 6 2 2" xfId="46958" xr:uid="{4FCF646F-3F00-4F0A-B491-BBD1727FE890}"/>
    <cellStyle name="Normal 8 2 2 5 2 6 3" xfId="18805" xr:uid="{AA647C6D-F02B-457E-A9F5-F743924D5AA1}"/>
    <cellStyle name="Normal 8 2 2 5 2 6 4" xfId="37577" xr:uid="{9473C126-1155-44B9-A691-3F82F299557B}"/>
    <cellStyle name="Normal 8 2 2 5 2 7" xfId="22917" xr:uid="{FFADE01E-D75A-4F00-ACA5-9B597370D9D3}"/>
    <cellStyle name="Normal 8 2 2 5 2 7 2" xfId="41685" xr:uid="{245331E2-1203-49F1-B9DD-1157C39BFE01}"/>
    <cellStyle name="Normal 8 2 2 5 2 8" xfId="13526" xr:uid="{398D3E89-4990-4AB8-8B32-2A42B7D0F521}"/>
    <cellStyle name="Normal 8 2 2 5 2 9" xfId="32304" xr:uid="{1CAC749F-616F-493D-9557-E20F05CA7661}"/>
    <cellStyle name="Normal 8 2 2 5 3" xfId="3072" xr:uid="{BCC45B8F-057B-4F07-BEAC-DCB1A1C1B96E}"/>
    <cellStyle name="Normal 8 2 2 5 3 10" xfId="51690" xr:uid="{69420664-107B-4498-9E0C-E465C3EE0695}"/>
    <cellStyle name="Normal 8 2 2 5 3 11" xfId="3872" xr:uid="{99E4769C-90A8-4B04-8DD6-37543FBAEF46}"/>
    <cellStyle name="Normal 8 2 2 5 3 12" xfId="59730" xr:uid="{3CEE44C7-A970-4CC5-920B-2CB0338C1153}"/>
    <cellStyle name="Normal 8 2 2 5 3 2" xfId="3073" xr:uid="{068E208F-2322-41A1-B87F-6B7F5E9F0086}"/>
    <cellStyle name="Normal 8 2 2 5 3 2 10" xfId="59731" xr:uid="{3006C91D-1F38-4CC0-A5BD-548E2D7659CB}"/>
    <cellStyle name="Normal 8 2 2 5 3 2 2" xfId="7614" xr:uid="{D5560CE3-2320-4526-BFDD-ECD4E9E98136}"/>
    <cellStyle name="Normal 8 2 2 5 3 2 2 2" xfId="12290" xr:uid="{2D04EAD8-F8F5-47CF-938A-066FC89BEB0C}"/>
    <cellStyle name="Normal 8 2 2 5 3 2 2 2 2" xfId="31079" xr:uid="{7C890F1B-7FD2-4D50-B2AF-684A2E4672D2}"/>
    <cellStyle name="Normal 8 2 2 5 3 2 2 2 2 2" xfId="49841" xr:uid="{0A30F737-4AF2-4102-8245-784DDD64D007}"/>
    <cellStyle name="Normal 8 2 2 5 3 2 2 2 3" xfId="21688" xr:uid="{BFC0C634-6F23-42A6-B71A-625DE1429ABB}"/>
    <cellStyle name="Normal 8 2 2 5 3 2 2 2 4" xfId="40460" xr:uid="{F94559C1-C81F-44D8-B060-3C96E245B58E}"/>
    <cellStyle name="Normal 8 2 2 5 3 2 2 3" xfId="26648" xr:uid="{96EF293A-198E-46F2-9376-D11D9EA30530}"/>
    <cellStyle name="Normal 8 2 2 5 3 2 2 3 2" xfId="45410" xr:uid="{83D74131-FCA0-403B-B08B-6D46CD5F41A2}"/>
    <cellStyle name="Normal 8 2 2 5 3 2 2 4" xfId="17257" xr:uid="{F22B574A-B413-4A84-B1D2-5D4EFCEFD5DA}"/>
    <cellStyle name="Normal 8 2 2 5 3 2 2 5" xfId="36029" xr:uid="{FEE8ECF1-A91D-4750-A05E-FECDED0B67D8}"/>
    <cellStyle name="Normal 8 2 2 5 3 2 2 6" xfId="54571" xr:uid="{FF2DDF1D-23A3-4D72-92E9-530CA6104FCA}"/>
    <cellStyle name="Normal 8 2 2 5 3 2 2 7" xfId="62432" xr:uid="{A00C25DB-E8B3-47B6-BEB6-C74BF1894AD0}"/>
    <cellStyle name="Normal 8 2 2 5 3 2 3" xfId="12291" xr:uid="{7B68C18A-E842-42F4-B8C8-937E8A0E3A93}"/>
    <cellStyle name="Normal 8 2 2 5 3 2 3 2" xfId="31080" xr:uid="{13EFDF8E-6386-492D-AFFF-E1ED169EA75A}"/>
    <cellStyle name="Normal 8 2 2 5 3 2 3 2 2" xfId="49842" xr:uid="{77A8E945-FEFB-48F4-B1A4-CD245C6ADA67}"/>
    <cellStyle name="Normal 8 2 2 5 3 2 3 3" xfId="21689" xr:uid="{7B7768F2-D8E2-46FA-AA75-A52218B166EF}"/>
    <cellStyle name="Normal 8 2 2 5 3 2 3 4" xfId="40461" xr:uid="{B0F2F785-4E78-4CBE-B2C3-1C65C112D0C8}"/>
    <cellStyle name="Normal 8 2 2 5 3 2 3 5" xfId="54572" xr:uid="{DE1DE089-0849-49EE-8EAC-93377F92E16F}"/>
    <cellStyle name="Normal 8 2 2 5 3 2 3 6" xfId="62433" xr:uid="{D5D2C262-65E0-428B-892A-5871118A1228}"/>
    <cellStyle name="Normal 8 2 2 5 3 2 4" xfId="9343" xr:uid="{4582E8C2-7EEB-40B3-ADE5-F4DF1D03548D}"/>
    <cellStyle name="Normal 8 2 2 5 3 2 4 2" xfId="28199" xr:uid="{D3908E2D-5D53-4907-B56A-5458D9188C0E}"/>
    <cellStyle name="Normal 8 2 2 5 3 2 4 2 2" xfId="46961" xr:uid="{DC6985EC-AC11-410D-8C37-B5E2E18300A1}"/>
    <cellStyle name="Normal 8 2 2 5 3 2 4 3" xfId="18808" xr:uid="{1A9FA02F-3FDC-4D0D-9F00-0C71263F378F}"/>
    <cellStyle name="Normal 8 2 2 5 3 2 4 4" xfId="37580" xr:uid="{DD8127B2-177F-4177-B6BB-ECDB82E4D340}"/>
    <cellStyle name="Normal 8 2 2 5 3 2 5" xfId="24488" xr:uid="{9FA56FFF-0CE2-4ADE-AE17-031A346E0B67}"/>
    <cellStyle name="Normal 8 2 2 5 3 2 5 2" xfId="43251" xr:uid="{437AEFF9-B263-49C7-8C4B-B5EC4EAD30B2}"/>
    <cellStyle name="Normal 8 2 2 5 3 2 6" xfId="15097" xr:uid="{15EB337E-6388-4863-B2E9-353564D43500}"/>
    <cellStyle name="Normal 8 2 2 5 3 2 7" xfId="33870" xr:uid="{79D0931C-3224-41F8-8FF7-9D94B9943453}"/>
    <cellStyle name="Normal 8 2 2 5 3 2 8" xfId="51691" xr:uid="{DC540345-F600-42B6-A0D3-7F72A4ABE52F}"/>
    <cellStyle name="Normal 8 2 2 5 3 2 9" xfId="5441" xr:uid="{6CCA4294-1846-4F43-9D75-F8D7BD0D8C4A}"/>
    <cellStyle name="Normal 8 2 2 5 3 3" xfId="6217" xr:uid="{3901E561-B011-4EE4-8BDB-4B9E97C09189}"/>
    <cellStyle name="Normal 8 2 2 5 3 3 2" xfId="12292" xr:uid="{A1764AE2-CC99-4F2D-9BC8-0698E9B5D48C}"/>
    <cellStyle name="Normal 8 2 2 5 3 3 2 2" xfId="31081" xr:uid="{14EDF9B1-1CBB-45A6-BCAE-DF173A67136F}"/>
    <cellStyle name="Normal 8 2 2 5 3 3 2 2 2" xfId="49843" xr:uid="{051000EB-5A2E-494A-9826-7D8ACE125FE7}"/>
    <cellStyle name="Normal 8 2 2 5 3 3 2 3" xfId="21690" xr:uid="{C0FF16C9-638F-4621-9D39-2C2B86F25CA3}"/>
    <cellStyle name="Normal 8 2 2 5 3 3 2 4" xfId="40462" xr:uid="{97338527-6356-4AB6-8685-F1F308746F9D}"/>
    <cellStyle name="Normal 8 2 2 5 3 3 3" xfId="25264" xr:uid="{4CFA2955-5115-45C8-B075-BB8D475BF881}"/>
    <cellStyle name="Normal 8 2 2 5 3 3 3 2" xfId="44026" xr:uid="{F8B191F0-F8FE-4573-BF1E-75BB6AC1EEDE}"/>
    <cellStyle name="Normal 8 2 2 5 3 3 4" xfId="15873" xr:uid="{DC7E983B-66E4-4815-A9B5-02CD1EAB51A3}"/>
    <cellStyle name="Normal 8 2 2 5 3 3 5" xfId="34645" xr:uid="{60DD248C-39A6-4AC9-AA73-DFBA39515B66}"/>
    <cellStyle name="Normal 8 2 2 5 3 3 6" xfId="54573" xr:uid="{04A3D38D-1E15-478D-AD16-5EAF8344F6C5}"/>
    <cellStyle name="Normal 8 2 2 5 3 3 7" xfId="62434" xr:uid="{BA3E6501-4643-4EDC-851F-A1C13366E8B7}"/>
    <cellStyle name="Normal 8 2 2 5 3 4" xfId="4666" xr:uid="{B74E3797-5029-4C34-A695-393032C5460B}"/>
    <cellStyle name="Normal 8 2 2 5 3 4 2" xfId="12293" xr:uid="{B445139F-CBE9-4C74-A80F-AEE1C7780267}"/>
    <cellStyle name="Normal 8 2 2 5 3 4 2 2" xfId="31082" xr:uid="{1618017B-F2A9-48E9-9539-E94030778EE0}"/>
    <cellStyle name="Normal 8 2 2 5 3 4 2 2 2" xfId="49844" xr:uid="{70F3857B-9CC0-4989-B96C-43B38DD1778C}"/>
    <cellStyle name="Normal 8 2 2 5 3 4 2 3" xfId="21691" xr:uid="{7CD40B93-14C1-453C-9EE5-70771FB3B743}"/>
    <cellStyle name="Normal 8 2 2 5 3 4 2 4" xfId="40463" xr:uid="{2C526F71-0B4C-4D71-A4F3-550D787C51B2}"/>
    <cellStyle name="Normal 8 2 2 5 3 4 3" xfId="23713" xr:uid="{9F283208-9B23-493F-B628-11E813AEB563}"/>
    <cellStyle name="Normal 8 2 2 5 3 4 3 2" xfId="42476" xr:uid="{EC8FB629-C7AF-45EF-A4E6-220EE43ABD68}"/>
    <cellStyle name="Normal 8 2 2 5 3 4 4" xfId="14322" xr:uid="{29C41865-D523-4E32-86D1-B0479E1EB620}"/>
    <cellStyle name="Normal 8 2 2 5 3 4 5" xfId="33095" xr:uid="{1CDE90CF-58C9-413D-B1B8-738FEB7CC80A}"/>
    <cellStyle name="Normal 8 2 2 5 3 4 6" xfId="54574" xr:uid="{8BE579BC-5A50-44C3-A1DE-19F12269240A}"/>
    <cellStyle name="Normal 8 2 2 5 3 4 7" xfId="62435" xr:uid="{49746AE6-ECAC-487D-B82C-E0F1A1AE8514}"/>
    <cellStyle name="Normal 8 2 2 5 3 5" xfId="7613" xr:uid="{7225402A-4DBF-4EA0-AB4A-540595E836AD}"/>
    <cellStyle name="Normal 8 2 2 5 3 5 2" xfId="26647" xr:uid="{A082184F-1F94-4060-BD25-AFA5A8F5437C}"/>
    <cellStyle name="Normal 8 2 2 5 3 5 2 2" xfId="45409" xr:uid="{1548C140-E9A1-406A-A3DE-9239C544F254}"/>
    <cellStyle name="Normal 8 2 2 5 3 5 3" xfId="17256" xr:uid="{86B2ED03-3AF7-4545-B072-43D8E031697E}"/>
    <cellStyle name="Normal 8 2 2 5 3 5 4" xfId="36028" xr:uid="{870F2EF9-C6FD-49A2-929A-1B610B4D4581}"/>
    <cellStyle name="Normal 8 2 2 5 3 6" xfId="9342" xr:uid="{8104612D-2135-4EBE-BBBB-3FEAB0C309AC}"/>
    <cellStyle name="Normal 8 2 2 5 3 6 2" xfId="28198" xr:uid="{A4D2743E-285A-417C-9A8B-75EA572AB7D4}"/>
    <cellStyle name="Normal 8 2 2 5 3 6 2 2" xfId="46960" xr:uid="{B774F5A4-722E-4CFA-AE0A-4CD6460CE428}"/>
    <cellStyle name="Normal 8 2 2 5 3 6 3" xfId="18807" xr:uid="{147699A9-92BC-47B4-B463-4F383105D11A}"/>
    <cellStyle name="Normal 8 2 2 5 3 6 4" xfId="37579" xr:uid="{CEF3EE3A-1E5D-48BE-86EA-25DE789D4907}"/>
    <cellStyle name="Normal 8 2 2 5 3 7" xfId="22918" xr:uid="{621E97DE-57CD-4365-A1E0-3E93908EB147}"/>
    <cellStyle name="Normal 8 2 2 5 3 7 2" xfId="41686" xr:uid="{631EA021-581C-4833-881F-39901113D0F8}"/>
    <cellStyle name="Normal 8 2 2 5 3 8" xfId="13527" xr:uid="{7DFDE0A2-0D43-4E89-8FB3-C42663D39ADF}"/>
    <cellStyle name="Normal 8 2 2 5 3 9" xfId="32305" xr:uid="{9218883E-D8CE-48A8-BC40-A9BF5F4C6404}"/>
    <cellStyle name="Normal 8 2 2 5 4" xfId="3074" xr:uid="{9FB7C952-E7B3-4ECD-B30D-71D23727AB09}"/>
    <cellStyle name="Normal 8 2 2 5 4 10" xfId="59732" xr:uid="{5444403A-24BB-45E4-8668-C3137EFEE137}"/>
    <cellStyle name="Normal 8 2 2 5 4 2" xfId="7615" xr:uid="{12E11A3B-1937-464E-AD85-49B60F2BED48}"/>
    <cellStyle name="Normal 8 2 2 5 4 2 2" xfId="12294" xr:uid="{64160C1F-D061-4C9B-866B-45CF572C5D60}"/>
    <cellStyle name="Normal 8 2 2 5 4 2 2 2" xfId="31083" xr:uid="{6AC7FD0A-26BD-4BA2-B1BA-3F99449B0EAA}"/>
    <cellStyle name="Normal 8 2 2 5 4 2 2 2 2" xfId="49845" xr:uid="{47630C9A-7963-48F0-BABA-6402DF4BF4CC}"/>
    <cellStyle name="Normal 8 2 2 5 4 2 2 3" xfId="21692" xr:uid="{EBC145A9-7FF8-4F18-A591-C80E11DDBAD1}"/>
    <cellStyle name="Normal 8 2 2 5 4 2 2 4" xfId="40464" xr:uid="{E39EE0EA-606B-4FB0-821B-A41F659FBD8D}"/>
    <cellStyle name="Normal 8 2 2 5 4 2 3" xfId="26649" xr:uid="{C2DC7029-15B5-4653-A563-035433CF26A0}"/>
    <cellStyle name="Normal 8 2 2 5 4 2 3 2" xfId="45411" xr:uid="{867F5069-20B7-496C-954F-5C8B0EF9FBE5}"/>
    <cellStyle name="Normal 8 2 2 5 4 2 4" xfId="17258" xr:uid="{3BBD7686-1307-444C-9D4F-C17BB062E374}"/>
    <cellStyle name="Normal 8 2 2 5 4 2 5" xfId="36030" xr:uid="{C347E5C1-6342-4DDA-9734-BB3B7D825295}"/>
    <cellStyle name="Normal 8 2 2 5 4 2 6" xfId="54575" xr:uid="{634A2FA0-3A55-4233-872B-17FC465AB06F}"/>
    <cellStyle name="Normal 8 2 2 5 4 2 7" xfId="62436" xr:uid="{799E9094-33D5-4BA8-A5BC-EE36B8419515}"/>
    <cellStyle name="Normal 8 2 2 5 4 3" xfId="12295" xr:uid="{B74B3806-C14B-4F98-AFC5-8588DB7DFF06}"/>
    <cellStyle name="Normal 8 2 2 5 4 3 2" xfId="31084" xr:uid="{3BF5070D-10DC-4CA0-BE4A-24F08A8DDBAF}"/>
    <cellStyle name="Normal 8 2 2 5 4 3 2 2" xfId="49846" xr:uid="{54600356-359E-4986-9DAC-DF8C5FA8C8F4}"/>
    <cellStyle name="Normal 8 2 2 5 4 3 3" xfId="21693" xr:uid="{E5122311-EF5F-455A-90AB-C8B9504793F9}"/>
    <cellStyle name="Normal 8 2 2 5 4 3 4" xfId="40465" xr:uid="{CAB862BA-1995-4FA0-98B7-AEB0D5E41878}"/>
    <cellStyle name="Normal 8 2 2 5 4 3 5" xfId="54576" xr:uid="{B05E8CA0-EE9A-4054-8CF7-A66AC6C80DA7}"/>
    <cellStyle name="Normal 8 2 2 5 4 3 6" xfId="62437" xr:uid="{EA3FEC97-FC14-4B97-8050-82F884E5160E}"/>
    <cellStyle name="Normal 8 2 2 5 4 4" xfId="9344" xr:uid="{14439165-8049-47C1-9CD1-1E497D96CB96}"/>
    <cellStyle name="Normal 8 2 2 5 4 4 2" xfId="28200" xr:uid="{FA4D5DCA-A11C-4ED3-B57D-B0A5B753BDE6}"/>
    <cellStyle name="Normal 8 2 2 5 4 4 2 2" xfId="46962" xr:uid="{2C6D481E-F90B-4920-ACE2-E4EAA95AA08E}"/>
    <cellStyle name="Normal 8 2 2 5 4 4 3" xfId="18809" xr:uid="{E18BCA2D-E9B6-4F10-8073-D8D943EA7257}"/>
    <cellStyle name="Normal 8 2 2 5 4 4 4" xfId="37581" xr:uid="{8DDE6D25-F357-4177-9D94-006121054BBD}"/>
    <cellStyle name="Normal 8 2 2 5 4 5" xfId="24055" xr:uid="{D6FBA057-8314-4921-A9D6-0068B5BAAADD}"/>
    <cellStyle name="Normal 8 2 2 5 4 5 2" xfId="42818" xr:uid="{B146477E-C2A6-4266-9731-93086A47CF76}"/>
    <cellStyle name="Normal 8 2 2 5 4 6" xfId="14664" xr:uid="{95584120-5C6F-42E7-8D87-6692BCCA334F}"/>
    <cellStyle name="Normal 8 2 2 5 4 7" xfId="33437" xr:uid="{3FE9FC61-8EC2-49FE-93F3-CFE4ABB4488D}"/>
    <cellStyle name="Normal 8 2 2 5 4 8" xfId="51692" xr:uid="{48BF1846-5748-4B6C-A271-EF09CC8E7962}"/>
    <cellStyle name="Normal 8 2 2 5 4 9" xfId="5008" xr:uid="{AAA93C1D-26A9-486E-BCF1-AF0CDC282403}"/>
    <cellStyle name="Normal 8 2 2 5 5" xfId="5784" xr:uid="{E76DD8A6-05EE-4A1A-B87F-0C5FDF36603E}"/>
    <cellStyle name="Normal 8 2 2 5 5 2" xfId="12296" xr:uid="{5B6AEEC3-D22A-4273-9A9E-50E00A05B708}"/>
    <cellStyle name="Normal 8 2 2 5 5 2 2" xfId="31085" xr:uid="{99AC39F6-549D-4DA6-8584-B6CEED2F9F5D}"/>
    <cellStyle name="Normal 8 2 2 5 5 2 2 2" xfId="49847" xr:uid="{D30201E6-E7E9-4282-8E18-81D9383C7A03}"/>
    <cellStyle name="Normal 8 2 2 5 5 2 3" xfId="21694" xr:uid="{9D83A2C8-F52A-4C7F-A658-A892AE30FB44}"/>
    <cellStyle name="Normal 8 2 2 5 5 2 4" xfId="40466" xr:uid="{CC918619-FB16-46FD-83AE-5B7BFCCC581B}"/>
    <cellStyle name="Normal 8 2 2 5 5 3" xfId="24831" xr:uid="{A0CCFFB5-7C66-4007-B0C0-8CBFAC2B0384}"/>
    <cellStyle name="Normal 8 2 2 5 5 3 2" xfId="43593" xr:uid="{2345FF77-560A-44DC-8604-B283E1812EE6}"/>
    <cellStyle name="Normal 8 2 2 5 5 4" xfId="15440" xr:uid="{5C1E64CF-6B7B-460D-8B55-790F838ABBFB}"/>
    <cellStyle name="Normal 8 2 2 5 5 5" xfId="34212" xr:uid="{D72E2C0A-054B-4781-B9A9-63C48D6C3A5D}"/>
    <cellStyle name="Normal 8 2 2 5 5 6" xfId="54577" xr:uid="{80BC0F50-6C5D-4435-BBFF-74B491A18056}"/>
    <cellStyle name="Normal 8 2 2 5 5 7" xfId="62438" xr:uid="{85B8BA70-1102-48CC-8C11-81C5E8B4738B}"/>
    <cellStyle name="Normal 8 2 2 5 6" xfId="4233" xr:uid="{666D7DA1-E387-4088-BE4B-82E68F2A77FA}"/>
    <cellStyle name="Normal 8 2 2 5 6 2" xfId="12297" xr:uid="{5C852842-D038-4863-97CF-9ABF7F7BD09B}"/>
    <cellStyle name="Normal 8 2 2 5 6 2 2" xfId="31086" xr:uid="{DD63ABD7-8D21-479A-9B35-5FDED5E215C2}"/>
    <cellStyle name="Normal 8 2 2 5 6 2 2 2" xfId="49848" xr:uid="{578B91F5-CDD2-4D7D-8AB7-E3AAA6C9C923}"/>
    <cellStyle name="Normal 8 2 2 5 6 2 3" xfId="21695" xr:uid="{1A6351F2-6E5A-45CE-B527-5BAEA1C1B096}"/>
    <cellStyle name="Normal 8 2 2 5 6 2 4" xfId="40467" xr:uid="{08D60568-52B9-4C31-8330-00EFC7B15AA8}"/>
    <cellStyle name="Normal 8 2 2 5 6 3" xfId="23280" xr:uid="{4C115A94-F950-4302-A51E-A1F72D9FC20A}"/>
    <cellStyle name="Normal 8 2 2 5 6 3 2" xfId="42043" xr:uid="{A9BEF8E4-8450-4688-B634-B44632C32C89}"/>
    <cellStyle name="Normal 8 2 2 5 6 4" xfId="13889" xr:uid="{B26FA2ED-96F5-4871-A68A-E641346897FA}"/>
    <cellStyle name="Normal 8 2 2 5 6 5" xfId="32662" xr:uid="{7C3BD1E9-47F0-4BE9-B93C-4F2C62F3BE34}"/>
    <cellStyle name="Normal 8 2 2 5 6 6" xfId="54578" xr:uid="{D1268F2C-FF70-415E-BF7A-CE93F5A9622F}"/>
    <cellStyle name="Normal 8 2 2 5 6 7" xfId="62439" xr:uid="{8EDC30B1-E15B-4608-9CC9-D0B7339FEE56}"/>
    <cellStyle name="Normal 8 2 2 5 7" xfId="7610" xr:uid="{5ACC6C7E-12CF-4D23-84A3-491391080E13}"/>
    <cellStyle name="Normal 8 2 2 5 7 2" xfId="26644" xr:uid="{A5F4E3B4-0B2C-4923-8910-D6C23EEA1913}"/>
    <cellStyle name="Normal 8 2 2 5 7 2 2" xfId="45406" xr:uid="{6458D47C-DEA8-42FF-BC72-715CAC858032}"/>
    <cellStyle name="Normal 8 2 2 5 7 3" xfId="17253" xr:uid="{F1B7319F-A03D-4A27-A512-73DD389D939E}"/>
    <cellStyle name="Normal 8 2 2 5 7 4" xfId="36025" xr:uid="{F219223A-1005-4920-ABB1-DE9D86125B52}"/>
    <cellStyle name="Normal 8 2 2 5 8" xfId="9339" xr:uid="{EDB4C8C4-8965-44E1-A40A-25398AFFC53B}"/>
    <cellStyle name="Normal 8 2 2 5 8 2" xfId="28195" xr:uid="{501AA369-9B04-43FD-80E4-C6E4C3581916}"/>
    <cellStyle name="Normal 8 2 2 5 8 2 2" xfId="46957" xr:uid="{9CC58C8C-746E-4C18-B319-8F164ED2A9D4}"/>
    <cellStyle name="Normal 8 2 2 5 8 3" xfId="18804" xr:uid="{243857AD-7DB6-493D-8193-ACAB61522C13}"/>
    <cellStyle name="Normal 8 2 2 5 8 4" xfId="37576" xr:uid="{A04AFBC2-DE33-4A5C-B5A8-236E048A3BBA}"/>
    <cellStyle name="Normal 8 2 2 5 9" xfId="22916" xr:uid="{2C7FB5E4-ADD2-45E0-8C2E-118440260902}"/>
    <cellStyle name="Normal 8 2 2 5 9 2" xfId="41684" xr:uid="{CFFF8155-9740-4168-A628-387C7786B930}"/>
    <cellStyle name="Normal 8 2 2 6" xfId="1494" xr:uid="{D0135A2A-06D2-47E8-9CDD-96396DA16A1F}"/>
    <cellStyle name="Normal 8 2 2 6 10" xfId="32306" xr:uid="{EC5E6CF9-8D73-4E30-9B90-3045B7599630}"/>
    <cellStyle name="Normal 8 2 2 6 11" xfId="51693" xr:uid="{8D8C4609-A56F-4462-9F89-B61C0DB0DF17}"/>
    <cellStyle name="Normal 8 2 2 6 12" xfId="3873" xr:uid="{2FB64E28-D43D-49EA-BE10-9C748F7ABBFD}"/>
    <cellStyle name="Normal 8 2 2 6 13" xfId="59733" xr:uid="{EE77AE7C-DE2F-47F2-BD95-375C2ADA8F15}"/>
    <cellStyle name="Normal 8 2 2 6 2" xfId="3075" xr:uid="{87BBC065-4602-4553-A793-5A2216701E19}"/>
    <cellStyle name="Normal 8 2 2 6 2 10" xfId="51694" xr:uid="{DF7E5F38-B5E3-4E66-AFFA-E3D1915E87A2}"/>
    <cellStyle name="Normal 8 2 2 6 2 11" xfId="3874" xr:uid="{58D98487-C6F7-43A6-9253-C237A399FB66}"/>
    <cellStyle name="Normal 8 2 2 6 2 12" xfId="59734" xr:uid="{9E42EC1A-07F9-4B2F-8025-F7E0578BEB0C}"/>
    <cellStyle name="Normal 8 2 2 6 2 2" xfId="3076" xr:uid="{688A1330-A851-4B77-A85A-AA7DB3CBA047}"/>
    <cellStyle name="Normal 8 2 2 6 2 2 10" xfId="59735" xr:uid="{697AD0FA-4C5D-4072-B01E-24172EBAA6FE}"/>
    <cellStyle name="Normal 8 2 2 6 2 2 2" xfId="7618" xr:uid="{471B43E9-67B5-4FAB-93A4-28581FC750C4}"/>
    <cellStyle name="Normal 8 2 2 6 2 2 2 2" xfId="12298" xr:uid="{D6429762-2803-40E8-BFFD-FED9C56D98A6}"/>
    <cellStyle name="Normal 8 2 2 6 2 2 2 2 2" xfId="31087" xr:uid="{E7A8DBFA-C6C5-4996-AAA5-9BA04FD556A1}"/>
    <cellStyle name="Normal 8 2 2 6 2 2 2 2 2 2" xfId="49849" xr:uid="{B82063ED-3113-4F94-8D85-87C922DADC99}"/>
    <cellStyle name="Normal 8 2 2 6 2 2 2 2 3" xfId="21696" xr:uid="{5104CF66-9882-4BC7-8C5D-D83DD024704E}"/>
    <cellStyle name="Normal 8 2 2 6 2 2 2 2 4" xfId="40468" xr:uid="{7D6DAF35-F47E-4810-823F-39E2C76DB0F6}"/>
    <cellStyle name="Normal 8 2 2 6 2 2 2 3" xfId="26652" xr:uid="{36575925-36D1-479F-B680-DBC8A918B561}"/>
    <cellStyle name="Normal 8 2 2 6 2 2 2 3 2" xfId="45414" xr:uid="{C90A7375-D3C4-4829-ADBF-A324218A1875}"/>
    <cellStyle name="Normal 8 2 2 6 2 2 2 4" xfId="17261" xr:uid="{D64ABC99-8826-471A-9526-A10D8DD73288}"/>
    <cellStyle name="Normal 8 2 2 6 2 2 2 5" xfId="36033" xr:uid="{EB53D3D4-FD5F-4420-AC31-62C194B8A22B}"/>
    <cellStyle name="Normal 8 2 2 6 2 2 2 6" xfId="54579" xr:uid="{D9AD058B-2F14-4772-A11E-91574D0839A9}"/>
    <cellStyle name="Normal 8 2 2 6 2 2 2 7" xfId="62440" xr:uid="{AAD63FE3-D4A5-4E3D-B948-B8BB8EA62AAF}"/>
    <cellStyle name="Normal 8 2 2 6 2 2 3" xfId="12299" xr:uid="{820A34C9-CD47-4FC8-ADE9-504CF73EA4F5}"/>
    <cellStyle name="Normal 8 2 2 6 2 2 3 2" xfId="31088" xr:uid="{87606C81-9BED-42B1-AE41-5E27533C62D5}"/>
    <cellStyle name="Normal 8 2 2 6 2 2 3 2 2" xfId="49850" xr:uid="{4979573D-7894-465D-9ED7-224908D81738}"/>
    <cellStyle name="Normal 8 2 2 6 2 2 3 3" xfId="21697" xr:uid="{D7835A95-2A25-419B-A2A7-C72E90A5CD86}"/>
    <cellStyle name="Normal 8 2 2 6 2 2 3 4" xfId="40469" xr:uid="{64446BBF-9521-4AD1-8B71-02039697A066}"/>
    <cellStyle name="Normal 8 2 2 6 2 2 3 5" xfId="54580" xr:uid="{9632A738-1811-4B7A-B8B5-041CC50412F4}"/>
    <cellStyle name="Normal 8 2 2 6 2 2 3 6" xfId="62441" xr:uid="{636B4297-1D1B-4363-84F9-F8EE19D3BF5B}"/>
    <cellStyle name="Normal 8 2 2 6 2 2 4" xfId="9347" xr:uid="{5ACCB16E-8EA6-420A-8592-215A7047A6C2}"/>
    <cellStyle name="Normal 8 2 2 6 2 2 4 2" xfId="28203" xr:uid="{251AE0EF-FD18-4738-9C41-8AB2D604A36B}"/>
    <cellStyle name="Normal 8 2 2 6 2 2 4 2 2" xfId="46965" xr:uid="{B64E2C9E-13BC-4AD1-9990-DBC276BE31F7}"/>
    <cellStyle name="Normal 8 2 2 6 2 2 4 3" xfId="18812" xr:uid="{AE709164-7A71-4F27-925D-DEB36A1156F7}"/>
    <cellStyle name="Normal 8 2 2 6 2 2 4 4" xfId="37584" xr:uid="{479D64E1-6F1A-4370-9D2A-0EA7C54656BE}"/>
    <cellStyle name="Normal 8 2 2 6 2 2 5" xfId="24531" xr:uid="{08766595-4D4C-49C0-A540-C9F544A11D61}"/>
    <cellStyle name="Normal 8 2 2 6 2 2 5 2" xfId="43294" xr:uid="{7FFE9691-EA02-4E16-A517-AC669F736666}"/>
    <cellStyle name="Normal 8 2 2 6 2 2 6" xfId="15140" xr:uid="{095D6C55-B69F-4435-B2DF-AD3F03D2724F}"/>
    <cellStyle name="Normal 8 2 2 6 2 2 7" xfId="33913" xr:uid="{251F18A5-21F2-4B07-8E8F-E06B7BD16228}"/>
    <cellStyle name="Normal 8 2 2 6 2 2 8" xfId="51695" xr:uid="{D40180C4-8BA7-4F5D-80F5-94B8A09AB22C}"/>
    <cellStyle name="Normal 8 2 2 6 2 2 9" xfId="5484" xr:uid="{39C7AB28-A4F7-459C-9F8A-A564B3B2DF55}"/>
    <cellStyle name="Normal 8 2 2 6 2 3" xfId="6260" xr:uid="{A954232F-7F9E-490C-9C91-DA257E645A56}"/>
    <cellStyle name="Normal 8 2 2 6 2 3 2" xfId="12300" xr:uid="{D410C3D7-F3CC-4802-B3B1-340573C7A5AF}"/>
    <cellStyle name="Normal 8 2 2 6 2 3 2 2" xfId="31089" xr:uid="{689F864F-2A93-4913-A3D1-340D131B8332}"/>
    <cellStyle name="Normal 8 2 2 6 2 3 2 2 2" xfId="49851" xr:uid="{4BB62049-4B8D-45B3-A814-C8E27FAA9B8A}"/>
    <cellStyle name="Normal 8 2 2 6 2 3 2 3" xfId="21698" xr:uid="{437F1A75-86FF-4916-8924-3B303A0432CA}"/>
    <cellStyle name="Normal 8 2 2 6 2 3 2 4" xfId="40470" xr:uid="{46C75A61-DACB-463E-AF72-21EFC657E4D5}"/>
    <cellStyle name="Normal 8 2 2 6 2 3 3" xfId="25307" xr:uid="{7FB4A8BE-EC2C-4C14-AA0A-C8971A9CB0DC}"/>
    <cellStyle name="Normal 8 2 2 6 2 3 3 2" xfId="44069" xr:uid="{2DB170B9-BEE5-4F5A-8A4D-5B8F775DD6B1}"/>
    <cellStyle name="Normal 8 2 2 6 2 3 4" xfId="15916" xr:uid="{AA6B4275-17B2-483D-A7FB-A6D4CD842B24}"/>
    <cellStyle name="Normal 8 2 2 6 2 3 5" xfId="34688" xr:uid="{32F36A57-86AA-4D04-A0FE-7B142700EA01}"/>
    <cellStyle name="Normal 8 2 2 6 2 3 6" xfId="54581" xr:uid="{3F04F28B-D44B-4647-A946-2B30193C843B}"/>
    <cellStyle name="Normal 8 2 2 6 2 3 7" xfId="62442" xr:uid="{97AF4247-6AE2-4934-AD15-8E6062D6CCA6}"/>
    <cellStyle name="Normal 8 2 2 6 2 4" xfId="4709" xr:uid="{4A090044-351B-4636-A0CE-DE0B168E79E6}"/>
    <cellStyle name="Normal 8 2 2 6 2 4 2" xfId="12301" xr:uid="{A4EFC0A5-F44D-4AA5-9DBF-184B6965461D}"/>
    <cellStyle name="Normal 8 2 2 6 2 4 2 2" xfId="31090" xr:uid="{0485C164-5EDB-417B-90D8-1919C210852B}"/>
    <cellStyle name="Normal 8 2 2 6 2 4 2 2 2" xfId="49852" xr:uid="{4C365F1F-A4E3-41D7-A817-7A1006BEA793}"/>
    <cellStyle name="Normal 8 2 2 6 2 4 2 3" xfId="21699" xr:uid="{2168FB4B-1475-40FD-A2FA-FDB49A784DD0}"/>
    <cellStyle name="Normal 8 2 2 6 2 4 2 4" xfId="40471" xr:uid="{CC7C0F39-8025-432D-9D60-1C90383BC715}"/>
    <cellStyle name="Normal 8 2 2 6 2 4 3" xfId="23756" xr:uid="{C8AD9C2D-A96F-46E6-92AC-D6F1E19F0C6B}"/>
    <cellStyle name="Normal 8 2 2 6 2 4 3 2" xfId="42519" xr:uid="{5618DC66-B495-4855-8166-1B17C31FF4A3}"/>
    <cellStyle name="Normal 8 2 2 6 2 4 4" xfId="14365" xr:uid="{B76416B3-9DD2-403C-B8D2-3E35A6E673B6}"/>
    <cellStyle name="Normal 8 2 2 6 2 4 5" xfId="33138" xr:uid="{40320813-0CE5-4188-BF9B-D8A31879092F}"/>
    <cellStyle name="Normal 8 2 2 6 2 4 6" xfId="54582" xr:uid="{62FBE21D-5A9B-4E75-85FD-6A8C978ECC1F}"/>
    <cellStyle name="Normal 8 2 2 6 2 4 7" xfId="62443" xr:uid="{E4B76040-31AD-4C86-9297-EB207C02ED6F}"/>
    <cellStyle name="Normal 8 2 2 6 2 5" xfId="7617" xr:uid="{FCAE864C-0B8B-47EB-8954-DB9251700B20}"/>
    <cellStyle name="Normal 8 2 2 6 2 5 2" xfId="26651" xr:uid="{F9A1FF1B-30C4-441E-9183-03D8D523461E}"/>
    <cellStyle name="Normal 8 2 2 6 2 5 2 2" xfId="45413" xr:uid="{E47EB95B-7B67-4F2C-BADE-419FFA7062CD}"/>
    <cellStyle name="Normal 8 2 2 6 2 5 3" xfId="17260" xr:uid="{6CC4CD96-862F-4AAF-AECA-657D9C012326}"/>
    <cellStyle name="Normal 8 2 2 6 2 5 4" xfId="36032" xr:uid="{472D26D9-5C05-479B-A893-9260E93CDE8F}"/>
    <cellStyle name="Normal 8 2 2 6 2 6" xfId="9346" xr:uid="{EA0F1F99-69DC-450C-96A5-3CBCC3BCA793}"/>
    <cellStyle name="Normal 8 2 2 6 2 6 2" xfId="28202" xr:uid="{A0F6CDF4-7FE6-4DCF-BF2F-B0C5EDA6F3D2}"/>
    <cellStyle name="Normal 8 2 2 6 2 6 2 2" xfId="46964" xr:uid="{CA853C06-FA6A-4FE0-9356-297F82398055}"/>
    <cellStyle name="Normal 8 2 2 6 2 6 3" xfId="18811" xr:uid="{2A548DED-944D-4AA9-BB05-F668C73853A4}"/>
    <cellStyle name="Normal 8 2 2 6 2 6 4" xfId="37583" xr:uid="{590E166E-7181-4DF1-9723-08C40453FB70}"/>
    <cellStyle name="Normal 8 2 2 6 2 7" xfId="22920" xr:uid="{529E134E-EA2A-463D-BA44-F43694456469}"/>
    <cellStyle name="Normal 8 2 2 6 2 7 2" xfId="41688" xr:uid="{E0C881F4-5EA0-449E-85C4-40F1AF1EE494}"/>
    <cellStyle name="Normal 8 2 2 6 2 8" xfId="13529" xr:uid="{E7DED962-053F-4625-B9ED-71D9DD7F3C24}"/>
    <cellStyle name="Normal 8 2 2 6 2 9" xfId="32307" xr:uid="{FA684C60-25D9-4106-B104-760CD82A2E4D}"/>
    <cellStyle name="Normal 8 2 2 6 3" xfId="3077" xr:uid="{DFB07279-F335-4144-9841-4579245EDB4A}"/>
    <cellStyle name="Normal 8 2 2 6 3 10" xfId="59736" xr:uid="{71454151-D65B-4423-B832-6D77796BA3D8}"/>
    <cellStyle name="Normal 8 2 2 6 3 2" xfId="7619" xr:uid="{E395BA8F-61A1-4A53-AB38-89809DF42664}"/>
    <cellStyle name="Normal 8 2 2 6 3 2 2" xfId="12302" xr:uid="{4960E7EF-4A85-488E-81EE-D2EC53D0CD10}"/>
    <cellStyle name="Normal 8 2 2 6 3 2 2 2" xfId="31091" xr:uid="{563C7678-A63F-4D80-BB40-1957EF4FA062}"/>
    <cellStyle name="Normal 8 2 2 6 3 2 2 2 2" xfId="49853" xr:uid="{0BC03AA4-A252-4A2A-BBE4-7BCB30607703}"/>
    <cellStyle name="Normal 8 2 2 6 3 2 2 3" xfId="21700" xr:uid="{36D915A4-2701-4B03-85F7-EE8033A5C15F}"/>
    <cellStyle name="Normal 8 2 2 6 3 2 2 4" xfId="40472" xr:uid="{C236457D-8E19-451A-A331-334AB13C708E}"/>
    <cellStyle name="Normal 8 2 2 6 3 2 3" xfId="26653" xr:uid="{D3BDE914-D5D7-4E9D-AD20-26DBCC069E88}"/>
    <cellStyle name="Normal 8 2 2 6 3 2 3 2" xfId="45415" xr:uid="{F601F5D2-9BD7-4D94-8E73-8E2E67885C43}"/>
    <cellStyle name="Normal 8 2 2 6 3 2 4" xfId="17262" xr:uid="{F87116F3-7B61-4217-B466-9A39E8362BE4}"/>
    <cellStyle name="Normal 8 2 2 6 3 2 5" xfId="36034" xr:uid="{3F104BD3-F21C-4E5C-AA33-85233B810857}"/>
    <cellStyle name="Normal 8 2 2 6 3 2 6" xfId="54583" xr:uid="{C6252F30-BA89-43D4-AF34-376CDFC4E42E}"/>
    <cellStyle name="Normal 8 2 2 6 3 2 7" xfId="62444" xr:uid="{40221A21-87E2-469B-8FA0-9D4E55995F95}"/>
    <cellStyle name="Normal 8 2 2 6 3 3" xfId="12303" xr:uid="{6B8B8408-D46A-431E-875C-8991C65BF9D9}"/>
    <cellStyle name="Normal 8 2 2 6 3 3 2" xfId="31092" xr:uid="{6B11CE44-DDCF-4378-83CA-164F576FC918}"/>
    <cellStyle name="Normal 8 2 2 6 3 3 2 2" xfId="49854" xr:uid="{6AA69A15-2117-4368-A2EA-6F4FDE49467B}"/>
    <cellStyle name="Normal 8 2 2 6 3 3 3" xfId="21701" xr:uid="{24222961-4174-4558-A0F9-6204D16AB1B6}"/>
    <cellStyle name="Normal 8 2 2 6 3 3 4" xfId="40473" xr:uid="{5BA1F289-FF03-4DEF-8D52-A4D9AF1B2CE0}"/>
    <cellStyle name="Normal 8 2 2 6 3 3 5" xfId="54584" xr:uid="{8FC62042-3B39-476D-BED0-493C2539C620}"/>
    <cellStyle name="Normal 8 2 2 6 3 3 6" xfId="62445" xr:uid="{B0B129E3-C7AE-4A64-A01B-690B35A0ADDA}"/>
    <cellStyle name="Normal 8 2 2 6 3 4" xfId="9348" xr:uid="{5EBAFB5A-F02C-4FE1-B876-60FC6BF11AD8}"/>
    <cellStyle name="Normal 8 2 2 6 3 4 2" xfId="28204" xr:uid="{FBAB92F3-2B80-417E-B7F4-C517CB55DC6E}"/>
    <cellStyle name="Normal 8 2 2 6 3 4 2 2" xfId="46966" xr:uid="{FE96F1F4-C52B-48EA-A2AC-1E899F2605DD}"/>
    <cellStyle name="Normal 8 2 2 6 3 4 3" xfId="18813" xr:uid="{39649968-264C-4F57-B400-F2C1074F46ED}"/>
    <cellStyle name="Normal 8 2 2 6 3 4 4" xfId="37585" xr:uid="{CB3F8976-C016-417F-9C52-341E6ACC1766}"/>
    <cellStyle name="Normal 8 2 2 6 3 5" xfId="24098" xr:uid="{F3FBFF27-AA6B-4478-8C70-AF7D3D87CE39}"/>
    <cellStyle name="Normal 8 2 2 6 3 5 2" xfId="42861" xr:uid="{F6935F7F-F23B-4127-8D0F-97354BFB2DDB}"/>
    <cellStyle name="Normal 8 2 2 6 3 6" xfId="14707" xr:uid="{AA1CB7EA-2274-4268-B470-BF35548F35AD}"/>
    <cellStyle name="Normal 8 2 2 6 3 7" xfId="33480" xr:uid="{DEF27C07-09BB-4924-B25E-08E254EA8833}"/>
    <cellStyle name="Normal 8 2 2 6 3 8" xfId="51696" xr:uid="{389E87AB-1CF2-4447-BE9F-EC318CE62C7B}"/>
    <cellStyle name="Normal 8 2 2 6 3 9" xfId="5051" xr:uid="{9680A353-A848-4C55-9716-7CFE35EB5DF0}"/>
    <cellStyle name="Normal 8 2 2 6 4" xfId="5827" xr:uid="{51C285AE-B785-41A4-9D43-4E7293859095}"/>
    <cellStyle name="Normal 8 2 2 6 4 2" xfId="12304" xr:uid="{230496C2-9B5F-4F26-B7D5-2155A93EF32E}"/>
    <cellStyle name="Normal 8 2 2 6 4 2 2" xfId="31093" xr:uid="{9084179F-38FB-4EA3-9F5E-B53AB7A38269}"/>
    <cellStyle name="Normal 8 2 2 6 4 2 2 2" xfId="49855" xr:uid="{293BC391-C0E0-438F-8704-A7674B89DE2C}"/>
    <cellStyle name="Normal 8 2 2 6 4 2 3" xfId="21702" xr:uid="{E3C03FAD-0532-4F5A-BB40-36A5DF039F12}"/>
    <cellStyle name="Normal 8 2 2 6 4 2 4" xfId="40474" xr:uid="{C2A9C3ED-43D2-42A0-A6B6-FCD8EC9B7282}"/>
    <cellStyle name="Normal 8 2 2 6 4 3" xfId="24874" xr:uid="{96EAE4BA-5846-4207-B888-6CBC4A6FE4AF}"/>
    <cellStyle name="Normal 8 2 2 6 4 3 2" xfId="43636" xr:uid="{DCA318EB-316E-4298-8C8C-324964BF7C4D}"/>
    <cellStyle name="Normal 8 2 2 6 4 4" xfId="15483" xr:uid="{C1450227-CB01-41E2-A3EC-E3D19452A38B}"/>
    <cellStyle name="Normal 8 2 2 6 4 5" xfId="34255" xr:uid="{BB963E8E-2807-4E41-A840-A70D9D00F8AE}"/>
    <cellStyle name="Normal 8 2 2 6 4 6" xfId="54585" xr:uid="{C0DD0B5A-F89F-4E6B-93D1-B066ECD70C0A}"/>
    <cellStyle name="Normal 8 2 2 6 4 7" xfId="62446" xr:uid="{35C28724-4062-478E-9C41-353D88B2FC9E}"/>
    <cellStyle name="Normal 8 2 2 6 5" xfId="4276" xr:uid="{8D93ABB2-7ABD-434B-B3C9-154EB94DB306}"/>
    <cellStyle name="Normal 8 2 2 6 5 2" xfId="12305" xr:uid="{1CC2A31B-DB20-44E3-BD5D-4C550962DF61}"/>
    <cellStyle name="Normal 8 2 2 6 5 2 2" xfId="31094" xr:uid="{EBC7E613-CDF7-4580-90A8-73DCE5B03A36}"/>
    <cellStyle name="Normal 8 2 2 6 5 2 2 2" xfId="49856" xr:uid="{7FE9F702-DD45-4C56-853D-C5F7572D3B1B}"/>
    <cellStyle name="Normal 8 2 2 6 5 2 3" xfId="21703" xr:uid="{8E7A5435-7469-45EF-8F94-A7D5AAC78865}"/>
    <cellStyle name="Normal 8 2 2 6 5 2 4" xfId="40475" xr:uid="{41397FAA-4664-4205-9D46-A342B589B87D}"/>
    <cellStyle name="Normal 8 2 2 6 5 3" xfId="23323" xr:uid="{6663E709-151F-4653-81A0-4B7D0D6580DF}"/>
    <cellStyle name="Normal 8 2 2 6 5 3 2" xfId="42086" xr:uid="{D520FA19-73C7-40E5-A16A-2573ACAB10B6}"/>
    <cellStyle name="Normal 8 2 2 6 5 4" xfId="13932" xr:uid="{3991D0A4-4375-46F7-9F8E-507DE78B3453}"/>
    <cellStyle name="Normal 8 2 2 6 5 5" xfId="32705" xr:uid="{CBEEDB19-1F38-42D1-A667-7D8CA6CE1113}"/>
    <cellStyle name="Normal 8 2 2 6 5 6" xfId="54586" xr:uid="{C5791BF1-03E1-4D14-A2B8-6905E0195B64}"/>
    <cellStyle name="Normal 8 2 2 6 5 7" xfId="62447" xr:uid="{A6D9B68B-7D67-442A-A9DE-A68A4E585585}"/>
    <cellStyle name="Normal 8 2 2 6 6" xfId="7616" xr:uid="{95982F34-8976-4751-BD02-4A04C0A7BBAC}"/>
    <cellStyle name="Normal 8 2 2 6 6 2" xfId="26650" xr:uid="{F2FD2A7C-D647-420F-8AFB-E9FAB8A6DABE}"/>
    <cellStyle name="Normal 8 2 2 6 6 2 2" xfId="45412" xr:uid="{605E2765-A5C6-4D91-88C0-4A624CA74688}"/>
    <cellStyle name="Normal 8 2 2 6 6 3" xfId="17259" xr:uid="{BC8B03D7-9F5F-4B37-8679-BD6C255023E9}"/>
    <cellStyle name="Normal 8 2 2 6 6 4" xfId="36031" xr:uid="{41212A4C-569F-4F21-B4C0-35B1BB7CB446}"/>
    <cellStyle name="Normal 8 2 2 6 7" xfId="9345" xr:uid="{28E5F99D-CF56-4A1E-8EF2-4296A18A3BB7}"/>
    <cellStyle name="Normal 8 2 2 6 7 2" xfId="28201" xr:uid="{824ECE09-E34A-47CF-B93F-01E8521D3235}"/>
    <cellStyle name="Normal 8 2 2 6 7 2 2" xfId="46963" xr:uid="{36270FB1-7C77-4E0B-A7E7-5E3140C93BE0}"/>
    <cellStyle name="Normal 8 2 2 6 7 3" xfId="18810" xr:uid="{3E615ED6-2597-4004-8C51-E28740E682C6}"/>
    <cellStyle name="Normal 8 2 2 6 7 4" xfId="37582" xr:uid="{CBEA45DA-5D86-4249-A3BD-C2DB04D9B9E1}"/>
    <cellStyle name="Normal 8 2 2 6 8" xfId="22919" xr:uid="{F91892D1-54CE-462E-8923-D9772FA94B65}"/>
    <cellStyle name="Normal 8 2 2 6 8 2" xfId="41687" xr:uid="{CD7371B8-D583-49AF-BDC8-A2EB60B08B90}"/>
    <cellStyle name="Normal 8 2 2 6 9" xfId="13528" xr:uid="{45D67D99-9814-4798-BA78-AE05389BEB80}"/>
    <cellStyle name="Normal 8 2 2 7" xfId="3078" xr:uid="{812CCA55-149E-4219-8A1E-35601BB08313}"/>
    <cellStyle name="Normal 8 2 2 7 10" xfId="51697" xr:uid="{BA104CAB-83D2-484B-9B13-D5FB5D127117}"/>
    <cellStyle name="Normal 8 2 2 7 11" xfId="3875" xr:uid="{231DC87A-79D2-4FA0-9873-F557C83942F3}"/>
    <cellStyle name="Normal 8 2 2 7 12" xfId="59737" xr:uid="{9E916C91-9035-4A2E-8AFE-84B2F0BB1652}"/>
    <cellStyle name="Normal 8 2 2 7 2" xfId="3079" xr:uid="{9ADCC7A9-FDDA-4F9E-91EA-F55F0E2D5D2D}"/>
    <cellStyle name="Normal 8 2 2 7 2 10" xfId="59738" xr:uid="{3693B2F2-822B-461E-932B-3B72D0FA7554}"/>
    <cellStyle name="Normal 8 2 2 7 2 2" xfId="7621" xr:uid="{20CC1FBF-1E50-494A-AC17-3E2F95746404}"/>
    <cellStyle name="Normal 8 2 2 7 2 2 2" xfId="12306" xr:uid="{926C33A5-AAD3-409E-9992-09542E06D610}"/>
    <cellStyle name="Normal 8 2 2 7 2 2 2 2" xfId="31095" xr:uid="{7C4F7708-8F4E-4D13-A0FB-A569C482C5B4}"/>
    <cellStyle name="Normal 8 2 2 7 2 2 2 2 2" xfId="49857" xr:uid="{5796CBE5-C05D-4184-8748-41E904AD3556}"/>
    <cellStyle name="Normal 8 2 2 7 2 2 2 3" xfId="21704" xr:uid="{F074E3A1-FE66-4CEF-BA9C-EB481CDEDA78}"/>
    <cellStyle name="Normal 8 2 2 7 2 2 2 4" xfId="40476" xr:uid="{41DF8174-EED7-4CA5-B278-111D2833D61F}"/>
    <cellStyle name="Normal 8 2 2 7 2 2 3" xfId="26655" xr:uid="{7D49324A-11BB-4D12-B472-D046651EDF7C}"/>
    <cellStyle name="Normal 8 2 2 7 2 2 3 2" xfId="45417" xr:uid="{749AE321-0857-4D19-9B3F-6F19C5C7B395}"/>
    <cellStyle name="Normal 8 2 2 7 2 2 4" xfId="17264" xr:uid="{B66B85DF-3458-4EE3-9248-9431E973CABF}"/>
    <cellStyle name="Normal 8 2 2 7 2 2 5" xfId="36036" xr:uid="{3BF593FF-E4E8-474E-8F20-E1E49D74FC51}"/>
    <cellStyle name="Normal 8 2 2 7 2 2 6" xfId="54587" xr:uid="{1F45EFA4-9F77-437B-BF3C-3BFAC294B421}"/>
    <cellStyle name="Normal 8 2 2 7 2 2 7" xfId="62448" xr:uid="{7AE3BAA0-4072-4C7A-A463-6597652CA31E}"/>
    <cellStyle name="Normal 8 2 2 7 2 3" xfId="12307" xr:uid="{AEC4C5C0-B048-4EC5-AD1C-5DD4EA5434EF}"/>
    <cellStyle name="Normal 8 2 2 7 2 3 2" xfId="31096" xr:uid="{9E59A7FD-1C38-470E-BDC6-B933A7CB8C32}"/>
    <cellStyle name="Normal 8 2 2 7 2 3 2 2" xfId="49858" xr:uid="{EB34F9DE-00BB-4AF9-9BD8-8A0D5530E87E}"/>
    <cellStyle name="Normal 8 2 2 7 2 3 3" xfId="21705" xr:uid="{BEED4A0C-6248-4A17-A26C-F48FAEA82FFE}"/>
    <cellStyle name="Normal 8 2 2 7 2 3 4" xfId="40477" xr:uid="{70D5B3AD-D943-4BA0-AC53-69F1FC335366}"/>
    <cellStyle name="Normal 8 2 2 7 2 3 5" xfId="54588" xr:uid="{C878D48C-E9A3-438F-88AB-DCD0D61B542F}"/>
    <cellStyle name="Normal 8 2 2 7 2 3 6" xfId="62449" xr:uid="{1FA919DB-3770-4652-81AA-9D15A9B379AD}"/>
    <cellStyle name="Normal 8 2 2 7 2 4" xfId="9350" xr:uid="{01F3E74F-B6E9-409B-957C-83DE7F50F310}"/>
    <cellStyle name="Normal 8 2 2 7 2 4 2" xfId="28206" xr:uid="{D909BD63-8148-4A6A-BD32-FBBD6960237F}"/>
    <cellStyle name="Normal 8 2 2 7 2 4 2 2" xfId="46968" xr:uid="{784805D5-17FC-4F49-B6A0-0BEE51B7069E}"/>
    <cellStyle name="Normal 8 2 2 7 2 4 3" xfId="18815" xr:uid="{4B463489-A336-4E0A-A90D-CF55E5070206}"/>
    <cellStyle name="Normal 8 2 2 7 2 4 4" xfId="37587" xr:uid="{4792F457-E5E1-48B1-87AD-3F0223313247}"/>
    <cellStyle name="Normal 8 2 2 7 2 5" xfId="24316" xr:uid="{8B26253F-ADBB-4824-9F54-215F695F57F8}"/>
    <cellStyle name="Normal 8 2 2 7 2 5 2" xfId="43079" xr:uid="{A845E7D5-4499-43A9-921D-6170DD15B7CF}"/>
    <cellStyle name="Normal 8 2 2 7 2 6" xfId="14925" xr:uid="{45EEFBC9-FF85-4F6E-943F-84F42FC71A50}"/>
    <cellStyle name="Normal 8 2 2 7 2 7" xfId="33698" xr:uid="{3909347B-E77E-48F2-AD37-1C989B46732A}"/>
    <cellStyle name="Normal 8 2 2 7 2 8" xfId="51698" xr:uid="{69B5823A-9124-42DD-911C-9B1784DB32C6}"/>
    <cellStyle name="Normal 8 2 2 7 2 9" xfId="5269" xr:uid="{F5E60C94-034A-4130-9D00-C38E74F94FFF}"/>
    <cellStyle name="Normal 8 2 2 7 3" xfId="6045" xr:uid="{ABDC5BD4-B1E1-4857-9DDB-872C776D656A}"/>
    <cellStyle name="Normal 8 2 2 7 3 2" xfId="12308" xr:uid="{17BFEF50-C900-4E97-828B-C1F2DA6A513A}"/>
    <cellStyle name="Normal 8 2 2 7 3 2 2" xfId="31097" xr:uid="{BDC36CC7-C940-4323-9685-8A5D444C5210}"/>
    <cellStyle name="Normal 8 2 2 7 3 2 2 2" xfId="49859" xr:uid="{8C96C79A-8192-4B9A-B195-84F88CBC23A2}"/>
    <cellStyle name="Normal 8 2 2 7 3 2 3" xfId="21706" xr:uid="{8120EB4E-E73F-473B-8100-B991CDC160DD}"/>
    <cellStyle name="Normal 8 2 2 7 3 2 4" xfId="40478" xr:uid="{EE6FBA4C-A2C6-407B-A5E7-343E4AA64109}"/>
    <cellStyle name="Normal 8 2 2 7 3 3" xfId="25092" xr:uid="{F0B95181-62D0-4945-B741-7683275F506F}"/>
    <cellStyle name="Normal 8 2 2 7 3 3 2" xfId="43854" xr:uid="{FB734A82-7314-467A-8132-70D83BB716B4}"/>
    <cellStyle name="Normal 8 2 2 7 3 4" xfId="15701" xr:uid="{72E14883-21C8-4029-B560-9E924C33A4EC}"/>
    <cellStyle name="Normal 8 2 2 7 3 5" xfId="34473" xr:uid="{D4FFD383-22BA-435A-8916-CA67FD501061}"/>
    <cellStyle name="Normal 8 2 2 7 3 6" xfId="54589" xr:uid="{8D352F74-120B-4513-B2D3-E425EB502E95}"/>
    <cellStyle name="Normal 8 2 2 7 3 7" xfId="62450" xr:uid="{3B1DFB85-B36E-43DF-876B-9168FAA47496}"/>
    <cellStyle name="Normal 8 2 2 7 4" xfId="4494" xr:uid="{AF59212A-3CB3-4241-8798-865F37B28400}"/>
    <cellStyle name="Normal 8 2 2 7 4 2" xfId="12309" xr:uid="{D33CDE8D-D62F-4625-8988-DA41E3AFA337}"/>
    <cellStyle name="Normal 8 2 2 7 4 2 2" xfId="31098" xr:uid="{61EBBD3B-665E-4EBB-91AF-25C9979B4A0C}"/>
    <cellStyle name="Normal 8 2 2 7 4 2 2 2" xfId="49860" xr:uid="{F7D5979A-512C-4C2B-B6F2-C9A457A1892F}"/>
    <cellStyle name="Normal 8 2 2 7 4 2 3" xfId="21707" xr:uid="{24D657A8-FB4A-4FD2-8A0E-1C609033DD27}"/>
    <cellStyle name="Normal 8 2 2 7 4 2 4" xfId="40479" xr:uid="{0A75E2A5-A739-4919-85A4-4A7EC4E37CB3}"/>
    <cellStyle name="Normal 8 2 2 7 4 3" xfId="23541" xr:uid="{F01689FE-65E9-425F-B123-7BF724665407}"/>
    <cellStyle name="Normal 8 2 2 7 4 3 2" xfId="42304" xr:uid="{BB0B3E9B-053B-4AFA-9720-7BAC0F75B4DD}"/>
    <cellStyle name="Normal 8 2 2 7 4 4" xfId="14150" xr:uid="{40D204EC-D47C-47DB-91E0-71EE3222CA90}"/>
    <cellStyle name="Normal 8 2 2 7 4 5" xfId="32923" xr:uid="{67D70B84-29D3-475C-AAF1-250F6BE62E74}"/>
    <cellStyle name="Normal 8 2 2 7 4 6" xfId="54590" xr:uid="{9DF2D2EE-13B2-48C5-8E2A-F40066A80FD3}"/>
    <cellStyle name="Normal 8 2 2 7 4 7" xfId="62451" xr:uid="{4C939146-C3E1-4D2D-AD88-C4F3B8DC52C9}"/>
    <cellStyle name="Normal 8 2 2 7 5" xfId="7620" xr:uid="{58F996B8-6291-442F-A10A-92CB805CAE0C}"/>
    <cellStyle name="Normal 8 2 2 7 5 2" xfId="26654" xr:uid="{5B668E4C-9820-4279-B6C3-FED5054B4B37}"/>
    <cellStyle name="Normal 8 2 2 7 5 2 2" xfId="45416" xr:uid="{48A44014-2B4C-4E03-B735-15DBBC5EDE51}"/>
    <cellStyle name="Normal 8 2 2 7 5 3" xfId="17263" xr:uid="{88103EA2-24F6-4EDB-BA5E-76811AD00DDF}"/>
    <cellStyle name="Normal 8 2 2 7 5 4" xfId="36035" xr:uid="{09A099E7-559F-4902-B6A7-62D212D3DD91}"/>
    <cellStyle name="Normal 8 2 2 7 6" xfId="9349" xr:uid="{4F2438E5-474C-4EC1-AC61-E4FCBB0C1D91}"/>
    <cellStyle name="Normal 8 2 2 7 6 2" xfId="28205" xr:uid="{4598F9AA-3A9E-4E5B-ADC6-16726DCACD65}"/>
    <cellStyle name="Normal 8 2 2 7 6 2 2" xfId="46967" xr:uid="{B4522B04-E6E5-48A9-B7D4-37264325F673}"/>
    <cellStyle name="Normal 8 2 2 7 6 3" xfId="18814" xr:uid="{8D93FFA3-02B8-4975-B88C-3CF72EEB6640}"/>
    <cellStyle name="Normal 8 2 2 7 6 4" xfId="37586" xr:uid="{DC682653-8120-4A78-BB15-761F94B2C535}"/>
    <cellStyle name="Normal 8 2 2 7 7" xfId="22921" xr:uid="{50C29FAD-5120-44BC-9977-39A4E70E8B1D}"/>
    <cellStyle name="Normal 8 2 2 7 7 2" xfId="41689" xr:uid="{BFFB488A-07E9-4F53-AB44-7316322B47DA}"/>
    <cellStyle name="Normal 8 2 2 7 8" xfId="13530" xr:uid="{9F6BF9D8-66A9-492E-8FEE-2524DB8CC739}"/>
    <cellStyle name="Normal 8 2 2 7 9" xfId="32308" xr:uid="{FB3CC2EF-FED7-4756-BF7E-A67F86F4E0DD}"/>
    <cellStyle name="Normal 8 2 2 8" xfId="3080" xr:uid="{44E00D24-3F0F-47AC-9DF7-0B3202579EF5}"/>
    <cellStyle name="Normal 8 2 2 8 10" xfId="51699" xr:uid="{ADDA9660-94A9-4F94-A8B5-40AFA16F845F}"/>
    <cellStyle name="Normal 8 2 2 8 11" xfId="3876" xr:uid="{ADEE4086-A892-4405-987B-3DE344E71F1A}"/>
    <cellStyle name="Normal 8 2 2 8 12" xfId="59739" xr:uid="{BF626F03-FBCD-4746-8C96-6244D6551112}"/>
    <cellStyle name="Normal 8 2 2 8 2" xfId="3081" xr:uid="{B043A4E2-327B-468D-B1A6-E9314726CE66}"/>
    <cellStyle name="Normal 8 2 2 8 2 10" xfId="59740" xr:uid="{A1E83C41-C1BE-4889-8A9A-718277255807}"/>
    <cellStyle name="Normal 8 2 2 8 2 2" xfId="7623" xr:uid="{D2858471-19A5-4F25-9D53-2DFE24BF6179}"/>
    <cellStyle name="Normal 8 2 2 8 2 2 2" xfId="12310" xr:uid="{5D0F18C5-8836-43A3-B605-C8059519C4B8}"/>
    <cellStyle name="Normal 8 2 2 8 2 2 2 2" xfId="31099" xr:uid="{A5D24701-C669-4861-B1D3-BA225BDB4D14}"/>
    <cellStyle name="Normal 8 2 2 8 2 2 2 2 2" xfId="49861" xr:uid="{DEC5A040-0A1C-4A9C-9F40-EE07C6BD4328}"/>
    <cellStyle name="Normal 8 2 2 8 2 2 2 3" xfId="21708" xr:uid="{38E991FB-A878-4221-9552-A198E7B2E9C4}"/>
    <cellStyle name="Normal 8 2 2 8 2 2 2 4" xfId="40480" xr:uid="{F269F77B-EF22-437B-9CAA-0FA342FBEE91}"/>
    <cellStyle name="Normal 8 2 2 8 2 2 3" xfId="26657" xr:uid="{4D6951D5-505B-41D1-AC4F-EF2A39EA5787}"/>
    <cellStyle name="Normal 8 2 2 8 2 2 3 2" xfId="45419" xr:uid="{77040471-9D28-4E50-8600-7AF32DECA40F}"/>
    <cellStyle name="Normal 8 2 2 8 2 2 4" xfId="17266" xr:uid="{F2AE5E7B-9FEA-4AC1-AE79-BE479C69C504}"/>
    <cellStyle name="Normal 8 2 2 8 2 2 5" xfId="36038" xr:uid="{40834BD4-1F18-4830-8119-D917B00F52D1}"/>
    <cellStyle name="Normal 8 2 2 8 2 2 6" xfId="54591" xr:uid="{EC243944-DB83-4A52-B5DB-D757F55885D7}"/>
    <cellStyle name="Normal 8 2 2 8 2 2 7" xfId="62452" xr:uid="{6EBF7BEF-C33D-416A-90AA-54CF9CD9B391}"/>
    <cellStyle name="Normal 8 2 2 8 2 3" xfId="12311" xr:uid="{623A5DA1-41FA-4699-B999-8A07313493A6}"/>
    <cellStyle name="Normal 8 2 2 8 2 3 2" xfId="31100" xr:uid="{642E3CDE-3DB3-440F-BAF8-E08EB20FDE88}"/>
    <cellStyle name="Normal 8 2 2 8 2 3 2 2" xfId="49862" xr:uid="{DB2CDEBF-13BC-4F17-A6E8-D473B8F34E30}"/>
    <cellStyle name="Normal 8 2 2 8 2 3 3" xfId="21709" xr:uid="{3035930A-1C08-4977-85DB-599560C09A6E}"/>
    <cellStyle name="Normal 8 2 2 8 2 3 4" xfId="40481" xr:uid="{6D574465-DB39-46C1-8C3B-67F41D863D60}"/>
    <cellStyle name="Normal 8 2 2 8 2 3 5" xfId="54592" xr:uid="{3C334822-8DA2-42E3-8903-316BF1E8FFD9}"/>
    <cellStyle name="Normal 8 2 2 8 2 3 6" xfId="62453" xr:uid="{F4848C55-F0F8-4295-B7D4-4E567237EEC5}"/>
    <cellStyle name="Normal 8 2 2 8 2 4" xfId="9352" xr:uid="{204C9999-6C2E-46C0-AC69-CF60E8BC9AB6}"/>
    <cellStyle name="Normal 8 2 2 8 2 4 2" xfId="28208" xr:uid="{7F084231-CCDA-42E6-92DB-E80739188EA0}"/>
    <cellStyle name="Normal 8 2 2 8 2 4 2 2" xfId="46970" xr:uid="{62605DD3-C6DC-47DD-A891-E326BFEE9129}"/>
    <cellStyle name="Normal 8 2 2 8 2 4 3" xfId="18817" xr:uid="{07D7F108-7D7B-4AE6-BB46-FB98022FD36E}"/>
    <cellStyle name="Normal 8 2 2 8 2 4 4" xfId="37589" xr:uid="{5668A7F6-744C-4669-A211-75D81B085AD5}"/>
    <cellStyle name="Normal 8 2 2 8 2 5" xfId="24571" xr:uid="{2AA6C3BC-A03E-4EB4-AE28-480E884260CC}"/>
    <cellStyle name="Normal 8 2 2 8 2 5 2" xfId="43333" xr:uid="{D543D6A1-D968-4C31-8BE4-28A12498D95D}"/>
    <cellStyle name="Normal 8 2 2 8 2 6" xfId="15180" xr:uid="{7C585454-878A-4830-964B-7A8BA3E31888}"/>
    <cellStyle name="Normal 8 2 2 8 2 7" xfId="33952" xr:uid="{09F91D9D-5594-4459-9154-1974A88FE548}"/>
    <cellStyle name="Normal 8 2 2 8 2 8" xfId="51700" xr:uid="{FAE81864-C827-494F-9746-DBC02F511E9D}"/>
    <cellStyle name="Normal 8 2 2 8 2 9" xfId="5524" xr:uid="{32A95761-5AA2-4CE2-B824-E20537405ABC}"/>
    <cellStyle name="Normal 8 2 2 8 3" xfId="6299" xr:uid="{8AF391B3-C9D4-47D1-BAC3-FEE0064DF6EE}"/>
    <cellStyle name="Normal 8 2 2 8 3 2" xfId="12312" xr:uid="{015B7822-AF80-4A09-9D8E-7CDE377AE98D}"/>
    <cellStyle name="Normal 8 2 2 8 3 2 2" xfId="31101" xr:uid="{8D65F48C-B012-4100-BBEE-8BD44C38B4D2}"/>
    <cellStyle name="Normal 8 2 2 8 3 2 2 2" xfId="49863" xr:uid="{087EC21A-9AB9-43B6-B81C-AB5F104D97CF}"/>
    <cellStyle name="Normal 8 2 2 8 3 2 3" xfId="21710" xr:uid="{A68DA8B3-2CA6-4846-810E-95ADB4FDB4D2}"/>
    <cellStyle name="Normal 8 2 2 8 3 2 4" xfId="40482" xr:uid="{7DE147CB-FE2B-48B0-8FE2-F41AAF436236}"/>
    <cellStyle name="Normal 8 2 2 8 3 3" xfId="25346" xr:uid="{821ECB67-3BAB-4189-845D-552B1CAF30FD}"/>
    <cellStyle name="Normal 8 2 2 8 3 3 2" xfId="44108" xr:uid="{477B5594-59A6-4438-9CEA-B819E7C86812}"/>
    <cellStyle name="Normal 8 2 2 8 3 4" xfId="15955" xr:uid="{02992131-7470-4587-A3EB-4E4E6A2C5D58}"/>
    <cellStyle name="Normal 8 2 2 8 3 5" xfId="34727" xr:uid="{0300A49B-BB71-47AE-A09E-2CCD23579A05}"/>
    <cellStyle name="Normal 8 2 2 8 3 6" xfId="54593" xr:uid="{303022A3-B5E5-4E82-BAFC-D36C11E248CD}"/>
    <cellStyle name="Normal 8 2 2 8 3 7" xfId="62454" xr:uid="{B2E69F89-D7F7-40DE-A517-87132DA2B9EB}"/>
    <cellStyle name="Normal 8 2 2 8 4" xfId="4748" xr:uid="{5F96B8E6-9132-4C62-BC32-C05DC43C4696}"/>
    <cellStyle name="Normal 8 2 2 8 4 2" xfId="12313" xr:uid="{A1D06099-D9BC-403A-B287-0516BDA58C07}"/>
    <cellStyle name="Normal 8 2 2 8 4 2 2" xfId="31102" xr:uid="{B08FE062-A9FF-4A1A-9911-3F141208562D}"/>
    <cellStyle name="Normal 8 2 2 8 4 2 2 2" xfId="49864" xr:uid="{37DFCBDA-EC73-49EA-ABA5-4589B2BE2382}"/>
    <cellStyle name="Normal 8 2 2 8 4 2 3" xfId="21711" xr:uid="{52BBE5CF-987E-44DB-8F81-186964366F0D}"/>
    <cellStyle name="Normal 8 2 2 8 4 2 4" xfId="40483" xr:uid="{9A6F4041-9693-439D-A462-F8870A0F134C}"/>
    <cellStyle name="Normal 8 2 2 8 4 3" xfId="23795" xr:uid="{93A19E32-37B0-47A9-901B-D7CCBDA05AEB}"/>
    <cellStyle name="Normal 8 2 2 8 4 3 2" xfId="42558" xr:uid="{7F848401-CBD9-4C2C-A3B2-480C968B4D80}"/>
    <cellStyle name="Normal 8 2 2 8 4 4" xfId="14404" xr:uid="{BB158809-AA06-4E07-8D68-6E02838D7DE1}"/>
    <cellStyle name="Normal 8 2 2 8 4 5" xfId="33177" xr:uid="{6A7E02DA-2533-4C8C-BAFD-20D68B301DE0}"/>
    <cellStyle name="Normal 8 2 2 8 4 6" xfId="54594" xr:uid="{61346ECA-4282-4A06-95D6-78A930A9ACF3}"/>
    <cellStyle name="Normal 8 2 2 8 4 7" xfId="62455" xr:uid="{D23231AB-F444-4E91-9C4B-8DF5A604E266}"/>
    <cellStyle name="Normal 8 2 2 8 5" xfId="7622" xr:uid="{037FA1B4-B475-40F7-B1DA-3F8A29734F8A}"/>
    <cellStyle name="Normal 8 2 2 8 5 2" xfId="26656" xr:uid="{D1E2A97B-62AB-4C6F-B192-A213A6022537}"/>
    <cellStyle name="Normal 8 2 2 8 5 2 2" xfId="45418" xr:uid="{846345DF-62C2-4007-B530-245EB0C60C9B}"/>
    <cellStyle name="Normal 8 2 2 8 5 3" xfId="17265" xr:uid="{2675F1B3-8EA9-4CAD-AFE4-FF97CAD87061}"/>
    <cellStyle name="Normal 8 2 2 8 5 4" xfId="36037" xr:uid="{B68C1761-94F8-468F-902D-70C2C245849B}"/>
    <cellStyle name="Normal 8 2 2 8 6" xfId="9351" xr:uid="{09926696-C310-48A4-A713-DE0E36CFEDF8}"/>
    <cellStyle name="Normal 8 2 2 8 6 2" xfId="28207" xr:uid="{6E978A48-7F30-4F51-8606-B0A9B49B5A1A}"/>
    <cellStyle name="Normal 8 2 2 8 6 2 2" xfId="46969" xr:uid="{C303C10C-9644-4671-9888-EABCC6E6BCE3}"/>
    <cellStyle name="Normal 8 2 2 8 6 3" xfId="18816" xr:uid="{02FA3371-D2FE-4BAC-8056-D76BFFD059C0}"/>
    <cellStyle name="Normal 8 2 2 8 6 4" xfId="37588" xr:uid="{5D324318-BAA3-45E7-811A-61E161A01DAB}"/>
    <cellStyle name="Normal 8 2 2 8 7" xfId="22922" xr:uid="{AA102678-E390-46C8-9112-4482890F796D}"/>
    <cellStyle name="Normal 8 2 2 8 7 2" xfId="41690" xr:uid="{537A251C-2B60-48E5-8F38-0758C3D95569}"/>
    <cellStyle name="Normal 8 2 2 8 8" xfId="13531" xr:uid="{6BA84AF4-A360-4FE1-AEA9-83FC961D6BFC}"/>
    <cellStyle name="Normal 8 2 2 8 9" xfId="32309" xr:uid="{9EC79286-2229-4216-8826-BB63B1C05DC3}"/>
    <cellStyle name="Normal 8 2 2 9" xfId="3082" xr:uid="{564A7708-16EB-4D33-94A3-771996336CC8}"/>
    <cellStyle name="Normal 8 2 2 9 10" xfId="51701" xr:uid="{7ABD1317-8DCF-4CC9-B860-0C171E72E3E9}"/>
    <cellStyle name="Normal 8 2 2 9 11" xfId="3877" xr:uid="{D9060844-55C4-4DF9-9A1F-6634E1871C44}"/>
    <cellStyle name="Normal 8 2 2 9 12" xfId="59741" xr:uid="{D9D40D0C-55F3-4C84-84BC-CDCA754E89A0}"/>
    <cellStyle name="Normal 8 2 2 9 2" xfId="3083" xr:uid="{86B7BE8A-DC9F-4DB7-9192-C392939962ED}"/>
    <cellStyle name="Normal 8 2 2 9 2 10" xfId="59742" xr:uid="{CDC2A001-D3D6-4AC7-A39C-30DB1C245441}"/>
    <cellStyle name="Normal 8 2 2 9 2 2" xfId="7625" xr:uid="{A191E8AC-CEB3-46E3-86FD-105E3D3A3C97}"/>
    <cellStyle name="Normal 8 2 2 9 2 2 2" xfId="12314" xr:uid="{D75FC520-FF75-45B1-98E6-32175767D66C}"/>
    <cellStyle name="Normal 8 2 2 9 2 2 2 2" xfId="31103" xr:uid="{A8E7BCAA-749B-4059-BEE7-3E21DD936021}"/>
    <cellStyle name="Normal 8 2 2 9 2 2 2 2 2" xfId="49865" xr:uid="{2C5F3ECB-75F9-4F0C-9952-0433376D867D}"/>
    <cellStyle name="Normal 8 2 2 9 2 2 2 3" xfId="21712" xr:uid="{0933C2B4-4F8F-40C9-8E10-E789056F13EC}"/>
    <cellStyle name="Normal 8 2 2 9 2 2 2 4" xfId="40484" xr:uid="{1093802A-5434-445B-A044-0D1023245E5B}"/>
    <cellStyle name="Normal 8 2 2 9 2 2 3" xfId="26659" xr:uid="{152A2046-7A3B-4E3F-A787-7C00A2193271}"/>
    <cellStyle name="Normal 8 2 2 9 2 2 3 2" xfId="45421" xr:uid="{B8F297C8-30AA-439D-82C5-41FF58872226}"/>
    <cellStyle name="Normal 8 2 2 9 2 2 4" xfId="17268" xr:uid="{CD87FB2F-2AF8-4A58-9D23-B6DF2214B5B9}"/>
    <cellStyle name="Normal 8 2 2 9 2 2 5" xfId="36040" xr:uid="{1F86981A-1B50-45EC-8112-520EA57AB427}"/>
    <cellStyle name="Normal 8 2 2 9 2 2 6" xfId="54595" xr:uid="{7FA82495-4C6C-4F27-BDD6-2D15C313C80A}"/>
    <cellStyle name="Normal 8 2 2 9 2 2 7" xfId="62456" xr:uid="{70FB8F30-5D0D-4CAE-9291-CCFAD2987FEE}"/>
    <cellStyle name="Normal 8 2 2 9 2 3" xfId="12315" xr:uid="{D553B12E-FB1D-4E7C-8843-FA107F0CA145}"/>
    <cellStyle name="Normal 8 2 2 9 2 3 2" xfId="31104" xr:uid="{48728143-055A-4CCF-A4A6-937ADA1C4D94}"/>
    <cellStyle name="Normal 8 2 2 9 2 3 2 2" xfId="49866" xr:uid="{ADED1A56-E117-4DD4-BC4A-C50801CD6577}"/>
    <cellStyle name="Normal 8 2 2 9 2 3 3" xfId="21713" xr:uid="{6B45CB28-5A1B-40F8-AFC1-92EDB9377817}"/>
    <cellStyle name="Normal 8 2 2 9 2 3 4" xfId="40485" xr:uid="{08B5FEFF-8785-4D9D-B68B-F878082AB3B4}"/>
    <cellStyle name="Normal 8 2 2 9 2 3 5" xfId="54596" xr:uid="{DC5577E0-8E26-4846-986E-CAED019E1ADC}"/>
    <cellStyle name="Normal 8 2 2 9 2 3 6" xfId="62457" xr:uid="{10E9EB7A-B4C6-46E9-BFD4-20C2E4936A43}"/>
    <cellStyle name="Normal 8 2 2 9 2 4" xfId="9354" xr:uid="{D5F79B4D-B055-4A38-937A-5DF55F2336D3}"/>
    <cellStyle name="Normal 8 2 2 9 2 4 2" xfId="28210" xr:uid="{367C4248-B18A-4A7C-B5F8-D61EDD77FBEB}"/>
    <cellStyle name="Normal 8 2 2 9 2 4 2 2" xfId="46972" xr:uid="{1A4B3371-0F1D-4ADF-89F5-54A288B7EA9A}"/>
    <cellStyle name="Normal 8 2 2 9 2 4 3" xfId="18819" xr:uid="{37DE1DD9-95D6-497E-8A31-5503912E2F29}"/>
    <cellStyle name="Normal 8 2 2 9 2 4 4" xfId="37591" xr:uid="{31EF649B-05C9-45E3-BD08-AAB313367F35}"/>
    <cellStyle name="Normal 8 2 2 9 2 5" xfId="24618" xr:uid="{7D4C9899-5166-4839-A9E3-8A8A78DFD381}"/>
    <cellStyle name="Normal 8 2 2 9 2 5 2" xfId="43380" xr:uid="{C102857B-4ADC-4B50-9B81-C270EC12FA6F}"/>
    <cellStyle name="Normal 8 2 2 9 2 6" xfId="15227" xr:uid="{32F57563-DBE0-41C4-A8DD-4315CC4C1886}"/>
    <cellStyle name="Normal 8 2 2 9 2 7" xfId="33999" xr:uid="{511601D6-1509-4F8C-93D7-7C464500C2E0}"/>
    <cellStyle name="Normal 8 2 2 9 2 8" xfId="51702" xr:uid="{1226DCEF-9B45-4760-9978-AF4E41AA1EF6}"/>
    <cellStyle name="Normal 8 2 2 9 2 9" xfId="5571" xr:uid="{2E91236A-02A5-4A8B-A9FE-79750510C9B6}"/>
    <cellStyle name="Normal 8 2 2 9 3" xfId="6346" xr:uid="{4620EC6D-5380-4D7F-8515-5A7D60CC99F1}"/>
    <cellStyle name="Normal 8 2 2 9 3 2" xfId="12316" xr:uid="{1AD0DF99-8F79-4683-B780-FA2A0F74D8C7}"/>
    <cellStyle name="Normal 8 2 2 9 3 2 2" xfId="31105" xr:uid="{6863C04C-C293-4877-974C-F076A094F863}"/>
    <cellStyle name="Normal 8 2 2 9 3 2 2 2" xfId="49867" xr:uid="{2CB8B783-AA1F-4C7C-BCAD-1384487D28A9}"/>
    <cellStyle name="Normal 8 2 2 9 3 2 3" xfId="21714" xr:uid="{ED2726C3-3D65-4911-A816-EA8ABDD06813}"/>
    <cellStyle name="Normal 8 2 2 9 3 2 4" xfId="40486" xr:uid="{4DB50252-DB78-4FF1-ACA1-67930234BE7C}"/>
    <cellStyle name="Normal 8 2 2 9 3 3" xfId="25393" xr:uid="{8214E2AE-5530-4997-B75A-BBF41CCA6744}"/>
    <cellStyle name="Normal 8 2 2 9 3 3 2" xfId="44155" xr:uid="{D36EDC16-17F4-4928-9653-E046052E8812}"/>
    <cellStyle name="Normal 8 2 2 9 3 4" xfId="16002" xr:uid="{6F4BAD23-5939-4678-A275-999BE79E4DD5}"/>
    <cellStyle name="Normal 8 2 2 9 3 5" xfId="34774" xr:uid="{E945059D-0CC7-4F1B-A56E-B8DD25E16713}"/>
    <cellStyle name="Normal 8 2 2 9 3 6" xfId="54597" xr:uid="{41684FCE-3E8E-45F2-8A15-F564B729FCE1}"/>
    <cellStyle name="Normal 8 2 2 9 3 7" xfId="62458" xr:uid="{ECB5531F-3F7A-43F4-9906-13708DA20EF5}"/>
    <cellStyle name="Normal 8 2 2 9 4" xfId="4795" xr:uid="{A139052C-C63A-47C8-BDD1-4A5936F49372}"/>
    <cellStyle name="Normal 8 2 2 9 4 2" xfId="12317" xr:uid="{A1FA2A8D-B3C8-4654-9B1A-E091C44E172D}"/>
    <cellStyle name="Normal 8 2 2 9 4 2 2" xfId="31106" xr:uid="{E16B8ADB-940E-4AED-99DE-35C9480361A4}"/>
    <cellStyle name="Normal 8 2 2 9 4 2 2 2" xfId="49868" xr:uid="{3C9A8E97-D997-4780-BF9C-17988CBDB50F}"/>
    <cellStyle name="Normal 8 2 2 9 4 2 3" xfId="21715" xr:uid="{76C7951A-1824-4604-9EB2-FA0BA30702D8}"/>
    <cellStyle name="Normal 8 2 2 9 4 2 4" xfId="40487" xr:uid="{DC17419C-91D2-4EDD-9A06-A475657B7749}"/>
    <cellStyle name="Normal 8 2 2 9 4 3" xfId="23842" xr:uid="{E2D0506C-3775-4578-8759-75E3E5410B08}"/>
    <cellStyle name="Normal 8 2 2 9 4 3 2" xfId="42605" xr:uid="{66BE201E-EC1C-4A5B-861A-622C3A43006B}"/>
    <cellStyle name="Normal 8 2 2 9 4 4" xfId="14451" xr:uid="{18977382-A8D1-453D-A101-28E5C8BBD7E2}"/>
    <cellStyle name="Normal 8 2 2 9 4 5" xfId="33224" xr:uid="{23157900-4778-4C49-8E3F-337230F2A69C}"/>
    <cellStyle name="Normal 8 2 2 9 4 6" xfId="54598" xr:uid="{1AE2CD44-1780-4BD2-A4FB-815622E5BC58}"/>
    <cellStyle name="Normal 8 2 2 9 4 7" xfId="62459" xr:uid="{E44DE5BF-80F1-4264-BC19-E6B6EF8D7533}"/>
    <cellStyle name="Normal 8 2 2 9 5" xfId="7624" xr:uid="{56D10C06-255E-4001-85AF-EE48BD9A9F91}"/>
    <cellStyle name="Normal 8 2 2 9 5 2" xfId="26658" xr:uid="{B47AD727-8320-4956-8512-2957222DED62}"/>
    <cellStyle name="Normal 8 2 2 9 5 2 2" xfId="45420" xr:uid="{C2C80F15-531A-417C-9BF5-02AE852A2F51}"/>
    <cellStyle name="Normal 8 2 2 9 5 3" xfId="17267" xr:uid="{6322F2F5-CB20-4F0C-B413-DFE0960CA2B9}"/>
    <cellStyle name="Normal 8 2 2 9 5 4" xfId="36039" xr:uid="{D1FCAC9B-8E40-4393-A6F5-6FC450139B5B}"/>
    <cellStyle name="Normal 8 2 2 9 6" xfId="9353" xr:uid="{0CB80AAD-82CF-4A21-8272-CF1457B0F03C}"/>
    <cellStyle name="Normal 8 2 2 9 6 2" xfId="28209" xr:uid="{B563FA83-C43D-48B8-BD73-D401E7D3244B}"/>
    <cellStyle name="Normal 8 2 2 9 6 2 2" xfId="46971" xr:uid="{B8E7E17B-A13B-4202-812C-7F5924473BF8}"/>
    <cellStyle name="Normal 8 2 2 9 6 3" xfId="18818" xr:uid="{A582782B-81AD-4A17-85B9-C8B21D265164}"/>
    <cellStyle name="Normal 8 2 2 9 6 4" xfId="37590" xr:uid="{AD8EC296-AD19-40D4-9FF0-65479D4B2228}"/>
    <cellStyle name="Normal 8 2 2 9 7" xfId="22923" xr:uid="{A59A522F-E1A5-4F6B-911A-11E279FB5FB2}"/>
    <cellStyle name="Normal 8 2 2 9 7 2" xfId="41691" xr:uid="{935D5AF1-8894-4279-8BE3-5C20CAADF006}"/>
    <cellStyle name="Normal 8 2 2 9 8" xfId="13532" xr:uid="{3FB58669-776F-4B93-B490-30D6832A373D}"/>
    <cellStyle name="Normal 8 2 2 9 9" xfId="32310" xr:uid="{25FC58A4-58D2-4C7D-9FC6-AA2930997DD6}"/>
    <cellStyle name="Normal 8 2 20" xfId="51663" xr:uid="{40DB6D53-2A0D-4B11-9998-E638360EC255}"/>
    <cellStyle name="Normal 8 2 21" xfId="3858" xr:uid="{F5997237-6994-4AC1-BDF8-F71F130B03E3}"/>
    <cellStyle name="Normal 8 2 22" xfId="956" xr:uid="{3C72E6CE-1408-4EF4-8571-417EE7B6F5EB}"/>
    <cellStyle name="Normal 8 2 3" xfId="1092" xr:uid="{92B16D97-3BF9-4BA2-BD66-EBF0597A55BA}"/>
    <cellStyle name="Normal 8 2 3 10" xfId="13533" xr:uid="{C88BC295-097C-4401-9C6A-97595BF0E7BA}"/>
    <cellStyle name="Normal 8 2 3 11" xfId="32311" xr:uid="{AFEF709E-2A51-4B4A-9E52-A2C82663A009}"/>
    <cellStyle name="Normal 8 2 3 12" xfId="51703" xr:uid="{7585C439-F73D-45E7-B157-7235EA65386A}"/>
    <cellStyle name="Normal 8 2 3 13" xfId="3878" xr:uid="{4DFAFBB7-87E6-4D3B-BF24-3FE3427CF589}"/>
    <cellStyle name="Normal 8 2 3 14" xfId="59743" xr:uid="{B663D5DA-50D3-447B-B743-95F9677ECB0A}"/>
    <cellStyle name="Normal 8 2 3 2" xfId="1188" xr:uid="{2CE7046A-D299-4F00-84FF-18ABD0757551}"/>
    <cellStyle name="Normal 8 2 3 2 10" xfId="51704" xr:uid="{37793901-FBBC-49C0-AE31-E6F74DC9874B}"/>
    <cellStyle name="Normal 8 2 3 2 11" xfId="3879" xr:uid="{CFB98E20-03BE-495A-801F-D4A7142C0BCF}"/>
    <cellStyle name="Normal 8 2 3 2 12" xfId="59744" xr:uid="{CBBCF3E6-5970-4DCE-9438-65AED9668E7E}"/>
    <cellStyle name="Normal 8 2 3 2 2" xfId="1394" xr:uid="{61E09CA2-2539-4E69-87FA-18B760666663}"/>
    <cellStyle name="Normal 8 2 3 2 2 10" xfId="59745" xr:uid="{607DB763-CC71-4FB9-AD0F-F7CC6A75925C}"/>
    <cellStyle name="Normal 8 2 3 2 2 2" xfId="2052" xr:uid="{54936605-0767-4B7F-B219-E94CD813746C}"/>
    <cellStyle name="Normal 8 2 3 2 2 2 2" xfId="12318" xr:uid="{D7A2E72B-9DD6-4C80-B676-C31E7D8EBCF8}"/>
    <cellStyle name="Normal 8 2 3 2 2 2 2 2" xfId="31107" xr:uid="{3641DE4F-5F5A-4947-9D71-676A2C7D7B0A}"/>
    <cellStyle name="Normal 8 2 3 2 2 2 2 2 2" xfId="49869" xr:uid="{07DDF6AB-28C0-460A-8F04-9C56AF446239}"/>
    <cellStyle name="Normal 8 2 3 2 2 2 2 3" xfId="21716" xr:uid="{29FEABF0-B82E-4152-A24C-C5B5B61E38CC}"/>
    <cellStyle name="Normal 8 2 3 2 2 2 2 4" xfId="40488" xr:uid="{B6A927A3-0293-4F14-89E6-345713A7E590}"/>
    <cellStyle name="Normal 8 2 3 2 2 2 3" xfId="26662" xr:uid="{DC8E0A01-7778-4002-A4CB-8412F47C22A4}"/>
    <cellStyle name="Normal 8 2 3 2 2 2 3 2" xfId="45424" xr:uid="{D6F14C12-0B4B-4F10-970E-31C0CE59639A}"/>
    <cellStyle name="Normal 8 2 3 2 2 2 4" xfId="17271" xr:uid="{1270B11F-2D19-4685-A78F-7096C16A12C9}"/>
    <cellStyle name="Normal 8 2 3 2 2 2 5" xfId="36043" xr:uid="{83A5BED1-70A2-4859-81BD-394DC0F35D08}"/>
    <cellStyle name="Normal 8 2 3 2 2 2 6" xfId="54599" xr:uid="{9170CC64-580C-4E75-BD39-3FD0FCED72F1}"/>
    <cellStyle name="Normal 8 2 3 2 2 2 7" xfId="7628" xr:uid="{3C81FAD3-5FE0-4843-8627-3B3942C32E8A}"/>
    <cellStyle name="Normal 8 2 3 2 2 3" xfId="12319" xr:uid="{C4CF96D6-1FAF-4E32-AAE6-1FAD4D6BEA1F}"/>
    <cellStyle name="Normal 8 2 3 2 2 3 2" xfId="31108" xr:uid="{D0C9218B-7462-4BBB-8F97-BFDF84864FB7}"/>
    <cellStyle name="Normal 8 2 3 2 2 3 2 2" xfId="49870" xr:uid="{A863B519-294F-4B12-BEFB-01F5CF8A851A}"/>
    <cellStyle name="Normal 8 2 3 2 2 3 3" xfId="21717" xr:uid="{38369D14-86A3-4A7C-8551-2A61280913E1}"/>
    <cellStyle name="Normal 8 2 3 2 2 3 4" xfId="40489" xr:uid="{DF8F4519-5A52-47AB-9C83-56DA5A9CB382}"/>
    <cellStyle name="Normal 8 2 3 2 2 3 5" xfId="54600" xr:uid="{F48E85BD-357A-4133-A0D9-F83279636F7D}"/>
    <cellStyle name="Normal 8 2 3 2 2 3 6" xfId="62460" xr:uid="{A27C0FB0-B1F7-4AF3-8626-219864952728}"/>
    <cellStyle name="Normal 8 2 3 2 2 4" xfId="9357" xr:uid="{71D18354-1439-44E0-937A-0B5D41148DC1}"/>
    <cellStyle name="Normal 8 2 3 2 2 4 2" xfId="28213" xr:uid="{19E309C5-2E70-4D87-A60D-E7ED1F021B4A}"/>
    <cellStyle name="Normal 8 2 3 2 2 4 2 2" xfId="46975" xr:uid="{CC438949-17AE-4EF2-9A9D-AC3886DCA9F0}"/>
    <cellStyle name="Normal 8 2 3 2 2 4 3" xfId="18822" xr:uid="{7A7BD1FA-317D-40D7-850F-A20AF05314B2}"/>
    <cellStyle name="Normal 8 2 3 2 2 4 4" xfId="37594" xr:uid="{291CBE74-AA0B-4A24-A836-641C3F5F02F0}"/>
    <cellStyle name="Normal 8 2 3 2 2 5" xfId="24121" xr:uid="{E540AF29-2CFF-4B93-9C4B-BCC6EB03BAB2}"/>
    <cellStyle name="Normal 8 2 3 2 2 5 2" xfId="42884" xr:uid="{54947C72-6163-4A5C-9750-E064B266E791}"/>
    <cellStyle name="Normal 8 2 3 2 2 6" xfId="14730" xr:uid="{EE247061-1168-414F-A73D-806231A23EEC}"/>
    <cellStyle name="Normal 8 2 3 2 2 7" xfId="33503" xr:uid="{2B8A87C5-850E-4E67-86CD-B426309A65C2}"/>
    <cellStyle name="Normal 8 2 3 2 2 8" xfId="51705" xr:uid="{D36A4C35-92DF-42D9-96E1-4EA643FA8677}"/>
    <cellStyle name="Normal 8 2 3 2 2 9" xfId="5074" xr:uid="{472A1415-7B81-4F7C-AF1A-730C0B3B72E9}"/>
    <cellStyle name="Normal 8 2 3 2 3" xfId="1846" xr:uid="{32D21381-BD1E-4B6F-A5A4-147CC6D642C4}"/>
    <cellStyle name="Normal 8 2 3 2 3 2" xfId="12320" xr:uid="{845BC0AF-6B4E-451B-906E-4C9DB314F3B3}"/>
    <cellStyle name="Normal 8 2 3 2 3 2 2" xfId="31109" xr:uid="{CCB6AF10-0DB0-45BA-9253-8B681B23D16D}"/>
    <cellStyle name="Normal 8 2 3 2 3 2 2 2" xfId="49871" xr:uid="{6BDC4A41-33E3-4616-A8BC-398C2AFE4B7C}"/>
    <cellStyle name="Normal 8 2 3 2 3 2 3" xfId="21718" xr:uid="{82AA6326-8D32-4170-B71C-0FDAD609B6F1}"/>
    <cellStyle name="Normal 8 2 3 2 3 2 4" xfId="40490" xr:uid="{C2DF1593-DA85-48C7-8985-BE4AE09CA603}"/>
    <cellStyle name="Normal 8 2 3 2 3 3" xfId="24897" xr:uid="{F6AC1674-622B-498E-B4E3-C3CFEC3B1DC5}"/>
    <cellStyle name="Normal 8 2 3 2 3 3 2" xfId="43659" xr:uid="{09C00E82-D8B9-4301-8E5C-C65BCA1B2B67}"/>
    <cellStyle name="Normal 8 2 3 2 3 4" xfId="15506" xr:uid="{BBD3FE87-E2C7-45F6-BD5C-A07464D6D757}"/>
    <cellStyle name="Normal 8 2 3 2 3 5" xfId="34278" xr:uid="{A7F8F361-4DEE-4369-8A89-030D667A757B}"/>
    <cellStyle name="Normal 8 2 3 2 3 6" xfId="54601" xr:uid="{8CF3DF42-410F-4493-AB31-89B93AE43AF1}"/>
    <cellStyle name="Normal 8 2 3 2 3 7" xfId="5850" xr:uid="{F07F6E22-D478-4819-AE08-2773A704332E}"/>
    <cellStyle name="Normal 8 2 3 2 4" xfId="1640" xr:uid="{78B29FB5-E281-4A4E-9EE6-9231BF8E49FB}"/>
    <cellStyle name="Normal 8 2 3 2 4 2" xfId="12321" xr:uid="{38B48BB3-E34C-4C87-B7A7-EB4B38C6F440}"/>
    <cellStyle name="Normal 8 2 3 2 4 2 2" xfId="31110" xr:uid="{B4BA42A9-9DC9-4A82-ACE1-8EBBFD2742CB}"/>
    <cellStyle name="Normal 8 2 3 2 4 2 2 2" xfId="49872" xr:uid="{D1959C60-27D0-4B53-AC83-0D0DDDC86A22}"/>
    <cellStyle name="Normal 8 2 3 2 4 2 3" xfId="21719" xr:uid="{B68FEB91-848F-464A-9E75-DD5A76FCCE3B}"/>
    <cellStyle name="Normal 8 2 3 2 4 2 4" xfId="40491" xr:uid="{BC7971F3-15B2-4DB4-9774-1001481C8610}"/>
    <cellStyle name="Normal 8 2 3 2 4 3" xfId="23346" xr:uid="{6199012D-1D7B-4F63-A4F8-43BB1E387419}"/>
    <cellStyle name="Normal 8 2 3 2 4 3 2" xfId="42109" xr:uid="{A428828C-217A-4FBC-BB2B-BFDD544CACCB}"/>
    <cellStyle name="Normal 8 2 3 2 4 4" xfId="13955" xr:uid="{469326EB-4997-4EA4-B344-B1F38E14DB06}"/>
    <cellStyle name="Normal 8 2 3 2 4 5" xfId="32728" xr:uid="{46CDB1AA-EA38-4E7A-ADAD-53DCFBBB7F6C}"/>
    <cellStyle name="Normal 8 2 3 2 4 6" xfId="54602" xr:uid="{64959DEF-61BE-4A48-8BB1-99DD61CB2A14}"/>
    <cellStyle name="Normal 8 2 3 2 4 7" xfId="4299" xr:uid="{FFC29BAB-51AA-4217-ADAC-BEB8769080D4}"/>
    <cellStyle name="Normal 8 2 3 2 5" xfId="7627" xr:uid="{7D92D542-C4AB-4826-8978-5B8DEB418EDB}"/>
    <cellStyle name="Normal 8 2 3 2 5 2" xfId="26661" xr:uid="{0AC554AE-4F2C-4CA9-BC4D-7F89435E2F9A}"/>
    <cellStyle name="Normal 8 2 3 2 5 2 2" xfId="45423" xr:uid="{922EE11C-0DD5-4196-A41A-99843CA105D1}"/>
    <cellStyle name="Normal 8 2 3 2 5 3" xfId="17270" xr:uid="{C664CF37-725F-40A2-B8F1-BA38E3BE62CB}"/>
    <cellStyle name="Normal 8 2 3 2 5 4" xfId="36042" xr:uid="{0F3DCDA7-9E03-4723-9070-7A8165B456A4}"/>
    <cellStyle name="Normal 8 2 3 2 6" xfId="9356" xr:uid="{C9002A58-CD49-4725-AFFD-4E8573712ED1}"/>
    <cellStyle name="Normal 8 2 3 2 6 2" xfId="28212" xr:uid="{7C41B733-1FAB-488C-925D-11F9C31F7D0B}"/>
    <cellStyle name="Normal 8 2 3 2 6 2 2" xfId="46974" xr:uid="{77B4D3FB-2CD1-4101-ABA9-C128012E5AAD}"/>
    <cellStyle name="Normal 8 2 3 2 6 3" xfId="18821" xr:uid="{8AF70E95-2448-4D27-BA87-4356C8C177A7}"/>
    <cellStyle name="Normal 8 2 3 2 6 4" xfId="37593" xr:uid="{C4824056-91BC-4586-B64F-7C86290F8EAA}"/>
    <cellStyle name="Normal 8 2 3 2 7" xfId="22925" xr:uid="{29A423E5-CC3E-438E-A7C4-C7752C1F7688}"/>
    <cellStyle name="Normal 8 2 3 2 7 2" xfId="41693" xr:uid="{658F628E-4AB5-498D-AE51-65CF9B63A725}"/>
    <cellStyle name="Normal 8 2 3 2 8" xfId="13534" xr:uid="{3DDFADFB-15D1-458B-996E-EAAFFBBABF2B}"/>
    <cellStyle name="Normal 8 2 3 2 9" xfId="32312" xr:uid="{CBB9BBD5-0124-4AFE-9B09-CE8095AD5C45}"/>
    <cellStyle name="Normal 8 2 3 3" xfId="1311" xr:uid="{397CC396-D4AF-4775-8B92-E70DD270D7AA}"/>
    <cellStyle name="Normal 8 2 3 3 10" xfId="51706" xr:uid="{21D825CD-213B-4D88-BD4F-729B198DABCD}"/>
    <cellStyle name="Normal 8 2 3 3 11" xfId="3880" xr:uid="{54ADAE96-96C0-4C35-9442-3A08920340F9}"/>
    <cellStyle name="Normal 8 2 3 3 12" xfId="59746" xr:uid="{BAD32E5B-A268-4721-B193-A4EA6D6440B3}"/>
    <cellStyle name="Normal 8 2 3 3 2" xfId="1969" xr:uid="{C901EE5B-80AD-4FD2-A6D6-8CEEA26FA3EC}"/>
    <cellStyle name="Normal 8 2 3 3 2 10" xfId="59747" xr:uid="{889A53AF-191C-4891-B573-C505D45822B2}"/>
    <cellStyle name="Normal 8 2 3 3 2 2" xfId="7630" xr:uid="{9EC0D807-E9BF-4018-B824-317127FB1A16}"/>
    <cellStyle name="Normal 8 2 3 3 2 2 2" xfId="12322" xr:uid="{1ACAA5DE-0EB2-40CC-9314-E9EA0F722001}"/>
    <cellStyle name="Normal 8 2 3 3 2 2 2 2" xfId="31111" xr:uid="{365E73AA-B180-4A12-B95C-72E8082FD787}"/>
    <cellStyle name="Normal 8 2 3 3 2 2 2 2 2" xfId="49873" xr:uid="{03E0511F-232B-410B-A669-81EB2D9DCC8C}"/>
    <cellStyle name="Normal 8 2 3 3 2 2 2 3" xfId="21720" xr:uid="{CAC5BB9F-0BFB-4E2A-B733-7C559BD25DD3}"/>
    <cellStyle name="Normal 8 2 3 3 2 2 2 4" xfId="40492" xr:uid="{23B60B60-E6D5-4E86-A8BF-C2383B531CA2}"/>
    <cellStyle name="Normal 8 2 3 3 2 2 3" xfId="26664" xr:uid="{D4D86F21-2706-4A6D-8468-A22C039C95CF}"/>
    <cellStyle name="Normal 8 2 3 3 2 2 3 2" xfId="45426" xr:uid="{0F29A610-A54F-4005-BDA9-99038211CFF4}"/>
    <cellStyle name="Normal 8 2 3 3 2 2 4" xfId="17273" xr:uid="{1D8F5C39-A754-49B0-B867-A9E1B83E7237}"/>
    <cellStyle name="Normal 8 2 3 3 2 2 5" xfId="36045" xr:uid="{D190FB90-8921-4A77-863D-22D569A98D26}"/>
    <cellStyle name="Normal 8 2 3 3 2 2 6" xfId="54603" xr:uid="{9048CD74-8327-4E0A-AEF7-745EB86097D8}"/>
    <cellStyle name="Normal 8 2 3 3 2 2 7" xfId="62461" xr:uid="{DB8C145A-A20A-440B-9078-A90FF57A8D02}"/>
    <cellStyle name="Normal 8 2 3 3 2 3" xfId="12323" xr:uid="{A0FF0947-29A0-40FA-9EAC-8F82DAD26BF4}"/>
    <cellStyle name="Normal 8 2 3 3 2 3 2" xfId="31112" xr:uid="{8526C428-BB63-4768-B1C7-97832F34E3EB}"/>
    <cellStyle name="Normal 8 2 3 3 2 3 2 2" xfId="49874" xr:uid="{66257100-20EA-4DF1-89A6-483D09B24FB1}"/>
    <cellStyle name="Normal 8 2 3 3 2 3 3" xfId="21721" xr:uid="{86798814-911B-4C0A-95B2-9C15D1EE2431}"/>
    <cellStyle name="Normal 8 2 3 3 2 3 4" xfId="40493" xr:uid="{B50B6CBD-FFD9-40DC-9AB6-B0F36AF239DD}"/>
    <cellStyle name="Normal 8 2 3 3 2 3 5" xfId="54604" xr:uid="{883ABE63-3DEA-44A5-98F6-0F787F53A361}"/>
    <cellStyle name="Normal 8 2 3 3 2 3 6" xfId="62462" xr:uid="{10ECC181-8BEF-42D1-852B-C15F09F62A45}"/>
    <cellStyle name="Normal 8 2 3 3 2 4" xfId="9359" xr:uid="{1AEBDC1E-3524-499F-8763-F7F99430DB56}"/>
    <cellStyle name="Normal 8 2 3 3 2 4 2" xfId="28215" xr:uid="{A4E5F671-756A-41AC-B8F7-5156E4D0FF96}"/>
    <cellStyle name="Normal 8 2 3 3 2 4 2 2" xfId="46977" xr:uid="{C92FCCF3-4A54-441D-8434-93CCD2625076}"/>
    <cellStyle name="Normal 8 2 3 3 2 4 3" xfId="18824" xr:uid="{52BEFA17-516A-4774-BC4F-BF32D2F6D4BA}"/>
    <cellStyle name="Normal 8 2 3 3 2 4 4" xfId="37596" xr:uid="{D9A6B0EB-AD0D-4C62-AA6C-EC01B2EA2948}"/>
    <cellStyle name="Normal 8 2 3 3 2 5" xfId="24339" xr:uid="{A5DBCA8D-8D5C-40E0-8A08-1D098273A380}"/>
    <cellStyle name="Normal 8 2 3 3 2 5 2" xfId="43102" xr:uid="{2B777E42-BF77-4669-ABAA-9958C959287C}"/>
    <cellStyle name="Normal 8 2 3 3 2 6" xfId="14948" xr:uid="{BCF4905D-0002-40C3-8EDD-757550BB62F6}"/>
    <cellStyle name="Normal 8 2 3 3 2 7" xfId="33721" xr:uid="{93220090-D2B2-4913-B88A-557BAC1C1853}"/>
    <cellStyle name="Normal 8 2 3 3 2 8" xfId="51707" xr:uid="{24052F7F-DDAC-48B7-B0B4-368366F94422}"/>
    <cellStyle name="Normal 8 2 3 3 2 9" xfId="5292" xr:uid="{56466A40-A969-4318-9C8B-C55AD950A075}"/>
    <cellStyle name="Normal 8 2 3 3 3" xfId="6068" xr:uid="{98C4092B-3219-4615-8590-01F007920DDB}"/>
    <cellStyle name="Normal 8 2 3 3 3 2" xfId="12324" xr:uid="{8976B891-6FD6-45F0-9444-B1FF7A0355D8}"/>
    <cellStyle name="Normal 8 2 3 3 3 2 2" xfId="31113" xr:uid="{7F53ECA1-3766-4C56-BCCB-E56169526C4F}"/>
    <cellStyle name="Normal 8 2 3 3 3 2 2 2" xfId="49875" xr:uid="{35E621D5-63C1-452A-824F-F2BC7351FD4A}"/>
    <cellStyle name="Normal 8 2 3 3 3 2 3" xfId="21722" xr:uid="{2159341A-54B3-4052-AB16-22C0D5393BBD}"/>
    <cellStyle name="Normal 8 2 3 3 3 2 4" xfId="40494" xr:uid="{881A53E8-E700-425E-BF2A-3041AB66EEA0}"/>
    <cellStyle name="Normal 8 2 3 3 3 3" xfId="25115" xr:uid="{9489B5A1-A10A-4A5F-859A-BBF524E13FB6}"/>
    <cellStyle name="Normal 8 2 3 3 3 3 2" xfId="43877" xr:uid="{85226CD2-4A48-412A-B17C-33DABF700C3C}"/>
    <cellStyle name="Normal 8 2 3 3 3 4" xfId="15724" xr:uid="{D9EBA053-EF88-4719-9E34-BD32B281DC1A}"/>
    <cellStyle name="Normal 8 2 3 3 3 5" xfId="34496" xr:uid="{576F3189-A3D8-4CBF-86DD-63714B946323}"/>
    <cellStyle name="Normal 8 2 3 3 3 6" xfId="54605" xr:uid="{0636380D-36CF-4FFC-9F2D-671F35468AD4}"/>
    <cellStyle name="Normal 8 2 3 3 3 7" xfId="62463" xr:uid="{D871C487-0AC2-4991-911E-32198594008A}"/>
    <cellStyle name="Normal 8 2 3 3 4" xfId="4517" xr:uid="{B6301A5F-285F-4D0A-BBA9-C1B7FEE412E1}"/>
    <cellStyle name="Normal 8 2 3 3 4 2" xfId="12325" xr:uid="{AC427EB4-A8A8-488F-B97D-EFD9729C064B}"/>
    <cellStyle name="Normal 8 2 3 3 4 2 2" xfId="31114" xr:uid="{445FAA5E-E55D-411E-BA2C-2B1FB3FC1DFE}"/>
    <cellStyle name="Normal 8 2 3 3 4 2 2 2" xfId="49876" xr:uid="{B93B70B5-E8F6-4BB2-975C-B7EB7E240E61}"/>
    <cellStyle name="Normal 8 2 3 3 4 2 3" xfId="21723" xr:uid="{DC958984-0E99-427F-99FE-4ABD80A088DA}"/>
    <cellStyle name="Normal 8 2 3 3 4 2 4" xfId="40495" xr:uid="{A6F33E9B-7576-419C-BA89-05A908E3DDB7}"/>
    <cellStyle name="Normal 8 2 3 3 4 3" xfId="23564" xr:uid="{5A54D48B-B236-4A17-A4CE-048B5BB766A5}"/>
    <cellStyle name="Normal 8 2 3 3 4 3 2" xfId="42327" xr:uid="{76499994-F207-4E49-90B2-D07F93346422}"/>
    <cellStyle name="Normal 8 2 3 3 4 4" xfId="14173" xr:uid="{44425A51-436C-41F6-B3E6-556AC07EAE51}"/>
    <cellStyle name="Normal 8 2 3 3 4 5" xfId="32946" xr:uid="{6F722026-465B-4F63-8522-61FE183A83DE}"/>
    <cellStyle name="Normal 8 2 3 3 4 6" xfId="54606" xr:uid="{FA515413-2E27-4BF5-9BC7-A6432430895C}"/>
    <cellStyle name="Normal 8 2 3 3 4 7" xfId="62464" xr:uid="{16BD2DFB-4800-4A1A-B15C-A27CC7D5AD3A}"/>
    <cellStyle name="Normal 8 2 3 3 5" xfId="7629" xr:uid="{559E334E-F968-4821-AB25-208A809C1A53}"/>
    <cellStyle name="Normal 8 2 3 3 5 2" xfId="26663" xr:uid="{20889A1F-450B-49C4-8029-CEB03B13480F}"/>
    <cellStyle name="Normal 8 2 3 3 5 2 2" xfId="45425" xr:uid="{DB0C5ACE-B896-4556-9863-2D5608E2A389}"/>
    <cellStyle name="Normal 8 2 3 3 5 3" xfId="17272" xr:uid="{A19CDFA4-3370-4FBB-8821-D677C3398244}"/>
    <cellStyle name="Normal 8 2 3 3 5 4" xfId="36044" xr:uid="{73F81DD0-82A1-4B9D-9DBA-DC788C436E73}"/>
    <cellStyle name="Normal 8 2 3 3 6" xfId="9358" xr:uid="{64E457AD-BE52-43B8-89E3-EB641FEC869C}"/>
    <cellStyle name="Normal 8 2 3 3 6 2" xfId="28214" xr:uid="{24D692DC-F2E7-4DB1-A0F6-8240B5FBE311}"/>
    <cellStyle name="Normal 8 2 3 3 6 2 2" xfId="46976" xr:uid="{8262500D-EF25-447A-94A3-FF7B84E09EF1}"/>
    <cellStyle name="Normal 8 2 3 3 6 3" xfId="18823" xr:uid="{7EEFF684-3F5E-49E8-A36D-439CA94D0BF7}"/>
    <cellStyle name="Normal 8 2 3 3 6 4" xfId="37595" xr:uid="{0C604FFD-E34B-48AA-8E90-87A446DD183C}"/>
    <cellStyle name="Normal 8 2 3 3 7" xfId="22926" xr:uid="{CE39BF0A-7BDE-4C98-9105-CF4E1E36F186}"/>
    <cellStyle name="Normal 8 2 3 3 7 2" xfId="41694" xr:uid="{1EECF2F5-89A8-4E8A-BE1A-A480AF52EA04}"/>
    <cellStyle name="Normal 8 2 3 3 8" xfId="13535" xr:uid="{FD47CABD-246A-4A5D-B580-F6294B091799}"/>
    <cellStyle name="Normal 8 2 3 3 9" xfId="32313" xr:uid="{569863C5-7E6F-44D9-9F4C-6759057B7437}"/>
    <cellStyle name="Normal 8 2 3 4" xfId="1763" xr:uid="{ED829B08-4DF3-4F43-AE67-E1BA3134632F}"/>
    <cellStyle name="Normal 8 2 3 4 10" xfId="59748" xr:uid="{7600784C-2046-40F3-BF11-E5704364F362}"/>
    <cellStyle name="Normal 8 2 3 4 2" xfId="7631" xr:uid="{6F1CCF9F-8A99-4B52-A4B9-B67D597BD82D}"/>
    <cellStyle name="Normal 8 2 3 4 2 2" xfId="12326" xr:uid="{64FBC90A-2A61-4F91-ADD4-1B8E3C3BE55F}"/>
    <cellStyle name="Normal 8 2 3 4 2 2 2" xfId="31115" xr:uid="{25A85AB9-D9E4-473F-8138-34730E4050B9}"/>
    <cellStyle name="Normal 8 2 3 4 2 2 2 2" xfId="49877" xr:uid="{C574BB53-F1C1-48B2-A5A5-3B3EF2FB699E}"/>
    <cellStyle name="Normal 8 2 3 4 2 2 3" xfId="21724" xr:uid="{42D89BB5-FF1B-4537-9B40-C72E6059445D}"/>
    <cellStyle name="Normal 8 2 3 4 2 2 4" xfId="40496" xr:uid="{F4928A2F-1BA7-4674-BDDE-C932E35B4546}"/>
    <cellStyle name="Normal 8 2 3 4 2 3" xfId="26665" xr:uid="{AF271CA1-7D90-4C4B-A0F0-8C3DA72E26D6}"/>
    <cellStyle name="Normal 8 2 3 4 2 3 2" xfId="45427" xr:uid="{EAA048AA-A247-4B25-A571-780FB5F6B2C0}"/>
    <cellStyle name="Normal 8 2 3 4 2 4" xfId="17274" xr:uid="{A797BE83-48A9-4BA3-85FA-0983D77888A7}"/>
    <cellStyle name="Normal 8 2 3 4 2 5" xfId="36046" xr:uid="{D1907E4C-1018-44D8-918E-577C3AC8E444}"/>
    <cellStyle name="Normal 8 2 3 4 2 6" xfId="54607" xr:uid="{5EC6DACC-E434-453F-93DA-B1DA692139EB}"/>
    <cellStyle name="Normal 8 2 3 4 2 7" xfId="62465" xr:uid="{F83C234B-B91E-40CE-8CE9-5863429B9E4F}"/>
    <cellStyle name="Normal 8 2 3 4 3" xfId="12327" xr:uid="{6E4F6E7C-51DE-4991-BB6C-E9FF41A39C75}"/>
    <cellStyle name="Normal 8 2 3 4 3 2" xfId="31116" xr:uid="{743C806E-6EBC-46BC-BC0A-566D5F97F74F}"/>
    <cellStyle name="Normal 8 2 3 4 3 2 2" xfId="49878" xr:uid="{6CA5F2E1-9136-4C56-A368-C3FCB2D4B660}"/>
    <cellStyle name="Normal 8 2 3 4 3 3" xfId="21725" xr:uid="{CF9E6D4A-F801-4437-B8B1-63E7BC647A59}"/>
    <cellStyle name="Normal 8 2 3 4 3 4" xfId="40497" xr:uid="{E1B99244-5024-46D9-88CA-E898A20C9B11}"/>
    <cellStyle name="Normal 8 2 3 4 3 5" xfId="54608" xr:uid="{693DD0BB-D617-490D-9C63-A4C16A2B1CD9}"/>
    <cellStyle name="Normal 8 2 3 4 3 6" xfId="62466" xr:uid="{C13E2B5F-5B00-4A84-AA4B-8C4A4A9E4A2E}"/>
    <cellStyle name="Normal 8 2 3 4 4" xfId="9360" xr:uid="{1E0A9760-B5D3-4DA3-86C9-AF4A0501BC19}"/>
    <cellStyle name="Normal 8 2 3 4 4 2" xfId="28216" xr:uid="{0FDE154C-4C28-4EA9-A4BC-A84CEEA4FA85}"/>
    <cellStyle name="Normal 8 2 3 4 4 2 2" xfId="46978" xr:uid="{E986F40D-F090-458D-B58B-658FE677B96B}"/>
    <cellStyle name="Normal 8 2 3 4 4 3" xfId="18825" xr:uid="{1DD0B827-F3D4-41E4-AFCD-D5C38A93BBFA}"/>
    <cellStyle name="Normal 8 2 3 4 4 4" xfId="37597" xr:uid="{812D9B02-EBC9-40C9-812D-2C5472B3A588}"/>
    <cellStyle name="Normal 8 2 3 4 5" xfId="23906" xr:uid="{6A999FEF-6C78-4B65-9A37-6D019436F7DA}"/>
    <cellStyle name="Normal 8 2 3 4 5 2" xfId="42669" xr:uid="{20C19355-5494-4AD8-B539-5763FA02FF03}"/>
    <cellStyle name="Normal 8 2 3 4 6" xfId="14515" xr:uid="{94C07714-FFD2-42FF-88CE-634C175D1DF4}"/>
    <cellStyle name="Normal 8 2 3 4 7" xfId="33288" xr:uid="{477DC6EB-0F67-4CE3-A550-050BB43681ED}"/>
    <cellStyle name="Normal 8 2 3 4 8" xfId="51708" xr:uid="{DFE8FFCC-C339-4AE9-9697-123AB5C8D0A0}"/>
    <cellStyle name="Normal 8 2 3 4 9" xfId="4859" xr:uid="{74A5DDBF-32A1-4C9F-A035-75D9183BC30A}"/>
    <cellStyle name="Normal 8 2 3 5" xfId="1557" xr:uid="{2C59D331-7B55-4B3B-89BD-CDABB7F31FB0}"/>
    <cellStyle name="Normal 8 2 3 5 2" xfId="12328" xr:uid="{99AC8204-E807-4DE8-9BE9-DED01997BF21}"/>
    <cellStyle name="Normal 8 2 3 5 2 2" xfId="31117" xr:uid="{355A6360-EEA5-4C1F-A7ED-E1B92D6ABE00}"/>
    <cellStyle name="Normal 8 2 3 5 2 2 2" xfId="49879" xr:uid="{47192B45-2248-450D-AD1E-2DC25874D927}"/>
    <cellStyle name="Normal 8 2 3 5 2 3" xfId="21726" xr:uid="{E140DBE0-FAE1-4F12-B851-24F404CF760A}"/>
    <cellStyle name="Normal 8 2 3 5 2 4" xfId="40498" xr:uid="{1E84E14B-45A4-4EA8-94C4-E3FE88AA6D20}"/>
    <cellStyle name="Normal 8 2 3 5 3" xfId="24682" xr:uid="{AD1D1E2E-0C9E-46D3-B347-A6A9A505B1E8}"/>
    <cellStyle name="Normal 8 2 3 5 3 2" xfId="43444" xr:uid="{BF7DD00A-FE1B-4C51-887B-FBF504846E40}"/>
    <cellStyle name="Normal 8 2 3 5 4" xfId="15291" xr:uid="{CD784BD4-3F0E-4B2D-95B5-6C37291A90FC}"/>
    <cellStyle name="Normal 8 2 3 5 5" xfId="34063" xr:uid="{0B9C1FFB-8445-4E9E-8249-C472891C545D}"/>
    <cellStyle name="Normal 8 2 3 5 6" xfId="54609" xr:uid="{2536D56C-04BF-46F0-83BF-FE545BC1F889}"/>
    <cellStyle name="Normal 8 2 3 5 7" xfId="5635" xr:uid="{5B29AF61-9EA4-4A85-AB8F-22F47C3FF5BF}"/>
    <cellStyle name="Normal 8 2 3 6" xfId="4084" xr:uid="{4748E286-E22A-4129-9512-7868ED328B88}"/>
    <cellStyle name="Normal 8 2 3 6 2" xfId="12329" xr:uid="{740D0E04-7C46-4F3B-B1F7-2F65A6CA5128}"/>
    <cellStyle name="Normal 8 2 3 6 2 2" xfId="31118" xr:uid="{9BA99911-29E3-4165-83CC-ABF97D09E847}"/>
    <cellStyle name="Normal 8 2 3 6 2 2 2" xfId="49880" xr:uid="{38687CC4-3742-41AE-AF18-BB86D10D68C0}"/>
    <cellStyle name="Normal 8 2 3 6 2 3" xfId="21727" xr:uid="{9876BBE4-4E80-4C86-8397-3E2817726AB2}"/>
    <cellStyle name="Normal 8 2 3 6 2 4" xfId="40499" xr:uid="{13B48FC0-E43C-47BF-98DC-2C50DAC37909}"/>
    <cellStyle name="Normal 8 2 3 6 3" xfId="23131" xr:uid="{993DC172-A9E1-461F-8150-0A8B9D0A35C9}"/>
    <cellStyle name="Normal 8 2 3 6 3 2" xfId="41894" xr:uid="{E7776D82-C439-40CC-9552-6368776D060E}"/>
    <cellStyle name="Normal 8 2 3 6 4" xfId="13740" xr:uid="{AC9FEAD9-27EE-4AE1-852C-2504DEBACC23}"/>
    <cellStyle name="Normal 8 2 3 6 5" xfId="32513" xr:uid="{BC0381FF-93C3-4CF4-914A-81967E786253}"/>
    <cellStyle name="Normal 8 2 3 6 6" xfId="54610" xr:uid="{FC977BC6-52D6-488E-9B34-A8E43F9E46B0}"/>
    <cellStyle name="Normal 8 2 3 6 7" xfId="62467" xr:uid="{564D79FD-3D21-4048-B975-C2D9E1D187C4}"/>
    <cellStyle name="Normal 8 2 3 7" xfId="7626" xr:uid="{25E60024-7600-495F-9315-9C7644ECEBE4}"/>
    <cellStyle name="Normal 8 2 3 7 2" xfId="26660" xr:uid="{0F16F76F-8A1D-42B4-924D-C5C7927C29E8}"/>
    <cellStyle name="Normal 8 2 3 7 2 2" xfId="45422" xr:uid="{9782810E-A6DC-47E7-A30C-13CFBED28536}"/>
    <cellStyle name="Normal 8 2 3 7 3" xfId="17269" xr:uid="{6B23CE63-6553-40BA-B232-9E69469B7AE9}"/>
    <cellStyle name="Normal 8 2 3 7 4" xfId="36041" xr:uid="{488F5930-C1A9-4197-841A-91199B0FC90D}"/>
    <cellStyle name="Normal 8 2 3 8" xfId="9355" xr:uid="{9EFB530E-0578-4DCC-BB35-E82B7AAF639A}"/>
    <cellStyle name="Normal 8 2 3 8 2" xfId="28211" xr:uid="{113824E2-1E35-4905-BBB5-CFF22A1313FF}"/>
    <cellStyle name="Normal 8 2 3 8 2 2" xfId="46973" xr:uid="{933DC3C1-7207-46E2-BBC3-1F478BDBFA38}"/>
    <cellStyle name="Normal 8 2 3 8 3" xfId="18820" xr:uid="{EFABDAC8-2E10-4467-AF6C-8EADB4B7BC15}"/>
    <cellStyle name="Normal 8 2 3 8 4" xfId="37592" xr:uid="{D80537EE-A3F7-43AA-8256-3249A7C6421E}"/>
    <cellStyle name="Normal 8 2 3 9" xfId="22924" xr:uid="{F0DF569F-0311-4238-9477-08894D46251A}"/>
    <cellStyle name="Normal 8 2 3 9 2" xfId="41692" xr:uid="{8104CA6F-FFB3-4726-8803-C4B295EA0189}"/>
    <cellStyle name="Normal 8 2 4" xfId="1112" xr:uid="{B06B22DB-0E02-439B-A460-FC5F41D05E5B}"/>
    <cellStyle name="Normal 8 2 4 10" xfId="13536" xr:uid="{738C530B-7775-4A1D-9751-46612A3780BE}"/>
    <cellStyle name="Normal 8 2 4 11" xfId="32314" xr:uid="{6D236CFA-93F7-40A3-881D-89007BF24960}"/>
    <cellStyle name="Normal 8 2 4 12" xfId="51709" xr:uid="{87AE593A-7FA4-4E47-A0FD-D0165CB91E7E}"/>
    <cellStyle name="Normal 8 2 4 13" xfId="3881" xr:uid="{E0A2AEF8-BA40-4013-A199-A502268AB1C1}"/>
    <cellStyle name="Normal 8 2 4 14" xfId="59749" xr:uid="{970F6D8F-09E0-40F1-8E1C-CFA0A91CF6E6}"/>
    <cellStyle name="Normal 8 2 4 2" xfId="1208" xr:uid="{8880E8EE-39AA-4D3F-81AF-C28D055D800A}"/>
    <cellStyle name="Normal 8 2 4 2 10" xfId="51710" xr:uid="{14A1F33E-FEC3-4F8F-967C-F31601E4E9CF}"/>
    <cellStyle name="Normal 8 2 4 2 11" xfId="3882" xr:uid="{CE7BCE19-ADBD-4232-B6EA-0A5857CB2AE1}"/>
    <cellStyle name="Normal 8 2 4 2 12" xfId="59750" xr:uid="{CCDEAD0F-5F4B-4B01-8FA5-84F1D90651A2}"/>
    <cellStyle name="Normal 8 2 4 2 2" xfId="1414" xr:uid="{4EA6EB7D-2DAF-4C59-92A0-B518FA830F94}"/>
    <cellStyle name="Normal 8 2 4 2 2 10" xfId="59751" xr:uid="{AF6A4052-76E0-4589-88ED-49BBF4E8EE1C}"/>
    <cellStyle name="Normal 8 2 4 2 2 2" xfId="2072" xr:uid="{35661661-88E3-47A6-8717-767F86BE9A9D}"/>
    <cellStyle name="Normal 8 2 4 2 2 2 2" xfId="12330" xr:uid="{067AE46A-3C49-452D-8587-D2CD351F65ED}"/>
    <cellStyle name="Normal 8 2 4 2 2 2 2 2" xfId="31119" xr:uid="{21453BE8-5146-4AE0-A925-6C40CF446D58}"/>
    <cellStyle name="Normal 8 2 4 2 2 2 2 2 2" xfId="49881" xr:uid="{F75D5760-39AE-46CF-8FA1-11B607DF745E}"/>
    <cellStyle name="Normal 8 2 4 2 2 2 2 3" xfId="21728" xr:uid="{F5134AAD-E3F3-4D76-B95D-DAAF5A236F31}"/>
    <cellStyle name="Normal 8 2 4 2 2 2 2 4" xfId="40500" xr:uid="{42252487-5D13-4130-80A7-311BBA3C42A3}"/>
    <cellStyle name="Normal 8 2 4 2 2 2 3" xfId="26668" xr:uid="{83BC3D31-88A9-4E39-887F-F3CA3B840DD9}"/>
    <cellStyle name="Normal 8 2 4 2 2 2 3 2" xfId="45430" xr:uid="{0729A8EA-CB1A-495B-A450-D778FAE5971B}"/>
    <cellStyle name="Normal 8 2 4 2 2 2 4" xfId="17277" xr:uid="{CB7761A4-0713-46C6-9B0F-8816596B14BC}"/>
    <cellStyle name="Normal 8 2 4 2 2 2 5" xfId="36049" xr:uid="{81B7609C-2C9B-4FA6-AA49-0C6BBC1AA83C}"/>
    <cellStyle name="Normal 8 2 4 2 2 2 6" xfId="54611" xr:uid="{79F544BE-AF05-47A7-B567-844BE96EF1BE}"/>
    <cellStyle name="Normal 8 2 4 2 2 2 7" xfId="7634" xr:uid="{1FD41F94-F867-4688-AA90-F8A6EB2D951B}"/>
    <cellStyle name="Normal 8 2 4 2 2 3" xfId="12331" xr:uid="{F915A873-5071-4462-AF7C-B0AD9C3983CA}"/>
    <cellStyle name="Normal 8 2 4 2 2 3 2" xfId="31120" xr:uid="{60FF725A-0707-403E-B5FC-C0EC4421D8B7}"/>
    <cellStyle name="Normal 8 2 4 2 2 3 2 2" xfId="49882" xr:uid="{B6E6FAEC-D57F-48D7-B470-F9D292C0F369}"/>
    <cellStyle name="Normal 8 2 4 2 2 3 3" xfId="21729" xr:uid="{6EB78E7C-6342-4A3A-826D-A438414F6603}"/>
    <cellStyle name="Normal 8 2 4 2 2 3 4" xfId="40501" xr:uid="{2E3F4519-75B3-473A-B89C-0215F86CBD72}"/>
    <cellStyle name="Normal 8 2 4 2 2 3 5" xfId="54612" xr:uid="{83FCFC65-7ABB-4A15-9F7E-0D707418EF9E}"/>
    <cellStyle name="Normal 8 2 4 2 2 3 6" xfId="62468" xr:uid="{7E9C8771-A7F4-4E5D-A7DF-738801D5ACD6}"/>
    <cellStyle name="Normal 8 2 4 2 2 4" xfId="9363" xr:uid="{5C8C1D6F-F6CE-413F-915A-1A625FBADCC3}"/>
    <cellStyle name="Normal 8 2 4 2 2 4 2" xfId="28219" xr:uid="{F19FF895-324F-4480-9FD8-8BECC6ED52FB}"/>
    <cellStyle name="Normal 8 2 4 2 2 4 2 2" xfId="46981" xr:uid="{A92F104C-6AF5-4F0C-AD38-9C49F56E0D94}"/>
    <cellStyle name="Normal 8 2 4 2 2 4 3" xfId="18828" xr:uid="{9F5CAFC2-B43E-456E-ABBE-DF7AC08177FE}"/>
    <cellStyle name="Normal 8 2 4 2 2 4 4" xfId="37600" xr:uid="{61B7AFA6-7EEE-4FAF-B8EE-002B7F6EB9E0}"/>
    <cellStyle name="Normal 8 2 4 2 2 5" xfId="24164" xr:uid="{BDE95660-C1C4-46AC-97C7-43EF33DC4F36}"/>
    <cellStyle name="Normal 8 2 4 2 2 5 2" xfId="42927" xr:uid="{11961AE5-F685-49B1-917B-CDAAB19D706D}"/>
    <cellStyle name="Normal 8 2 4 2 2 6" xfId="14773" xr:uid="{E5CE3DAD-1067-4F50-BD62-2C8D856A8EC5}"/>
    <cellStyle name="Normal 8 2 4 2 2 7" xfId="33546" xr:uid="{A93AA028-78A2-49E1-A1E9-3603767E8333}"/>
    <cellStyle name="Normal 8 2 4 2 2 8" xfId="51711" xr:uid="{779D6F8D-7396-4365-9288-D3F59481F376}"/>
    <cellStyle name="Normal 8 2 4 2 2 9" xfId="5117" xr:uid="{FE7334D4-8584-450B-88CA-FFB4141C0A6A}"/>
    <cellStyle name="Normal 8 2 4 2 3" xfId="1866" xr:uid="{2A86FADF-1ADB-482D-A5A8-A465E31FB289}"/>
    <cellStyle name="Normal 8 2 4 2 3 2" xfId="12332" xr:uid="{6D3D5FB0-5ABC-4E18-9B7A-460F7FBB5DE3}"/>
    <cellStyle name="Normal 8 2 4 2 3 2 2" xfId="31121" xr:uid="{CB74FC30-7BB2-454F-A59B-7F437C1AAE1C}"/>
    <cellStyle name="Normal 8 2 4 2 3 2 2 2" xfId="49883" xr:uid="{7A2B5292-7191-470B-ACA9-4375E7388ACF}"/>
    <cellStyle name="Normal 8 2 4 2 3 2 3" xfId="21730" xr:uid="{1246D1D9-29D6-4821-B382-9DEB656C51C6}"/>
    <cellStyle name="Normal 8 2 4 2 3 2 4" xfId="40502" xr:uid="{CB1E7FE1-1BE7-4EAB-B88A-C9594426FFD6}"/>
    <cellStyle name="Normal 8 2 4 2 3 3" xfId="24940" xr:uid="{BA18A130-E8B7-4552-BEEF-AEEE12721FEF}"/>
    <cellStyle name="Normal 8 2 4 2 3 3 2" xfId="43702" xr:uid="{A6C04539-A0AD-45EE-AB95-EF1FB31474C4}"/>
    <cellStyle name="Normal 8 2 4 2 3 4" xfId="15549" xr:uid="{52FD8D59-9A18-47DD-8191-61C3BDA36E8A}"/>
    <cellStyle name="Normal 8 2 4 2 3 5" xfId="34321" xr:uid="{A5F36F72-0F8E-45BC-9A64-5102C747562B}"/>
    <cellStyle name="Normal 8 2 4 2 3 6" xfId="54613" xr:uid="{32F6F7A2-F301-4A7F-97F9-8E689971CA0B}"/>
    <cellStyle name="Normal 8 2 4 2 3 7" xfId="5893" xr:uid="{D80606FB-4BAA-497D-9E0E-F30A06138941}"/>
    <cellStyle name="Normal 8 2 4 2 4" xfId="1660" xr:uid="{8E9B3556-866E-4C84-A9DC-3E8A5CD51C75}"/>
    <cellStyle name="Normal 8 2 4 2 4 2" xfId="12333" xr:uid="{026E7113-2EC6-4627-8DD8-96D7558316A6}"/>
    <cellStyle name="Normal 8 2 4 2 4 2 2" xfId="31122" xr:uid="{D6883F82-18C9-467F-9D63-57027E64DCA3}"/>
    <cellStyle name="Normal 8 2 4 2 4 2 2 2" xfId="49884" xr:uid="{AFA2CE72-1C73-4CC4-8B7E-F3EF873188E0}"/>
    <cellStyle name="Normal 8 2 4 2 4 2 3" xfId="21731" xr:uid="{21A69CF1-C1C1-4CD8-A388-2A9E9DF64778}"/>
    <cellStyle name="Normal 8 2 4 2 4 2 4" xfId="40503" xr:uid="{54518D98-255D-4E3D-9322-7F554FC79C00}"/>
    <cellStyle name="Normal 8 2 4 2 4 3" xfId="23389" xr:uid="{05740428-40DF-4360-A43C-99969B5CC37F}"/>
    <cellStyle name="Normal 8 2 4 2 4 3 2" xfId="42152" xr:uid="{89262550-F831-4642-9AEB-9899A9BA1042}"/>
    <cellStyle name="Normal 8 2 4 2 4 4" xfId="13998" xr:uid="{EA635B7F-739D-4A0A-8905-B6B7EC85F1F7}"/>
    <cellStyle name="Normal 8 2 4 2 4 5" xfId="32771" xr:uid="{E147A46B-1537-4005-8191-4A2BEC1BBFD9}"/>
    <cellStyle name="Normal 8 2 4 2 4 6" xfId="54614" xr:uid="{1E0487A7-8B61-4052-A38D-5CB89DC9E464}"/>
    <cellStyle name="Normal 8 2 4 2 4 7" xfId="4342" xr:uid="{7B08F002-297C-4476-A35C-8B77E68102F2}"/>
    <cellStyle name="Normal 8 2 4 2 5" xfId="7633" xr:uid="{182B182F-876C-40F5-B6E5-87A65040B475}"/>
    <cellStyle name="Normal 8 2 4 2 5 2" xfId="26667" xr:uid="{BF102194-59C0-4C78-9266-0D7E51A6266F}"/>
    <cellStyle name="Normal 8 2 4 2 5 2 2" xfId="45429" xr:uid="{534EF744-A327-4359-AF27-BA6901E57333}"/>
    <cellStyle name="Normal 8 2 4 2 5 3" xfId="17276" xr:uid="{9D0BA7A5-442E-47DC-A66C-FDABBEEC6BCD}"/>
    <cellStyle name="Normal 8 2 4 2 5 4" xfId="36048" xr:uid="{2D83507B-BBB7-4892-B1DA-39E95898773D}"/>
    <cellStyle name="Normal 8 2 4 2 6" xfId="9362" xr:uid="{7DD689C2-0CF1-4569-B1E9-A7E9F34B3399}"/>
    <cellStyle name="Normal 8 2 4 2 6 2" xfId="28218" xr:uid="{69AB6119-39AA-45E8-8922-6CDCB59B6C38}"/>
    <cellStyle name="Normal 8 2 4 2 6 2 2" xfId="46980" xr:uid="{2004BD30-5D1B-49DC-A645-DB224EC592EF}"/>
    <cellStyle name="Normal 8 2 4 2 6 3" xfId="18827" xr:uid="{D4A96F68-53F9-4625-8793-DAA77C3AD2DC}"/>
    <cellStyle name="Normal 8 2 4 2 6 4" xfId="37599" xr:uid="{8F2AE3A4-F743-47E5-8780-AF3E9644D3B1}"/>
    <cellStyle name="Normal 8 2 4 2 7" xfId="22928" xr:uid="{5B6861A4-4EAE-4AAB-ABE7-4DE0F0B7CF84}"/>
    <cellStyle name="Normal 8 2 4 2 7 2" xfId="41696" xr:uid="{C9E24C7A-AF9E-40E0-9229-48F4D18097F6}"/>
    <cellStyle name="Normal 8 2 4 2 8" xfId="13537" xr:uid="{E2F76970-73DB-415A-B4CA-93B592EA8A37}"/>
    <cellStyle name="Normal 8 2 4 2 9" xfId="32315" xr:uid="{01625DB6-3CB9-4298-8FF2-FA22DF207C29}"/>
    <cellStyle name="Normal 8 2 4 3" xfId="1331" xr:uid="{F8B708F2-C2F9-447A-A080-A5717001F127}"/>
    <cellStyle name="Normal 8 2 4 3 10" xfId="51712" xr:uid="{79BFD708-C2AB-45B0-AFCC-A8E47E46D7F5}"/>
    <cellStyle name="Normal 8 2 4 3 11" xfId="3883" xr:uid="{C8AC8685-8F11-4A3D-80B0-C53F44416C36}"/>
    <cellStyle name="Normal 8 2 4 3 12" xfId="59752" xr:uid="{19F23443-64E8-4F44-B983-FAE71AA82AE7}"/>
    <cellStyle name="Normal 8 2 4 3 2" xfId="1989" xr:uid="{1820D828-2BD0-45D7-8A8E-7255FC8A5154}"/>
    <cellStyle name="Normal 8 2 4 3 2 10" xfId="59753" xr:uid="{C8EA2350-4908-4F75-84A1-089188486BAB}"/>
    <cellStyle name="Normal 8 2 4 3 2 2" xfId="7636" xr:uid="{A8BD5BA8-6E08-4709-8B5E-E8BADFA24DB6}"/>
    <cellStyle name="Normal 8 2 4 3 2 2 2" xfId="12334" xr:uid="{4B8BADA5-C776-4C66-814D-69DC619F4396}"/>
    <cellStyle name="Normal 8 2 4 3 2 2 2 2" xfId="31123" xr:uid="{36056E06-C707-42E3-A1FB-36A557DAFABD}"/>
    <cellStyle name="Normal 8 2 4 3 2 2 2 2 2" xfId="49885" xr:uid="{0E3244DC-B768-4EAF-AF80-B6755D60A29D}"/>
    <cellStyle name="Normal 8 2 4 3 2 2 2 3" xfId="21732" xr:uid="{33D1D2C7-3F55-40C4-A5A5-705F6E53EDFC}"/>
    <cellStyle name="Normal 8 2 4 3 2 2 2 4" xfId="40504" xr:uid="{7A996F19-4BC3-4FFC-A684-A183C78D2E76}"/>
    <cellStyle name="Normal 8 2 4 3 2 2 3" xfId="26670" xr:uid="{07AB19C7-150A-433C-9C7F-AAF8712D4A6C}"/>
    <cellStyle name="Normal 8 2 4 3 2 2 3 2" xfId="45432" xr:uid="{31501845-0BFD-472C-BC9D-CB932917A75F}"/>
    <cellStyle name="Normal 8 2 4 3 2 2 4" xfId="17279" xr:uid="{71E1C4D4-2300-4E48-9E12-B9084D2D0BF8}"/>
    <cellStyle name="Normal 8 2 4 3 2 2 5" xfId="36051" xr:uid="{4395A2FE-A38E-4FE5-8870-D35AE6962913}"/>
    <cellStyle name="Normal 8 2 4 3 2 2 6" xfId="54615" xr:uid="{E41E8754-B1F9-4BF9-914A-D006E5656D9E}"/>
    <cellStyle name="Normal 8 2 4 3 2 2 7" xfId="62469" xr:uid="{F51F4978-25BA-466D-AA0C-2058EABB6CD7}"/>
    <cellStyle name="Normal 8 2 4 3 2 3" xfId="12335" xr:uid="{8E101DF4-BD53-45C0-807B-131294AB1ABB}"/>
    <cellStyle name="Normal 8 2 4 3 2 3 2" xfId="31124" xr:uid="{DC593097-D662-415F-8DE0-3A38F3B52C66}"/>
    <cellStyle name="Normal 8 2 4 3 2 3 2 2" xfId="49886" xr:uid="{E72AD97C-D1EF-4247-9959-197C8BD7BEF6}"/>
    <cellStyle name="Normal 8 2 4 3 2 3 3" xfId="21733" xr:uid="{3FE023F9-36D7-455C-9784-19A951AE3593}"/>
    <cellStyle name="Normal 8 2 4 3 2 3 4" xfId="40505" xr:uid="{B4098911-C937-4062-A84B-91A7DECC3C0C}"/>
    <cellStyle name="Normal 8 2 4 3 2 3 5" xfId="54616" xr:uid="{1A91D17A-AA75-4FD8-A581-552B1DA6C27B}"/>
    <cellStyle name="Normal 8 2 4 3 2 3 6" xfId="62470" xr:uid="{D047FAF4-8C5E-4888-B2DD-94DDE06CA316}"/>
    <cellStyle name="Normal 8 2 4 3 2 4" xfId="9365" xr:uid="{6086372F-319F-4DD9-91F1-79C7041F8F9F}"/>
    <cellStyle name="Normal 8 2 4 3 2 4 2" xfId="28221" xr:uid="{70D98320-403B-4CAD-8DE5-F666DB9FFF66}"/>
    <cellStyle name="Normal 8 2 4 3 2 4 2 2" xfId="46983" xr:uid="{5DBA312A-2696-4650-BD79-BC13AD5048AE}"/>
    <cellStyle name="Normal 8 2 4 3 2 4 3" xfId="18830" xr:uid="{18DBE6E0-1512-4E4F-BD33-30525F1C644F}"/>
    <cellStyle name="Normal 8 2 4 3 2 4 4" xfId="37602" xr:uid="{7C9184AE-289F-4317-87D2-9CBDB81762E8}"/>
    <cellStyle name="Normal 8 2 4 3 2 5" xfId="24382" xr:uid="{658BEE99-9CF0-4110-B95D-3F6FDFAA32DD}"/>
    <cellStyle name="Normal 8 2 4 3 2 5 2" xfId="43145" xr:uid="{AA6DF2AE-B5DB-48EC-8E29-36A008816920}"/>
    <cellStyle name="Normal 8 2 4 3 2 6" xfId="14991" xr:uid="{94056A26-F183-4F3D-8890-EFB8C55E8B78}"/>
    <cellStyle name="Normal 8 2 4 3 2 7" xfId="33764" xr:uid="{A449504A-5752-4DAF-936E-8F98F7B7260C}"/>
    <cellStyle name="Normal 8 2 4 3 2 8" xfId="51713" xr:uid="{D889974B-DD8F-4253-A062-7D4E1F5DC986}"/>
    <cellStyle name="Normal 8 2 4 3 2 9" xfId="5335" xr:uid="{4E411B16-9272-43D1-8CAD-CC5D46854804}"/>
    <cellStyle name="Normal 8 2 4 3 3" xfId="6111" xr:uid="{1D65DDF4-4CE7-41E1-89E4-863EE066068A}"/>
    <cellStyle name="Normal 8 2 4 3 3 2" xfId="12336" xr:uid="{EFE8A7E0-CCDF-407C-AFC5-CB5214C6433D}"/>
    <cellStyle name="Normal 8 2 4 3 3 2 2" xfId="31125" xr:uid="{9DB153F1-7460-4B92-85D7-FBED22C69261}"/>
    <cellStyle name="Normal 8 2 4 3 3 2 2 2" xfId="49887" xr:uid="{B82C6A50-3F0B-4C3E-A087-A9C3A53C9096}"/>
    <cellStyle name="Normal 8 2 4 3 3 2 3" xfId="21734" xr:uid="{2958C0EA-DA1B-4DAD-982A-E6527FA17C5F}"/>
    <cellStyle name="Normal 8 2 4 3 3 2 4" xfId="40506" xr:uid="{573A29DE-2DFE-4742-BF11-1A54A7F99E46}"/>
    <cellStyle name="Normal 8 2 4 3 3 3" xfId="25158" xr:uid="{94922D84-C851-4973-B27F-C891DF3D495B}"/>
    <cellStyle name="Normal 8 2 4 3 3 3 2" xfId="43920" xr:uid="{83FBE304-BE8E-4EC9-AB00-6D9F18DA9D75}"/>
    <cellStyle name="Normal 8 2 4 3 3 4" xfId="15767" xr:uid="{C2AF4627-7A52-4FE1-85C9-56618E9145A6}"/>
    <cellStyle name="Normal 8 2 4 3 3 5" xfId="34539" xr:uid="{14F1D76F-5534-4532-8A94-E32DBB8631A6}"/>
    <cellStyle name="Normal 8 2 4 3 3 6" xfId="54617" xr:uid="{60817EAC-C450-48EE-8B26-B1596A3143E6}"/>
    <cellStyle name="Normal 8 2 4 3 3 7" xfId="62471" xr:uid="{8D29BA33-E004-4CEA-B50C-CA6289BE7FF7}"/>
    <cellStyle name="Normal 8 2 4 3 4" xfId="4560" xr:uid="{1DF9F075-AEFD-415E-B84C-9EC928E74C94}"/>
    <cellStyle name="Normal 8 2 4 3 4 2" xfId="12337" xr:uid="{2F120A65-29A7-44B8-8884-70B6A6B8EE23}"/>
    <cellStyle name="Normal 8 2 4 3 4 2 2" xfId="31126" xr:uid="{88812FFE-78F0-4F8A-98E8-E0FBEE923AE5}"/>
    <cellStyle name="Normal 8 2 4 3 4 2 2 2" xfId="49888" xr:uid="{9DB45E9D-9725-4164-87BF-3A7E037DF674}"/>
    <cellStyle name="Normal 8 2 4 3 4 2 3" xfId="21735" xr:uid="{6D5EB7BB-5818-4285-A50B-E012E5F36A0A}"/>
    <cellStyle name="Normal 8 2 4 3 4 2 4" xfId="40507" xr:uid="{10742CE1-5C5A-4AC2-ACAB-632279DF9AD4}"/>
    <cellStyle name="Normal 8 2 4 3 4 3" xfId="23607" xr:uid="{0DA4509A-F9E5-4AEA-8194-8BFCE5E4B038}"/>
    <cellStyle name="Normal 8 2 4 3 4 3 2" xfId="42370" xr:uid="{5D67CD61-08CD-4C38-A27B-C5B9C9C2B946}"/>
    <cellStyle name="Normal 8 2 4 3 4 4" xfId="14216" xr:uid="{5D5297B0-C5BF-40FF-B051-C2FEBA502668}"/>
    <cellStyle name="Normal 8 2 4 3 4 5" xfId="32989" xr:uid="{AED87ABB-35D3-45C4-8415-46F8CBBE75B6}"/>
    <cellStyle name="Normal 8 2 4 3 4 6" xfId="54618" xr:uid="{75B8C150-2F0D-429B-BDCA-000147662BC9}"/>
    <cellStyle name="Normal 8 2 4 3 4 7" xfId="62472" xr:uid="{5DF7C982-F425-4352-9908-9B2C5C206E9A}"/>
    <cellStyle name="Normal 8 2 4 3 5" xfId="7635" xr:uid="{9E7E0D5F-A459-40DF-B027-32CDEAC26AD9}"/>
    <cellStyle name="Normal 8 2 4 3 5 2" xfId="26669" xr:uid="{70D30E95-EF8F-4704-86BE-34D4794E4208}"/>
    <cellStyle name="Normal 8 2 4 3 5 2 2" xfId="45431" xr:uid="{A2D5CC20-AE5C-4A40-8C49-A1F970721D6E}"/>
    <cellStyle name="Normal 8 2 4 3 5 3" xfId="17278" xr:uid="{FFAEE63E-B30B-4AB3-850A-BF2A5B7266EC}"/>
    <cellStyle name="Normal 8 2 4 3 5 4" xfId="36050" xr:uid="{B67744C1-57ED-42F6-9026-36A7D25D1FD8}"/>
    <cellStyle name="Normal 8 2 4 3 6" xfId="9364" xr:uid="{194A53F6-64CD-4BBB-AB1A-F0374C23CEB0}"/>
    <cellStyle name="Normal 8 2 4 3 6 2" xfId="28220" xr:uid="{50928C68-F1CE-4878-ACF9-E206C5EDDF37}"/>
    <cellStyle name="Normal 8 2 4 3 6 2 2" xfId="46982" xr:uid="{3952E3AE-5688-4838-BB41-17E739F16C5A}"/>
    <cellStyle name="Normal 8 2 4 3 6 3" xfId="18829" xr:uid="{4240190F-26D8-4BBE-8099-A2E2A2A3F2ED}"/>
    <cellStyle name="Normal 8 2 4 3 6 4" xfId="37601" xr:uid="{E1460286-7821-4271-8E24-9976016AFAEF}"/>
    <cellStyle name="Normal 8 2 4 3 7" xfId="22929" xr:uid="{FBE6E2A5-E054-48F9-88C6-CC4B8CEDE545}"/>
    <cellStyle name="Normal 8 2 4 3 7 2" xfId="41697" xr:uid="{BCF890F0-FB6D-4B3C-B763-7A2AD3EDBE16}"/>
    <cellStyle name="Normal 8 2 4 3 8" xfId="13538" xr:uid="{71E834BF-519C-4219-A99C-3354ED8CF9DC}"/>
    <cellStyle name="Normal 8 2 4 3 9" xfId="32316" xr:uid="{531DD90E-608D-422E-89D5-6ACDFC091035}"/>
    <cellStyle name="Normal 8 2 4 4" xfId="1783" xr:uid="{E7A44684-2666-46A0-A95F-2CA299507B70}"/>
    <cellStyle name="Normal 8 2 4 4 10" xfId="59754" xr:uid="{F7A3ABE2-7137-4EF3-B6DC-22701B6A7FA5}"/>
    <cellStyle name="Normal 8 2 4 4 2" xfId="7637" xr:uid="{7484099D-ABB4-4D80-8289-5E7CD624DB3D}"/>
    <cellStyle name="Normal 8 2 4 4 2 2" xfId="12338" xr:uid="{AA21365E-D1F4-403B-824C-E1CDEA18F00C}"/>
    <cellStyle name="Normal 8 2 4 4 2 2 2" xfId="31127" xr:uid="{FCDC2BD9-B4FA-40CC-8AD4-C66AA290819C}"/>
    <cellStyle name="Normal 8 2 4 4 2 2 2 2" xfId="49889" xr:uid="{CE42F4F1-8442-4715-BBD9-D13C7720CED1}"/>
    <cellStyle name="Normal 8 2 4 4 2 2 3" xfId="21736" xr:uid="{E226BE39-DF37-4ABC-8E8D-580BE53B53FA}"/>
    <cellStyle name="Normal 8 2 4 4 2 2 4" xfId="40508" xr:uid="{8FCF3E29-B475-423A-BF27-F7EE7E81ABA6}"/>
    <cellStyle name="Normal 8 2 4 4 2 3" xfId="26671" xr:uid="{73FECC1B-EEEB-48B6-BCEF-3D4277554040}"/>
    <cellStyle name="Normal 8 2 4 4 2 3 2" xfId="45433" xr:uid="{3462593B-7839-4124-86A8-CAD9544BF4F4}"/>
    <cellStyle name="Normal 8 2 4 4 2 4" xfId="17280" xr:uid="{BF62269C-AE54-4275-B95F-1BA0A4027260}"/>
    <cellStyle name="Normal 8 2 4 4 2 5" xfId="36052" xr:uid="{615A4809-5CEC-44F8-9683-78202430BA78}"/>
    <cellStyle name="Normal 8 2 4 4 2 6" xfId="54619" xr:uid="{4ED263E3-6C18-415D-AACD-68C19E0E528A}"/>
    <cellStyle name="Normal 8 2 4 4 2 7" xfId="62473" xr:uid="{BB08FB13-C4C9-42A1-AE50-60A769D666AF}"/>
    <cellStyle name="Normal 8 2 4 4 3" xfId="12339" xr:uid="{A8A57424-A10E-4EBB-97A8-1393F5A5CEA6}"/>
    <cellStyle name="Normal 8 2 4 4 3 2" xfId="31128" xr:uid="{FC11C123-816A-4873-B326-883FD8552EBF}"/>
    <cellStyle name="Normal 8 2 4 4 3 2 2" xfId="49890" xr:uid="{5AC33425-D019-43D8-8AD0-B0D751A809E6}"/>
    <cellStyle name="Normal 8 2 4 4 3 3" xfId="21737" xr:uid="{2E7B7D73-4025-4BD8-B189-B56CDF2DF999}"/>
    <cellStyle name="Normal 8 2 4 4 3 4" xfId="40509" xr:uid="{ACF6B50A-786A-4143-A982-A1E46EF55102}"/>
    <cellStyle name="Normal 8 2 4 4 3 5" xfId="54620" xr:uid="{8380714A-8BB3-4E07-AE8C-2E307767F553}"/>
    <cellStyle name="Normal 8 2 4 4 3 6" xfId="62474" xr:uid="{76F38BDF-79C5-4308-98EF-7BF42550AC07}"/>
    <cellStyle name="Normal 8 2 4 4 4" xfId="9366" xr:uid="{C744EF08-DAE9-4A93-AA90-D6851843C8F6}"/>
    <cellStyle name="Normal 8 2 4 4 4 2" xfId="28222" xr:uid="{89481EE4-C5C5-4F6D-A70A-2679A82B71C3}"/>
    <cellStyle name="Normal 8 2 4 4 4 2 2" xfId="46984" xr:uid="{7CFB5A6C-D9E1-4322-A6DC-3D3CF0EC6F89}"/>
    <cellStyle name="Normal 8 2 4 4 4 3" xfId="18831" xr:uid="{F74C6E55-6C3E-4E6B-9C44-EB2B058B6F7F}"/>
    <cellStyle name="Normal 8 2 4 4 4 4" xfId="37603" xr:uid="{FCDAE6FB-61C8-4259-8C0B-D937CEFA49FF}"/>
    <cellStyle name="Normal 8 2 4 4 5" xfId="23949" xr:uid="{3E0F52FD-EA33-4BF0-AC59-6E455F5FEFAF}"/>
    <cellStyle name="Normal 8 2 4 4 5 2" xfId="42712" xr:uid="{14B002A7-333D-4A43-9BBB-2C72582F89D5}"/>
    <cellStyle name="Normal 8 2 4 4 6" xfId="14558" xr:uid="{870AA8C7-68C0-43E2-ACD5-07E56025F353}"/>
    <cellStyle name="Normal 8 2 4 4 7" xfId="33331" xr:uid="{AF1AB17C-3B39-41FF-9CBF-E6CDB88416EF}"/>
    <cellStyle name="Normal 8 2 4 4 8" xfId="51714" xr:uid="{0FFCB782-7282-4ACB-9CAA-AD3570C97E35}"/>
    <cellStyle name="Normal 8 2 4 4 9" xfId="4902" xr:uid="{948F7FE8-A781-46C8-A706-2D43927508E9}"/>
    <cellStyle name="Normal 8 2 4 5" xfId="1577" xr:uid="{285193A6-0206-4CF5-A9CA-EC14E5C5875F}"/>
    <cellStyle name="Normal 8 2 4 5 2" xfId="12340" xr:uid="{3C3DC449-BB48-41F7-B1DC-AFA2BDA286F6}"/>
    <cellStyle name="Normal 8 2 4 5 2 2" xfId="31129" xr:uid="{2BA6013C-3B99-4406-B320-B67727EDAFCE}"/>
    <cellStyle name="Normal 8 2 4 5 2 2 2" xfId="49891" xr:uid="{66F944D5-0831-43C3-951A-B70FB06CB290}"/>
    <cellStyle name="Normal 8 2 4 5 2 3" xfId="21738" xr:uid="{1AF1060A-2544-4B9A-A68D-8CCCDC4DC093}"/>
    <cellStyle name="Normal 8 2 4 5 2 4" xfId="40510" xr:uid="{A958A83A-6BA3-44FE-9707-F9DD8F40B7C2}"/>
    <cellStyle name="Normal 8 2 4 5 3" xfId="24725" xr:uid="{20BC208F-5594-48F2-A3F2-0C4C36F2FCF7}"/>
    <cellStyle name="Normal 8 2 4 5 3 2" xfId="43487" xr:uid="{FFADC4BC-E6A1-42EC-9EB9-685F0D79C5EC}"/>
    <cellStyle name="Normal 8 2 4 5 4" xfId="15334" xr:uid="{B20C7059-12C4-4479-99C8-2C61B29A0143}"/>
    <cellStyle name="Normal 8 2 4 5 5" xfId="34106" xr:uid="{6140B111-CCFB-4495-B464-25848E47D184}"/>
    <cellStyle name="Normal 8 2 4 5 6" xfId="54621" xr:uid="{B1B37447-14FF-4197-9976-B85FC38D4B50}"/>
    <cellStyle name="Normal 8 2 4 5 7" xfId="5678" xr:uid="{0C3B754D-9477-4DAE-A5AE-95F009D32DF2}"/>
    <cellStyle name="Normal 8 2 4 6" xfId="4127" xr:uid="{4512742A-E621-4BD4-A47F-330D37D5A409}"/>
    <cellStyle name="Normal 8 2 4 6 2" xfId="12341" xr:uid="{D1897F84-8FD5-43CA-B772-912A3A300096}"/>
    <cellStyle name="Normal 8 2 4 6 2 2" xfId="31130" xr:uid="{2DACE82F-0F10-4D25-86E3-674CADBCD0A6}"/>
    <cellStyle name="Normal 8 2 4 6 2 2 2" xfId="49892" xr:uid="{1FBBC2D4-D46B-4B84-9FB0-3439C87B0938}"/>
    <cellStyle name="Normal 8 2 4 6 2 3" xfId="21739" xr:uid="{FBC5350F-FDC5-481B-A7AC-6A9D7B131678}"/>
    <cellStyle name="Normal 8 2 4 6 2 4" xfId="40511" xr:uid="{BB118757-487D-401C-A82A-5CFB52DC9ABC}"/>
    <cellStyle name="Normal 8 2 4 6 3" xfId="23174" xr:uid="{F9A9A0D6-D83E-414D-90A9-AF9ADE2CEC22}"/>
    <cellStyle name="Normal 8 2 4 6 3 2" xfId="41937" xr:uid="{4BE401A6-102E-47FD-9EC4-C4A6CC1C09E8}"/>
    <cellStyle name="Normal 8 2 4 6 4" xfId="13783" xr:uid="{4063C023-1DFD-46A0-92B1-82A2B07EE22D}"/>
    <cellStyle name="Normal 8 2 4 6 5" xfId="32556" xr:uid="{36D2D422-6D3E-42F5-AA12-BD63F3423BE7}"/>
    <cellStyle name="Normal 8 2 4 6 6" xfId="54622" xr:uid="{7074AF7A-EDE0-47CC-9D48-B4D4A6124F4D}"/>
    <cellStyle name="Normal 8 2 4 6 7" xfId="62475" xr:uid="{AC6DEAD9-7D0D-4F4D-804C-1D68DBA824AA}"/>
    <cellStyle name="Normal 8 2 4 7" xfId="7632" xr:uid="{7F2FD2D6-6531-4EF9-BA97-347E665DD762}"/>
    <cellStyle name="Normal 8 2 4 7 2" xfId="26666" xr:uid="{3D050004-04BD-44DD-B6DA-968E3E2F4D34}"/>
    <cellStyle name="Normal 8 2 4 7 2 2" xfId="45428" xr:uid="{371361C1-244F-4392-9CBE-A5721E6A31BA}"/>
    <cellStyle name="Normal 8 2 4 7 3" xfId="17275" xr:uid="{CFF6937B-42B2-49EF-81A4-EDA146437956}"/>
    <cellStyle name="Normal 8 2 4 7 4" xfId="36047" xr:uid="{F4D766E2-CAAE-4046-A83C-5B41F592B1A7}"/>
    <cellStyle name="Normal 8 2 4 8" xfId="9361" xr:uid="{E67DEB6F-6EAC-431F-A2EF-20CE5B05CF2A}"/>
    <cellStyle name="Normal 8 2 4 8 2" xfId="28217" xr:uid="{4139031E-CFBC-496B-8A5D-EC4BD17E46EA}"/>
    <cellStyle name="Normal 8 2 4 8 2 2" xfId="46979" xr:uid="{28C3E6ED-CF7B-415F-932B-0EE07DEF1DBC}"/>
    <cellStyle name="Normal 8 2 4 8 3" xfId="18826" xr:uid="{8FAC7A4E-C8BD-4B4E-92AA-671385D17089}"/>
    <cellStyle name="Normal 8 2 4 8 4" xfId="37598" xr:uid="{189FE30A-8EE0-4719-94F7-44013683DE57}"/>
    <cellStyle name="Normal 8 2 4 9" xfId="22927" xr:uid="{51C45C39-29FF-4124-9701-5E6F88F219BA}"/>
    <cellStyle name="Normal 8 2 4 9 2" xfId="41695" xr:uid="{FD76DDB2-A13B-4458-AE6A-C90C5D426AC7}"/>
    <cellStyle name="Normal 8 2 5" xfId="1146" xr:uid="{0FB5FE70-6FAD-4F43-A547-D8059EB7857C}"/>
    <cellStyle name="Normal 8 2 5 10" xfId="13539" xr:uid="{E44AD629-25B8-4607-B693-25B176AAEDA5}"/>
    <cellStyle name="Normal 8 2 5 11" xfId="32317" xr:uid="{A752E5C0-3DE7-463B-A523-DCC8AA4176A0}"/>
    <cellStyle name="Normal 8 2 5 12" xfId="51715" xr:uid="{765E18CD-6B9A-4B6F-9A0F-465A4BA8F89F}"/>
    <cellStyle name="Normal 8 2 5 13" xfId="3884" xr:uid="{08109C27-EC14-4CF5-BB7D-327271211907}"/>
    <cellStyle name="Normal 8 2 5 14" xfId="59755" xr:uid="{C8C8FB98-87B6-4D87-9717-7716FB351D3D}"/>
    <cellStyle name="Normal 8 2 5 2" xfId="1352" xr:uid="{F9BED1BB-BC24-4A5C-83B9-E549478B5909}"/>
    <cellStyle name="Normal 8 2 5 2 10" xfId="51716" xr:uid="{5E143A5D-B60A-4D04-BC9D-B278B7BAA1FE}"/>
    <cellStyle name="Normal 8 2 5 2 11" xfId="3885" xr:uid="{7232EB5F-D1FD-44EE-BB56-56243EB34029}"/>
    <cellStyle name="Normal 8 2 5 2 12" xfId="59756" xr:uid="{C1AB6FB0-26FD-47D4-B18E-C70466E9AA4F}"/>
    <cellStyle name="Normal 8 2 5 2 2" xfId="2010" xr:uid="{1B90820E-7DFE-409F-A6DF-03AEC887F9C4}"/>
    <cellStyle name="Normal 8 2 5 2 2 10" xfId="59757" xr:uid="{F48E84AD-0791-478C-8443-B27D023ADEF4}"/>
    <cellStyle name="Normal 8 2 5 2 2 2" xfId="7640" xr:uid="{A17D1182-71BF-41CD-AA87-D0680FA30FC5}"/>
    <cellStyle name="Normal 8 2 5 2 2 2 2" xfId="12342" xr:uid="{83485DAE-0FA3-4BEA-8F70-F3D56E5E8F86}"/>
    <cellStyle name="Normal 8 2 5 2 2 2 2 2" xfId="31131" xr:uid="{7768F42D-27C0-4C58-A15B-5489203B9955}"/>
    <cellStyle name="Normal 8 2 5 2 2 2 2 2 2" xfId="49893" xr:uid="{461AB32F-9CDC-4D61-BB34-96F798B20FF2}"/>
    <cellStyle name="Normal 8 2 5 2 2 2 2 3" xfId="21740" xr:uid="{8A774DB8-BAF3-46B1-A8BF-D309E95C2304}"/>
    <cellStyle name="Normal 8 2 5 2 2 2 2 4" xfId="40512" xr:uid="{675DFD5D-5D21-45F3-87A2-730C3E9E9437}"/>
    <cellStyle name="Normal 8 2 5 2 2 2 3" xfId="26674" xr:uid="{B5CA98A6-EFF6-43E7-B738-18F16127E171}"/>
    <cellStyle name="Normal 8 2 5 2 2 2 3 2" xfId="45436" xr:uid="{F8310892-13D3-41EF-ADED-9441CB2E94DF}"/>
    <cellStyle name="Normal 8 2 5 2 2 2 4" xfId="17283" xr:uid="{2E522393-5E39-4710-BACB-D37BFAFA43C1}"/>
    <cellStyle name="Normal 8 2 5 2 2 2 5" xfId="36055" xr:uid="{9ED74D6B-5158-43EB-B3DE-81EEC4C23237}"/>
    <cellStyle name="Normal 8 2 5 2 2 2 6" xfId="54623" xr:uid="{4707AE25-E2F6-4191-8C53-E7271E4C2067}"/>
    <cellStyle name="Normal 8 2 5 2 2 2 7" xfId="62476" xr:uid="{48574399-3B26-4191-9524-741CF8B2121A}"/>
    <cellStyle name="Normal 8 2 5 2 2 3" xfId="12343" xr:uid="{A0DBD64C-257A-41FF-9E33-0DD5621FFFF0}"/>
    <cellStyle name="Normal 8 2 5 2 2 3 2" xfId="31132" xr:uid="{50D5F48D-0601-40D3-A4C6-00FA7B8F6857}"/>
    <cellStyle name="Normal 8 2 5 2 2 3 2 2" xfId="49894" xr:uid="{E84009D2-45F8-4A97-8EAD-8DF07A64CE86}"/>
    <cellStyle name="Normal 8 2 5 2 2 3 3" xfId="21741" xr:uid="{4B98E666-FA82-4C5F-A554-0FD44D7B63AC}"/>
    <cellStyle name="Normal 8 2 5 2 2 3 4" xfId="40513" xr:uid="{71A8D2A9-C562-4C76-A78A-1D658B41F30B}"/>
    <cellStyle name="Normal 8 2 5 2 2 3 5" xfId="54624" xr:uid="{7DDD6627-0596-495A-A47F-23377A9EA283}"/>
    <cellStyle name="Normal 8 2 5 2 2 3 6" xfId="62477" xr:uid="{8EEADC19-FAB5-43D6-BDAD-DF002490A273}"/>
    <cellStyle name="Normal 8 2 5 2 2 4" xfId="9369" xr:uid="{4D7C0004-C1A7-4D53-A691-049EE36AA727}"/>
    <cellStyle name="Normal 8 2 5 2 2 4 2" xfId="28225" xr:uid="{FF31EDEB-DE95-4AB0-AFFE-990BC211C0DA}"/>
    <cellStyle name="Normal 8 2 5 2 2 4 2 2" xfId="46987" xr:uid="{42EC5E8F-5513-4BE5-B771-29E08A92C0D6}"/>
    <cellStyle name="Normal 8 2 5 2 2 4 3" xfId="18834" xr:uid="{B8B9FC93-82D2-4E1D-B2E8-06E051CC2719}"/>
    <cellStyle name="Normal 8 2 5 2 2 4 4" xfId="37606" xr:uid="{7FC6728F-908D-489D-BF7E-CF7D2B35EAB6}"/>
    <cellStyle name="Normal 8 2 5 2 2 5" xfId="24207" xr:uid="{626AA816-DA03-4F57-8BCA-10282054D6A6}"/>
    <cellStyle name="Normal 8 2 5 2 2 5 2" xfId="42970" xr:uid="{8B983594-FD9C-4236-B610-BBEC62F090B9}"/>
    <cellStyle name="Normal 8 2 5 2 2 6" xfId="14816" xr:uid="{3B81497A-AD37-4EB9-A21D-E2388EBF5799}"/>
    <cellStyle name="Normal 8 2 5 2 2 7" xfId="33589" xr:uid="{54839FE1-32AA-4A93-9230-204EE57B1337}"/>
    <cellStyle name="Normal 8 2 5 2 2 8" xfId="51717" xr:uid="{84B4484A-6C74-4142-8088-07A1C4E4B924}"/>
    <cellStyle name="Normal 8 2 5 2 2 9" xfId="5160" xr:uid="{21419884-826F-49F9-8E37-101449A898FE}"/>
    <cellStyle name="Normal 8 2 5 2 3" xfId="5936" xr:uid="{A1D04124-D31E-46A9-94C3-E62C20C6B5E0}"/>
    <cellStyle name="Normal 8 2 5 2 3 2" xfId="12344" xr:uid="{CEC2FC7E-1D2C-4F89-B25A-A8C6AE226F1C}"/>
    <cellStyle name="Normal 8 2 5 2 3 2 2" xfId="31133" xr:uid="{3F11B5F0-9E6F-4492-8657-BE735310082E}"/>
    <cellStyle name="Normal 8 2 5 2 3 2 2 2" xfId="49895" xr:uid="{9E15D3A2-91C9-44D4-A520-0556FD0503BE}"/>
    <cellStyle name="Normal 8 2 5 2 3 2 3" xfId="21742" xr:uid="{13F44F36-7A63-4D33-9E3B-0CA40BEC7CCD}"/>
    <cellStyle name="Normal 8 2 5 2 3 2 4" xfId="40514" xr:uid="{B36AE32D-1295-49CB-9A67-48EFE6D313E8}"/>
    <cellStyle name="Normal 8 2 5 2 3 3" xfId="24983" xr:uid="{4E94902B-5D57-422B-B3B9-F0032CDA69EE}"/>
    <cellStyle name="Normal 8 2 5 2 3 3 2" xfId="43745" xr:uid="{E59AC81E-2CE8-40C4-9F79-417CD880C8A1}"/>
    <cellStyle name="Normal 8 2 5 2 3 4" xfId="15592" xr:uid="{BDD06C31-F2D5-4AA0-BA8D-52AFD95A9CAD}"/>
    <cellStyle name="Normal 8 2 5 2 3 5" xfId="34364" xr:uid="{B076BEA0-63F5-4E78-8CCB-1B9FC2B0E5BC}"/>
    <cellStyle name="Normal 8 2 5 2 3 6" xfId="54625" xr:uid="{7394CB84-F462-41F9-AA9A-8110C2436D88}"/>
    <cellStyle name="Normal 8 2 5 2 3 7" xfId="62478" xr:uid="{FBB229B3-B0DE-445D-8121-084E43462E6F}"/>
    <cellStyle name="Normal 8 2 5 2 4" xfId="4385" xr:uid="{E20D03CB-4BED-45E1-838D-8E9669F1B889}"/>
    <cellStyle name="Normal 8 2 5 2 4 2" xfId="12345" xr:uid="{AB3EAE4E-5BA5-4086-9C79-822B36F6B8D2}"/>
    <cellStyle name="Normal 8 2 5 2 4 2 2" xfId="31134" xr:uid="{DF607B66-6AC9-4045-BA53-4CFC82E74A66}"/>
    <cellStyle name="Normal 8 2 5 2 4 2 2 2" xfId="49896" xr:uid="{5A7BCB3D-9F80-416C-840D-D8481DE530BE}"/>
    <cellStyle name="Normal 8 2 5 2 4 2 3" xfId="21743" xr:uid="{CCC3654B-1B7F-44FF-BE07-07FFDD15D5E8}"/>
    <cellStyle name="Normal 8 2 5 2 4 2 4" xfId="40515" xr:uid="{385C8C08-FF8A-4979-B8AC-F6F62AD8FA8D}"/>
    <cellStyle name="Normal 8 2 5 2 4 3" xfId="23432" xr:uid="{D29B1F42-2289-49CE-9008-DC2A7CA1C0B2}"/>
    <cellStyle name="Normal 8 2 5 2 4 3 2" xfId="42195" xr:uid="{B002E972-1C6B-4F5E-8236-4C8E3744D2D5}"/>
    <cellStyle name="Normal 8 2 5 2 4 4" xfId="14041" xr:uid="{D4B75FEE-3D74-4C97-8F5C-5DB9D9CCE537}"/>
    <cellStyle name="Normal 8 2 5 2 4 5" xfId="32814" xr:uid="{D0F4EFC1-EDFC-40F3-8767-9D562537F09A}"/>
    <cellStyle name="Normal 8 2 5 2 4 6" xfId="54626" xr:uid="{B256B196-6881-4AFB-AFD5-F8F292665DBA}"/>
    <cellStyle name="Normal 8 2 5 2 4 7" xfId="62479" xr:uid="{30B27620-8896-410C-A061-60559F730AFB}"/>
    <cellStyle name="Normal 8 2 5 2 5" xfId="7639" xr:uid="{C40920F2-9165-4020-9026-CAE45D370173}"/>
    <cellStyle name="Normal 8 2 5 2 5 2" xfId="26673" xr:uid="{483C28D9-9C87-45FC-B0FD-C5D102A0F46D}"/>
    <cellStyle name="Normal 8 2 5 2 5 2 2" xfId="45435" xr:uid="{C5AF7D25-9FF3-4173-A81D-D017AC589209}"/>
    <cellStyle name="Normal 8 2 5 2 5 3" xfId="17282" xr:uid="{198BDB43-7CC3-4849-AF80-31A80F738757}"/>
    <cellStyle name="Normal 8 2 5 2 5 4" xfId="36054" xr:uid="{4ABE1EAD-A0CA-4953-8AE3-9D703F105922}"/>
    <cellStyle name="Normal 8 2 5 2 6" xfId="9368" xr:uid="{6CE5221B-6516-4847-A652-5B16D1AF9ED3}"/>
    <cellStyle name="Normal 8 2 5 2 6 2" xfId="28224" xr:uid="{4052E9EE-7811-4A18-B1FD-D499028DDFE1}"/>
    <cellStyle name="Normal 8 2 5 2 6 2 2" xfId="46986" xr:uid="{902C4DEF-3B6F-4913-8DC8-234C676C27CF}"/>
    <cellStyle name="Normal 8 2 5 2 6 3" xfId="18833" xr:uid="{A560BB8D-FCB5-4636-A558-1A91CA0E422A}"/>
    <cellStyle name="Normal 8 2 5 2 6 4" xfId="37605" xr:uid="{520E5275-8B74-4619-A28B-36CE3084006F}"/>
    <cellStyle name="Normal 8 2 5 2 7" xfId="22931" xr:uid="{6A382B91-DEAA-4FE5-8424-125D8B2161E5}"/>
    <cellStyle name="Normal 8 2 5 2 7 2" xfId="41699" xr:uid="{6AD0D0C3-6548-4449-BB40-727E48E0C185}"/>
    <cellStyle name="Normal 8 2 5 2 8" xfId="13540" xr:uid="{C18121BA-2D93-47B8-88B4-25133974B99F}"/>
    <cellStyle name="Normal 8 2 5 2 9" xfId="32318" xr:uid="{2E0C0DEE-2AE0-4095-81F3-7A8C6AFE7A94}"/>
    <cellStyle name="Normal 8 2 5 3" xfId="1804" xr:uid="{0F274CC6-30F3-4865-8BDA-9DB4482E4F39}"/>
    <cellStyle name="Normal 8 2 5 3 10" xfId="51718" xr:uid="{B5241E37-4D07-4342-8C5C-AA3159BC9BB0}"/>
    <cellStyle name="Normal 8 2 5 3 11" xfId="3886" xr:uid="{150C0321-AA66-42E8-9B5B-5C7FE7AB08D6}"/>
    <cellStyle name="Normal 8 2 5 3 12" xfId="59758" xr:uid="{93B78B32-82A1-42F3-82CB-13B6D5C290E2}"/>
    <cellStyle name="Normal 8 2 5 3 2" xfId="3084" xr:uid="{33D74609-DB9F-45BC-BEFD-C1AB3D8BE4CA}"/>
    <cellStyle name="Normal 8 2 5 3 2 10" xfId="59759" xr:uid="{C1BBF1E0-E4C1-4B0E-8E70-D1DFC950117B}"/>
    <cellStyle name="Normal 8 2 5 3 2 2" xfId="7642" xr:uid="{7E268449-BE64-4C46-B0CC-AFC9EC434866}"/>
    <cellStyle name="Normal 8 2 5 3 2 2 2" xfId="12346" xr:uid="{E716F0C5-E7B6-4ECC-83F0-3F05ED8878E6}"/>
    <cellStyle name="Normal 8 2 5 3 2 2 2 2" xfId="31135" xr:uid="{E239D775-B5A7-4582-991C-37BFFF92CAD8}"/>
    <cellStyle name="Normal 8 2 5 3 2 2 2 2 2" xfId="49897" xr:uid="{BB4BEC8F-59A4-48AE-BD49-3F93198497FB}"/>
    <cellStyle name="Normal 8 2 5 3 2 2 2 3" xfId="21744" xr:uid="{836C9D98-9777-499A-B472-3AD384A12751}"/>
    <cellStyle name="Normal 8 2 5 3 2 2 2 4" xfId="40516" xr:uid="{048AA3CF-49BF-4513-A4E1-20DD614B9E53}"/>
    <cellStyle name="Normal 8 2 5 3 2 2 3" xfId="26676" xr:uid="{E7989C58-6C90-4180-8657-09A32F40A964}"/>
    <cellStyle name="Normal 8 2 5 3 2 2 3 2" xfId="45438" xr:uid="{DD76C494-1CAC-41DA-8FF1-C03353A273D1}"/>
    <cellStyle name="Normal 8 2 5 3 2 2 4" xfId="17285" xr:uid="{E29284C1-8AE3-40F0-B465-B55639F07B78}"/>
    <cellStyle name="Normal 8 2 5 3 2 2 5" xfId="36057" xr:uid="{E6049330-ED26-4F6F-990E-8165B6522E9E}"/>
    <cellStyle name="Normal 8 2 5 3 2 2 6" xfId="54627" xr:uid="{408D7A08-21AD-404F-BB7C-D3AEC6CB496D}"/>
    <cellStyle name="Normal 8 2 5 3 2 2 7" xfId="62480" xr:uid="{1BFEADFB-D278-4E18-B20D-AF0EE518283C}"/>
    <cellStyle name="Normal 8 2 5 3 2 3" xfId="12347" xr:uid="{60F07277-24A8-47B3-B7EC-71CF711F9845}"/>
    <cellStyle name="Normal 8 2 5 3 2 3 2" xfId="31136" xr:uid="{69F436C7-2BDD-485A-8A22-9C93150A84A9}"/>
    <cellStyle name="Normal 8 2 5 3 2 3 2 2" xfId="49898" xr:uid="{DA3A9781-1530-49EF-9506-ED05D4F99E5A}"/>
    <cellStyle name="Normal 8 2 5 3 2 3 3" xfId="21745" xr:uid="{F83B2C2F-C3E0-40D8-ABEF-7EDABCDF2B10}"/>
    <cellStyle name="Normal 8 2 5 3 2 3 4" xfId="40517" xr:uid="{63A40370-616A-4F22-8DA2-9532D023A812}"/>
    <cellStyle name="Normal 8 2 5 3 2 3 5" xfId="54628" xr:uid="{1A0FFE44-50CE-4F5D-82F4-7D4EF74F091D}"/>
    <cellStyle name="Normal 8 2 5 3 2 3 6" xfId="62481" xr:uid="{FF5F0D7E-B932-4D25-A081-4793BAB14522}"/>
    <cellStyle name="Normal 8 2 5 3 2 4" xfId="9371" xr:uid="{BE27B9A7-930D-48BE-995E-80EFEA8EC2AC}"/>
    <cellStyle name="Normal 8 2 5 3 2 4 2" xfId="28227" xr:uid="{C678C341-3EFB-4C0D-BA82-58F96FDA7292}"/>
    <cellStyle name="Normal 8 2 5 3 2 4 2 2" xfId="46989" xr:uid="{8F0E03A5-C71E-4AE1-9A46-F5FD5ED22EF1}"/>
    <cellStyle name="Normal 8 2 5 3 2 4 3" xfId="18836" xr:uid="{00514F5E-79EE-4A95-9098-754CEB4FB36E}"/>
    <cellStyle name="Normal 8 2 5 3 2 4 4" xfId="37608" xr:uid="{C8F7D9FC-4822-406A-BF24-5348B7E3A305}"/>
    <cellStyle name="Normal 8 2 5 3 2 5" xfId="24425" xr:uid="{8B4BF4C0-7CB1-461D-B6BB-A35FE0BC8990}"/>
    <cellStyle name="Normal 8 2 5 3 2 5 2" xfId="43188" xr:uid="{51E80077-CDF7-4789-9ED3-5439A8426D54}"/>
    <cellStyle name="Normal 8 2 5 3 2 6" xfId="15034" xr:uid="{C76EC9CB-F075-464F-ADC2-B03AF5E5D454}"/>
    <cellStyle name="Normal 8 2 5 3 2 7" xfId="33807" xr:uid="{98FF8D2E-C17F-4E2D-AF83-2C1732ADBBDD}"/>
    <cellStyle name="Normal 8 2 5 3 2 8" xfId="51719" xr:uid="{F3A32266-D53D-427D-AC74-1B393F47366F}"/>
    <cellStyle name="Normal 8 2 5 3 2 9" xfId="5378" xr:uid="{BE0A2B86-8B8C-450A-A9BA-2C1CA8A48E5F}"/>
    <cellStyle name="Normal 8 2 5 3 3" xfId="6154" xr:uid="{61C40BE6-2C3B-4B21-9874-27990868920D}"/>
    <cellStyle name="Normal 8 2 5 3 3 2" xfId="12348" xr:uid="{1607B99B-2CE0-42D2-9608-A98DE6B59635}"/>
    <cellStyle name="Normal 8 2 5 3 3 2 2" xfId="31137" xr:uid="{D75CC4CC-52D9-426F-B167-D4A1A3932F71}"/>
    <cellStyle name="Normal 8 2 5 3 3 2 2 2" xfId="49899" xr:uid="{F4F78EAA-24BC-48CF-87B4-947FD92E1347}"/>
    <cellStyle name="Normal 8 2 5 3 3 2 3" xfId="21746" xr:uid="{43E7D84D-8F7A-4437-8A4F-16013BE2FFA2}"/>
    <cellStyle name="Normal 8 2 5 3 3 2 4" xfId="40518" xr:uid="{860B0D41-4BC3-4AD4-B13F-27319487C96A}"/>
    <cellStyle name="Normal 8 2 5 3 3 3" xfId="25201" xr:uid="{A84281A1-25E7-4C49-A23F-754A009B2FE3}"/>
    <cellStyle name="Normal 8 2 5 3 3 3 2" xfId="43963" xr:uid="{C1B5BA7E-AE32-414D-BA5E-61EF25F84600}"/>
    <cellStyle name="Normal 8 2 5 3 3 4" xfId="15810" xr:uid="{B51644CF-F1A6-446F-AC70-CBBD319B1115}"/>
    <cellStyle name="Normal 8 2 5 3 3 5" xfId="34582" xr:uid="{895C3519-5209-4254-A8DD-1745A47E702D}"/>
    <cellStyle name="Normal 8 2 5 3 3 6" xfId="54629" xr:uid="{4E06080B-6045-4312-9376-5BF10052951B}"/>
    <cellStyle name="Normal 8 2 5 3 3 7" xfId="62482" xr:uid="{F24EF61B-10A8-4F45-BF27-5E6A6A166AE8}"/>
    <cellStyle name="Normal 8 2 5 3 4" xfId="4603" xr:uid="{4F0C60EA-9703-4BDB-943E-C1B50AF769C6}"/>
    <cellStyle name="Normal 8 2 5 3 4 2" xfId="12349" xr:uid="{A47697C6-3BAC-4021-BB6A-42701C9E3B22}"/>
    <cellStyle name="Normal 8 2 5 3 4 2 2" xfId="31138" xr:uid="{DA8F6912-35CB-400D-A16A-877FC5317ED1}"/>
    <cellStyle name="Normal 8 2 5 3 4 2 2 2" xfId="49900" xr:uid="{9A3F1F5B-DF5D-4A99-9ACA-2A555080BB12}"/>
    <cellStyle name="Normal 8 2 5 3 4 2 3" xfId="21747" xr:uid="{B5BAD90B-1636-4A36-A8CC-BE2D408133E9}"/>
    <cellStyle name="Normal 8 2 5 3 4 2 4" xfId="40519" xr:uid="{5790D896-2F68-4D53-888F-7DB5C2935786}"/>
    <cellStyle name="Normal 8 2 5 3 4 3" xfId="23650" xr:uid="{67AA5745-24D5-4390-A267-7CDA4C0CD7A0}"/>
    <cellStyle name="Normal 8 2 5 3 4 3 2" xfId="42413" xr:uid="{BC474136-9B68-4CD7-AC46-90D52570F5CC}"/>
    <cellStyle name="Normal 8 2 5 3 4 4" xfId="14259" xr:uid="{08A26192-CCDC-4CE5-A484-C26A8CA8A239}"/>
    <cellStyle name="Normal 8 2 5 3 4 5" xfId="33032" xr:uid="{155FF2BD-9A60-4CE4-8558-AAFEBC58EAB5}"/>
    <cellStyle name="Normal 8 2 5 3 4 6" xfId="54630" xr:uid="{1CA6F1D7-ACF1-4D31-BA82-15FDFB4E5549}"/>
    <cellStyle name="Normal 8 2 5 3 4 7" xfId="62483" xr:uid="{6C2559E3-49C7-41E3-9A94-02E326105EF6}"/>
    <cellStyle name="Normal 8 2 5 3 5" xfId="7641" xr:uid="{43CB221F-7248-495C-8705-147020B730E0}"/>
    <cellStyle name="Normal 8 2 5 3 5 2" xfId="26675" xr:uid="{6EA1E3DF-1C01-4EC4-8393-8087DA336F80}"/>
    <cellStyle name="Normal 8 2 5 3 5 2 2" xfId="45437" xr:uid="{85E8C7D8-F19C-499C-814B-7D5BEC7D4B42}"/>
    <cellStyle name="Normal 8 2 5 3 5 3" xfId="17284" xr:uid="{0BBB03B2-B295-445A-9AD0-AE9DC54F1018}"/>
    <cellStyle name="Normal 8 2 5 3 5 4" xfId="36056" xr:uid="{BCD598DD-FE7B-440C-94D7-9E8A881A8E67}"/>
    <cellStyle name="Normal 8 2 5 3 6" xfId="9370" xr:uid="{3CC27C79-FDDE-433B-9587-0EA07AC69613}"/>
    <cellStyle name="Normal 8 2 5 3 6 2" xfId="28226" xr:uid="{4678CC5D-845E-4E88-BD78-2E579513AC96}"/>
    <cellStyle name="Normal 8 2 5 3 6 2 2" xfId="46988" xr:uid="{BDE39339-8933-477E-9C81-A66980D4FC2E}"/>
    <cellStyle name="Normal 8 2 5 3 6 3" xfId="18835" xr:uid="{A41E730E-7967-49B2-BACF-CC25ABD81377}"/>
    <cellStyle name="Normal 8 2 5 3 6 4" xfId="37607" xr:uid="{13495BFF-53EF-4113-B1BA-D60DF272EDA7}"/>
    <cellStyle name="Normal 8 2 5 3 7" xfId="22932" xr:uid="{97114518-CEA2-4E15-95DA-0E37D06007C2}"/>
    <cellStyle name="Normal 8 2 5 3 7 2" xfId="41700" xr:uid="{4E67DC30-4B17-476B-8445-6ABB8F60CBBE}"/>
    <cellStyle name="Normal 8 2 5 3 8" xfId="13541" xr:uid="{C49702E4-0BD1-496A-8DCA-1F6C3E4FAA04}"/>
    <cellStyle name="Normal 8 2 5 3 9" xfId="32319" xr:uid="{7005DA29-F1D2-4B15-9270-A8498D718C83}"/>
    <cellStyle name="Normal 8 2 5 4" xfId="1598" xr:uid="{4C68E1D4-B610-443E-AAD6-7E574A297247}"/>
    <cellStyle name="Normal 8 2 5 4 10" xfId="59760" xr:uid="{B71EE091-4730-4B7E-9735-E95835FB35AB}"/>
    <cellStyle name="Normal 8 2 5 4 2" xfId="7643" xr:uid="{CB987FFC-54C4-485B-9CC0-02557C72108B}"/>
    <cellStyle name="Normal 8 2 5 4 2 2" xfId="12350" xr:uid="{C148B676-01CC-4B38-94A4-D41179130534}"/>
    <cellStyle name="Normal 8 2 5 4 2 2 2" xfId="31139" xr:uid="{089D6BB2-4690-4154-9BDB-5ABB14C0F907}"/>
    <cellStyle name="Normal 8 2 5 4 2 2 2 2" xfId="49901" xr:uid="{ADA355E6-E4D8-4779-A1F4-3721F68C4411}"/>
    <cellStyle name="Normal 8 2 5 4 2 2 3" xfId="21748" xr:uid="{B69F727B-CF4E-4299-BA25-F16B68DBC348}"/>
    <cellStyle name="Normal 8 2 5 4 2 2 4" xfId="40520" xr:uid="{9D5A898E-A0E1-482A-87DA-96040E9E6174}"/>
    <cellStyle name="Normal 8 2 5 4 2 3" xfId="26677" xr:uid="{FF962DCC-751C-4DC6-81E6-1C95F4A488B4}"/>
    <cellStyle name="Normal 8 2 5 4 2 3 2" xfId="45439" xr:uid="{0415A526-B36D-4A2C-AFEF-35507BB6BE52}"/>
    <cellStyle name="Normal 8 2 5 4 2 4" xfId="17286" xr:uid="{63840E79-C11B-4036-9C20-EA73B7CFE8CF}"/>
    <cellStyle name="Normal 8 2 5 4 2 5" xfId="36058" xr:uid="{2D71494A-5021-4F74-A689-501968F2BC34}"/>
    <cellStyle name="Normal 8 2 5 4 2 6" xfId="54631" xr:uid="{9FD9BF4E-FEDD-4C25-AC96-9A5E6AE7BB36}"/>
    <cellStyle name="Normal 8 2 5 4 2 7" xfId="62484" xr:uid="{5C3870EA-6093-4ADC-8DE8-0E8B058BC04C}"/>
    <cellStyle name="Normal 8 2 5 4 3" xfId="12351" xr:uid="{1312AADF-2104-4267-AF54-4BC271715C14}"/>
    <cellStyle name="Normal 8 2 5 4 3 2" xfId="31140" xr:uid="{95B720A4-7875-443C-8E4C-74D377AC6FE4}"/>
    <cellStyle name="Normal 8 2 5 4 3 2 2" xfId="49902" xr:uid="{98BC4159-253A-4075-8225-93FD204DAF52}"/>
    <cellStyle name="Normal 8 2 5 4 3 3" xfId="21749" xr:uid="{CD029839-586D-4A84-BC64-FA430CE69F6A}"/>
    <cellStyle name="Normal 8 2 5 4 3 4" xfId="40521" xr:uid="{1D60AB61-92A4-4781-81E0-8EC946DAB4C1}"/>
    <cellStyle name="Normal 8 2 5 4 3 5" xfId="54632" xr:uid="{167028A9-B681-458B-996C-397C795152F8}"/>
    <cellStyle name="Normal 8 2 5 4 3 6" xfId="62485" xr:uid="{879C5790-0DC9-4752-BAD4-73582B9F42CF}"/>
    <cellStyle name="Normal 8 2 5 4 4" xfId="9372" xr:uid="{4AC7116F-FD99-42B3-BF87-E30F8744AE8E}"/>
    <cellStyle name="Normal 8 2 5 4 4 2" xfId="28228" xr:uid="{D06855CE-FC4E-41F2-8CA7-AFC20938052F}"/>
    <cellStyle name="Normal 8 2 5 4 4 2 2" xfId="46990" xr:uid="{4D0B0C3A-48A1-4C34-BF5D-3DE2B418BB95}"/>
    <cellStyle name="Normal 8 2 5 4 4 3" xfId="18837" xr:uid="{88BB4B53-70E1-4F3C-A59B-EAED62003CAD}"/>
    <cellStyle name="Normal 8 2 5 4 4 4" xfId="37609" xr:uid="{EF460223-207C-41F8-A149-806461657FA5}"/>
    <cellStyle name="Normal 8 2 5 4 5" xfId="23992" xr:uid="{5B7E16AD-11B9-464C-9C1C-B1DCBF92E472}"/>
    <cellStyle name="Normal 8 2 5 4 5 2" xfId="42755" xr:uid="{89785CEB-5460-42A2-9BC0-403EB86D5995}"/>
    <cellStyle name="Normal 8 2 5 4 6" xfId="14601" xr:uid="{CF2E1C9D-6939-40D6-AF50-13253BABCADA}"/>
    <cellStyle name="Normal 8 2 5 4 7" xfId="33374" xr:uid="{7A2AFFC4-3991-47E4-B16C-A51F2CA7EE5C}"/>
    <cellStyle name="Normal 8 2 5 4 8" xfId="51720" xr:uid="{7E51C789-9FF4-43D7-A749-0176D28746A4}"/>
    <cellStyle name="Normal 8 2 5 4 9" xfId="4945" xr:uid="{E7C428C6-AE63-4580-B8FA-CA91136AB6ED}"/>
    <cellStyle name="Normal 8 2 5 5" xfId="5721" xr:uid="{0A2099B8-6464-4137-B0F2-62CCD06B842D}"/>
    <cellStyle name="Normal 8 2 5 5 2" xfId="12352" xr:uid="{937DFD2B-906C-430A-B779-96737040B4D1}"/>
    <cellStyle name="Normal 8 2 5 5 2 2" xfId="31141" xr:uid="{DF68FC19-3143-487D-9500-FEEAF0B90E1A}"/>
    <cellStyle name="Normal 8 2 5 5 2 2 2" xfId="49903" xr:uid="{10ED6C72-F43C-4D4D-BE98-75250844ADDC}"/>
    <cellStyle name="Normal 8 2 5 5 2 3" xfId="21750" xr:uid="{4D4A0440-43FA-451F-B912-FFED21B0905B}"/>
    <cellStyle name="Normal 8 2 5 5 2 4" xfId="40522" xr:uid="{8197EA1D-A56F-4C42-BCFD-02DF80D2D441}"/>
    <cellStyle name="Normal 8 2 5 5 3" xfId="24768" xr:uid="{D2FD0796-B03E-4293-8D44-2B909E10F564}"/>
    <cellStyle name="Normal 8 2 5 5 3 2" xfId="43530" xr:uid="{BA12CE68-6152-4AD7-BA64-0BE0EC0C5120}"/>
    <cellStyle name="Normal 8 2 5 5 4" xfId="15377" xr:uid="{5D68BEAC-D519-4ACA-8BFE-9488DECCFDD7}"/>
    <cellStyle name="Normal 8 2 5 5 5" xfId="34149" xr:uid="{E252B339-A67F-4D82-8B49-4612FF133BD2}"/>
    <cellStyle name="Normal 8 2 5 5 6" xfId="54633" xr:uid="{9DF6AC0A-7A6A-4424-BF8A-6C86ACFB96DD}"/>
    <cellStyle name="Normal 8 2 5 5 7" xfId="62486" xr:uid="{011F635D-559B-401D-BF19-F61F514B2A1C}"/>
    <cellStyle name="Normal 8 2 5 6" xfId="4170" xr:uid="{07CBB112-0887-4079-8580-D1C2CD5770B4}"/>
    <cellStyle name="Normal 8 2 5 6 2" xfId="12353" xr:uid="{20A1CDB3-3DC0-44E0-AD4A-993013FE5713}"/>
    <cellStyle name="Normal 8 2 5 6 2 2" xfId="31142" xr:uid="{E3F8CD6C-7D10-4D2B-8C0D-DCC519BD5180}"/>
    <cellStyle name="Normal 8 2 5 6 2 2 2" xfId="49904" xr:uid="{C904E379-EFD6-4F44-B66B-F6775104B45A}"/>
    <cellStyle name="Normal 8 2 5 6 2 3" xfId="21751" xr:uid="{78A842B2-1520-4736-95E9-362C68DCD0B7}"/>
    <cellStyle name="Normal 8 2 5 6 2 4" xfId="40523" xr:uid="{12AF1913-6068-43A5-BCD7-844C1EE6DD37}"/>
    <cellStyle name="Normal 8 2 5 6 3" xfId="23217" xr:uid="{B7626A7E-FA5E-4215-94E9-BC80E2FB1099}"/>
    <cellStyle name="Normal 8 2 5 6 3 2" xfId="41980" xr:uid="{CFC2EC30-676A-48BB-8691-437774F904A3}"/>
    <cellStyle name="Normal 8 2 5 6 4" xfId="13826" xr:uid="{7A20C52B-A8E3-41AE-96FA-5442393AA5EF}"/>
    <cellStyle name="Normal 8 2 5 6 5" xfId="32599" xr:uid="{8A745C98-46DB-48B7-A097-DB4E78E137BB}"/>
    <cellStyle name="Normal 8 2 5 6 6" xfId="54634" xr:uid="{6385C246-0371-4634-892B-F03E9211AF17}"/>
    <cellStyle name="Normal 8 2 5 6 7" xfId="62487" xr:uid="{4A7A5A3A-BE25-4E21-8188-8B19F00CDCFD}"/>
    <cellStyle name="Normal 8 2 5 7" xfId="7638" xr:uid="{493AE52D-E03F-4590-A090-F30DF866DE6B}"/>
    <cellStyle name="Normal 8 2 5 7 2" xfId="26672" xr:uid="{EBA2016C-1249-4BFA-8927-09BD8E95D017}"/>
    <cellStyle name="Normal 8 2 5 7 2 2" xfId="45434" xr:uid="{0D41EB18-2A87-48B7-A221-15B6B13E93A8}"/>
    <cellStyle name="Normal 8 2 5 7 3" xfId="17281" xr:uid="{CC963223-6FB9-468E-821A-2FFAD271A124}"/>
    <cellStyle name="Normal 8 2 5 7 4" xfId="36053" xr:uid="{4A91EB91-DA63-4391-B5E8-EA0E1E3C35FF}"/>
    <cellStyle name="Normal 8 2 5 8" xfId="9367" xr:uid="{8E6E8FB4-79EF-4652-A7FA-E72F95611A13}"/>
    <cellStyle name="Normal 8 2 5 8 2" xfId="28223" xr:uid="{FAB3BF65-95B0-4D14-9D28-482C1ECF66A0}"/>
    <cellStyle name="Normal 8 2 5 8 2 2" xfId="46985" xr:uid="{8593043A-419F-48A3-925A-6C8597462383}"/>
    <cellStyle name="Normal 8 2 5 8 3" xfId="18832" xr:uid="{982A38CD-2AF6-45B0-8FAC-99E1F4750BE1}"/>
    <cellStyle name="Normal 8 2 5 8 4" xfId="37604" xr:uid="{5AD199F3-3C55-47A4-B589-7A2D8643D173}"/>
    <cellStyle name="Normal 8 2 5 9" xfId="22930" xr:uid="{EC2D35ED-981E-4BE1-817E-564EF8A5BDA8}"/>
    <cellStyle name="Normal 8 2 5 9 2" xfId="41698" xr:uid="{4D0162DC-14EB-4057-8AE5-5311BE4A085B}"/>
    <cellStyle name="Normal 8 2 6" xfId="1228" xr:uid="{F102A001-E361-458A-8BCF-131C0171E1EF}"/>
    <cellStyle name="Normal 8 2 6 10" xfId="13542" xr:uid="{4CFFD348-FD4A-44EA-8D48-448384BF902A}"/>
    <cellStyle name="Normal 8 2 6 11" xfId="32320" xr:uid="{796AAAF0-824C-479D-A083-5B458ACAD899}"/>
    <cellStyle name="Normal 8 2 6 12" xfId="51721" xr:uid="{FDA072A4-591C-4EF0-B288-1F556B76135A}"/>
    <cellStyle name="Normal 8 2 6 13" xfId="3887" xr:uid="{B1BD2B16-DE6B-4EC0-81B8-2DF24916E6D5}"/>
    <cellStyle name="Normal 8 2 6 14" xfId="59761" xr:uid="{C5B71305-FABB-4967-9CBD-E624CB9F0898}"/>
    <cellStyle name="Normal 8 2 6 2" xfId="1434" xr:uid="{216129D7-13E3-480D-8495-01EE0E0289CF}"/>
    <cellStyle name="Normal 8 2 6 2 10" xfId="51722" xr:uid="{10AE5F70-F8AE-4A88-871F-0B7337CDBA54}"/>
    <cellStyle name="Normal 8 2 6 2 11" xfId="3888" xr:uid="{DC9A21C9-1E7C-443C-B9C6-C8926A2E5829}"/>
    <cellStyle name="Normal 8 2 6 2 12" xfId="59762" xr:uid="{D808357B-372C-410C-B365-166DD6E74D14}"/>
    <cellStyle name="Normal 8 2 6 2 2" xfId="2092" xr:uid="{7F6454E0-8167-4704-977F-79AD433306F8}"/>
    <cellStyle name="Normal 8 2 6 2 2 10" xfId="59763" xr:uid="{9790EADA-13A3-4CDF-8B7E-4674F0C94048}"/>
    <cellStyle name="Normal 8 2 6 2 2 2" xfId="7646" xr:uid="{F81FD353-B2EF-4A69-BE40-C58DDB712F05}"/>
    <cellStyle name="Normal 8 2 6 2 2 2 2" xfId="12354" xr:uid="{FEB13431-0788-48C5-BB32-C581CC91014A}"/>
    <cellStyle name="Normal 8 2 6 2 2 2 2 2" xfId="31143" xr:uid="{EDFA354F-1128-42B6-92BA-9BCA68BCB8E1}"/>
    <cellStyle name="Normal 8 2 6 2 2 2 2 2 2" xfId="49905" xr:uid="{0F87E86E-59F6-4075-BEB4-349A79F18A7D}"/>
    <cellStyle name="Normal 8 2 6 2 2 2 2 3" xfId="21752" xr:uid="{275DA95C-3AE8-4C0B-939F-433EB44C15C9}"/>
    <cellStyle name="Normal 8 2 6 2 2 2 2 4" xfId="40524" xr:uid="{7B21343C-260B-4A36-9AB4-36F9240A510E}"/>
    <cellStyle name="Normal 8 2 6 2 2 2 3" xfId="26680" xr:uid="{195DFE35-1E2A-44DB-8610-BE1DD51113E6}"/>
    <cellStyle name="Normal 8 2 6 2 2 2 3 2" xfId="45442" xr:uid="{E6B44EF8-E912-4EC0-B7C4-10722461CE09}"/>
    <cellStyle name="Normal 8 2 6 2 2 2 4" xfId="17289" xr:uid="{9C1BE6F7-8162-4EDD-87EA-B25A8AEF9981}"/>
    <cellStyle name="Normal 8 2 6 2 2 2 5" xfId="36061" xr:uid="{916FEE28-3EB8-4F30-921D-6E6CE1E7A461}"/>
    <cellStyle name="Normal 8 2 6 2 2 2 6" xfId="54635" xr:uid="{ADA20EE6-834B-4CC1-8333-877B54ED59AC}"/>
    <cellStyle name="Normal 8 2 6 2 2 2 7" xfId="62488" xr:uid="{21F5D93B-4006-4EF2-8288-957F74B20B4A}"/>
    <cellStyle name="Normal 8 2 6 2 2 3" xfId="12355" xr:uid="{ACD0E6F4-2561-416D-80CD-5755CD91E02A}"/>
    <cellStyle name="Normal 8 2 6 2 2 3 2" xfId="31144" xr:uid="{0A18E886-D557-480D-9271-5AB189734793}"/>
    <cellStyle name="Normal 8 2 6 2 2 3 2 2" xfId="49906" xr:uid="{ED2872EE-42B8-448F-BF8A-7EA2F77075BD}"/>
    <cellStyle name="Normal 8 2 6 2 2 3 3" xfId="21753" xr:uid="{26385D42-F8C2-4140-9882-01904C5782C9}"/>
    <cellStyle name="Normal 8 2 6 2 2 3 4" xfId="40525" xr:uid="{DD570132-A2DD-4E3B-8C56-A90596B1D61F}"/>
    <cellStyle name="Normal 8 2 6 2 2 3 5" xfId="54636" xr:uid="{1A9663F5-029E-41B0-8D96-CF00B21EA586}"/>
    <cellStyle name="Normal 8 2 6 2 2 3 6" xfId="62489" xr:uid="{1CFFDA57-B663-472E-822F-CFA44230ECF7}"/>
    <cellStyle name="Normal 8 2 6 2 2 4" xfId="9375" xr:uid="{78878D0E-3C5B-47F0-A3D4-F5DD3B6D84BF}"/>
    <cellStyle name="Normal 8 2 6 2 2 4 2" xfId="28231" xr:uid="{221CA75C-CF79-4C0B-8FC2-C8A6FDAB1655}"/>
    <cellStyle name="Normal 8 2 6 2 2 4 2 2" xfId="46993" xr:uid="{E06EDE93-6FF5-472A-817A-2E6122C8728A}"/>
    <cellStyle name="Normal 8 2 6 2 2 4 3" xfId="18840" xr:uid="{BEE0B927-8CD8-44E0-A235-065609F99B3E}"/>
    <cellStyle name="Normal 8 2 6 2 2 4 4" xfId="37612" xr:uid="{C615FBB4-02AB-4937-AE1D-3D6381B7EE32}"/>
    <cellStyle name="Normal 8 2 6 2 2 5" xfId="24250" xr:uid="{98AC0EF5-2BFC-4F16-81E0-180A91139228}"/>
    <cellStyle name="Normal 8 2 6 2 2 5 2" xfId="43013" xr:uid="{200C0EB2-F7FA-4427-A773-7ECA45218BCB}"/>
    <cellStyle name="Normal 8 2 6 2 2 6" xfId="14859" xr:uid="{B7265314-B9EE-46A3-9B1D-A1714C2B877C}"/>
    <cellStyle name="Normal 8 2 6 2 2 7" xfId="33632" xr:uid="{A90643A1-829A-4B1F-8326-ADF73E5ED0BF}"/>
    <cellStyle name="Normal 8 2 6 2 2 8" xfId="51723" xr:uid="{47265367-CCF5-47E7-9547-2860E35E0F03}"/>
    <cellStyle name="Normal 8 2 6 2 2 9" xfId="5203" xr:uid="{8B541D38-3F04-4BAF-9B1E-674C709DD3DE}"/>
    <cellStyle name="Normal 8 2 6 2 3" xfId="5979" xr:uid="{C161C6DE-09EF-4AC1-8436-FBEC4667E133}"/>
    <cellStyle name="Normal 8 2 6 2 3 2" xfId="12356" xr:uid="{5D639331-FE62-435C-A28F-2015036FFAC0}"/>
    <cellStyle name="Normal 8 2 6 2 3 2 2" xfId="31145" xr:uid="{0DA9BEBB-0C28-4B6B-8A17-FA9F231AA255}"/>
    <cellStyle name="Normal 8 2 6 2 3 2 2 2" xfId="49907" xr:uid="{5B9272CB-634B-44DD-A26E-84CC5A208DC1}"/>
    <cellStyle name="Normal 8 2 6 2 3 2 3" xfId="21754" xr:uid="{EA1BD308-DD9A-43FC-8AD2-F2187B81FD58}"/>
    <cellStyle name="Normal 8 2 6 2 3 2 4" xfId="40526" xr:uid="{FA86B7E7-9871-4371-B09D-B79F87B7BF0E}"/>
    <cellStyle name="Normal 8 2 6 2 3 3" xfId="25026" xr:uid="{EC869995-E295-4ED9-8995-43100878F7CA}"/>
    <cellStyle name="Normal 8 2 6 2 3 3 2" xfId="43788" xr:uid="{12D76025-2172-4F03-B135-1B5E2FDC6614}"/>
    <cellStyle name="Normal 8 2 6 2 3 4" xfId="15635" xr:uid="{CE5DD2A1-9ACF-45A9-8E6F-6EA22204082E}"/>
    <cellStyle name="Normal 8 2 6 2 3 5" xfId="34407" xr:uid="{E00AAAC0-4354-4F05-8DB4-9E72141C5914}"/>
    <cellStyle name="Normal 8 2 6 2 3 6" xfId="54637" xr:uid="{5FBF15D7-078D-485E-818E-4741E7248FB4}"/>
    <cellStyle name="Normal 8 2 6 2 3 7" xfId="62490" xr:uid="{67F3D945-6323-407A-9A9A-703A7DFD6200}"/>
    <cellStyle name="Normal 8 2 6 2 4" xfId="4428" xr:uid="{80448E47-2A08-43B7-A744-A5EEF0FA9D93}"/>
    <cellStyle name="Normal 8 2 6 2 4 2" xfId="12357" xr:uid="{28EABD0D-9E39-4F00-B718-6E346BD377C6}"/>
    <cellStyle name="Normal 8 2 6 2 4 2 2" xfId="31146" xr:uid="{7016A37D-A073-41C7-8A14-22930DA71406}"/>
    <cellStyle name="Normal 8 2 6 2 4 2 2 2" xfId="49908" xr:uid="{F7C65BA3-7AAF-4987-900E-0D0634BF3A51}"/>
    <cellStyle name="Normal 8 2 6 2 4 2 3" xfId="21755" xr:uid="{129AA329-35B6-4B28-901D-71C7B7190D6A}"/>
    <cellStyle name="Normal 8 2 6 2 4 2 4" xfId="40527" xr:uid="{9AFE5ABE-6FE0-4215-AC29-1F74F6C21474}"/>
    <cellStyle name="Normal 8 2 6 2 4 3" xfId="23475" xr:uid="{B7A03C8D-8EA9-4E13-9656-25CE0DA73408}"/>
    <cellStyle name="Normal 8 2 6 2 4 3 2" xfId="42238" xr:uid="{FBBB0C99-4511-4560-AB0A-D0F9F0B014C0}"/>
    <cellStyle name="Normal 8 2 6 2 4 4" xfId="14084" xr:uid="{51DBC70C-B320-4953-B856-0BF117E87646}"/>
    <cellStyle name="Normal 8 2 6 2 4 5" xfId="32857" xr:uid="{41943E33-A8B5-414D-A9CC-FA768001CA74}"/>
    <cellStyle name="Normal 8 2 6 2 4 6" xfId="54638" xr:uid="{80F6A3AB-C2A1-4CD1-AD3D-3089F909DD06}"/>
    <cellStyle name="Normal 8 2 6 2 4 7" xfId="62491" xr:uid="{70BD59CE-024E-45A0-B20C-AE8303828DB2}"/>
    <cellStyle name="Normal 8 2 6 2 5" xfId="7645" xr:uid="{11747992-C47E-4728-8861-57CB7A4DE79D}"/>
    <cellStyle name="Normal 8 2 6 2 5 2" xfId="26679" xr:uid="{35343BA1-897D-479A-A82D-76CE7B21661B}"/>
    <cellStyle name="Normal 8 2 6 2 5 2 2" xfId="45441" xr:uid="{067C1746-6FF2-47EC-B682-07712E28E7C7}"/>
    <cellStyle name="Normal 8 2 6 2 5 3" xfId="17288" xr:uid="{116491B0-F7D8-40ED-B4BE-AD3ABBEF8D8A}"/>
    <cellStyle name="Normal 8 2 6 2 5 4" xfId="36060" xr:uid="{1F3F2D86-7C80-4746-8F66-0FCB010D52BF}"/>
    <cellStyle name="Normal 8 2 6 2 6" xfId="9374" xr:uid="{931ACC79-E63F-4B8E-AB85-FCDCBC993DC0}"/>
    <cellStyle name="Normal 8 2 6 2 6 2" xfId="28230" xr:uid="{FE933E8E-DBE0-4B7A-A71A-A6759A078620}"/>
    <cellStyle name="Normal 8 2 6 2 6 2 2" xfId="46992" xr:uid="{54DC5426-13E3-488F-80AC-B63FAE78249D}"/>
    <cellStyle name="Normal 8 2 6 2 6 3" xfId="18839" xr:uid="{3FF5F1CB-7A23-4CAF-954E-AC31463A00C1}"/>
    <cellStyle name="Normal 8 2 6 2 6 4" xfId="37611" xr:uid="{ED828F0F-A78E-4B51-83E3-F4C50402A0CC}"/>
    <cellStyle name="Normal 8 2 6 2 7" xfId="22934" xr:uid="{96D95A96-D776-4121-90D5-CFAFB9B5EE66}"/>
    <cellStyle name="Normal 8 2 6 2 7 2" xfId="41702" xr:uid="{BFEB638E-74A9-46ED-93E0-980B3668DD1B}"/>
    <cellStyle name="Normal 8 2 6 2 8" xfId="13543" xr:uid="{0B11E434-7426-4880-B630-1CEB59795D4F}"/>
    <cellStyle name="Normal 8 2 6 2 9" xfId="32321" xr:uid="{E9AEF17D-6DB8-4F19-9C17-60A269447004}"/>
    <cellStyle name="Normal 8 2 6 3" xfId="1886" xr:uid="{B7D8FB40-EBF0-4FCA-BCF7-E915296977B6}"/>
    <cellStyle name="Normal 8 2 6 3 10" xfId="51724" xr:uid="{339AF7C3-1771-4BCD-A617-FCDD2F66BC2E}"/>
    <cellStyle name="Normal 8 2 6 3 11" xfId="3889" xr:uid="{25CD077B-F672-419F-888B-53995A441851}"/>
    <cellStyle name="Normal 8 2 6 3 12" xfId="59764" xr:uid="{33150853-79D2-43E6-A894-EACF6973CEB2}"/>
    <cellStyle name="Normal 8 2 6 3 2" xfId="3085" xr:uid="{78084586-1F8C-4D54-8533-F709D49D8E96}"/>
    <cellStyle name="Normal 8 2 6 3 2 10" xfId="59765" xr:uid="{7BF66223-EDFF-441B-B96B-B57E58D0DA63}"/>
    <cellStyle name="Normal 8 2 6 3 2 2" xfId="7648" xr:uid="{5882FB4B-DCAE-4EFE-BE4D-464B9C5D61EF}"/>
    <cellStyle name="Normal 8 2 6 3 2 2 2" xfId="12358" xr:uid="{DAF49245-4884-474A-9E05-485F24F9CD0F}"/>
    <cellStyle name="Normal 8 2 6 3 2 2 2 2" xfId="31147" xr:uid="{51268CC2-D9AB-49BC-9097-024B52DC9A3D}"/>
    <cellStyle name="Normal 8 2 6 3 2 2 2 2 2" xfId="49909" xr:uid="{8B8713C5-EAA8-4ECE-AFDB-6F0EFE84887C}"/>
    <cellStyle name="Normal 8 2 6 3 2 2 2 3" xfId="21756" xr:uid="{317B7B2C-6487-4DD0-8269-3D61A5FD9930}"/>
    <cellStyle name="Normal 8 2 6 3 2 2 2 4" xfId="40528" xr:uid="{4A05012F-5876-4C83-BB5D-7E0AC7F49F94}"/>
    <cellStyle name="Normal 8 2 6 3 2 2 3" xfId="26682" xr:uid="{E081399C-3E1B-4E86-9B5C-4C2CF3516FB5}"/>
    <cellStyle name="Normal 8 2 6 3 2 2 3 2" xfId="45444" xr:uid="{6F204D10-50AC-41B5-8E76-B49C42571D73}"/>
    <cellStyle name="Normal 8 2 6 3 2 2 4" xfId="17291" xr:uid="{A20B07FC-0C41-44C1-80AA-8372C186E588}"/>
    <cellStyle name="Normal 8 2 6 3 2 2 5" xfId="36063" xr:uid="{B4722EA8-972A-47AB-AA44-35EE527AF1D5}"/>
    <cellStyle name="Normal 8 2 6 3 2 2 6" xfId="54639" xr:uid="{E538844F-46FF-40F1-9B93-84EC20125372}"/>
    <cellStyle name="Normal 8 2 6 3 2 2 7" xfId="62492" xr:uid="{3D0480DA-7C05-47FF-859D-F68F5644991A}"/>
    <cellStyle name="Normal 8 2 6 3 2 3" xfId="12359" xr:uid="{4BD91CBD-476C-4F33-A072-CA1C1308024D}"/>
    <cellStyle name="Normal 8 2 6 3 2 3 2" xfId="31148" xr:uid="{7D5944F1-E524-4212-8AA8-FF653B4DD486}"/>
    <cellStyle name="Normal 8 2 6 3 2 3 2 2" xfId="49910" xr:uid="{F4F1C283-B1CD-4E20-8BA2-1793D6734D95}"/>
    <cellStyle name="Normal 8 2 6 3 2 3 3" xfId="21757" xr:uid="{F3F7371C-79D5-41B3-A302-F550E6243871}"/>
    <cellStyle name="Normal 8 2 6 3 2 3 4" xfId="40529" xr:uid="{59967674-F757-41D0-B1AB-D44BC1D0397A}"/>
    <cellStyle name="Normal 8 2 6 3 2 3 5" xfId="54640" xr:uid="{48D2D16D-1901-4713-A99F-C007CD9DD107}"/>
    <cellStyle name="Normal 8 2 6 3 2 3 6" xfId="62493" xr:uid="{B2FC3699-B93D-4994-B873-287A2303E8E9}"/>
    <cellStyle name="Normal 8 2 6 3 2 4" xfId="9377" xr:uid="{45ED6E86-CF60-4811-A3F8-0D2148BE93AA}"/>
    <cellStyle name="Normal 8 2 6 3 2 4 2" xfId="28233" xr:uid="{338B2A57-60C9-42EF-8A78-EAC53BE791C0}"/>
    <cellStyle name="Normal 8 2 6 3 2 4 2 2" xfId="46995" xr:uid="{05377B6F-5EF6-4BFB-86F0-A0B1C37C3B86}"/>
    <cellStyle name="Normal 8 2 6 3 2 4 3" xfId="18842" xr:uid="{601560A2-D9C9-4C3E-8894-8D6EE6B08F6D}"/>
    <cellStyle name="Normal 8 2 6 3 2 4 4" xfId="37614" xr:uid="{5F73DEA5-FDDE-43E6-BD1C-B948360CFF18}"/>
    <cellStyle name="Normal 8 2 6 3 2 5" xfId="24468" xr:uid="{5F270E72-4E5E-4BB7-A51C-2443AD4481FC}"/>
    <cellStyle name="Normal 8 2 6 3 2 5 2" xfId="43231" xr:uid="{8BD7B09D-C582-4721-8E49-B05786CA6F13}"/>
    <cellStyle name="Normal 8 2 6 3 2 6" xfId="15077" xr:uid="{9AE2EFEA-FA4A-424D-9F06-A738C8F5D682}"/>
    <cellStyle name="Normal 8 2 6 3 2 7" xfId="33850" xr:uid="{0FE36752-9027-415A-886E-0617CE26D88A}"/>
    <cellStyle name="Normal 8 2 6 3 2 8" xfId="51725" xr:uid="{FF176841-A773-4F2F-AE0C-44C9E3ADAF2A}"/>
    <cellStyle name="Normal 8 2 6 3 2 9" xfId="5421" xr:uid="{580894A8-C507-4FAB-B4F3-F5394E74F894}"/>
    <cellStyle name="Normal 8 2 6 3 3" xfId="6197" xr:uid="{B633B73C-E961-4FBB-AEC7-8B88C95AC655}"/>
    <cellStyle name="Normal 8 2 6 3 3 2" xfId="12360" xr:uid="{61C0F3F3-CC26-4600-8E6B-ECC291CFB27E}"/>
    <cellStyle name="Normal 8 2 6 3 3 2 2" xfId="31149" xr:uid="{5B45B1FD-5749-42E6-88B5-5894245E8D03}"/>
    <cellStyle name="Normal 8 2 6 3 3 2 2 2" xfId="49911" xr:uid="{C0588290-5D71-405F-AE26-72A35BD1D6AE}"/>
    <cellStyle name="Normal 8 2 6 3 3 2 3" xfId="21758" xr:uid="{1F7857FE-D62A-448E-BB33-27E91AAF5F9C}"/>
    <cellStyle name="Normal 8 2 6 3 3 2 4" xfId="40530" xr:uid="{4A665173-CCD7-444D-B491-DDC62CFA9074}"/>
    <cellStyle name="Normal 8 2 6 3 3 3" xfId="25244" xr:uid="{AC54E1C0-B267-4219-86A0-E391E81AD75D}"/>
    <cellStyle name="Normal 8 2 6 3 3 3 2" xfId="44006" xr:uid="{795D8F15-A3D5-4E38-AE2A-C561C9AEFA55}"/>
    <cellStyle name="Normal 8 2 6 3 3 4" xfId="15853" xr:uid="{488CF443-D9A3-4453-BC95-17F77A07E35A}"/>
    <cellStyle name="Normal 8 2 6 3 3 5" xfId="34625" xr:uid="{420FBA6D-FC9F-4EFA-A7A3-D7349EBB937E}"/>
    <cellStyle name="Normal 8 2 6 3 3 6" xfId="54641" xr:uid="{DEA9DCDF-04FE-4EC3-92AD-49134FDE5381}"/>
    <cellStyle name="Normal 8 2 6 3 3 7" xfId="62494" xr:uid="{393DA2F4-5985-4909-8FDF-A8936AF9657A}"/>
    <cellStyle name="Normal 8 2 6 3 4" xfId="4646" xr:uid="{4A58452F-CDFB-4AEF-A33C-2791DFA920AF}"/>
    <cellStyle name="Normal 8 2 6 3 4 2" xfId="12361" xr:uid="{BDBE152D-D262-43A0-A030-B54D278FF29E}"/>
    <cellStyle name="Normal 8 2 6 3 4 2 2" xfId="31150" xr:uid="{AE16C4A1-FEDB-4F9D-8D1B-95ADBD7CD380}"/>
    <cellStyle name="Normal 8 2 6 3 4 2 2 2" xfId="49912" xr:uid="{FA59D8DF-6686-4F57-AF24-03049445D35A}"/>
    <cellStyle name="Normal 8 2 6 3 4 2 3" xfId="21759" xr:uid="{7709E2CC-6B42-4C8C-9A6A-9D8AC3A31322}"/>
    <cellStyle name="Normal 8 2 6 3 4 2 4" xfId="40531" xr:uid="{A8BAC08A-C786-4862-8B8B-E83A6F86A76B}"/>
    <cellStyle name="Normal 8 2 6 3 4 3" xfId="23693" xr:uid="{06D0B147-A363-4F4F-B27D-065E37D75CCF}"/>
    <cellStyle name="Normal 8 2 6 3 4 3 2" xfId="42456" xr:uid="{915930C7-FE77-443D-96F4-62453E615E9B}"/>
    <cellStyle name="Normal 8 2 6 3 4 4" xfId="14302" xr:uid="{26CA9305-5D83-47D4-9C2C-494C91C7AD59}"/>
    <cellStyle name="Normal 8 2 6 3 4 5" xfId="33075" xr:uid="{61F1BBC3-5D11-426C-BE26-523AE3FA97F5}"/>
    <cellStyle name="Normal 8 2 6 3 4 6" xfId="54642" xr:uid="{09D7FE76-FFEC-4492-942B-FCBF63273E1E}"/>
    <cellStyle name="Normal 8 2 6 3 4 7" xfId="62495" xr:uid="{793B2A60-BFA7-47A4-BC65-CC9D5B235486}"/>
    <cellStyle name="Normal 8 2 6 3 5" xfId="7647" xr:uid="{7C69144E-4CA2-45BF-8EAC-A7FEF9C1B94B}"/>
    <cellStyle name="Normal 8 2 6 3 5 2" xfId="26681" xr:uid="{D26ED8A5-C247-4316-B584-D7A304E82212}"/>
    <cellStyle name="Normal 8 2 6 3 5 2 2" xfId="45443" xr:uid="{B67F7D1F-C9D7-4B45-844D-6AE1DD5DE01A}"/>
    <cellStyle name="Normal 8 2 6 3 5 3" xfId="17290" xr:uid="{EF921A4F-2F10-4BF5-B17F-E19F1A5EE26A}"/>
    <cellStyle name="Normal 8 2 6 3 5 4" xfId="36062" xr:uid="{22593D3E-994E-4A05-A460-C94F08AB2273}"/>
    <cellStyle name="Normal 8 2 6 3 6" xfId="9376" xr:uid="{6F424415-950C-4E98-B955-DCD51FA1F64F}"/>
    <cellStyle name="Normal 8 2 6 3 6 2" xfId="28232" xr:uid="{FA57CA4C-AD47-43F5-A37F-FBC857A1E21F}"/>
    <cellStyle name="Normal 8 2 6 3 6 2 2" xfId="46994" xr:uid="{E620E62D-789B-4FDC-8612-668D67ED584B}"/>
    <cellStyle name="Normal 8 2 6 3 6 3" xfId="18841" xr:uid="{56485A09-9D11-4178-A23B-AEFC75C36460}"/>
    <cellStyle name="Normal 8 2 6 3 6 4" xfId="37613" xr:uid="{B04680CD-C713-43E3-8547-D67E14371968}"/>
    <cellStyle name="Normal 8 2 6 3 7" xfId="22935" xr:uid="{0688B9BE-3E7F-42EA-B12E-7D866F146B1D}"/>
    <cellStyle name="Normal 8 2 6 3 7 2" xfId="41703" xr:uid="{822C616E-8915-4C30-B816-70D913BC1000}"/>
    <cellStyle name="Normal 8 2 6 3 8" xfId="13544" xr:uid="{AB3608F5-B2F6-4D02-965A-DA587FCC039B}"/>
    <cellStyle name="Normal 8 2 6 3 9" xfId="32322" xr:uid="{86AA08C5-C3A8-4C4D-9B36-16B480D8BAC1}"/>
    <cellStyle name="Normal 8 2 6 4" xfId="1680" xr:uid="{CCF00C29-F2FB-40D8-993A-6F50EE65BC11}"/>
    <cellStyle name="Normal 8 2 6 4 10" xfId="59766" xr:uid="{B9414C55-F36C-425C-9EE2-679E2D5A5590}"/>
    <cellStyle name="Normal 8 2 6 4 2" xfId="7649" xr:uid="{C4810B02-DBE3-4453-BA3C-74C8BA2E6242}"/>
    <cellStyle name="Normal 8 2 6 4 2 2" xfId="12362" xr:uid="{35AE2C4A-A13D-4167-BE2A-F453FE0F773F}"/>
    <cellStyle name="Normal 8 2 6 4 2 2 2" xfId="31151" xr:uid="{3CDAA717-6000-4B1D-A780-01AE2818B874}"/>
    <cellStyle name="Normal 8 2 6 4 2 2 2 2" xfId="49913" xr:uid="{29B4A78F-1EE2-45A6-B110-E43B6787AEE5}"/>
    <cellStyle name="Normal 8 2 6 4 2 2 3" xfId="21760" xr:uid="{81E57E5B-C0B2-4041-8F8D-81E1C6C095AC}"/>
    <cellStyle name="Normal 8 2 6 4 2 2 4" xfId="40532" xr:uid="{4CF94390-0EB8-4BF0-B087-4EE39C6AA398}"/>
    <cellStyle name="Normal 8 2 6 4 2 3" xfId="26683" xr:uid="{EA2F93FD-88A7-40BB-810E-708AC7AB8567}"/>
    <cellStyle name="Normal 8 2 6 4 2 3 2" xfId="45445" xr:uid="{666261D9-232C-4C8B-964F-6DAFF0B4AD93}"/>
    <cellStyle name="Normal 8 2 6 4 2 4" xfId="17292" xr:uid="{CF02DEA3-B2A7-4EEC-8B9A-FA9F7A752ADD}"/>
    <cellStyle name="Normal 8 2 6 4 2 5" xfId="36064" xr:uid="{6E453E99-DF9E-4CE7-89BD-70C3044937F2}"/>
    <cellStyle name="Normal 8 2 6 4 2 6" xfId="54643" xr:uid="{E65AC684-2758-41C9-A686-AAAB2AE54956}"/>
    <cellStyle name="Normal 8 2 6 4 2 7" xfId="62496" xr:uid="{E3375DBC-DFED-40A1-A741-3D0271B6BB2C}"/>
    <cellStyle name="Normal 8 2 6 4 3" xfId="12363" xr:uid="{3F32DE4B-0C1A-4916-B67F-083CE5AE2B2B}"/>
    <cellStyle name="Normal 8 2 6 4 3 2" xfId="31152" xr:uid="{C18CBA90-F820-4B07-A5CC-1C9E16460A73}"/>
    <cellStyle name="Normal 8 2 6 4 3 2 2" xfId="49914" xr:uid="{8E493D21-2361-44F2-AA1F-3314A7F29FB2}"/>
    <cellStyle name="Normal 8 2 6 4 3 3" xfId="21761" xr:uid="{3B274B71-4F06-4C57-9A82-42DC8945D2F4}"/>
    <cellStyle name="Normal 8 2 6 4 3 4" xfId="40533" xr:uid="{038E4D13-DBFC-47E3-B48D-25A858A7C089}"/>
    <cellStyle name="Normal 8 2 6 4 3 5" xfId="54644" xr:uid="{04438C14-8A22-43A6-A504-A6CBF62A4973}"/>
    <cellStyle name="Normal 8 2 6 4 3 6" xfId="62497" xr:uid="{579E66BB-9C45-47B3-871A-9AA25485E01F}"/>
    <cellStyle name="Normal 8 2 6 4 4" xfId="9378" xr:uid="{A0BE3064-B883-4A6B-AAAF-7654960BD994}"/>
    <cellStyle name="Normal 8 2 6 4 4 2" xfId="28234" xr:uid="{1CBAC4B6-2DF1-4BE6-8737-EAFE3F690FA3}"/>
    <cellStyle name="Normal 8 2 6 4 4 2 2" xfId="46996" xr:uid="{8DAAFBDA-FA25-4633-9495-5FA1DE1C61FE}"/>
    <cellStyle name="Normal 8 2 6 4 4 3" xfId="18843" xr:uid="{EF0B87D8-097A-4A90-83AB-2FE4614350F0}"/>
    <cellStyle name="Normal 8 2 6 4 4 4" xfId="37615" xr:uid="{03845D7B-06FD-4E69-A32A-5ADBFEF7C1AA}"/>
    <cellStyle name="Normal 8 2 6 4 5" xfId="24035" xr:uid="{F6464FD6-CE87-4E20-969B-F9F25377734C}"/>
    <cellStyle name="Normal 8 2 6 4 5 2" xfId="42798" xr:uid="{078660E4-0A88-4D6D-A95D-8776D72E6EE8}"/>
    <cellStyle name="Normal 8 2 6 4 6" xfId="14644" xr:uid="{2DB759CF-A86C-4B62-AD57-844FBEB20DB5}"/>
    <cellStyle name="Normal 8 2 6 4 7" xfId="33417" xr:uid="{2812E47A-86B9-4BAF-930B-FB422415B7EA}"/>
    <cellStyle name="Normal 8 2 6 4 8" xfId="51726" xr:uid="{75194BEA-9BB0-42EF-A467-9E89AC5FD567}"/>
    <cellStyle name="Normal 8 2 6 4 9" xfId="4988" xr:uid="{51F19341-B9BB-4CDD-8461-E69A390F797B}"/>
    <cellStyle name="Normal 8 2 6 5" xfId="5764" xr:uid="{DC76946E-17BE-46DC-8906-84B37413AC84}"/>
    <cellStyle name="Normal 8 2 6 5 2" xfId="12364" xr:uid="{19282A09-329E-4BBB-9F26-94A0B5959DEB}"/>
    <cellStyle name="Normal 8 2 6 5 2 2" xfId="31153" xr:uid="{5181C29E-394E-4E36-9D2B-1EA1766288DA}"/>
    <cellStyle name="Normal 8 2 6 5 2 2 2" xfId="49915" xr:uid="{809739A9-C534-48CD-B440-9B8AD0A60185}"/>
    <cellStyle name="Normal 8 2 6 5 2 3" xfId="21762" xr:uid="{72771F1B-F8F6-483D-B174-8D3547174EA2}"/>
    <cellStyle name="Normal 8 2 6 5 2 4" xfId="40534" xr:uid="{A71BE11D-4CE3-4B65-B3D8-6F7DB7E7C23E}"/>
    <cellStyle name="Normal 8 2 6 5 3" xfId="24811" xr:uid="{33568A2D-1386-40A2-B170-ED7376E99BDA}"/>
    <cellStyle name="Normal 8 2 6 5 3 2" xfId="43573" xr:uid="{782D121F-D593-4C13-8BF1-F0C58AB68796}"/>
    <cellStyle name="Normal 8 2 6 5 4" xfId="15420" xr:uid="{794FA60B-B570-4877-8449-B745FC9A5BC9}"/>
    <cellStyle name="Normal 8 2 6 5 5" xfId="34192" xr:uid="{48107F08-FB9F-4C1F-9698-68AA27C16305}"/>
    <cellStyle name="Normal 8 2 6 5 6" xfId="54645" xr:uid="{40FBD926-936C-491E-84D9-7851BAB4E114}"/>
    <cellStyle name="Normal 8 2 6 5 7" xfId="62498" xr:uid="{AA222FB4-2505-4E29-80A0-ADEFD4F90B1E}"/>
    <cellStyle name="Normal 8 2 6 6" xfId="4213" xr:uid="{0F875D8D-3837-46F0-9BC7-EFD7C48858AF}"/>
    <cellStyle name="Normal 8 2 6 6 2" xfId="12365" xr:uid="{9055D682-643B-481B-A4C1-4C6369489CA4}"/>
    <cellStyle name="Normal 8 2 6 6 2 2" xfId="31154" xr:uid="{3E5FA381-E182-4C87-9C2B-42A32AB52D52}"/>
    <cellStyle name="Normal 8 2 6 6 2 2 2" xfId="49916" xr:uid="{9FA2BCB1-9684-4553-923E-A8C97FD2FCFF}"/>
    <cellStyle name="Normal 8 2 6 6 2 3" xfId="21763" xr:uid="{0ACC7753-D2D9-4FFF-A175-1956B7E8649D}"/>
    <cellStyle name="Normal 8 2 6 6 2 4" xfId="40535" xr:uid="{98ECD184-889C-4081-917F-3848AE08650E}"/>
    <cellStyle name="Normal 8 2 6 6 3" xfId="23260" xr:uid="{357D60FC-0460-465A-A7FF-5BDFC902663D}"/>
    <cellStyle name="Normal 8 2 6 6 3 2" xfId="42023" xr:uid="{33613AF3-C5F8-4C73-B076-5AF7C2A49395}"/>
    <cellStyle name="Normal 8 2 6 6 4" xfId="13869" xr:uid="{D1EB1A76-A79E-4781-ABAA-C50898C06C16}"/>
    <cellStyle name="Normal 8 2 6 6 5" xfId="32642" xr:uid="{3C42AEF2-17D9-4322-8C77-B4A6D19C7DCD}"/>
    <cellStyle name="Normal 8 2 6 6 6" xfId="54646" xr:uid="{777C73F9-3CA0-4F8E-8080-58846A4F5FDC}"/>
    <cellStyle name="Normal 8 2 6 6 7" xfId="62499" xr:uid="{7B6F28D4-C83E-4284-B424-610F8BFC9A14}"/>
    <cellStyle name="Normal 8 2 6 7" xfId="7644" xr:uid="{79A31D7C-9E4F-4680-8519-A3C8EFECC0F5}"/>
    <cellStyle name="Normal 8 2 6 7 2" xfId="26678" xr:uid="{46B461E9-C457-475B-93EF-5CF1CB543C76}"/>
    <cellStyle name="Normal 8 2 6 7 2 2" xfId="45440" xr:uid="{17C50468-D940-4DAD-9131-77FB169F832D}"/>
    <cellStyle name="Normal 8 2 6 7 3" xfId="17287" xr:uid="{B5EB1A95-E934-4DF8-B920-2788BECAE91E}"/>
    <cellStyle name="Normal 8 2 6 7 4" xfId="36059" xr:uid="{CB292B7C-5CC0-4666-AFDE-8651FECF0212}"/>
    <cellStyle name="Normal 8 2 6 8" xfId="9373" xr:uid="{18BF2160-3D5C-4F04-9E98-9926B55B13B7}"/>
    <cellStyle name="Normal 8 2 6 8 2" xfId="28229" xr:uid="{AE30E773-0A21-4958-B7F8-830B0B81B023}"/>
    <cellStyle name="Normal 8 2 6 8 2 2" xfId="46991" xr:uid="{3E7C6071-9C5B-4D51-8DF4-A9C452F18DF9}"/>
    <cellStyle name="Normal 8 2 6 8 3" xfId="18838" xr:uid="{100FA1C9-9638-4252-B21A-2888B0FC999F}"/>
    <cellStyle name="Normal 8 2 6 8 4" xfId="37610" xr:uid="{D2EC5407-5FED-478D-9847-49A28E2EF1A2}"/>
    <cellStyle name="Normal 8 2 6 9" xfId="22933" xr:uid="{B4CA20D7-CFBF-4723-A0C4-532D2511D6FC}"/>
    <cellStyle name="Normal 8 2 6 9 2" xfId="41701" xr:uid="{8D77B0F4-6366-4237-8CE9-9384ACAFBE62}"/>
    <cellStyle name="Normal 8 2 7" xfId="1269" xr:uid="{1EBEE0B5-2722-4C3F-9D42-1DC157012931}"/>
    <cellStyle name="Normal 8 2 7 10" xfId="32323" xr:uid="{1C2D05E5-362C-4806-9131-D64AC53FBAC7}"/>
    <cellStyle name="Normal 8 2 7 11" xfId="51727" xr:uid="{A46D1567-B7F5-4CE4-AFFD-6339028B6B1E}"/>
    <cellStyle name="Normal 8 2 7 12" xfId="3890" xr:uid="{94520659-BE5C-4382-B049-B6CA467BFB70}"/>
    <cellStyle name="Normal 8 2 7 13" xfId="59767" xr:uid="{CF644B90-1FB8-49A2-B6DF-FAC2E49DB2BC}"/>
    <cellStyle name="Normal 8 2 7 2" xfId="1927" xr:uid="{0DE15E0B-E5D2-4E14-A241-663FDC2CB5EF}"/>
    <cellStyle name="Normal 8 2 7 2 10" xfId="51728" xr:uid="{1D691600-4769-43C3-AAB3-236B9F6C94CF}"/>
    <cellStyle name="Normal 8 2 7 2 11" xfId="3891" xr:uid="{05430E91-DD81-4D0C-B884-1F51EAA7E78D}"/>
    <cellStyle name="Normal 8 2 7 2 12" xfId="59768" xr:uid="{C8D697A1-9ADE-4D01-A1D2-9AE640657651}"/>
    <cellStyle name="Normal 8 2 7 2 2" xfId="3086" xr:uid="{21509D3D-52A2-4AE7-B694-D13E966B3FED}"/>
    <cellStyle name="Normal 8 2 7 2 2 10" xfId="59769" xr:uid="{290CFE2C-F135-43FD-A7DD-F92FDDAA35F8}"/>
    <cellStyle name="Normal 8 2 7 2 2 2" xfId="7652" xr:uid="{1A169D5F-C867-4A7A-82A6-C3C4A7466665}"/>
    <cellStyle name="Normal 8 2 7 2 2 2 2" xfId="12366" xr:uid="{FB21766E-2CA2-4ED8-9EBD-E05D505C5BDA}"/>
    <cellStyle name="Normal 8 2 7 2 2 2 2 2" xfId="31155" xr:uid="{0E325104-2850-4DD7-B8A8-BF504825B372}"/>
    <cellStyle name="Normal 8 2 7 2 2 2 2 2 2" xfId="49917" xr:uid="{0854785F-DE28-448E-B97C-D4BC5F30817C}"/>
    <cellStyle name="Normal 8 2 7 2 2 2 2 3" xfId="21764" xr:uid="{DCD8837C-862C-4F76-82A7-085481C85EB8}"/>
    <cellStyle name="Normal 8 2 7 2 2 2 2 4" xfId="40536" xr:uid="{C977FAD4-26C9-43C5-AABB-2F8A84F95DB4}"/>
    <cellStyle name="Normal 8 2 7 2 2 2 3" xfId="26686" xr:uid="{169642FE-4B9F-4838-BB7B-B036510FA85C}"/>
    <cellStyle name="Normal 8 2 7 2 2 2 3 2" xfId="45448" xr:uid="{901656A3-C271-48E0-9EB1-27AF53F31170}"/>
    <cellStyle name="Normal 8 2 7 2 2 2 4" xfId="17295" xr:uid="{86EFBA94-9D62-4B32-BD6A-205D3A2BF774}"/>
    <cellStyle name="Normal 8 2 7 2 2 2 5" xfId="36067" xr:uid="{9BBC3C5D-9ABF-4804-8C22-45E633517F26}"/>
    <cellStyle name="Normal 8 2 7 2 2 2 6" xfId="54647" xr:uid="{2C42A05D-9966-48B6-9835-7DE120C3D4DA}"/>
    <cellStyle name="Normal 8 2 7 2 2 2 7" xfId="62500" xr:uid="{46B48824-E452-4C22-8208-35073B2A2B50}"/>
    <cellStyle name="Normal 8 2 7 2 2 3" xfId="12367" xr:uid="{5BEDCA29-2969-4991-A5B6-F12611045129}"/>
    <cellStyle name="Normal 8 2 7 2 2 3 2" xfId="31156" xr:uid="{B49AC63F-CC92-4D39-B889-BEB36F2F627E}"/>
    <cellStyle name="Normal 8 2 7 2 2 3 2 2" xfId="49918" xr:uid="{3FCB2D80-B425-4B8C-B142-801E65375B9A}"/>
    <cellStyle name="Normal 8 2 7 2 2 3 3" xfId="21765" xr:uid="{E507BB0C-5383-435E-A423-17575C52EFD9}"/>
    <cellStyle name="Normal 8 2 7 2 2 3 4" xfId="40537" xr:uid="{040AEB79-04DD-428C-B3F8-C338EB9D1386}"/>
    <cellStyle name="Normal 8 2 7 2 2 3 5" xfId="54648" xr:uid="{2F74ECA7-9B2C-4D2B-9EE7-677D9171C1EB}"/>
    <cellStyle name="Normal 8 2 7 2 2 3 6" xfId="62501" xr:uid="{C5C40AB5-AF82-4B76-9BDF-04FA109DD155}"/>
    <cellStyle name="Normal 8 2 7 2 2 4" xfId="9381" xr:uid="{1306EE3E-95D4-4A68-97F3-7CB05F1212FB}"/>
    <cellStyle name="Normal 8 2 7 2 2 4 2" xfId="28237" xr:uid="{B7074D27-566B-414D-AC12-6D39608D8B3E}"/>
    <cellStyle name="Normal 8 2 7 2 2 4 2 2" xfId="46999" xr:uid="{16FBE0F8-A6E4-4F01-BE86-BB987041625C}"/>
    <cellStyle name="Normal 8 2 7 2 2 4 3" xfId="18846" xr:uid="{5DCB3E2C-4731-429C-A112-FF5403C7BC34}"/>
    <cellStyle name="Normal 8 2 7 2 2 4 4" xfId="37618" xr:uid="{D126CE5E-7D98-4512-B453-928331588488}"/>
    <cellStyle name="Normal 8 2 7 2 2 5" xfId="24511" xr:uid="{9273EB82-B7AE-4516-9A89-11AF342AA4EB}"/>
    <cellStyle name="Normal 8 2 7 2 2 5 2" xfId="43274" xr:uid="{AEDB98B2-EF06-41A9-B83B-5A199C3A1D42}"/>
    <cellStyle name="Normal 8 2 7 2 2 6" xfId="15120" xr:uid="{A81B8556-A744-4A66-8408-5A921082BA9A}"/>
    <cellStyle name="Normal 8 2 7 2 2 7" xfId="33893" xr:uid="{BE0768E1-C37B-4A11-84FB-F52F0E4D7F19}"/>
    <cellStyle name="Normal 8 2 7 2 2 8" xfId="51729" xr:uid="{231200BC-9488-4C67-89C1-99611F9BAC66}"/>
    <cellStyle name="Normal 8 2 7 2 2 9" xfId="5464" xr:uid="{E7DB8DDA-902C-4335-9399-6CCA63634C4D}"/>
    <cellStyle name="Normal 8 2 7 2 3" xfId="6240" xr:uid="{6963EEDE-CA64-44D5-8C58-3A317364397E}"/>
    <cellStyle name="Normal 8 2 7 2 3 2" xfId="12368" xr:uid="{D3E8E0F0-F413-4877-93D1-7332C6BF2BFA}"/>
    <cellStyle name="Normal 8 2 7 2 3 2 2" xfId="31157" xr:uid="{62D2C2DE-9334-4D8A-AC4F-5245A3101615}"/>
    <cellStyle name="Normal 8 2 7 2 3 2 2 2" xfId="49919" xr:uid="{4CF59B18-C568-49D9-A312-9725D00FAB00}"/>
    <cellStyle name="Normal 8 2 7 2 3 2 3" xfId="21766" xr:uid="{AAA9305A-392C-4712-AF21-95C58F6EFFA6}"/>
    <cellStyle name="Normal 8 2 7 2 3 2 4" xfId="40538" xr:uid="{EB268B3E-DDD3-4878-BC0E-E4E13344671C}"/>
    <cellStyle name="Normal 8 2 7 2 3 3" xfId="25287" xr:uid="{76B7C24F-61E2-4045-AD16-C8A5C181AF00}"/>
    <cellStyle name="Normal 8 2 7 2 3 3 2" xfId="44049" xr:uid="{6AD81812-7875-4A28-AE16-A4EC117A791E}"/>
    <cellStyle name="Normal 8 2 7 2 3 4" xfId="15896" xr:uid="{BD6A2220-3AAA-4302-ABB7-EAF69EC28C70}"/>
    <cellStyle name="Normal 8 2 7 2 3 5" xfId="34668" xr:uid="{91C75604-7643-4E7F-9423-5E5C8CFE1DFA}"/>
    <cellStyle name="Normal 8 2 7 2 3 6" xfId="54649" xr:uid="{B8E075CD-0B01-4F60-B51C-C45EB2086494}"/>
    <cellStyle name="Normal 8 2 7 2 3 7" xfId="62502" xr:uid="{49029BC4-53DB-49BA-A798-1AD7FCEC4869}"/>
    <cellStyle name="Normal 8 2 7 2 4" xfId="4689" xr:uid="{80E2FB39-B263-41FD-86FB-9E2346C0C95B}"/>
    <cellStyle name="Normal 8 2 7 2 4 2" xfId="12369" xr:uid="{18A284BA-8DB0-44EA-928C-671BEF0B57DE}"/>
    <cellStyle name="Normal 8 2 7 2 4 2 2" xfId="31158" xr:uid="{D3884F6F-137D-4651-A583-4750995F0C01}"/>
    <cellStyle name="Normal 8 2 7 2 4 2 2 2" xfId="49920" xr:uid="{095ABAE9-D091-40DE-9349-9CEDD9EBD93F}"/>
    <cellStyle name="Normal 8 2 7 2 4 2 3" xfId="21767" xr:uid="{9E98130F-2660-45E9-A65F-FB59228B3A41}"/>
    <cellStyle name="Normal 8 2 7 2 4 2 4" xfId="40539" xr:uid="{9E5BDB6E-78B7-45C4-9F4D-35594B4F4DD7}"/>
    <cellStyle name="Normal 8 2 7 2 4 3" xfId="23736" xr:uid="{41002F61-61D2-4EB0-87C0-AFCF888641CC}"/>
    <cellStyle name="Normal 8 2 7 2 4 3 2" xfId="42499" xr:uid="{CC7197A2-7284-4476-BD12-5E7AF8D9ED2E}"/>
    <cellStyle name="Normal 8 2 7 2 4 4" xfId="14345" xr:uid="{D233C923-A33F-420D-86E7-47CCB6B79A16}"/>
    <cellStyle name="Normal 8 2 7 2 4 5" xfId="33118" xr:uid="{47C6699C-4649-4A26-A1EA-E1B57C30A244}"/>
    <cellStyle name="Normal 8 2 7 2 4 6" xfId="54650" xr:uid="{7975E92A-4BE5-44CD-B172-D8672D9BDC7B}"/>
    <cellStyle name="Normal 8 2 7 2 4 7" xfId="62503" xr:uid="{A43E708C-76E2-4739-AA9A-DBAC12A35D69}"/>
    <cellStyle name="Normal 8 2 7 2 5" xfId="7651" xr:uid="{3801317E-4254-46A0-99F7-F827860B525F}"/>
    <cellStyle name="Normal 8 2 7 2 5 2" xfId="26685" xr:uid="{EC1A45AA-6508-4A1A-A462-D98F37A3F9BA}"/>
    <cellStyle name="Normal 8 2 7 2 5 2 2" xfId="45447" xr:uid="{2634A241-EC50-4C59-A1B4-B00DCB5E2193}"/>
    <cellStyle name="Normal 8 2 7 2 5 3" xfId="17294" xr:uid="{E48DD542-8BAA-43DA-B483-7FDC674A0714}"/>
    <cellStyle name="Normal 8 2 7 2 5 4" xfId="36066" xr:uid="{DB2BB0FA-084E-4656-A9A7-00DE5E2136E6}"/>
    <cellStyle name="Normal 8 2 7 2 6" xfId="9380" xr:uid="{39F4A99F-A002-4811-9E00-E20CB6837307}"/>
    <cellStyle name="Normal 8 2 7 2 6 2" xfId="28236" xr:uid="{2C4008CD-D176-4F6E-A571-3CB9CB22DA55}"/>
    <cellStyle name="Normal 8 2 7 2 6 2 2" xfId="46998" xr:uid="{067B440D-0D8F-4163-A1FA-FF30A713A2F7}"/>
    <cellStyle name="Normal 8 2 7 2 6 3" xfId="18845" xr:uid="{73FF0213-E6B3-440C-936F-399A2A09D7FA}"/>
    <cellStyle name="Normal 8 2 7 2 6 4" xfId="37617" xr:uid="{7AFE9D92-993C-4C89-BF58-2F7273F0E4CE}"/>
    <cellStyle name="Normal 8 2 7 2 7" xfId="22937" xr:uid="{AACCF892-EE81-4E9C-AD56-A086CC58CF96}"/>
    <cellStyle name="Normal 8 2 7 2 7 2" xfId="41705" xr:uid="{E67534F1-95E8-4175-81C2-A2F18B06A93F}"/>
    <cellStyle name="Normal 8 2 7 2 8" xfId="13546" xr:uid="{5F8D8D54-5E70-457F-8E06-C93ADAF057B9}"/>
    <cellStyle name="Normal 8 2 7 2 9" xfId="32324" xr:uid="{A86E844D-5CFA-4076-8D9F-89CE233DD852}"/>
    <cellStyle name="Normal 8 2 7 3" xfId="1515" xr:uid="{8714FAFC-B695-400A-9D17-35D8FD23733A}"/>
    <cellStyle name="Normal 8 2 7 3 10" xfId="59770" xr:uid="{C215DB80-E65B-4215-8FE6-5404C595D8B7}"/>
    <cellStyle name="Normal 8 2 7 3 2" xfId="7653" xr:uid="{8B7EA629-2CD5-478D-AA7A-753132744D1F}"/>
    <cellStyle name="Normal 8 2 7 3 2 2" xfId="12370" xr:uid="{A349ACD2-E596-442B-8A5D-4A01728BC0FC}"/>
    <cellStyle name="Normal 8 2 7 3 2 2 2" xfId="31159" xr:uid="{F60FD762-A120-4F3D-98BC-A877F36E7147}"/>
    <cellStyle name="Normal 8 2 7 3 2 2 2 2" xfId="49921" xr:uid="{0698FAF3-D4AB-4548-A974-B757AF0A860D}"/>
    <cellStyle name="Normal 8 2 7 3 2 2 3" xfId="21768" xr:uid="{963F7D97-80AE-44DC-88D2-F8864CC29A73}"/>
    <cellStyle name="Normal 8 2 7 3 2 2 4" xfId="40540" xr:uid="{C165AA77-3BCE-463C-B265-60BD335A98F7}"/>
    <cellStyle name="Normal 8 2 7 3 2 3" xfId="26687" xr:uid="{CB0EA2C8-74D4-48F9-BFBB-8D971EB36C3F}"/>
    <cellStyle name="Normal 8 2 7 3 2 3 2" xfId="45449" xr:uid="{80C985E4-EB6D-4A8A-8D45-60C6DC74CC08}"/>
    <cellStyle name="Normal 8 2 7 3 2 4" xfId="17296" xr:uid="{82E466F5-38CA-4195-ACEF-8B35E0199580}"/>
    <cellStyle name="Normal 8 2 7 3 2 5" xfId="36068" xr:uid="{337E9107-3194-4259-A6AD-9C43B5108E7A}"/>
    <cellStyle name="Normal 8 2 7 3 2 6" xfId="54651" xr:uid="{405AE75A-9679-4A67-BEA8-9678FAA5B744}"/>
    <cellStyle name="Normal 8 2 7 3 2 7" xfId="62504" xr:uid="{5EABAAE1-8CED-4E73-B468-DB61E8C45CC5}"/>
    <cellStyle name="Normal 8 2 7 3 3" xfId="12371" xr:uid="{D3F15545-F85A-4AD0-A95C-A987F2223C2D}"/>
    <cellStyle name="Normal 8 2 7 3 3 2" xfId="31160" xr:uid="{EBC32774-37A0-40D7-B2AC-8586C1994E76}"/>
    <cellStyle name="Normal 8 2 7 3 3 2 2" xfId="49922" xr:uid="{00A97B37-136D-48CA-984C-F8EE8B9B04BD}"/>
    <cellStyle name="Normal 8 2 7 3 3 3" xfId="21769" xr:uid="{F24B9E4E-C2BB-47BC-9C73-B9D9B4B1A631}"/>
    <cellStyle name="Normal 8 2 7 3 3 4" xfId="40541" xr:uid="{BB856399-C301-4B79-94AD-85653EF6C917}"/>
    <cellStyle name="Normal 8 2 7 3 3 5" xfId="54652" xr:uid="{C1A725EA-4730-4523-8BA9-5FB0DBDB2B6A}"/>
    <cellStyle name="Normal 8 2 7 3 3 6" xfId="62505" xr:uid="{083A6B49-43FD-440F-BC13-5A58FBA9F4A4}"/>
    <cellStyle name="Normal 8 2 7 3 4" xfId="9382" xr:uid="{AE2B6115-D064-42C4-A89F-42D15BE8EA18}"/>
    <cellStyle name="Normal 8 2 7 3 4 2" xfId="28238" xr:uid="{D98FAF35-8ACB-4584-8ADB-BB43A7ECB8CE}"/>
    <cellStyle name="Normal 8 2 7 3 4 2 2" xfId="47000" xr:uid="{6D25A2C9-0ED1-4C39-BFB5-186DDABD2418}"/>
    <cellStyle name="Normal 8 2 7 3 4 3" xfId="18847" xr:uid="{BB08D00C-0954-42C0-9B5F-CC1A458F9095}"/>
    <cellStyle name="Normal 8 2 7 3 4 4" xfId="37619" xr:uid="{28A1B6D7-CBBC-43E4-8FB4-80703FD606AC}"/>
    <cellStyle name="Normal 8 2 7 3 5" xfId="24078" xr:uid="{73E7B47D-2BE8-4A42-B506-C336146520ED}"/>
    <cellStyle name="Normal 8 2 7 3 5 2" xfId="42841" xr:uid="{30D502E8-47D3-4D06-B0DF-52D5BA63BAA8}"/>
    <cellStyle name="Normal 8 2 7 3 6" xfId="14687" xr:uid="{5D64A49B-8D86-4FF5-92C6-41BDB489C29C}"/>
    <cellStyle name="Normal 8 2 7 3 7" xfId="33460" xr:uid="{E8E0C4DB-3C83-4E0A-91A1-AD990182AC5E}"/>
    <cellStyle name="Normal 8 2 7 3 8" xfId="51730" xr:uid="{103D282F-5D60-4F1D-ABAD-4154E5C03176}"/>
    <cellStyle name="Normal 8 2 7 3 9" xfId="5031" xr:uid="{E1CAD15A-42E6-4A18-BC6B-759B19F53601}"/>
    <cellStyle name="Normal 8 2 7 4" xfId="5807" xr:uid="{71B87A67-1EE5-4CF8-B1DE-97A054C03706}"/>
    <cellStyle name="Normal 8 2 7 4 2" xfId="12372" xr:uid="{553AF5EE-3DD1-4FA6-85FC-03A0F4D0421B}"/>
    <cellStyle name="Normal 8 2 7 4 2 2" xfId="31161" xr:uid="{C03371F3-968D-4D49-A96D-316BA51BABC1}"/>
    <cellStyle name="Normal 8 2 7 4 2 2 2" xfId="49923" xr:uid="{EB850ACE-4E5A-4282-9EB2-E120D7FB6E87}"/>
    <cellStyle name="Normal 8 2 7 4 2 3" xfId="21770" xr:uid="{E0206F60-879D-45D2-8BC5-8FCB8F75259D}"/>
    <cellStyle name="Normal 8 2 7 4 2 4" xfId="40542" xr:uid="{0C535A3D-81D6-4D18-A1A8-D4104BAFE972}"/>
    <cellStyle name="Normal 8 2 7 4 3" xfId="24854" xr:uid="{75FA827D-AFFB-4728-B188-7AD490925E3C}"/>
    <cellStyle name="Normal 8 2 7 4 3 2" xfId="43616" xr:uid="{31ABDD0F-6FB5-4850-A497-23073D1F4EFF}"/>
    <cellStyle name="Normal 8 2 7 4 4" xfId="15463" xr:uid="{BE66BF13-43EC-40A3-8779-0788BACC8B38}"/>
    <cellStyle name="Normal 8 2 7 4 5" xfId="34235" xr:uid="{E77D7227-E8B6-4D45-AD54-18020B1F2A35}"/>
    <cellStyle name="Normal 8 2 7 4 6" xfId="54653" xr:uid="{55F50880-4AAC-4664-8604-90CA7927A9AE}"/>
    <cellStyle name="Normal 8 2 7 4 7" xfId="62506" xr:uid="{DA83F448-A108-4144-889D-D252A02D1F88}"/>
    <cellStyle name="Normal 8 2 7 5" xfId="4256" xr:uid="{528264F9-0FE6-4172-84AF-5B39BFB1F1B2}"/>
    <cellStyle name="Normal 8 2 7 5 2" xfId="12373" xr:uid="{2A5C755C-F358-4D93-B6F2-A89BCFE47A1C}"/>
    <cellStyle name="Normal 8 2 7 5 2 2" xfId="31162" xr:uid="{DE757D97-30EB-4271-AC33-6AE928A98898}"/>
    <cellStyle name="Normal 8 2 7 5 2 2 2" xfId="49924" xr:uid="{80A8A319-EFE2-4DDA-B067-2B8C3800E1EA}"/>
    <cellStyle name="Normal 8 2 7 5 2 3" xfId="21771" xr:uid="{8CB223BD-EB7B-468D-8649-5806EDC873BA}"/>
    <cellStyle name="Normal 8 2 7 5 2 4" xfId="40543" xr:uid="{02E2B921-E9E9-47BE-B08E-84442CBD862C}"/>
    <cellStyle name="Normal 8 2 7 5 3" xfId="23303" xr:uid="{422B237D-3DBA-4942-9A3A-18591C1DEB15}"/>
    <cellStyle name="Normal 8 2 7 5 3 2" xfId="42066" xr:uid="{8A940DD4-6B78-4751-A3D2-BDCD9866E7C3}"/>
    <cellStyle name="Normal 8 2 7 5 4" xfId="13912" xr:uid="{83651977-EB45-4C64-BFE1-A8B77573C151}"/>
    <cellStyle name="Normal 8 2 7 5 5" xfId="32685" xr:uid="{B4003399-F00F-4FE5-82E0-37755FDA763E}"/>
    <cellStyle name="Normal 8 2 7 5 6" xfId="54654" xr:uid="{EF7F42E0-9707-4AE6-8C20-E332BFBB6022}"/>
    <cellStyle name="Normal 8 2 7 5 7" xfId="62507" xr:uid="{7BE7632F-6724-49C2-8481-394243701EAA}"/>
    <cellStyle name="Normal 8 2 7 6" xfId="7650" xr:uid="{3984128B-B1A7-4FB1-9583-7D988B57D80F}"/>
    <cellStyle name="Normal 8 2 7 6 2" xfId="26684" xr:uid="{09DA8AC7-511F-4F97-BE18-44D3BD34BD3F}"/>
    <cellStyle name="Normal 8 2 7 6 2 2" xfId="45446" xr:uid="{28D7376B-DB22-4E7B-99D5-23BC04020B9A}"/>
    <cellStyle name="Normal 8 2 7 6 3" xfId="17293" xr:uid="{B6C181EF-6C83-403F-9762-E437BAD29F2D}"/>
    <cellStyle name="Normal 8 2 7 6 4" xfId="36065" xr:uid="{332A7C17-380B-4AE7-8BC2-B138B315A719}"/>
    <cellStyle name="Normal 8 2 7 7" xfId="9379" xr:uid="{6E5D3103-DA68-48CC-B89F-1E12D152D4A8}"/>
    <cellStyle name="Normal 8 2 7 7 2" xfId="28235" xr:uid="{C319E682-937C-4C22-9EA3-A89551A2B109}"/>
    <cellStyle name="Normal 8 2 7 7 2 2" xfId="46997" xr:uid="{D35A8522-A547-4A42-B445-637E4456709E}"/>
    <cellStyle name="Normal 8 2 7 7 3" xfId="18844" xr:uid="{308370BD-4B01-4947-979A-55EFF40986FC}"/>
    <cellStyle name="Normal 8 2 7 7 4" xfId="37616" xr:uid="{044DCEF5-1151-46CF-9050-25F78E26E03C}"/>
    <cellStyle name="Normal 8 2 7 8" xfId="22936" xr:uid="{65C244D2-64BA-4337-8573-ABC8F5CA862E}"/>
    <cellStyle name="Normal 8 2 7 8 2" xfId="41704" xr:uid="{9BFD2FB7-8434-4462-8FA5-2273EEEB06E3}"/>
    <cellStyle name="Normal 8 2 7 9" xfId="13545" xr:uid="{954035BE-4A80-46F8-9EAE-1BDA86A93906}"/>
    <cellStyle name="Normal 8 2 8" xfId="1721" xr:uid="{2D482D8E-DB94-4C28-9E9C-0FCB28F3F685}"/>
    <cellStyle name="Normal 8 2 8 10" xfId="51731" xr:uid="{1AEACB48-F7D9-435F-B9D4-4894336297DC}"/>
    <cellStyle name="Normal 8 2 8 11" xfId="3892" xr:uid="{EB0A7710-80A9-4186-841C-DA9A1E7FF75F}"/>
    <cellStyle name="Normal 8 2 8 12" xfId="59771" xr:uid="{3EE99634-0DAB-411B-81A3-25AEC67CC727}"/>
    <cellStyle name="Normal 8 2 8 2" xfId="3087" xr:uid="{FE47E074-4235-4CE6-A250-831D8C130AF4}"/>
    <cellStyle name="Normal 8 2 8 2 10" xfId="59772" xr:uid="{58D0469C-8C09-4D07-A9A0-D93850DB46E1}"/>
    <cellStyle name="Normal 8 2 8 2 2" xfId="7655" xr:uid="{D8387B72-5B58-469E-8E05-FF00860029E3}"/>
    <cellStyle name="Normal 8 2 8 2 2 2" xfId="12374" xr:uid="{EA7DDFF2-6E35-41BE-8DD6-D08688586DBE}"/>
    <cellStyle name="Normal 8 2 8 2 2 2 2" xfId="31163" xr:uid="{C71F144D-5D5A-4906-BD59-1EE19CD795E7}"/>
    <cellStyle name="Normal 8 2 8 2 2 2 2 2" xfId="49925" xr:uid="{74574537-9444-474B-831B-03130ADF0510}"/>
    <cellStyle name="Normal 8 2 8 2 2 2 3" xfId="21772" xr:uid="{43E9A274-2B31-4BF2-8EE2-120CD1ECE957}"/>
    <cellStyle name="Normal 8 2 8 2 2 2 4" xfId="40544" xr:uid="{C03316A3-8ECC-49EC-8715-C82D937C8817}"/>
    <cellStyle name="Normal 8 2 8 2 2 3" xfId="26689" xr:uid="{3AA8B530-6F19-4990-992E-E1CEE71B08FC}"/>
    <cellStyle name="Normal 8 2 8 2 2 3 2" xfId="45451" xr:uid="{C4388B58-0A8B-475E-B238-258B79784318}"/>
    <cellStyle name="Normal 8 2 8 2 2 4" xfId="17298" xr:uid="{05A28879-8379-458F-A2F4-E3D01C2D8996}"/>
    <cellStyle name="Normal 8 2 8 2 2 5" xfId="36070" xr:uid="{565DA333-0310-4BD5-B32A-9A687E8BD2E5}"/>
    <cellStyle name="Normal 8 2 8 2 2 6" xfId="54655" xr:uid="{78D64C75-6CA1-466E-9A86-A849E44596C4}"/>
    <cellStyle name="Normal 8 2 8 2 2 7" xfId="62508" xr:uid="{9103ACD0-34C7-4C39-943E-CEF017D61848}"/>
    <cellStyle name="Normal 8 2 8 2 3" xfId="12375" xr:uid="{1B1496C4-9715-41DF-B659-7DA1A90FAAF7}"/>
    <cellStyle name="Normal 8 2 8 2 3 2" xfId="31164" xr:uid="{E162565B-3DA9-43A6-8651-6E299C9C78F8}"/>
    <cellStyle name="Normal 8 2 8 2 3 2 2" xfId="49926" xr:uid="{81772C29-EE47-4472-B56B-1D26A86390E8}"/>
    <cellStyle name="Normal 8 2 8 2 3 3" xfId="21773" xr:uid="{2A9C1731-C3D1-4F54-B464-E30835E1545A}"/>
    <cellStyle name="Normal 8 2 8 2 3 4" xfId="40545" xr:uid="{FE530415-FD76-4339-90C7-C91074594CAA}"/>
    <cellStyle name="Normal 8 2 8 2 3 5" xfId="54656" xr:uid="{7AC6F17A-2DFD-44FD-AA79-ABD629553A93}"/>
    <cellStyle name="Normal 8 2 8 2 3 6" xfId="62509" xr:uid="{E1FF8383-A313-4FDE-9124-C65BE7E84B7C}"/>
    <cellStyle name="Normal 8 2 8 2 4" xfId="9384" xr:uid="{DFAFC0B9-62F6-4D61-BD64-5A5C6EC7BF2F}"/>
    <cellStyle name="Normal 8 2 8 2 4 2" xfId="28240" xr:uid="{E2CE8EC4-38A7-4159-ABE8-80EE443BF923}"/>
    <cellStyle name="Normal 8 2 8 2 4 2 2" xfId="47002" xr:uid="{4E366E63-043F-4AD1-9200-87C7AEB323EA}"/>
    <cellStyle name="Normal 8 2 8 2 4 3" xfId="18849" xr:uid="{147215C9-A2F9-4BAE-BAFD-713AE5DD77F5}"/>
    <cellStyle name="Normal 8 2 8 2 4 4" xfId="37621" xr:uid="{6030CEE7-2D0C-4372-8C1E-FCA5C16FB08D}"/>
    <cellStyle name="Normal 8 2 8 2 5" xfId="24296" xr:uid="{39E5341B-DAE3-47D2-93D9-59C780E0994D}"/>
    <cellStyle name="Normal 8 2 8 2 5 2" xfId="43059" xr:uid="{47F56520-8E0B-4345-8F8A-F4E89581E627}"/>
    <cellStyle name="Normal 8 2 8 2 6" xfId="14905" xr:uid="{00E21159-BE0F-4849-8ADB-89961B70E11A}"/>
    <cellStyle name="Normal 8 2 8 2 7" xfId="33678" xr:uid="{EEE93A27-4CF7-46DC-A2C7-08A99540427A}"/>
    <cellStyle name="Normal 8 2 8 2 8" xfId="51732" xr:uid="{D70AF410-F340-4F01-A328-2363B15131BF}"/>
    <cellStyle name="Normal 8 2 8 2 9" xfId="5249" xr:uid="{132D2A51-C8F6-4A33-85D1-8164D635E1A6}"/>
    <cellStyle name="Normal 8 2 8 3" xfId="6025" xr:uid="{A5E8087D-0DE4-4204-8149-7EF24FB954BD}"/>
    <cellStyle name="Normal 8 2 8 3 2" xfId="12376" xr:uid="{5765025F-F304-424B-8B15-4C85B67A48F5}"/>
    <cellStyle name="Normal 8 2 8 3 2 2" xfId="31165" xr:uid="{121974B7-E347-443E-A392-AB44ABC26554}"/>
    <cellStyle name="Normal 8 2 8 3 2 2 2" xfId="49927" xr:uid="{5BFAD4FE-3F63-47F0-AF02-EE9C55CF9049}"/>
    <cellStyle name="Normal 8 2 8 3 2 3" xfId="21774" xr:uid="{3556E010-0504-4EFC-8DEA-E2F31FB378BF}"/>
    <cellStyle name="Normal 8 2 8 3 2 4" xfId="40546" xr:uid="{BE88F824-85CA-40E4-A99B-469F70DD8162}"/>
    <cellStyle name="Normal 8 2 8 3 3" xfId="25072" xr:uid="{80A8200F-992C-4C0E-BC75-C184C643E279}"/>
    <cellStyle name="Normal 8 2 8 3 3 2" xfId="43834" xr:uid="{E8D7A126-6C9C-4D66-B546-C55D58702532}"/>
    <cellStyle name="Normal 8 2 8 3 4" xfId="15681" xr:uid="{D6CFCCAC-2E7A-486E-9ADC-6FEEF71FA7D4}"/>
    <cellStyle name="Normal 8 2 8 3 5" xfId="34453" xr:uid="{0961C8CB-00A1-480C-9A80-11E69CCFC01D}"/>
    <cellStyle name="Normal 8 2 8 3 6" xfId="54657" xr:uid="{004CD39D-8856-4A97-9562-B2C3A63E6773}"/>
    <cellStyle name="Normal 8 2 8 3 7" xfId="62510" xr:uid="{749109CB-77A1-44B6-8123-1D5236371917}"/>
    <cellStyle name="Normal 8 2 8 4" xfId="4474" xr:uid="{06D5CFDF-382B-4EFA-9F8E-7B7C655B3845}"/>
    <cellStyle name="Normal 8 2 8 4 2" xfId="12377" xr:uid="{6CEEE5BD-C76F-467E-B654-3B4CB6389490}"/>
    <cellStyle name="Normal 8 2 8 4 2 2" xfId="31166" xr:uid="{63C7F330-A96A-40B7-9B22-5790C3801D07}"/>
    <cellStyle name="Normal 8 2 8 4 2 2 2" xfId="49928" xr:uid="{878DA473-AAA6-4480-84E6-C14B239E715F}"/>
    <cellStyle name="Normal 8 2 8 4 2 3" xfId="21775" xr:uid="{57C160E4-600A-4D6A-86F9-FDBAF181B92A}"/>
    <cellStyle name="Normal 8 2 8 4 2 4" xfId="40547" xr:uid="{EA7A9A85-9905-49B7-9174-C0B4B95A61F6}"/>
    <cellStyle name="Normal 8 2 8 4 3" xfId="23521" xr:uid="{88B5BD9C-B79D-412A-A09E-CA352104D38E}"/>
    <cellStyle name="Normal 8 2 8 4 3 2" xfId="42284" xr:uid="{CFD5A9CA-E07F-4EDA-A40E-D8EE398F2BCF}"/>
    <cellStyle name="Normal 8 2 8 4 4" xfId="14130" xr:uid="{7C7509EC-DD65-462E-BFA0-6DCD709252EE}"/>
    <cellStyle name="Normal 8 2 8 4 5" xfId="32903" xr:uid="{D76E5B46-602A-403C-9200-F59390060F04}"/>
    <cellStyle name="Normal 8 2 8 4 6" xfId="54658" xr:uid="{38B1BD9D-4750-4C85-9A2D-551E3C55E1A6}"/>
    <cellStyle name="Normal 8 2 8 4 7" xfId="62511" xr:uid="{7261352C-EFAA-4AFA-9CA3-5F78D6DBB73C}"/>
    <cellStyle name="Normal 8 2 8 5" xfId="7654" xr:uid="{D617CE86-93A3-4473-9B2A-3268244A343D}"/>
    <cellStyle name="Normal 8 2 8 5 2" xfId="26688" xr:uid="{0593ADF6-7798-4DC8-9590-DF7ECA1001FC}"/>
    <cellStyle name="Normal 8 2 8 5 2 2" xfId="45450" xr:uid="{85F17571-BDF5-4706-BCC2-E6CDF7179EDA}"/>
    <cellStyle name="Normal 8 2 8 5 3" xfId="17297" xr:uid="{1F1ACE0C-966E-4708-B426-17AF97E328E2}"/>
    <cellStyle name="Normal 8 2 8 5 4" xfId="36069" xr:uid="{0472228D-15BC-46AC-860B-29D566598A0B}"/>
    <cellStyle name="Normal 8 2 8 6" xfId="9383" xr:uid="{1F59B6C8-8F1A-483C-847B-AAD5DED7F4EC}"/>
    <cellStyle name="Normal 8 2 8 6 2" xfId="28239" xr:uid="{2D0A9E44-83E6-4061-83D4-58AA2821E842}"/>
    <cellStyle name="Normal 8 2 8 6 2 2" xfId="47001" xr:uid="{4BC842E4-3104-4F76-9C3E-56AE883EA8C7}"/>
    <cellStyle name="Normal 8 2 8 6 3" xfId="18848" xr:uid="{25A299CE-974E-43DB-99C4-B443D7E07AA5}"/>
    <cellStyle name="Normal 8 2 8 6 4" xfId="37620" xr:uid="{B951982F-F6F1-445E-B11A-9BD88A56A94E}"/>
    <cellStyle name="Normal 8 2 8 7" xfId="22938" xr:uid="{D2C4A2CD-D71B-404B-9B14-71AF8A398ACA}"/>
    <cellStyle name="Normal 8 2 8 7 2" xfId="41706" xr:uid="{43D12BB6-D74C-4676-8C59-8F91559A02B0}"/>
    <cellStyle name="Normal 8 2 8 8" xfId="13547" xr:uid="{39936681-52D2-4E7F-A7A5-74243CC59352}"/>
    <cellStyle name="Normal 8 2 8 9" xfId="32325" xr:uid="{7F3728D4-0BE1-469A-A558-1ECE68C17141}"/>
    <cellStyle name="Normal 8 2 9" xfId="1474" xr:uid="{52A31A73-780A-45B1-B773-68AC84D7E5EF}"/>
    <cellStyle name="Normal 8 2 9 10" xfId="51733" xr:uid="{6F4ECC84-BABF-425D-9983-7DAE3B5FCA59}"/>
    <cellStyle name="Normal 8 2 9 11" xfId="3893" xr:uid="{955E511F-1353-408A-9DA3-C53011012350}"/>
    <cellStyle name="Normal 8 2 9 12" xfId="59773" xr:uid="{424741E3-E426-4C72-B85D-7BA3A22507B8}"/>
    <cellStyle name="Normal 8 2 9 2" xfId="3088" xr:uid="{E898B652-D9CC-4990-BF0C-3C1E98B8027A}"/>
    <cellStyle name="Normal 8 2 9 2 10" xfId="59774" xr:uid="{927840AC-B4A9-4732-B122-C780CE783B1C}"/>
    <cellStyle name="Normal 8 2 9 2 2" xfId="7657" xr:uid="{6EF6C5AD-913C-4CC2-B414-42A89D23C717}"/>
    <cellStyle name="Normal 8 2 9 2 2 2" xfId="12378" xr:uid="{2778FDFE-DE1F-423E-85A5-02E4206F3724}"/>
    <cellStyle name="Normal 8 2 9 2 2 2 2" xfId="31167" xr:uid="{0861B135-FA15-4FB1-AD7C-42AD53157491}"/>
    <cellStyle name="Normal 8 2 9 2 2 2 2 2" xfId="49929" xr:uid="{DFE4E0A4-A319-49A6-BC8F-4769EB935E5A}"/>
    <cellStyle name="Normal 8 2 9 2 2 2 3" xfId="21776" xr:uid="{48FE3054-A595-41F5-85B2-B83C7378FF06}"/>
    <cellStyle name="Normal 8 2 9 2 2 2 4" xfId="40548" xr:uid="{3AFC13CD-DD2F-43E6-A4D8-861E191CCE20}"/>
    <cellStyle name="Normal 8 2 9 2 2 3" xfId="26691" xr:uid="{56295489-D71B-45A1-9F9E-E88F6FFFEB1B}"/>
    <cellStyle name="Normal 8 2 9 2 2 3 2" xfId="45453" xr:uid="{E9FCF9EF-DE3D-48A7-8F83-3EAB8004952B}"/>
    <cellStyle name="Normal 8 2 9 2 2 4" xfId="17300" xr:uid="{61B7FF29-17A3-4267-8C85-7D737975ECDB}"/>
    <cellStyle name="Normal 8 2 9 2 2 5" xfId="36072" xr:uid="{D314FFDF-C308-48E8-AB59-E0257FC85ED0}"/>
    <cellStyle name="Normal 8 2 9 2 2 6" xfId="54659" xr:uid="{ECAA3B94-537F-463E-88ED-884847444BC1}"/>
    <cellStyle name="Normal 8 2 9 2 2 7" xfId="62512" xr:uid="{C6BFEE29-0FEA-4DE6-B555-DB9A3295C1DC}"/>
    <cellStyle name="Normal 8 2 9 2 3" xfId="12379" xr:uid="{1A6A43D5-D3E2-4E5B-962D-60280167F7E9}"/>
    <cellStyle name="Normal 8 2 9 2 3 2" xfId="31168" xr:uid="{2B607DB4-43CF-442F-818C-6E75B7B10DF7}"/>
    <cellStyle name="Normal 8 2 9 2 3 2 2" xfId="49930" xr:uid="{6292FC40-C454-40C1-9093-5431D6EF20DF}"/>
    <cellStyle name="Normal 8 2 9 2 3 3" xfId="21777" xr:uid="{FC65716B-3B5A-4B8B-8590-47CDCAA2044C}"/>
    <cellStyle name="Normal 8 2 9 2 3 4" xfId="40549" xr:uid="{98630996-86D8-4FAE-A130-FD311059F7B9}"/>
    <cellStyle name="Normal 8 2 9 2 3 5" xfId="54660" xr:uid="{628EB663-F6EA-4DB3-A5CB-052B80908649}"/>
    <cellStyle name="Normal 8 2 9 2 3 6" xfId="62513" xr:uid="{A3E08324-18A5-4DCE-810A-4D8999D81DF9}"/>
    <cellStyle name="Normal 8 2 9 2 4" xfId="9386" xr:uid="{E0EF5ACC-0AD5-4469-9A25-13C70A21F60B}"/>
    <cellStyle name="Normal 8 2 9 2 4 2" xfId="28242" xr:uid="{3542FE8F-A9DF-45F1-AEA3-8E911B5E6F47}"/>
    <cellStyle name="Normal 8 2 9 2 4 2 2" xfId="47004" xr:uid="{C02AA57E-0A7C-4C25-9C3D-8281B64A0ED9}"/>
    <cellStyle name="Normal 8 2 9 2 4 3" xfId="18851" xr:uid="{DD74247F-FF0D-4BF7-BC8C-7F454EADC710}"/>
    <cellStyle name="Normal 8 2 9 2 4 4" xfId="37623" xr:uid="{3BFA8CD0-C423-457F-BDA0-D3ECBB50AA3C}"/>
    <cellStyle name="Normal 8 2 9 2 5" xfId="24572" xr:uid="{DD26440B-F298-44CA-ABD7-3140A105A89D}"/>
    <cellStyle name="Normal 8 2 9 2 5 2" xfId="43334" xr:uid="{31ECFB6D-3E4B-4A46-93FB-9C33389D3778}"/>
    <cellStyle name="Normal 8 2 9 2 6" xfId="15181" xr:uid="{93099E1E-3B34-4C9A-B4CA-6783AD9FE7BF}"/>
    <cellStyle name="Normal 8 2 9 2 7" xfId="33953" xr:uid="{4E4DE45C-B4E5-4DCC-8AC8-BF9CDFB19368}"/>
    <cellStyle name="Normal 8 2 9 2 8" xfId="51734" xr:uid="{E8F59678-146B-4841-969C-C3EAD569BF6B}"/>
    <cellStyle name="Normal 8 2 9 2 9" xfId="5525" xr:uid="{046639F9-3CC7-41B8-BD50-9FB5D6977C5A}"/>
    <cellStyle name="Normal 8 2 9 3" xfId="6300" xr:uid="{82E9F2C5-52C4-4582-99A2-BBB097955B34}"/>
    <cellStyle name="Normal 8 2 9 3 2" xfId="12380" xr:uid="{165C1EF4-E0C9-4030-BAF4-AE6B471E3B79}"/>
    <cellStyle name="Normal 8 2 9 3 2 2" xfId="31169" xr:uid="{4357820B-5783-4180-A7EC-2ADE9C35DA85}"/>
    <cellStyle name="Normal 8 2 9 3 2 2 2" xfId="49931" xr:uid="{4B9D5D54-2DBE-4828-B5E4-77F05F5F5650}"/>
    <cellStyle name="Normal 8 2 9 3 2 3" xfId="21778" xr:uid="{D4CA1F80-FE90-4581-AEE9-7D117035F0E9}"/>
    <cellStyle name="Normal 8 2 9 3 2 4" xfId="40550" xr:uid="{89F1620D-F082-47E7-9CBE-D1E663F78450}"/>
    <cellStyle name="Normal 8 2 9 3 3" xfId="25347" xr:uid="{5DCB25AE-A02C-46A4-87B1-8331EED6B7EA}"/>
    <cellStyle name="Normal 8 2 9 3 3 2" xfId="44109" xr:uid="{2B0CF1D2-73EC-4664-972F-B5580E8829DF}"/>
    <cellStyle name="Normal 8 2 9 3 4" xfId="15956" xr:uid="{63A934B7-CFE2-4195-BE5F-313B6E05AD27}"/>
    <cellStyle name="Normal 8 2 9 3 5" xfId="34728" xr:uid="{1850E008-B28A-4962-9A27-BA6AABD2E574}"/>
    <cellStyle name="Normal 8 2 9 3 6" xfId="54661" xr:uid="{7453EBFA-6B94-4945-9227-1E62791FDA18}"/>
    <cellStyle name="Normal 8 2 9 3 7" xfId="62514" xr:uid="{5176DA09-74F9-417D-8836-8EA199152627}"/>
    <cellStyle name="Normal 8 2 9 4" xfId="4749" xr:uid="{CCE7134A-A455-4FA6-B47B-D2A9F5D5FE9D}"/>
    <cellStyle name="Normal 8 2 9 4 2" xfId="12381" xr:uid="{1A629B58-4E75-4615-AD03-99DD053891F8}"/>
    <cellStyle name="Normal 8 2 9 4 2 2" xfId="31170" xr:uid="{13D80F49-D91D-463F-A029-C76EF4C16607}"/>
    <cellStyle name="Normal 8 2 9 4 2 2 2" xfId="49932" xr:uid="{56683B55-D290-43E5-89E3-F4F87549A408}"/>
    <cellStyle name="Normal 8 2 9 4 2 3" xfId="21779" xr:uid="{B3E33A81-870B-4830-AACA-953EAA2A83E7}"/>
    <cellStyle name="Normal 8 2 9 4 2 4" xfId="40551" xr:uid="{A5F5D2AE-C921-429B-BCA4-7BE997DABB21}"/>
    <cellStyle name="Normal 8 2 9 4 3" xfId="23796" xr:uid="{BC8EBE9C-9B3E-4326-A045-8C0B7D9C3455}"/>
    <cellStyle name="Normal 8 2 9 4 3 2" xfId="42559" xr:uid="{73CA9186-DE71-49A5-AF90-3ACA13152D8E}"/>
    <cellStyle name="Normal 8 2 9 4 4" xfId="14405" xr:uid="{3CA0A1D8-6AB6-4CAB-A6C1-739CB5401441}"/>
    <cellStyle name="Normal 8 2 9 4 5" xfId="33178" xr:uid="{586A97D3-0287-4639-9F29-A0199D2CBCDC}"/>
    <cellStyle name="Normal 8 2 9 4 6" xfId="54662" xr:uid="{7E6AC015-0695-4353-B200-D4B1C50EEB52}"/>
    <cellStyle name="Normal 8 2 9 4 7" xfId="62515" xr:uid="{04C9555B-8F58-49B9-A97F-BBF209FEDD3C}"/>
    <cellStyle name="Normal 8 2 9 5" xfId="7656" xr:uid="{C76D820D-9BEB-4FB2-A828-7E912DF7A116}"/>
    <cellStyle name="Normal 8 2 9 5 2" xfId="26690" xr:uid="{E4DE381D-5DB7-4856-993D-E6C6CC2CF122}"/>
    <cellStyle name="Normal 8 2 9 5 2 2" xfId="45452" xr:uid="{AB7601EE-212B-4BA3-91C2-C8891655E0A1}"/>
    <cellStyle name="Normal 8 2 9 5 3" xfId="17299" xr:uid="{51A5E57B-EDC3-40A1-B18B-05D44044CA35}"/>
    <cellStyle name="Normal 8 2 9 5 4" xfId="36071" xr:uid="{9AED4CD3-7C36-476D-831A-A9077CA94CD3}"/>
    <cellStyle name="Normal 8 2 9 6" xfId="9385" xr:uid="{584FB4BA-A37F-41AD-95D3-6E7819E419D8}"/>
    <cellStyle name="Normal 8 2 9 6 2" xfId="28241" xr:uid="{FF6DD7C9-C342-4B91-A38F-B49F1BEAADEA}"/>
    <cellStyle name="Normal 8 2 9 6 2 2" xfId="47003" xr:uid="{1A3B3144-D3A0-4359-BC28-6CD246C9AE3E}"/>
    <cellStyle name="Normal 8 2 9 6 3" xfId="18850" xr:uid="{FD38FDDD-F5CC-4A76-A116-B4F769849B62}"/>
    <cellStyle name="Normal 8 2 9 6 4" xfId="37622" xr:uid="{43991A4A-DA88-4991-B18A-6FE6DF96885C}"/>
    <cellStyle name="Normal 8 2 9 7" xfId="22939" xr:uid="{96CFCD70-16D4-433C-8CE0-58875B21B12E}"/>
    <cellStyle name="Normal 8 2 9 7 2" xfId="41707" xr:uid="{99F40538-0654-412E-97DA-80D524632315}"/>
    <cellStyle name="Normal 8 2 9 8" xfId="13548" xr:uid="{0A8871D4-43BB-4BCB-9E39-45E0D7F9D6C1}"/>
    <cellStyle name="Normal 8 2 9 9" xfId="32326" xr:uid="{A992DE8D-9401-4408-8D3B-E97E6654B367}"/>
    <cellStyle name="Normal 8 20" xfId="32288" xr:uid="{4E2D4D2E-67E9-4EE2-923D-5F21E7DEED2C}"/>
    <cellStyle name="Normal 8 21" xfId="51657" xr:uid="{D854A826-4FBB-4DEF-AEDE-3320A031A860}"/>
    <cellStyle name="Normal 8 22" xfId="3855" xr:uid="{F2C61BD7-3DC4-4187-8F4B-140E2E14C3C0}"/>
    <cellStyle name="Normal 8 23" xfId="955" xr:uid="{A435F629-ACC5-451C-95D1-1F274DFC4F59}"/>
    <cellStyle name="Normal 8 24" xfId="681" xr:uid="{073C3AC9-4B25-450E-BEE2-224576178FC3}"/>
    <cellStyle name="Normal 8 25" xfId="637" xr:uid="{64AF26B2-AD43-4852-A91C-6662682EFFC9}"/>
    <cellStyle name="Normal 8 3" xfId="957" xr:uid="{1FB4DB7F-BD3B-44D6-9809-DC14256169C7}"/>
    <cellStyle name="Normal 8 3 10" xfId="3089" xr:uid="{03BB91CF-10E4-4361-9DCC-78A6A7147BAA}"/>
    <cellStyle name="Normal 8 3 10 10" xfId="51736" xr:uid="{845CF838-A3DF-465C-A5B0-D96DB9797449}"/>
    <cellStyle name="Normal 8 3 10 11" xfId="3895" xr:uid="{98FA6617-00A0-4614-92EA-DAF86346EE0E}"/>
    <cellStyle name="Normal 8 3 10 12" xfId="59775" xr:uid="{8F73BDA7-2943-4F88-BB05-494448BC057E}"/>
    <cellStyle name="Normal 8 3 10 2" xfId="3090" xr:uid="{AE61D688-2D31-4393-8F87-959CCEDE7115}"/>
    <cellStyle name="Normal 8 3 10 2 10" xfId="59776" xr:uid="{49AFDAED-9A41-4D60-8BAD-8A8A6869BFCB}"/>
    <cellStyle name="Normal 8 3 10 2 2" xfId="7660" xr:uid="{07C039ED-4717-460D-85D2-9AE0F532BE0B}"/>
    <cellStyle name="Normal 8 3 10 2 2 2" xfId="12382" xr:uid="{6132857C-A408-4072-9EE4-E8C7ED88E0E3}"/>
    <cellStyle name="Normal 8 3 10 2 2 2 2" xfId="31171" xr:uid="{F65A05E0-6A84-43E2-8BFB-D7F53088FF15}"/>
    <cellStyle name="Normal 8 3 10 2 2 2 2 2" xfId="49933" xr:uid="{9ED24D2C-255A-400E-80DB-532681D5B181}"/>
    <cellStyle name="Normal 8 3 10 2 2 2 3" xfId="21780" xr:uid="{E25E154A-71D0-4F0D-96EC-B33D5F9454B6}"/>
    <cellStyle name="Normal 8 3 10 2 2 2 4" xfId="40552" xr:uid="{3E30EAE3-25B2-4A4B-836C-9A2329785CB4}"/>
    <cellStyle name="Normal 8 3 10 2 2 3" xfId="26694" xr:uid="{DCFC2CF2-54D6-468B-AA89-957AF45D4688}"/>
    <cellStyle name="Normal 8 3 10 2 2 3 2" xfId="45456" xr:uid="{6217A49D-F0FA-4D65-8586-6F3D646BC4A5}"/>
    <cellStyle name="Normal 8 3 10 2 2 4" xfId="17303" xr:uid="{CEF73344-8FDA-45FB-866A-1CE3631AD2DF}"/>
    <cellStyle name="Normal 8 3 10 2 2 5" xfId="36075" xr:uid="{B27FF162-6C43-4DB9-9D39-5A6C72703AB9}"/>
    <cellStyle name="Normal 8 3 10 2 2 6" xfId="54663" xr:uid="{E1A835C5-5EAC-4B87-AC1B-CBEB22E9FBE1}"/>
    <cellStyle name="Normal 8 3 10 2 2 7" xfId="62516" xr:uid="{B466CE12-6DA0-4A1B-8C30-502322C4F5F3}"/>
    <cellStyle name="Normal 8 3 10 2 3" xfId="12383" xr:uid="{4666DF4C-2258-43A1-A087-2898399D814C}"/>
    <cellStyle name="Normal 8 3 10 2 3 2" xfId="31172" xr:uid="{A6E5A353-81CC-4A9C-A627-C0C17FD812A1}"/>
    <cellStyle name="Normal 8 3 10 2 3 2 2" xfId="49934" xr:uid="{392EF9F8-4BF7-4197-B88B-D602C4A999F5}"/>
    <cellStyle name="Normal 8 3 10 2 3 3" xfId="21781" xr:uid="{DD819058-75D0-4EDB-8BC9-DDC98E16ECA0}"/>
    <cellStyle name="Normal 8 3 10 2 3 4" xfId="40553" xr:uid="{5562011A-CFBD-4162-AD13-DCA394B71E50}"/>
    <cellStyle name="Normal 8 3 10 2 3 5" xfId="54664" xr:uid="{776F0137-E1EB-4975-AF69-1236586E44D6}"/>
    <cellStyle name="Normal 8 3 10 2 3 6" xfId="62517" xr:uid="{9D7C9209-3B62-4601-91E6-BD6731AE469D}"/>
    <cellStyle name="Normal 8 3 10 2 4" xfId="9389" xr:uid="{861AD7E2-36D1-4279-96CE-75B92235530F}"/>
    <cellStyle name="Normal 8 3 10 2 4 2" xfId="28245" xr:uid="{EE60C66A-8F1C-4F7F-A52D-78EE7BC4E8A2}"/>
    <cellStyle name="Normal 8 3 10 2 4 2 2" xfId="47007" xr:uid="{A375330F-3D99-4F45-B2D3-84B63926473D}"/>
    <cellStyle name="Normal 8 3 10 2 4 3" xfId="18854" xr:uid="{9A158FB7-36D7-49D1-99F9-3BDDFDC600B0}"/>
    <cellStyle name="Normal 8 3 10 2 4 4" xfId="37626" xr:uid="{1FCA1240-DB99-4151-981C-77E4129A601E}"/>
    <cellStyle name="Normal 8 3 10 2 5" xfId="24599" xr:uid="{90CB20F5-3554-4618-A400-8BEAC1DD2172}"/>
    <cellStyle name="Normal 8 3 10 2 5 2" xfId="43361" xr:uid="{E33AFD0B-463F-420B-86F5-7850163C02CF}"/>
    <cellStyle name="Normal 8 3 10 2 6" xfId="15208" xr:uid="{F73A67D5-6F05-44F7-98B9-BC46025F77DC}"/>
    <cellStyle name="Normal 8 3 10 2 7" xfId="33980" xr:uid="{3764A52E-CB4F-4640-97A9-39B3AEC05805}"/>
    <cellStyle name="Normal 8 3 10 2 8" xfId="51737" xr:uid="{B8BD9FAA-CCC3-42DF-9AE2-0C43B73B1280}"/>
    <cellStyle name="Normal 8 3 10 2 9" xfId="5552" xr:uid="{D534E897-B9A2-47EA-A9E2-514DCB0382E7}"/>
    <cellStyle name="Normal 8 3 10 3" xfId="6327" xr:uid="{A29026D8-110A-45CA-823F-72EA6CF079C0}"/>
    <cellStyle name="Normal 8 3 10 3 2" xfId="12384" xr:uid="{2E3A57F0-FC0B-481E-8C0E-716D2A35AC00}"/>
    <cellStyle name="Normal 8 3 10 3 2 2" xfId="31173" xr:uid="{DF22B872-4A1C-4B01-B0A2-3669DE569AA3}"/>
    <cellStyle name="Normal 8 3 10 3 2 2 2" xfId="49935" xr:uid="{FFD3876E-8925-45E3-8EFE-7D43C50ADC0F}"/>
    <cellStyle name="Normal 8 3 10 3 2 3" xfId="21782" xr:uid="{1B62D4AC-D0E9-4E25-A1FD-0B388D253812}"/>
    <cellStyle name="Normal 8 3 10 3 2 4" xfId="40554" xr:uid="{9276407F-0326-47DC-B40F-F84423C4AFF3}"/>
    <cellStyle name="Normal 8 3 10 3 3" xfId="25374" xr:uid="{7C2A6CD7-5074-4A2B-8E1E-43379DD421AB}"/>
    <cellStyle name="Normal 8 3 10 3 3 2" xfId="44136" xr:uid="{0F3861D0-2CA6-4923-B141-9B65A716710E}"/>
    <cellStyle name="Normal 8 3 10 3 4" xfId="15983" xr:uid="{7307F9CD-A40E-4636-9B31-D166C27636B3}"/>
    <cellStyle name="Normal 8 3 10 3 5" xfId="34755" xr:uid="{4DFC3AF7-5F30-4102-9989-57507E250FB8}"/>
    <cellStyle name="Normal 8 3 10 3 6" xfId="54665" xr:uid="{BABB13AD-D6EE-433A-9833-CBB43EF3A105}"/>
    <cellStyle name="Normal 8 3 10 3 7" xfId="62518" xr:uid="{1DAB2BFD-17F8-4827-9689-08BCC00FFA74}"/>
    <cellStyle name="Normal 8 3 10 4" xfId="4776" xr:uid="{4242355E-1200-4BF1-B083-85ABE379CDE4}"/>
    <cellStyle name="Normal 8 3 10 4 2" xfId="12385" xr:uid="{4D240FED-6C7A-4A42-A3CF-6F5C62540981}"/>
    <cellStyle name="Normal 8 3 10 4 2 2" xfId="31174" xr:uid="{F3D5A481-A465-4AC3-9EE5-EE515742E32F}"/>
    <cellStyle name="Normal 8 3 10 4 2 2 2" xfId="49936" xr:uid="{91825C20-B1E9-4A0A-81F6-BCDC68D2F941}"/>
    <cellStyle name="Normal 8 3 10 4 2 3" xfId="21783" xr:uid="{9C4D06B7-6E51-46E8-A4FA-933022E8202A}"/>
    <cellStyle name="Normal 8 3 10 4 2 4" xfId="40555" xr:uid="{5576DD95-FDF8-41F0-A431-AE43C379B54C}"/>
    <cellStyle name="Normal 8 3 10 4 3" xfId="23823" xr:uid="{0DB124D6-C83B-46FB-8A93-CCCC739D6F29}"/>
    <cellStyle name="Normal 8 3 10 4 3 2" xfId="42586" xr:uid="{14AD619C-D0B3-4353-9EBD-23DFA3C8AD40}"/>
    <cellStyle name="Normal 8 3 10 4 4" xfId="14432" xr:uid="{C702DA5F-01EE-4AF5-95FC-1CA5ED928956}"/>
    <cellStyle name="Normal 8 3 10 4 5" xfId="33205" xr:uid="{0D3DC023-FA7E-41ED-995B-6E896E4250AA}"/>
    <cellStyle name="Normal 8 3 10 4 6" xfId="54666" xr:uid="{1C8F7251-1F11-4B0E-90E0-B226BCBB86F1}"/>
    <cellStyle name="Normal 8 3 10 4 7" xfId="62519" xr:uid="{F91A3A47-70B3-4251-8598-F1DE11465602}"/>
    <cellStyle name="Normal 8 3 10 5" xfId="7659" xr:uid="{91FFEB31-71FF-4429-ADDF-9107424F9C07}"/>
    <cellStyle name="Normal 8 3 10 5 2" xfId="26693" xr:uid="{EDBF1F79-7C8E-4FD4-9FB1-92CBAC798905}"/>
    <cellStyle name="Normal 8 3 10 5 2 2" xfId="45455" xr:uid="{65BF91D1-09D2-46D4-BA51-86C771356647}"/>
    <cellStyle name="Normal 8 3 10 5 3" xfId="17302" xr:uid="{94AD8DFB-8D7D-4DF1-8F00-8B5D6B43177F}"/>
    <cellStyle name="Normal 8 3 10 5 4" xfId="36074" xr:uid="{C1512905-BB5E-4887-8ACE-DC11E07AD9A3}"/>
    <cellStyle name="Normal 8 3 10 6" xfId="9388" xr:uid="{71FAEFB0-CEBA-48BD-BCAF-30065ABA0D9D}"/>
    <cellStyle name="Normal 8 3 10 6 2" xfId="28244" xr:uid="{F9182574-AB5A-4C20-B0E0-B559C6B8FE52}"/>
    <cellStyle name="Normal 8 3 10 6 2 2" xfId="47006" xr:uid="{B09BB744-98A6-4194-AC36-114137AD21A9}"/>
    <cellStyle name="Normal 8 3 10 6 3" xfId="18853" xr:uid="{6A514E53-3CC0-4A69-A7E4-F54CCDC19DD1}"/>
    <cellStyle name="Normal 8 3 10 6 4" xfId="37625" xr:uid="{E692EFD4-888C-43A9-8AD6-FF873A7CBAC2}"/>
    <cellStyle name="Normal 8 3 10 7" xfId="22941" xr:uid="{3B2CE8C6-77EF-4C19-9A55-1B0A4D4046F4}"/>
    <cellStyle name="Normal 8 3 10 7 2" xfId="41709" xr:uid="{CE157397-C960-4799-A0B3-191B38A4C13D}"/>
    <cellStyle name="Normal 8 3 10 8" xfId="13550" xr:uid="{F0D33404-F420-4ECC-BD37-40B685D19475}"/>
    <cellStyle name="Normal 8 3 10 9" xfId="32328" xr:uid="{9E7E3FFF-7719-4FC8-A71C-8C97189251CC}"/>
    <cellStyle name="Normal 8 3 11" xfId="3091" xr:uid="{BB43024B-3A58-4319-8D23-EFBDEF3D7BD8}"/>
    <cellStyle name="Normal 8 3 11 10" xfId="59777" xr:uid="{159F4378-1EC3-4C10-A4F8-F65E4CED9C32}"/>
    <cellStyle name="Normal 8 3 11 2" xfId="7661" xr:uid="{BAD3C5FC-475B-4F4C-ABB2-812D7D231E58}"/>
    <cellStyle name="Normal 8 3 11 2 2" xfId="12386" xr:uid="{B81A3E09-D2C1-4434-A962-AA2B20D9F7D4}"/>
    <cellStyle name="Normal 8 3 11 2 2 2" xfId="31175" xr:uid="{75A7A6D1-600C-4585-B2DB-B0136A768410}"/>
    <cellStyle name="Normal 8 3 11 2 2 2 2" xfId="49937" xr:uid="{9605E5DE-A092-4715-B5DD-A4211D471C06}"/>
    <cellStyle name="Normal 8 3 11 2 2 3" xfId="21784" xr:uid="{A2572338-809C-4C83-836B-32FAADCD6427}"/>
    <cellStyle name="Normal 8 3 11 2 2 4" xfId="40556" xr:uid="{BF204C87-14F6-416A-8528-D51FDBBED35D}"/>
    <cellStyle name="Normal 8 3 11 2 3" xfId="26695" xr:uid="{32F035CE-9E25-4B59-BBD2-1BC96127EA5E}"/>
    <cellStyle name="Normal 8 3 11 2 3 2" xfId="45457" xr:uid="{0636A829-89A0-403B-ACFD-A2D1D0E9FB22}"/>
    <cellStyle name="Normal 8 3 11 2 4" xfId="17304" xr:uid="{E9D6D570-6023-4B97-BA4A-5926815FC2AB}"/>
    <cellStyle name="Normal 8 3 11 2 5" xfId="36076" xr:uid="{C6A290E6-F10F-48D8-A2B4-922A0EEADE44}"/>
    <cellStyle name="Normal 8 3 11 2 6" xfId="54667" xr:uid="{D2EA53C3-4D8F-46C6-BB8A-55875B18DED1}"/>
    <cellStyle name="Normal 8 3 11 2 7" xfId="62520" xr:uid="{6359F6EE-FA73-45FF-B0CA-238E53F13E3D}"/>
    <cellStyle name="Normal 8 3 11 3" xfId="12387" xr:uid="{4B2B5FE5-83BA-41AA-B9F5-F8E3506B0A7E}"/>
    <cellStyle name="Normal 8 3 11 3 2" xfId="31176" xr:uid="{E70AA28A-7A76-41CA-AA35-1D3DB69B5728}"/>
    <cellStyle name="Normal 8 3 11 3 2 2" xfId="49938" xr:uid="{06431EDF-60E3-4B6B-AD34-B3915E176678}"/>
    <cellStyle name="Normal 8 3 11 3 3" xfId="21785" xr:uid="{6DF551DC-DB11-4B80-8613-3EE7EA99EC55}"/>
    <cellStyle name="Normal 8 3 11 3 4" xfId="40557" xr:uid="{31DB7699-8B67-443E-A140-F74ACDEB142D}"/>
    <cellStyle name="Normal 8 3 11 3 5" xfId="54668" xr:uid="{0C05F35C-D213-436B-B388-38B205FDC1FF}"/>
    <cellStyle name="Normal 8 3 11 3 6" xfId="62521" xr:uid="{2FD82503-4B24-49AE-83DC-4C3FD864D57B}"/>
    <cellStyle name="Normal 8 3 11 4" xfId="9390" xr:uid="{05BB3252-EB22-4FFC-B3A4-D6DD6743B33E}"/>
    <cellStyle name="Normal 8 3 11 4 2" xfId="28246" xr:uid="{C177697B-B34C-4515-95CE-9858111D37A9}"/>
    <cellStyle name="Normal 8 3 11 4 2 2" xfId="47008" xr:uid="{3EF69918-9D8E-4914-9668-BE805D6CDB13}"/>
    <cellStyle name="Normal 8 3 11 4 3" xfId="18855" xr:uid="{38D5D4B8-E060-412F-A81B-F0F42C3A50E2}"/>
    <cellStyle name="Normal 8 3 11 4 4" xfId="37627" xr:uid="{7847524C-11AC-410C-8F9D-62F1166EE228}"/>
    <cellStyle name="Normal 8 3 11 5" xfId="23864" xr:uid="{02B29681-533F-492C-9D1E-D7FD4639A519}"/>
    <cellStyle name="Normal 8 3 11 5 2" xfId="42627" xr:uid="{9327C097-6F5C-4783-B78F-432C1D9355EA}"/>
    <cellStyle name="Normal 8 3 11 6" xfId="14473" xr:uid="{25DE6AE6-F2E1-4E17-8A2C-64FA6E78E0B1}"/>
    <cellStyle name="Normal 8 3 11 7" xfId="33246" xr:uid="{6C2BABCA-F5FE-48F8-ABAB-04CB098A56C9}"/>
    <cellStyle name="Normal 8 3 11 8" xfId="51738" xr:uid="{57E21192-B65F-45AC-B09E-532208BA9DA0}"/>
    <cellStyle name="Normal 8 3 11 9" xfId="4817" xr:uid="{AC3358CC-AF2E-4D29-9C09-42F52EFFF167}"/>
    <cellStyle name="Normal 8 3 12" xfId="5593" xr:uid="{25FEA932-B39D-45C8-B42D-1E0F0ED8C6F1}"/>
    <cellStyle name="Normal 8 3 12 2" xfId="12388" xr:uid="{309026C3-8F48-4A61-9EB5-C0377ED66817}"/>
    <cellStyle name="Normal 8 3 12 2 2" xfId="31177" xr:uid="{C0EB71BA-5C75-4CB1-92E6-D5ADCFEA5E77}"/>
    <cellStyle name="Normal 8 3 12 2 2 2" xfId="49939" xr:uid="{4A7A72CA-545A-4D10-811C-8E54B9F45812}"/>
    <cellStyle name="Normal 8 3 12 2 3" xfId="21786" xr:uid="{1C046482-CFB2-48AF-B66F-0B4B67751FD6}"/>
    <cellStyle name="Normal 8 3 12 2 4" xfId="40558" xr:uid="{5278110C-4665-4ECD-AE58-E4EA74D25B0F}"/>
    <cellStyle name="Normal 8 3 12 3" xfId="24640" xr:uid="{6570E9C0-91C5-4B5B-B739-19D8303582C9}"/>
    <cellStyle name="Normal 8 3 12 3 2" xfId="43402" xr:uid="{FE049D38-332A-4DFE-B622-BFECC0D4FDE5}"/>
    <cellStyle name="Normal 8 3 12 4" xfId="15249" xr:uid="{521D8D8F-EE0E-4BEF-A213-35F131F45897}"/>
    <cellStyle name="Normal 8 3 12 5" xfId="34021" xr:uid="{86264695-8AD5-411B-BE8F-9AE419B6883A}"/>
    <cellStyle name="Normal 8 3 12 6" xfId="54669" xr:uid="{4EFBDADE-1780-477A-8386-CBCD43F34004}"/>
    <cellStyle name="Normal 8 3 12 7" xfId="62522" xr:uid="{4A41DC42-9083-4A37-9A7A-26EBE2EC966F}"/>
    <cellStyle name="Normal 8 3 13" xfId="4042" xr:uid="{32F84031-28B5-4644-AB99-B24367AA6D63}"/>
    <cellStyle name="Normal 8 3 13 2" xfId="12389" xr:uid="{A180694D-7F7A-4D38-B3C8-9682FE4A47A9}"/>
    <cellStyle name="Normal 8 3 13 2 2" xfId="31178" xr:uid="{C46A0B8E-6EAC-4560-9800-0C0658B029C0}"/>
    <cellStyle name="Normal 8 3 13 2 2 2" xfId="49940" xr:uid="{CA215752-53B0-4CC8-9CC9-9D7127352038}"/>
    <cellStyle name="Normal 8 3 13 2 3" xfId="21787" xr:uid="{5D3DB440-BD02-432B-A6E5-41B87E960806}"/>
    <cellStyle name="Normal 8 3 13 2 4" xfId="40559" xr:uid="{0F2DA9CF-A45A-4F71-8206-BFCA265EBB81}"/>
    <cellStyle name="Normal 8 3 13 3" xfId="23089" xr:uid="{61B3252B-42D8-49D3-AFE9-57441F309C56}"/>
    <cellStyle name="Normal 8 3 13 3 2" xfId="41852" xr:uid="{9D481CB5-17E3-4457-9112-E4F51FF71FC5}"/>
    <cellStyle name="Normal 8 3 13 4" xfId="13698" xr:uid="{E3FEEF4B-DDDB-44FB-900C-813301C6758C}"/>
    <cellStyle name="Normal 8 3 13 5" xfId="32471" xr:uid="{ED875200-5798-42C4-88AC-252D159654CA}"/>
    <cellStyle name="Normal 8 3 13 6" xfId="54670" xr:uid="{690C03DB-EEC4-4BA4-A9A0-95BF8CC07735}"/>
    <cellStyle name="Normal 8 3 13 7" xfId="62523" xr:uid="{68736C35-53CD-41BB-8F36-B468031F5E38}"/>
    <cellStyle name="Normal 8 3 14" xfId="7658" xr:uid="{1ECF49C1-F4F5-463E-9456-853A52B490FA}"/>
    <cellStyle name="Normal 8 3 14 2" xfId="26692" xr:uid="{ADDA7170-ACD3-45E0-9344-5CFCD61EAC08}"/>
    <cellStyle name="Normal 8 3 14 2 2" xfId="45454" xr:uid="{B5B23131-9252-4E78-AC66-C89BE662DDB2}"/>
    <cellStyle name="Normal 8 3 14 3" xfId="17301" xr:uid="{A9D2700E-53D4-4BE4-BAF1-36666F7BF530}"/>
    <cellStyle name="Normal 8 3 14 4" xfId="36073" xr:uid="{50A3741F-A809-4E70-9186-067CED95B34E}"/>
    <cellStyle name="Normal 8 3 15" xfId="9387" xr:uid="{4744BF31-74C8-4923-B079-67B768FD01C5}"/>
    <cellStyle name="Normal 8 3 15 2" xfId="28243" xr:uid="{2F1F2F17-3CC8-4CA2-B848-7C5C89A5AE6C}"/>
    <cellStyle name="Normal 8 3 15 2 2" xfId="47005" xr:uid="{BDD2DF1F-D8F1-45A3-B0A5-98E9D37A5345}"/>
    <cellStyle name="Normal 8 3 15 3" xfId="18852" xr:uid="{A657111A-03CB-4D14-9FDE-142F5B011D82}"/>
    <cellStyle name="Normal 8 3 15 4" xfId="37624" xr:uid="{503B62B8-C288-4312-8401-7529CC471564}"/>
    <cellStyle name="Normal 8 3 16" xfId="22940" xr:uid="{49A6BF30-BF22-411D-AD2A-AED16D51B9F9}"/>
    <cellStyle name="Normal 8 3 16 2" xfId="41708" xr:uid="{01D0A778-7E0A-48AB-ABEB-D193033F9061}"/>
    <cellStyle name="Normal 8 3 17" xfId="13549" xr:uid="{C51FDD1F-B00D-4DD1-8CC9-F90FADD07666}"/>
    <cellStyle name="Normal 8 3 18" xfId="32327" xr:uid="{560C28F0-AEA6-4AC2-884F-DEA5B2AC1AC7}"/>
    <cellStyle name="Normal 8 3 19" xfId="51735" xr:uid="{4205EF7A-0B8B-49A5-95BE-182EBF9B9370}"/>
    <cellStyle name="Normal 8 3 2" xfId="981" xr:uid="{AD138956-6088-432E-9141-92411CD178DC}"/>
    <cellStyle name="Normal 8 3 2 10" xfId="3092" xr:uid="{7AC5DB28-ED20-419C-92B3-1CEFF786952F}"/>
    <cellStyle name="Normal 8 3 2 10 10" xfId="59778" xr:uid="{8F75646A-91F3-42C1-9782-93011113ED38}"/>
    <cellStyle name="Normal 8 3 2 10 2" xfId="7663" xr:uid="{D19F725E-80DB-4A0C-95BE-FDEF901173C4}"/>
    <cellStyle name="Normal 8 3 2 10 2 2" xfId="12390" xr:uid="{C766522E-2113-4B9E-BB50-AAB2D5356AD6}"/>
    <cellStyle name="Normal 8 3 2 10 2 2 2" xfId="31179" xr:uid="{E953231D-C464-401E-BF67-344899288F65}"/>
    <cellStyle name="Normal 8 3 2 10 2 2 2 2" xfId="49941" xr:uid="{3CB1606A-AFDE-4926-A533-8168FC7D4E9A}"/>
    <cellStyle name="Normal 8 3 2 10 2 2 3" xfId="21788" xr:uid="{5F199877-5862-42A6-A953-A7FC5CB3661C}"/>
    <cellStyle name="Normal 8 3 2 10 2 2 4" xfId="40560" xr:uid="{24F1F2F9-38FE-46F6-814B-011A9479F8DE}"/>
    <cellStyle name="Normal 8 3 2 10 2 3" xfId="26697" xr:uid="{BD4BCD7A-573F-4A58-B3FA-EEC4EEF7806B}"/>
    <cellStyle name="Normal 8 3 2 10 2 3 2" xfId="45459" xr:uid="{3F206DF0-D533-48CC-B243-22FD37F4EF35}"/>
    <cellStyle name="Normal 8 3 2 10 2 4" xfId="17306" xr:uid="{EE55F76B-75DE-4532-AD93-3EAA52514646}"/>
    <cellStyle name="Normal 8 3 2 10 2 5" xfId="36078" xr:uid="{D5E82547-B93D-426F-A975-EF7CBDE9B46A}"/>
    <cellStyle name="Normal 8 3 2 10 2 6" xfId="54671" xr:uid="{F15FFDE2-D98D-4974-94F5-E727E1FD82F7}"/>
    <cellStyle name="Normal 8 3 2 10 2 7" xfId="62524" xr:uid="{D7852D4C-31B9-4C36-A631-A3776123BAB4}"/>
    <cellStyle name="Normal 8 3 2 10 3" xfId="12391" xr:uid="{240989E4-06D4-4CF7-AB57-065F38764A12}"/>
    <cellStyle name="Normal 8 3 2 10 3 2" xfId="31180" xr:uid="{C99E7BD4-393B-48DC-9402-19E96788A487}"/>
    <cellStyle name="Normal 8 3 2 10 3 2 2" xfId="49942" xr:uid="{82A77C89-A4BD-4773-B37A-77483910048B}"/>
    <cellStyle name="Normal 8 3 2 10 3 3" xfId="21789" xr:uid="{05DD5E60-A5F0-4390-8D0F-364991E2F30C}"/>
    <cellStyle name="Normal 8 3 2 10 3 4" xfId="40561" xr:uid="{55D0CA67-03DF-4C64-A36C-8CB1F6A8794A}"/>
    <cellStyle name="Normal 8 3 2 10 3 5" xfId="54672" xr:uid="{36132F5A-A571-4245-A309-4A034128DCFF}"/>
    <cellStyle name="Normal 8 3 2 10 3 6" xfId="62525" xr:uid="{DB4A8958-2D73-4EDB-97CA-A811AF3B8823}"/>
    <cellStyle name="Normal 8 3 2 10 4" xfId="9392" xr:uid="{4DB3F7BC-4C51-4439-B447-4668B2313155}"/>
    <cellStyle name="Normal 8 3 2 10 4 2" xfId="28248" xr:uid="{CF0EF47D-4E79-457D-8540-C77373BFAF64}"/>
    <cellStyle name="Normal 8 3 2 10 4 2 2" xfId="47010" xr:uid="{99D9FBA9-1FBF-4076-AC92-A3CCEF59F567}"/>
    <cellStyle name="Normal 8 3 2 10 4 3" xfId="18857" xr:uid="{60BB7F2F-A6CF-467E-832A-B4CB75454635}"/>
    <cellStyle name="Normal 8 3 2 10 4 4" xfId="37629" xr:uid="{7ED46EB9-D78B-42BE-B421-C7187E1475ED}"/>
    <cellStyle name="Normal 8 3 2 10 5" xfId="23884" xr:uid="{4274167B-A39D-430B-AE47-FBFD3DCC798C}"/>
    <cellStyle name="Normal 8 3 2 10 5 2" xfId="42647" xr:uid="{FE5CFA16-F63F-4A1E-BF28-D82B48337744}"/>
    <cellStyle name="Normal 8 3 2 10 6" xfId="14493" xr:uid="{530FA3E1-65D7-4917-B377-B351EB5E8A2F}"/>
    <cellStyle name="Normal 8 3 2 10 7" xfId="33266" xr:uid="{50E6BB4A-0A50-47BB-AA3B-0A0854DABB07}"/>
    <cellStyle name="Normal 8 3 2 10 8" xfId="51740" xr:uid="{5B48823D-DB15-4340-A77D-E5E81AA8B161}"/>
    <cellStyle name="Normal 8 3 2 10 9" xfId="4837" xr:uid="{47634798-4CD8-4EFF-B3EA-EC06E8082920}"/>
    <cellStyle name="Normal 8 3 2 11" xfId="5613" xr:uid="{39D810E4-C4CB-4F3B-BC30-ACED15C528BA}"/>
    <cellStyle name="Normal 8 3 2 11 2" xfId="12392" xr:uid="{F978B02A-0FC0-4629-89F9-47F64BB8E03F}"/>
    <cellStyle name="Normal 8 3 2 11 2 2" xfId="31181" xr:uid="{FA0F38C4-096D-4693-87C2-700A9194B703}"/>
    <cellStyle name="Normal 8 3 2 11 2 2 2" xfId="49943" xr:uid="{434CAA25-562E-4674-A1DA-F77915E7FD50}"/>
    <cellStyle name="Normal 8 3 2 11 2 3" xfId="21790" xr:uid="{9F028BF7-CA27-4B01-8430-16060F6ECFBF}"/>
    <cellStyle name="Normal 8 3 2 11 2 4" xfId="40562" xr:uid="{D67B27F3-4BF3-4A4A-AEAA-452B3423D311}"/>
    <cellStyle name="Normal 8 3 2 11 3" xfId="24660" xr:uid="{39E7F1CD-97BC-41C9-A4C2-CF6D827BC787}"/>
    <cellStyle name="Normal 8 3 2 11 3 2" xfId="43422" xr:uid="{94FD351B-B667-40D0-AC05-32C9A11090EF}"/>
    <cellStyle name="Normal 8 3 2 11 4" xfId="15269" xr:uid="{F51066D2-CA53-49A7-83D2-713332755EC6}"/>
    <cellStyle name="Normal 8 3 2 11 5" xfId="34041" xr:uid="{4F0916E4-9585-4380-B79E-00C32C0AA49F}"/>
    <cellStyle name="Normal 8 3 2 11 6" xfId="54673" xr:uid="{9056DD63-FFBE-48AE-AD10-820F7965D3D7}"/>
    <cellStyle name="Normal 8 3 2 11 7" xfId="62526" xr:uid="{354FB6C3-5EB9-460A-90FD-D3AECE9DA0FE}"/>
    <cellStyle name="Normal 8 3 2 12" xfId="4062" xr:uid="{28BF6C25-3896-44C7-B0E9-9C91E66B9E6D}"/>
    <cellStyle name="Normal 8 3 2 12 2" xfId="12393" xr:uid="{F8C881C2-4CAF-4EEB-8BDC-9DE6910EF6D5}"/>
    <cellStyle name="Normal 8 3 2 12 2 2" xfId="31182" xr:uid="{4D8DF71D-4D87-487E-A021-11958D8713BE}"/>
    <cellStyle name="Normal 8 3 2 12 2 2 2" xfId="49944" xr:uid="{C572AE12-0B07-4C99-AB61-AE55FF6DCB8F}"/>
    <cellStyle name="Normal 8 3 2 12 2 3" xfId="21791" xr:uid="{777B4A32-FF35-4BBF-BA11-AB9C30C04477}"/>
    <cellStyle name="Normal 8 3 2 12 2 4" xfId="40563" xr:uid="{7F40DADD-A867-4DEE-ACB6-5C15EF6CC536}"/>
    <cellStyle name="Normal 8 3 2 12 3" xfId="23109" xr:uid="{9097A05E-AE8F-4440-B05F-F481BDB1B812}"/>
    <cellStyle name="Normal 8 3 2 12 3 2" xfId="41872" xr:uid="{65039043-36B3-4697-9003-B088B016B7E4}"/>
    <cellStyle name="Normal 8 3 2 12 4" xfId="13718" xr:uid="{A5FB9630-FC16-422F-938E-E616F7DF9921}"/>
    <cellStyle name="Normal 8 3 2 12 5" xfId="32491" xr:uid="{4E9853A9-2DFA-4504-A900-49F0C3CB0F14}"/>
    <cellStyle name="Normal 8 3 2 12 6" xfId="54674" xr:uid="{D472DBAE-76A1-4F01-B42F-75B5EA4895C2}"/>
    <cellStyle name="Normal 8 3 2 12 7" xfId="62527" xr:uid="{F010C052-DC05-4A71-A6CC-C53EBC3EC294}"/>
    <cellStyle name="Normal 8 3 2 13" xfId="7662" xr:uid="{9ACC56AB-CBF2-43D8-B3D5-4244812A2499}"/>
    <cellStyle name="Normal 8 3 2 13 2" xfId="26696" xr:uid="{9458A642-F044-4250-9B18-8BBF0222BBB8}"/>
    <cellStyle name="Normal 8 3 2 13 2 2" xfId="45458" xr:uid="{071F1D5A-34B0-40E0-A12B-244FE03BD9FB}"/>
    <cellStyle name="Normal 8 3 2 13 3" xfId="17305" xr:uid="{92869F30-A0C6-4A7E-B5D6-29513B1E9078}"/>
    <cellStyle name="Normal 8 3 2 13 4" xfId="36077" xr:uid="{9B2AAE2F-3E39-48A3-87AE-E608F6A808F2}"/>
    <cellStyle name="Normal 8 3 2 14" xfId="9391" xr:uid="{ED7EFFDC-F5B6-4EF7-AB79-684B9CAA4612}"/>
    <cellStyle name="Normal 8 3 2 14 2" xfId="28247" xr:uid="{4C15571E-B39E-4CDD-9753-6357998DB9D0}"/>
    <cellStyle name="Normal 8 3 2 14 2 2" xfId="47009" xr:uid="{4A318F31-B46B-4730-9FDB-39E11B7A47F5}"/>
    <cellStyle name="Normal 8 3 2 14 3" xfId="18856" xr:uid="{A04EAB41-4E8A-4046-865C-928D8F43B71E}"/>
    <cellStyle name="Normal 8 3 2 14 4" xfId="37628" xr:uid="{34AC7BB9-63E6-4C44-9648-6562C275DACD}"/>
    <cellStyle name="Normal 8 3 2 15" xfId="22942" xr:uid="{A693BB04-721D-4272-9C36-DA84C9B969FF}"/>
    <cellStyle name="Normal 8 3 2 15 2" xfId="41710" xr:uid="{0D57AAEE-C22B-41F4-8052-C5234697DAEA}"/>
    <cellStyle name="Normal 8 3 2 16" xfId="13551" xr:uid="{6D972045-EA4D-46B6-B0BB-1919373ECF62}"/>
    <cellStyle name="Normal 8 3 2 17" xfId="32329" xr:uid="{4AF834DB-E57C-49FF-BA59-44E5AA322DF6}"/>
    <cellStyle name="Normal 8 3 2 18" xfId="51739" xr:uid="{7050AAE7-D3F0-49AB-ABA0-847707514D6E}"/>
    <cellStyle name="Normal 8 3 2 19" xfId="3896" xr:uid="{D3D1FBEF-9F67-4AD1-92B2-540CB2D66661}"/>
    <cellStyle name="Normal 8 3 2 2" xfId="1167" xr:uid="{062CE5F9-3694-47DD-B215-6BAC04A5B3E8}"/>
    <cellStyle name="Normal 8 3 2 2 10" xfId="13552" xr:uid="{EF68618A-3F59-43A5-B5DF-10AC08A8DBF9}"/>
    <cellStyle name="Normal 8 3 2 2 11" xfId="32330" xr:uid="{BAD817E1-0260-4E9E-99F3-B589E679937A}"/>
    <cellStyle name="Normal 8 3 2 2 12" xfId="51741" xr:uid="{5FB1CA2C-836C-4DAB-A33F-5C7C60918455}"/>
    <cellStyle name="Normal 8 3 2 2 13" xfId="3897" xr:uid="{EBDDBA36-958E-49FE-B67B-45E93B7445D4}"/>
    <cellStyle name="Normal 8 3 2 2 14" xfId="59779" xr:uid="{9E5BC633-2929-41E0-83E5-94EF62C7CB71}"/>
    <cellStyle name="Normal 8 3 2 2 2" xfId="1373" xr:uid="{82D3A8D6-0B20-402D-8E9C-3A10A7BCC2A3}"/>
    <cellStyle name="Normal 8 3 2 2 2 10" xfId="51742" xr:uid="{03FFC224-E32A-488A-84CA-D0BD4645A331}"/>
    <cellStyle name="Normal 8 3 2 2 2 11" xfId="3898" xr:uid="{3329DEDA-4805-4519-ACAC-93F082182732}"/>
    <cellStyle name="Normal 8 3 2 2 2 12" xfId="59780" xr:uid="{8CA6765F-8883-4302-ABB6-AAB8CC73187E}"/>
    <cellStyle name="Normal 8 3 2 2 2 2" xfId="2031" xr:uid="{05B437A8-22E7-4C71-B148-79A2E42027AB}"/>
    <cellStyle name="Normal 8 3 2 2 2 2 10" xfId="59781" xr:uid="{230AFE25-AF84-420B-A82A-6354C9809F9F}"/>
    <cellStyle name="Normal 8 3 2 2 2 2 2" xfId="7666" xr:uid="{5DB196F9-56D4-49AE-827A-CC2E7846946D}"/>
    <cellStyle name="Normal 8 3 2 2 2 2 2 2" xfId="12394" xr:uid="{09EFF767-69CC-4565-98B0-7056A531F218}"/>
    <cellStyle name="Normal 8 3 2 2 2 2 2 2 2" xfId="31183" xr:uid="{D3131AF3-9B42-48F1-9736-21CAD462B55C}"/>
    <cellStyle name="Normal 8 3 2 2 2 2 2 2 2 2" xfId="49945" xr:uid="{A6BB0AC1-2152-4172-850E-C3337EDED880}"/>
    <cellStyle name="Normal 8 3 2 2 2 2 2 2 3" xfId="21792" xr:uid="{7DC29AB0-4A1F-4537-8E97-9C84166953CA}"/>
    <cellStyle name="Normal 8 3 2 2 2 2 2 2 4" xfId="40564" xr:uid="{F8280553-30AC-436C-8401-13C11CCCB8CA}"/>
    <cellStyle name="Normal 8 3 2 2 2 2 2 3" xfId="26700" xr:uid="{7DBD50A2-C260-46A0-996D-CDB51926A222}"/>
    <cellStyle name="Normal 8 3 2 2 2 2 2 3 2" xfId="45462" xr:uid="{0FF79248-2547-4D27-A9A3-04171E21D924}"/>
    <cellStyle name="Normal 8 3 2 2 2 2 2 4" xfId="17309" xr:uid="{6689A738-8524-4E97-9166-D71EB79803FD}"/>
    <cellStyle name="Normal 8 3 2 2 2 2 2 5" xfId="36081" xr:uid="{56C7AEBB-1D55-4BF4-9350-E6C5418D7A7D}"/>
    <cellStyle name="Normal 8 3 2 2 2 2 2 6" xfId="54675" xr:uid="{756DA3C6-2157-4EF9-BBCD-7D0A7B24CFBC}"/>
    <cellStyle name="Normal 8 3 2 2 2 2 2 7" xfId="62528" xr:uid="{155C6C4E-446D-415C-A124-58293DD6B14A}"/>
    <cellStyle name="Normal 8 3 2 2 2 2 3" xfId="12395" xr:uid="{D6517A20-1D0B-44E4-9CCE-7A182031BB49}"/>
    <cellStyle name="Normal 8 3 2 2 2 2 3 2" xfId="31184" xr:uid="{CF0D8C5B-089A-4045-98A0-DFE65C58C5DF}"/>
    <cellStyle name="Normal 8 3 2 2 2 2 3 2 2" xfId="49946" xr:uid="{B7A5BA9C-812F-4380-B468-DF150843F60A}"/>
    <cellStyle name="Normal 8 3 2 2 2 2 3 3" xfId="21793" xr:uid="{F8E733F3-9587-4F6C-8A78-E7B628F37763}"/>
    <cellStyle name="Normal 8 3 2 2 2 2 3 4" xfId="40565" xr:uid="{CD663C20-AC4C-44C8-B8B7-335666EB0448}"/>
    <cellStyle name="Normal 8 3 2 2 2 2 3 5" xfId="54676" xr:uid="{B4D7C864-36B9-4182-8741-756AB18D9380}"/>
    <cellStyle name="Normal 8 3 2 2 2 2 3 6" xfId="62529" xr:uid="{D8A5D400-0DE5-4661-AA93-DE870BF963EC}"/>
    <cellStyle name="Normal 8 3 2 2 2 2 4" xfId="9395" xr:uid="{79D36ADB-7144-41B3-B18D-7D925D252195}"/>
    <cellStyle name="Normal 8 3 2 2 2 2 4 2" xfId="28251" xr:uid="{9BEE9A79-83DD-4101-A7FF-9AB631501642}"/>
    <cellStyle name="Normal 8 3 2 2 2 2 4 2 2" xfId="47013" xr:uid="{A4803FAA-3B87-4CC3-A4C3-25CBCC5ECB2B}"/>
    <cellStyle name="Normal 8 3 2 2 2 2 4 3" xfId="18860" xr:uid="{F8533676-D5B4-434C-ACAA-65835292F363}"/>
    <cellStyle name="Normal 8 3 2 2 2 2 4 4" xfId="37632" xr:uid="{22D367E2-FC43-4DD0-AFEB-6825F2BBE6FC}"/>
    <cellStyle name="Normal 8 3 2 2 2 2 5" xfId="24142" xr:uid="{B148E744-3AA2-48A5-8EB1-D04C0807CA78}"/>
    <cellStyle name="Normal 8 3 2 2 2 2 5 2" xfId="42905" xr:uid="{052F059D-0CBA-4CC4-895D-1416AD232842}"/>
    <cellStyle name="Normal 8 3 2 2 2 2 6" xfId="14751" xr:uid="{A66036B7-8009-45A8-92EE-839E1DBC833E}"/>
    <cellStyle name="Normal 8 3 2 2 2 2 7" xfId="33524" xr:uid="{45853D01-7A9A-4BC1-9DA5-BF43D3C8A728}"/>
    <cellStyle name="Normal 8 3 2 2 2 2 8" xfId="51743" xr:uid="{2DAA4BE1-F8E9-405F-98C6-35DEB45ECFBC}"/>
    <cellStyle name="Normal 8 3 2 2 2 2 9" xfId="5095" xr:uid="{092BD176-4EEC-4132-AD4B-1FB9B107F947}"/>
    <cellStyle name="Normal 8 3 2 2 2 3" xfId="5871" xr:uid="{AB7FE2EC-0535-4BBA-AE7E-DB570C03E1BD}"/>
    <cellStyle name="Normal 8 3 2 2 2 3 2" xfId="12396" xr:uid="{52564E13-9843-4ACD-9C7A-A508F658EEF5}"/>
    <cellStyle name="Normal 8 3 2 2 2 3 2 2" xfId="31185" xr:uid="{B5E21AA2-FD63-44BB-82D8-73D01BAA34EF}"/>
    <cellStyle name="Normal 8 3 2 2 2 3 2 2 2" xfId="49947" xr:uid="{91E55B22-2C93-4AE6-A1E7-7BD51DCC8BB3}"/>
    <cellStyle name="Normal 8 3 2 2 2 3 2 3" xfId="21794" xr:uid="{D14DB864-F316-4353-A7A9-9D882692A62A}"/>
    <cellStyle name="Normal 8 3 2 2 2 3 2 4" xfId="40566" xr:uid="{370ACA3B-58A3-4034-A99E-39396DCC8A93}"/>
    <cellStyle name="Normal 8 3 2 2 2 3 3" xfId="24918" xr:uid="{D9F508C8-25D8-4A48-8474-EEA5E36396D8}"/>
    <cellStyle name="Normal 8 3 2 2 2 3 3 2" xfId="43680" xr:uid="{C2085C33-D204-4AC5-8B39-649D1AA27690}"/>
    <cellStyle name="Normal 8 3 2 2 2 3 4" xfId="15527" xr:uid="{D7EA4123-068C-4616-A619-14696934A501}"/>
    <cellStyle name="Normal 8 3 2 2 2 3 5" xfId="34299" xr:uid="{07B9512E-6338-4243-9E23-4D53AEC532C2}"/>
    <cellStyle name="Normal 8 3 2 2 2 3 6" xfId="54677" xr:uid="{422C3F34-84DF-4B7E-BA54-D7D40EBC2FFF}"/>
    <cellStyle name="Normal 8 3 2 2 2 3 7" xfId="62530" xr:uid="{D51D51E3-5957-4A23-A26C-C5F886B98E24}"/>
    <cellStyle name="Normal 8 3 2 2 2 4" xfId="4320" xr:uid="{A834D9A8-5DB7-4445-B9E8-D27134CD8FDC}"/>
    <cellStyle name="Normal 8 3 2 2 2 4 2" xfId="12397" xr:uid="{FCAD6625-1BC9-4EA9-AACF-CD00AC7E062C}"/>
    <cellStyle name="Normal 8 3 2 2 2 4 2 2" xfId="31186" xr:uid="{6B4A70BC-8BCD-449A-8595-0F9D9D7DC143}"/>
    <cellStyle name="Normal 8 3 2 2 2 4 2 2 2" xfId="49948" xr:uid="{4137EF29-5BB1-44EF-9E39-7C8CFC5B781E}"/>
    <cellStyle name="Normal 8 3 2 2 2 4 2 3" xfId="21795" xr:uid="{9772ED7E-6CAB-47CE-960C-B69C6485CA59}"/>
    <cellStyle name="Normal 8 3 2 2 2 4 2 4" xfId="40567" xr:uid="{206880EC-C003-4068-B0FE-38CF35993449}"/>
    <cellStyle name="Normal 8 3 2 2 2 4 3" xfId="23367" xr:uid="{80915DEB-42FD-4128-9A02-9069437739F3}"/>
    <cellStyle name="Normal 8 3 2 2 2 4 3 2" xfId="42130" xr:uid="{73DC0F2D-3394-4942-AB73-D599672B4F8B}"/>
    <cellStyle name="Normal 8 3 2 2 2 4 4" xfId="13976" xr:uid="{FD79731B-AD28-4BAB-99C3-D1308501967C}"/>
    <cellStyle name="Normal 8 3 2 2 2 4 5" xfId="32749" xr:uid="{0B19961F-6556-4BC8-8762-0E959BC50CB7}"/>
    <cellStyle name="Normal 8 3 2 2 2 4 6" xfId="54678" xr:uid="{5947891C-AC9D-49BF-B06D-BCA193F77F8C}"/>
    <cellStyle name="Normal 8 3 2 2 2 4 7" xfId="62531" xr:uid="{598F2268-E280-4450-92AA-62670662C6BC}"/>
    <cellStyle name="Normal 8 3 2 2 2 5" xfId="7665" xr:uid="{EF2A5422-442B-4EA6-A552-96E325FDA69B}"/>
    <cellStyle name="Normal 8 3 2 2 2 5 2" xfId="26699" xr:uid="{E0FF464B-B07A-4F27-A61F-B3580E0D2CAC}"/>
    <cellStyle name="Normal 8 3 2 2 2 5 2 2" xfId="45461" xr:uid="{E6B24147-43D8-47E1-847B-66F47D8385BA}"/>
    <cellStyle name="Normal 8 3 2 2 2 5 3" xfId="17308" xr:uid="{3C97EEED-6106-484D-9852-12CE3E7B3DC6}"/>
    <cellStyle name="Normal 8 3 2 2 2 5 4" xfId="36080" xr:uid="{6EC21392-6800-40D1-BD28-3AA2EE006B30}"/>
    <cellStyle name="Normal 8 3 2 2 2 6" xfId="9394" xr:uid="{E87AD748-649D-44C0-832A-94B863672D17}"/>
    <cellStyle name="Normal 8 3 2 2 2 6 2" xfId="28250" xr:uid="{5A792D73-CE90-4861-9D79-E2081EA795E4}"/>
    <cellStyle name="Normal 8 3 2 2 2 6 2 2" xfId="47012" xr:uid="{97DAE1FE-9A89-41F1-B2C4-DEE9464BCBE7}"/>
    <cellStyle name="Normal 8 3 2 2 2 6 3" xfId="18859" xr:uid="{23B66D04-BE3E-4925-8B8B-727716B54AA9}"/>
    <cellStyle name="Normal 8 3 2 2 2 6 4" xfId="37631" xr:uid="{BE419DC8-FC97-4002-993D-6F1C19D7F038}"/>
    <cellStyle name="Normal 8 3 2 2 2 7" xfId="22944" xr:uid="{A017B38D-E158-4BF4-98C0-95BA06E08307}"/>
    <cellStyle name="Normal 8 3 2 2 2 7 2" xfId="41712" xr:uid="{274F6951-88F6-4C0D-8053-66BC571EB4D8}"/>
    <cellStyle name="Normal 8 3 2 2 2 8" xfId="13553" xr:uid="{B1F0CFBB-C29C-4A7F-BFCA-73C96308FD6D}"/>
    <cellStyle name="Normal 8 3 2 2 2 9" xfId="32331" xr:uid="{BC2318F9-833C-44C6-B923-07B5AC3745A6}"/>
    <cellStyle name="Normal 8 3 2 2 3" xfId="1825" xr:uid="{62D9FBE1-40CA-4D23-822A-3057E067D603}"/>
    <cellStyle name="Normal 8 3 2 2 3 10" xfId="51744" xr:uid="{D98BD14E-53E9-4565-9CE4-29C8BE8E80D7}"/>
    <cellStyle name="Normal 8 3 2 2 3 11" xfId="3899" xr:uid="{19D11EBD-13EB-44F1-8C95-D047BCC30796}"/>
    <cellStyle name="Normal 8 3 2 2 3 12" xfId="59782" xr:uid="{E7A518C5-8771-4AFF-81F2-FF7CEBF69FB9}"/>
    <cellStyle name="Normal 8 3 2 2 3 2" xfId="3093" xr:uid="{5236CD94-0762-40E0-AA1D-D4F144C86C1F}"/>
    <cellStyle name="Normal 8 3 2 2 3 2 10" xfId="59783" xr:uid="{7F247C9E-86A0-4018-8B7A-3FF6F7D98318}"/>
    <cellStyle name="Normal 8 3 2 2 3 2 2" xfId="7668" xr:uid="{BC601325-5265-49C5-96C5-178503A902A2}"/>
    <cellStyle name="Normal 8 3 2 2 3 2 2 2" xfId="12398" xr:uid="{C3E58DC8-3813-43FE-B4CD-61966BBB69F3}"/>
    <cellStyle name="Normal 8 3 2 2 3 2 2 2 2" xfId="31187" xr:uid="{68C174E0-7818-4F38-AAD2-B8322100A5DD}"/>
    <cellStyle name="Normal 8 3 2 2 3 2 2 2 2 2" xfId="49949" xr:uid="{0BA0FEA5-130E-46FF-89AB-7DE8FAD7FF95}"/>
    <cellStyle name="Normal 8 3 2 2 3 2 2 2 3" xfId="21796" xr:uid="{E9732B27-3DE6-4ABB-83C5-DC3D07A1B8E8}"/>
    <cellStyle name="Normal 8 3 2 2 3 2 2 2 4" xfId="40568" xr:uid="{462C14A1-E0B2-425D-8FC1-791C29B67F6F}"/>
    <cellStyle name="Normal 8 3 2 2 3 2 2 3" xfId="26702" xr:uid="{433FE5F5-442F-4A3A-B67C-3E027A429869}"/>
    <cellStyle name="Normal 8 3 2 2 3 2 2 3 2" xfId="45464" xr:uid="{4B9194A6-7E60-4762-895D-B06437386CC3}"/>
    <cellStyle name="Normal 8 3 2 2 3 2 2 4" xfId="17311" xr:uid="{F63B7D0E-9BB5-4D5B-9645-12CF9AB3B391}"/>
    <cellStyle name="Normal 8 3 2 2 3 2 2 5" xfId="36083" xr:uid="{34F95805-A162-4105-9CCE-B6BF2DC2D754}"/>
    <cellStyle name="Normal 8 3 2 2 3 2 2 6" xfId="54679" xr:uid="{DD44CFA0-CA76-4EC9-98CB-18065A9B3073}"/>
    <cellStyle name="Normal 8 3 2 2 3 2 2 7" xfId="62532" xr:uid="{A267CBF8-5D4A-4201-9DBD-B19F6E740ED2}"/>
    <cellStyle name="Normal 8 3 2 2 3 2 3" xfId="12399" xr:uid="{23B8C303-548A-47B2-953E-082393E41477}"/>
    <cellStyle name="Normal 8 3 2 2 3 2 3 2" xfId="31188" xr:uid="{294FDED6-8DE1-4997-9533-8E85207D6818}"/>
    <cellStyle name="Normal 8 3 2 2 3 2 3 2 2" xfId="49950" xr:uid="{F38B156E-C749-4A07-8225-217417950265}"/>
    <cellStyle name="Normal 8 3 2 2 3 2 3 3" xfId="21797" xr:uid="{C6FB35B2-C678-42FD-B9ED-B906DC708BC6}"/>
    <cellStyle name="Normal 8 3 2 2 3 2 3 4" xfId="40569" xr:uid="{5111D272-56F3-4614-8127-57512110519D}"/>
    <cellStyle name="Normal 8 3 2 2 3 2 3 5" xfId="54680" xr:uid="{D01AA06B-20F6-44D9-80EC-7AF644B69C90}"/>
    <cellStyle name="Normal 8 3 2 2 3 2 3 6" xfId="62533" xr:uid="{A9E53B20-1D26-486F-AED4-F3AFB0C27D14}"/>
    <cellStyle name="Normal 8 3 2 2 3 2 4" xfId="9397" xr:uid="{1F49EAE3-731A-4764-9BAF-F286A8F4F78E}"/>
    <cellStyle name="Normal 8 3 2 2 3 2 4 2" xfId="28253" xr:uid="{ACDB4803-EAF9-42E3-87DB-6139AB652E6A}"/>
    <cellStyle name="Normal 8 3 2 2 3 2 4 2 2" xfId="47015" xr:uid="{04AA2CF4-B359-41F0-A07A-0C920E4AE2F7}"/>
    <cellStyle name="Normal 8 3 2 2 3 2 4 3" xfId="18862" xr:uid="{EDE24E78-1C69-46E3-A83A-24E7F01E4144}"/>
    <cellStyle name="Normal 8 3 2 2 3 2 4 4" xfId="37634" xr:uid="{0E624BD3-3CDB-4078-AA44-B8BD6DFD76B9}"/>
    <cellStyle name="Normal 8 3 2 2 3 2 5" xfId="24360" xr:uid="{658FA3E6-E569-4B30-AA45-F7C0D8BC2EF4}"/>
    <cellStyle name="Normal 8 3 2 2 3 2 5 2" xfId="43123" xr:uid="{BE203C9E-5B86-48B3-8C4F-DDC564AD6312}"/>
    <cellStyle name="Normal 8 3 2 2 3 2 6" xfId="14969" xr:uid="{219BC43E-0E2A-4A00-AC87-741DC1D7EE31}"/>
    <cellStyle name="Normal 8 3 2 2 3 2 7" xfId="33742" xr:uid="{555F68B4-9536-4483-9123-438BE619DBF1}"/>
    <cellStyle name="Normal 8 3 2 2 3 2 8" xfId="51745" xr:uid="{30B84D8C-9241-4053-918C-E8483BDCC9E7}"/>
    <cellStyle name="Normal 8 3 2 2 3 2 9" xfId="5313" xr:uid="{2670F238-D204-4630-B8D4-C37D0960FF27}"/>
    <cellStyle name="Normal 8 3 2 2 3 3" xfId="6089" xr:uid="{149322A9-76F4-4F6F-BCDA-C19B028BDDFF}"/>
    <cellStyle name="Normal 8 3 2 2 3 3 2" xfId="12400" xr:uid="{C0AD8FEA-93BD-447A-9FB9-2F7A014ED0F5}"/>
    <cellStyle name="Normal 8 3 2 2 3 3 2 2" xfId="31189" xr:uid="{5B90E495-906B-4364-B2C3-C99743326792}"/>
    <cellStyle name="Normal 8 3 2 2 3 3 2 2 2" xfId="49951" xr:uid="{D4C0673A-E548-478E-82A6-9312F73BCBB6}"/>
    <cellStyle name="Normal 8 3 2 2 3 3 2 3" xfId="21798" xr:uid="{9C6E1803-0A30-4B76-AF69-263678658F6E}"/>
    <cellStyle name="Normal 8 3 2 2 3 3 2 4" xfId="40570" xr:uid="{5C6F011B-0A1E-4D2E-A72E-FA86F6E8C321}"/>
    <cellStyle name="Normal 8 3 2 2 3 3 3" xfId="25136" xr:uid="{A745172B-29E0-492A-9238-52C100E7AEF9}"/>
    <cellStyle name="Normal 8 3 2 2 3 3 3 2" xfId="43898" xr:uid="{DB9EFD83-FBC3-4AB5-B0F5-B6718704A5C0}"/>
    <cellStyle name="Normal 8 3 2 2 3 3 4" xfId="15745" xr:uid="{AC5521CA-603F-4E45-B763-1CBBFF29038A}"/>
    <cellStyle name="Normal 8 3 2 2 3 3 5" xfId="34517" xr:uid="{EB2FC75E-E1E3-4647-83D1-2745EDBC5721}"/>
    <cellStyle name="Normal 8 3 2 2 3 3 6" xfId="54681" xr:uid="{13321E10-6CAD-4776-A8AF-95FA25B70957}"/>
    <cellStyle name="Normal 8 3 2 2 3 3 7" xfId="62534" xr:uid="{8E33A1BF-4A89-4E54-8B46-0098897AEC28}"/>
    <cellStyle name="Normal 8 3 2 2 3 4" xfId="4538" xr:uid="{F4873F7B-15A9-4E37-9314-1C4F2854E695}"/>
    <cellStyle name="Normal 8 3 2 2 3 4 2" xfId="12401" xr:uid="{FA25CEFC-382B-4C85-BE0B-980DD16F84C3}"/>
    <cellStyle name="Normal 8 3 2 2 3 4 2 2" xfId="31190" xr:uid="{621D8A32-529C-45F6-8910-C31D8556FFD8}"/>
    <cellStyle name="Normal 8 3 2 2 3 4 2 2 2" xfId="49952" xr:uid="{0FE0AC2D-91C2-4EF4-86CD-87FD0C8226F7}"/>
    <cellStyle name="Normal 8 3 2 2 3 4 2 3" xfId="21799" xr:uid="{15B240C8-6212-4F8E-A530-BB18665AED02}"/>
    <cellStyle name="Normal 8 3 2 2 3 4 2 4" xfId="40571" xr:uid="{358EC147-3363-43BD-9590-7F49D26149A8}"/>
    <cellStyle name="Normal 8 3 2 2 3 4 3" xfId="23585" xr:uid="{4CAA822D-E671-489E-B40D-79EDC4D1B7F5}"/>
    <cellStyle name="Normal 8 3 2 2 3 4 3 2" xfId="42348" xr:uid="{DB6C86F7-EF21-4566-AC0D-DC39871096F7}"/>
    <cellStyle name="Normal 8 3 2 2 3 4 4" xfId="14194" xr:uid="{4F4C93B4-89AC-40B5-A1CE-8285468AD16A}"/>
    <cellStyle name="Normal 8 3 2 2 3 4 5" xfId="32967" xr:uid="{8B20DAF5-0DAC-4935-BFFD-88F77CF9BF30}"/>
    <cellStyle name="Normal 8 3 2 2 3 4 6" xfId="54682" xr:uid="{6FB47FE4-076B-4A5C-9F39-C5F10B469E40}"/>
    <cellStyle name="Normal 8 3 2 2 3 4 7" xfId="62535" xr:uid="{95287851-017F-417C-8540-AAFC1BEF58F3}"/>
    <cellStyle name="Normal 8 3 2 2 3 5" xfId="7667" xr:uid="{21BA527C-7185-4D21-A37C-BEDDD24AFEF1}"/>
    <cellStyle name="Normal 8 3 2 2 3 5 2" xfId="26701" xr:uid="{03533F6E-497F-4C5C-BE42-4F9446DB28F3}"/>
    <cellStyle name="Normal 8 3 2 2 3 5 2 2" xfId="45463" xr:uid="{D7B0129D-C3B8-4F74-B7E8-943FE694C4C9}"/>
    <cellStyle name="Normal 8 3 2 2 3 5 3" xfId="17310" xr:uid="{CED29A92-02C3-4287-B0D0-64428B6E4093}"/>
    <cellStyle name="Normal 8 3 2 2 3 5 4" xfId="36082" xr:uid="{F07C6722-350C-441F-90A4-5159EFF6F5B5}"/>
    <cellStyle name="Normal 8 3 2 2 3 6" xfId="9396" xr:uid="{14C29213-89FF-4019-BCF1-134092935377}"/>
    <cellStyle name="Normal 8 3 2 2 3 6 2" xfId="28252" xr:uid="{8C09FE9F-BAF2-41A5-B524-D047DB76AF13}"/>
    <cellStyle name="Normal 8 3 2 2 3 6 2 2" xfId="47014" xr:uid="{50A69F46-D107-4CBE-AFB5-DE80A5503E5A}"/>
    <cellStyle name="Normal 8 3 2 2 3 6 3" xfId="18861" xr:uid="{A70130EB-E4D8-4C2F-A0FC-F9A5F9AEFC7A}"/>
    <cellStyle name="Normal 8 3 2 2 3 6 4" xfId="37633" xr:uid="{FE0B2807-16A0-4E59-BB8B-7E93DE0D997A}"/>
    <cellStyle name="Normal 8 3 2 2 3 7" xfId="22945" xr:uid="{DBB73B9F-5403-4788-BF19-2FAEE4AEC046}"/>
    <cellStyle name="Normal 8 3 2 2 3 7 2" xfId="41713" xr:uid="{296784A7-0475-47FA-A883-0078713D3D70}"/>
    <cellStyle name="Normal 8 3 2 2 3 8" xfId="13554" xr:uid="{9CC39546-46CF-4009-AD54-42E2810D5221}"/>
    <cellStyle name="Normal 8 3 2 2 3 9" xfId="32332" xr:uid="{FD70EBF2-EB7B-4BFD-9074-8490B0CFBCA1}"/>
    <cellStyle name="Normal 8 3 2 2 4" xfId="1619" xr:uid="{E88DA187-D5BC-4FF5-B917-5F0FD684F119}"/>
    <cellStyle name="Normal 8 3 2 2 4 10" xfId="59784" xr:uid="{829BBFC0-18CF-4E96-B823-24909CCC15C2}"/>
    <cellStyle name="Normal 8 3 2 2 4 2" xfId="7669" xr:uid="{70C3FE25-3115-4A90-BCCC-AF04959775C6}"/>
    <cellStyle name="Normal 8 3 2 2 4 2 2" xfId="12402" xr:uid="{F39D68B4-2F9A-4F91-97AE-DEA14C9DF3CF}"/>
    <cellStyle name="Normal 8 3 2 2 4 2 2 2" xfId="31191" xr:uid="{E617218F-E8A4-4F0D-83C0-DAD20C8CCF38}"/>
    <cellStyle name="Normal 8 3 2 2 4 2 2 2 2" xfId="49953" xr:uid="{64429079-EB6A-454C-9A25-7DD5DA54855A}"/>
    <cellStyle name="Normal 8 3 2 2 4 2 2 3" xfId="21800" xr:uid="{00424BE7-EF7C-4D09-832A-EB04F50D66C5}"/>
    <cellStyle name="Normal 8 3 2 2 4 2 2 4" xfId="40572" xr:uid="{573BA012-294D-4624-AEE2-FE1CA66CC417}"/>
    <cellStyle name="Normal 8 3 2 2 4 2 3" xfId="26703" xr:uid="{2E73CAD2-FEFA-4D50-A936-BB20C7988A35}"/>
    <cellStyle name="Normal 8 3 2 2 4 2 3 2" xfId="45465" xr:uid="{6795F8DC-20FE-4D60-A848-47FF3F0B2C9B}"/>
    <cellStyle name="Normal 8 3 2 2 4 2 4" xfId="17312" xr:uid="{637C3D65-4C0F-4A59-A822-1D34D0B06306}"/>
    <cellStyle name="Normal 8 3 2 2 4 2 5" xfId="36084" xr:uid="{60222836-49C1-4752-8D72-AA4136504EAE}"/>
    <cellStyle name="Normal 8 3 2 2 4 2 6" xfId="54683" xr:uid="{11255082-6919-424D-B1B1-287E2FFF2D01}"/>
    <cellStyle name="Normal 8 3 2 2 4 2 7" xfId="62536" xr:uid="{B696973A-07F5-4311-9215-0342217904FC}"/>
    <cellStyle name="Normal 8 3 2 2 4 3" xfId="12403" xr:uid="{1672EB68-5E51-4B2C-BBFF-7F3364A3FB24}"/>
    <cellStyle name="Normal 8 3 2 2 4 3 2" xfId="31192" xr:uid="{3E25A19C-8AE7-48B5-A5ED-F404E8F880C3}"/>
    <cellStyle name="Normal 8 3 2 2 4 3 2 2" xfId="49954" xr:uid="{855DCBEE-5826-4C58-8F84-7F6390842972}"/>
    <cellStyle name="Normal 8 3 2 2 4 3 3" xfId="21801" xr:uid="{AFD561ED-89AB-4F75-97D3-DD966139EC60}"/>
    <cellStyle name="Normal 8 3 2 2 4 3 4" xfId="40573" xr:uid="{C04A859F-7156-4310-90FD-8891AD5F7AF3}"/>
    <cellStyle name="Normal 8 3 2 2 4 3 5" xfId="54684" xr:uid="{1DD2D6DE-5DE5-42B9-8601-F8A4FEAAC124}"/>
    <cellStyle name="Normal 8 3 2 2 4 3 6" xfId="62537" xr:uid="{F1BD904D-F016-4461-8FFE-398E0B1F9525}"/>
    <cellStyle name="Normal 8 3 2 2 4 4" xfId="9398" xr:uid="{D15C6C53-274A-40F4-9B58-E4919F5E42BF}"/>
    <cellStyle name="Normal 8 3 2 2 4 4 2" xfId="28254" xr:uid="{E649DA3A-FF08-47A6-8532-F2E8A715BE6F}"/>
    <cellStyle name="Normal 8 3 2 2 4 4 2 2" xfId="47016" xr:uid="{62B9EF0F-B078-4F79-BC6B-1C24E578312B}"/>
    <cellStyle name="Normal 8 3 2 2 4 4 3" xfId="18863" xr:uid="{855F26C4-E74F-4AD5-96DC-2238764343FE}"/>
    <cellStyle name="Normal 8 3 2 2 4 4 4" xfId="37635" xr:uid="{195BD813-D43C-43A1-99D8-FE5E3803A320}"/>
    <cellStyle name="Normal 8 3 2 2 4 5" xfId="23927" xr:uid="{163A0FCF-BD74-4F60-BE9E-BD11B0BA69C3}"/>
    <cellStyle name="Normal 8 3 2 2 4 5 2" xfId="42690" xr:uid="{03B32B53-82B4-40B3-B940-8523DE20056D}"/>
    <cellStyle name="Normal 8 3 2 2 4 6" xfId="14536" xr:uid="{1AC71855-FD38-4B85-9AF8-ECA03D61CF26}"/>
    <cellStyle name="Normal 8 3 2 2 4 7" xfId="33309" xr:uid="{339810C4-74FA-4E0A-BEB0-9B578BD309A8}"/>
    <cellStyle name="Normal 8 3 2 2 4 8" xfId="51746" xr:uid="{6CEED647-5FAB-42FB-BDBF-DA4AF9544F14}"/>
    <cellStyle name="Normal 8 3 2 2 4 9" xfId="4880" xr:uid="{B7917D53-9178-466B-980B-1C589251FE23}"/>
    <cellStyle name="Normal 8 3 2 2 5" xfId="5656" xr:uid="{72EF0BFD-DE6B-461E-8758-92B5FCEA0377}"/>
    <cellStyle name="Normal 8 3 2 2 5 2" xfId="12404" xr:uid="{E049B3AC-EF1E-445F-BCA3-A78252DDFF35}"/>
    <cellStyle name="Normal 8 3 2 2 5 2 2" xfId="31193" xr:uid="{4A7449A4-6C56-4103-AEFD-7CCA953C7074}"/>
    <cellStyle name="Normal 8 3 2 2 5 2 2 2" xfId="49955" xr:uid="{D7A5A27D-FBB5-4C67-9542-D1A7E85C71BB}"/>
    <cellStyle name="Normal 8 3 2 2 5 2 3" xfId="21802" xr:uid="{6DE36C32-8567-4A4D-B9AE-6FEE0CDE67A6}"/>
    <cellStyle name="Normal 8 3 2 2 5 2 4" xfId="40574" xr:uid="{47C89491-F170-40EC-A102-286B2AD1EFC7}"/>
    <cellStyle name="Normal 8 3 2 2 5 3" xfId="24703" xr:uid="{8CB9DE85-30CF-4BE7-9E27-52189BF6ABFE}"/>
    <cellStyle name="Normal 8 3 2 2 5 3 2" xfId="43465" xr:uid="{DAA58CF8-C032-4BEF-A3A7-9DE46FF0B2AD}"/>
    <cellStyle name="Normal 8 3 2 2 5 4" xfId="15312" xr:uid="{30BD2C00-26B9-48CB-8EAE-63E5744B545A}"/>
    <cellStyle name="Normal 8 3 2 2 5 5" xfId="34084" xr:uid="{60909044-5673-4350-A778-2283F68BAE5F}"/>
    <cellStyle name="Normal 8 3 2 2 5 6" xfId="54685" xr:uid="{93145B0D-CD31-46B5-8B80-E5052AA3BABF}"/>
    <cellStyle name="Normal 8 3 2 2 5 7" xfId="62538" xr:uid="{C3CE3473-E3AB-4F43-A9A0-6C06E68C9A04}"/>
    <cellStyle name="Normal 8 3 2 2 6" xfId="4105" xr:uid="{C4E07A86-DDF0-4976-AB4E-F7B926A64B93}"/>
    <cellStyle name="Normal 8 3 2 2 6 2" xfId="12405" xr:uid="{C1FFB0CD-2E65-495C-9C78-74669F50F2A3}"/>
    <cellStyle name="Normal 8 3 2 2 6 2 2" xfId="31194" xr:uid="{D6F527CC-0E21-4653-9F26-4084DDED0E56}"/>
    <cellStyle name="Normal 8 3 2 2 6 2 2 2" xfId="49956" xr:uid="{D55D42A1-36B4-4996-8DDD-874F86377214}"/>
    <cellStyle name="Normal 8 3 2 2 6 2 3" xfId="21803" xr:uid="{140DBD2D-0E45-4548-8F10-FD7C7525A3EB}"/>
    <cellStyle name="Normal 8 3 2 2 6 2 4" xfId="40575" xr:uid="{8A7D1BA2-F059-40A4-8740-E96CEE8147A4}"/>
    <cellStyle name="Normal 8 3 2 2 6 3" xfId="23152" xr:uid="{D484D74D-A082-456C-9493-EE1449688710}"/>
    <cellStyle name="Normal 8 3 2 2 6 3 2" xfId="41915" xr:uid="{991C861A-3275-4DAE-9B85-274E99404907}"/>
    <cellStyle name="Normal 8 3 2 2 6 4" xfId="13761" xr:uid="{2EF85079-9444-47AA-A579-572584B15A31}"/>
    <cellStyle name="Normal 8 3 2 2 6 5" xfId="32534" xr:uid="{B7607D29-A6FC-4AB9-BA5E-22389942AA35}"/>
    <cellStyle name="Normal 8 3 2 2 6 6" xfId="54686" xr:uid="{152BC116-B312-49C3-9A15-6003B428AD0B}"/>
    <cellStyle name="Normal 8 3 2 2 6 7" xfId="62539" xr:uid="{67341792-A6DD-4FCE-B641-80392121753C}"/>
    <cellStyle name="Normal 8 3 2 2 7" xfId="7664" xr:uid="{578872A1-86B7-498B-932A-BD99A8F1AFBC}"/>
    <cellStyle name="Normal 8 3 2 2 7 2" xfId="26698" xr:uid="{A8AFA67E-1DC4-481C-B528-9F371D64F613}"/>
    <cellStyle name="Normal 8 3 2 2 7 2 2" xfId="45460" xr:uid="{B91134C1-6B72-42BA-9CA1-24BE2917E7D9}"/>
    <cellStyle name="Normal 8 3 2 2 7 3" xfId="17307" xr:uid="{35169DCB-BF78-4CE2-9A32-79A769FF8D0A}"/>
    <cellStyle name="Normal 8 3 2 2 7 4" xfId="36079" xr:uid="{5BA77E78-7995-4CDA-B1D4-F5436B23B94A}"/>
    <cellStyle name="Normal 8 3 2 2 8" xfId="9393" xr:uid="{55F81682-8A49-4EF3-B774-C88C983177B5}"/>
    <cellStyle name="Normal 8 3 2 2 8 2" xfId="28249" xr:uid="{34A9742F-DB7B-4327-A478-5D77335E866A}"/>
    <cellStyle name="Normal 8 3 2 2 8 2 2" xfId="47011" xr:uid="{88131F57-9940-41DD-BEEC-8F35DD3EC6EA}"/>
    <cellStyle name="Normal 8 3 2 2 8 3" xfId="18858" xr:uid="{B36334DB-E909-4FFC-8180-AEFBDCFFB628}"/>
    <cellStyle name="Normal 8 3 2 2 8 4" xfId="37630" xr:uid="{145350A2-B353-44D0-B032-85B745C648D1}"/>
    <cellStyle name="Normal 8 3 2 2 9" xfId="22943" xr:uid="{B0202B72-A92D-4AD6-B1AE-104747FF26C6}"/>
    <cellStyle name="Normal 8 3 2 2 9 2" xfId="41711" xr:uid="{67FDAB37-DA2B-4A81-8088-EDEB580095AE}"/>
    <cellStyle name="Normal 8 3 2 20" xfId="58378" xr:uid="{9F760AB4-27F7-40AE-AE90-6D1A318A5524}"/>
    <cellStyle name="Normal 8 3 2 3" xfId="1249" xr:uid="{11A5D763-73E2-43DA-87C5-7E6E7F177924}"/>
    <cellStyle name="Normal 8 3 2 3 10" xfId="13555" xr:uid="{6D72208E-EC82-4D8F-A1BA-C1930C3D1DC4}"/>
    <cellStyle name="Normal 8 3 2 3 11" xfId="32333" xr:uid="{C5365B91-232A-4156-9B26-4715E876EDCB}"/>
    <cellStyle name="Normal 8 3 2 3 12" xfId="51747" xr:uid="{E1514325-183D-4AC0-B4B6-41E0AA879B2B}"/>
    <cellStyle name="Normal 8 3 2 3 13" xfId="3900" xr:uid="{31EC418F-C162-4DBE-872C-AB47C3EC94A1}"/>
    <cellStyle name="Normal 8 3 2 3 14" xfId="59785" xr:uid="{8850CC18-73AC-41A3-8D6E-8204CD8046EC}"/>
    <cellStyle name="Normal 8 3 2 3 2" xfId="1455" xr:uid="{2BA72E43-947E-471A-9601-DEF123CB468B}"/>
    <cellStyle name="Normal 8 3 2 3 2 10" xfId="51748" xr:uid="{51BE2E6C-3940-4EBE-93F8-B7BE69CBB132}"/>
    <cellStyle name="Normal 8 3 2 3 2 11" xfId="3901" xr:uid="{9D7CC846-A3DF-49AA-A2FD-943A1E799BBE}"/>
    <cellStyle name="Normal 8 3 2 3 2 12" xfId="59786" xr:uid="{BB3C1BFF-BD7C-4C1A-AC36-E93C5C3A53EE}"/>
    <cellStyle name="Normal 8 3 2 3 2 2" xfId="2113" xr:uid="{618946CD-BC96-4ED5-87D8-91316CFA67D4}"/>
    <cellStyle name="Normal 8 3 2 3 2 2 10" xfId="59787" xr:uid="{7E4815C1-5C14-42E6-973F-C7350DB716BB}"/>
    <cellStyle name="Normal 8 3 2 3 2 2 2" xfId="7672" xr:uid="{0BD433D8-80BE-4552-A233-3534D64C9FF7}"/>
    <cellStyle name="Normal 8 3 2 3 2 2 2 2" xfId="12406" xr:uid="{2EDC77FC-7080-4BDC-81F1-F2561AC441EB}"/>
    <cellStyle name="Normal 8 3 2 3 2 2 2 2 2" xfId="31195" xr:uid="{279B42CE-18DD-49CA-9676-A6CECD62FADB}"/>
    <cellStyle name="Normal 8 3 2 3 2 2 2 2 2 2" xfId="49957" xr:uid="{6BEB2331-ADC6-4A83-8A27-0E04D9DCABEE}"/>
    <cellStyle name="Normal 8 3 2 3 2 2 2 2 3" xfId="21804" xr:uid="{12744F04-3372-41F7-AA65-037E052A3566}"/>
    <cellStyle name="Normal 8 3 2 3 2 2 2 2 4" xfId="40576" xr:uid="{3B399FD3-60AF-458F-87EF-6ABC1D5E6207}"/>
    <cellStyle name="Normal 8 3 2 3 2 2 2 3" xfId="26706" xr:uid="{8746ECBF-ACB7-4C6C-91DE-7E0DF1726F8D}"/>
    <cellStyle name="Normal 8 3 2 3 2 2 2 3 2" xfId="45468" xr:uid="{8F72FA30-369D-41E4-8503-993E2BF19C69}"/>
    <cellStyle name="Normal 8 3 2 3 2 2 2 4" xfId="17315" xr:uid="{81F74DC7-713C-4008-86A5-BEE8A686F4C4}"/>
    <cellStyle name="Normal 8 3 2 3 2 2 2 5" xfId="36087" xr:uid="{C780525F-E823-491F-A448-F0DDFDB92624}"/>
    <cellStyle name="Normal 8 3 2 3 2 2 2 6" xfId="54687" xr:uid="{D57C85C3-EEFD-4436-891D-4F4AD9E704F7}"/>
    <cellStyle name="Normal 8 3 2 3 2 2 2 7" xfId="62540" xr:uid="{781DD96A-6193-4CA8-BF6F-F3E49DE98EC8}"/>
    <cellStyle name="Normal 8 3 2 3 2 2 3" xfId="12407" xr:uid="{49F29F51-254B-4E79-944B-AD4CFDDCBF66}"/>
    <cellStyle name="Normal 8 3 2 3 2 2 3 2" xfId="31196" xr:uid="{8BF5A6F3-8201-4B95-8961-F9DA9D6348F8}"/>
    <cellStyle name="Normal 8 3 2 3 2 2 3 2 2" xfId="49958" xr:uid="{29696823-3462-4A8D-A78D-6542D9CDA825}"/>
    <cellStyle name="Normal 8 3 2 3 2 2 3 3" xfId="21805" xr:uid="{90012DC7-D68B-4781-95D7-FFD2772C3B8D}"/>
    <cellStyle name="Normal 8 3 2 3 2 2 3 4" xfId="40577" xr:uid="{167BF1A3-CB19-4D84-8000-5353A0B06809}"/>
    <cellStyle name="Normal 8 3 2 3 2 2 3 5" xfId="54688" xr:uid="{C42F9422-EA79-4629-A616-6C28B75AB1FD}"/>
    <cellStyle name="Normal 8 3 2 3 2 2 3 6" xfId="62541" xr:uid="{83F06D84-68BF-4E17-A5A1-F13FE2E3F130}"/>
    <cellStyle name="Normal 8 3 2 3 2 2 4" xfId="9401" xr:uid="{16BB3B13-FE31-4378-A7BA-09DBB187E3FC}"/>
    <cellStyle name="Normal 8 3 2 3 2 2 4 2" xfId="28257" xr:uid="{790A74C5-18E9-42FC-97FA-B2685137677A}"/>
    <cellStyle name="Normal 8 3 2 3 2 2 4 2 2" xfId="47019" xr:uid="{62D4BBFF-B120-45CA-8F45-0D3FB1DEC87A}"/>
    <cellStyle name="Normal 8 3 2 3 2 2 4 3" xfId="18866" xr:uid="{CA1B6984-4CCF-4FD3-B164-2C8F60A172D6}"/>
    <cellStyle name="Normal 8 3 2 3 2 2 4 4" xfId="37638" xr:uid="{2F8EF9C3-F8FA-491D-907A-74793C3A784B}"/>
    <cellStyle name="Normal 8 3 2 3 2 2 5" xfId="24185" xr:uid="{6AF23DFA-BEF3-4EE5-B733-F2EA4B038EB1}"/>
    <cellStyle name="Normal 8 3 2 3 2 2 5 2" xfId="42948" xr:uid="{CFACCE5E-DE51-4608-B463-5F4040971498}"/>
    <cellStyle name="Normal 8 3 2 3 2 2 6" xfId="14794" xr:uid="{A954A103-BE48-4851-A68A-5570651A65BB}"/>
    <cellStyle name="Normal 8 3 2 3 2 2 7" xfId="33567" xr:uid="{6813311C-89FC-4BE9-AB35-B3EE171A963D}"/>
    <cellStyle name="Normal 8 3 2 3 2 2 8" xfId="51749" xr:uid="{68C1F00C-B8DE-491C-B88C-D451B8744700}"/>
    <cellStyle name="Normal 8 3 2 3 2 2 9" xfId="5138" xr:uid="{764E1435-12B0-482A-9AF4-543AB938CFA9}"/>
    <cellStyle name="Normal 8 3 2 3 2 3" xfId="5914" xr:uid="{09D6C928-9827-43C1-88BD-FCADADF66C80}"/>
    <cellStyle name="Normal 8 3 2 3 2 3 2" xfId="12408" xr:uid="{3B629695-DF0F-4041-837A-22ACDC0A3649}"/>
    <cellStyle name="Normal 8 3 2 3 2 3 2 2" xfId="31197" xr:uid="{C0AD4523-164B-485B-802D-CCEE67D9DB1F}"/>
    <cellStyle name="Normal 8 3 2 3 2 3 2 2 2" xfId="49959" xr:uid="{7E47BB41-A3D0-4D79-BEDC-633756BF6E34}"/>
    <cellStyle name="Normal 8 3 2 3 2 3 2 3" xfId="21806" xr:uid="{75F74323-F02E-4938-B8F9-7EFD9074AF17}"/>
    <cellStyle name="Normal 8 3 2 3 2 3 2 4" xfId="40578" xr:uid="{AAFC0C8B-985E-419E-9CA7-E812C1315467}"/>
    <cellStyle name="Normal 8 3 2 3 2 3 3" xfId="24961" xr:uid="{67CA1510-557C-423A-9EA3-B20E816BDC49}"/>
    <cellStyle name="Normal 8 3 2 3 2 3 3 2" xfId="43723" xr:uid="{29CD4455-8E3A-42D0-B084-9776ACDA6F35}"/>
    <cellStyle name="Normal 8 3 2 3 2 3 4" xfId="15570" xr:uid="{B9A8F457-34E3-4ABD-A02C-3C2AAC374448}"/>
    <cellStyle name="Normal 8 3 2 3 2 3 5" xfId="34342" xr:uid="{7572877F-F49B-4E6F-AC22-991D3FB07B51}"/>
    <cellStyle name="Normal 8 3 2 3 2 3 6" xfId="54689" xr:uid="{8D5E2516-6B17-49B7-A8EB-110939DD7DB9}"/>
    <cellStyle name="Normal 8 3 2 3 2 3 7" xfId="62542" xr:uid="{229916B1-ED65-4F8D-A7FA-7A10A9E64093}"/>
    <cellStyle name="Normal 8 3 2 3 2 4" xfId="4363" xr:uid="{B02B0D72-82FD-45AA-B10D-B3673F103322}"/>
    <cellStyle name="Normal 8 3 2 3 2 4 2" xfId="12409" xr:uid="{02C6DAA2-E06A-4F39-AE13-A79519CA69CE}"/>
    <cellStyle name="Normal 8 3 2 3 2 4 2 2" xfId="31198" xr:uid="{28DD5994-93C8-4E7A-BAAB-8DF42012D119}"/>
    <cellStyle name="Normal 8 3 2 3 2 4 2 2 2" xfId="49960" xr:uid="{65A9A0F0-C9FC-4384-A744-CA98B5A6972F}"/>
    <cellStyle name="Normal 8 3 2 3 2 4 2 3" xfId="21807" xr:uid="{D5B1143B-DBE9-4200-BA55-523499045C94}"/>
    <cellStyle name="Normal 8 3 2 3 2 4 2 4" xfId="40579" xr:uid="{86E779A3-3076-4F69-8726-C4D28645495E}"/>
    <cellStyle name="Normal 8 3 2 3 2 4 3" xfId="23410" xr:uid="{E4802F9A-C77E-44B5-B1B4-8DFCE7FA4031}"/>
    <cellStyle name="Normal 8 3 2 3 2 4 3 2" xfId="42173" xr:uid="{E9720B71-EF1C-483F-855E-8D6828FC6BC0}"/>
    <cellStyle name="Normal 8 3 2 3 2 4 4" xfId="14019" xr:uid="{447645F8-A359-4177-BAA1-7A4F6C6FCE22}"/>
    <cellStyle name="Normal 8 3 2 3 2 4 5" xfId="32792" xr:uid="{64B31BF8-529F-409E-824E-919ACFE5F916}"/>
    <cellStyle name="Normal 8 3 2 3 2 4 6" xfId="54690" xr:uid="{439F334D-6729-4AC7-824F-83C955CD1789}"/>
    <cellStyle name="Normal 8 3 2 3 2 4 7" xfId="62543" xr:uid="{7580BEEC-78A7-459E-A11F-4CDB20F0FA16}"/>
    <cellStyle name="Normal 8 3 2 3 2 5" xfId="7671" xr:uid="{734E3358-FBD5-4E6A-AF7F-21DCE198D801}"/>
    <cellStyle name="Normal 8 3 2 3 2 5 2" xfId="26705" xr:uid="{34C7F3F4-AB35-431E-B443-251C6256D35C}"/>
    <cellStyle name="Normal 8 3 2 3 2 5 2 2" xfId="45467" xr:uid="{56B3145E-4F29-409C-989E-80364881666A}"/>
    <cellStyle name="Normal 8 3 2 3 2 5 3" xfId="17314" xr:uid="{816F75DC-1B1F-4D24-B807-3C18FCAB0265}"/>
    <cellStyle name="Normal 8 3 2 3 2 5 4" xfId="36086" xr:uid="{9634392A-20AF-4E4E-B19C-566C11545B44}"/>
    <cellStyle name="Normal 8 3 2 3 2 6" xfId="9400" xr:uid="{49C55233-2D0E-4152-BF87-1031ADDACFEC}"/>
    <cellStyle name="Normal 8 3 2 3 2 6 2" xfId="28256" xr:uid="{97C3E34D-A6CE-401A-A596-06FDB6AFA78B}"/>
    <cellStyle name="Normal 8 3 2 3 2 6 2 2" xfId="47018" xr:uid="{91D5C791-6AC3-4884-8640-D951959EF1F7}"/>
    <cellStyle name="Normal 8 3 2 3 2 6 3" xfId="18865" xr:uid="{79E0AFFC-B3EF-48F1-A6A5-EE561920E740}"/>
    <cellStyle name="Normal 8 3 2 3 2 6 4" xfId="37637" xr:uid="{AA2C4B56-A4E6-44E7-B2F6-E60E9A40E4BB}"/>
    <cellStyle name="Normal 8 3 2 3 2 7" xfId="22947" xr:uid="{0D166C70-08E2-4336-BD06-4BFE3363C2FE}"/>
    <cellStyle name="Normal 8 3 2 3 2 7 2" xfId="41715" xr:uid="{81F196E4-AA57-4AF3-BEB8-AB600FE41A53}"/>
    <cellStyle name="Normal 8 3 2 3 2 8" xfId="13556" xr:uid="{2EF7AB37-1547-4F47-82B8-22064A3DFC3B}"/>
    <cellStyle name="Normal 8 3 2 3 2 9" xfId="32334" xr:uid="{CBDD43A8-7E02-4915-B4BA-ED628B23A3BD}"/>
    <cellStyle name="Normal 8 3 2 3 3" xfId="1907" xr:uid="{03289A16-76EC-44DF-A5D9-AE4E0EC10B76}"/>
    <cellStyle name="Normal 8 3 2 3 3 10" xfId="51750" xr:uid="{891BB797-2DE7-4099-9226-1082F5C2FCD5}"/>
    <cellStyle name="Normal 8 3 2 3 3 11" xfId="3902" xr:uid="{54993659-0905-476B-9A66-2808FA2A5FC1}"/>
    <cellStyle name="Normal 8 3 2 3 3 12" xfId="59788" xr:uid="{D70E8380-36FE-460A-AEA6-552D1D8B015B}"/>
    <cellStyle name="Normal 8 3 2 3 3 2" xfId="3094" xr:uid="{F320F478-0EFD-4DB0-9D4F-DD837EBE5C28}"/>
    <cellStyle name="Normal 8 3 2 3 3 2 10" xfId="59789" xr:uid="{CF2C62B3-F3E8-43F9-A769-48A601412EF2}"/>
    <cellStyle name="Normal 8 3 2 3 3 2 2" xfId="7674" xr:uid="{D179D266-D840-419C-94DD-A1420170E25D}"/>
    <cellStyle name="Normal 8 3 2 3 3 2 2 2" xfId="12410" xr:uid="{4160E5C2-016B-4C56-A143-81D53AAF5794}"/>
    <cellStyle name="Normal 8 3 2 3 3 2 2 2 2" xfId="31199" xr:uid="{2C04D0BC-7185-42ED-BA20-825FA1979FBE}"/>
    <cellStyle name="Normal 8 3 2 3 3 2 2 2 2 2" xfId="49961" xr:uid="{A9660DFB-E0BC-499D-8F18-C8413017F16F}"/>
    <cellStyle name="Normal 8 3 2 3 3 2 2 2 3" xfId="21808" xr:uid="{81F497AA-B36E-4348-8721-61D4AB493C29}"/>
    <cellStyle name="Normal 8 3 2 3 3 2 2 2 4" xfId="40580" xr:uid="{6D4B1ACF-B993-4096-BE9E-A54C3BF732B8}"/>
    <cellStyle name="Normal 8 3 2 3 3 2 2 3" xfId="26708" xr:uid="{A0336565-D585-41C2-B640-EF4296F39B00}"/>
    <cellStyle name="Normal 8 3 2 3 3 2 2 3 2" xfId="45470" xr:uid="{8B90F725-3C57-4522-BCBE-E30EA8592D57}"/>
    <cellStyle name="Normal 8 3 2 3 3 2 2 4" xfId="17317" xr:uid="{A091B72F-2344-456E-B930-83C114B3BA99}"/>
    <cellStyle name="Normal 8 3 2 3 3 2 2 5" xfId="36089" xr:uid="{E8761898-BE41-4F7A-9AEB-9562C1D680E5}"/>
    <cellStyle name="Normal 8 3 2 3 3 2 2 6" xfId="54691" xr:uid="{67DF4A54-C052-420A-BE55-D52D917EB6CE}"/>
    <cellStyle name="Normal 8 3 2 3 3 2 2 7" xfId="62544" xr:uid="{AFA427E5-74D1-40B7-BC17-28779C3F49A0}"/>
    <cellStyle name="Normal 8 3 2 3 3 2 3" xfId="12411" xr:uid="{ED0C175E-EF68-40F4-8766-17A915ED8437}"/>
    <cellStyle name="Normal 8 3 2 3 3 2 3 2" xfId="31200" xr:uid="{C3E61E0F-0486-483C-8126-F5CFED871EE8}"/>
    <cellStyle name="Normal 8 3 2 3 3 2 3 2 2" xfId="49962" xr:uid="{10652DF5-C900-4B52-804A-23C459C76A96}"/>
    <cellStyle name="Normal 8 3 2 3 3 2 3 3" xfId="21809" xr:uid="{BC03D50F-7F30-4FDD-9DE4-74807F921049}"/>
    <cellStyle name="Normal 8 3 2 3 3 2 3 4" xfId="40581" xr:uid="{95EBE989-70E7-4001-8684-9996EDBC67B5}"/>
    <cellStyle name="Normal 8 3 2 3 3 2 3 5" xfId="54692" xr:uid="{B7B3FF3F-5795-4418-A86A-F7949913BA37}"/>
    <cellStyle name="Normal 8 3 2 3 3 2 3 6" xfId="62545" xr:uid="{F01541D3-34A1-4D25-B64D-33E14C800EB1}"/>
    <cellStyle name="Normal 8 3 2 3 3 2 4" xfId="9403" xr:uid="{5E0F469A-90AC-408E-8A49-AD6968110F17}"/>
    <cellStyle name="Normal 8 3 2 3 3 2 4 2" xfId="28259" xr:uid="{9F474D9F-4CCE-4073-8740-41A42228DF44}"/>
    <cellStyle name="Normal 8 3 2 3 3 2 4 2 2" xfId="47021" xr:uid="{FEBD1D3D-EDF9-4257-B70A-1AB8A264620A}"/>
    <cellStyle name="Normal 8 3 2 3 3 2 4 3" xfId="18868" xr:uid="{AE7A0E78-9599-4444-BCA0-9C3E38343CBA}"/>
    <cellStyle name="Normal 8 3 2 3 3 2 4 4" xfId="37640" xr:uid="{116EDCB6-CD3C-4A73-9D75-A8EB93C741D4}"/>
    <cellStyle name="Normal 8 3 2 3 3 2 5" xfId="24403" xr:uid="{373B4D0D-CDBB-456C-93F8-A52076B6BD33}"/>
    <cellStyle name="Normal 8 3 2 3 3 2 5 2" xfId="43166" xr:uid="{D9EF6C57-5394-4D53-9E4D-FA0477BD7824}"/>
    <cellStyle name="Normal 8 3 2 3 3 2 6" xfId="15012" xr:uid="{AB3ECFB4-1292-4A8B-BA93-5A4A50B6CAD4}"/>
    <cellStyle name="Normal 8 3 2 3 3 2 7" xfId="33785" xr:uid="{09E9DC98-E83A-4282-8498-F4143A8D1F17}"/>
    <cellStyle name="Normal 8 3 2 3 3 2 8" xfId="51751" xr:uid="{6FC7740D-FD70-4128-9C50-36D55AD6AC2F}"/>
    <cellStyle name="Normal 8 3 2 3 3 2 9" xfId="5356" xr:uid="{B4A67C6C-4CD0-463B-B85F-68C732B41983}"/>
    <cellStyle name="Normal 8 3 2 3 3 3" xfId="6132" xr:uid="{801D5FA4-038C-4438-8140-EE7D8DBDE853}"/>
    <cellStyle name="Normal 8 3 2 3 3 3 2" xfId="12412" xr:uid="{3A138F77-A145-4188-92F4-DACE5DA8E819}"/>
    <cellStyle name="Normal 8 3 2 3 3 3 2 2" xfId="31201" xr:uid="{A3FD1769-8D7C-4546-A26C-7FE38FC199A8}"/>
    <cellStyle name="Normal 8 3 2 3 3 3 2 2 2" xfId="49963" xr:uid="{998750C0-B814-4CE2-8DD8-D2F68415FD98}"/>
    <cellStyle name="Normal 8 3 2 3 3 3 2 3" xfId="21810" xr:uid="{516C480D-C386-4103-B69B-291497BA9636}"/>
    <cellStyle name="Normal 8 3 2 3 3 3 2 4" xfId="40582" xr:uid="{47FAEF34-8244-4CC3-BCA9-B4B53DF38686}"/>
    <cellStyle name="Normal 8 3 2 3 3 3 3" xfId="25179" xr:uid="{F883A9CC-8028-4C0A-B732-6BD740445072}"/>
    <cellStyle name="Normal 8 3 2 3 3 3 3 2" xfId="43941" xr:uid="{2DFF6E38-0D00-41D9-ACD8-37DD15E4DB5B}"/>
    <cellStyle name="Normal 8 3 2 3 3 3 4" xfId="15788" xr:uid="{EE60545B-4FEE-4707-B17C-C8F3C7086B02}"/>
    <cellStyle name="Normal 8 3 2 3 3 3 5" xfId="34560" xr:uid="{ECC75CA0-7F1C-4356-9040-52900BDF267C}"/>
    <cellStyle name="Normal 8 3 2 3 3 3 6" xfId="54693" xr:uid="{E62A33D8-3BCB-4C27-A982-E816FA6F1493}"/>
    <cellStyle name="Normal 8 3 2 3 3 3 7" xfId="62546" xr:uid="{EAD5B508-9E5C-43F5-84A5-3DC3C466C5C3}"/>
    <cellStyle name="Normal 8 3 2 3 3 4" xfId="4581" xr:uid="{5EC71A2D-7F78-4D6A-ABAE-CE27E11660DC}"/>
    <cellStyle name="Normal 8 3 2 3 3 4 2" xfId="12413" xr:uid="{3563FED8-F197-4BE2-8BAB-ABC39D887128}"/>
    <cellStyle name="Normal 8 3 2 3 3 4 2 2" xfId="31202" xr:uid="{48EA2E7D-B54E-45B2-ACEB-FDBD76492D99}"/>
    <cellStyle name="Normal 8 3 2 3 3 4 2 2 2" xfId="49964" xr:uid="{03631D24-04F3-4E5E-A09D-D0D6BE9407F8}"/>
    <cellStyle name="Normal 8 3 2 3 3 4 2 3" xfId="21811" xr:uid="{73202F65-2674-4AC9-ACB2-36C64C4A4AEE}"/>
    <cellStyle name="Normal 8 3 2 3 3 4 2 4" xfId="40583" xr:uid="{F0908BC4-6E5F-413F-96AC-488013CEE041}"/>
    <cellStyle name="Normal 8 3 2 3 3 4 3" xfId="23628" xr:uid="{EC0BE9A4-FCF2-4055-89C8-25EFCAAD06E0}"/>
    <cellStyle name="Normal 8 3 2 3 3 4 3 2" xfId="42391" xr:uid="{EACB275F-1380-494F-90DD-0316E74121D9}"/>
    <cellStyle name="Normal 8 3 2 3 3 4 4" xfId="14237" xr:uid="{9256A222-0C52-43F1-806B-E05D7EBEB79D}"/>
    <cellStyle name="Normal 8 3 2 3 3 4 5" xfId="33010" xr:uid="{0D91BA44-13A9-4E11-B929-29A82034DC5A}"/>
    <cellStyle name="Normal 8 3 2 3 3 4 6" xfId="54694" xr:uid="{42FE434A-5C05-4706-9D3B-0213FEF2EF6D}"/>
    <cellStyle name="Normal 8 3 2 3 3 4 7" xfId="62547" xr:uid="{EC8E9580-6780-46CC-A335-ED3776CBC932}"/>
    <cellStyle name="Normal 8 3 2 3 3 5" xfId="7673" xr:uid="{81834D23-8B3A-4AB5-9568-36A919DD483F}"/>
    <cellStyle name="Normal 8 3 2 3 3 5 2" xfId="26707" xr:uid="{2743FBF7-6BBD-48D5-9F68-84C547F694F1}"/>
    <cellStyle name="Normal 8 3 2 3 3 5 2 2" xfId="45469" xr:uid="{445E5F8E-5371-4724-A03A-553AEF55E55C}"/>
    <cellStyle name="Normal 8 3 2 3 3 5 3" xfId="17316" xr:uid="{93412A0C-E3FE-43BD-B980-0214724394C0}"/>
    <cellStyle name="Normal 8 3 2 3 3 5 4" xfId="36088" xr:uid="{9A552BB0-28EE-43EC-8652-81ED2970DD66}"/>
    <cellStyle name="Normal 8 3 2 3 3 6" xfId="9402" xr:uid="{79EADDD3-B741-4B1D-8F67-3474375C0062}"/>
    <cellStyle name="Normal 8 3 2 3 3 6 2" xfId="28258" xr:uid="{C7F6C59C-20BE-4282-A56C-9150A07034D9}"/>
    <cellStyle name="Normal 8 3 2 3 3 6 2 2" xfId="47020" xr:uid="{4905EE21-ACD9-4ACC-B4EB-2F4B9A18342E}"/>
    <cellStyle name="Normal 8 3 2 3 3 6 3" xfId="18867" xr:uid="{94AECB9C-F28B-4FE6-A156-8ABC1E299989}"/>
    <cellStyle name="Normal 8 3 2 3 3 6 4" xfId="37639" xr:uid="{4283EC36-D88C-4F99-9BD1-7FEC194DE7C6}"/>
    <cellStyle name="Normal 8 3 2 3 3 7" xfId="22948" xr:uid="{76D67D42-0004-4FFF-B226-69C90D42ACD4}"/>
    <cellStyle name="Normal 8 3 2 3 3 7 2" xfId="41716" xr:uid="{E596595B-7FDB-4AAE-A0E8-03410DD05AD0}"/>
    <cellStyle name="Normal 8 3 2 3 3 8" xfId="13557" xr:uid="{1083870E-234C-49F5-8C97-9CA1DFC7FE74}"/>
    <cellStyle name="Normal 8 3 2 3 3 9" xfId="32335" xr:uid="{A8C47D72-A530-4377-9AE7-95566C27A9B7}"/>
    <cellStyle name="Normal 8 3 2 3 4" xfId="1701" xr:uid="{5B18457F-8EDE-4AB9-B89C-9B461FE1959E}"/>
    <cellStyle name="Normal 8 3 2 3 4 10" xfId="59790" xr:uid="{C3F25FC6-2C5D-40A6-ACA0-6E51566CCAA8}"/>
    <cellStyle name="Normal 8 3 2 3 4 2" xfId="7675" xr:uid="{D88453BE-5510-4B4D-9A1B-356F7D7F30CF}"/>
    <cellStyle name="Normal 8 3 2 3 4 2 2" xfId="12414" xr:uid="{4A20323F-C5C3-4004-A6E2-87369F8C2B11}"/>
    <cellStyle name="Normal 8 3 2 3 4 2 2 2" xfId="31203" xr:uid="{3A0D1753-05D2-41F1-AEEC-18D53EA91D20}"/>
    <cellStyle name="Normal 8 3 2 3 4 2 2 2 2" xfId="49965" xr:uid="{E18A645B-E197-4B7A-B82F-BAD828664CFC}"/>
    <cellStyle name="Normal 8 3 2 3 4 2 2 3" xfId="21812" xr:uid="{E98BFECC-64F1-4E0A-BD61-A13DB75F05A9}"/>
    <cellStyle name="Normal 8 3 2 3 4 2 2 4" xfId="40584" xr:uid="{BD20FF00-7BF7-43BE-BC7B-501C7F26C257}"/>
    <cellStyle name="Normal 8 3 2 3 4 2 3" xfId="26709" xr:uid="{14703EA9-89B0-4815-8DB8-A473AE7E93A7}"/>
    <cellStyle name="Normal 8 3 2 3 4 2 3 2" xfId="45471" xr:uid="{57093122-4A3B-43FA-86A4-38A477854738}"/>
    <cellStyle name="Normal 8 3 2 3 4 2 4" xfId="17318" xr:uid="{09CAF36A-3F75-4B09-9EFE-C7A3E253BD46}"/>
    <cellStyle name="Normal 8 3 2 3 4 2 5" xfId="36090" xr:uid="{C72E6A47-8CE0-4BF4-A177-73D8FEBD8E7D}"/>
    <cellStyle name="Normal 8 3 2 3 4 2 6" xfId="54695" xr:uid="{111F9839-444F-43B1-95F6-6949E334CFCE}"/>
    <cellStyle name="Normal 8 3 2 3 4 2 7" xfId="62548" xr:uid="{94C65EBD-564E-41BC-8F40-2B330D0384CA}"/>
    <cellStyle name="Normal 8 3 2 3 4 3" xfId="12415" xr:uid="{9FD5F403-7CC1-4CA5-8717-D0E4AFE8C9CF}"/>
    <cellStyle name="Normal 8 3 2 3 4 3 2" xfId="31204" xr:uid="{FF65E59E-DFCE-4705-B0F9-D4DD2664E507}"/>
    <cellStyle name="Normal 8 3 2 3 4 3 2 2" xfId="49966" xr:uid="{B44F8054-7E99-4A9B-A6F0-94C32B981D31}"/>
    <cellStyle name="Normal 8 3 2 3 4 3 3" xfId="21813" xr:uid="{135685A7-7F0D-4499-B6D4-AE2333B6440B}"/>
    <cellStyle name="Normal 8 3 2 3 4 3 4" xfId="40585" xr:uid="{A56A6113-5257-47EA-8F56-03A55486DF5F}"/>
    <cellStyle name="Normal 8 3 2 3 4 3 5" xfId="54696" xr:uid="{CD92061F-2E0B-4880-83AC-DF62AC514177}"/>
    <cellStyle name="Normal 8 3 2 3 4 3 6" xfId="62549" xr:uid="{112B9657-D720-4B45-9683-74C53901BEEC}"/>
    <cellStyle name="Normal 8 3 2 3 4 4" xfId="9404" xr:uid="{2CBCC3BF-8D9C-4288-8589-A4C09055C5FF}"/>
    <cellStyle name="Normal 8 3 2 3 4 4 2" xfId="28260" xr:uid="{B63C48BD-9236-4A51-829F-34D2FB7326A0}"/>
    <cellStyle name="Normal 8 3 2 3 4 4 2 2" xfId="47022" xr:uid="{55CD8F72-29FB-4FD5-A944-6E2CEC8CAB8F}"/>
    <cellStyle name="Normal 8 3 2 3 4 4 3" xfId="18869" xr:uid="{262E1944-369D-4A11-8B13-4731CC908601}"/>
    <cellStyle name="Normal 8 3 2 3 4 4 4" xfId="37641" xr:uid="{94F04B83-AAA3-4386-B1E6-F23908C78A71}"/>
    <cellStyle name="Normal 8 3 2 3 4 5" xfId="23970" xr:uid="{913D5FB8-0F42-47AB-91AB-71E042FCB697}"/>
    <cellStyle name="Normal 8 3 2 3 4 5 2" xfId="42733" xr:uid="{C1A991EE-8398-4ABF-9183-E3548D6CC3CC}"/>
    <cellStyle name="Normal 8 3 2 3 4 6" xfId="14579" xr:uid="{4E55D4B5-6B91-4260-AABE-4CCCEBE6278E}"/>
    <cellStyle name="Normal 8 3 2 3 4 7" xfId="33352" xr:uid="{0CB5D712-AA75-4CB8-BABC-086938E0C4E3}"/>
    <cellStyle name="Normal 8 3 2 3 4 8" xfId="51752" xr:uid="{14F9959A-CFB8-4278-9887-E03F497FE43D}"/>
    <cellStyle name="Normal 8 3 2 3 4 9" xfId="4923" xr:uid="{A6325FE0-04BB-4189-9709-BA69856084D3}"/>
    <cellStyle name="Normal 8 3 2 3 5" xfId="5699" xr:uid="{CDB73714-3E57-45A9-9488-7EBAA7FEBC73}"/>
    <cellStyle name="Normal 8 3 2 3 5 2" xfId="12416" xr:uid="{EDCBA46A-DD6F-445F-9E6F-154132ACCEBF}"/>
    <cellStyle name="Normal 8 3 2 3 5 2 2" xfId="31205" xr:uid="{38B71CC3-AAA8-4EDA-A7F0-6BB18A14C75C}"/>
    <cellStyle name="Normal 8 3 2 3 5 2 2 2" xfId="49967" xr:uid="{F0C158B3-7D1F-4BAB-A4C3-E6445B1467BD}"/>
    <cellStyle name="Normal 8 3 2 3 5 2 3" xfId="21814" xr:uid="{90E259F0-0598-422D-98FD-BC4F91CD88BF}"/>
    <cellStyle name="Normal 8 3 2 3 5 2 4" xfId="40586" xr:uid="{0293C73C-7E6B-495F-9C7A-BA97EE158A66}"/>
    <cellStyle name="Normal 8 3 2 3 5 3" xfId="24746" xr:uid="{4E7EFB51-6D3C-4434-A2BE-C9FBFFD13C08}"/>
    <cellStyle name="Normal 8 3 2 3 5 3 2" xfId="43508" xr:uid="{4E5464E9-1B3D-4BC7-BD0E-768001426429}"/>
    <cellStyle name="Normal 8 3 2 3 5 4" xfId="15355" xr:uid="{9BE87B46-8510-4799-AC2B-7D9907235608}"/>
    <cellStyle name="Normal 8 3 2 3 5 5" xfId="34127" xr:uid="{E0E8B81D-03DD-46E4-87C2-9D4BE364B1E2}"/>
    <cellStyle name="Normal 8 3 2 3 5 6" xfId="54697" xr:uid="{76324B1D-E03C-40CE-84EE-E2BE6B4CACAD}"/>
    <cellStyle name="Normal 8 3 2 3 5 7" xfId="62550" xr:uid="{9B6E3C06-C244-4682-B5FB-A466BE464013}"/>
    <cellStyle name="Normal 8 3 2 3 6" xfId="4148" xr:uid="{2702DCEC-B7C8-41E2-9FB7-A8E403B3BCE4}"/>
    <cellStyle name="Normal 8 3 2 3 6 2" xfId="12417" xr:uid="{05767302-7878-44FA-B9EC-B7EDE9F7A277}"/>
    <cellStyle name="Normal 8 3 2 3 6 2 2" xfId="31206" xr:uid="{7367518A-E1F6-4CFF-93DD-F95A4C1B3EF7}"/>
    <cellStyle name="Normal 8 3 2 3 6 2 2 2" xfId="49968" xr:uid="{22AD117D-4D00-4CA0-98D0-FC981E1B03CC}"/>
    <cellStyle name="Normal 8 3 2 3 6 2 3" xfId="21815" xr:uid="{52B48BFF-4EEB-43D7-931A-445207218BC3}"/>
    <cellStyle name="Normal 8 3 2 3 6 2 4" xfId="40587" xr:uid="{84905E94-C857-4566-AD4D-B8B8B487C014}"/>
    <cellStyle name="Normal 8 3 2 3 6 3" xfId="23195" xr:uid="{6A51F471-64F8-4573-89B6-CB0D741CA1D5}"/>
    <cellStyle name="Normal 8 3 2 3 6 3 2" xfId="41958" xr:uid="{ADEEB5FC-94D9-42BA-BE4A-624FDE69CA44}"/>
    <cellStyle name="Normal 8 3 2 3 6 4" xfId="13804" xr:uid="{B71A8570-DFCD-464B-99F3-9BD27303D2EE}"/>
    <cellStyle name="Normal 8 3 2 3 6 5" xfId="32577" xr:uid="{26487790-E2BE-41BD-9E44-0980B40345D0}"/>
    <cellStyle name="Normal 8 3 2 3 6 6" xfId="54698" xr:uid="{7792C96A-0622-4C48-8212-9362998668D0}"/>
    <cellStyle name="Normal 8 3 2 3 6 7" xfId="62551" xr:uid="{D4A1FAFB-8D4B-4B08-9826-ADB7EF72112C}"/>
    <cellStyle name="Normal 8 3 2 3 7" xfId="7670" xr:uid="{E27408DC-D0F0-4CE6-8D91-1DFE888699FB}"/>
    <cellStyle name="Normal 8 3 2 3 7 2" xfId="26704" xr:uid="{25207F46-8012-4759-9EA9-11AB49FD11FC}"/>
    <cellStyle name="Normal 8 3 2 3 7 2 2" xfId="45466" xr:uid="{ACA8008A-5793-4B7D-8446-06749125C1EA}"/>
    <cellStyle name="Normal 8 3 2 3 7 3" xfId="17313" xr:uid="{E186D56E-0365-4807-BF2C-0A816330D784}"/>
    <cellStyle name="Normal 8 3 2 3 7 4" xfId="36085" xr:uid="{340CBD5D-925C-4520-BF73-48E9068ACE7A}"/>
    <cellStyle name="Normal 8 3 2 3 8" xfId="9399" xr:uid="{78AB339B-1AA0-46C5-9F34-B26ADD6663C2}"/>
    <cellStyle name="Normal 8 3 2 3 8 2" xfId="28255" xr:uid="{DF2E1C77-8537-47AE-8F91-15520A1A851F}"/>
    <cellStyle name="Normal 8 3 2 3 8 2 2" xfId="47017" xr:uid="{9A084EF2-4550-4204-8FD9-9B30437F2BF6}"/>
    <cellStyle name="Normal 8 3 2 3 8 3" xfId="18864" xr:uid="{963BE640-23B4-446E-9D15-CC84A8744D4B}"/>
    <cellStyle name="Normal 8 3 2 3 8 4" xfId="37636" xr:uid="{B244FA2B-FB94-4845-9B7A-64CF9366A172}"/>
    <cellStyle name="Normal 8 3 2 3 9" xfId="22946" xr:uid="{CC230FB3-5A47-4048-89AC-872860238EE7}"/>
    <cellStyle name="Normal 8 3 2 3 9 2" xfId="41714" xr:uid="{AD94B1FB-F081-4D33-A5A7-9358916EC216}"/>
    <cellStyle name="Normal 8 3 2 4" xfId="1290" xr:uid="{1E04920C-50BF-486E-9DE0-DC37B526B2D5}"/>
    <cellStyle name="Normal 8 3 2 4 10" xfId="13558" xr:uid="{AA1D0A78-4C46-42F7-A2C8-EC1A9666677A}"/>
    <cellStyle name="Normal 8 3 2 4 11" xfId="32336" xr:uid="{4CCC3563-CDAE-4806-BB43-1F2622DDE6B2}"/>
    <cellStyle name="Normal 8 3 2 4 12" xfId="51753" xr:uid="{C304B08A-74CA-4A1D-A217-BBC674323363}"/>
    <cellStyle name="Normal 8 3 2 4 13" xfId="3903" xr:uid="{47BE8E75-D264-46ED-B107-F0A14E811D3B}"/>
    <cellStyle name="Normal 8 3 2 4 14" xfId="59791" xr:uid="{D2B549EB-7ACB-4F9F-A3FC-F955457EC3A6}"/>
    <cellStyle name="Normal 8 3 2 4 2" xfId="1948" xr:uid="{C008AC1F-BA32-4908-A043-AB48A40C5BFA}"/>
    <cellStyle name="Normal 8 3 2 4 2 10" xfId="51754" xr:uid="{D939F9E3-74FE-462D-9015-428F656D6F0C}"/>
    <cellStyle name="Normal 8 3 2 4 2 11" xfId="3904" xr:uid="{DD45467A-1E4B-4DB6-8FFD-28BB948642AC}"/>
    <cellStyle name="Normal 8 3 2 4 2 12" xfId="59792" xr:uid="{2D6761AF-2FC5-4C42-A2BC-3BBE490CF8C0}"/>
    <cellStyle name="Normal 8 3 2 4 2 2" xfId="3095" xr:uid="{D23AD73D-1E6D-44D3-AA26-09534D6FC6E9}"/>
    <cellStyle name="Normal 8 3 2 4 2 2 10" xfId="59793" xr:uid="{B85D120F-B176-4D0D-BB99-A83F7BA64489}"/>
    <cellStyle name="Normal 8 3 2 4 2 2 2" xfId="7678" xr:uid="{FE68798F-C3FD-4701-8A22-17E0C1E59F0A}"/>
    <cellStyle name="Normal 8 3 2 4 2 2 2 2" xfId="12418" xr:uid="{94C707A7-70E9-4BD6-AE87-96E2B5E7534F}"/>
    <cellStyle name="Normal 8 3 2 4 2 2 2 2 2" xfId="31207" xr:uid="{47C3A375-32A8-4B1B-A177-2447E5395EAB}"/>
    <cellStyle name="Normal 8 3 2 4 2 2 2 2 2 2" xfId="49969" xr:uid="{340E9916-58E4-4FC6-B83D-210A81306A31}"/>
    <cellStyle name="Normal 8 3 2 4 2 2 2 2 3" xfId="21816" xr:uid="{06A462BC-9834-46C9-8041-1CA098EF84EB}"/>
    <cellStyle name="Normal 8 3 2 4 2 2 2 2 4" xfId="40588" xr:uid="{D18751DE-AFF0-4854-A2C1-595E754E90A1}"/>
    <cellStyle name="Normal 8 3 2 4 2 2 2 3" xfId="26712" xr:uid="{FAC2D679-80D3-4A2B-8B0F-C106ED0BF309}"/>
    <cellStyle name="Normal 8 3 2 4 2 2 2 3 2" xfId="45474" xr:uid="{DEE1F777-F1FE-4495-A448-B6E184DE5888}"/>
    <cellStyle name="Normal 8 3 2 4 2 2 2 4" xfId="17321" xr:uid="{0A3404C5-454C-442A-B3A0-1D09E239096F}"/>
    <cellStyle name="Normal 8 3 2 4 2 2 2 5" xfId="36093" xr:uid="{F75BB710-E079-4246-8A55-32BED8B19FBD}"/>
    <cellStyle name="Normal 8 3 2 4 2 2 2 6" xfId="54699" xr:uid="{9415881A-A499-44BF-A3A2-109ED72AA01D}"/>
    <cellStyle name="Normal 8 3 2 4 2 2 2 7" xfId="62552" xr:uid="{472DD80D-78F3-42E9-89B2-8B9E183AA0AF}"/>
    <cellStyle name="Normal 8 3 2 4 2 2 3" xfId="12419" xr:uid="{33AEF7BC-BC69-4ECA-9548-4148A1C305FD}"/>
    <cellStyle name="Normal 8 3 2 4 2 2 3 2" xfId="31208" xr:uid="{9D57F039-28B9-47F9-AC52-0E8038A2E48C}"/>
    <cellStyle name="Normal 8 3 2 4 2 2 3 2 2" xfId="49970" xr:uid="{AA536EFB-9F43-42E2-9753-2C71BE19F922}"/>
    <cellStyle name="Normal 8 3 2 4 2 2 3 3" xfId="21817" xr:uid="{71D8CB57-4146-4D06-9723-AED041B18FAA}"/>
    <cellStyle name="Normal 8 3 2 4 2 2 3 4" xfId="40589" xr:uid="{919AAAE2-92BC-4981-9D7A-6765BA311D2B}"/>
    <cellStyle name="Normal 8 3 2 4 2 2 3 5" xfId="54700" xr:uid="{4A3403F0-C3B5-406B-89BA-11BCC146ADD0}"/>
    <cellStyle name="Normal 8 3 2 4 2 2 3 6" xfId="62553" xr:uid="{7FA7D4D3-E73B-4E76-849C-AB019F3B3109}"/>
    <cellStyle name="Normal 8 3 2 4 2 2 4" xfId="9407" xr:uid="{4E981570-D4C5-4C23-9245-7A53F54D371E}"/>
    <cellStyle name="Normal 8 3 2 4 2 2 4 2" xfId="28263" xr:uid="{0CEC466A-3313-43E1-AAAF-D1C7F537AD43}"/>
    <cellStyle name="Normal 8 3 2 4 2 2 4 2 2" xfId="47025" xr:uid="{769CF761-DD75-4CCA-8166-D36C74C4F15E}"/>
    <cellStyle name="Normal 8 3 2 4 2 2 4 3" xfId="18872" xr:uid="{656ABA7C-1375-4793-AC2A-4D646CC8CF17}"/>
    <cellStyle name="Normal 8 3 2 4 2 2 4 4" xfId="37644" xr:uid="{6AAFA4E8-8E71-44BB-8906-0EC5A4B17A41}"/>
    <cellStyle name="Normal 8 3 2 4 2 2 5" xfId="24228" xr:uid="{4184D089-EDD1-4D3C-9534-87626724D115}"/>
    <cellStyle name="Normal 8 3 2 4 2 2 5 2" xfId="42991" xr:uid="{E391FE6A-853A-41F3-9A93-05C1799AB4CD}"/>
    <cellStyle name="Normal 8 3 2 4 2 2 6" xfId="14837" xr:uid="{B3CC326F-6CBF-4547-8F43-4ED4B8E6BC7E}"/>
    <cellStyle name="Normal 8 3 2 4 2 2 7" xfId="33610" xr:uid="{6115DCA9-43E8-45F1-8884-D237FF407850}"/>
    <cellStyle name="Normal 8 3 2 4 2 2 8" xfId="51755" xr:uid="{63E5FF51-96F2-4EBE-B144-167B5369EB9C}"/>
    <cellStyle name="Normal 8 3 2 4 2 2 9" xfId="5181" xr:uid="{A53A7FD0-37A4-4BB1-9F9A-D382FC4D7319}"/>
    <cellStyle name="Normal 8 3 2 4 2 3" xfId="5957" xr:uid="{756ED21E-705E-4361-A51F-9C444D772C00}"/>
    <cellStyle name="Normal 8 3 2 4 2 3 2" xfId="12420" xr:uid="{2003B1DA-8EE1-4CFB-9C5B-7482E95F7D4D}"/>
    <cellStyle name="Normal 8 3 2 4 2 3 2 2" xfId="31209" xr:uid="{E7190CA7-28FB-4989-A80B-D4DC8AECC08E}"/>
    <cellStyle name="Normal 8 3 2 4 2 3 2 2 2" xfId="49971" xr:uid="{AF843534-B133-4B4F-AC8F-51E35432AF33}"/>
    <cellStyle name="Normal 8 3 2 4 2 3 2 3" xfId="21818" xr:uid="{9ECFAB58-EA95-4663-A46C-128BE27EC3CB}"/>
    <cellStyle name="Normal 8 3 2 4 2 3 2 4" xfId="40590" xr:uid="{BD3DEF80-44ED-4FDE-B18B-962E54748CC7}"/>
    <cellStyle name="Normal 8 3 2 4 2 3 3" xfId="25004" xr:uid="{2BD1D1B8-259B-4A0A-AD17-C0D96A967273}"/>
    <cellStyle name="Normal 8 3 2 4 2 3 3 2" xfId="43766" xr:uid="{F0A429BE-428F-4F52-BEB8-7E96D8FEDF12}"/>
    <cellStyle name="Normal 8 3 2 4 2 3 4" xfId="15613" xr:uid="{874DF1B8-465F-48BE-AF0C-FB98DA38E37D}"/>
    <cellStyle name="Normal 8 3 2 4 2 3 5" xfId="34385" xr:uid="{AEAB51AE-594C-41C4-8306-BC59C70406BE}"/>
    <cellStyle name="Normal 8 3 2 4 2 3 6" xfId="54701" xr:uid="{ED948115-79C5-4DF9-834D-0F85F3B246EC}"/>
    <cellStyle name="Normal 8 3 2 4 2 3 7" xfId="62554" xr:uid="{CF986D4D-0995-4F3B-B47A-17B17F4A12DB}"/>
    <cellStyle name="Normal 8 3 2 4 2 4" xfId="4406" xr:uid="{9D562996-2127-4FBE-ADCA-8A6BFD255C91}"/>
    <cellStyle name="Normal 8 3 2 4 2 4 2" xfId="12421" xr:uid="{A04455DC-EEFF-4A0E-AD32-39158BA5D5B7}"/>
    <cellStyle name="Normal 8 3 2 4 2 4 2 2" xfId="31210" xr:uid="{8B19ABFE-128C-42E2-9DF4-1594A22EC532}"/>
    <cellStyle name="Normal 8 3 2 4 2 4 2 2 2" xfId="49972" xr:uid="{DCE400A1-2BDC-4E77-9CD8-C20DD1CB5BD1}"/>
    <cellStyle name="Normal 8 3 2 4 2 4 2 3" xfId="21819" xr:uid="{F7F9E597-E56A-41C2-ABBA-B1627567E33D}"/>
    <cellStyle name="Normal 8 3 2 4 2 4 2 4" xfId="40591" xr:uid="{50E01B6A-70AA-4FF3-9F52-F1E2D38A3904}"/>
    <cellStyle name="Normal 8 3 2 4 2 4 3" xfId="23453" xr:uid="{F2A1AC06-9D4B-4707-A828-FB45A3895BEB}"/>
    <cellStyle name="Normal 8 3 2 4 2 4 3 2" xfId="42216" xr:uid="{DA567E4A-9F82-4A96-8F9A-449E9208064E}"/>
    <cellStyle name="Normal 8 3 2 4 2 4 4" xfId="14062" xr:uid="{260E6DA8-2CD6-49F4-B39D-0200A3DEA292}"/>
    <cellStyle name="Normal 8 3 2 4 2 4 5" xfId="32835" xr:uid="{A028796E-3786-4518-8BB2-4AE2D18131E1}"/>
    <cellStyle name="Normal 8 3 2 4 2 4 6" xfId="54702" xr:uid="{D8E970E5-CF29-4BA1-84AD-DACFF263E284}"/>
    <cellStyle name="Normal 8 3 2 4 2 4 7" xfId="62555" xr:uid="{0331CA8B-216E-4945-AB4D-7FC33F5E5F97}"/>
    <cellStyle name="Normal 8 3 2 4 2 5" xfId="7677" xr:uid="{FA2E54B8-C576-4F5C-867D-A9E66CA00C6C}"/>
    <cellStyle name="Normal 8 3 2 4 2 5 2" xfId="26711" xr:uid="{0D6E0210-D95E-42DC-9B43-A400A221C7BA}"/>
    <cellStyle name="Normal 8 3 2 4 2 5 2 2" xfId="45473" xr:uid="{A0A2E003-9872-448D-B605-CCBE0FE710DF}"/>
    <cellStyle name="Normal 8 3 2 4 2 5 3" xfId="17320" xr:uid="{45410740-8A7D-41C6-9A65-9E40DE760EF7}"/>
    <cellStyle name="Normal 8 3 2 4 2 5 4" xfId="36092" xr:uid="{2753CE3C-D346-4A8F-8329-E680BA3F3B49}"/>
    <cellStyle name="Normal 8 3 2 4 2 6" xfId="9406" xr:uid="{EE90A081-0B9C-460E-8BA3-A67561E9CD3D}"/>
    <cellStyle name="Normal 8 3 2 4 2 6 2" xfId="28262" xr:uid="{AD8BE6B7-C768-4D29-AE3F-0E95793D3587}"/>
    <cellStyle name="Normal 8 3 2 4 2 6 2 2" xfId="47024" xr:uid="{3B4FD92C-87D7-4854-A41D-0E65BEBDF2BD}"/>
    <cellStyle name="Normal 8 3 2 4 2 6 3" xfId="18871" xr:uid="{DECFFB72-D70E-4A28-8EDF-CB70C8783FE5}"/>
    <cellStyle name="Normal 8 3 2 4 2 6 4" xfId="37643" xr:uid="{BD3EDE33-72D9-417D-AF11-BFB27FC55721}"/>
    <cellStyle name="Normal 8 3 2 4 2 7" xfId="22950" xr:uid="{0D137B4F-7B05-491C-9E0B-A0F18D2671D8}"/>
    <cellStyle name="Normal 8 3 2 4 2 7 2" xfId="41718" xr:uid="{FA766FB3-0131-45D6-83C7-82C3A2CA45FC}"/>
    <cellStyle name="Normal 8 3 2 4 2 8" xfId="13559" xr:uid="{D43E955C-5B71-4DDD-A557-E6C13B84FDE2}"/>
    <cellStyle name="Normal 8 3 2 4 2 9" xfId="32337" xr:uid="{7CC6710E-A785-426D-9E89-0CB52B73FCA4}"/>
    <cellStyle name="Normal 8 3 2 4 3" xfId="1536" xr:uid="{AA035071-ED9B-4927-BF55-0A01C123C295}"/>
    <cellStyle name="Normal 8 3 2 4 3 10" xfId="51756" xr:uid="{B6411C6E-5B24-4BF1-82A6-FAA41347A82C}"/>
    <cellStyle name="Normal 8 3 2 4 3 11" xfId="3905" xr:uid="{97955D5E-C2F3-4E0B-9F63-503A2CB17194}"/>
    <cellStyle name="Normal 8 3 2 4 3 12" xfId="59794" xr:uid="{A85C8DC7-7480-4979-A828-F7BDCE9C2092}"/>
    <cellStyle name="Normal 8 3 2 4 3 2" xfId="3096" xr:uid="{094956F3-7921-4B46-A33E-DA65FF55A797}"/>
    <cellStyle name="Normal 8 3 2 4 3 2 10" xfId="59795" xr:uid="{675BFE67-E23B-4E5F-99D8-5C24B7261181}"/>
    <cellStyle name="Normal 8 3 2 4 3 2 2" xfId="7680" xr:uid="{84950CD2-70F2-4F70-84DF-3E8159D98214}"/>
    <cellStyle name="Normal 8 3 2 4 3 2 2 2" xfId="12422" xr:uid="{96CBB44F-CFD8-4541-9F0D-BE5125FCC9F8}"/>
    <cellStyle name="Normal 8 3 2 4 3 2 2 2 2" xfId="31211" xr:uid="{B238ACB6-BEA7-49CE-93EA-DE160E3601D3}"/>
    <cellStyle name="Normal 8 3 2 4 3 2 2 2 2 2" xfId="49973" xr:uid="{73559875-F024-4116-999B-97F9CEC61456}"/>
    <cellStyle name="Normal 8 3 2 4 3 2 2 2 3" xfId="21820" xr:uid="{12F77BB5-4E53-4EDF-80D7-AB4AA3433913}"/>
    <cellStyle name="Normal 8 3 2 4 3 2 2 2 4" xfId="40592" xr:uid="{E22EF1DF-E236-46AC-BF8C-743005FDEB7E}"/>
    <cellStyle name="Normal 8 3 2 4 3 2 2 3" xfId="26714" xr:uid="{A37D828B-A404-42E6-97A2-AE803EE43AFA}"/>
    <cellStyle name="Normal 8 3 2 4 3 2 2 3 2" xfId="45476" xr:uid="{E3A41685-8393-44F8-A3CD-219C49EA9CA8}"/>
    <cellStyle name="Normal 8 3 2 4 3 2 2 4" xfId="17323" xr:uid="{97226784-CA8C-4774-B0A9-A5325FBEE729}"/>
    <cellStyle name="Normal 8 3 2 4 3 2 2 5" xfId="36095" xr:uid="{85F253B7-62D4-44AE-93A2-5D91A6266D48}"/>
    <cellStyle name="Normal 8 3 2 4 3 2 2 6" xfId="54703" xr:uid="{092399C1-B9EF-4A9D-B778-8C08830553D2}"/>
    <cellStyle name="Normal 8 3 2 4 3 2 2 7" xfId="62556" xr:uid="{525B1A71-EDDF-4395-A74B-B099F214EF1C}"/>
    <cellStyle name="Normal 8 3 2 4 3 2 3" xfId="12423" xr:uid="{F33B54DA-74CC-42DC-B854-EEC1F4CCE985}"/>
    <cellStyle name="Normal 8 3 2 4 3 2 3 2" xfId="31212" xr:uid="{3AAFD253-B732-4EEC-B24A-D5E116BA162F}"/>
    <cellStyle name="Normal 8 3 2 4 3 2 3 2 2" xfId="49974" xr:uid="{DD7916F8-65A1-448A-BDCE-FDFAF28D16A7}"/>
    <cellStyle name="Normal 8 3 2 4 3 2 3 3" xfId="21821" xr:uid="{CBBEA308-2CB1-4EAC-AED3-9E26F54882E3}"/>
    <cellStyle name="Normal 8 3 2 4 3 2 3 4" xfId="40593" xr:uid="{36C0DA2D-A62A-44D9-87E7-00ED33F37330}"/>
    <cellStyle name="Normal 8 3 2 4 3 2 3 5" xfId="54704" xr:uid="{6893C80F-C929-4578-853C-E74C9D576E01}"/>
    <cellStyle name="Normal 8 3 2 4 3 2 3 6" xfId="62557" xr:uid="{592B76F5-033E-4E29-8DAE-81E8B16B63CD}"/>
    <cellStyle name="Normal 8 3 2 4 3 2 4" xfId="9409" xr:uid="{3B938EF3-9AEE-4843-8FAF-442A2B346D52}"/>
    <cellStyle name="Normal 8 3 2 4 3 2 4 2" xfId="28265" xr:uid="{67421C5C-4674-4B67-ABA0-753FA6F7DAA2}"/>
    <cellStyle name="Normal 8 3 2 4 3 2 4 2 2" xfId="47027" xr:uid="{88AC44DF-A851-4413-8FCE-45A3F9DFE7F1}"/>
    <cellStyle name="Normal 8 3 2 4 3 2 4 3" xfId="18874" xr:uid="{C2155FA4-D99C-465D-B8A7-3767BC923A1E}"/>
    <cellStyle name="Normal 8 3 2 4 3 2 4 4" xfId="37646" xr:uid="{00D10905-C5AF-40CE-BDD7-8C2DC0DD6A4D}"/>
    <cellStyle name="Normal 8 3 2 4 3 2 5" xfId="24446" xr:uid="{FECBCE3A-74C7-48B1-9D0D-090D416C389E}"/>
    <cellStyle name="Normal 8 3 2 4 3 2 5 2" xfId="43209" xr:uid="{DB981BC5-AE3E-447D-A22D-286EB872F683}"/>
    <cellStyle name="Normal 8 3 2 4 3 2 6" xfId="15055" xr:uid="{C3BEF30D-CE3D-4014-A48A-CE6419E56109}"/>
    <cellStyle name="Normal 8 3 2 4 3 2 7" xfId="33828" xr:uid="{CF01E9D5-C630-4C3D-BF54-EB71481B85BA}"/>
    <cellStyle name="Normal 8 3 2 4 3 2 8" xfId="51757" xr:uid="{3D81B908-081A-4E75-A447-45E242B88D29}"/>
    <cellStyle name="Normal 8 3 2 4 3 2 9" xfId="5399" xr:uid="{8D8F49C9-06B0-4B40-A747-3FD1C56C4D32}"/>
    <cellStyle name="Normal 8 3 2 4 3 3" xfId="6175" xr:uid="{E3359CFB-5737-4390-B360-566DD36BC863}"/>
    <cellStyle name="Normal 8 3 2 4 3 3 2" xfId="12424" xr:uid="{08E35525-EB3F-49D6-8E2B-222A645B94BD}"/>
    <cellStyle name="Normal 8 3 2 4 3 3 2 2" xfId="31213" xr:uid="{F154C2A5-15CA-4BD2-8A77-289C7575FBA6}"/>
    <cellStyle name="Normal 8 3 2 4 3 3 2 2 2" xfId="49975" xr:uid="{787B1779-EEA6-409D-8B68-F72F3E18923F}"/>
    <cellStyle name="Normal 8 3 2 4 3 3 2 3" xfId="21822" xr:uid="{E4F7A43D-F9FC-432C-A0E8-70FA4DB3E12C}"/>
    <cellStyle name="Normal 8 3 2 4 3 3 2 4" xfId="40594" xr:uid="{C44D1604-D09F-4891-8CB3-1595195C43D0}"/>
    <cellStyle name="Normal 8 3 2 4 3 3 3" xfId="25222" xr:uid="{757ADE1F-E107-490C-BEB6-BD9C81B14544}"/>
    <cellStyle name="Normal 8 3 2 4 3 3 3 2" xfId="43984" xr:uid="{A53D2456-E4B0-466E-BFA5-F9CF1CF9D005}"/>
    <cellStyle name="Normal 8 3 2 4 3 3 4" xfId="15831" xr:uid="{EEB0924F-DF91-416E-A3DE-D75C354A6804}"/>
    <cellStyle name="Normal 8 3 2 4 3 3 5" xfId="34603" xr:uid="{67A545DC-202E-4290-8EDE-63A45F8BE903}"/>
    <cellStyle name="Normal 8 3 2 4 3 3 6" xfId="54705" xr:uid="{09C5FCA6-9A63-4F63-8883-F93A0B330172}"/>
    <cellStyle name="Normal 8 3 2 4 3 3 7" xfId="62558" xr:uid="{0836F018-EE91-4DC7-B51B-BE6500BA475C}"/>
    <cellStyle name="Normal 8 3 2 4 3 4" xfId="4624" xr:uid="{D0996E8D-6495-4319-BB73-927AF66C51B0}"/>
    <cellStyle name="Normal 8 3 2 4 3 4 2" xfId="12425" xr:uid="{411F3F91-1C68-4D62-9369-AA4FB2E67607}"/>
    <cellStyle name="Normal 8 3 2 4 3 4 2 2" xfId="31214" xr:uid="{97D67B58-B9BC-485D-9EA2-C5F2637005A3}"/>
    <cellStyle name="Normal 8 3 2 4 3 4 2 2 2" xfId="49976" xr:uid="{F49E7508-98A5-457F-88B4-E8CEB49A4BB8}"/>
    <cellStyle name="Normal 8 3 2 4 3 4 2 3" xfId="21823" xr:uid="{087C3F15-B153-4AF5-ABB2-8C13B19A92A5}"/>
    <cellStyle name="Normal 8 3 2 4 3 4 2 4" xfId="40595" xr:uid="{06C2D5B4-C41B-4897-A2F9-602CF26E4094}"/>
    <cellStyle name="Normal 8 3 2 4 3 4 3" xfId="23671" xr:uid="{05C4A622-B4E8-4CC0-BE03-2FB690F9948E}"/>
    <cellStyle name="Normal 8 3 2 4 3 4 3 2" xfId="42434" xr:uid="{4A93BB51-63EB-49B5-9D03-6D36D42C93E9}"/>
    <cellStyle name="Normal 8 3 2 4 3 4 4" xfId="14280" xr:uid="{1EE1E5C5-379E-433C-9F7E-B8BC196CB4DD}"/>
    <cellStyle name="Normal 8 3 2 4 3 4 5" xfId="33053" xr:uid="{346A3860-B02E-4CDD-BD1B-24DD410C989A}"/>
    <cellStyle name="Normal 8 3 2 4 3 4 6" xfId="54706" xr:uid="{F06768E9-4434-4360-8B54-AC2CAD93411A}"/>
    <cellStyle name="Normal 8 3 2 4 3 4 7" xfId="62559" xr:uid="{85483095-F5FD-4D93-8982-B9F5D8123050}"/>
    <cellStyle name="Normal 8 3 2 4 3 5" xfId="7679" xr:uid="{F71272F9-C549-4E2C-8AC6-03C219F553AD}"/>
    <cellStyle name="Normal 8 3 2 4 3 5 2" xfId="26713" xr:uid="{BF9A1D17-3A25-45E3-8C4E-532A4B807905}"/>
    <cellStyle name="Normal 8 3 2 4 3 5 2 2" xfId="45475" xr:uid="{90140CBA-8563-4668-832C-54442B6C7168}"/>
    <cellStyle name="Normal 8 3 2 4 3 5 3" xfId="17322" xr:uid="{68112C62-0A12-477B-AB08-38B5E337BEE2}"/>
    <cellStyle name="Normal 8 3 2 4 3 5 4" xfId="36094" xr:uid="{402CE302-44CF-487D-9BDC-0CC4F3F7B80C}"/>
    <cellStyle name="Normal 8 3 2 4 3 6" xfId="9408" xr:uid="{6CC2DFDD-C582-4CEE-93AE-C78F668E2E54}"/>
    <cellStyle name="Normal 8 3 2 4 3 6 2" xfId="28264" xr:uid="{D53DC671-C3BF-4BD4-B54E-2F70771DE92C}"/>
    <cellStyle name="Normal 8 3 2 4 3 6 2 2" xfId="47026" xr:uid="{688BF4EE-49FA-4E51-8302-82726FDCBDDB}"/>
    <cellStyle name="Normal 8 3 2 4 3 6 3" xfId="18873" xr:uid="{5E56E2A9-DCFA-4C2D-9C5E-B9A205BB6E75}"/>
    <cellStyle name="Normal 8 3 2 4 3 6 4" xfId="37645" xr:uid="{F37D0E8C-83B4-4337-A9B5-21DF266F301E}"/>
    <cellStyle name="Normal 8 3 2 4 3 7" xfId="22951" xr:uid="{94338963-9A3C-404E-A58F-96542239AF00}"/>
    <cellStyle name="Normal 8 3 2 4 3 7 2" xfId="41719" xr:uid="{9E97F2E2-568B-40BF-90D1-DB1284C2AC14}"/>
    <cellStyle name="Normal 8 3 2 4 3 8" xfId="13560" xr:uid="{D4B85BB1-2682-4F18-99A8-2AF6F11F7E97}"/>
    <cellStyle name="Normal 8 3 2 4 3 9" xfId="32338" xr:uid="{7FB2B456-6FF4-4651-AC1F-DF62BD68758E}"/>
    <cellStyle name="Normal 8 3 2 4 4" xfId="3097" xr:uid="{71EE53E3-7313-4C85-B3A1-6038F3EA66B1}"/>
    <cellStyle name="Normal 8 3 2 4 4 10" xfId="59796" xr:uid="{7739A2C6-3008-4F67-B680-77088D5E9E81}"/>
    <cellStyle name="Normal 8 3 2 4 4 2" xfId="7681" xr:uid="{CD1584D3-68FE-498B-9726-420FE77A742D}"/>
    <cellStyle name="Normal 8 3 2 4 4 2 2" xfId="12426" xr:uid="{49D07A3D-C844-4879-BDC3-345CC88BE111}"/>
    <cellStyle name="Normal 8 3 2 4 4 2 2 2" xfId="31215" xr:uid="{B9D831D5-F5DA-4920-8E5E-B58641D54015}"/>
    <cellStyle name="Normal 8 3 2 4 4 2 2 2 2" xfId="49977" xr:uid="{F4219B95-99BF-4DF3-8142-FF686A58845C}"/>
    <cellStyle name="Normal 8 3 2 4 4 2 2 3" xfId="21824" xr:uid="{5FF7306E-8E01-499D-9C24-FA0E3C6A817A}"/>
    <cellStyle name="Normal 8 3 2 4 4 2 2 4" xfId="40596" xr:uid="{C0D938CA-DBF5-4823-860A-805B867D4FC4}"/>
    <cellStyle name="Normal 8 3 2 4 4 2 3" xfId="26715" xr:uid="{50468891-1083-4771-9DB2-41B6BBEEF141}"/>
    <cellStyle name="Normal 8 3 2 4 4 2 3 2" xfId="45477" xr:uid="{7238CB9A-6B0A-4FE6-8B61-E7608ECE98E5}"/>
    <cellStyle name="Normal 8 3 2 4 4 2 4" xfId="17324" xr:uid="{737D3448-05FA-4382-9367-3C7CD5B1DB1F}"/>
    <cellStyle name="Normal 8 3 2 4 4 2 5" xfId="36096" xr:uid="{378E0C8D-FA0C-4306-8F60-C767EF51D2C0}"/>
    <cellStyle name="Normal 8 3 2 4 4 2 6" xfId="54707" xr:uid="{43BEE25E-F8B7-4B03-B774-4D83F7F9AE63}"/>
    <cellStyle name="Normal 8 3 2 4 4 2 7" xfId="62560" xr:uid="{53914554-B430-4065-8561-2A6034DBD0C6}"/>
    <cellStyle name="Normal 8 3 2 4 4 3" xfId="12427" xr:uid="{6E44F20B-7233-4203-A5C6-580FF003D9ED}"/>
    <cellStyle name="Normal 8 3 2 4 4 3 2" xfId="31216" xr:uid="{42264601-22CB-4117-AF88-3968A05C301A}"/>
    <cellStyle name="Normal 8 3 2 4 4 3 2 2" xfId="49978" xr:uid="{22FE088F-4277-4B09-9B3E-E460BFFD59B3}"/>
    <cellStyle name="Normal 8 3 2 4 4 3 3" xfId="21825" xr:uid="{3003DAF0-A7EB-42CF-8868-FFE43ECAD937}"/>
    <cellStyle name="Normal 8 3 2 4 4 3 4" xfId="40597" xr:uid="{1D9B80E4-67F1-4DFA-92B4-1630027B898D}"/>
    <cellStyle name="Normal 8 3 2 4 4 3 5" xfId="54708" xr:uid="{FD262764-71A1-4A3C-9A98-A75C33828C87}"/>
    <cellStyle name="Normal 8 3 2 4 4 3 6" xfId="62561" xr:uid="{3989B144-54BA-4192-8FB6-20B1EECFE2A2}"/>
    <cellStyle name="Normal 8 3 2 4 4 4" xfId="9410" xr:uid="{6B12333B-0313-48BD-8110-E361FC4C1F31}"/>
    <cellStyle name="Normal 8 3 2 4 4 4 2" xfId="28266" xr:uid="{17ACECB6-ECA2-410B-AF04-76E82E7F2881}"/>
    <cellStyle name="Normal 8 3 2 4 4 4 2 2" xfId="47028" xr:uid="{DC5EFA86-CDE8-47F9-9229-1F662CC67DA3}"/>
    <cellStyle name="Normal 8 3 2 4 4 4 3" xfId="18875" xr:uid="{05424802-A76A-4A30-9409-F5F21EE738E1}"/>
    <cellStyle name="Normal 8 3 2 4 4 4 4" xfId="37647" xr:uid="{575E7DF1-70B5-4B27-A451-95B53E827BDA}"/>
    <cellStyle name="Normal 8 3 2 4 4 5" xfId="24013" xr:uid="{CBE1CAEB-B52A-4BCC-818E-CA5E6CAF0507}"/>
    <cellStyle name="Normal 8 3 2 4 4 5 2" xfId="42776" xr:uid="{DC0FE7C5-4F18-4E7B-8812-7AB7FAEA20E7}"/>
    <cellStyle name="Normal 8 3 2 4 4 6" xfId="14622" xr:uid="{F2E67A72-1A98-4564-92C0-6302F0F3E47E}"/>
    <cellStyle name="Normal 8 3 2 4 4 7" xfId="33395" xr:uid="{37DE7E05-318B-457F-926C-C2B2389FADB5}"/>
    <cellStyle name="Normal 8 3 2 4 4 8" xfId="51758" xr:uid="{14D55007-0844-43A3-A6F4-EAC6BDFE8405}"/>
    <cellStyle name="Normal 8 3 2 4 4 9" xfId="4966" xr:uid="{397296E6-9CE8-4ACC-8B65-12454A8F0381}"/>
    <cellStyle name="Normal 8 3 2 4 5" xfId="5742" xr:uid="{5256FE0F-2675-4DC5-990E-F25A9EABD73F}"/>
    <cellStyle name="Normal 8 3 2 4 5 2" xfId="12428" xr:uid="{5205CA10-C8C0-4DCE-A77A-FA414F71389C}"/>
    <cellStyle name="Normal 8 3 2 4 5 2 2" xfId="31217" xr:uid="{72653ED4-59CA-4983-827C-08A32FC47847}"/>
    <cellStyle name="Normal 8 3 2 4 5 2 2 2" xfId="49979" xr:uid="{ED146128-2FC4-4DEB-9C94-00225B054272}"/>
    <cellStyle name="Normal 8 3 2 4 5 2 3" xfId="21826" xr:uid="{DC47CBBB-83A6-40CF-94F8-85F00A8D1E65}"/>
    <cellStyle name="Normal 8 3 2 4 5 2 4" xfId="40598" xr:uid="{7338BE4A-0C3A-4CED-8427-5505B199E49F}"/>
    <cellStyle name="Normal 8 3 2 4 5 3" xfId="24789" xr:uid="{9AA8AD29-AD4B-4B4F-AAEF-10A4C8308B64}"/>
    <cellStyle name="Normal 8 3 2 4 5 3 2" xfId="43551" xr:uid="{CE4B3022-6AB6-40B9-95AE-03C0F968060C}"/>
    <cellStyle name="Normal 8 3 2 4 5 4" xfId="15398" xr:uid="{31B57A87-9107-47E7-8636-FF0D98CF4A18}"/>
    <cellStyle name="Normal 8 3 2 4 5 5" xfId="34170" xr:uid="{F300E529-15DA-4509-8225-ED8786D2F151}"/>
    <cellStyle name="Normal 8 3 2 4 5 6" xfId="54709" xr:uid="{097E9D7F-90BD-4EB7-B1E1-D5816FC36FF0}"/>
    <cellStyle name="Normal 8 3 2 4 5 7" xfId="62562" xr:uid="{6EE7F90D-7521-48C4-98F0-C40C88E71106}"/>
    <cellStyle name="Normal 8 3 2 4 6" xfId="4191" xr:uid="{3170B416-B2CC-4522-B68D-BA1E1DE0486D}"/>
    <cellStyle name="Normal 8 3 2 4 6 2" xfId="12429" xr:uid="{63173BB9-7AF9-46D2-B28A-7203227153D0}"/>
    <cellStyle name="Normal 8 3 2 4 6 2 2" xfId="31218" xr:uid="{7A3A4272-A234-4AB9-BF4A-E083B0FDEAB7}"/>
    <cellStyle name="Normal 8 3 2 4 6 2 2 2" xfId="49980" xr:uid="{CB6D2425-531E-4F11-808B-8426BF030523}"/>
    <cellStyle name="Normal 8 3 2 4 6 2 3" xfId="21827" xr:uid="{CC197B98-D909-4B34-ADEE-C98A28BBC200}"/>
    <cellStyle name="Normal 8 3 2 4 6 2 4" xfId="40599" xr:uid="{8F91BBB6-B8B4-4D5E-BBB6-3E465D8304A9}"/>
    <cellStyle name="Normal 8 3 2 4 6 3" xfId="23238" xr:uid="{EA05849A-E388-45E4-BC3E-69575A2703FC}"/>
    <cellStyle name="Normal 8 3 2 4 6 3 2" xfId="42001" xr:uid="{AEEC8B28-7AAE-4F43-AD86-EFF6414465FF}"/>
    <cellStyle name="Normal 8 3 2 4 6 4" xfId="13847" xr:uid="{1D06BB9F-A9C6-4B55-95F9-CD4024AA9513}"/>
    <cellStyle name="Normal 8 3 2 4 6 5" xfId="32620" xr:uid="{E12E8D71-F64E-4F42-9EC2-9EA1E48C2BF2}"/>
    <cellStyle name="Normal 8 3 2 4 6 6" xfId="54710" xr:uid="{9138B672-87D9-46DB-A670-2CBE1681E3EF}"/>
    <cellStyle name="Normal 8 3 2 4 6 7" xfId="62563" xr:uid="{82832591-656C-4167-AB5D-8C62621BE803}"/>
    <cellStyle name="Normal 8 3 2 4 7" xfId="7676" xr:uid="{035676C2-4871-4FA0-84A5-3F1C5250A73D}"/>
    <cellStyle name="Normal 8 3 2 4 7 2" xfId="26710" xr:uid="{466E2BB2-C8E0-4C90-A652-1BAA846CDE3E}"/>
    <cellStyle name="Normal 8 3 2 4 7 2 2" xfId="45472" xr:uid="{5D8998D4-0342-4179-B327-63A6ED3B115C}"/>
    <cellStyle name="Normal 8 3 2 4 7 3" xfId="17319" xr:uid="{04226B05-AF0E-4728-A820-697DDA8D1433}"/>
    <cellStyle name="Normal 8 3 2 4 7 4" xfId="36091" xr:uid="{7587DE01-DE3D-4489-99BB-A9FB4C603E1A}"/>
    <cellStyle name="Normal 8 3 2 4 8" xfId="9405" xr:uid="{2CA92982-4131-4733-B1BD-07AA0B24DBA0}"/>
    <cellStyle name="Normal 8 3 2 4 8 2" xfId="28261" xr:uid="{E27F7059-FDBA-43D2-9246-A19782A587CE}"/>
    <cellStyle name="Normal 8 3 2 4 8 2 2" xfId="47023" xr:uid="{26AFBE9D-AA0D-4DCA-834B-D905CDB1C974}"/>
    <cellStyle name="Normal 8 3 2 4 8 3" xfId="18870" xr:uid="{7D70059C-1778-4303-BC54-DD96499FB459}"/>
    <cellStyle name="Normal 8 3 2 4 8 4" xfId="37642" xr:uid="{39B56017-DDA8-49E9-AC99-643CF6365151}"/>
    <cellStyle name="Normal 8 3 2 4 9" xfId="22949" xr:uid="{E32A2E7C-2892-4F88-8DFD-9B86C11CCA8E}"/>
    <cellStyle name="Normal 8 3 2 4 9 2" xfId="41717" xr:uid="{A25E0C6A-9DDF-44B2-8C8F-F2640B19CEDE}"/>
    <cellStyle name="Normal 8 3 2 5" xfId="1742" xr:uid="{26F5B4FB-417B-4E20-BF34-804F5998EC8F}"/>
    <cellStyle name="Normal 8 3 2 5 10" xfId="13561" xr:uid="{FF192F3B-5E68-4837-A82E-A552C0C4017C}"/>
    <cellStyle name="Normal 8 3 2 5 11" xfId="32339" xr:uid="{E6D20FB5-05EC-429C-AF4A-D761EACC5D3B}"/>
    <cellStyle name="Normal 8 3 2 5 12" xfId="51759" xr:uid="{C4825539-5B0C-4033-9BA7-7D51495C0735}"/>
    <cellStyle name="Normal 8 3 2 5 13" xfId="3906" xr:uid="{F06E6242-7913-4B23-9512-DAA15C9B0D3B}"/>
    <cellStyle name="Normal 8 3 2 5 14" xfId="59797" xr:uid="{16AD9075-2865-42BC-85DF-E312A7048541}"/>
    <cellStyle name="Normal 8 3 2 5 2" xfId="3098" xr:uid="{03F40494-E083-4324-8888-853750108346}"/>
    <cellStyle name="Normal 8 3 2 5 2 10" xfId="51760" xr:uid="{D572FCA4-513C-4AF2-8E2B-AAA7B36C37B1}"/>
    <cellStyle name="Normal 8 3 2 5 2 11" xfId="3907" xr:uid="{DABEC8A1-39A9-4E7E-95E4-57D027DC2655}"/>
    <cellStyle name="Normal 8 3 2 5 2 12" xfId="59798" xr:uid="{1371BF8D-32D1-4640-B5C2-ECACC7067DDD}"/>
    <cellStyle name="Normal 8 3 2 5 2 2" xfId="3099" xr:uid="{A19EB19C-E7B6-4D46-8463-79BAE2719F82}"/>
    <cellStyle name="Normal 8 3 2 5 2 2 10" xfId="59799" xr:uid="{D9BA9E8B-928C-45BA-AA69-FB0DAF9E73CC}"/>
    <cellStyle name="Normal 8 3 2 5 2 2 2" xfId="7684" xr:uid="{3A24BA0C-D76D-4306-BC16-464E2EDCAE96}"/>
    <cellStyle name="Normal 8 3 2 5 2 2 2 2" xfId="12430" xr:uid="{2FCB9F8C-AD2C-4770-89D1-1CE13097ECBA}"/>
    <cellStyle name="Normal 8 3 2 5 2 2 2 2 2" xfId="31219" xr:uid="{A436AC9F-60D3-4AB7-90E2-82F8D6E152E5}"/>
    <cellStyle name="Normal 8 3 2 5 2 2 2 2 2 2" xfId="49981" xr:uid="{7EF10FE1-8326-4E26-B8C5-9E80AC26E2D7}"/>
    <cellStyle name="Normal 8 3 2 5 2 2 2 2 3" xfId="21828" xr:uid="{2C47B3B7-677C-4CDC-80E3-4A6265D07ACD}"/>
    <cellStyle name="Normal 8 3 2 5 2 2 2 2 4" xfId="40600" xr:uid="{862FD58B-6F8E-4128-9B0D-4F2EB1286608}"/>
    <cellStyle name="Normal 8 3 2 5 2 2 2 3" xfId="26718" xr:uid="{B618E0C0-78A0-46B3-B116-D429EA3E1CB8}"/>
    <cellStyle name="Normal 8 3 2 5 2 2 2 3 2" xfId="45480" xr:uid="{62256F9D-C954-4743-997A-C9210095709A}"/>
    <cellStyle name="Normal 8 3 2 5 2 2 2 4" xfId="17327" xr:uid="{34374E2F-D539-44A6-9D0B-54E6F65CBDD3}"/>
    <cellStyle name="Normal 8 3 2 5 2 2 2 5" xfId="36099" xr:uid="{62FD74BA-1896-412B-A38F-FB53FD2D0655}"/>
    <cellStyle name="Normal 8 3 2 5 2 2 2 6" xfId="54711" xr:uid="{31192D83-740B-4E04-A9A8-EDD69998745E}"/>
    <cellStyle name="Normal 8 3 2 5 2 2 2 7" xfId="62564" xr:uid="{59CF2530-762C-4F32-8D03-351D5D0E7230}"/>
    <cellStyle name="Normal 8 3 2 5 2 2 3" xfId="12431" xr:uid="{FD9C13A2-5168-4620-84C5-EFC6967C46C6}"/>
    <cellStyle name="Normal 8 3 2 5 2 2 3 2" xfId="31220" xr:uid="{0D4E47A2-72DB-458F-A8FD-1A158080E933}"/>
    <cellStyle name="Normal 8 3 2 5 2 2 3 2 2" xfId="49982" xr:uid="{A921442C-29CE-4875-8D6F-03E411211EEB}"/>
    <cellStyle name="Normal 8 3 2 5 2 2 3 3" xfId="21829" xr:uid="{6A748A63-0182-4568-8CAD-F2D911238621}"/>
    <cellStyle name="Normal 8 3 2 5 2 2 3 4" xfId="40601" xr:uid="{9271E653-C6FC-4C3C-8B24-D2DF9BE8B493}"/>
    <cellStyle name="Normal 8 3 2 5 2 2 3 5" xfId="54712" xr:uid="{BDCFEF93-C81B-4A6E-99C4-CC322E354B1A}"/>
    <cellStyle name="Normal 8 3 2 5 2 2 3 6" xfId="62565" xr:uid="{214FB0AA-BB56-4F95-9F1D-1E406E7D1CE6}"/>
    <cellStyle name="Normal 8 3 2 5 2 2 4" xfId="9413" xr:uid="{07F79C5A-372C-4975-BAD8-FE33C450CD55}"/>
    <cellStyle name="Normal 8 3 2 5 2 2 4 2" xfId="28269" xr:uid="{5CD32A59-4535-4420-8FDD-E92940634B9A}"/>
    <cellStyle name="Normal 8 3 2 5 2 2 4 2 2" xfId="47031" xr:uid="{B2C3A1F3-8A9C-4F8D-AE23-6B73AC6582D3}"/>
    <cellStyle name="Normal 8 3 2 5 2 2 4 3" xfId="18878" xr:uid="{0CF709FB-BFB5-401C-926B-ED6139EF8CF5}"/>
    <cellStyle name="Normal 8 3 2 5 2 2 4 4" xfId="37650" xr:uid="{8337014C-0F4A-4751-81AE-DBB11BFF28BB}"/>
    <cellStyle name="Normal 8 3 2 5 2 2 5" xfId="24271" xr:uid="{2E349308-B36C-4CA4-AF42-3026B18A7F8A}"/>
    <cellStyle name="Normal 8 3 2 5 2 2 5 2" xfId="43034" xr:uid="{08B6B96D-A193-4AD9-B330-D085282576BE}"/>
    <cellStyle name="Normal 8 3 2 5 2 2 6" xfId="14880" xr:uid="{0437F211-3207-43E5-85EA-35F465AC1744}"/>
    <cellStyle name="Normal 8 3 2 5 2 2 7" xfId="33653" xr:uid="{A5EC6A99-ED39-4AD2-A456-A9533B9E1086}"/>
    <cellStyle name="Normal 8 3 2 5 2 2 8" xfId="51761" xr:uid="{E82D0F2C-FD89-4401-9B01-F1A9BC1A08DA}"/>
    <cellStyle name="Normal 8 3 2 5 2 2 9" xfId="5224" xr:uid="{7C7EBF32-FE85-444F-BEC8-543378EB80C1}"/>
    <cellStyle name="Normal 8 3 2 5 2 3" xfId="6000" xr:uid="{5425BA94-4C35-4338-9662-E43AA365F8C0}"/>
    <cellStyle name="Normal 8 3 2 5 2 3 2" xfId="12432" xr:uid="{488E8B8E-4B86-4754-BEF3-6B73B7095923}"/>
    <cellStyle name="Normal 8 3 2 5 2 3 2 2" xfId="31221" xr:uid="{2F0DAD41-77A6-4D23-A4D5-384BC76852D4}"/>
    <cellStyle name="Normal 8 3 2 5 2 3 2 2 2" xfId="49983" xr:uid="{E23A1654-D875-4FF3-8F0F-5244B202FA7D}"/>
    <cellStyle name="Normal 8 3 2 5 2 3 2 3" xfId="21830" xr:uid="{8EC6F21A-7663-4F56-BA29-0ACBF97573E9}"/>
    <cellStyle name="Normal 8 3 2 5 2 3 2 4" xfId="40602" xr:uid="{21E1B8EC-F5EB-4CB9-8062-8927E59D0031}"/>
    <cellStyle name="Normal 8 3 2 5 2 3 3" xfId="25047" xr:uid="{5E6CEE40-AEDC-489D-82DE-D8338F21B45E}"/>
    <cellStyle name="Normal 8 3 2 5 2 3 3 2" xfId="43809" xr:uid="{705AC316-707B-4AFC-9771-5CF41CBC3058}"/>
    <cellStyle name="Normal 8 3 2 5 2 3 4" xfId="15656" xr:uid="{0F652D03-E434-4795-BB67-05669FFBB85E}"/>
    <cellStyle name="Normal 8 3 2 5 2 3 5" xfId="34428" xr:uid="{3D649B15-812E-450A-BA7E-4EB284529A25}"/>
    <cellStyle name="Normal 8 3 2 5 2 3 6" xfId="54713" xr:uid="{0A878EE3-B8F2-4FFD-9DC8-37678DD90637}"/>
    <cellStyle name="Normal 8 3 2 5 2 3 7" xfId="62566" xr:uid="{841430A7-B38C-4966-9496-EF5E081B8428}"/>
    <cellStyle name="Normal 8 3 2 5 2 4" xfId="4449" xr:uid="{244D7487-9F98-4D7F-A988-40C2E9778476}"/>
    <cellStyle name="Normal 8 3 2 5 2 4 2" xfId="12433" xr:uid="{DD178F6B-1123-44DB-B842-5920B13801FF}"/>
    <cellStyle name="Normal 8 3 2 5 2 4 2 2" xfId="31222" xr:uid="{5F321AFF-9CEB-4DE8-9279-CA1261F15AD1}"/>
    <cellStyle name="Normal 8 3 2 5 2 4 2 2 2" xfId="49984" xr:uid="{1B34FD8C-2C4C-4258-A1D4-EE51C5476489}"/>
    <cellStyle name="Normal 8 3 2 5 2 4 2 3" xfId="21831" xr:uid="{6570DCF9-4FB6-4964-9531-B486F0582A98}"/>
    <cellStyle name="Normal 8 3 2 5 2 4 2 4" xfId="40603" xr:uid="{811D2150-B89F-41A1-81A5-D816B92F8571}"/>
    <cellStyle name="Normal 8 3 2 5 2 4 3" xfId="23496" xr:uid="{C577B5E9-C320-4BC0-B9FE-0BA3DFE1B746}"/>
    <cellStyle name="Normal 8 3 2 5 2 4 3 2" xfId="42259" xr:uid="{DB6ED723-7849-4485-A78F-1FC92E1D6153}"/>
    <cellStyle name="Normal 8 3 2 5 2 4 4" xfId="14105" xr:uid="{456B84FB-BE89-4192-976F-5725C393646C}"/>
    <cellStyle name="Normal 8 3 2 5 2 4 5" xfId="32878" xr:uid="{D4D757F8-07EA-4C25-AEBE-94197C14EDC7}"/>
    <cellStyle name="Normal 8 3 2 5 2 4 6" xfId="54714" xr:uid="{587F92EA-11F1-40F8-96F1-CBFC29A03F05}"/>
    <cellStyle name="Normal 8 3 2 5 2 4 7" xfId="62567" xr:uid="{D1EA41C0-C902-48ED-8524-1FDC1F61B3DD}"/>
    <cellStyle name="Normal 8 3 2 5 2 5" xfId="7683" xr:uid="{CA118B70-765C-4C74-93AF-C32D5222E7E6}"/>
    <cellStyle name="Normal 8 3 2 5 2 5 2" xfId="26717" xr:uid="{ECBDB8D2-9915-46EA-AB32-4F5F23D301F0}"/>
    <cellStyle name="Normal 8 3 2 5 2 5 2 2" xfId="45479" xr:uid="{2B988E7D-375C-4FB0-BC7E-E9936D37E775}"/>
    <cellStyle name="Normal 8 3 2 5 2 5 3" xfId="17326" xr:uid="{1C00B875-6CF0-4C6A-B12B-99EC9371ADC0}"/>
    <cellStyle name="Normal 8 3 2 5 2 5 4" xfId="36098" xr:uid="{0E0AB555-479D-4FE3-8CDA-37E9D8329692}"/>
    <cellStyle name="Normal 8 3 2 5 2 6" xfId="9412" xr:uid="{BAB8C9C0-A0B1-4C50-956E-41C69326CE92}"/>
    <cellStyle name="Normal 8 3 2 5 2 6 2" xfId="28268" xr:uid="{92B66E3E-5035-4AED-A6CB-FC54829FE60E}"/>
    <cellStyle name="Normal 8 3 2 5 2 6 2 2" xfId="47030" xr:uid="{FAAD6F16-E7B4-4ABD-9226-79F9D21E4D11}"/>
    <cellStyle name="Normal 8 3 2 5 2 6 3" xfId="18877" xr:uid="{D50181AB-F8F4-4FB2-AAF5-FA7882E15ABE}"/>
    <cellStyle name="Normal 8 3 2 5 2 6 4" xfId="37649" xr:uid="{A22EA9B4-DC1B-48D8-B92B-EABC5716FC98}"/>
    <cellStyle name="Normal 8 3 2 5 2 7" xfId="22953" xr:uid="{726406D2-FFD9-4BAF-AEED-582D6460640B}"/>
    <cellStyle name="Normal 8 3 2 5 2 7 2" xfId="41721" xr:uid="{288A69D3-44ED-4D1A-995E-DBA12CD2DB70}"/>
    <cellStyle name="Normal 8 3 2 5 2 8" xfId="13562" xr:uid="{9EEB2E82-8386-4DD3-B8B5-46CAE1CDF9C1}"/>
    <cellStyle name="Normal 8 3 2 5 2 9" xfId="32340" xr:uid="{CA41F8A1-580C-4E79-94A4-C6AD64444D32}"/>
    <cellStyle name="Normal 8 3 2 5 3" xfId="3100" xr:uid="{78DD6385-2829-4DE1-B27A-B5879591BCEA}"/>
    <cellStyle name="Normal 8 3 2 5 3 10" xfId="51762" xr:uid="{E78AD11B-5916-46BE-9923-D2CD4E679262}"/>
    <cellStyle name="Normal 8 3 2 5 3 11" xfId="3908" xr:uid="{EBA88BEE-2613-4D52-A337-B5DDB106248E}"/>
    <cellStyle name="Normal 8 3 2 5 3 12" xfId="59800" xr:uid="{2639793B-4D64-4F53-B9ED-E297D070791B}"/>
    <cellStyle name="Normal 8 3 2 5 3 2" xfId="3101" xr:uid="{35192731-630F-4B76-8269-171DF1B11A72}"/>
    <cellStyle name="Normal 8 3 2 5 3 2 10" xfId="59801" xr:uid="{887EEA1A-86D9-4BAB-95A2-8FA7E9AE32B7}"/>
    <cellStyle name="Normal 8 3 2 5 3 2 2" xfId="7686" xr:uid="{4D380C5D-F236-4C41-BD4E-47FD9425B32A}"/>
    <cellStyle name="Normal 8 3 2 5 3 2 2 2" xfId="12434" xr:uid="{04FF49A6-100A-453A-8C0B-CDDA12A8130B}"/>
    <cellStyle name="Normal 8 3 2 5 3 2 2 2 2" xfId="31223" xr:uid="{B2E721ED-5861-4164-AB2F-C5846C7C5A73}"/>
    <cellStyle name="Normal 8 3 2 5 3 2 2 2 2 2" xfId="49985" xr:uid="{89EFE41B-95F4-4E98-8A15-42930E6E5E4C}"/>
    <cellStyle name="Normal 8 3 2 5 3 2 2 2 3" xfId="21832" xr:uid="{3CD58B11-C1CC-4EE1-9AFE-0598F17C94D2}"/>
    <cellStyle name="Normal 8 3 2 5 3 2 2 2 4" xfId="40604" xr:uid="{0520E09D-7127-42E8-B3EC-9420040CE8ED}"/>
    <cellStyle name="Normal 8 3 2 5 3 2 2 3" xfId="26720" xr:uid="{315038C6-F241-489A-9CCD-3F7EBE6CCCCC}"/>
    <cellStyle name="Normal 8 3 2 5 3 2 2 3 2" xfId="45482" xr:uid="{A25C7F3A-E132-42A9-8593-3A5DE146BFC2}"/>
    <cellStyle name="Normal 8 3 2 5 3 2 2 4" xfId="17329" xr:uid="{D72C2CD1-A690-4F49-9C38-671CD2A5638F}"/>
    <cellStyle name="Normal 8 3 2 5 3 2 2 5" xfId="36101" xr:uid="{4E9E2717-B142-49AB-AC63-00A6D0A64C0A}"/>
    <cellStyle name="Normal 8 3 2 5 3 2 2 6" xfId="54715" xr:uid="{815B96B0-F7C2-48EB-9CAB-CEB8E31C59A7}"/>
    <cellStyle name="Normal 8 3 2 5 3 2 2 7" xfId="62568" xr:uid="{FA0582D2-8DBD-48BA-8437-890D96AA81EA}"/>
    <cellStyle name="Normal 8 3 2 5 3 2 3" xfId="12435" xr:uid="{99156C1A-401A-4FDB-BF8C-9237A5035685}"/>
    <cellStyle name="Normal 8 3 2 5 3 2 3 2" xfId="31224" xr:uid="{F436FE9D-EF0E-4449-8FDF-205F1368E5E0}"/>
    <cellStyle name="Normal 8 3 2 5 3 2 3 2 2" xfId="49986" xr:uid="{6409D53F-5AC3-43BC-BE71-7F2903D51C0E}"/>
    <cellStyle name="Normal 8 3 2 5 3 2 3 3" xfId="21833" xr:uid="{5FB53941-67DC-494E-A101-B61F3A7582D7}"/>
    <cellStyle name="Normal 8 3 2 5 3 2 3 4" xfId="40605" xr:uid="{A1C8441D-5D67-459B-A1D2-E3F4CA90ACF2}"/>
    <cellStyle name="Normal 8 3 2 5 3 2 3 5" xfId="54716" xr:uid="{421524B3-2146-41AB-BC05-6547D67B2D08}"/>
    <cellStyle name="Normal 8 3 2 5 3 2 3 6" xfId="62569" xr:uid="{2FC64715-1E41-469B-8675-328C867C75F1}"/>
    <cellStyle name="Normal 8 3 2 5 3 2 4" xfId="9415" xr:uid="{387016F7-DA0F-41C5-BEF8-BCCD30117018}"/>
    <cellStyle name="Normal 8 3 2 5 3 2 4 2" xfId="28271" xr:uid="{C18AAF67-AE15-4BD1-A115-9059377D5E39}"/>
    <cellStyle name="Normal 8 3 2 5 3 2 4 2 2" xfId="47033" xr:uid="{86560C4D-4A6F-48A0-8445-B4CABCC3B6EF}"/>
    <cellStyle name="Normal 8 3 2 5 3 2 4 3" xfId="18880" xr:uid="{3B660896-FCAF-4D7C-B6AB-1C17F5ED9038}"/>
    <cellStyle name="Normal 8 3 2 5 3 2 4 4" xfId="37652" xr:uid="{CA002561-15EA-4539-B90E-66DFC464FC6A}"/>
    <cellStyle name="Normal 8 3 2 5 3 2 5" xfId="24489" xr:uid="{ED59133C-2482-4E5D-AA68-8A3723990F8E}"/>
    <cellStyle name="Normal 8 3 2 5 3 2 5 2" xfId="43252" xr:uid="{538461EA-5BCC-4AAC-B671-A187F5B7845E}"/>
    <cellStyle name="Normal 8 3 2 5 3 2 6" xfId="15098" xr:uid="{EA9FE059-B36B-4567-B003-057765950923}"/>
    <cellStyle name="Normal 8 3 2 5 3 2 7" xfId="33871" xr:uid="{52531D1D-7965-4448-B8C5-3802854BDC44}"/>
    <cellStyle name="Normal 8 3 2 5 3 2 8" xfId="51763" xr:uid="{9C8DB364-9F5C-483D-B76D-EC69198F0CF1}"/>
    <cellStyle name="Normal 8 3 2 5 3 2 9" xfId="5442" xr:uid="{4CE253D3-8B82-438E-BC8F-3C56E100CADA}"/>
    <cellStyle name="Normal 8 3 2 5 3 3" xfId="6218" xr:uid="{A28FB7B8-B004-40D5-B759-2354347FAB98}"/>
    <cellStyle name="Normal 8 3 2 5 3 3 2" xfId="12436" xr:uid="{77193C90-7E88-434B-B3D1-044A41F19DBE}"/>
    <cellStyle name="Normal 8 3 2 5 3 3 2 2" xfId="31225" xr:uid="{38596E79-13B6-497C-9183-5D8A4525D76D}"/>
    <cellStyle name="Normal 8 3 2 5 3 3 2 2 2" xfId="49987" xr:uid="{66B3B608-A8E9-43D2-9668-142ED60EF153}"/>
    <cellStyle name="Normal 8 3 2 5 3 3 2 3" xfId="21834" xr:uid="{001C705C-E672-4196-B367-7B155A9A20E6}"/>
    <cellStyle name="Normal 8 3 2 5 3 3 2 4" xfId="40606" xr:uid="{2CA13886-57A8-4ECB-B6FC-0D167EE8798E}"/>
    <cellStyle name="Normal 8 3 2 5 3 3 3" xfId="25265" xr:uid="{DFC8E6B5-184F-415C-9C1A-DE07CF96C06B}"/>
    <cellStyle name="Normal 8 3 2 5 3 3 3 2" xfId="44027" xr:uid="{A54E94B8-6E3B-4953-806E-C80DC010F0FA}"/>
    <cellStyle name="Normal 8 3 2 5 3 3 4" xfId="15874" xr:uid="{056B9800-27BA-463F-8FF3-02C5CB41602B}"/>
    <cellStyle name="Normal 8 3 2 5 3 3 5" xfId="34646" xr:uid="{740C8D83-262E-454A-88F7-16E5A1984048}"/>
    <cellStyle name="Normal 8 3 2 5 3 3 6" xfId="54717" xr:uid="{793C0D50-E432-40BA-9B1D-24EB92FE1472}"/>
    <cellStyle name="Normal 8 3 2 5 3 3 7" xfId="62570" xr:uid="{67D55ACD-06F9-4932-BFF9-71902A42CE53}"/>
    <cellStyle name="Normal 8 3 2 5 3 4" xfId="4667" xr:uid="{14464242-C4DD-48A7-B7F6-3B0C80D10FFF}"/>
    <cellStyle name="Normal 8 3 2 5 3 4 2" xfId="12437" xr:uid="{B27ADB74-2B6A-4A37-8F4D-27AFDEE6E250}"/>
    <cellStyle name="Normal 8 3 2 5 3 4 2 2" xfId="31226" xr:uid="{FB06904F-3E8D-4A79-A196-7390AD4F28FD}"/>
    <cellStyle name="Normal 8 3 2 5 3 4 2 2 2" xfId="49988" xr:uid="{A955D342-8DAF-4B43-ADA8-13DC93E0B44F}"/>
    <cellStyle name="Normal 8 3 2 5 3 4 2 3" xfId="21835" xr:uid="{D1A31258-EF14-492B-811C-CB8A7158A7CC}"/>
    <cellStyle name="Normal 8 3 2 5 3 4 2 4" xfId="40607" xr:uid="{E77871FF-CA75-41EC-8CEC-89E88DB22F80}"/>
    <cellStyle name="Normal 8 3 2 5 3 4 3" xfId="23714" xr:uid="{6FCDCF02-3A03-4325-A9B2-DB7E88B3B5CF}"/>
    <cellStyle name="Normal 8 3 2 5 3 4 3 2" xfId="42477" xr:uid="{6EE211F6-C6FC-420A-8FFF-99F9C401F6EE}"/>
    <cellStyle name="Normal 8 3 2 5 3 4 4" xfId="14323" xr:uid="{A8BB5BD1-9647-4245-B77B-DBC68121073A}"/>
    <cellStyle name="Normal 8 3 2 5 3 4 5" xfId="33096" xr:uid="{DB4E4100-5E4C-4189-966F-28B7C5F4BCE2}"/>
    <cellStyle name="Normal 8 3 2 5 3 4 6" xfId="54718" xr:uid="{7C12733D-4627-42FE-919B-3408DE051E1F}"/>
    <cellStyle name="Normal 8 3 2 5 3 4 7" xfId="62571" xr:uid="{7F5ED3AE-E092-48EA-BF9B-C8B0D2C282DA}"/>
    <cellStyle name="Normal 8 3 2 5 3 5" xfId="7685" xr:uid="{8BD4BF6A-D4EA-48E0-AE60-FA255D2F1752}"/>
    <cellStyle name="Normal 8 3 2 5 3 5 2" xfId="26719" xr:uid="{40C832C0-50C3-49D6-8604-3BAAE9670EDF}"/>
    <cellStyle name="Normal 8 3 2 5 3 5 2 2" xfId="45481" xr:uid="{DFBA0A96-8A19-43E3-BB0D-B584D80190FE}"/>
    <cellStyle name="Normal 8 3 2 5 3 5 3" xfId="17328" xr:uid="{95D4A5DE-EC57-4AAE-ACFD-6A6BD4ACD24C}"/>
    <cellStyle name="Normal 8 3 2 5 3 5 4" xfId="36100" xr:uid="{80031368-DA48-4D31-8BB7-8E60181D3A28}"/>
    <cellStyle name="Normal 8 3 2 5 3 6" xfId="9414" xr:uid="{167F7C1B-8C01-483D-9FBB-FB07559BCB3E}"/>
    <cellStyle name="Normal 8 3 2 5 3 6 2" xfId="28270" xr:uid="{388F0055-54EA-4CA5-BA3D-2F2E83A6A0E0}"/>
    <cellStyle name="Normal 8 3 2 5 3 6 2 2" xfId="47032" xr:uid="{795FF163-4F87-47A5-A2A3-F04A8048F072}"/>
    <cellStyle name="Normal 8 3 2 5 3 6 3" xfId="18879" xr:uid="{C0043D39-F7E1-4FB0-A30C-90712F6DCD42}"/>
    <cellStyle name="Normal 8 3 2 5 3 6 4" xfId="37651" xr:uid="{1420F4BA-F3E5-41BC-A093-E87E71733541}"/>
    <cellStyle name="Normal 8 3 2 5 3 7" xfId="22954" xr:uid="{BFF0067C-12FC-4531-A4A4-8876EC8E5439}"/>
    <cellStyle name="Normal 8 3 2 5 3 7 2" xfId="41722" xr:uid="{488F7CF4-BEFC-45D1-BFD0-E35CFFAA9F46}"/>
    <cellStyle name="Normal 8 3 2 5 3 8" xfId="13563" xr:uid="{8BF6F37B-FD07-4B45-BBD1-43494F3E8B2C}"/>
    <cellStyle name="Normal 8 3 2 5 3 9" xfId="32341" xr:uid="{D2137882-7ABD-4BE2-940D-051D5A6C3BA4}"/>
    <cellStyle name="Normal 8 3 2 5 4" xfId="3102" xr:uid="{EE0134BE-31ED-48E9-AFDC-CB3543262486}"/>
    <cellStyle name="Normal 8 3 2 5 4 10" xfId="59802" xr:uid="{7D0AF23D-68D9-4674-B651-960BA51C8A54}"/>
    <cellStyle name="Normal 8 3 2 5 4 2" xfId="7687" xr:uid="{60509563-0C99-48A7-B839-25A5D5CBB4E5}"/>
    <cellStyle name="Normal 8 3 2 5 4 2 2" xfId="12438" xr:uid="{1A20FC55-84E7-497D-A4E9-BD88B5E40F02}"/>
    <cellStyle name="Normal 8 3 2 5 4 2 2 2" xfId="31227" xr:uid="{50CB52B1-B1ED-4EDD-A04E-177684508DEA}"/>
    <cellStyle name="Normal 8 3 2 5 4 2 2 2 2" xfId="49989" xr:uid="{305EE110-EB90-40C4-AC25-BABF1BE7A5D1}"/>
    <cellStyle name="Normal 8 3 2 5 4 2 2 3" xfId="21836" xr:uid="{B0A9B2BE-724F-4474-975F-3810CF385FAE}"/>
    <cellStyle name="Normal 8 3 2 5 4 2 2 4" xfId="40608" xr:uid="{878E340A-64AA-4BB9-B3E3-5FAE085DAB96}"/>
    <cellStyle name="Normal 8 3 2 5 4 2 3" xfId="26721" xr:uid="{B162D94B-5A14-47CE-BF0A-77823983C11B}"/>
    <cellStyle name="Normal 8 3 2 5 4 2 3 2" xfId="45483" xr:uid="{9DC4D935-A079-447C-850D-9436660847F6}"/>
    <cellStyle name="Normal 8 3 2 5 4 2 4" xfId="17330" xr:uid="{E830F396-8140-4379-BA0C-64F115968C42}"/>
    <cellStyle name="Normal 8 3 2 5 4 2 5" xfId="36102" xr:uid="{1087E929-5487-4411-A422-70DEB5CE7599}"/>
    <cellStyle name="Normal 8 3 2 5 4 2 6" xfId="54719" xr:uid="{75D7C25C-93AE-487A-9A63-C4805466EBB8}"/>
    <cellStyle name="Normal 8 3 2 5 4 2 7" xfId="62572" xr:uid="{AB5A64ED-92A2-4B76-B5E7-DA2561CFC7D1}"/>
    <cellStyle name="Normal 8 3 2 5 4 3" xfId="12439" xr:uid="{51E8B903-99E4-4C59-BF69-93F041F67960}"/>
    <cellStyle name="Normal 8 3 2 5 4 3 2" xfId="31228" xr:uid="{6136FF97-A9A7-4495-AF8C-B3D1B001F162}"/>
    <cellStyle name="Normal 8 3 2 5 4 3 2 2" xfId="49990" xr:uid="{E3EFE3D7-E199-455B-A6A8-80BA8BA06F15}"/>
    <cellStyle name="Normal 8 3 2 5 4 3 3" xfId="21837" xr:uid="{44C0C266-045F-4A9D-982F-7BABF90D53D4}"/>
    <cellStyle name="Normal 8 3 2 5 4 3 4" xfId="40609" xr:uid="{42A15CAE-48CB-4714-BE05-DFB6CC0DC998}"/>
    <cellStyle name="Normal 8 3 2 5 4 3 5" xfId="54720" xr:uid="{2977DFCB-93A6-498D-B7AA-51537A6FC4A9}"/>
    <cellStyle name="Normal 8 3 2 5 4 3 6" xfId="62573" xr:uid="{92AB36D2-F6F2-4EDF-94C5-25B4B0D87F3D}"/>
    <cellStyle name="Normal 8 3 2 5 4 4" xfId="9416" xr:uid="{AC526CF3-A964-4D4F-AA5B-A447B9C2BF18}"/>
    <cellStyle name="Normal 8 3 2 5 4 4 2" xfId="28272" xr:uid="{00277A7C-29C9-48DB-9188-DB294B0C3F29}"/>
    <cellStyle name="Normal 8 3 2 5 4 4 2 2" xfId="47034" xr:uid="{14FC6953-2279-4AA3-97C5-D8C899FFCEE7}"/>
    <cellStyle name="Normal 8 3 2 5 4 4 3" xfId="18881" xr:uid="{243BDDDD-8BA0-450A-803A-C3AEDDA23490}"/>
    <cellStyle name="Normal 8 3 2 5 4 4 4" xfId="37653" xr:uid="{ABE00CA9-C644-4FC5-A5E7-0BA649262FA2}"/>
    <cellStyle name="Normal 8 3 2 5 4 5" xfId="24056" xr:uid="{DD4B394B-FE84-4E07-B2F6-4C124547677C}"/>
    <cellStyle name="Normal 8 3 2 5 4 5 2" xfId="42819" xr:uid="{789736CD-9232-4EC8-9A17-CBFB856ADA82}"/>
    <cellStyle name="Normal 8 3 2 5 4 6" xfId="14665" xr:uid="{C244DAE9-C6EC-4713-BE49-13F424846FF1}"/>
    <cellStyle name="Normal 8 3 2 5 4 7" xfId="33438" xr:uid="{03D593E4-6099-4C71-B43F-AB7555871B50}"/>
    <cellStyle name="Normal 8 3 2 5 4 8" xfId="51764" xr:uid="{5BF6AB9F-BCA7-4CC6-A1E7-21CCA7A5CC2D}"/>
    <cellStyle name="Normal 8 3 2 5 4 9" xfId="5009" xr:uid="{6F9A7CB9-2E23-45C0-B927-423CF34037E0}"/>
    <cellStyle name="Normal 8 3 2 5 5" xfId="5785" xr:uid="{105B75D4-ADFF-4508-9F5F-68B219CD03BB}"/>
    <cellStyle name="Normal 8 3 2 5 5 2" xfId="12440" xr:uid="{E58997FD-5FFD-4C18-AD8C-79D135B2B794}"/>
    <cellStyle name="Normal 8 3 2 5 5 2 2" xfId="31229" xr:uid="{7A0F27D7-5A6E-4D9E-95B2-FAEA9526977D}"/>
    <cellStyle name="Normal 8 3 2 5 5 2 2 2" xfId="49991" xr:uid="{DBF94409-7155-425B-A28E-1F93B0E0F370}"/>
    <cellStyle name="Normal 8 3 2 5 5 2 3" xfId="21838" xr:uid="{129A0F08-8BBF-40FE-9BFC-9E05321A1DCA}"/>
    <cellStyle name="Normal 8 3 2 5 5 2 4" xfId="40610" xr:uid="{2B945645-41B4-4123-BBA4-302E833E777D}"/>
    <cellStyle name="Normal 8 3 2 5 5 3" xfId="24832" xr:uid="{52B728CF-DEE3-4A53-B22D-3C492D9A761E}"/>
    <cellStyle name="Normal 8 3 2 5 5 3 2" xfId="43594" xr:uid="{4A65EB39-C5C4-48E6-A947-615C995F1594}"/>
    <cellStyle name="Normal 8 3 2 5 5 4" xfId="15441" xr:uid="{0828F0BC-50A1-40C5-9ED6-F4F64D1033B5}"/>
    <cellStyle name="Normal 8 3 2 5 5 5" xfId="34213" xr:uid="{A249C218-24FC-4336-A897-D1E9876D0AA7}"/>
    <cellStyle name="Normal 8 3 2 5 5 6" xfId="54721" xr:uid="{2705B90A-2F7D-41C0-BA41-51D58D1FC3AD}"/>
    <cellStyle name="Normal 8 3 2 5 5 7" xfId="62574" xr:uid="{6EC32715-6F9B-4B0D-B1BF-8B356FADA17C}"/>
    <cellStyle name="Normal 8 3 2 5 6" xfId="4234" xr:uid="{A9CB68AD-A945-4545-A075-1ECAD425D3BA}"/>
    <cellStyle name="Normal 8 3 2 5 6 2" xfId="12441" xr:uid="{D2D9FEE4-B15D-41F5-8B06-1EC7A749464D}"/>
    <cellStyle name="Normal 8 3 2 5 6 2 2" xfId="31230" xr:uid="{4EA5D270-1A8A-474D-A62D-789C48488120}"/>
    <cellStyle name="Normal 8 3 2 5 6 2 2 2" xfId="49992" xr:uid="{D27413D5-86FC-45B2-BAF5-8F366846AD57}"/>
    <cellStyle name="Normal 8 3 2 5 6 2 3" xfId="21839" xr:uid="{BAAB6EAF-9142-4374-883A-DDF3F115900D}"/>
    <cellStyle name="Normal 8 3 2 5 6 2 4" xfId="40611" xr:uid="{B935AF32-EEFA-4322-9B19-ACB9ADA898E2}"/>
    <cellStyle name="Normal 8 3 2 5 6 3" xfId="23281" xr:uid="{BD12F608-096E-4085-AA34-460C31AB251B}"/>
    <cellStyle name="Normal 8 3 2 5 6 3 2" xfId="42044" xr:uid="{88357F8F-3C20-4B53-9466-0F40C638FCB7}"/>
    <cellStyle name="Normal 8 3 2 5 6 4" xfId="13890" xr:uid="{C8850792-3658-4FDB-8331-B00E5E5CE840}"/>
    <cellStyle name="Normal 8 3 2 5 6 5" xfId="32663" xr:uid="{D65A7616-827B-4E57-B2AD-A402032FACA2}"/>
    <cellStyle name="Normal 8 3 2 5 6 6" xfId="54722" xr:uid="{8BAE5276-E4FF-4A9F-847F-B1DB11DC66F9}"/>
    <cellStyle name="Normal 8 3 2 5 6 7" xfId="62575" xr:uid="{907E74CA-1DB5-4486-8E76-F0330D4B94C6}"/>
    <cellStyle name="Normal 8 3 2 5 7" xfId="7682" xr:uid="{F115E600-AB03-4C6C-9101-2B2DDA385A5C}"/>
    <cellStyle name="Normal 8 3 2 5 7 2" xfId="26716" xr:uid="{D85D9A99-0AF0-4FC3-B01B-01A5BB295458}"/>
    <cellStyle name="Normal 8 3 2 5 7 2 2" xfId="45478" xr:uid="{2F24F34C-4788-44B0-A799-61529919CE19}"/>
    <cellStyle name="Normal 8 3 2 5 7 3" xfId="17325" xr:uid="{504BF924-E57C-4711-8E01-43B30B19FF55}"/>
    <cellStyle name="Normal 8 3 2 5 7 4" xfId="36097" xr:uid="{DCFC52E9-C08F-468F-A3D5-8B79971F098D}"/>
    <cellStyle name="Normal 8 3 2 5 8" xfId="9411" xr:uid="{7308DB2F-3A5B-441B-AF3C-70B2CD12DCA8}"/>
    <cellStyle name="Normal 8 3 2 5 8 2" xfId="28267" xr:uid="{139DE5E4-0FF8-4216-8453-6178C23F49F3}"/>
    <cellStyle name="Normal 8 3 2 5 8 2 2" xfId="47029" xr:uid="{6145B2C0-9D81-4D8F-AF30-A3C21776356E}"/>
    <cellStyle name="Normal 8 3 2 5 8 3" xfId="18876" xr:uid="{34D8E42F-CD63-4770-877B-C8C51E82CE3B}"/>
    <cellStyle name="Normal 8 3 2 5 8 4" xfId="37648" xr:uid="{92F2C817-D887-4182-8948-456BD9A2E053}"/>
    <cellStyle name="Normal 8 3 2 5 9" xfId="22952" xr:uid="{26D5DF2D-487A-49A9-B821-B631522F14E2}"/>
    <cellStyle name="Normal 8 3 2 5 9 2" xfId="41720" xr:uid="{391E1F30-4ACA-4718-BEBB-22AD51F85B6F}"/>
    <cellStyle name="Normal 8 3 2 6" xfId="1495" xr:uid="{FCA5FB90-C083-4208-8C56-8B54EDF1D44C}"/>
    <cellStyle name="Normal 8 3 2 6 10" xfId="32342" xr:uid="{8FB532E0-2B33-4238-85A8-D8015ED37618}"/>
    <cellStyle name="Normal 8 3 2 6 11" xfId="51765" xr:uid="{295E6211-AAC8-4A50-B863-49177000983B}"/>
    <cellStyle name="Normal 8 3 2 6 12" xfId="3909" xr:uid="{2BE4602C-5CE6-417A-9BA5-58358AA9ECC8}"/>
    <cellStyle name="Normal 8 3 2 6 13" xfId="59803" xr:uid="{0C47F845-00DB-404B-AB12-939F9FF6528B}"/>
    <cellStyle name="Normal 8 3 2 6 2" xfId="3103" xr:uid="{7CB8A8F7-37BB-42F3-8A14-64FCDAD4C58E}"/>
    <cellStyle name="Normal 8 3 2 6 2 10" xfId="51766" xr:uid="{002F5E03-CD6A-4E75-B990-FD7F6CEB4E8B}"/>
    <cellStyle name="Normal 8 3 2 6 2 11" xfId="3910" xr:uid="{CC970609-B787-4170-B79C-CA7CF3B95357}"/>
    <cellStyle name="Normal 8 3 2 6 2 12" xfId="59804" xr:uid="{D0F14F5D-21D4-4D5F-A7BE-F2562A28873D}"/>
    <cellStyle name="Normal 8 3 2 6 2 2" xfId="3104" xr:uid="{0CA4EDEE-7F37-4A7E-9A20-EF11CAF2F0EC}"/>
    <cellStyle name="Normal 8 3 2 6 2 2 10" xfId="59805" xr:uid="{02592FFC-FC7D-412E-98DC-00271D4167AF}"/>
    <cellStyle name="Normal 8 3 2 6 2 2 2" xfId="7690" xr:uid="{30E15060-C45B-4A8D-9DF1-F1CA1BE4D0DF}"/>
    <cellStyle name="Normal 8 3 2 6 2 2 2 2" xfId="12442" xr:uid="{F885DEF6-7663-4E74-8D4B-0D18E07F4071}"/>
    <cellStyle name="Normal 8 3 2 6 2 2 2 2 2" xfId="31231" xr:uid="{6A784CFB-41F7-4D6A-BF6A-1A25E5E2EC0A}"/>
    <cellStyle name="Normal 8 3 2 6 2 2 2 2 2 2" xfId="49993" xr:uid="{2F19B6DB-F2AE-4554-8410-03B759F98E52}"/>
    <cellStyle name="Normal 8 3 2 6 2 2 2 2 3" xfId="21840" xr:uid="{4D4F3F69-BB48-4A5E-8BE0-797F68AB86EF}"/>
    <cellStyle name="Normal 8 3 2 6 2 2 2 2 4" xfId="40612" xr:uid="{40A6B509-9851-4931-9143-3447E99C1E26}"/>
    <cellStyle name="Normal 8 3 2 6 2 2 2 3" xfId="26724" xr:uid="{411F77D4-F7AA-4619-96EA-0F648FB3BE6F}"/>
    <cellStyle name="Normal 8 3 2 6 2 2 2 3 2" xfId="45486" xr:uid="{66EA2F94-3F40-47B6-9CFE-EA35860742CD}"/>
    <cellStyle name="Normal 8 3 2 6 2 2 2 4" xfId="17333" xr:uid="{805918B5-A81D-4759-958D-EDC7BEFA389D}"/>
    <cellStyle name="Normal 8 3 2 6 2 2 2 5" xfId="36105" xr:uid="{FF2C9BC1-534B-4229-AAAB-2CC2BB4532E1}"/>
    <cellStyle name="Normal 8 3 2 6 2 2 2 6" xfId="54723" xr:uid="{E27A6D91-6F9D-4760-B09F-CD11251DD836}"/>
    <cellStyle name="Normal 8 3 2 6 2 2 2 7" xfId="62576" xr:uid="{779BCCF6-9BED-4345-8AE7-EBC6BD3B8189}"/>
    <cellStyle name="Normal 8 3 2 6 2 2 3" xfId="12443" xr:uid="{7D39595C-3933-40FE-B9B2-FBA50C84C492}"/>
    <cellStyle name="Normal 8 3 2 6 2 2 3 2" xfId="31232" xr:uid="{52271479-4E37-4140-8477-78E8925E909C}"/>
    <cellStyle name="Normal 8 3 2 6 2 2 3 2 2" xfId="49994" xr:uid="{96AC6B59-3E30-471C-A9F2-B27213905178}"/>
    <cellStyle name="Normal 8 3 2 6 2 2 3 3" xfId="21841" xr:uid="{67213307-2607-4C96-B295-A500A62D6404}"/>
    <cellStyle name="Normal 8 3 2 6 2 2 3 4" xfId="40613" xr:uid="{C29BEBAF-082A-4F2D-9A3B-C038CE12172E}"/>
    <cellStyle name="Normal 8 3 2 6 2 2 3 5" xfId="54724" xr:uid="{0723D82B-F1B5-45B3-B083-7989368411C3}"/>
    <cellStyle name="Normal 8 3 2 6 2 2 3 6" xfId="62577" xr:uid="{AD2C404F-A7B2-4090-8BD2-F4A93E9D7C98}"/>
    <cellStyle name="Normal 8 3 2 6 2 2 4" xfId="9419" xr:uid="{4D1F7EBB-AF7A-419C-BFCC-4CE4828A6511}"/>
    <cellStyle name="Normal 8 3 2 6 2 2 4 2" xfId="28275" xr:uid="{E597B641-3F43-459A-AB9E-DB6EDCB5A628}"/>
    <cellStyle name="Normal 8 3 2 6 2 2 4 2 2" xfId="47037" xr:uid="{F06336FD-E2AB-4DB8-9723-7CB4699CDBCB}"/>
    <cellStyle name="Normal 8 3 2 6 2 2 4 3" xfId="18884" xr:uid="{3AAE8DD0-F47F-4196-A1B6-9EBF2D9C9C8F}"/>
    <cellStyle name="Normal 8 3 2 6 2 2 4 4" xfId="37656" xr:uid="{14891B3D-C944-4AD1-A8B6-115A6BD05432}"/>
    <cellStyle name="Normal 8 3 2 6 2 2 5" xfId="24532" xr:uid="{ABF961A2-3B35-4D4F-B5E8-868B9CE971AB}"/>
    <cellStyle name="Normal 8 3 2 6 2 2 5 2" xfId="43295" xr:uid="{2C01CB93-4A80-410B-9611-D47EDF1CF3B2}"/>
    <cellStyle name="Normal 8 3 2 6 2 2 6" xfId="15141" xr:uid="{D225F5F3-6690-4C95-A51D-C82814DF8A79}"/>
    <cellStyle name="Normal 8 3 2 6 2 2 7" xfId="33914" xr:uid="{5688BBF0-27D8-4F6A-A33A-A8520F8C0CC0}"/>
    <cellStyle name="Normal 8 3 2 6 2 2 8" xfId="51767" xr:uid="{D5A47E1D-7670-4551-94E3-904B0CC7BC26}"/>
    <cellStyle name="Normal 8 3 2 6 2 2 9" xfId="5485" xr:uid="{9382255F-5CDF-428C-877D-36BE1992B419}"/>
    <cellStyle name="Normal 8 3 2 6 2 3" xfId="6261" xr:uid="{8D7244C8-8D53-4B77-A0FA-989DA31FB5A0}"/>
    <cellStyle name="Normal 8 3 2 6 2 3 2" xfId="12444" xr:uid="{64B7A48C-3666-4F8E-BB57-0458E24A3523}"/>
    <cellStyle name="Normal 8 3 2 6 2 3 2 2" xfId="31233" xr:uid="{F1146276-83FC-4D15-BE82-A335AE213B19}"/>
    <cellStyle name="Normal 8 3 2 6 2 3 2 2 2" xfId="49995" xr:uid="{722F84A8-76DD-416D-BA8F-8CAEF8FE27BA}"/>
    <cellStyle name="Normal 8 3 2 6 2 3 2 3" xfId="21842" xr:uid="{61C5C3FA-C7B9-40D9-8143-8FFB7CA2763B}"/>
    <cellStyle name="Normal 8 3 2 6 2 3 2 4" xfId="40614" xr:uid="{8477B0BC-27F7-4BD8-881B-79EE7BA5C884}"/>
    <cellStyle name="Normal 8 3 2 6 2 3 3" xfId="25308" xr:uid="{8AB84E14-2744-4A94-A4F9-A26AD658959C}"/>
    <cellStyle name="Normal 8 3 2 6 2 3 3 2" xfId="44070" xr:uid="{3F75A7FA-38EF-4CD2-BB57-970FA81A33BC}"/>
    <cellStyle name="Normal 8 3 2 6 2 3 4" xfId="15917" xr:uid="{6AE03BA1-69A4-4BA6-A242-4730ACC2DF0C}"/>
    <cellStyle name="Normal 8 3 2 6 2 3 5" xfId="34689" xr:uid="{20E65082-CF19-4E00-89EC-CA90A353C70A}"/>
    <cellStyle name="Normal 8 3 2 6 2 3 6" xfId="54725" xr:uid="{01AD1C14-C6D5-41E8-A15C-003ABA9DC332}"/>
    <cellStyle name="Normal 8 3 2 6 2 3 7" xfId="62578" xr:uid="{2CDF0180-8987-4DD3-A8A2-0F7E609BE6BB}"/>
    <cellStyle name="Normal 8 3 2 6 2 4" xfId="4710" xr:uid="{A6C2322B-609E-46DC-AC56-71C436263266}"/>
    <cellStyle name="Normal 8 3 2 6 2 4 2" xfId="12445" xr:uid="{10A77646-4D11-4AAB-89CB-B9FF9A0BAC97}"/>
    <cellStyle name="Normal 8 3 2 6 2 4 2 2" xfId="31234" xr:uid="{67792ABF-A6B7-4AE0-A325-41F80402A379}"/>
    <cellStyle name="Normal 8 3 2 6 2 4 2 2 2" xfId="49996" xr:uid="{10345666-9E92-4C6A-9055-87258441BE74}"/>
    <cellStyle name="Normal 8 3 2 6 2 4 2 3" xfId="21843" xr:uid="{1CD511CE-6C30-4BA6-8E12-38B5C1D53155}"/>
    <cellStyle name="Normal 8 3 2 6 2 4 2 4" xfId="40615" xr:uid="{68F90F29-B342-4FB6-B583-3AFB55FB5E22}"/>
    <cellStyle name="Normal 8 3 2 6 2 4 3" xfId="23757" xr:uid="{64975ED3-B385-4D8A-89B2-4A5662D271AE}"/>
    <cellStyle name="Normal 8 3 2 6 2 4 3 2" xfId="42520" xr:uid="{A5663DB4-C46A-406D-A1C0-0E9C5138F4B1}"/>
    <cellStyle name="Normal 8 3 2 6 2 4 4" xfId="14366" xr:uid="{9A275524-1D83-42FD-A202-026FB0496487}"/>
    <cellStyle name="Normal 8 3 2 6 2 4 5" xfId="33139" xr:uid="{D164DA8C-300A-4D49-8CFB-C40F6F7CDF02}"/>
    <cellStyle name="Normal 8 3 2 6 2 4 6" xfId="54726" xr:uid="{DA3145E8-D3FE-4520-9BB5-C3152D474F94}"/>
    <cellStyle name="Normal 8 3 2 6 2 4 7" xfId="62579" xr:uid="{9852C47D-F746-40C7-A964-FAE57F80FDA5}"/>
    <cellStyle name="Normal 8 3 2 6 2 5" xfId="7689" xr:uid="{F312EC18-D044-4DC7-AC5F-583AA5147033}"/>
    <cellStyle name="Normal 8 3 2 6 2 5 2" xfId="26723" xr:uid="{E89BFB19-6B30-40E4-8AAC-7173CC18E10E}"/>
    <cellStyle name="Normal 8 3 2 6 2 5 2 2" xfId="45485" xr:uid="{373E9395-F324-4EBF-A5FB-AA8CB7B85C26}"/>
    <cellStyle name="Normal 8 3 2 6 2 5 3" xfId="17332" xr:uid="{713FC307-1908-4B42-80B6-05B3380BCAF5}"/>
    <cellStyle name="Normal 8 3 2 6 2 5 4" xfId="36104" xr:uid="{E6900D36-4A36-468E-823B-477EE617A6A9}"/>
    <cellStyle name="Normal 8 3 2 6 2 6" xfId="9418" xr:uid="{169F3296-8A6B-4094-B1E0-F47B9A7B9D13}"/>
    <cellStyle name="Normal 8 3 2 6 2 6 2" xfId="28274" xr:uid="{CD0A0ED7-F15D-4580-B3F2-6DF3AC3C8200}"/>
    <cellStyle name="Normal 8 3 2 6 2 6 2 2" xfId="47036" xr:uid="{BD94D4D0-AE36-4425-BF4C-2F6B3236E296}"/>
    <cellStyle name="Normal 8 3 2 6 2 6 3" xfId="18883" xr:uid="{1483DE5A-AFC3-40FC-938E-754382CFF0FA}"/>
    <cellStyle name="Normal 8 3 2 6 2 6 4" xfId="37655" xr:uid="{38EE7E09-8A90-4E18-8E14-B4CAAAF841E4}"/>
    <cellStyle name="Normal 8 3 2 6 2 7" xfId="22956" xr:uid="{D5094204-BD38-4965-AD1F-DAC2E6835C4C}"/>
    <cellStyle name="Normal 8 3 2 6 2 7 2" xfId="41724" xr:uid="{0EE2D7CD-CF20-40B9-A425-1D372EF4550C}"/>
    <cellStyle name="Normal 8 3 2 6 2 8" xfId="13565" xr:uid="{5C4F31A9-F384-4FE5-9327-214A0140EF55}"/>
    <cellStyle name="Normal 8 3 2 6 2 9" xfId="32343" xr:uid="{3787D94E-C674-4D6C-B536-BE2C37D2FED8}"/>
    <cellStyle name="Normal 8 3 2 6 3" xfId="3105" xr:uid="{31D4E353-0B00-45A3-A126-AB3C43097E96}"/>
    <cellStyle name="Normal 8 3 2 6 3 10" xfId="59806" xr:uid="{0A1BB3FF-5856-4C63-B98A-A647F7C6D029}"/>
    <cellStyle name="Normal 8 3 2 6 3 2" xfId="7691" xr:uid="{F47355EA-9DE6-471C-BAB5-5B970CDEE728}"/>
    <cellStyle name="Normal 8 3 2 6 3 2 2" xfId="12446" xr:uid="{480502A6-E635-4CA3-B4AD-77894FBBD3CC}"/>
    <cellStyle name="Normal 8 3 2 6 3 2 2 2" xfId="31235" xr:uid="{9F15167D-8C95-4D87-B9F9-DF4C41990623}"/>
    <cellStyle name="Normal 8 3 2 6 3 2 2 2 2" xfId="49997" xr:uid="{6C72BE97-7801-429D-8410-2CECFF470550}"/>
    <cellStyle name="Normal 8 3 2 6 3 2 2 3" xfId="21844" xr:uid="{8C8A5D9E-527E-4290-B6B3-894C2796AE95}"/>
    <cellStyle name="Normal 8 3 2 6 3 2 2 4" xfId="40616" xr:uid="{BD254E05-7455-491F-81B6-AB531FE27CB0}"/>
    <cellStyle name="Normal 8 3 2 6 3 2 3" xfId="26725" xr:uid="{A54DC645-2999-49B6-AAC2-BA7D263C40EB}"/>
    <cellStyle name="Normal 8 3 2 6 3 2 3 2" xfId="45487" xr:uid="{CFB62F2E-F7CF-4DE7-8C13-A48ECC70447B}"/>
    <cellStyle name="Normal 8 3 2 6 3 2 4" xfId="17334" xr:uid="{3AFDE9D9-E79F-48B6-8ECE-8C2D7C02DAF3}"/>
    <cellStyle name="Normal 8 3 2 6 3 2 5" xfId="36106" xr:uid="{C26316BF-4932-452A-A1F3-99DAC0E5C963}"/>
    <cellStyle name="Normal 8 3 2 6 3 2 6" xfId="54727" xr:uid="{01F0BCB2-9EBD-484C-A568-6D1B6ECE53C3}"/>
    <cellStyle name="Normal 8 3 2 6 3 2 7" xfId="62580" xr:uid="{CB71485A-6AEC-4DBC-B2BA-45F3E9032B7E}"/>
    <cellStyle name="Normal 8 3 2 6 3 3" xfId="12447" xr:uid="{E26694C2-787A-4FF0-B1AC-7CE36DFE86C8}"/>
    <cellStyle name="Normal 8 3 2 6 3 3 2" xfId="31236" xr:uid="{D96D6583-B4F3-44FC-94CA-1C475D6CECD2}"/>
    <cellStyle name="Normal 8 3 2 6 3 3 2 2" xfId="49998" xr:uid="{7B04D477-3B07-468B-B937-70E555D72168}"/>
    <cellStyle name="Normal 8 3 2 6 3 3 3" xfId="21845" xr:uid="{4E0D6642-7554-4AC6-B6CF-9205C36DFF72}"/>
    <cellStyle name="Normal 8 3 2 6 3 3 4" xfId="40617" xr:uid="{09B63514-83CF-4DF2-8295-AF4C96290F09}"/>
    <cellStyle name="Normal 8 3 2 6 3 3 5" xfId="54728" xr:uid="{EA245D57-300D-447E-96EA-AB92C94318D6}"/>
    <cellStyle name="Normal 8 3 2 6 3 3 6" xfId="62581" xr:uid="{8299BA64-0C72-47BD-BE66-59CB0109344E}"/>
    <cellStyle name="Normal 8 3 2 6 3 4" xfId="9420" xr:uid="{64FE6C89-EC8B-4CEE-9222-3A65DA26E156}"/>
    <cellStyle name="Normal 8 3 2 6 3 4 2" xfId="28276" xr:uid="{B533435A-FA5B-43E6-908B-C67F5B278978}"/>
    <cellStyle name="Normal 8 3 2 6 3 4 2 2" xfId="47038" xr:uid="{8F39611E-3449-4CB8-800F-EBFEBB0636C5}"/>
    <cellStyle name="Normal 8 3 2 6 3 4 3" xfId="18885" xr:uid="{F46865FC-E853-495C-992F-580B45CBB5AF}"/>
    <cellStyle name="Normal 8 3 2 6 3 4 4" xfId="37657" xr:uid="{FDD23249-DC1F-4C14-B535-37BF481975E1}"/>
    <cellStyle name="Normal 8 3 2 6 3 5" xfId="24099" xr:uid="{41682D0B-3117-4258-B907-3840126BE2D0}"/>
    <cellStyle name="Normal 8 3 2 6 3 5 2" xfId="42862" xr:uid="{9420A0C2-229B-4A71-BF93-4EA900BF0DE0}"/>
    <cellStyle name="Normal 8 3 2 6 3 6" xfId="14708" xr:uid="{ACF7A047-4304-40D5-A04E-191F782F05FB}"/>
    <cellStyle name="Normal 8 3 2 6 3 7" xfId="33481" xr:uid="{C8316C8C-FB4C-4A90-A3BD-5B8FDC11A361}"/>
    <cellStyle name="Normal 8 3 2 6 3 8" xfId="51768" xr:uid="{9AD6948A-99D7-417A-9C58-59689AD5E6F5}"/>
    <cellStyle name="Normal 8 3 2 6 3 9" xfId="5052" xr:uid="{62F7A706-9497-4950-AD03-3FC512A4AFF4}"/>
    <cellStyle name="Normal 8 3 2 6 4" xfId="5828" xr:uid="{EAAEE936-E6A2-40D0-B8FE-D5AFEF82FFEE}"/>
    <cellStyle name="Normal 8 3 2 6 4 2" xfId="12448" xr:uid="{705FAC76-F9E8-4950-88F2-6B7C500FC39B}"/>
    <cellStyle name="Normal 8 3 2 6 4 2 2" xfId="31237" xr:uid="{14CEA6FA-0DB7-4A56-B5C2-72F855D356C4}"/>
    <cellStyle name="Normal 8 3 2 6 4 2 2 2" xfId="49999" xr:uid="{545E0387-E765-49C8-93CB-E4A49794ABEA}"/>
    <cellStyle name="Normal 8 3 2 6 4 2 3" xfId="21846" xr:uid="{C9D7962C-2169-4ED7-91B3-A0FA3EDCD902}"/>
    <cellStyle name="Normal 8 3 2 6 4 2 4" xfId="40618" xr:uid="{38262C88-6F78-46A6-B1FC-174246DA08CF}"/>
    <cellStyle name="Normal 8 3 2 6 4 3" xfId="24875" xr:uid="{82B123BD-6E3C-4DEA-8295-A9C4BC184479}"/>
    <cellStyle name="Normal 8 3 2 6 4 3 2" xfId="43637" xr:uid="{0668FCB2-4F28-4443-ADF7-6F705D798F40}"/>
    <cellStyle name="Normal 8 3 2 6 4 4" xfId="15484" xr:uid="{A07C6120-12C7-48C2-8670-E1908F2B2470}"/>
    <cellStyle name="Normal 8 3 2 6 4 5" xfId="34256" xr:uid="{70E22176-6D65-4712-91D6-53FBFBDE6555}"/>
    <cellStyle name="Normal 8 3 2 6 4 6" xfId="54729" xr:uid="{2EDA3443-210E-48C2-B416-90365C2F3860}"/>
    <cellStyle name="Normal 8 3 2 6 4 7" xfId="62582" xr:uid="{6A2E378B-D749-47CC-9C2A-EA8716501CAB}"/>
    <cellStyle name="Normal 8 3 2 6 5" xfId="4277" xr:uid="{A233F297-FAB4-4B52-A356-615B221A8ECF}"/>
    <cellStyle name="Normal 8 3 2 6 5 2" xfId="12449" xr:uid="{D2FDB684-6B3A-4B5C-ADB6-4A812326185E}"/>
    <cellStyle name="Normal 8 3 2 6 5 2 2" xfId="31238" xr:uid="{0CF9F65B-392F-4778-804E-7176C4045879}"/>
    <cellStyle name="Normal 8 3 2 6 5 2 2 2" xfId="50000" xr:uid="{07172310-7177-464A-9F50-27382CE672C9}"/>
    <cellStyle name="Normal 8 3 2 6 5 2 3" xfId="21847" xr:uid="{B91551BD-B669-4FF9-A926-AA1373D4E1EE}"/>
    <cellStyle name="Normal 8 3 2 6 5 2 4" xfId="40619" xr:uid="{74952009-8D1B-4750-B7C7-EE43182A3192}"/>
    <cellStyle name="Normal 8 3 2 6 5 3" xfId="23324" xr:uid="{552C1439-0426-452B-88F8-DAF3D778D5C3}"/>
    <cellStyle name="Normal 8 3 2 6 5 3 2" xfId="42087" xr:uid="{FC330729-2CF3-4F1E-AA6D-A3EE77787B79}"/>
    <cellStyle name="Normal 8 3 2 6 5 4" xfId="13933" xr:uid="{495CC736-F9D8-4F58-9233-12A988446F0B}"/>
    <cellStyle name="Normal 8 3 2 6 5 5" xfId="32706" xr:uid="{275BAAE5-3CC2-4259-B46B-4472B948F9C6}"/>
    <cellStyle name="Normal 8 3 2 6 5 6" xfId="54730" xr:uid="{075F787E-3BDE-4E2F-A2F8-A0080FC9B943}"/>
    <cellStyle name="Normal 8 3 2 6 5 7" xfId="62583" xr:uid="{C9021011-A8C7-4C37-BD34-56F9347EE229}"/>
    <cellStyle name="Normal 8 3 2 6 6" xfId="7688" xr:uid="{B86BDB54-B3D8-4872-9FD1-613F227A8406}"/>
    <cellStyle name="Normal 8 3 2 6 6 2" xfId="26722" xr:uid="{2D9C696E-46B9-4DE3-89E9-3F7605DFF019}"/>
    <cellStyle name="Normal 8 3 2 6 6 2 2" xfId="45484" xr:uid="{69588705-5A91-423F-84B3-FEA1B1682374}"/>
    <cellStyle name="Normal 8 3 2 6 6 3" xfId="17331" xr:uid="{C527E59C-FAC3-4636-BBB4-258ED07D09CD}"/>
    <cellStyle name="Normal 8 3 2 6 6 4" xfId="36103" xr:uid="{D856894D-90CB-4F9A-874F-0901196FD228}"/>
    <cellStyle name="Normal 8 3 2 6 7" xfId="9417" xr:uid="{DE9E76CB-9944-4D84-9078-FB4816DB6C6C}"/>
    <cellStyle name="Normal 8 3 2 6 7 2" xfId="28273" xr:uid="{40740E9F-B2F8-4CC3-9B97-5B70305E7E77}"/>
    <cellStyle name="Normal 8 3 2 6 7 2 2" xfId="47035" xr:uid="{BB250F99-AD11-407A-B33F-8CB7733448D7}"/>
    <cellStyle name="Normal 8 3 2 6 7 3" xfId="18882" xr:uid="{1C3B1B93-A38F-4D27-9CEB-CEA70B29C526}"/>
    <cellStyle name="Normal 8 3 2 6 7 4" xfId="37654" xr:uid="{627905BE-19A9-4D84-AC66-B4CF135CCE28}"/>
    <cellStyle name="Normal 8 3 2 6 8" xfId="22955" xr:uid="{D4B2F164-1BA4-4963-A976-544F6F13EA0C}"/>
    <cellStyle name="Normal 8 3 2 6 8 2" xfId="41723" xr:uid="{13FA4056-3397-417D-93BC-8376CA39DACB}"/>
    <cellStyle name="Normal 8 3 2 6 9" xfId="13564" xr:uid="{123558A9-F898-40AC-AE20-731CD65100A7}"/>
    <cellStyle name="Normal 8 3 2 7" xfId="3106" xr:uid="{9A91F9C3-ABD8-4098-8EEA-86C107916CC0}"/>
    <cellStyle name="Normal 8 3 2 7 10" xfId="51769" xr:uid="{B71BD7FC-1DD8-4C94-8DCD-BAB5B1B7F0DC}"/>
    <cellStyle name="Normal 8 3 2 7 11" xfId="3911" xr:uid="{9118942E-D3AB-4939-AE71-7ACA29951069}"/>
    <cellStyle name="Normal 8 3 2 7 12" xfId="59807" xr:uid="{32895763-3C72-46CF-9527-C571BCF9C3CB}"/>
    <cellStyle name="Normal 8 3 2 7 2" xfId="3107" xr:uid="{0C741D66-1B75-42BF-AB24-983E08129FB9}"/>
    <cellStyle name="Normal 8 3 2 7 2 10" xfId="59808" xr:uid="{69EC92FF-A8D6-42B5-A804-53F5043A433A}"/>
    <cellStyle name="Normal 8 3 2 7 2 2" xfId="7693" xr:uid="{5D8EDDA0-B02E-406C-9A83-A08C0D94FAF4}"/>
    <cellStyle name="Normal 8 3 2 7 2 2 2" xfId="12450" xr:uid="{57DB8F5E-B50E-4AD2-A8DF-F027CABF668E}"/>
    <cellStyle name="Normal 8 3 2 7 2 2 2 2" xfId="31239" xr:uid="{FA6A6D88-379E-45A4-A018-134E2A5F33C4}"/>
    <cellStyle name="Normal 8 3 2 7 2 2 2 2 2" xfId="50001" xr:uid="{EB0EAB55-0AC3-488E-9CF5-086BA3F06E83}"/>
    <cellStyle name="Normal 8 3 2 7 2 2 2 3" xfId="21848" xr:uid="{B0DF5018-8606-464E-8A4F-44A8D598927F}"/>
    <cellStyle name="Normal 8 3 2 7 2 2 2 4" xfId="40620" xr:uid="{E7B3BCB7-9B3A-46BD-9246-ED592F935643}"/>
    <cellStyle name="Normal 8 3 2 7 2 2 3" xfId="26727" xr:uid="{C61F72E6-B76B-4A31-B7E1-652154A723AE}"/>
    <cellStyle name="Normal 8 3 2 7 2 2 3 2" xfId="45489" xr:uid="{BF218E47-EA5F-4E95-B0A8-CC37B1F128C2}"/>
    <cellStyle name="Normal 8 3 2 7 2 2 4" xfId="17336" xr:uid="{853C033A-898A-4DC0-84A0-C531084CD24F}"/>
    <cellStyle name="Normal 8 3 2 7 2 2 5" xfId="36108" xr:uid="{DE0426CC-8099-4F8D-8A14-25B947EFC251}"/>
    <cellStyle name="Normal 8 3 2 7 2 2 6" xfId="54731" xr:uid="{89368A09-9ACD-44D3-8BC0-0B87170A5557}"/>
    <cellStyle name="Normal 8 3 2 7 2 2 7" xfId="62584" xr:uid="{2229C0E9-444E-4A1B-9FD1-80880F32BF5B}"/>
    <cellStyle name="Normal 8 3 2 7 2 3" xfId="12451" xr:uid="{9CF4C30B-B312-4EEC-9952-1A58AAFFF045}"/>
    <cellStyle name="Normal 8 3 2 7 2 3 2" xfId="31240" xr:uid="{97757C08-7877-4EDD-A7F4-626C4FAE648C}"/>
    <cellStyle name="Normal 8 3 2 7 2 3 2 2" xfId="50002" xr:uid="{99696CF6-7F93-426E-8795-B5488ECECA24}"/>
    <cellStyle name="Normal 8 3 2 7 2 3 3" xfId="21849" xr:uid="{EE7DC5FA-9155-4478-8E3D-7B4BB612B130}"/>
    <cellStyle name="Normal 8 3 2 7 2 3 4" xfId="40621" xr:uid="{A6A556EE-F1A3-46B3-B2D5-DC7CA27979DF}"/>
    <cellStyle name="Normal 8 3 2 7 2 3 5" xfId="54732" xr:uid="{DDDE9583-5162-45B9-9B3E-143793888254}"/>
    <cellStyle name="Normal 8 3 2 7 2 3 6" xfId="62585" xr:uid="{4E8C6D20-E422-4CF2-A1DF-941AA21D588F}"/>
    <cellStyle name="Normal 8 3 2 7 2 4" xfId="9422" xr:uid="{9EB084A4-078A-4837-9635-CAE0D64D8370}"/>
    <cellStyle name="Normal 8 3 2 7 2 4 2" xfId="28278" xr:uid="{73183D32-04EB-4A65-8BA6-88C7FBF82F39}"/>
    <cellStyle name="Normal 8 3 2 7 2 4 2 2" xfId="47040" xr:uid="{0562E3E8-8BDE-4C55-B2B7-70FFA1172621}"/>
    <cellStyle name="Normal 8 3 2 7 2 4 3" xfId="18887" xr:uid="{9EC2C844-1403-4D7D-BF43-6F85253CFD5C}"/>
    <cellStyle name="Normal 8 3 2 7 2 4 4" xfId="37659" xr:uid="{7D4C46E8-E49A-4265-8CAD-BCC717332952}"/>
    <cellStyle name="Normal 8 3 2 7 2 5" xfId="24317" xr:uid="{F3B2A992-5308-4AB2-9777-7094DAB4A62B}"/>
    <cellStyle name="Normal 8 3 2 7 2 5 2" xfId="43080" xr:uid="{95CEAA46-316E-4F23-8FDE-BC6DF0394FE3}"/>
    <cellStyle name="Normal 8 3 2 7 2 6" xfId="14926" xr:uid="{32AA3680-BB90-4354-AC06-B45E06757FAD}"/>
    <cellStyle name="Normal 8 3 2 7 2 7" xfId="33699" xr:uid="{A54933D4-EE7E-4E13-9C0C-EA6930DAB82A}"/>
    <cellStyle name="Normal 8 3 2 7 2 8" xfId="51770" xr:uid="{5791770A-4235-498E-85B8-D9E64331A24A}"/>
    <cellStyle name="Normal 8 3 2 7 2 9" xfId="5270" xr:uid="{B23F17AC-FBED-49EA-BF09-01444805AD64}"/>
    <cellStyle name="Normal 8 3 2 7 3" xfId="6046" xr:uid="{D491D114-AFD6-4BD3-8887-B0F2F135C6EA}"/>
    <cellStyle name="Normal 8 3 2 7 3 2" xfId="12452" xr:uid="{28C1BDB9-0B19-469E-AC41-1BD411990F61}"/>
    <cellStyle name="Normal 8 3 2 7 3 2 2" xfId="31241" xr:uid="{B10714DB-40DF-4F7C-B988-261C8485FCB2}"/>
    <cellStyle name="Normal 8 3 2 7 3 2 2 2" xfId="50003" xr:uid="{0DEF08C5-9B37-4221-AB68-88380733DC74}"/>
    <cellStyle name="Normal 8 3 2 7 3 2 3" xfId="21850" xr:uid="{0BCF7CB7-AD2A-4023-BBFB-4862EA29DD85}"/>
    <cellStyle name="Normal 8 3 2 7 3 2 4" xfId="40622" xr:uid="{DCE76A38-A42D-4DF9-9D0E-952704E89668}"/>
    <cellStyle name="Normal 8 3 2 7 3 3" xfId="25093" xr:uid="{D3AC1ED3-11C0-4276-8135-18221A90BDDF}"/>
    <cellStyle name="Normal 8 3 2 7 3 3 2" xfId="43855" xr:uid="{83C79596-137E-4803-8BFB-D5E03E10EC21}"/>
    <cellStyle name="Normal 8 3 2 7 3 4" xfId="15702" xr:uid="{4D059C89-48F1-40E2-8ADD-858F57A55AD6}"/>
    <cellStyle name="Normal 8 3 2 7 3 5" xfId="34474" xr:uid="{D1A6E15D-2CC6-43DF-9BE4-77173AC52998}"/>
    <cellStyle name="Normal 8 3 2 7 3 6" xfId="54733" xr:uid="{6A01D4AE-6473-4527-A097-CCA4DA8D54AE}"/>
    <cellStyle name="Normal 8 3 2 7 3 7" xfId="62586" xr:uid="{85DB4F64-37A9-4B4A-856A-9347E7C156C9}"/>
    <cellStyle name="Normal 8 3 2 7 4" xfId="4495" xr:uid="{7C745207-C892-490C-945F-2C522E8B9752}"/>
    <cellStyle name="Normal 8 3 2 7 4 2" xfId="12453" xr:uid="{A87804E5-291B-4CB7-AD77-470E31E73381}"/>
    <cellStyle name="Normal 8 3 2 7 4 2 2" xfId="31242" xr:uid="{8CADB2D3-CCF8-40A9-B384-A0E00959E42C}"/>
    <cellStyle name="Normal 8 3 2 7 4 2 2 2" xfId="50004" xr:uid="{77A13145-3886-44C6-8E28-843A5549443D}"/>
    <cellStyle name="Normal 8 3 2 7 4 2 3" xfId="21851" xr:uid="{CE9405C9-E4C8-4C1C-9CE0-F69FB840B689}"/>
    <cellStyle name="Normal 8 3 2 7 4 2 4" xfId="40623" xr:uid="{FB78FB6F-4DE0-4764-A786-FC7C8BD4C8AE}"/>
    <cellStyle name="Normal 8 3 2 7 4 3" xfId="23542" xr:uid="{1DF89B04-F0C2-47F1-8490-05F7A45233C6}"/>
    <cellStyle name="Normal 8 3 2 7 4 3 2" xfId="42305" xr:uid="{7390745E-538F-436A-8145-6EC8159F357D}"/>
    <cellStyle name="Normal 8 3 2 7 4 4" xfId="14151" xr:uid="{0591C9B7-C0A5-4E6A-A5BD-40DE76589C19}"/>
    <cellStyle name="Normal 8 3 2 7 4 5" xfId="32924" xr:uid="{A4730EC9-A349-41CA-B1F8-321C100657CB}"/>
    <cellStyle name="Normal 8 3 2 7 4 6" xfId="54734" xr:uid="{96DFF557-50B4-430C-AD28-AB35A8B7DB1C}"/>
    <cellStyle name="Normal 8 3 2 7 4 7" xfId="62587" xr:uid="{7CA9A6A6-00EB-4E56-916E-B8FB26B77661}"/>
    <cellStyle name="Normal 8 3 2 7 5" xfId="7692" xr:uid="{CAECBD9A-C212-4DA5-A62E-DCC8523F5B9C}"/>
    <cellStyle name="Normal 8 3 2 7 5 2" xfId="26726" xr:uid="{3534AFEE-611E-4D84-8F93-CA50F2154EBF}"/>
    <cellStyle name="Normal 8 3 2 7 5 2 2" xfId="45488" xr:uid="{089BD56E-5198-4477-8176-07471635405C}"/>
    <cellStyle name="Normal 8 3 2 7 5 3" xfId="17335" xr:uid="{42CF4A86-5411-4B45-8A10-BE5D04E107B0}"/>
    <cellStyle name="Normal 8 3 2 7 5 4" xfId="36107" xr:uid="{7A3C9F83-E521-4F35-9B15-BC81B44D3C94}"/>
    <cellStyle name="Normal 8 3 2 7 6" xfId="9421" xr:uid="{91671D81-93FA-47B1-BAAC-01EE0DEB9395}"/>
    <cellStyle name="Normal 8 3 2 7 6 2" xfId="28277" xr:uid="{C288ED72-E4C9-4B97-ABCE-51EDD53926FD}"/>
    <cellStyle name="Normal 8 3 2 7 6 2 2" xfId="47039" xr:uid="{1132B2D8-C8DF-43D3-BA00-F397822136EF}"/>
    <cellStyle name="Normal 8 3 2 7 6 3" xfId="18886" xr:uid="{BEF159FC-6412-43FC-B7C0-CF1AC527A62F}"/>
    <cellStyle name="Normal 8 3 2 7 6 4" xfId="37658" xr:uid="{C799BC3E-81FF-4620-B3F8-BA83E32FA9B9}"/>
    <cellStyle name="Normal 8 3 2 7 7" xfId="22957" xr:uid="{A3FBCD86-969D-4242-B1BA-6717CDA3D416}"/>
    <cellStyle name="Normal 8 3 2 7 7 2" xfId="41725" xr:uid="{76D3DC19-7DA7-440C-8E98-B60C5DAB585A}"/>
    <cellStyle name="Normal 8 3 2 7 8" xfId="13566" xr:uid="{C7CF6684-1BFC-464D-BD1C-48B619D02635}"/>
    <cellStyle name="Normal 8 3 2 7 9" xfId="32344" xr:uid="{E4A3B180-8378-42C8-9130-55B924DBE7F2}"/>
    <cellStyle name="Normal 8 3 2 8" xfId="3108" xr:uid="{D1C22BCD-0D88-48B9-A965-8E8328218B11}"/>
    <cellStyle name="Normal 8 3 2 8 10" xfId="51771" xr:uid="{6C34627C-CFD8-4A46-9FEB-E3C48A80E5D8}"/>
    <cellStyle name="Normal 8 3 2 8 11" xfId="3912" xr:uid="{FCCB6AC3-26CF-4B1B-A9BC-69728DF8CC8B}"/>
    <cellStyle name="Normal 8 3 2 8 12" xfId="59809" xr:uid="{B402AFDC-41BF-4AD6-A0A7-D02B0278F4E5}"/>
    <cellStyle name="Normal 8 3 2 8 2" xfId="3109" xr:uid="{5F471858-77FE-49F8-B2F8-6DBAB453F35D}"/>
    <cellStyle name="Normal 8 3 2 8 2 10" xfId="59810" xr:uid="{167E6BEF-A296-454B-9621-5C19CC968027}"/>
    <cellStyle name="Normal 8 3 2 8 2 2" xfId="7695" xr:uid="{9FC6A208-0075-4A51-9607-04DE323740B0}"/>
    <cellStyle name="Normal 8 3 2 8 2 2 2" xfId="12454" xr:uid="{4DFBC7B5-E5B9-43A7-BF7F-F1A81A845D7B}"/>
    <cellStyle name="Normal 8 3 2 8 2 2 2 2" xfId="31243" xr:uid="{86646385-0EDB-44D2-8AD0-FE4EE9EF7C57}"/>
    <cellStyle name="Normal 8 3 2 8 2 2 2 2 2" xfId="50005" xr:uid="{56B4B71F-D67E-4536-BC96-F5008CA5F91C}"/>
    <cellStyle name="Normal 8 3 2 8 2 2 2 3" xfId="21852" xr:uid="{8E922161-DF08-4313-8726-2B59A657F6E2}"/>
    <cellStyle name="Normal 8 3 2 8 2 2 2 4" xfId="40624" xr:uid="{EDCC86AE-CCB2-43E1-95ED-54EBFD613A72}"/>
    <cellStyle name="Normal 8 3 2 8 2 2 3" xfId="26729" xr:uid="{D7279313-A3A8-4864-9ECD-842C50FA426D}"/>
    <cellStyle name="Normal 8 3 2 8 2 2 3 2" xfId="45491" xr:uid="{66B037B0-BFA6-448F-803B-DA6032DD53CF}"/>
    <cellStyle name="Normal 8 3 2 8 2 2 4" xfId="17338" xr:uid="{686BD9A7-0814-44BA-A480-C37B04D4E40B}"/>
    <cellStyle name="Normal 8 3 2 8 2 2 5" xfId="36110" xr:uid="{91EBD291-F54D-4B05-8173-24486BC079AA}"/>
    <cellStyle name="Normal 8 3 2 8 2 2 6" xfId="54735" xr:uid="{E77CF881-2024-48D0-ABDD-B89435596075}"/>
    <cellStyle name="Normal 8 3 2 8 2 2 7" xfId="62588" xr:uid="{66A21604-A8E4-4447-B5CD-28169156EBDF}"/>
    <cellStyle name="Normal 8 3 2 8 2 3" xfId="12455" xr:uid="{AE76C1D1-D5F0-4F1B-8C1A-35A104CAB3CE}"/>
    <cellStyle name="Normal 8 3 2 8 2 3 2" xfId="31244" xr:uid="{E063072B-1B23-496C-BB6D-DAEB311EED66}"/>
    <cellStyle name="Normal 8 3 2 8 2 3 2 2" xfId="50006" xr:uid="{2C467767-767E-4EE9-AFDF-CA6001F60F28}"/>
    <cellStyle name="Normal 8 3 2 8 2 3 3" xfId="21853" xr:uid="{E39FFE79-A37F-412F-93C0-1ACE3449789E}"/>
    <cellStyle name="Normal 8 3 2 8 2 3 4" xfId="40625" xr:uid="{70786FB8-9F0A-4EDD-BB92-2054B079896D}"/>
    <cellStyle name="Normal 8 3 2 8 2 3 5" xfId="54736" xr:uid="{3716062A-6989-4099-8600-C6676C04F696}"/>
    <cellStyle name="Normal 8 3 2 8 2 3 6" xfId="62589" xr:uid="{6A532B0D-BEE9-4947-B5F8-63D91738F9FB}"/>
    <cellStyle name="Normal 8 3 2 8 2 4" xfId="9424" xr:uid="{0293381D-5903-4F2E-A1B6-3611AF9A35DE}"/>
    <cellStyle name="Normal 8 3 2 8 2 4 2" xfId="28280" xr:uid="{A8861567-5781-4229-B43D-B75E26947DA0}"/>
    <cellStyle name="Normal 8 3 2 8 2 4 2 2" xfId="47042" xr:uid="{D2F89D1C-2B97-4DC4-A4E4-1C9AF5AB6252}"/>
    <cellStyle name="Normal 8 3 2 8 2 4 3" xfId="18889" xr:uid="{E99DD035-AFA2-4113-97CA-19D61D36BDC2}"/>
    <cellStyle name="Normal 8 3 2 8 2 4 4" xfId="37661" xr:uid="{979CFAD8-BB88-467A-9783-9B5BB4D889C3}"/>
    <cellStyle name="Normal 8 3 2 8 2 5" xfId="24573" xr:uid="{B59D00CE-301D-4686-A790-E1D4D371F493}"/>
    <cellStyle name="Normal 8 3 2 8 2 5 2" xfId="43335" xr:uid="{7258BFB4-2D4F-40C7-AFB9-50A5A1215B11}"/>
    <cellStyle name="Normal 8 3 2 8 2 6" xfId="15182" xr:uid="{CB097BC8-F9B9-4FAE-AEBB-8E8826B06F4E}"/>
    <cellStyle name="Normal 8 3 2 8 2 7" xfId="33954" xr:uid="{06829F85-0470-4C84-B9D6-5626943E6AE8}"/>
    <cellStyle name="Normal 8 3 2 8 2 8" xfId="51772" xr:uid="{FFB971AE-B35F-448F-85BC-BED9827D780F}"/>
    <cellStyle name="Normal 8 3 2 8 2 9" xfId="5526" xr:uid="{F01A60E9-2C19-4510-B9F8-587D495437DA}"/>
    <cellStyle name="Normal 8 3 2 8 3" xfId="6301" xr:uid="{81BFF164-95C8-49A3-A304-0F9C0C8CAF9F}"/>
    <cellStyle name="Normal 8 3 2 8 3 2" xfId="12456" xr:uid="{FCDF3FA8-26E1-4274-BBB1-498B5D69733C}"/>
    <cellStyle name="Normal 8 3 2 8 3 2 2" xfId="31245" xr:uid="{556BFC90-9745-41C1-BFFD-34842DFFB95D}"/>
    <cellStyle name="Normal 8 3 2 8 3 2 2 2" xfId="50007" xr:uid="{DAA80C59-F154-4985-B04F-A4A64ECE7E0F}"/>
    <cellStyle name="Normal 8 3 2 8 3 2 3" xfId="21854" xr:uid="{335D6C9A-0DD1-49FD-969F-8C820B65CCD8}"/>
    <cellStyle name="Normal 8 3 2 8 3 2 4" xfId="40626" xr:uid="{14473AC4-EF0C-41F0-8194-DF402EBA1CFB}"/>
    <cellStyle name="Normal 8 3 2 8 3 3" xfId="25348" xr:uid="{36CB5A9A-2900-4C03-A84B-97A015D8BAB3}"/>
    <cellStyle name="Normal 8 3 2 8 3 3 2" xfId="44110" xr:uid="{E08ABA58-E814-44EF-893D-3D9C01ACBC25}"/>
    <cellStyle name="Normal 8 3 2 8 3 4" xfId="15957" xr:uid="{A7451358-FF62-430F-8760-8D02C15DC4B4}"/>
    <cellStyle name="Normal 8 3 2 8 3 5" xfId="34729" xr:uid="{8C7B5349-AFB8-4ABC-9DBC-6BBE7FE240F6}"/>
    <cellStyle name="Normal 8 3 2 8 3 6" xfId="54737" xr:uid="{164ECB75-308C-4998-A948-0CE4830841F6}"/>
    <cellStyle name="Normal 8 3 2 8 3 7" xfId="62590" xr:uid="{C0AA0985-93C1-4A9C-985C-F01CD2BDC6E7}"/>
    <cellStyle name="Normal 8 3 2 8 4" xfId="4750" xr:uid="{225D34A7-9395-4727-B6FC-F64E2A1F4DF4}"/>
    <cellStyle name="Normal 8 3 2 8 4 2" xfId="12457" xr:uid="{888DCDDB-D82F-4C1B-AD0A-5377F6432EC6}"/>
    <cellStyle name="Normal 8 3 2 8 4 2 2" xfId="31246" xr:uid="{20D70F5E-D110-436F-9058-342FC4E76736}"/>
    <cellStyle name="Normal 8 3 2 8 4 2 2 2" xfId="50008" xr:uid="{C086F08D-9FE3-401A-96B5-B4D207524410}"/>
    <cellStyle name="Normal 8 3 2 8 4 2 3" xfId="21855" xr:uid="{E4D3F656-856E-4660-AD05-85CB5AEADCAB}"/>
    <cellStyle name="Normal 8 3 2 8 4 2 4" xfId="40627" xr:uid="{2A859814-14DF-4386-9098-EE960C9D5630}"/>
    <cellStyle name="Normal 8 3 2 8 4 3" xfId="23797" xr:uid="{DFC329BA-68F1-49C5-A48B-2367BBC68769}"/>
    <cellStyle name="Normal 8 3 2 8 4 3 2" xfId="42560" xr:uid="{2351242E-E604-43E0-ACC5-81F1393D8F4F}"/>
    <cellStyle name="Normal 8 3 2 8 4 4" xfId="14406" xr:uid="{170E4B81-E5F2-4443-82ED-3A8946265C13}"/>
    <cellStyle name="Normal 8 3 2 8 4 5" xfId="33179" xr:uid="{DD01B18C-424B-4C97-9119-C9B5DD5F3014}"/>
    <cellStyle name="Normal 8 3 2 8 4 6" xfId="54738" xr:uid="{FADCEEFB-C5E6-424E-ACCA-D195A538DACC}"/>
    <cellStyle name="Normal 8 3 2 8 4 7" xfId="62591" xr:uid="{75A613E3-2900-4B90-9EE4-3AD2732531DA}"/>
    <cellStyle name="Normal 8 3 2 8 5" xfId="7694" xr:uid="{A1AD87EE-0874-467C-ABCF-BF3C0A5D7D5F}"/>
    <cellStyle name="Normal 8 3 2 8 5 2" xfId="26728" xr:uid="{E2DEDA90-EC39-426F-BCD7-A2107DD2EFB2}"/>
    <cellStyle name="Normal 8 3 2 8 5 2 2" xfId="45490" xr:uid="{9908F49D-4ACA-494B-A070-5514ACCA0CA9}"/>
    <cellStyle name="Normal 8 3 2 8 5 3" xfId="17337" xr:uid="{ED72CDF7-08AF-49A7-BCFA-4B1A6DF394BE}"/>
    <cellStyle name="Normal 8 3 2 8 5 4" xfId="36109" xr:uid="{3DA160DA-5917-420E-8F92-03CB8A1C63B2}"/>
    <cellStyle name="Normal 8 3 2 8 6" xfId="9423" xr:uid="{6BC9AA63-48D9-4D96-A632-DCC615897CED}"/>
    <cellStyle name="Normal 8 3 2 8 6 2" xfId="28279" xr:uid="{4719C02E-A59A-405C-A366-EC07F74B6600}"/>
    <cellStyle name="Normal 8 3 2 8 6 2 2" xfId="47041" xr:uid="{8B0BEF1C-0496-4BB8-9415-C6F29F44ED1B}"/>
    <cellStyle name="Normal 8 3 2 8 6 3" xfId="18888" xr:uid="{CDC12580-EEED-41BD-864A-2B4C5059D058}"/>
    <cellStyle name="Normal 8 3 2 8 6 4" xfId="37660" xr:uid="{D370196D-D85F-41FC-B5C8-0B679C215F86}"/>
    <cellStyle name="Normal 8 3 2 8 7" xfId="22958" xr:uid="{26FDF7FB-808B-4EA3-A8ED-80FEA7B1BC9C}"/>
    <cellStyle name="Normal 8 3 2 8 7 2" xfId="41726" xr:uid="{A1EDBA24-8461-45D5-BC5C-C483BF6B44FE}"/>
    <cellStyle name="Normal 8 3 2 8 8" xfId="13567" xr:uid="{BFFBED4A-CC21-4F52-B25C-346EE3894A95}"/>
    <cellStyle name="Normal 8 3 2 8 9" xfId="32345" xr:uid="{F004A08D-D0A9-4E93-8754-38757843DCCD}"/>
    <cellStyle name="Normal 8 3 2 9" xfId="3110" xr:uid="{06B287B3-B49F-42E7-86B3-960FE4DA139C}"/>
    <cellStyle name="Normal 8 3 2 9 10" xfId="51773" xr:uid="{607D018B-0974-43F9-B281-5191B0A514D3}"/>
    <cellStyle name="Normal 8 3 2 9 11" xfId="3913" xr:uid="{D42C23A3-20A6-414F-A2AD-4F3EDC8FF4B6}"/>
    <cellStyle name="Normal 8 3 2 9 12" xfId="59811" xr:uid="{5C8103EB-B1D0-4219-AC6B-22489158C1E9}"/>
    <cellStyle name="Normal 8 3 2 9 2" xfId="3111" xr:uid="{1E1B7702-B0AB-4B59-9CAB-11DE044CC085}"/>
    <cellStyle name="Normal 8 3 2 9 2 10" xfId="59812" xr:uid="{6947B569-7077-4123-91D1-F164B1803C9B}"/>
    <cellStyle name="Normal 8 3 2 9 2 2" xfId="7697" xr:uid="{8D583AEA-5504-48F9-BBE1-CA983BFAD32B}"/>
    <cellStyle name="Normal 8 3 2 9 2 2 2" xfId="12458" xr:uid="{A66FCB1F-48EB-4C7B-B89A-8C076CE27767}"/>
    <cellStyle name="Normal 8 3 2 9 2 2 2 2" xfId="31247" xr:uid="{F7284D01-E814-4E86-8E02-2B0759372E61}"/>
    <cellStyle name="Normal 8 3 2 9 2 2 2 2 2" xfId="50009" xr:uid="{282CCFDF-5375-41BB-A962-79F70436A540}"/>
    <cellStyle name="Normal 8 3 2 9 2 2 2 3" xfId="21856" xr:uid="{03818489-D59D-41C2-9CBA-E36D5F3FF66C}"/>
    <cellStyle name="Normal 8 3 2 9 2 2 2 4" xfId="40628" xr:uid="{91635879-82E0-4294-9951-A833D4DF4B2D}"/>
    <cellStyle name="Normal 8 3 2 9 2 2 3" xfId="26731" xr:uid="{E94EE09C-349D-4664-B653-3FF183AAE7CB}"/>
    <cellStyle name="Normal 8 3 2 9 2 2 3 2" xfId="45493" xr:uid="{0FA84C15-8471-47AE-AB14-84B2FCF949D2}"/>
    <cellStyle name="Normal 8 3 2 9 2 2 4" xfId="17340" xr:uid="{389ABF93-14A0-40B6-92CE-C74DB82163E6}"/>
    <cellStyle name="Normal 8 3 2 9 2 2 5" xfId="36112" xr:uid="{FF340F25-64B9-4D97-9F65-DE7E34ACEBC3}"/>
    <cellStyle name="Normal 8 3 2 9 2 2 6" xfId="54739" xr:uid="{27E373AB-8CD4-4ACB-B086-5B9F5A944476}"/>
    <cellStyle name="Normal 8 3 2 9 2 2 7" xfId="62592" xr:uid="{E6AA35DD-B5CF-42E7-8A78-9EB2E962AD96}"/>
    <cellStyle name="Normal 8 3 2 9 2 3" xfId="12459" xr:uid="{FFC187E0-7661-42E0-A15E-CFA87B718983}"/>
    <cellStyle name="Normal 8 3 2 9 2 3 2" xfId="31248" xr:uid="{59F37549-51EB-4E12-A037-B3DBB52657FB}"/>
    <cellStyle name="Normal 8 3 2 9 2 3 2 2" xfId="50010" xr:uid="{B48DB30C-130C-4A96-A1F4-3403F0E77664}"/>
    <cellStyle name="Normal 8 3 2 9 2 3 3" xfId="21857" xr:uid="{6391A12F-CAE0-49E3-90F6-F206799725F2}"/>
    <cellStyle name="Normal 8 3 2 9 2 3 4" xfId="40629" xr:uid="{912DF82E-8EA1-46D6-BEAF-D3A48F843632}"/>
    <cellStyle name="Normal 8 3 2 9 2 3 5" xfId="54740" xr:uid="{28745F42-A305-40C1-9C85-E0C9A1C5E43F}"/>
    <cellStyle name="Normal 8 3 2 9 2 3 6" xfId="62593" xr:uid="{7D678CC8-8DA7-428B-BBFD-B7AA38036F77}"/>
    <cellStyle name="Normal 8 3 2 9 2 4" xfId="9426" xr:uid="{D5F226B9-527C-4EED-B7F2-5F6C659ACA62}"/>
    <cellStyle name="Normal 8 3 2 9 2 4 2" xfId="28282" xr:uid="{F17C99D2-A8DE-4762-AF4C-8F64AC5F0235}"/>
    <cellStyle name="Normal 8 3 2 9 2 4 2 2" xfId="47044" xr:uid="{F062E7E5-02B4-45FF-99F5-7D8FD4C981B2}"/>
    <cellStyle name="Normal 8 3 2 9 2 4 3" xfId="18891" xr:uid="{9719ABEC-2143-4DD3-836B-7A54B8ECB311}"/>
    <cellStyle name="Normal 8 3 2 9 2 4 4" xfId="37663" xr:uid="{270F2FC3-28F5-47B0-9729-4BC4C5A5F12F}"/>
    <cellStyle name="Normal 8 3 2 9 2 5" xfId="24619" xr:uid="{1E2252AE-F534-404D-B8F5-6BE45D0284CA}"/>
    <cellStyle name="Normal 8 3 2 9 2 5 2" xfId="43381" xr:uid="{42032C73-7318-4D90-A709-98AF443B4A74}"/>
    <cellStyle name="Normal 8 3 2 9 2 6" xfId="15228" xr:uid="{08FF5BCF-5086-4524-A56B-AECBEF866EDA}"/>
    <cellStyle name="Normal 8 3 2 9 2 7" xfId="34000" xr:uid="{C9DFF0FC-A737-419D-94B3-06765F255165}"/>
    <cellStyle name="Normal 8 3 2 9 2 8" xfId="51774" xr:uid="{7441BAA5-706E-4493-B065-506BA58CA2A3}"/>
    <cellStyle name="Normal 8 3 2 9 2 9" xfId="5572" xr:uid="{2346636B-9FDD-4010-93EA-EE70C74CEEC3}"/>
    <cellStyle name="Normal 8 3 2 9 3" xfId="6347" xr:uid="{22685784-2571-4B87-BDD5-97EA0C83B738}"/>
    <cellStyle name="Normal 8 3 2 9 3 2" xfId="12460" xr:uid="{EC604DA8-AFB2-485F-944D-953B318E3E05}"/>
    <cellStyle name="Normal 8 3 2 9 3 2 2" xfId="31249" xr:uid="{F2931603-EDC5-4061-8CFD-E48BC35DDDBF}"/>
    <cellStyle name="Normal 8 3 2 9 3 2 2 2" xfId="50011" xr:uid="{49705F76-7612-493F-BF25-66964384A270}"/>
    <cellStyle name="Normal 8 3 2 9 3 2 3" xfId="21858" xr:uid="{704C3008-210B-4B32-BA76-63E5FE37070A}"/>
    <cellStyle name="Normal 8 3 2 9 3 2 4" xfId="40630" xr:uid="{34B75797-26B3-42C5-805C-0B967974F1D2}"/>
    <cellStyle name="Normal 8 3 2 9 3 3" xfId="25394" xr:uid="{4310CC30-EDAC-4E2B-A1A3-01A48F4924D7}"/>
    <cellStyle name="Normal 8 3 2 9 3 3 2" xfId="44156" xr:uid="{874AA10A-8188-460D-AEDE-088DFFEA2161}"/>
    <cellStyle name="Normal 8 3 2 9 3 4" xfId="16003" xr:uid="{995A2578-05CB-4CA8-A8FA-483B0B433819}"/>
    <cellStyle name="Normal 8 3 2 9 3 5" xfId="34775" xr:uid="{E5A43638-A579-421A-87CC-FB19016B3D50}"/>
    <cellStyle name="Normal 8 3 2 9 3 6" xfId="54741" xr:uid="{74AF0D3F-8737-49F1-8195-ED2EE6677379}"/>
    <cellStyle name="Normal 8 3 2 9 3 7" xfId="62594" xr:uid="{8D7DA8D6-4CD3-409D-9986-484A8F0E2F45}"/>
    <cellStyle name="Normal 8 3 2 9 4" xfId="4796" xr:uid="{BE78FDA6-E2A2-4513-B800-DDCDD351795C}"/>
    <cellStyle name="Normal 8 3 2 9 4 2" xfId="12461" xr:uid="{BBF1260F-47D0-4134-AE7B-B649981407FC}"/>
    <cellStyle name="Normal 8 3 2 9 4 2 2" xfId="31250" xr:uid="{B825E59F-946B-463C-A4B7-842709BB5B65}"/>
    <cellStyle name="Normal 8 3 2 9 4 2 2 2" xfId="50012" xr:uid="{B6EF7C25-B0C5-4E1A-A5C7-714CADDEE3C8}"/>
    <cellStyle name="Normal 8 3 2 9 4 2 3" xfId="21859" xr:uid="{DDBB3A1C-8306-47F8-8064-E58D93471319}"/>
    <cellStyle name="Normal 8 3 2 9 4 2 4" xfId="40631" xr:uid="{0EC68DCF-48EF-484A-AEAC-C46AAA8CCF83}"/>
    <cellStyle name="Normal 8 3 2 9 4 3" xfId="23843" xr:uid="{08ABDFCF-E850-4980-8F14-C2F688D6DAA3}"/>
    <cellStyle name="Normal 8 3 2 9 4 3 2" xfId="42606" xr:uid="{443ADAB8-50C6-4F7E-B7EF-774404396BB3}"/>
    <cellStyle name="Normal 8 3 2 9 4 4" xfId="14452" xr:uid="{F58A5CB7-9C8F-434E-9976-B1E7BC6FD4E5}"/>
    <cellStyle name="Normal 8 3 2 9 4 5" xfId="33225" xr:uid="{127D0205-5BA1-439B-BABA-E7EE1E7B7B55}"/>
    <cellStyle name="Normal 8 3 2 9 4 6" xfId="54742" xr:uid="{745C9568-A2C2-4838-9297-3E7F114FFADF}"/>
    <cellStyle name="Normal 8 3 2 9 4 7" xfId="62595" xr:uid="{F1F8AFE1-6939-4324-8EC1-234F85FB8A8F}"/>
    <cellStyle name="Normal 8 3 2 9 5" xfId="7696" xr:uid="{2E446743-4F6C-4ACC-8F77-7F728DFA6DC0}"/>
    <cellStyle name="Normal 8 3 2 9 5 2" xfId="26730" xr:uid="{89B53955-090D-4E46-B6F4-1622D2E9FCD0}"/>
    <cellStyle name="Normal 8 3 2 9 5 2 2" xfId="45492" xr:uid="{D66E2892-F51F-4770-9178-E013A28CBA4B}"/>
    <cellStyle name="Normal 8 3 2 9 5 3" xfId="17339" xr:uid="{8BD4CB5E-F805-41B9-8535-A653C57F6C54}"/>
    <cellStyle name="Normal 8 3 2 9 5 4" xfId="36111" xr:uid="{54DC8D00-308D-465F-9DA9-D738E5D65854}"/>
    <cellStyle name="Normal 8 3 2 9 6" xfId="9425" xr:uid="{0E783918-A679-465E-81AD-2EC1658A1118}"/>
    <cellStyle name="Normal 8 3 2 9 6 2" xfId="28281" xr:uid="{1D8952F9-A2AF-4903-8C48-E583D438D75B}"/>
    <cellStyle name="Normal 8 3 2 9 6 2 2" xfId="47043" xr:uid="{2E0863F1-F432-440D-8E16-9F5326EE82FA}"/>
    <cellStyle name="Normal 8 3 2 9 6 3" xfId="18890" xr:uid="{A2E74115-660D-4AEB-A426-205F4F1236F4}"/>
    <cellStyle name="Normal 8 3 2 9 6 4" xfId="37662" xr:uid="{9D640271-A72E-4FA7-ADFC-3500CFA2EC07}"/>
    <cellStyle name="Normal 8 3 2 9 7" xfId="22959" xr:uid="{51D7D6BC-F5B5-4750-A5A3-116FB90C1CC4}"/>
    <cellStyle name="Normal 8 3 2 9 7 2" xfId="41727" xr:uid="{461630D1-C328-441A-9DFE-682EE6B13C1C}"/>
    <cellStyle name="Normal 8 3 2 9 8" xfId="13568" xr:uid="{72F5D9B6-7FCF-4007-B8E9-6307E488A6CB}"/>
    <cellStyle name="Normal 8 3 2 9 9" xfId="32346" xr:uid="{DD02F1BA-60C7-4DAE-ABA9-C16B6B9A2914}"/>
    <cellStyle name="Normal 8 3 20" xfId="3894" xr:uid="{429F9E18-7597-43BD-931E-B8ECED6F92BC}"/>
    <cellStyle name="Normal 8 3 21" xfId="58377" xr:uid="{4EBC491E-6B64-4A34-B0EC-0D3FADAFBC1C}"/>
    <cellStyle name="Normal 8 3 3" xfId="1093" xr:uid="{666642A7-74EB-456D-8CA0-2F3677887ADD}"/>
    <cellStyle name="Normal 8 3 3 10" xfId="13569" xr:uid="{8281786A-9AA2-4F8D-BE78-52E617189E0E}"/>
    <cellStyle name="Normal 8 3 3 11" xfId="32347" xr:uid="{290E0BEE-46F0-4A84-9542-F5ECE29EBC74}"/>
    <cellStyle name="Normal 8 3 3 12" xfId="51775" xr:uid="{0DF8E3A8-27BC-4C94-8965-399FE7924C5B}"/>
    <cellStyle name="Normal 8 3 3 13" xfId="3914" xr:uid="{51A38864-E15F-450A-A13A-896FFCD14765}"/>
    <cellStyle name="Normal 8 3 3 14" xfId="59813" xr:uid="{2FF2AF84-7BF8-4248-BAE1-2C69054611EA}"/>
    <cellStyle name="Normal 8 3 3 2" xfId="1189" xr:uid="{3B60B59B-68DB-4073-8997-1A47B7300EB8}"/>
    <cellStyle name="Normal 8 3 3 2 10" xfId="51776" xr:uid="{7BE499E7-6509-495C-B99C-08C2352ED337}"/>
    <cellStyle name="Normal 8 3 3 2 11" xfId="3915" xr:uid="{4F482A0B-2315-442C-9B04-584BFB4BB08A}"/>
    <cellStyle name="Normal 8 3 3 2 12" xfId="59814" xr:uid="{6C4AE0C6-418A-4B80-BAB2-2382FFE45979}"/>
    <cellStyle name="Normal 8 3 3 2 2" xfId="1395" xr:uid="{583D3D94-3815-4238-A5BC-EAF34E705F11}"/>
    <cellStyle name="Normal 8 3 3 2 2 10" xfId="59815" xr:uid="{181365B0-651E-4BA5-B910-2928CCBD2A15}"/>
    <cellStyle name="Normal 8 3 3 2 2 2" xfId="2053" xr:uid="{CD6793D5-2C34-4F87-94D9-30293C250862}"/>
    <cellStyle name="Normal 8 3 3 2 2 2 2" xfId="12462" xr:uid="{8235B4E8-DEE1-4189-A8DE-79E45CCCDB95}"/>
    <cellStyle name="Normal 8 3 3 2 2 2 2 2" xfId="31251" xr:uid="{3D1128BF-5862-4D81-A2A8-C4EDF0DC26CB}"/>
    <cellStyle name="Normal 8 3 3 2 2 2 2 2 2" xfId="50013" xr:uid="{53C37150-4EAB-416B-9471-F2F6FB4DCEAF}"/>
    <cellStyle name="Normal 8 3 3 2 2 2 2 3" xfId="21860" xr:uid="{DC558A9E-6C98-40F3-8DC6-7E9785CAEA18}"/>
    <cellStyle name="Normal 8 3 3 2 2 2 2 4" xfId="40632" xr:uid="{ACEA33ED-41AE-4A0E-B3F2-A728BB786B4A}"/>
    <cellStyle name="Normal 8 3 3 2 2 2 3" xfId="26734" xr:uid="{7EB3D7F1-E890-464E-A55D-3F21F736603C}"/>
    <cellStyle name="Normal 8 3 3 2 2 2 3 2" xfId="45496" xr:uid="{50D03D4D-4A9B-45DE-BBA6-BE129820DED0}"/>
    <cellStyle name="Normal 8 3 3 2 2 2 4" xfId="17343" xr:uid="{676AE97B-D5D8-4A59-BFEE-099154EB00CA}"/>
    <cellStyle name="Normal 8 3 3 2 2 2 5" xfId="36115" xr:uid="{E42BF69B-1D1D-4F78-970B-AFBE27753610}"/>
    <cellStyle name="Normal 8 3 3 2 2 2 6" xfId="54743" xr:uid="{943F9C66-2356-452B-935A-2C36520AC05F}"/>
    <cellStyle name="Normal 8 3 3 2 2 2 7" xfId="7700" xr:uid="{6DED2B97-5BB3-4D11-9220-475927A355A2}"/>
    <cellStyle name="Normal 8 3 3 2 2 3" xfId="12463" xr:uid="{35C67EF0-0C99-4D3B-8A2E-1C8A76880CB6}"/>
    <cellStyle name="Normal 8 3 3 2 2 3 2" xfId="31252" xr:uid="{624AF657-7114-4DB2-8EAB-938686F6144D}"/>
    <cellStyle name="Normal 8 3 3 2 2 3 2 2" xfId="50014" xr:uid="{791980AE-3FD9-4F95-89DB-84012832C60D}"/>
    <cellStyle name="Normal 8 3 3 2 2 3 3" xfId="21861" xr:uid="{F5151B2B-10C0-4EE4-AA18-9D0DB4B0EADB}"/>
    <cellStyle name="Normal 8 3 3 2 2 3 4" xfId="40633" xr:uid="{97129347-203B-4295-8AD7-C6BB2B1C134C}"/>
    <cellStyle name="Normal 8 3 3 2 2 3 5" xfId="54744" xr:uid="{532F6145-F1C1-4744-9161-812487AA37B1}"/>
    <cellStyle name="Normal 8 3 3 2 2 3 6" xfId="62596" xr:uid="{D9C31D22-43BC-4650-ABE4-C9C6B35510F8}"/>
    <cellStyle name="Normal 8 3 3 2 2 4" xfId="9429" xr:uid="{22C52731-96C6-4B51-9018-C3BE9A3965F8}"/>
    <cellStyle name="Normal 8 3 3 2 2 4 2" xfId="28285" xr:uid="{9926D87F-0D5E-411F-9CCC-F1CAF222D197}"/>
    <cellStyle name="Normal 8 3 3 2 2 4 2 2" xfId="47047" xr:uid="{E18196E7-B4D8-4464-AC64-EB3DF15B7FA9}"/>
    <cellStyle name="Normal 8 3 3 2 2 4 3" xfId="18894" xr:uid="{101D2C5E-DA6C-4D13-A698-BC73CB822F15}"/>
    <cellStyle name="Normal 8 3 3 2 2 4 4" xfId="37666" xr:uid="{2DF7E6E0-65E7-4B85-A695-7DBC13B2AE61}"/>
    <cellStyle name="Normal 8 3 3 2 2 5" xfId="24122" xr:uid="{11B9DB1B-13C6-4D96-B012-F3B1EE85509A}"/>
    <cellStyle name="Normal 8 3 3 2 2 5 2" xfId="42885" xr:uid="{AED486EE-A976-4A7E-B5ED-4F53941F888D}"/>
    <cellStyle name="Normal 8 3 3 2 2 6" xfId="14731" xr:uid="{9740C602-54B5-46D4-9C4B-44D7972DC351}"/>
    <cellStyle name="Normal 8 3 3 2 2 7" xfId="33504" xr:uid="{3096339B-D71F-4F31-88BD-9D432ADDF250}"/>
    <cellStyle name="Normal 8 3 3 2 2 8" xfId="51777" xr:uid="{1FCA5091-8A97-46E4-8163-E06D632B6B85}"/>
    <cellStyle name="Normal 8 3 3 2 2 9" xfId="5075" xr:uid="{DDCA396C-D839-45B7-AA02-516328193733}"/>
    <cellStyle name="Normal 8 3 3 2 3" xfId="1847" xr:uid="{17A6B974-4676-4A4B-AC1A-199E2784A28B}"/>
    <cellStyle name="Normal 8 3 3 2 3 2" xfId="12464" xr:uid="{5AD3C9AD-DBF7-496E-B816-561EDBCDD6FB}"/>
    <cellStyle name="Normal 8 3 3 2 3 2 2" xfId="31253" xr:uid="{D61F7962-D202-44BD-9A13-A6BFBD8DEC8F}"/>
    <cellStyle name="Normal 8 3 3 2 3 2 2 2" xfId="50015" xr:uid="{BF5226D7-1F17-4ED5-B4C6-CFBBD031D2DA}"/>
    <cellStyle name="Normal 8 3 3 2 3 2 3" xfId="21862" xr:uid="{FB44C8B5-DBB0-40E0-9590-7D3725BE4627}"/>
    <cellStyle name="Normal 8 3 3 2 3 2 4" xfId="40634" xr:uid="{B6728787-C26E-4DB1-BD83-0BD1D0385F8F}"/>
    <cellStyle name="Normal 8 3 3 2 3 3" xfId="24898" xr:uid="{89920080-A1F6-4175-A5AA-F7F46C4F8B61}"/>
    <cellStyle name="Normal 8 3 3 2 3 3 2" xfId="43660" xr:uid="{5CC1BA3C-3909-4D6B-A967-416F64646AAA}"/>
    <cellStyle name="Normal 8 3 3 2 3 4" xfId="15507" xr:uid="{539F4F9F-6BB4-4863-83D8-2DFAFEEFBD93}"/>
    <cellStyle name="Normal 8 3 3 2 3 5" xfId="34279" xr:uid="{5F2992AE-1464-44AD-B388-85D609B9BB0B}"/>
    <cellStyle name="Normal 8 3 3 2 3 6" xfId="54745" xr:uid="{042E54D5-2A5D-4FC5-A9DF-971AA82A93DE}"/>
    <cellStyle name="Normal 8 3 3 2 3 7" xfId="5851" xr:uid="{2FEEDA7E-8C52-4404-A6FE-09E09AD2554A}"/>
    <cellStyle name="Normal 8 3 3 2 4" xfId="1641" xr:uid="{AD2E6EEC-9260-43DF-B57F-6F508FA38B0B}"/>
    <cellStyle name="Normal 8 3 3 2 4 2" xfId="12465" xr:uid="{9E7FC0F9-5A59-4874-9B08-95CD38384786}"/>
    <cellStyle name="Normal 8 3 3 2 4 2 2" xfId="31254" xr:uid="{61261E3E-9009-4A18-8524-80F6718DC2AD}"/>
    <cellStyle name="Normal 8 3 3 2 4 2 2 2" xfId="50016" xr:uid="{DDE5DB8C-EEE7-4C17-B9F8-DC47E5C48347}"/>
    <cellStyle name="Normal 8 3 3 2 4 2 3" xfId="21863" xr:uid="{432F9561-5E6C-4C7D-8277-1041996C3D32}"/>
    <cellStyle name="Normal 8 3 3 2 4 2 4" xfId="40635" xr:uid="{3AEAC3CE-87A5-4D8A-B382-E1B167A5C4BC}"/>
    <cellStyle name="Normal 8 3 3 2 4 3" xfId="23347" xr:uid="{750ECAA7-B413-48E9-BCAB-CD1D97032108}"/>
    <cellStyle name="Normal 8 3 3 2 4 3 2" xfId="42110" xr:uid="{1904207B-C028-4653-8DFB-A39B5EDD1AD6}"/>
    <cellStyle name="Normal 8 3 3 2 4 4" xfId="13956" xr:uid="{0A268A95-0AA3-4080-8B82-8C91FD7ED8BE}"/>
    <cellStyle name="Normal 8 3 3 2 4 5" xfId="32729" xr:uid="{916B667F-B566-4599-81FD-6A0C2A53F617}"/>
    <cellStyle name="Normal 8 3 3 2 4 6" xfId="54746" xr:uid="{2D3F56DC-16B3-48C7-90FE-06E6EC8F286E}"/>
    <cellStyle name="Normal 8 3 3 2 4 7" xfId="4300" xr:uid="{5DEF651A-FFFE-4630-A617-7D660A4EE797}"/>
    <cellStyle name="Normal 8 3 3 2 5" xfId="7699" xr:uid="{C91B2E57-ACB0-4616-8FD8-97D7699153F1}"/>
    <cellStyle name="Normal 8 3 3 2 5 2" xfId="26733" xr:uid="{664FD445-C963-424B-BC5B-04B3F255FF4B}"/>
    <cellStyle name="Normal 8 3 3 2 5 2 2" xfId="45495" xr:uid="{4254ACCB-1EC2-4D1B-BB67-A66D6D46EE70}"/>
    <cellStyle name="Normal 8 3 3 2 5 3" xfId="17342" xr:uid="{89793B9B-8016-45A4-9F7E-89626F03FAD0}"/>
    <cellStyle name="Normal 8 3 3 2 5 4" xfId="36114" xr:uid="{8C1893F8-22AE-4DA1-B39C-B035BE637BFF}"/>
    <cellStyle name="Normal 8 3 3 2 6" xfId="9428" xr:uid="{DC712B23-A417-450F-AC22-A2AA72AD2251}"/>
    <cellStyle name="Normal 8 3 3 2 6 2" xfId="28284" xr:uid="{FBB5BB1D-508C-4378-89F7-A59F2BCE3F48}"/>
    <cellStyle name="Normal 8 3 3 2 6 2 2" xfId="47046" xr:uid="{13B23B6E-E11A-413C-88CE-560870F1BCE3}"/>
    <cellStyle name="Normal 8 3 3 2 6 3" xfId="18893" xr:uid="{4A9922AA-4CE2-405E-A863-6E86AF8435F8}"/>
    <cellStyle name="Normal 8 3 3 2 6 4" xfId="37665" xr:uid="{8F4174FF-7DCD-4D91-8EDF-E4DEA85AA53D}"/>
    <cellStyle name="Normal 8 3 3 2 7" xfId="22961" xr:uid="{4919D445-089C-4F9C-BC7F-C5E09CED1369}"/>
    <cellStyle name="Normal 8 3 3 2 7 2" xfId="41729" xr:uid="{B019A225-818F-4F01-B222-24A1A1125A47}"/>
    <cellStyle name="Normal 8 3 3 2 8" xfId="13570" xr:uid="{E0831134-885A-4F26-BADB-8500C4AB1A17}"/>
    <cellStyle name="Normal 8 3 3 2 9" xfId="32348" xr:uid="{3FEFFEF3-FB54-43D4-9352-285E89334A01}"/>
    <cellStyle name="Normal 8 3 3 3" xfId="1312" xr:uid="{229B04C8-D9A6-43B4-BDCC-2393426191CF}"/>
    <cellStyle name="Normal 8 3 3 3 10" xfId="51778" xr:uid="{7EE4F7C8-4E82-4E22-9D06-7919309456FE}"/>
    <cellStyle name="Normal 8 3 3 3 11" xfId="3916" xr:uid="{C51DAB49-B23D-4B3D-B6CD-C11E4ABAE385}"/>
    <cellStyle name="Normal 8 3 3 3 12" xfId="59816" xr:uid="{6BC624D0-01DC-4562-9A93-1045C6421B3C}"/>
    <cellStyle name="Normal 8 3 3 3 2" xfId="1970" xr:uid="{1F0CCC26-F3F4-465A-B2C2-EC66A745CFEE}"/>
    <cellStyle name="Normal 8 3 3 3 2 10" xfId="59817" xr:uid="{05A80465-A87B-4059-B937-380807144A2E}"/>
    <cellStyle name="Normal 8 3 3 3 2 2" xfId="7702" xr:uid="{CAE2113F-FB4C-48AD-8E8C-E2A13C6E7BF0}"/>
    <cellStyle name="Normal 8 3 3 3 2 2 2" xfId="12466" xr:uid="{8B15B644-FACB-45AD-8A64-84C58DAF1011}"/>
    <cellStyle name="Normal 8 3 3 3 2 2 2 2" xfId="31255" xr:uid="{7B1C8768-44A9-47F0-9C84-6AC450B5433B}"/>
    <cellStyle name="Normal 8 3 3 3 2 2 2 2 2" xfId="50017" xr:uid="{5A5AFC08-99C6-4691-A4AE-5EDCB336D2D7}"/>
    <cellStyle name="Normal 8 3 3 3 2 2 2 3" xfId="21864" xr:uid="{B9045E07-64D6-4C4F-B5AF-115790906D84}"/>
    <cellStyle name="Normal 8 3 3 3 2 2 2 4" xfId="40636" xr:uid="{8032FC29-CF49-4738-9490-495E71CE82BF}"/>
    <cellStyle name="Normal 8 3 3 3 2 2 3" xfId="26736" xr:uid="{24F61B2B-13F3-4195-A7AD-9ED1C2452BCB}"/>
    <cellStyle name="Normal 8 3 3 3 2 2 3 2" xfId="45498" xr:uid="{587EFA74-208B-433A-92A9-0ACB843BAC31}"/>
    <cellStyle name="Normal 8 3 3 3 2 2 4" xfId="17345" xr:uid="{2B1A575F-4417-4BF0-9989-FC07845B1140}"/>
    <cellStyle name="Normal 8 3 3 3 2 2 5" xfId="36117" xr:uid="{67B99531-C61D-46F6-9533-BD9EADA4CC81}"/>
    <cellStyle name="Normal 8 3 3 3 2 2 6" xfId="54747" xr:uid="{FBDC895D-C28F-4E02-B9DA-9BA051139360}"/>
    <cellStyle name="Normal 8 3 3 3 2 2 7" xfId="62597" xr:uid="{33A68431-6F30-47AF-BEC2-9970313B5840}"/>
    <cellStyle name="Normal 8 3 3 3 2 3" xfId="12467" xr:uid="{429C2C34-3FC1-48E6-98A8-8F95DD292415}"/>
    <cellStyle name="Normal 8 3 3 3 2 3 2" xfId="31256" xr:uid="{93B5E1D1-3BA6-442D-AACB-3BAB15719F8E}"/>
    <cellStyle name="Normal 8 3 3 3 2 3 2 2" xfId="50018" xr:uid="{ABA8C32D-809B-4734-B0E9-04F799787E65}"/>
    <cellStyle name="Normal 8 3 3 3 2 3 3" xfId="21865" xr:uid="{34FE3189-BE15-414E-87B3-B05A49D9030D}"/>
    <cellStyle name="Normal 8 3 3 3 2 3 4" xfId="40637" xr:uid="{604275F8-3B4F-4CFA-8D5A-2FB16B51253F}"/>
    <cellStyle name="Normal 8 3 3 3 2 3 5" xfId="54748" xr:uid="{19122887-DB94-40C1-9397-40D21E614225}"/>
    <cellStyle name="Normal 8 3 3 3 2 3 6" xfId="62598" xr:uid="{E710DC58-7376-4B34-99A1-74924E4C52B3}"/>
    <cellStyle name="Normal 8 3 3 3 2 4" xfId="9431" xr:uid="{1E046BA1-33A3-4F22-BEE8-0EEBB46EF322}"/>
    <cellStyle name="Normal 8 3 3 3 2 4 2" xfId="28287" xr:uid="{165C6E1C-5EB3-4B5A-95EA-AE7DD9355E2F}"/>
    <cellStyle name="Normal 8 3 3 3 2 4 2 2" xfId="47049" xr:uid="{50749D73-06AC-48B6-9623-A78B0835F684}"/>
    <cellStyle name="Normal 8 3 3 3 2 4 3" xfId="18896" xr:uid="{A009E258-78E8-400C-B613-4ED04DC45B39}"/>
    <cellStyle name="Normal 8 3 3 3 2 4 4" xfId="37668" xr:uid="{8AB495EB-A46D-438E-B39E-1F8064D3316A}"/>
    <cellStyle name="Normal 8 3 3 3 2 5" xfId="24340" xr:uid="{26DA34B3-F432-4F3D-8EBE-1153BF62C8CF}"/>
    <cellStyle name="Normal 8 3 3 3 2 5 2" xfId="43103" xr:uid="{5B4FFDBC-F72C-4665-8B01-2E99D75DBBF8}"/>
    <cellStyle name="Normal 8 3 3 3 2 6" xfId="14949" xr:uid="{0FF0A3AE-02A2-4490-9DEC-13A7C4ADE819}"/>
    <cellStyle name="Normal 8 3 3 3 2 7" xfId="33722" xr:uid="{366CFC95-9DA0-424C-8B23-110E4A07867A}"/>
    <cellStyle name="Normal 8 3 3 3 2 8" xfId="51779" xr:uid="{D8393706-5612-4F97-B0DB-C5BBFB5BE3B7}"/>
    <cellStyle name="Normal 8 3 3 3 2 9" xfId="5293" xr:uid="{9A932625-1C67-41A7-BADC-2A138EE890E6}"/>
    <cellStyle name="Normal 8 3 3 3 3" xfId="6069" xr:uid="{15272A2F-8157-41C6-AF8F-BB93661629C9}"/>
    <cellStyle name="Normal 8 3 3 3 3 2" xfId="12468" xr:uid="{1D61C95F-1FAF-4A4D-862C-ED98318C72BC}"/>
    <cellStyle name="Normal 8 3 3 3 3 2 2" xfId="31257" xr:uid="{ADC67FD2-6E89-4798-A12C-DBE7840FE20F}"/>
    <cellStyle name="Normal 8 3 3 3 3 2 2 2" xfId="50019" xr:uid="{3D1AAF5E-8CB9-405B-A58D-F03CFC838A44}"/>
    <cellStyle name="Normal 8 3 3 3 3 2 3" xfId="21866" xr:uid="{A8983684-8401-4041-A162-3C857E83CE8E}"/>
    <cellStyle name="Normal 8 3 3 3 3 2 4" xfId="40638" xr:uid="{6DB3DE73-7DAC-4DAB-A28B-DB62CFB00EAA}"/>
    <cellStyle name="Normal 8 3 3 3 3 3" xfId="25116" xr:uid="{3877AD90-27E1-437B-B9A5-B5BA9E05CFE4}"/>
    <cellStyle name="Normal 8 3 3 3 3 3 2" xfId="43878" xr:uid="{3D7BC960-1EB9-4BC9-82AF-D280A4F28C5A}"/>
    <cellStyle name="Normal 8 3 3 3 3 4" xfId="15725" xr:uid="{441D7482-8E80-414F-B8B5-76176764940F}"/>
    <cellStyle name="Normal 8 3 3 3 3 5" xfId="34497" xr:uid="{C8312B99-DEE0-4076-BA24-3E0D77CA781A}"/>
    <cellStyle name="Normal 8 3 3 3 3 6" xfId="54749" xr:uid="{7142FE4D-99F9-42CD-B744-B2950D596954}"/>
    <cellStyle name="Normal 8 3 3 3 3 7" xfId="62599" xr:uid="{ECD5EB4D-0A45-46EC-B676-463E23C3C638}"/>
    <cellStyle name="Normal 8 3 3 3 4" xfId="4518" xr:uid="{BF7895B9-6A57-4C4E-A111-E0E32298F629}"/>
    <cellStyle name="Normal 8 3 3 3 4 2" xfId="12469" xr:uid="{EE283175-B14F-43EA-9892-1D21FBE53677}"/>
    <cellStyle name="Normal 8 3 3 3 4 2 2" xfId="31258" xr:uid="{989E86CA-4B3D-4E31-AFE1-945293116AC5}"/>
    <cellStyle name="Normal 8 3 3 3 4 2 2 2" xfId="50020" xr:uid="{B0E4486A-1FD5-441C-AB78-E8A9E4711F55}"/>
    <cellStyle name="Normal 8 3 3 3 4 2 3" xfId="21867" xr:uid="{B59D641B-FD8A-4900-94C7-D25AAE64DDB3}"/>
    <cellStyle name="Normal 8 3 3 3 4 2 4" xfId="40639" xr:uid="{5A754059-3593-46A8-8A45-2105E9C9CCD2}"/>
    <cellStyle name="Normal 8 3 3 3 4 3" xfId="23565" xr:uid="{94744498-0FA6-4F1A-9B94-E82B71D016EF}"/>
    <cellStyle name="Normal 8 3 3 3 4 3 2" xfId="42328" xr:uid="{79D06A81-C383-4618-8E07-5A0231779344}"/>
    <cellStyle name="Normal 8 3 3 3 4 4" xfId="14174" xr:uid="{FDD0A1FA-9230-4F20-9E65-44E8F2D1BBA5}"/>
    <cellStyle name="Normal 8 3 3 3 4 5" xfId="32947" xr:uid="{E3ABB4FD-0DBB-4926-A07D-9074A9F2E7F1}"/>
    <cellStyle name="Normal 8 3 3 3 4 6" xfId="54750" xr:uid="{9D3861AA-9D5B-468E-82F6-5D40A692F78C}"/>
    <cellStyle name="Normal 8 3 3 3 4 7" xfId="62600" xr:uid="{4B40908A-BC33-41A1-BBA7-B036B76ACD00}"/>
    <cellStyle name="Normal 8 3 3 3 5" xfId="7701" xr:uid="{8B3A1796-428D-4853-99C6-DF570568EB9D}"/>
    <cellStyle name="Normal 8 3 3 3 5 2" xfId="26735" xr:uid="{992AD2B0-EFFE-4DC5-AC5D-B0FA50149A87}"/>
    <cellStyle name="Normal 8 3 3 3 5 2 2" xfId="45497" xr:uid="{2130D765-05FA-4361-8FBE-634606BFBBCA}"/>
    <cellStyle name="Normal 8 3 3 3 5 3" xfId="17344" xr:uid="{AA57F168-F37C-4846-BCFA-3F9A0820C994}"/>
    <cellStyle name="Normal 8 3 3 3 5 4" xfId="36116" xr:uid="{6813AAE7-8FB1-4A27-AA53-54871871B7A5}"/>
    <cellStyle name="Normal 8 3 3 3 6" xfId="9430" xr:uid="{C2A0C4F5-341D-4EE3-A417-3DF46E16E5D6}"/>
    <cellStyle name="Normal 8 3 3 3 6 2" xfId="28286" xr:uid="{1332385C-B07C-45A3-935D-EFEFD57FE6D1}"/>
    <cellStyle name="Normal 8 3 3 3 6 2 2" xfId="47048" xr:uid="{95665307-202C-4CBF-B8DF-087D30BB6180}"/>
    <cellStyle name="Normal 8 3 3 3 6 3" xfId="18895" xr:uid="{40819C4F-7A2B-412A-9E7D-3CE74A5CE669}"/>
    <cellStyle name="Normal 8 3 3 3 6 4" xfId="37667" xr:uid="{C82CE520-5E91-4A19-BB06-7F8DE70D21FF}"/>
    <cellStyle name="Normal 8 3 3 3 7" xfId="22962" xr:uid="{78B60730-11AE-4006-9DA7-C25805505D39}"/>
    <cellStyle name="Normal 8 3 3 3 7 2" xfId="41730" xr:uid="{83CA53DD-6FA9-4239-9591-4D5CA9111909}"/>
    <cellStyle name="Normal 8 3 3 3 8" xfId="13571" xr:uid="{1C431855-E07F-4AF0-B406-0462C81EDAD2}"/>
    <cellStyle name="Normal 8 3 3 3 9" xfId="32349" xr:uid="{32D79B31-D057-497F-887A-9BF74E7B9391}"/>
    <cellStyle name="Normal 8 3 3 4" xfId="1764" xr:uid="{81B3F694-703A-4B47-8A6E-D307E4F814B0}"/>
    <cellStyle name="Normal 8 3 3 4 10" xfId="59818" xr:uid="{21334AB0-A13A-46A3-BEA4-28A139307A04}"/>
    <cellStyle name="Normal 8 3 3 4 2" xfId="7703" xr:uid="{99668A44-329C-465F-8465-43B7F2A4333F}"/>
    <cellStyle name="Normal 8 3 3 4 2 2" xfId="12470" xr:uid="{542AABBA-F93F-45B7-9B8A-60697884A510}"/>
    <cellStyle name="Normal 8 3 3 4 2 2 2" xfId="31259" xr:uid="{1B64BB98-E8D6-450E-9929-4A3C0FBE3C5D}"/>
    <cellStyle name="Normal 8 3 3 4 2 2 2 2" xfId="50021" xr:uid="{63509651-1483-406F-8795-8F6257DE416C}"/>
    <cellStyle name="Normal 8 3 3 4 2 2 3" xfId="21868" xr:uid="{67F5641D-31B7-45AA-BCE0-C977A59280D5}"/>
    <cellStyle name="Normal 8 3 3 4 2 2 4" xfId="40640" xr:uid="{56AB29D4-C148-4953-A52D-DB4BB9CB3328}"/>
    <cellStyle name="Normal 8 3 3 4 2 3" xfId="26737" xr:uid="{2F8DCF13-EC70-4597-9274-27EA793F9EBF}"/>
    <cellStyle name="Normal 8 3 3 4 2 3 2" xfId="45499" xr:uid="{156E14D7-B86C-4E5B-A9B4-133289577E2B}"/>
    <cellStyle name="Normal 8 3 3 4 2 4" xfId="17346" xr:uid="{DFAA6F00-05F9-4650-9F75-18366D237B76}"/>
    <cellStyle name="Normal 8 3 3 4 2 5" xfId="36118" xr:uid="{4F4A8677-0756-4F47-9C43-39839152013D}"/>
    <cellStyle name="Normal 8 3 3 4 2 6" xfId="54751" xr:uid="{077FC37E-0085-403A-8504-630A26326D38}"/>
    <cellStyle name="Normal 8 3 3 4 2 7" xfId="62601" xr:uid="{B304A83F-47BC-4517-BBEE-4EBA25BB1673}"/>
    <cellStyle name="Normal 8 3 3 4 3" xfId="12471" xr:uid="{A4DD695D-DC0F-48CF-8DA2-FABBD1E3B9E0}"/>
    <cellStyle name="Normal 8 3 3 4 3 2" xfId="31260" xr:uid="{AB9D517F-C8B5-43F8-A088-A4B59E199C4C}"/>
    <cellStyle name="Normal 8 3 3 4 3 2 2" xfId="50022" xr:uid="{8B5B9597-934B-4A3D-821E-6EC3DC6EBA08}"/>
    <cellStyle name="Normal 8 3 3 4 3 3" xfId="21869" xr:uid="{C745656B-8417-4EEE-A1EC-686FD0F8D6F5}"/>
    <cellStyle name="Normal 8 3 3 4 3 4" xfId="40641" xr:uid="{6E49B916-35A7-4EDC-829C-E046946AACD9}"/>
    <cellStyle name="Normal 8 3 3 4 3 5" xfId="54752" xr:uid="{F6EE15F4-994B-4267-A6DD-A12B97C63848}"/>
    <cellStyle name="Normal 8 3 3 4 3 6" xfId="62602" xr:uid="{E43625F8-E148-4C3F-8B33-ED3975DBB73E}"/>
    <cellStyle name="Normal 8 3 3 4 4" xfId="9432" xr:uid="{0253518D-C789-4A90-A6CF-E9A66F993AD4}"/>
    <cellStyle name="Normal 8 3 3 4 4 2" xfId="28288" xr:uid="{FA4EC9ED-BE68-40F8-BB24-90A865601634}"/>
    <cellStyle name="Normal 8 3 3 4 4 2 2" xfId="47050" xr:uid="{E99B274C-6756-4DC9-B854-941642B79ED8}"/>
    <cellStyle name="Normal 8 3 3 4 4 3" xfId="18897" xr:uid="{8F648ED4-EA8A-4AA8-B54B-FA1B14CB8D11}"/>
    <cellStyle name="Normal 8 3 3 4 4 4" xfId="37669" xr:uid="{2412DE47-397E-420C-83D5-5321BA2418FD}"/>
    <cellStyle name="Normal 8 3 3 4 5" xfId="23907" xr:uid="{8B12B954-E7B7-4E4E-B873-D99B38DA4B9B}"/>
    <cellStyle name="Normal 8 3 3 4 5 2" xfId="42670" xr:uid="{BE4615FA-F465-45F2-BA01-935737BAC70E}"/>
    <cellStyle name="Normal 8 3 3 4 6" xfId="14516" xr:uid="{4BB4D25A-3FB0-43D7-9340-6FFFC43D1F19}"/>
    <cellStyle name="Normal 8 3 3 4 7" xfId="33289" xr:uid="{A97117B0-80A1-4DA3-8C03-1ED5471752DB}"/>
    <cellStyle name="Normal 8 3 3 4 8" xfId="51780" xr:uid="{A534596C-F20A-41FB-B54C-A1E119F26DD7}"/>
    <cellStyle name="Normal 8 3 3 4 9" xfId="4860" xr:uid="{DE0FC64D-9642-4ED8-A1B6-573E52ADE761}"/>
    <cellStyle name="Normal 8 3 3 5" xfId="1558" xr:uid="{154B7662-E17C-4286-B3BB-04CDF5142AA1}"/>
    <cellStyle name="Normal 8 3 3 5 2" xfId="12472" xr:uid="{16D51010-E415-4EF1-9285-6F0A083DB4A0}"/>
    <cellStyle name="Normal 8 3 3 5 2 2" xfId="31261" xr:uid="{236637B2-3CB8-4E9E-ABB8-24714114E576}"/>
    <cellStyle name="Normal 8 3 3 5 2 2 2" xfId="50023" xr:uid="{CBFD317B-43E5-41E7-B520-D8DD468D3370}"/>
    <cellStyle name="Normal 8 3 3 5 2 3" xfId="21870" xr:uid="{4FF90B4D-5CBF-4194-A6ED-AB038009C478}"/>
    <cellStyle name="Normal 8 3 3 5 2 4" xfId="40642" xr:uid="{769255C9-FC60-4EBA-98C3-6063059B9DC6}"/>
    <cellStyle name="Normal 8 3 3 5 3" xfId="24683" xr:uid="{6FAB48FD-55A0-48F7-92AF-DF968C6C9250}"/>
    <cellStyle name="Normal 8 3 3 5 3 2" xfId="43445" xr:uid="{2DD31E0F-DD7A-44D2-8CE2-3AB196A5A465}"/>
    <cellStyle name="Normal 8 3 3 5 4" xfId="15292" xr:uid="{672FF892-EAFA-46DB-AD9B-D7E69F905699}"/>
    <cellStyle name="Normal 8 3 3 5 5" xfId="34064" xr:uid="{CFF4ADD0-E27C-4B3C-9E37-039CEBF297E7}"/>
    <cellStyle name="Normal 8 3 3 5 6" xfId="54753" xr:uid="{9D1D1665-8539-48AE-8D22-5948FA09D480}"/>
    <cellStyle name="Normal 8 3 3 5 7" xfId="5636" xr:uid="{894A4AB0-1A7A-4BB7-96A5-ADE043CD1874}"/>
    <cellStyle name="Normal 8 3 3 6" xfId="4085" xr:uid="{D2C28BE0-0E8F-47D8-A6A9-6EB75023F2C3}"/>
    <cellStyle name="Normal 8 3 3 6 2" xfId="12473" xr:uid="{BBEE4E39-26B8-4D7B-B91C-ED647F546C2B}"/>
    <cellStyle name="Normal 8 3 3 6 2 2" xfId="31262" xr:uid="{01633103-C204-40DF-A027-AD10B82E4DAF}"/>
    <cellStyle name="Normal 8 3 3 6 2 2 2" xfId="50024" xr:uid="{1008FAA6-8278-4D6C-ABF2-9E6B943EB572}"/>
    <cellStyle name="Normal 8 3 3 6 2 3" xfId="21871" xr:uid="{6A730A5F-959B-4479-B175-FFAC407F4DAD}"/>
    <cellStyle name="Normal 8 3 3 6 2 4" xfId="40643" xr:uid="{5B993E0B-9134-493E-8109-C9DCC25BCC22}"/>
    <cellStyle name="Normal 8 3 3 6 3" xfId="23132" xr:uid="{1D2B2C26-393B-4A90-974C-A60AE1C4371D}"/>
    <cellStyle name="Normal 8 3 3 6 3 2" xfId="41895" xr:uid="{5A043EA4-0D81-4458-B1EB-A13E71742536}"/>
    <cellStyle name="Normal 8 3 3 6 4" xfId="13741" xr:uid="{7711CF12-0A63-4CEB-B6EC-9D10F2E0F9DC}"/>
    <cellStyle name="Normal 8 3 3 6 5" xfId="32514" xr:uid="{428E4875-A064-4087-9E1B-132052B7DDDC}"/>
    <cellStyle name="Normal 8 3 3 6 6" xfId="54754" xr:uid="{C95AA44E-374F-4442-B82F-780802406754}"/>
    <cellStyle name="Normal 8 3 3 6 7" xfId="62603" xr:uid="{19062B3D-A509-4F45-86C9-3D0F8623CCF0}"/>
    <cellStyle name="Normal 8 3 3 7" xfId="7698" xr:uid="{57E31F0E-16A1-4DDA-B093-AAE370290182}"/>
    <cellStyle name="Normal 8 3 3 7 2" xfId="26732" xr:uid="{399AF791-15CD-404E-B7F5-CDDAA5719081}"/>
    <cellStyle name="Normal 8 3 3 7 2 2" xfId="45494" xr:uid="{1C2DF3F8-FC77-475D-8C65-33C1C36F2396}"/>
    <cellStyle name="Normal 8 3 3 7 3" xfId="17341" xr:uid="{89F0C2B5-222E-4926-B4EA-ACBE13039F8E}"/>
    <cellStyle name="Normal 8 3 3 7 4" xfId="36113" xr:uid="{4B48AD14-B15A-4783-AEF0-F1DFDD1984A3}"/>
    <cellStyle name="Normal 8 3 3 8" xfId="9427" xr:uid="{903461F4-3EF8-48D4-B7C4-35361C475BFA}"/>
    <cellStyle name="Normal 8 3 3 8 2" xfId="28283" xr:uid="{E56DE4C0-3BF9-4929-8C13-FAE9A0DFDC65}"/>
    <cellStyle name="Normal 8 3 3 8 2 2" xfId="47045" xr:uid="{5104B188-D3A5-4766-9642-AECCD04B028F}"/>
    <cellStyle name="Normal 8 3 3 8 3" xfId="18892" xr:uid="{8896E48D-1792-4C1D-95C5-32EBB1CF0413}"/>
    <cellStyle name="Normal 8 3 3 8 4" xfId="37664" xr:uid="{262E3B79-DD61-478B-812E-B30B7DBCE67C}"/>
    <cellStyle name="Normal 8 3 3 9" xfId="22960" xr:uid="{CBD88637-9A1F-45D7-B937-4CD69DEFB0F6}"/>
    <cellStyle name="Normal 8 3 3 9 2" xfId="41728" xr:uid="{12F10A05-7570-44DE-9E21-AE5D4B2F31FD}"/>
    <cellStyle name="Normal 8 3 4" xfId="1113" xr:uid="{CEA47522-847D-4B3C-9A37-CA5CDF5EF859}"/>
    <cellStyle name="Normal 8 3 4 10" xfId="13572" xr:uid="{9B0D5EC7-A737-4B58-B936-787A9588FD52}"/>
    <cellStyle name="Normal 8 3 4 11" xfId="32350" xr:uid="{169F00C5-A623-4AB4-A47E-C05C41BF486C}"/>
    <cellStyle name="Normal 8 3 4 12" xfId="51781" xr:uid="{1B88DCCF-D2A1-4E00-87F9-BB19E0AC33D0}"/>
    <cellStyle name="Normal 8 3 4 13" xfId="3917" xr:uid="{E76862D9-D86F-4763-BC99-165E29E5D4CD}"/>
    <cellStyle name="Normal 8 3 4 14" xfId="59819" xr:uid="{81D1BDEA-A7D2-4B5D-A6C5-B6710E9F1047}"/>
    <cellStyle name="Normal 8 3 4 2" xfId="1209" xr:uid="{A957DE96-9A29-4C99-9247-58337CEC6A46}"/>
    <cellStyle name="Normal 8 3 4 2 10" xfId="51782" xr:uid="{F79F9192-28FC-46CE-B01D-57B53061644F}"/>
    <cellStyle name="Normal 8 3 4 2 11" xfId="3918" xr:uid="{621E1E4B-AE2D-4CD2-9BE9-B7F3CAE1224C}"/>
    <cellStyle name="Normal 8 3 4 2 12" xfId="59820" xr:uid="{F09E76BC-34FE-468C-AC61-A854E345BF0A}"/>
    <cellStyle name="Normal 8 3 4 2 2" xfId="1415" xr:uid="{77F8A141-E9DA-4F0B-B891-0CD3B8E39873}"/>
    <cellStyle name="Normal 8 3 4 2 2 10" xfId="59821" xr:uid="{DEFC36E5-CBBD-44EB-BF25-59B6054FBBA2}"/>
    <cellStyle name="Normal 8 3 4 2 2 2" xfId="2073" xr:uid="{60C32B4C-13D3-4F38-8FF7-E7447C1069EF}"/>
    <cellStyle name="Normal 8 3 4 2 2 2 2" xfId="12474" xr:uid="{588274A8-527B-41CD-A008-7D4A12A8477A}"/>
    <cellStyle name="Normal 8 3 4 2 2 2 2 2" xfId="31263" xr:uid="{694E27F4-E85D-4DFE-8686-77D74158D3BD}"/>
    <cellStyle name="Normal 8 3 4 2 2 2 2 2 2" xfId="50025" xr:uid="{B8BE0A27-8679-4F33-A992-3E065007502D}"/>
    <cellStyle name="Normal 8 3 4 2 2 2 2 3" xfId="21872" xr:uid="{839E70E0-BD40-4244-9A47-C174AC3F19FA}"/>
    <cellStyle name="Normal 8 3 4 2 2 2 2 4" xfId="40644" xr:uid="{955AF53D-C429-4F95-860C-3713A45F5D27}"/>
    <cellStyle name="Normal 8 3 4 2 2 2 3" xfId="26740" xr:uid="{6F9EA1AB-8DE9-4922-A7D4-CA6EEC45805F}"/>
    <cellStyle name="Normal 8 3 4 2 2 2 3 2" xfId="45502" xr:uid="{2D26DF9B-876D-42C4-9AEE-EDA409253595}"/>
    <cellStyle name="Normal 8 3 4 2 2 2 4" xfId="17349" xr:uid="{8F4B07CB-CD0A-4EA1-87E2-388DB76807A9}"/>
    <cellStyle name="Normal 8 3 4 2 2 2 5" xfId="36121" xr:uid="{CEAC7B9D-3E1D-41DE-B4BA-BA3AD7EC0AA2}"/>
    <cellStyle name="Normal 8 3 4 2 2 2 6" xfId="54755" xr:uid="{BC2BCC2E-6024-4A77-99C5-1B165FF5BBFD}"/>
    <cellStyle name="Normal 8 3 4 2 2 2 7" xfId="7706" xr:uid="{3BC5F776-16C3-42F5-BA2F-DBFF0DB33FE4}"/>
    <cellStyle name="Normal 8 3 4 2 2 3" xfId="12475" xr:uid="{C5FF469F-2DCF-4CE3-98F6-4C9D2A4BF3CF}"/>
    <cellStyle name="Normal 8 3 4 2 2 3 2" xfId="31264" xr:uid="{02E71DE3-D875-4953-8630-5A052270C483}"/>
    <cellStyle name="Normal 8 3 4 2 2 3 2 2" xfId="50026" xr:uid="{65B020A8-BFEA-48E7-98BE-AB76C98ACC48}"/>
    <cellStyle name="Normal 8 3 4 2 2 3 3" xfId="21873" xr:uid="{82813B5D-17FA-48A1-8CE2-83FCAC0E17D7}"/>
    <cellStyle name="Normal 8 3 4 2 2 3 4" xfId="40645" xr:uid="{CFE1719A-0A37-4061-AA23-DA28F3E35DF2}"/>
    <cellStyle name="Normal 8 3 4 2 2 3 5" xfId="54756" xr:uid="{13BC7F59-6881-4A12-B572-C7B3E077CB75}"/>
    <cellStyle name="Normal 8 3 4 2 2 3 6" xfId="62604" xr:uid="{433A6B9C-8128-4D7B-B7E5-4ED82D772C0E}"/>
    <cellStyle name="Normal 8 3 4 2 2 4" xfId="9435" xr:uid="{E904425B-9DEF-47B1-8CB3-1CC55CB8FF67}"/>
    <cellStyle name="Normal 8 3 4 2 2 4 2" xfId="28291" xr:uid="{35E51240-1232-45E5-BB83-ED111046AC56}"/>
    <cellStyle name="Normal 8 3 4 2 2 4 2 2" xfId="47053" xr:uid="{B62F60E0-AE42-4BFF-96AE-CE19A80FD034}"/>
    <cellStyle name="Normal 8 3 4 2 2 4 3" xfId="18900" xr:uid="{F9A4D9E4-DBBD-47A5-827F-A350118E9D1B}"/>
    <cellStyle name="Normal 8 3 4 2 2 4 4" xfId="37672" xr:uid="{FBF50347-9AAC-41CA-B455-B3169B061DF7}"/>
    <cellStyle name="Normal 8 3 4 2 2 5" xfId="24165" xr:uid="{9FCD4BCB-9874-4469-A5D7-DC414F4091A2}"/>
    <cellStyle name="Normal 8 3 4 2 2 5 2" xfId="42928" xr:uid="{B867A24A-7428-427D-9412-D9971E3AD0C2}"/>
    <cellStyle name="Normal 8 3 4 2 2 6" xfId="14774" xr:uid="{BF4E31B3-AB2B-4653-BF24-E5607E42097A}"/>
    <cellStyle name="Normal 8 3 4 2 2 7" xfId="33547" xr:uid="{96101D1F-01BA-4789-B86B-F4ABCB5E7CE8}"/>
    <cellStyle name="Normal 8 3 4 2 2 8" xfId="51783" xr:uid="{F6D1BE69-599A-46DD-9432-419832A78F76}"/>
    <cellStyle name="Normal 8 3 4 2 2 9" xfId="5118" xr:uid="{E892D03D-188F-4FB2-ABCF-701B73624F94}"/>
    <cellStyle name="Normal 8 3 4 2 3" xfId="1867" xr:uid="{D4E0CF40-338F-4677-AB2E-AC953DA341D3}"/>
    <cellStyle name="Normal 8 3 4 2 3 2" xfId="12476" xr:uid="{BFA5C857-2364-4761-AE78-F7E278B9576F}"/>
    <cellStyle name="Normal 8 3 4 2 3 2 2" xfId="31265" xr:uid="{34CAFCFE-8BA4-4D8B-A3B1-35DD954795A3}"/>
    <cellStyle name="Normal 8 3 4 2 3 2 2 2" xfId="50027" xr:uid="{86706AB0-4C52-488F-9BB3-2897AE647225}"/>
    <cellStyle name="Normal 8 3 4 2 3 2 3" xfId="21874" xr:uid="{1EC01CA1-6FEA-4BBE-B1AB-92D9BDABFC1A}"/>
    <cellStyle name="Normal 8 3 4 2 3 2 4" xfId="40646" xr:uid="{335E1E19-C05B-477B-98B9-829AA0A33061}"/>
    <cellStyle name="Normal 8 3 4 2 3 3" xfId="24941" xr:uid="{2BEB383B-A48C-4860-B306-48ABB0211740}"/>
    <cellStyle name="Normal 8 3 4 2 3 3 2" xfId="43703" xr:uid="{B9B02AEA-EBF0-497D-813E-F787336D230B}"/>
    <cellStyle name="Normal 8 3 4 2 3 4" xfId="15550" xr:uid="{E2F6ACBF-CED3-44E5-9A20-7B28AA106456}"/>
    <cellStyle name="Normal 8 3 4 2 3 5" xfId="34322" xr:uid="{0A407F3C-953D-4A10-BB0A-1C54D28B430C}"/>
    <cellStyle name="Normal 8 3 4 2 3 6" xfId="54757" xr:uid="{AF7FF62A-48C8-4F3A-91BB-4EFA4F10A737}"/>
    <cellStyle name="Normal 8 3 4 2 3 7" xfId="5894" xr:uid="{4FE893B9-F0BB-4765-BA1E-BE68D741AF03}"/>
    <cellStyle name="Normal 8 3 4 2 4" xfId="1661" xr:uid="{9DF86A1B-66EF-4087-A040-80928B549AC7}"/>
    <cellStyle name="Normal 8 3 4 2 4 2" xfId="12477" xr:uid="{C949ED87-6A57-4ECC-9F38-D24BCCA315F8}"/>
    <cellStyle name="Normal 8 3 4 2 4 2 2" xfId="31266" xr:uid="{6357961B-2663-42DC-A096-9F528D06B72F}"/>
    <cellStyle name="Normal 8 3 4 2 4 2 2 2" xfId="50028" xr:uid="{37CDEB57-570C-42F8-B9D2-A9F6D127DD96}"/>
    <cellStyle name="Normal 8 3 4 2 4 2 3" xfId="21875" xr:uid="{B6B24FD3-0C90-4215-9286-8787F38A3013}"/>
    <cellStyle name="Normal 8 3 4 2 4 2 4" xfId="40647" xr:uid="{7F93C520-87F9-46A1-9576-F55D237D2E42}"/>
    <cellStyle name="Normal 8 3 4 2 4 3" xfId="23390" xr:uid="{D238B213-62D5-463A-9E56-FB50BFA1AD26}"/>
    <cellStyle name="Normal 8 3 4 2 4 3 2" xfId="42153" xr:uid="{40B00581-1756-4BAC-A822-66B253AE3129}"/>
    <cellStyle name="Normal 8 3 4 2 4 4" xfId="13999" xr:uid="{B88A860F-7934-40E6-8E5C-8DBFDFF5BAB2}"/>
    <cellStyle name="Normal 8 3 4 2 4 5" xfId="32772" xr:uid="{468FC0C9-20EC-47B0-AC9C-71519DCE3524}"/>
    <cellStyle name="Normal 8 3 4 2 4 6" xfId="54758" xr:uid="{4B9E88E8-2026-4BD8-A0B3-17EFF56E6AC9}"/>
    <cellStyle name="Normal 8 3 4 2 4 7" xfId="4343" xr:uid="{B85B7304-B7D4-4157-BE58-4F76461F5E23}"/>
    <cellStyle name="Normal 8 3 4 2 5" xfId="7705" xr:uid="{A2C0EF9C-9D2B-4859-9A0A-56782093294F}"/>
    <cellStyle name="Normal 8 3 4 2 5 2" xfId="26739" xr:uid="{DD8FF88C-7DC6-4AF7-9F54-7F8644ECF15A}"/>
    <cellStyle name="Normal 8 3 4 2 5 2 2" xfId="45501" xr:uid="{6F4B75FE-9C5A-4831-AC6F-DEE2C59FC8F2}"/>
    <cellStyle name="Normal 8 3 4 2 5 3" xfId="17348" xr:uid="{3C6DB039-3399-4017-B02B-8F2A8D2629F5}"/>
    <cellStyle name="Normal 8 3 4 2 5 4" xfId="36120" xr:uid="{8E5F7823-5F4F-4394-A487-DEF7E9F46ABD}"/>
    <cellStyle name="Normal 8 3 4 2 6" xfId="9434" xr:uid="{011E3C11-98C2-42DE-9C1B-48F556AB29B7}"/>
    <cellStyle name="Normal 8 3 4 2 6 2" xfId="28290" xr:uid="{99F71258-D2C3-4F58-AF96-6BDE22330BCC}"/>
    <cellStyle name="Normal 8 3 4 2 6 2 2" xfId="47052" xr:uid="{92B509EF-1028-498F-871D-C8D47F9F676E}"/>
    <cellStyle name="Normal 8 3 4 2 6 3" xfId="18899" xr:uid="{762FF795-3686-4CAD-8A07-6324BB15A2FE}"/>
    <cellStyle name="Normal 8 3 4 2 6 4" xfId="37671" xr:uid="{4B5B0B4B-54EF-4F6C-9AF4-0524422CB8FE}"/>
    <cellStyle name="Normal 8 3 4 2 7" xfId="22964" xr:uid="{66970DFB-36E8-4F54-B16D-399FCC8A3E2F}"/>
    <cellStyle name="Normal 8 3 4 2 7 2" xfId="41732" xr:uid="{60E29A1B-6DF4-4FFF-AC21-2E0F405947DC}"/>
    <cellStyle name="Normal 8 3 4 2 8" xfId="13573" xr:uid="{B64F0CC5-7D90-47DD-906F-08014FA1C8C7}"/>
    <cellStyle name="Normal 8 3 4 2 9" xfId="32351" xr:uid="{4CDD2986-C153-4347-911E-4FF5B0A0C97D}"/>
    <cellStyle name="Normal 8 3 4 3" xfId="1332" xr:uid="{9C181EF7-2279-4D68-A2E0-CABE4B5AF11D}"/>
    <cellStyle name="Normal 8 3 4 3 10" xfId="51784" xr:uid="{F9745486-748D-4B76-98B7-B1DF11DDA59E}"/>
    <cellStyle name="Normal 8 3 4 3 11" xfId="3919" xr:uid="{A5690558-6530-4935-AE0E-605ABD38F4E2}"/>
    <cellStyle name="Normal 8 3 4 3 12" xfId="59822" xr:uid="{3E251AE5-E9F3-41D9-8A56-795C4A172971}"/>
    <cellStyle name="Normal 8 3 4 3 2" xfId="1990" xr:uid="{836D4095-A9E3-4E71-BE54-69AB58D499D5}"/>
    <cellStyle name="Normal 8 3 4 3 2 10" xfId="59823" xr:uid="{E8C39B35-DE5D-44E3-86B5-C5DE340FD612}"/>
    <cellStyle name="Normal 8 3 4 3 2 2" xfId="7708" xr:uid="{3F972FEA-BFD2-4079-A709-16E4E9D73235}"/>
    <cellStyle name="Normal 8 3 4 3 2 2 2" xfId="12478" xr:uid="{0D12684B-1AED-4B08-AB2D-E1F71DE6F476}"/>
    <cellStyle name="Normal 8 3 4 3 2 2 2 2" xfId="31267" xr:uid="{50B60189-FD2D-4F5D-A77F-E70B80AD7175}"/>
    <cellStyle name="Normal 8 3 4 3 2 2 2 2 2" xfId="50029" xr:uid="{9B7B5BBD-4082-4E23-8176-CE2D7F34DD29}"/>
    <cellStyle name="Normal 8 3 4 3 2 2 2 3" xfId="21876" xr:uid="{0F345B6F-F642-49D5-9126-D4CC1B77A0F5}"/>
    <cellStyle name="Normal 8 3 4 3 2 2 2 4" xfId="40648" xr:uid="{9B3D247A-FD38-4667-9BDC-629F4AB25B4C}"/>
    <cellStyle name="Normal 8 3 4 3 2 2 3" xfId="26742" xr:uid="{0046B096-B226-4390-B107-12F6393A5683}"/>
    <cellStyle name="Normal 8 3 4 3 2 2 3 2" xfId="45504" xr:uid="{D127B929-1595-479D-9A2C-DA240ACEFB26}"/>
    <cellStyle name="Normal 8 3 4 3 2 2 4" xfId="17351" xr:uid="{197F8468-3E0B-4AFE-A2DA-9F7629BD79A6}"/>
    <cellStyle name="Normal 8 3 4 3 2 2 5" xfId="36123" xr:uid="{D4FD4E12-A9A7-4351-84B0-1FF7BDB5BBA4}"/>
    <cellStyle name="Normal 8 3 4 3 2 2 6" xfId="54759" xr:uid="{8947A664-737E-4A30-9488-03F2F5FDEAAC}"/>
    <cellStyle name="Normal 8 3 4 3 2 2 7" xfId="62605" xr:uid="{0BFE029E-E45A-40F2-807B-4251A21DBCD0}"/>
    <cellStyle name="Normal 8 3 4 3 2 3" xfId="12479" xr:uid="{F0C22D66-18D6-4C9E-B637-37E4A06EDE50}"/>
    <cellStyle name="Normal 8 3 4 3 2 3 2" xfId="31268" xr:uid="{0CCCA7C7-70AF-4D8C-944F-E171F5B854E7}"/>
    <cellStyle name="Normal 8 3 4 3 2 3 2 2" xfId="50030" xr:uid="{B68C8E27-3466-49AF-AF17-098C6BF4D2B7}"/>
    <cellStyle name="Normal 8 3 4 3 2 3 3" xfId="21877" xr:uid="{469A3993-64FE-4B53-A7B7-C4016A815CB6}"/>
    <cellStyle name="Normal 8 3 4 3 2 3 4" xfId="40649" xr:uid="{1188FD70-3E7D-49FE-8401-0AA65E8C8DC8}"/>
    <cellStyle name="Normal 8 3 4 3 2 3 5" xfId="54760" xr:uid="{467DB9D6-6DFA-45DD-B4BE-C2DAA9BD45CC}"/>
    <cellStyle name="Normal 8 3 4 3 2 3 6" xfId="62606" xr:uid="{30AA6F9B-DE74-475D-8BDB-21C96C9D1A04}"/>
    <cellStyle name="Normal 8 3 4 3 2 4" xfId="9437" xr:uid="{B14CD635-1981-4AAE-BBA9-8D216962519F}"/>
    <cellStyle name="Normal 8 3 4 3 2 4 2" xfId="28293" xr:uid="{67BDA54E-9789-4F4B-96BC-F617C9B616EA}"/>
    <cellStyle name="Normal 8 3 4 3 2 4 2 2" xfId="47055" xr:uid="{540B2917-C42F-43B7-A32A-79639E022219}"/>
    <cellStyle name="Normal 8 3 4 3 2 4 3" xfId="18902" xr:uid="{DF2CFF7D-EA75-4AA9-96EB-BADCAAA6C6FC}"/>
    <cellStyle name="Normal 8 3 4 3 2 4 4" xfId="37674" xr:uid="{23B01636-EE27-4AF3-AA3C-EBC8C863493D}"/>
    <cellStyle name="Normal 8 3 4 3 2 5" xfId="24383" xr:uid="{EFCCDAAA-190D-4C8B-BA14-A9CE6EECCD2B}"/>
    <cellStyle name="Normal 8 3 4 3 2 5 2" xfId="43146" xr:uid="{7CDE2518-267E-4B99-8C70-789580CAF2A8}"/>
    <cellStyle name="Normal 8 3 4 3 2 6" xfId="14992" xr:uid="{D27E14B0-F10B-4EBC-8CD0-795AE93833A3}"/>
    <cellStyle name="Normal 8 3 4 3 2 7" xfId="33765" xr:uid="{C99AED5E-0D31-4454-80EF-5E88A9F3FDCB}"/>
    <cellStyle name="Normal 8 3 4 3 2 8" xfId="51785" xr:uid="{F48F8583-E7C8-4FB7-A30A-84CF9D93DBD0}"/>
    <cellStyle name="Normal 8 3 4 3 2 9" xfId="5336" xr:uid="{9560A391-943E-4839-B2E5-3081EFE2FFAC}"/>
    <cellStyle name="Normal 8 3 4 3 3" xfId="6112" xr:uid="{AD6EB498-C20A-482E-8AC1-90D2F4AB3FFA}"/>
    <cellStyle name="Normal 8 3 4 3 3 2" xfId="12480" xr:uid="{4A1A8F75-7FDA-4A4D-A165-2C7185D9C475}"/>
    <cellStyle name="Normal 8 3 4 3 3 2 2" xfId="31269" xr:uid="{611FF7F8-4B37-4EB7-9F5A-AF5DA1CF7A9C}"/>
    <cellStyle name="Normal 8 3 4 3 3 2 2 2" xfId="50031" xr:uid="{C3402A67-1C61-428F-AAEF-D17714010682}"/>
    <cellStyle name="Normal 8 3 4 3 3 2 3" xfId="21878" xr:uid="{032BBAA4-5865-405E-B429-0B1E0F73D365}"/>
    <cellStyle name="Normal 8 3 4 3 3 2 4" xfId="40650" xr:uid="{BCF3FF99-8067-45D2-A6A5-47252BBF3E28}"/>
    <cellStyle name="Normal 8 3 4 3 3 3" xfId="25159" xr:uid="{7322AFFB-890A-4FFD-B760-5938A0329D52}"/>
    <cellStyle name="Normal 8 3 4 3 3 3 2" xfId="43921" xr:uid="{9E208106-5CF0-42DC-96A3-DF5663458D04}"/>
    <cellStyle name="Normal 8 3 4 3 3 4" xfId="15768" xr:uid="{69B423C1-1578-4ABB-ADE1-D98D1BA9BE75}"/>
    <cellStyle name="Normal 8 3 4 3 3 5" xfId="34540" xr:uid="{D827F4B9-BC87-47EF-925A-9DFE79B99773}"/>
    <cellStyle name="Normal 8 3 4 3 3 6" xfId="54761" xr:uid="{C516B703-1770-4BCA-BE3A-01C0E91E8994}"/>
    <cellStyle name="Normal 8 3 4 3 3 7" xfId="62607" xr:uid="{5DCFA5F5-C0CF-4855-93F2-0B051113C0CA}"/>
    <cellStyle name="Normal 8 3 4 3 4" xfId="4561" xr:uid="{4C9EC647-EFC5-4942-8BE0-688CB7C7EDED}"/>
    <cellStyle name="Normal 8 3 4 3 4 2" xfId="12481" xr:uid="{49658866-B92C-471B-BFA0-DA179446EC34}"/>
    <cellStyle name="Normal 8 3 4 3 4 2 2" xfId="31270" xr:uid="{90BEC3CE-308E-438E-B601-72930D17975E}"/>
    <cellStyle name="Normal 8 3 4 3 4 2 2 2" xfId="50032" xr:uid="{815B717E-58F1-454C-A2AE-ADCC474FF327}"/>
    <cellStyle name="Normal 8 3 4 3 4 2 3" xfId="21879" xr:uid="{9F4BFA4F-2F62-4427-9A67-C7DDF6053A19}"/>
    <cellStyle name="Normal 8 3 4 3 4 2 4" xfId="40651" xr:uid="{772DA5C0-BD03-42BD-9FF3-5D90D767A2F1}"/>
    <cellStyle name="Normal 8 3 4 3 4 3" xfId="23608" xr:uid="{781370F3-78BE-4BCE-B48D-3874151F9C55}"/>
    <cellStyle name="Normal 8 3 4 3 4 3 2" xfId="42371" xr:uid="{3FFA2BCA-B34A-40E9-AF34-3EDAD3946951}"/>
    <cellStyle name="Normal 8 3 4 3 4 4" xfId="14217" xr:uid="{D23FA4FD-7D8F-4986-B474-FE2E68CB99D6}"/>
    <cellStyle name="Normal 8 3 4 3 4 5" xfId="32990" xr:uid="{05AD0318-A832-4F42-80A5-76ED3C2DC1E6}"/>
    <cellStyle name="Normal 8 3 4 3 4 6" xfId="54762" xr:uid="{E618CA85-7DBB-4A3F-9FF5-0402EB3E2663}"/>
    <cellStyle name="Normal 8 3 4 3 4 7" xfId="62608" xr:uid="{0978BDA6-E16E-43F6-9FBC-D195C11556E4}"/>
    <cellStyle name="Normal 8 3 4 3 5" xfId="7707" xr:uid="{65BB27C3-F057-49CC-BB3C-BFE7BBA97A2E}"/>
    <cellStyle name="Normal 8 3 4 3 5 2" xfId="26741" xr:uid="{A76DF119-DA68-4B16-8B5D-2C6630E72A2C}"/>
    <cellStyle name="Normal 8 3 4 3 5 2 2" xfId="45503" xr:uid="{7E7A3BA6-10DD-4DEB-8420-6E2CB057DF02}"/>
    <cellStyle name="Normal 8 3 4 3 5 3" xfId="17350" xr:uid="{27D7F21E-20C1-4FDA-829F-E5BC8A4E0F82}"/>
    <cellStyle name="Normal 8 3 4 3 5 4" xfId="36122" xr:uid="{0770531C-E248-4987-8701-7DF8BD986638}"/>
    <cellStyle name="Normal 8 3 4 3 6" xfId="9436" xr:uid="{719AE688-BA09-46E9-A03C-727F8FADE6CB}"/>
    <cellStyle name="Normal 8 3 4 3 6 2" xfId="28292" xr:uid="{E18B60F0-2464-46F7-AEA2-BAA3CAFDFD77}"/>
    <cellStyle name="Normal 8 3 4 3 6 2 2" xfId="47054" xr:uid="{253C9F75-8FD1-462C-AFBD-52A38C4DCE7D}"/>
    <cellStyle name="Normal 8 3 4 3 6 3" xfId="18901" xr:uid="{60216277-63BE-4C26-BA1F-F74744B6FB56}"/>
    <cellStyle name="Normal 8 3 4 3 6 4" xfId="37673" xr:uid="{7902EBF9-DC03-497F-ADE2-15AF91916015}"/>
    <cellStyle name="Normal 8 3 4 3 7" xfId="22965" xr:uid="{1E760390-BA8C-400E-BF2A-D5EC1F20D503}"/>
    <cellStyle name="Normal 8 3 4 3 7 2" xfId="41733" xr:uid="{30722433-3016-4B69-B642-C1F3ACA28DC8}"/>
    <cellStyle name="Normal 8 3 4 3 8" xfId="13574" xr:uid="{E6AA921F-DF68-4F49-BEAE-7E93320A50C4}"/>
    <cellStyle name="Normal 8 3 4 3 9" xfId="32352" xr:uid="{1BDF35CC-73A7-45A0-B462-AAD897C94B79}"/>
    <cellStyle name="Normal 8 3 4 4" xfId="1784" xr:uid="{9D3B883E-77A1-4F94-A025-B48695EE475F}"/>
    <cellStyle name="Normal 8 3 4 4 10" xfId="59824" xr:uid="{9652181B-1E5D-4EFD-9DFD-02CC2FF0379F}"/>
    <cellStyle name="Normal 8 3 4 4 2" xfId="7709" xr:uid="{94933D34-1DCC-4F4A-8371-43DEA733A1D2}"/>
    <cellStyle name="Normal 8 3 4 4 2 2" xfId="12482" xr:uid="{09EEE708-EBFE-4464-B45C-AC213F5A6DA0}"/>
    <cellStyle name="Normal 8 3 4 4 2 2 2" xfId="31271" xr:uid="{297C986D-629B-4D2A-82CD-DDBCBCF93B16}"/>
    <cellStyle name="Normal 8 3 4 4 2 2 2 2" xfId="50033" xr:uid="{42BB4179-99B5-44BC-8B64-C2220E54397B}"/>
    <cellStyle name="Normal 8 3 4 4 2 2 3" xfId="21880" xr:uid="{EC5653E2-E6C3-4A10-8057-73B3C7C2049E}"/>
    <cellStyle name="Normal 8 3 4 4 2 2 4" xfId="40652" xr:uid="{E5BDA587-8CAC-4F3D-8755-DEC286C389C3}"/>
    <cellStyle name="Normal 8 3 4 4 2 3" xfId="26743" xr:uid="{23CB61BD-6111-45FA-AD32-7F0C73EBD548}"/>
    <cellStyle name="Normal 8 3 4 4 2 3 2" xfId="45505" xr:uid="{7CAFCD07-BE71-4D56-B60D-FE2EB732FBB2}"/>
    <cellStyle name="Normal 8 3 4 4 2 4" xfId="17352" xr:uid="{0F8CE27F-713F-4FA8-BEE9-2A8B02D23B03}"/>
    <cellStyle name="Normal 8 3 4 4 2 5" xfId="36124" xr:uid="{B9A9E676-6248-43F1-BA52-CA195C5D9097}"/>
    <cellStyle name="Normal 8 3 4 4 2 6" xfId="54763" xr:uid="{01BAAC89-D9C2-4858-98E8-974B3AD8C97E}"/>
    <cellStyle name="Normal 8 3 4 4 2 7" xfId="62609" xr:uid="{AF658D1E-8697-4DFA-9129-19E3165EDBA4}"/>
    <cellStyle name="Normal 8 3 4 4 3" xfId="12483" xr:uid="{2B3F12DB-0699-43A9-A8D4-5815E424E082}"/>
    <cellStyle name="Normal 8 3 4 4 3 2" xfId="31272" xr:uid="{8A74AF24-C925-4057-98D7-20BC0F60E68A}"/>
    <cellStyle name="Normal 8 3 4 4 3 2 2" xfId="50034" xr:uid="{A94A5BED-885D-4202-BD94-32B782AFCF16}"/>
    <cellStyle name="Normal 8 3 4 4 3 3" xfId="21881" xr:uid="{C2C2E26D-FBCC-4158-9EA7-3213C9794A7A}"/>
    <cellStyle name="Normal 8 3 4 4 3 4" xfId="40653" xr:uid="{0B8169CB-7365-49CF-B9EA-E47F1176BF70}"/>
    <cellStyle name="Normal 8 3 4 4 3 5" xfId="54764" xr:uid="{AF47E1B6-7AE6-4435-835F-91254E40CC86}"/>
    <cellStyle name="Normal 8 3 4 4 3 6" xfId="62610" xr:uid="{8F2241C5-EFAF-4B19-B95D-550D1E0BB0F9}"/>
    <cellStyle name="Normal 8 3 4 4 4" xfId="9438" xr:uid="{43678018-4F6E-4CC1-AAC8-73997327D83F}"/>
    <cellStyle name="Normal 8 3 4 4 4 2" xfId="28294" xr:uid="{DCEFB71F-3410-458B-9573-E2542B223889}"/>
    <cellStyle name="Normal 8 3 4 4 4 2 2" xfId="47056" xr:uid="{76CC51FC-5DB8-47E3-8629-C1E0365C01C5}"/>
    <cellStyle name="Normal 8 3 4 4 4 3" xfId="18903" xr:uid="{EF7DBBB3-3DD7-4F98-8BA3-78402F1CD8D7}"/>
    <cellStyle name="Normal 8 3 4 4 4 4" xfId="37675" xr:uid="{1193AA9C-763D-4D02-A156-89DAAAE55F51}"/>
    <cellStyle name="Normal 8 3 4 4 5" xfId="23950" xr:uid="{C2A90445-B3EB-4348-A422-F7FAE556C0E7}"/>
    <cellStyle name="Normal 8 3 4 4 5 2" xfId="42713" xr:uid="{778F9F56-595F-4616-AC71-2FAB81E1814A}"/>
    <cellStyle name="Normal 8 3 4 4 6" xfId="14559" xr:uid="{433144A0-F3EA-454E-AE6F-793C8CA8BF77}"/>
    <cellStyle name="Normal 8 3 4 4 7" xfId="33332" xr:uid="{66E4F815-A6B5-4ED3-A255-CA1E0CB5964E}"/>
    <cellStyle name="Normal 8 3 4 4 8" xfId="51786" xr:uid="{7F2C7192-191F-4EEC-B5D7-BEF636D546F5}"/>
    <cellStyle name="Normal 8 3 4 4 9" xfId="4903" xr:uid="{A88BE4EC-CEF2-43EB-883D-A22CB824A9AC}"/>
    <cellStyle name="Normal 8 3 4 5" xfId="1578" xr:uid="{BC97E2AB-22CA-4BBD-898C-E88BEC301AB9}"/>
    <cellStyle name="Normal 8 3 4 5 2" xfId="12484" xr:uid="{59EBD73D-0B66-4C8D-BD41-AFE0319E2DA7}"/>
    <cellStyle name="Normal 8 3 4 5 2 2" xfId="31273" xr:uid="{9A7928F8-424D-4FD6-B8D2-214856137B5A}"/>
    <cellStyle name="Normal 8 3 4 5 2 2 2" xfId="50035" xr:uid="{B6A93247-BDB0-485F-8ACA-85423B7A6AF8}"/>
    <cellStyle name="Normal 8 3 4 5 2 3" xfId="21882" xr:uid="{1D8824AC-74D2-4DBE-AA58-0718224AEE0C}"/>
    <cellStyle name="Normal 8 3 4 5 2 4" xfId="40654" xr:uid="{055C1BB2-E1AD-47BE-91C3-4A76DFF97950}"/>
    <cellStyle name="Normal 8 3 4 5 3" xfId="24726" xr:uid="{094CECA8-5F94-4E0E-A6B5-1F2FA9F6133B}"/>
    <cellStyle name="Normal 8 3 4 5 3 2" xfId="43488" xr:uid="{322392D6-34E1-4F04-A394-B37F4A53A5C2}"/>
    <cellStyle name="Normal 8 3 4 5 4" xfId="15335" xr:uid="{2BBB66BB-C815-4319-BAE8-5B336745E7DD}"/>
    <cellStyle name="Normal 8 3 4 5 5" xfId="34107" xr:uid="{35FA4C4D-C411-4EC4-9076-734E3873D9AA}"/>
    <cellStyle name="Normal 8 3 4 5 6" xfId="54765" xr:uid="{6C489113-B5A8-45C9-9580-5431245E9DF7}"/>
    <cellStyle name="Normal 8 3 4 5 7" xfId="5679" xr:uid="{BA65D2EC-4145-4486-B22B-00843A0E556C}"/>
    <cellStyle name="Normal 8 3 4 6" xfId="4128" xr:uid="{E0BCCAAF-BB22-4DEB-A6E0-698498CFFC76}"/>
    <cellStyle name="Normal 8 3 4 6 2" xfId="12485" xr:uid="{74DBF940-933F-428A-A1AC-266FE7F0E748}"/>
    <cellStyle name="Normal 8 3 4 6 2 2" xfId="31274" xr:uid="{E03D5135-5F19-4E0D-A99E-727151BB0C31}"/>
    <cellStyle name="Normal 8 3 4 6 2 2 2" xfId="50036" xr:uid="{ED25510D-B791-42EE-8915-BC9928A4267D}"/>
    <cellStyle name="Normal 8 3 4 6 2 3" xfId="21883" xr:uid="{AED2AC60-2F27-4C53-94D3-D48511CDDE07}"/>
    <cellStyle name="Normal 8 3 4 6 2 4" xfId="40655" xr:uid="{A5493009-801D-4D2F-982E-BCCFFDF6057B}"/>
    <cellStyle name="Normal 8 3 4 6 3" xfId="23175" xr:uid="{BC14FA90-0907-46D7-ABE1-037E17E81275}"/>
    <cellStyle name="Normal 8 3 4 6 3 2" xfId="41938" xr:uid="{285BAACB-D362-4F4E-AF68-607656EF481E}"/>
    <cellStyle name="Normal 8 3 4 6 4" xfId="13784" xr:uid="{EC3EA85C-D5BD-4D01-A0C0-169DCA0D7BB2}"/>
    <cellStyle name="Normal 8 3 4 6 5" xfId="32557" xr:uid="{964C7F3E-A442-4D2C-AE86-8431D74774C5}"/>
    <cellStyle name="Normal 8 3 4 6 6" xfId="54766" xr:uid="{0FA1FF2B-9E96-42D7-9550-45B42DA1B92C}"/>
    <cellStyle name="Normal 8 3 4 6 7" xfId="62611" xr:uid="{A1DF2F8A-BDB4-4F8F-8F3F-1E329067C52A}"/>
    <cellStyle name="Normal 8 3 4 7" xfId="7704" xr:uid="{94ADDBE8-31CA-43F9-84CC-E8D2CDF57626}"/>
    <cellStyle name="Normal 8 3 4 7 2" xfId="26738" xr:uid="{C9D69ECF-D137-4D6D-A7E1-EC21CF25718E}"/>
    <cellStyle name="Normal 8 3 4 7 2 2" xfId="45500" xr:uid="{5232AF47-8A3E-4650-950D-8EBA34DD4909}"/>
    <cellStyle name="Normal 8 3 4 7 3" xfId="17347" xr:uid="{7D17864B-5229-4788-B6E2-8C91FD4F22AB}"/>
    <cellStyle name="Normal 8 3 4 7 4" xfId="36119" xr:uid="{9F6593AE-EC00-49C2-9315-386B50FD1E3E}"/>
    <cellStyle name="Normal 8 3 4 8" xfId="9433" xr:uid="{B47F9169-7488-46FC-BE33-83F971FF1EC4}"/>
    <cellStyle name="Normal 8 3 4 8 2" xfId="28289" xr:uid="{8619516A-2DC3-4BD9-93A0-18270032C8BB}"/>
    <cellStyle name="Normal 8 3 4 8 2 2" xfId="47051" xr:uid="{4826E384-3B32-4E39-B00C-A25EFF3ACC20}"/>
    <cellStyle name="Normal 8 3 4 8 3" xfId="18898" xr:uid="{87570383-8B8A-40F1-8423-E002E4924C86}"/>
    <cellStyle name="Normal 8 3 4 8 4" xfId="37670" xr:uid="{4170C7B6-2AD7-459C-85AB-9BF1C35BFBB9}"/>
    <cellStyle name="Normal 8 3 4 9" xfId="22963" xr:uid="{58635B9A-7885-4D51-9281-AF91892916AD}"/>
    <cellStyle name="Normal 8 3 4 9 2" xfId="41731" xr:uid="{87765881-F012-4641-BF8D-F5B4BFCAECC3}"/>
    <cellStyle name="Normal 8 3 5" xfId="1147" xr:uid="{D61C1E2D-4EA3-42C1-B5D3-386C2275313B}"/>
    <cellStyle name="Normal 8 3 5 10" xfId="13575" xr:uid="{C6E0AF97-E948-45A7-8A24-83193D42BC08}"/>
    <cellStyle name="Normal 8 3 5 11" xfId="32353" xr:uid="{7D744EE8-508C-4DAA-8251-3E6D11B5C911}"/>
    <cellStyle name="Normal 8 3 5 12" xfId="51787" xr:uid="{1F5FD6C7-8063-49C4-B2A6-DDF9B7BC22BA}"/>
    <cellStyle name="Normal 8 3 5 13" xfId="3920" xr:uid="{99D1C034-26CB-447A-8E3F-C6DCF6A1E355}"/>
    <cellStyle name="Normal 8 3 5 14" xfId="59825" xr:uid="{9204254A-6B48-4A95-ACD7-A62237AA5BC0}"/>
    <cellStyle name="Normal 8 3 5 2" xfId="1353" xr:uid="{A411F1DF-35A3-4B80-842F-FCB543D9D964}"/>
    <cellStyle name="Normal 8 3 5 2 10" xfId="51788" xr:uid="{DDB9918A-9F73-4059-B4C6-D842856E6E19}"/>
    <cellStyle name="Normal 8 3 5 2 11" xfId="3921" xr:uid="{28E57F51-8984-4C1A-ABD5-CE4AE2C92BBA}"/>
    <cellStyle name="Normal 8 3 5 2 12" xfId="59826" xr:uid="{EC955B5A-F748-40F9-B02B-B82DF58FCF2E}"/>
    <cellStyle name="Normal 8 3 5 2 2" xfId="2011" xr:uid="{5B04D55B-887F-4D7C-8F63-1FA9A5C232A2}"/>
    <cellStyle name="Normal 8 3 5 2 2 10" xfId="59827" xr:uid="{C92B2B40-FC42-4FCD-AF52-B1207E31B8A2}"/>
    <cellStyle name="Normal 8 3 5 2 2 2" xfId="7712" xr:uid="{21498E93-35E5-4D22-B6D9-26DED32BC2DD}"/>
    <cellStyle name="Normal 8 3 5 2 2 2 2" xfId="12486" xr:uid="{6D758501-FBD5-49FD-9C37-6C1C6FB31B4E}"/>
    <cellStyle name="Normal 8 3 5 2 2 2 2 2" xfId="31275" xr:uid="{2F822600-249B-4EFE-9D54-6FA503F50FE3}"/>
    <cellStyle name="Normal 8 3 5 2 2 2 2 2 2" xfId="50037" xr:uid="{8CB1ECBD-A00A-4A8E-926F-E3544DDE2790}"/>
    <cellStyle name="Normal 8 3 5 2 2 2 2 3" xfId="21884" xr:uid="{C2E76142-0AA4-4712-806B-E4901831E9A7}"/>
    <cellStyle name="Normal 8 3 5 2 2 2 2 4" xfId="40656" xr:uid="{6A606542-2FD8-4973-9F35-61A80456E027}"/>
    <cellStyle name="Normal 8 3 5 2 2 2 3" xfId="26746" xr:uid="{B7BE5D1E-AAE7-42E0-B166-3A0664676C56}"/>
    <cellStyle name="Normal 8 3 5 2 2 2 3 2" xfId="45508" xr:uid="{1B3C6730-29F3-4A01-AAEF-2F40CDEEBEA7}"/>
    <cellStyle name="Normal 8 3 5 2 2 2 4" xfId="17355" xr:uid="{64711C06-C7D0-4AE2-9DC3-58F8EEF22626}"/>
    <cellStyle name="Normal 8 3 5 2 2 2 5" xfId="36127" xr:uid="{DE79F4CF-9954-4FD3-9D8E-D597386D2238}"/>
    <cellStyle name="Normal 8 3 5 2 2 2 6" xfId="54767" xr:uid="{DD084044-2AC3-413B-A9F6-6F307BD36B9B}"/>
    <cellStyle name="Normal 8 3 5 2 2 2 7" xfId="62612" xr:uid="{D0BC4811-EFDB-4CD6-9739-B3D9A7B4B368}"/>
    <cellStyle name="Normal 8 3 5 2 2 3" xfId="12487" xr:uid="{BCE72A53-437C-42F4-B9EA-41B0EB96B45B}"/>
    <cellStyle name="Normal 8 3 5 2 2 3 2" xfId="31276" xr:uid="{E2039D99-8F71-4134-8002-73C757050163}"/>
    <cellStyle name="Normal 8 3 5 2 2 3 2 2" xfId="50038" xr:uid="{40CE6911-236F-4C09-8FC7-F014BBAF65AB}"/>
    <cellStyle name="Normal 8 3 5 2 2 3 3" xfId="21885" xr:uid="{3D6D8234-5A36-4821-8C06-EA634CBEC07C}"/>
    <cellStyle name="Normal 8 3 5 2 2 3 4" xfId="40657" xr:uid="{CAC76FB1-DE3C-4896-8422-E9B057EEEA8C}"/>
    <cellStyle name="Normal 8 3 5 2 2 3 5" xfId="54768" xr:uid="{97753678-D306-4610-BA91-0C088D9804FA}"/>
    <cellStyle name="Normal 8 3 5 2 2 3 6" xfId="62613" xr:uid="{C4DC6D08-72F9-4E79-933D-3F9EBCE2DF4A}"/>
    <cellStyle name="Normal 8 3 5 2 2 4" xfId="9441" xr:uid="{50B73A4D-94B8-4759-B630-57938A3A4D9B}"/>
    <cellStyle name="Normal 8 3 5 2 2 4 2" xfId="28297" xr:uid="{FD54E78C-68EC-4152-B21D-53F0CD242BC7}"/>
    <cellStyle name="Normal 8 3 5 2 2 4 2 2" xfId="47059" xr:uid="{5AA98FE0-07C4-451C-88FF-B6E83389824C}"/>
    <cellStyle name="Normal 8 3 5 2 2 4 3" xfId="18906" xr:uid="{5742CA2B-8C84-4A07-9A0F-5A9B9781591A}"/>
    <cellStyle name="Normal 8 3 5 2 2 4 4" xfId="37678" xr:uid="{33CEB747-1FCB-4387-8D41-ACBE271A688C}"/>
    <cellStyle name="Normal 8 3 5 2 2 5" xfId="24208" xr:uid="{2F7E2EFB-9F88-4024-886D-81B8E07FEA11}"/>
    <cellStyle name="Normal 8 3 5 2 2 5 2" xfId="42971" xr:uid="{7B362FEF-88A2-4E71-9EE9-F7D663109306}"/>
    <cellStyle name="Normal 8 3 5 2 2 6" xfId="14817" xr:uid="{74DD1705-83A3-4917-8F41-FDAF6DDF967E}"/>
    <cellStyle name="Normal 8 3 5 2 2 7" xfId="33590" xr:uid="{FA07988C-1D52-4B06-B713-793C91645DBE}"/>
    <cellStyle name="Normal 8 3 5 2 2 8" xfId="51789" xr:uid="{180A245C-1A72-49DA-B8EA-7AF384480EE4}"/>
    <cellStyle name="Normal 8 3 5 2 2 9" xfId="5161" xr:uid="{E1CD21B1-7520-4C36-ABB1-A2DE522EEDC7}"/>
    <cellStyle name="Normal 8 3 5 2 3" xfId="5937" xr:uid="{EB8DF289-1F9F-449B-8338-B33A6B239E89}"/>
    <cellStyle name="Normal 8 3 5 2 3 2" xfId="12488" xr:uid="{505EC715-3545-4280-B9A0-EE9B8F5A8245}"/>
    <cellStyle name="Normal 8 3 5 2 3 2 2" xfId="31277" xr:uid="{B6136779-0166-4FB5-842E-E056791503CD}"/>
    <cellStyle name="Normal 8 3 5 2 3 2 2 2" xfId="50039" xr:uid="{4215D508-0E62-45C0-9694-F8CD5FF1BF4B}"/>
    <cellStyle name="Normal 8 3 5 2 3 2 3" xfId="21886" xr:uid="{E096BEB1-28CB-475F-878D-C404E542B872}"/>
    <cellStyle name="Normal 8 3 5 2 3 2 4" xfId="40658" xr:uid="{0D941F8D-BDCA-4F5A-BCF5-14177204E80E}"/>
    <cellStyle name="Normal 8 3 5 2 3 3" xfId="24984" xr:uid="{EB2980FF-3773-4FA8-9E68-315D27FA5578}"/>
    <cellStyle name="Normal 8 3 5 2 3 3 2" xfId="43746" xr:uid="{31181124-1218-463C-A3B6-33F0B297C325}"/>
    <cellStyle name="Normal 8 3 5 2 3 4" xfId="15593" xr:uid="{6F36D3D0-7921-40A1-B46E-7256C0EEBA0E}"/>
    <cellStyle name="Normal 8 3 5 2 3 5" xfId="34365" xr:uid="{E6886AED-A126-4E75-9421-55980E5A1586}"/>
    <cellStyle name="Normal 8 3 5 2 3 6" xfId="54769" xr:uid="{6BF1FD9C-3CC6-484A-8692-769A3E94325F}"/>
    <cellStyle name="Normal 8 3 5 2 3 7" xfId="62614" xr:uid="{0169290C-CB51-4BC8-B652-0BE69A0EC082}"/>
    <cellStyle name="Normal 8 3 5 2 4" xfId="4386" xr:uid="{46BEDD01-9268-4C66-A486-2BF10EC27BD4}"/>
    <cellStyle name="Normal 8 3 5 2 4 2" xfId="12489" xr:uid="{D2895E69-E7DB-4B8D-917A-5968BFDC1A45}"/>
    <cellStyle name="Normal 8 3 5 2 4 2 2" xfId="31278" xr:uid="{DB4A5DA7-643C-4B91-9B22-3554E14667B5}"/>
    <cellStyle name="Normal 8 3 5 2 4 2 2 2" xfId="50040" xr:uid="{1AA9374D-4E6C-4CCA-B7A8-6945C2A0DB15}"/>
    <cellStyle name="Normal 8 3 5 2 4 2 3" xfId="21887" xr:uid="{EE4F34EA-3F05-4541-AA28-7E463DED4C6C}"/>
    <cellStyle name="Normal 8 3 5 2 4 2 4" xfId="40659" xr:uid="{707012AA-2C7D-4A4E-BAE9-C07EDB31D169}"/>
    <cellStyle name="Normal 8 3 5 2 4 3" xfId="23433" xr:uid="{86EDE24C-7ADA-4175-99F6-A5F3EAD28AF6}"/>
    <cellStyle name="Normal 8 3 5 2 4 3 2" xfId="42196" xr:uid="{BDBD794B-0706-417C-A21B-A77335AA3515}"/>
    <cellStyle name="Normal 8 3 5 2 4 4" xfId="14042" xr:uid="{5244CC48-9784-4A48-8413-9D0A36D09E8E}"/>
    <cellStyle name="Normal 8 3 5 2 4 5" xfId="32815" xr:uid="{20204A19-319C-43CF-AE2D-D385FDB26CFB}"/>
    <cellStyle name="Normal 8 3 5 2 4 6" xfId="54770" xr:uid="{50B18EC0-4B18-4087-9B63-3A7458F190AA}"/>
    <cellStyle name="Normal 8 3 5 2 4 7" xfId="62615" xr:uid="{2DF78F09-B413-42F8-9F79-CB6C3CE0AE6E}"/>
    <cellStyle name="Normal 8 3 5 2 5" xfId="7711" xr:uid="{A2BD3C70-2FBB-4AA9-9368-BAEC33274448}"/>
    <cellStyle name="Normal 8 3 5 2 5 2" xfId="26745" xr:uid="{589F0614-55C4-4F1F-AD77-469C5B9DE628}"/>
    <cellStyle name="Normal 8 3 5 2 5 2 2" xfId="45507" xr:uid="{B659D63A-6413-4112-B53D-7A268DE36ED5}"/>
    <cellStyle name="Normal 8 3 5 2 5 3" xfId="17354" xr:uid="{6344D5CA-8C57-4858-A3C2-C95DCD92C601}"/>
    <cellStyle name="Normal 8 3 5 2 5 4" xfId="36126" xr:uid="{FBDE5A93-D015-4275-B917-1241C77D3057}"/>
    <cellStyle name="Normal 8 3 5 2 6" xfId="9440" xr:uid="{A3C9732E-6EE2-4CA0-9151-501FACE494B0}"/>
    <cellStyle name="Normal 8 3 5 2 6 2" xfId="28296" xr:uid="{45615086-0288-499C-B24F-2FCBDFFABCB7}"/>
    <cellStyle name="Normal 8 3 5 2 6 2 2" xfId="47058" xr:uid="{27D573B8-4E5B-4576-A805-7F5D9729836B}"/>
    <cellStyle name="Normal 8 3 5 2 6 3" xfId="18905" xr:uid="{2D875DE6-B122-493C-AE91-18186BA2C95C}"/>
    <cellStyle name="Normal 8 3 5 2 6 4" xfId="37677" xr:uid="{6EA37825-B0F7-405A-86E2-8D64794DEBE4}"/>
    <cellStyle name="Normal 8 3 5 2 7" xfId="22967" xr:uid="{CB899D86-9E38-4CF5-A77C-8E851EC17B93}"/>
    <cellStyle name="Normal 8 3 5 2 7 2" xfId="41735" xr:uid="{812BE438-E4E5-48EB-B1AC-45FA4A04AA4A}"/>
    <cellStyle name="Normal 8 3 5 2 8" xfId="13576" xr:uid="{9B6C069E-E252-47AB-BBBC-7A32DAE27A7C}"/>
    <cellStyle name="Normal 8 3 5 2 9" xfId="32354" xr:uid="{303789C9-D1F0-44C4-8433-DAD3E31482A3}"/>
    <cellStyle name="Normal 8 3 5 3" xfId="1805" xr:uid="{F019BD39-157E-42D7-AA19-31ED5B74EC89}"/>
    <cellStyle name="Normal 8 3 5 3 10" xfId="51790" xr:uid="{15CA3548-037F-43EC-94DC-5B1E90EEEE25}"/>
    <cellStyle name="Normal 8 3 5 3 11" xfId="3922" xr:uid="{B63FB55B-3201-4CD2-9517-4EB072050B23}"/>
    <cellStyle name="Normal 8 3 5 3 12" xfId="59828" xr:uid="{0F3A7D48-6D1F-441F-903A-607BC6128162}"/>
    <cellStyle name="Normal 8 3 5 3 2" xfId="3112" xr:uid="{5F590980-AA17-4422-8918-41A31E686744}"/>
    <cellStyle name="Normal 8 3 5 3 2 10" xfId="59829" xr:uid="{F9AD184C-65F1-4A79-A6A8-162982F1A115}"/>
    <cellStyle name="Normal 8 3 5 3 2 2" xfId="7714" xr:uid="{09C38F2E-274F-476D-B4B4-69E2685F12E0}"/>
    <cellStyle name="Normal 8 3 5 3 2 2 2" xfId="12490" xr:uid="{2B618D65-83F4-4FAF-8557-0E272B0E2784}"/>
    <cellStyle name="Normal 8 3 5 3 2 2 2 2" xfId="31279" xr:uid="{6600B162-454E-4ECE-BB8C-BA8E54F0C281}"/>
    <cellStyle name="Normal 8 3 5 3 2 2 2 2 2" xfId="50041" xr:uid="{6FC16BFC-D69A-438B-9F17-A7DF491E0B2D}"/>
    <cellStyle name="Normal 8 3 5 3 2 2 2 3" xfId="21888" xr:uid="{677E8A56-E328-45B4-92B1-6C07CB0ED3A5}"/>
    <cellStyle name="Normal 8 3 5 3 2 2 2 4" xfId="40660" xr:uid="{3593E464-66EF-4E90-B431-29C24D90F181}"/>
    <cellStyle name="Normal 8 3 5 3 2 2 3" xfId="26748" xr:uid="{83E63F6D-59E0-4C9D-86F4-85AE7F0F2CA6}"/>
    <cellStyle name="Normal 8 3 5 3 2 2 3 2" xfId="45510" xr:uid="{B360A68E-4986-463E-8273-A10B5D12C671}"/>
    <cellStyle name="Normal 8 3 5 3 2 2 4" xfId="17357" xr:uid="{83B1284F-54BD-4CB8-AFA9-E13E8B0A4D69}"/>
    <cellStyle name="Normal 8 3 5 3 2 2 5" xfId="36129" xr:uid="{9021DA0B-869C-49BF-8178-9C83D8A18121}"/>
    <cellStyle name="Normal 8 3 5 3 2 2 6" xfId="54771" xr:uid="{31204A51-40DA-4A33-ABFD-46C08EBC27E4}"/>
    <cellStyle name="Normal 8 3 5 3 2 2 7" xfId="62616" xr:uid="{2AAF93AA-F0C6-491F-82FB-C359893BC553}"/>
    <cellStyle name="Normal 8 3 5 3 2 3" xfId="12491" xr:uid="{D2F1B754-117C-4209-A7B6-21969CFCBE41}"/>
    <cellStyle name="Normal 8 3 5 3 2 3 2" xfId="31280" xr:uid="{DDD3DB73-F13E-49F1-A139-6A2EA313B941}"/>
    <cellStyle name="Normal 8 3 5 3 2 3 2 2" xfId="50042" xr:uid="{449C9B43-CD69-4D47-8CA6-6A4778243343}"/>
    <cellStyle name="Normal 8 3 5 3 2 3 3" xfId="21889" xr:uid="{7B1045E5-5C0C-4C4B-9FFE-9B4ABE65FECE}"/>
    <cellStyle name="Normal 8 3 5 3 2 3 4" xfId="40661" xr:uid="{1BC3EA4C-6BC8-46B3-A088-D336051313AE}"/>
    <cellStyle name="Normal 8 3 5 3 2 3 5" xfId="54772" xr:uid="{D0ADF234-E295-4480-839A-1B27E1217E59}"/>
    <cellStyle name="Normal 8 3 5 3 2 3 6" xfId="62617" xr:uid="{41BB96A6-2687-4A5F-B3BC-D9F7EDFE1304}"/>
    <cellStyle name="Normal 8 3 5 3 2 4" xfId="9443" xr:uid="{AB24A598-682F-43AF-99DB-965EF7E176D1}"/>
    <cellStyle name="Normal 8 3 5 3 2 4 2" xfId="28299" xr:uid="{11A51983-FE0F-4E24-858C-525E16DA6433}"/>
    <cellStyle name="Normal 8 3 5 3 2 4 2 2" xfId="47061" xr:uid="{6307DE2E-1AEA-4CC3-A202-7DF2BCF3B00F}"/>
    <cellStyle name="Normal 8 3 5 3 2 4 3" xfId="18908" xr:uid="{D34B26A3-528F-47BF-9A92-9EB5D5221CA3}"/>
    <cellStyle name="Normal 8 3 5 3 2 4 4" xfId="37680" xr:uid="{5A798036-3397-464C-8D5F-1F716BD1B94F}"/>
    <cellStyle name="Normal 8 3 5 3 2 5" xfId="24426" xr:uid="{8EAF958D-E9C2-4FCD-8F2D-E536598694E9}"/>
    <cellStyle name="Normal 8 3 5 3 2 5 2" xfId="43189" xr:uid="{9F1506AF-D881-4ED7-9CD5-1E08056E861B}"/>
    <cellStyle name="Normal 8 3 5 3 2 6" xfId="15035" xr:uid="{D1B84037-A06A-406C-BB97-417873AB0B34}"/>
    <cellStyle name="Normal 8 3 5 3 2 7" xfId="33808" xr:uid="{B494B6CE-DF03-46EB-A31E-C293CFA9E102}"/>
    <cellStyle name="Normal 8 3 5 3 2 8" xfId="51791" xr:uid="{33EE9D4D-20C3-4837-A6CD-0D45C708B5F5}"/>
    <cellStyle name="Normal 8 3 5 3 2 9" xfId="5379" xr:uid="{3A0D9691-E9A0-4C93-9E02-EFAFB342DF59}"/>
    <cellStyle name="Normal 8 3 5 3 3" xfId="6155" xr:uid="{82D2A9DF-288F-4DD1-8A02-AA55B9E197BF}"/>
    <cellStyle name="Normal 8 3 5 3 3 2" xfId="12492" xr:uid="{A694FA37-1F74-4AEE-BF28-CEB6A1BBE8EA}"/>
    <cellStyle name="Normal 8 3 5 3 3 2 2" xfId="31281" xr:uid="{CF387FF3-A3AF-4EF3-AFAF-6CCA3B40B5E2}"/>
    <cellStyle name="Normal 8 3 5 3 3 2 2 2" xfId="50043" xr:uid="{BF97AD21-2983-43A8-BA01-8543F6853D92}"/>
    <cellStyle name="Normal 8 3 5 3 3 2 3" xfId="21890" xr:uid="{69C10918-98E2-4255-86AE-8444B3B3606E}"/>
    <cellStyle name="Normal 8 3 5 3 3 2 4" xfId="40662" xr:uid="{1D1621AA-193A-4B0B-A591-BF69B0792698}"/>
    <cellStyle name="Normal 8 3 5 3 3 3" xfId="25202" xr:uid="{1144260E-24BA-4EF0-9781-DA09584B11F8}"/>
    <cellStyle name="Normal 8 3 5 3 3 3 2" xfId="43964" xr:uid="{F0DE66C1-E3DC-46A7-A3E9-916830E98419}"/>
    <cellStyle name="Normal 8 3 5 3 3 4" xfId="15811" xr:uid="{CC83318D-F62A-43C8-9F20-309F2662A752}"/>
    <cellStyle name="Normal 8 3 5 3 3 5" xfId="34583" xr:uid="{1E6ED68A-54A1-4139-95B9-4848AF00405A}"/>
    <cellStyle name="Normal 8 3 5 3 3 6" xfId="54773" xr:uid="{01C58F20-7233-4C01-ABE0-6DD1ED9B0BED}"/>
    <cellStyle name="Normal 8 3 5 3 3 7" xfId="62618" xr:uid="{5BDB3588-58CA-45B4-BA00-C429392547BF}"/>
    <cellStyle name="Normal 8 3 5 3 4" xfId="4604" xr:uid="{DF9AAD28-A746-4A7A-BBAD-9256B7A7EE8C}"/>
    <cellStyle name="Normal 8 3 5 3 4 2" xfId="12493" xr:uid="{09E1F618-AA0A-4E0F-A1E8-B4E339355F76}"/>
    <cellStyle name="Normal 8 3 5 3 4 2 2" xfId="31282" xr:uid="{C1FBE025-97EF-4D95-8E17-60397EBED53F}"/>
    <cellStyle name="Normal 8 3 5 3 4 2 2 2" xfId="50044" xr:uid="{2D5D2524-FDDB-4792-BDE7-D748A9ADE860}"/>
    <cellStyle name="Normal 8 3 5 3 4 2 3" xfId="21891" xr:uid="{EA2F3052-0456-4D25-B737-F91127A3CA71}"/>
    <cellStyle name="Normal 8 3 5 3 4 2 4" xfId="40663" xr:uid="{B30C5230-B11F-4514-8C66-83A7576259DF}"/>
    <cellStyle name="Normal 8 3 5 3 4 3" xfId="23651" xr:uid="{0136B651-9993-4601-B77C-A8CE62D611AA}"/>
    <cellStyle name="Normal 8 3 5 3 4 3 2" xfId="42414" xr:uid="{BBCA2DA9-14FE-4D6C-B121-2C247C6DE534}"/>
    <cellStyle name="Normal 8 3 5 3 4 4" xfId="14260" xr:uid="{FCABB0FB-40D7-40AD-AEDC-C60D95AFC9F5}"/>
    <cellStyle name="Normal 8 3 5 3 4 5" xfId="33033" xr:uid="{1AA01630-A1FF-47A7-87EC-0F766798F8EB}"/>
    <cellStyle name="Normal 8 3 5 3 4 6" xfId="54774" xr:uid="{A3DADA96-BEDE-4873-B677-7BD0F82785B0}"/>
    <cellStyle name="Normal 8 3 5 3 4 7" xfId="62619" xr:uid="{682E7BC1-817C-4712-A3DC-150D720B011E}"/>
    <cellStyle name="Normal 8 3 5 3 5" xfId="7713" xr:uid="{B011F1A4-F35F-44DB-9916-919506D74D63}"/>
    <cellStyle name="Normal 8 3 5 3 5 2" xfId="26747" xr:uid="{C83408F7-80FA-4C38-A0CA-258ECF8A70F7}"/>
    <cellStyle name="Normal 8 3 5 3 5 2 2" xfId="45509" xr:uid="{5D70ED0F-1369-47A9-8188-10DBE233157C}"/>
    <cellStyle name="Normal 8 3 5 3 5 3" xfId="17356" xr:uid="{14D9B9F1-7070-46D2-9667-1CD0A9A7DDDF}"/>
    <cellStyle name="Normal 8 3 5 3 5 4" xfId="36128" xr:uid="{F36AD94A-5951-4ABB-8EBE-5393012330E6}"/>
    <cellStyle name="Normal 8 3 5 3 6" xfId="9442" xr:uid="{DE53E006-7BFA-4F42-A71B-A5FB5930A018}"/>
    <cellStyle name="Normal 8 3 5 3 6 2" xfId="28298" xr:uid="{92E8F3C3-F330-4AB1-AA69-43B91DFD2C8E}"/>
    <cellStyle name="Normal 8 3 5 3 6 2 2" xfId="47060" xr:uid="{202CCD2F-0E54-4C3B-A131-18B83808DF09}"/>
    <cellStyle name="Normal 8 3 5 3 6 3" xfId="18907" xr:uid="{5386F3C1-58BD-493B-A166-9FFED2DE3467}"/>
    <cellStyle name="Normal 8 3 5 3 6 4" xfId="37679" xr:uid="{A2107D1F-D4A1-49F4-8EE4-F869BAF06954}"/>
    <cellStyle name="Normal 8 3 5 3 7" xfId="22968" xr:uid="{32CFA9DE-75C7-4EA4-AE06-DC0BAFCE5006}"/>
    <cellStyle name="Normal 8 3 5 3 7 2" xfId="41736" xr:uid="{00739E6A-3474-4D18-AA6F-21C1277CCAD0}"/>
    <cellStyle name="Normal 8 3 5 3 8" xfId="13577" xr:uid="{71A1EE87-DBDA-4C4C-B152-BCAE6E692D8F}"/>
    <cellStyle name="Normal 8 3 5 3 9" xfId="32355" xr:uid="{841A84E2-FED9-43B5-9F67-B26388EC9E46}"/>
    <cellStyle name="Normal 8 3 5 4" xfId="1599" xr:uid="{090F2F3D-B090-404F-B2BC-5DCB3075832F}"/>
    <cellStyle name="Normal 8 3 5 4 10" xfId="59830" xr:uid="{0967708F-3561-47B4-94DE-15AAA84F3906}"/>
    <cellStyle name="Normal 8 3 5 4 2" xfId="7715" xr:uid="{22EF91DD-AC32-4540-AD08-CC8E728DC8EB}"/>
    <cellStyle name="Normal 8 3 5 4 2 2" xfId="12494" xr:uid="{E0EC6758-EC3B-4EA0-91C0-789DC0708B55}"/>
    <cellStyle name="Normal 8 3 5 4 2 2 2" xfId="31283" xr:uid="{0D0E0298-7E30-4D64-9441-A580C30471D1}"/>
    <cellStyle name="Normal 8 3 5 4 2 2 2 2" xfId="50045" xr:uid="{CEECEB56-0E9E-4071-8FFF-D3B288EB1C2B}"/>
    <cellStyle name="Normal 8 3 5 4 2 2 3" xfId="21892" xr:uid="{07E02EB5-CB3E-4F34-AD5E-2941D8954CAF}"/>
    <cellStyle name="Normal 8 3 5 4 2 2 4" xfId="40664" xr:uid="{A9955E2B-BA83-4FE9-A681-5FBB99D7082F}"/>
    <cellStyle name="Normal 8 3 5 4 2 3" xfId="26749" xr:uid="{A08A8B8B-5B11-4123-85ED-80A9FAA223A3}"/>
    <cellStyle name="Normal 8 3 5 4 2 3 2" xfId="45511" xr:uid="{78AC9EE5-10B4-4E02-A34E-F763E6C20A93}"/>
    <cellStyle name="Normal 8 3 5 4 2 4" xfId="17358" xr:uid="{D57D3CDA-4A1C-4F05-980A-30A12EA2FEB4}"/>
    <cellStyle name="Normal 8 3 5 4 2 5" xfId="36130" xr:uid="{3D4602F2-3598-466D-A213-AA934FF59C2E}"/>
    <cellStyle name="Normal 8 3 5 4 2 6" xfId="54775" xr:uid="{7007DF44-B03B-438C-955A-EB9983A4DBE4}"/>
    <cellStyle name="Normal 8 3 5 4 2 7" xfId="62620" xr:uid="{6279FEA7-F790-4D14-9F80-EEE61DBDC39C}"/>
    <cellStyle name="Normal 8 3 5 4 3" xfId="12495" xr:uid="{A807F4F7-82FD-4EB0-A470-8EA238BA8245}"/>
    <cellStyle name="Normal 8 3 5 4 3 2" xfId="31284" xr:uid="{8A1DF389-ADD4-4E94-8FA1-B2265F560C24}"/>
    <cellStyle name="Normal 8 3 5 4 3 2 2" xfId="50046" xr:uid="{86338332-B9C1-434A-B721-D868E4BD0E65}"/>
    <cellStyle name="Normal 8 3 5 4 3 3" xfId="21893" xr:uid="{F111D769-5DFE-466B-9F29-AC44156941AA}"/>
    <cellStyle name="Normal 8 3 5 4 3 4" xfId="40665" xr:uid="{C9A0D574-598C-42D2-829B-08C4269F5BD0}"/>
    <cellStyle name="Normal 8 3 5 4 3 5" xfId="54776" xr:uid="{F4C752ED-E692-4B16-A619-62E932F49304}"/>
    <cellStyle name="Normal 8 3 5 4 3 6" xfId="62621" xr:uid="{3D4EA990-4A57-4C28-9AE5-799CEE510C57}"/>
    <cellStyle name="Normal 8 3 5 4 4" xfId="9444" xr:uid="{4D0D74A2-8435-48D5-9702-26E1E3B27798}"/>
    <cellStyle name="Normal 8 3 5 4 4 2" xfId="28300" xr:uid="{A575F7FE-EC49-4265-ACB1-81C4B55B8C47}"/>
    <cellStyle name="Normal 8 3 5 4 4 2 2" xfId="47062" xr:uid="{CAA45091-B4D0-4C84-81FA-751A7CB12324}"/>
    <cellStyle name="Normal 8 3 5 4 4 3" xfId="18909" xr:uid="{86D35AB4-CCC1-4FE3-A022-EC9577F54A22}"/>
    <cellStyle name="Normal 8 3 5 4 4 4" xfId="37681" xr:uid="{4BA8B4FD-5B99-4974-908A-11CD412EF855}"/>
    <cellStyle name="Normal 8 3 5 4 5" xfId="23993" xr:uid="{CF8A5CA5-7C0A-42C0-B1F2-5899C2BAEA29}"/>
    <cellStyle name="Normal 8 3 5 4 5 2" xfId="42756" xr:uid="{C3242651-2F53-40F3-8261-FEA1D545E330}"/>
    <cellStyle name="Normal 8 3 5 4 6" xfId="14602" xr:uid="{6A2CD4B8-362E-496F-96AA-FDE0C44C50BC}"/>
    <cellStyle name="Normal 8 3 5 4 7" xfId="33375" xr:uid="{D8B63184-C913-4ABE-94EA-CFFFAD4CC3CD}"/>
    <cellStyle name="Normal 8 3 5 4 8" xfId="51792" xr:uid="{9D69514F-4938-4D9E-916A-5F8A01313FAA}"/>
    <cellStyle name="Normal 8 3 5 4 9" xfId="4946" xr:uid="{4A470437-0F88-42E4-BDD8-9F4D7158D4C2}"/>
    <cellStyle name="Normal 8 3 5 5" xfId="5722" xr:uid="{86CEA863-3558-4D55-BC52-78AE294BB3D9}"/>
    <cellStyle name="Normal 8 3 5 5 2" xfId="12496" xr:uid="{225A260D-6714-4EF1-A686-50D0C77E7458}"/>
    <cellStyle name="Normal 8 3 5 5 2 2" xfId="31285" xr:uid="{331F9432-4C48-4B90-AEFD-D0666D988D98}"/>
    <cellStyle name="Normal 8 3 5 5 2 2 2" xfId="50047" xr:uid="{EDA0CBA5-AC73-44F7-BC57-20B17D91B764}"/>
    <cellStyle name="Normal 8 3 5 5 2 3" xfId="21894" xr:uid="{5A0B35E4-4D29-4D89-8089-935516E63338}"/>
    <cellStyle name="Normal 8 3 5 5 2 4" xfId="40666" xr:uid="{4591863B-A918-49AD-A2E1-CE95600646B8}"/>
    <cellStyle name="Normal 8 3 5 5 3" xfId="24769" xr:uid="{2957A4D7-8D07-4EB3-88C9-AAC161E4F09D}"/>
    <cellStyle name="Normal 8 3 5 5 3 2" xfId="43531" xr:uid="{70306E12-B547-4FDF-80F5-3DB07D4E886A}"/>
    <cellStyle name="Normal 8 3 5 5 4" xfId="15378" xr:uid="{9F0AABE2-792C-49C5-A34C-CCD97061AA3A}"/>
    <cellStyle name="Normal 8 3 5 5 5" xfId="34150" xr:uid="{0B95DFE5-96C6-43D2-8885-77B6F30018E3}"/>
    <cellStyle name="Normal 8 3 5 5 6" xfId="54777" xr:uid="{EDC7A36A-082A-4660-9F91-5C784F787240}"/>
    <cellStyle name="Normal 8 3 5 5 7" xfId="62622" xr:uid="{4DDE6060-0293-449F-B6BE-BA23AD30D82C}"/>
    <cellStyle name="Normal 8 3 5 6" xfId="4171" xr:uid="{5CE8F55D-7E9F-4A0F-8EE0-0B89AD4B305C}"/>
    <cellStyle name="Normal 8 3 5 6 2" xfId="12497" xr:uid="{D495B304-4C64-4C03-A924-61F82BA1A293}"/>
    <cellStyle name="Normal 8 3 5 6 2 2" xfId="31286" xr:uid="{A88425E0-B375-4CA1-9657-593630783C49}"/>
    <cellStyle name="Normal 8 3 5 6 2 2 2" xfId="50048" xr:uid="{35E5E582-0A76-4375-9050-91E643068937}"/>
    <cellStyle name="Normal 8 3 5 6 2 3" xfId="21895" xr:uid="{F25EAE03-3DBA-422E-B203-64BF6B23FB01}"/>
    <cellStyle name="Normal 8 3 5 6 2 4" xfId="40667" xr:uid="{40A4A1A4-061A-4241-B869-23EB29D3999C}"/>
    <cellStyle name="Normal 8 3 5 6 3" xfId="23218" xr:uid="{F3AD9ADA-B09A-4E5E-9935-52D8C214EB2A}"/>
    <cellStyle name="Normal 8 3 5 6 3 2" xfId="41981" xr:uid="{A7070A5F-0D59-4025-B824-9B5FE9DB5CA7}"/>
    <cellStyle name="Normal 8 3 5 6 4" xfId="13827" xr:uid="{0FBD32B5-7802-4D0A-B3F1-F177F572AF96}"/>
    <cellStyle name="Normal 8 3 5 6 5" xfId="32600" xr:uid="{F046A8B8-58CF-412C-A09C-EC1F7A127B8D}"/>
    <cellStyle name="Normal 8 3 5 6 6" xfId="54778" xr:uid="{252C986A-1BCC-4135-9C4F-1E352503491C}"/>
    <cellStyle name="Normal 8 3 5 6 7" xfId="62623" xr:uid="{3E423BF1-4E32-498F-919E-2FBE6D105D5D}"/>
    <cellStyle name="Normal 8 3 5 7" xfId="7710" xr:uid="{F137483E-BED6-48CA-A0E5-35BD5418C144}"/>
    <cellStyle name="Normal 8 3 5 7 2" xfId="26744" xr:uid="{845483C6-B8B5-4826-ACA2-2D6C09AE408A}"/>
    <cellStyle name="Normal 8 3 5 7 2 2" xfId="45506" xr:uid="{9ADE04A8-C0A3-4C89-9684-68BA3AD956BC}"/>
    <cellStyle name="Normal 8 3 5 7 3" xfId="17353" xr:uid="{8C90EC59-AD44-4B5E-BAA0-5C478C931DEC}"/>
    <cellStyle name="Normal 8 3 5 7 4" xfId="36125" xr:uid="{A0D31A1E-5936-4F77-8324-3A49D61DD7B5}"/>
    <cellStyle name="Normal 8 3 5 8" xfId="9439" xr:uid="{B493FCDC-B805-4AFB-A980-CBC67622D3C1}"/>
    <cellStyle name="Normal 8 3 5 8 2" xfId="28295" xr:uid="{562E8EE5-18A6-4862-8028-38ADF74F99F2}"/>
    <cellStyle name="Normal 8 3 5 8 2 2" xfId="47057" xr:uid="{6199D080-E428-4A6C-8DBF-A8899556AC8B}"/>
    <cellStyle name="Normal 8 3 5 8 3" xfId="18904" xr:uid="{78EC095C-62B3-4D0E-ABBD-3B1C48149475}"/>
    <cellStyle name="Normal 8 3 5 8 4" xfId="37676" xr:uid="{F613A36C-73EB-4598-A14B-93D649C83994}"/>
    <cellStyle name="Normal 8 3 5 9" xfId="22966" xr:uid="{C920EF52-8DF0-4D11-AB68-60DE1993BF8E}"/>
    <cellStyle name="Normal 8 3 5 9 2" xfId="41734" xr:uid="{B1E52116-040A-4ACE-8A11-AC876AFBE6CD}"/>
    <cellStyle name="Normal 8 3 6" xfId="1229" xr:uid="{BCAD2BA2-0CCF-4E47-BDFE-7F447ED9C0A3}"/>
    <cellStyle name="Normal 8 3 6 10" xfId="13578" xr:uid="{CD685495-A2FD-42AD-BC44-5F049085C59C}"/>
    <cellStyle name="Normal 8 3 6 11" xfId="32356" xr:uid="{A2ABEF21-CF64-4C68-8185-956C86F128BB}"/>
    <cellStyle name="Normal 8 3 6 12" xfId="51793" xr:uid="{91966EB1-0CA5-4625-A6B0-5B17BD3C7A71}"/>
    <cellStyle name="Normal 8 3 6 13" xfId="3923" xr:uid="{816F3A80-F14B-4F50-88E0-E5FD090C1CF2}"/>
    <cellStyle name="Normal 8 3 6 14" xfId="59831" xr:uid="{4C279507-9EF6-4339-97AB-D1697DC44AC0}"/>
    <cellStyle name="Normal 8 3 6 2" xfId="1435" xr:uid="{8E591363-DDE8-415F-9EC3-E02866CE57E1}"/>
    <cellStyle name="Normal 8 3 6 2 10" xfId="51794" xr:uid="{CC7C2E30-18CA-4C02-9BA0-7355D570E860}"/>
    <cellStyle name="Normal 8 3 6 2 11" xfId="3924" xr:uid="{82229DBE-002A-4CCE-8D29-9391C321AE9C}"/>
    <cellStyle name="Normal 8 3 6 2 12" xfId="59832" xr:uid="{00FF45E0-8131-4E30-B110-AA4427DEA9EF}"/>
    <cellStyle name="Normal 8 3 6 2 2" xfId="2093" xr:uid="{2F0B605D-9E2C-4FF0-A621-A7217963D4EE}"/>
    <cellStyle name="Normal 8 3 6 2 2 10" xfId="59833" xr:uid="{DC3CE391-A2D4-4397-BD49-4122AA1BF49B}"/>
    <cellStyle name="Normal 8 3 6 2 2 2" xfId="7718" xr:uid="{989330BE-CD70-4D64-961E-55AE6DC640B6}"/>
    <cellStyle name="Normal 8 3 6 2 2 2 2" xfId="12498" xr:uid="{F2EFF28F-834F-4987-BCA4-16B80BE1E233}"/>
    <cellStyle name="Normal 8 3 6 2 2 2 2 2" xfId="31287" xr:uid="{D8CC2FFB-625F-488D-B0BF-3B1DCB5B110C}"/>
    <cellStyle name="Normal 8 3 6 2 2 2 2 2 2" xfId="50049" xr:uid="{0F481B55-6506-41AF-ADD6-600D0EB533C2}"/>
    <cellStyle name="Normal 8 3 6 2 2 2 2 3" xfId="21896" xr:uid="{6E8C9DB8-5C82-4B16-8426-5E724531132D}"/>
    <cellStyle name="Normal 8 3 6 2 2 2 2 4" xfId="40668" xr:uid="{0631D411-F236-4775-83E3-0D805BC9B89D}"/>
    <cellStyle name="Normal 8 3 6 2 2 2 3" xfId="26752" xr:uid="{6351B15C-F11D-474A-921A-0AB9C92DEE37}"/>
    <cellStyle name="Normal 8 3 6 2 2 2 3 2" xfId="45514" xr:uid="{17C0F466-8D82-440F-B6A2-13ACA234EE3B}"/>
    <cellStyle name="Normal 8 3 6 2 2 2 4" xfId="17361" xr:uid="{51D2165F-E8A1-4FDC-A80B-E3EE054543D8}"/>
    <cellStyle name="Normal 8 3 6 2 2 2 5" xfId="36133" xr:uid="{D75254A7-4E2D-40E9-A113-CBB086578D7B}"/>
    <cellStyle name="Normal 8 3 6 2 2 2 6" xfId="54779" xr:uid="{7C952E0A-E02E-4610-8C17-9B96A09BA7BC}"/>
    <cellStyle name="Normal 8 3 6 2 2 2 7" xfId="62624" xr:uid="{F0315B19-093B-433D-98B7-33CBE1DE2FE0}"/>
    <cellStyle name="Normal 8 3 6 2 2 3" xfId="12499" xr:uid="{EA7FBA59-15DC-442A-92D9-9CCF6AB57954}"/>
    <cellStyle name="Normal 8 3 6 2 2 3 2" xfId="31288" xr:uid="{0BBE7C0A-03FE-4BEE-B04F-86F31F4FFF8A}"/>
    <cellStyle name="Normal 8 3 6 2 2 3 2 2" xfId="50050" xr:uid="{D7809589-C1FC-4810-B2AF-C8F9B2B430E5}"/>
    <cellStyle name="Normal 8 3 6 2 2 3 3" xfId="21897" xr:uid="{301BA918-F36A-4FAC-8AEC-825E830AFBF3}"/>
    <cellStyle name="Normal 8 3 6 2 2 3 4" xfId="40669" xr:uid="{3428E44E-E8B6-446D-B38F-4D6B9FC0ABD9}"/>
    <cellStyle name="Normal 8 3 6 2 2 3 5" xfId="54780" xr:uid="{374FD49A-84F1-4236-B107-69ADE6C0ECCD}"/>
    <cellStyle name="Normal 8 3 6 2 2 3 6" xfId="62625" xr:uid="{5D62225A-4FC2-4995-9458-5D318F8C1851}"/>
    <cellStyle name="Normal 8 3 6 2 2 4" xfId="9447" xr:uid="{06B53FE1-083B-4FB7-B8D8-692355BFD4FF}"/>
    <cellStyle name="Normal 8 3 6 2 2 4 2" xfId="28303" xr:uid="{E89F33EB-E40D-41B6-9C8B-AC874CE7EA9E}"/>
    <cellStyle name="Normal 8 3 6 2 2 4 2 2" xfId="47065" xr:uid="{AB244345-E05B-41CD-B903-C5F38C26F4BE}"/>
    <cellStyle name="Normal 8 3 6 2 2 4 3" xfId="18912" xr:uid="{5F3106B2-9F9D-442E-A360-A7A81E4CD768}"/>
    <cellStyle name="Normal 8 3 6 2 2 4 4" xfId="37684" xr:uid="{0A1566DA-941D-4896-BB61-D2E0D6F19C79}"/>
    <cellStyle name="Normal 8 3 6 2 2 5" xfId="24251" xr:uid="{04848668-4775-4B24-A10E-DB4C5758BA31}"/>
    <cellStyle name="Normal 8 3 6 2 2 5 2" xfId="43014" xr:uid="{A93D8CE3-4612-4E51-AB26-0230237F3CD5}"/>
    <cellStyle name="Normal 8 3 6 2 2 6" xfId="14860" xr:uid="{B52ABACF-5231-4A0D-A807-43C3800E1E39}"/>
    <cellStyle name="Normal 8 3 6 2 2 7" xfId="33633" xr:uid="{C16BDFAD-6575-447B-A089-D8619B3F63B9}"/>
    <cellStyle name="Normal 8 3 6 2 2 8" xfId="51795" xr:uid="{B5BE5EE3-02D3-4A4D-9081-A58FADE94B86}"/>
    <cellStyle name="Normal 8 3 6 2 2 9" xfId="5204" xr:uid="{D5C67A15-54BD-4202-9507-F199598CF762}"/>
    <cellStyle name="Normal 8 3 6 2 3" xfId="5980" xr:uid="{79706F18-2702-48E2-AF82-C952BD15A6FD}"/>
    <cellStyle name="Normal 8 3 6 2 3 2" xfId="12500" xr:uid="{A0DC60FE-8CAF-4BDB-8395-52A810BDCDE4}"/>
    <cellStyle name="Normal 8 3 6 2 3 2 2" xfId="31289" xr:uid="{4E68E053-4F5E-4655-BB35-B054924BC39E}"/>
    <cellStyle name="Normal 8 3 6 2 3 2 2 2" xfId="50051" xr:uid="{B1E35DA7-8527-4E2D-999B-2D8F4C4FF7C6}"/>
    <cellStyle name="Normal 8 3 6 2 3 2 3" xfId="21898" xr:uid="{222DCC29-4678-41FD-ACEA-1692A142A01E}"/>
    <cellStyle name="Normal 8 3 6 2 3 2 4" xfId="40670" xr:uid="{0667F723-EAB1-45AE-9723-CD32C83C4C3B}"/>
    <cellStyle name="Normal 8 3 6 2 3 3" xfId="25027" xr:uid="{B73695E2-1E85-423F-8953-633736D50AEA}"/>
    <cellStyle name="Normal 8 3 6 2 3 3 2" xfId="43789" xr:uid="{A2204610-F585-4755-87C2-C6414DDE975A}"/>
    <cellStyle name="Normal 8 3 6 2 3 4" xfId="15636" xr:uid="{2D7A22B9-CBBB-4BDA-8C2B-6856955250FE}"/>
    <cellStyle name="Normal 8 3 6 2 3 5" xfId="34408" xr:uid="{01C03ED7-1997-49D9-B23F-A5B7A6107FC1}"/>
    <cellStyle name="Normal 8 3 6 2 3 6" xfId="54781" xr:uid="{F9CE3D59-7A0E-4CB0-8CE2-79E4552B7056}"/>
    <cellStyle name="Normal 8 3 6 2 3 7" xfId="62626" xr:uid="{1454687E-5FF5-46B0-894C-D65F5289C7EC}"/>
    <cellStyle name="Normal 8 3 6 2 4" xfId="4429" xr:uid="{98EF9AF2-33D4-4863-8018-31AF3C508B0D}"/>
    <cellStyle name="Normal 8 3 6 2 4 2" xfId="12501" xr:uid="{ED120236-7EB0-47B0-A16F-6C0E96345517}"/>
    <cellStyle name="Normal 8 3 6 2 4 2 2" xfId="31290" xr:uid="{F1EFCF84-8D87-4ACF-BFDB-8C6ECAC8BD6D}"/>
    <cellStyle name="Normal 8 3 6 2 4 2 2 2" xfId="50052" xr:uid="{2F16961D-A963-403F-8914-492E2C41077B}"/>
    <cellStyle name="Normal 8 3 6 2 4 2 3" xfId="21899" xr:uid="{F779B8E8-5AA4-429B-A7A0-642D7AC2F5C7}"/>
    <cellStyle name="Normal 8 3 6 2 4 2 4" xfId="40671" xr:uid="{0ECFE5F6-60C5-4794-9274-9B5E195B9604}"/>
    <cellStyle name="Normal 8 3 6 2 4 3" xfId="23476" xr:uid="{E7588F87-E52B-4A7E-AEE3-F63A2080059F}"/>
    <cellStyle name="Normal 8 3 6 2 4 3 2" xfId="42239" xr:uid="{FC5DEC29-7E18-473D-91E8-C3BEA937E88C}"/>
    <cellStyle name="Normal 8 3 6 2 4 4" xfId="14085" xr:uid="{1D38F48B-C25E-4D7C-BCCC-6F992712A791}"/>
    <cellStyle name="Normal 8 3 6 2 4 5" xfId="32858" xr:uid="{6A2471C4-F7B5-441F-A672-89ACE52F1C2D}"/>
    <cellStyle name="Normal 8 3 6 2 4 6" xfId="54782" xr:uid="{06707955-CD10-4240-8514-1B9F99D5197B}"/>
    <cellStyle name="Normal 8 3 6 2 4 7" xfId="62627" xr:uid="{7243B08A-4525-4629-AACF-5AD4F27EC76D}"/>
    <cellStyle name="Normal 8 3 6 2 5" xfId="7717" xr:uid="{233CFF31-1C82-43D7-87D2-0A759F6B572D}"/>
    <cellStyle name="Normal 8 3 6 2 5 2" xfId="26751" xr:uid="{12E13991-07B7-4BB4-91B1-F5D27DFAD75A}"/>
    <cellStyle name="Normal 8 3 6 2 5 2 2" xfId="45513" xr:uid="{31687B71-E5AC-40E4-8FCF-74FC2C0E311C}"/>
    <cellStyle name="Normal 8 3 6 2 5 3" xfId="17360" xr:uid="{ED24F34B-1322-4C08-A287-F264ED5AA931}"/>
    <cellStyle name="Normal 8 3 6 2 5 4" xfId="36132" xr:uid="{6080B0FF-DC58-40CE-A8AB-DCBC7A2F4B9A}"/>
    <cellStyle name="Normal 8 3 6 2 6" xfId="9446" xr:uid="{40347CD3-86ED-4D91-AC83-D36D0D09049A}"/>
    <cellStyle name="Normal 8 3 6 2 6 2" xfId="28302" xr:uid="{B17ED9B1-D0AF-47CC-9955-DB73BF7635B5}"/>
    <cellStyle name="Normal 8 3 6 2 6 2 2" xfId="47064" xr:uid="{920A71A4-5709-4968-AC47-FE9BDC71EC8B}"/>
    <cellStyle name="Normal 8 3 6 2 6 3" xfId="18911" xr:uid="{A5785EFC-DD47-49EA-90A4-8A053DB451F4}"/>
    <cellStyle name="Normal 8 3 6 2 6 4" xfId="37683" xr:uid="{9B56B751-3DFB-4697-A3FE-65C40C1A0845}"/>
    <cellStyle name="Normal 8 3 6 2 7" xfId="22970" xr:uid="{D5BEE155-5F43-41E6-8A85-9E12758A098D}"/>
    <cellStyle name="Normal 8 3 6 2 7 2" xfId="41738" xr:uid="{B049C108-4D13-4269-B232-5A063CE234B3}"/>
    <cellStyle name="Normal 8 3 6 2 8" xfId="13579" xr:uid="{D031D739-439F-4C5D-8C23-2CD57E98286B}"/>
    <cellStyle name="Normal 8 3 6 2 9" xfId="32357" xr:uid="{ECC882FB-F89B-43E7-810A-9DF3009FA645}"/>
    <cellStyle name="Normal 8 3 6 3" xfId="1887" xr:uid="{A0E632F0-267E-4A4B-87FA-AA479BF63266}"/>
    <cellStyle name="Normal 8 3 6 3 10" xfId="51796" xr:uid="{E09F7796-8DFD-49BC-AC81-65DB6BB60DE4}"/>
    <cellStyle name="Normal 8 3 6 3 11" xfId="3925" xr:uid="{BAAB457F-35F1-4913-AD83-C9DF6BB7E95F}"/>
    <cellStyle name="Normal 8 3 6 3 12" xfId="59834" xr:uid="{56725E8F-B1FF-4CD5-BB79-A6233937AC48}"/>
    <cellStyle name="Normal 8 3 6 3 2" xfId="3113" xr:uid="{A4A28962-E4DF-4849-91C8-B91E866754FF}"/>
    <cellStyle name="Normal 8 3 6 3 2 10" xfId="59835" xr:uid="{9D0054C2-325B-4CEE-858B-5C73062AC84C}"/>
    <cellStyle name="Normal 8 3 6 3 2 2" xfId="7720" xr:uid="{AFCD1D64-1458-4D4F-8E8B-26CE86CC202B}"/>
    <cellStyle name="Normal 8 3 6 3 2 2 2" xfId="12502" xr:uid="{0491D21C-62F8-441B-9D7F-AC204549F58E}"/>
    <cellStyle name="Normal 8 3 6 3 2 2 2 2" xfId="31291" xr:uid="{7D64FEE8-5124-4F5F-9B7B-41FE879BEF34}"/>
    <cellStyle name="Normal 8 3 6 3 2 2 2 2 2" xfId="50053" xr:uid="{15400A72-BDBD-4E01-8AE5-8C9D48DD76B1}"/>
    <cellStyle name="Normal 8 3 6 3 2 2 2 3" xfId="21900" xr:uid="{096A6921-CEE6-4C64-9474-1A5B237071EE}"/>
    <cellStyle name="Normal 8 3 6 3 2 2 2 4" xfId="40672" xr:uid="{A0CD9E09-EC6E-4AB5-AF1D-692B21FC0A94}"/>
    <cellStyle name="Normal 8 3 6 3 2 2 3" xfId="26754" xr:uid="{63A47928-4EB7-4F0B-B20C-534D26463680}"/>
    <cellStyle name="Normal 8 3 6 3 2 2 3 2" xfId="45516" xr:uid="{548CDD59-DF32-4036-8718-DA89CAB93274}"/>
    <cellStyle name="Normal 8 3 6 3 2 2 4" xfId="17363" xr:uid="{4EAA99D4-F31A-4EFB-816D-D650852F0FAD}"/>
    <cellStyle name="Normal 8 3 6 3 2 2 5" xfId="36135" xr:uid="{9421DCFD-A177-4F16-8720-6DACE644DCCF}"/>
    <cellStyle name="Normal 8 3 6 3 2 2 6" xfId="54783" xr:uid="{3D6317EB-3F4D-44ED-A829-66543206F0B7}"/>
    <cellStyle name="Normal 8 3 6 3 2 2 7" xfId="62628" xr:uid="{82B4F5DD-BDF6-46FE-8C85-C054E85F8F8C}"/>
    <cellStyle name="Normal 8 3 6 3 2 3" xfId="12503" xr:uid="{6F2743F0-C49F-45A9-B8A8-2E1FCF6C846F}"/>
    <cellStyle name="Normal 8 3 6 3 2 3 2" xfId="31292" xr:uid="{4B4CF2FD-DEA8-4E20-BC1B-A4E3AADAAD7D}"/>
    <cellStyle name="Normal 8 3 6 3 2 3 2 2" xfId="50054" xr:uid="{65F171FC-B03E-4961-A80E-4475688908A1}"/>
    <cellStyle name="Normal 8 3 6 3 2 3 3" xfId="21901" xr:uid="{86E25E89-2E37-46F3-8B98-99D414BFDD4E}"/>
    <cellStyle name="Normal 8 3 6 3 2 3 4" xfId="40673" xr:uid="{EB03C8FD-36F9-4C08-8052-0DD4A086B950}"/>
    <cellStyle name="Normal 8 3 6 3 2 3 5" xfId="54784" xr:uid="{2D785352-B45E-491D-B322-B1FB91DCE79B}"/>
    <cellStyle name="Normal 8 3 6 3 2 3 6" xfId="62629" xr:uid="{052822B7-5914-4929-B187-6C56A1146EDB}"/>
    <cellStyle name="Normal 8 3 6 3 2 4" xfId="9449" xr:uid="{FE5A1A09-133A-4991-BDCE-B4A68C76A781}"/>
    <cellStyle name="Normal 8 3 6 3 2 4 2" xfId="28305" xr:uid="{AF5FECC9-0AFE-4A77-94C4-B8A947E496A2}"/>
    <cellStyle name="Normal 8 3 6 3 2 4 2 2" xfId="47067" xr:uid="{1DF2F9F5-2EA6-411A-BC18-C77CFB6DF14C}"/>
    <cellStyle name="Normal 8 3 6 3 2 4 3" xfId="18914" xr:uid="{DF245462-8EA3-473E-B02B-C65B2D77365F}"/>
    <cellStyle name="Normal 8 3 6 3 2 4 4" xfId="37686" xr:uid="{79C2AE50-E216-406E-879F-0D1AAB6B44DC}"/>
    <cellStyle name="Normal 8 3 6 3 2 5" xfId="24469" xr:uid="{F3B145D9-5861-4256-9AF1-7845CA4E8BDC}"/>
    <cellStyle name="Normal 8 3 6 3 2 5 2" xfId="43232" xr:uid="{2160279F-C292-41B9-B553-239AC8C5943E}"/>
    <cellStyle name="Normal 8 3 6 3 2 6" xfId="15078" xr:uid="{6FE14755-25FE-499E-9CAA-0797598C705B}"/>
    <cellStyle name="Normal 8 3 6 3 2 7" xfId="33851" xr:uid="{CD97A404-C553-40FF-9548-5A1ABFFF39F6}"/>
    <cellStyle name="Normal 8 3 6 3 2 8" xfId="51797" xr:uid="{FF1D8E73-287A-4487-A4EE-4AE58623724A}"/>
    <cellStyle name="Normal 8 3 6 3 2 9" xfId="5422" xr:uid="{8EFFE094-7257-4555-946A-D22E8F77953E}"/>
    <cellStyle name="Normal 8 3 6 3 3" xfId="6198" xr:uid="{C324DFDC-940F-40DD-9B40-79D83231EF8D}"/>
    <cellStyle name="Normal 8 3 6 3 3 2" xfId="12504" xr:uid="{278FD656-767E-4808-99D4-0589FB99192F}"/>
    <cellStyle name="Normal 8 3 6 3 3 2 2" xfId="31293" xr:uid="{C693C7E8-E115-4D29-941C-D67E47C9C066}"/>
    <cellStyle name="Normal 8 3 6 3 3 2 2 2" xfId="50055" xr:uid="{E6A18CA2-9A84-4E4B-B5CE-16377D09AF12}"/>
    <cellStyle name="Normal 8 3 6 3 3 2 3" xfId="21902" xr:uid="{5BDCF6A5-4F9D-4E60-8488-02F0EA4FFA4C}"/>
    <cellStyle name="Normal 8 3 6 3 3 2 4" xfId="40674" xr:uid="{BF91CB52-B42C-425E-814B-81BD9E30CB5A}"/>
    <cellStyle name="Normal 8 3 6 3 3 3" xfId="25245" xr:uid="{7AB7BEAF-DF5E-43E4-B91D-CAD03224F7D1}"/>
    <cellStyle name="Normal 8 3 6 3 3 3 2" xfId="44007" xr:uid="{29C01862-A18A-4091-B8E6-714390ABCCBE}"/>
    <cellStyle name="Normal 8 3 6 3 3 4" xfId="15854" xr:uid="{10F9FA69-878D-4E01-9E83-16F8ED2CFFC6}"/>
    <cellStyle name="Normal 8 3 6 3 3 5" xfId="34626" xr:uid="{EC6562B1-2633-4D38-8AA8-D98549640A4D}"/>
    <cellStyle name="Normal 8 3 6 3 3 6" xfId="54785" xr:uid="{6A67C774-616A-4B81-BE1A-5E86E4798F30}"/>
    <cellStyle name="Normal 8 3 6 3 3 7" xfId="62630" xr:uid="{C94A3283-26C5-44BC-B3DA-2C1187EBD3AC}"/>
    <cellStyle name="Normal 8 3 6 3 4" xfId="4647" xr:uid="{DF986228-5F9A-4C9B-9AB0-B7B78B9B2257}"/>
    <cellStyle name="Normal 8 3 6 3 4 2" xfId="12505" xr:uid="{DC239761-B27E-4453-ADC2-5292A0B46E33}"/>
    <cellStyle name="Normal 8 3 6 3 4 2 2" xfId="31294" xr:uid="{9C5EB701-7969-418E-9A48-4813CC4D96D8}"/>
    <cellStyle name="Normal 8 3 6 3 4 2 2 2" xfId="50056" xr:uid="{7A069D5D-C6C2-4301-80CC-534D0FF6EDFE}"/>
    <cellStyle name="Normal 8 3 6 3 4 2 3" xfId="21903" xr:uid="{D16D7086-CB60-4E75-940C-A02455051900}"/>
    <cellStyle name="Normal 8 3 6 3 4 2 4" xfId="40675" xr:uid="{1D19A3FB-B295-49C0-83D5-C0029EEB5363}"/>
    <cellStyle name="Normal 8 3 6 3 4 3" xfId="23694" xr:uid="{5970C551-0AA2-4DAA-949D-B49BF036F0C6}"/>
    <cellStyle name="Normal 8 3 6 3 4 3 2" xfId="42457" xr:uid="{6CD6EFC6-7272-401E-9F4F-04230A2F53ED}"/>
    <cellStyle name="Normal 8 3 6 3 4 4" xfId="14303" xr:uid="{E62A3106-7055-48D5-B68D-8441DABD5E22}"/>
    <cellStyle name="Normal 8 3 6 3 4 5" xfId="33076" xr:uid="{6F73EE5A-770B-47EE-B253-F58CF539A7FC}"/>
    <cellStyle name="Normal 8 3 6 3 4 6" xfId="54786" xr:uid="{242C978F-8A1E-47FC-8089-953C418151A6}"/>
    <cellStyle name="Normal 8 3 6 3 4 7" xfId="62631" xr:uid="{A534CB1E-09D4-4561-BBDA-5223E9A900B8}"/>
    <cellStyle name="Normal 8 3 6 3 5" xfId="7719" xr:uid="{87A45ED7-A111-405C-A915-2AD88373091C}"/>
    <cellStyle name="Normal 8 3 6 3 5 2" xfId="26753" xr:uid="{F1F18A8B-E247-4E6F-892D-9B58973A5461}"/>
    <cellStyle name="Normal 8 3 6 3 5 2 2" xfId="45515" xr:uid="{37682F67-4880-4CB2-B105-2AA0947C7487}"/>
    <cellStyle name="Normal 8 3 6 3 5 3" xfId="17362" xr:uid="{1869F895-CEB9-43B2-89B3-38C1C4B2AE0F}"/>
    <cellStyle name="Normal 8 3 6 3 5 4" xfId="36134" xr:uid="{5905C329-9E35-4A7B-B812-B5CCB7050E1D}"/>
    <cellStyle name="Normal 8 3 6 3 6" xfId="9448" xr:uid="{FF0424A0-36AB-4074-9511-13D7C9B06A1F}"/>
    <cellStyle name="Normal 8 3 6 3 6 2" xfId="28304" xr:uid="{7A3EBFA4-7749-45C0-B514-61CC6896E4B1}"/>
    <cellStyle name="Normal 8 3 6 3 6 2 2" xfId="47066" xr:uid="{A06C6937-CF15-4844-AB24-51E2A6C88573}"/>
    <cellStyle name="Normal 8 3 6 3 6 3" xfId="18913" xr:uid="{61348057-60B4-44E5-8CFD-4EA76458F45A}"/>
    <cellStyle name="Normal 8 3 6 3 6 4" xfId="37685" xr:uid="{9A0C26A9-7D54-4733-BAFB-68DDFE18A67D}"/>
    <cellStyle name="Normal 8 3 6 3 7" xfId="22971" xr:uid="{E362DFEA-BE6D-4E2D-AD2D-0FD81F50A751}"/>
    <cellStyle name="Normal 8 3 6 3 7 2" xfId="41739" xr:uid="{4A2BCEC9-F597-4197-90B8-535C5D76878C}"/>
    <cellStyle name="Normal 8 3 6 3 8" xfId="13580" xr:uid="{967C1B5A-D3F3-4FE1-898D-451AC414E7FF}"/>
    <cellStyle name="Normal 8 3 6 3 9" xfId="32358" xr:uid="{9D13C5F7-81A0-465E-89EE-24718B6D18B1}"/>
    <cellStyle name="Normal 8 3 6 4" xfId="1681" xr:uid="{7255F03C-F352-4934-A5B5-BAD362919D47}"/>
    <cellStyle name="Normal 8 3 6 4 10" xfId="59836" xr:uid="{DFEF5172-BB99-4F86-B02A-21E96AC3800D}"/>
    <cellStyle name="Normal 8 3 6 4 2" xfId="7721" xr:uid="{6829BF8B-CC16-4BEE-9293-267A58DEB48C}"/>
    <cellStyle name="Normal 8 3 6 4 2 2" xfId="12506" xr:uid="{7F6B2355-9DEE-401D-8D1E-16A1B384D411}"/>
    <cellStyle name="Normal 8 3 6 4 2 2 2" xfId="31295" xr:uid="{E299C0F4-75B7-48EA-816D-46B15CCA0EC4}"/>
    <cellStyle name="Normal 8 3 6 4 2 2 2 2" xfId="50057" xr:uid="{5572EFC0-37A5-43D7-A576-5EB0272FC8E8}"/>
    <cellStyle name="Normal 8 3 6 4 2 2 3" xfId="21904" xr:uid="{2E701C62-11A2-49ED-B8B3-161809FD027B}"/>
    <cellStyle name="Normal 8 3 6 4 2 2 4" xfId="40676" xr:uid="{9E552565-4E79-488C-AF2E-8A8AF57D3219}"/>
    <cellStyle name="Normal 8 3 6 4 2 3" xfId="26755" xr:uid="{E08701BF-110B-461F-850C-E1D6B9365180}"/>
    <cellStyle name="Normal 8 3 6 4 2 3 2" xfId="45517" xr:uid="{449AE7AA-92E0-4529-AF45-0B4CBEDAA704}"/>
    <cellStyle name="Normal 8 3 6 4 2 4" xfId="17364" xr:uid="{14B4E2AB-B74C-477F-BC50-21FDCE5D1DCD}"/>
    <cellStyle name="Normal 8 3 6 4 2 5" xfId="36136" xr:uid="{4CCCF16C-00E9-43EF-91D1-45D1B98ADE06}"/>
    <cellStyle name="Normal 8 3 6 4 2 6" xfId="54787" xr:uid="{2DA79C74-3462-4092-93D2-D4770A231395}"/>
    <cellStyle name="Normal 8 3 6 4 2 7" xfId="62632" xr:uid="{301B5B7D-2015-418C-BC59-B89ABCDE465E}"/>
    <cellStyle name="Normal 8 3 6 4 3" xfId="12507" xr:uid="{C0FFC602-B331-4E0D-86C5-C596B782E557}"/>
    <cellStyle name="Normal 8 3 6 4 3 2" xfId="31296" xr:uid="{3A8B0C1A-F202-458E-BA7E-91E67AA7D733}"/>
    <cellStyle name="Normal 8 3 6 4 3 2 2" xfId="50058" xr:uid="{02952A2F-F232-466A-A5DC-0AD95AA6C1DF}"/>
    <cellStyle name="Normal 8 3 6 4 3 3" xfId="21905" xr:uid="{EA842664-2510-4354-A99B-B8279CD69C97}"/>
    <cellStyle name="Normal 8 3 6 4 3 4" xfId="40677" xr:uid="{B3C66F09-BB72-4340-AFA8-D6793E4ABCBB}"/>
    <cellStyle name="Normal 8 3 6 4 3 5" xfId="54788" xr:uid="{49F76E9E-E1E4-42F8-8117-D7BE2586D213}"/>
    <cellStyle name="Normal 8 3 6 4 3 6" xfId="62633" xr:uid="{0441E472-852F-4544-B6D4-AAD49021B16E}"/>
    <cellStyle name="Normal 8 3 6 4 4" xfId="9450" xr:uid="{A5CB492C-5276-452F-A0F3-E94A6B4AE2D8}"/>
    <cellStyle name="Normal 8 3 6 4 4 2" xfId="28306" xr:uid="{8BF04C7E-8701-4EC2-95C1-F6D772BED52A}"/>
    <cellStyle name="Normal 8 3 6 4 4 2 2" xfId="47068" xr:uid="{8261A90F-2929-453E-8193-72A5DCA8F1D4}"/>
    <cellStyle name="Normal 8 3 6 4 4 3" xfId="18915" xr:uid="{84B78AB8-1A64-4788-8CDD-47D05E9C3B0F}"/>
    <cellStyle name="Normal 8 3 6 4 4 4" xfId="37687" xr:uid="{DB745A69-DB67-4182-8FBD-038DF64DEB59}"/>
    <cellStyle name="Normal 8 3 6 4 5" xfId="24036" xr:uid="{AC40F7F5-0A4A-4745-B7C5-3EFF19285316}"/>
    <cellStyle name="Normal 8 3 6 4 5 2" xfId="42799" xr:uid="{E7065DE0-D684-4214-9F73-C8F1875588FD}"/>
    <cellStyle name="Normal 8 3 6 4 6" xfId="14645" xr:uid="{D685A6F9-7A06-4FC0-B882-0EABBB94EE45}"/>
    <cellStyle name="Normal 8 3 6 4 7" xfId="33418" xr:uid="{5FA21E05-F7CF-415F-A005-3CC3F5E155A3}"/>
    <cellStyle name="Normal 8 3 6 4 8" xfId="51798" xr:uid="{58EEB7D4-76BF-4076-85F8-2D6C77236E34}"/>
    <cellStyle name="Normal 8 3 6 4 9" xfId="4989" xr:uid="{8D835514-BE4D-4A46-9BF6-C3DA1C82FB7D}"/>
    <cellStyle name="Normal 8 3 6 5" xfId="5765" xr:uid="{E02F8EDD-8210-4AD1-A022-33E3407A4EDC}"/>
    <cellStyle name="Normal 8 3 6 5 2" xfId="12508" xr:uid="{6BCF5AB5-EFC3-4BBE-B53B-69A24818B5BA}"/>
    <cellStyle name="Normal 8 3 6 5 2 2" xfId="31297" xr:uid="{4A98D960-E240-4931-B3FD-7C1707D558F4}"/>
    <cellStyle name="Normal 8 3 6 5 2 2 2" xfId="50059" xr:uid="{103EC0EB-3AEE-4A07-90FE-F56BBAF5A3DB}"/>
    <cellStyle name="Normal 8 3 6 5 2 3" xfId="21906" xr:uid="{D14ED125-CC3C-42A2-A994-D69B0F1C1708}"/>
    <cellStyle name="Normal 8 3 6 5 2 4" xfId="40678" xr:uid="{FD2A290E-964D-43CC-9C69-60D67C581838}"/>
    <cellStyle name="Normal 8 3 6 5 3" xfId="24812" xr:uid="{D67113A9-179C-4D20-ADE3-136F6ABCDED8}"/>
    <cellStyle name="Normal 8 3 6 5 3 2" xfId="43574" xr:uid="{E27630A5-583B-4C2A-B308-9A2496401985}"/>
    <cellStyle name="Normal 8 3 6 5 4" xfId="15421" xr:uid="{6CA9048D-1770-424D-A669-56FC4939DEF4}"/>
    <cellStyle name="Normal 8 3 6 5 5" xfId="34193" xr:uid="{F42D43A7-EFF8-4EE1-B881-DBF20F1C9F4A}"/>
    <cellStyle name="Normal 8 3 6 5 6" xfId="54789" xr:uid="{D564051E-D932-4C37-84CD-C8F7AB5DACCF}"/>
    <cellStyle name="Normal 8 3 6 5 7" xfId="62634" xr:uid="{3206B94E-470D-43D0-80F4-9DC2F3DC92E2}"/>
    <cellStyle name="Normal 8 3 6 6" xfId="4214" xr:uid="{182911F8-0E76-41B9-B344-0825B726A226}"/>
    <cellStyle name="Normal 8 3 6 6 2" xfId="12509" xr:uid="{E1D933E3-5723-4E0B-8DC7-4826FD17B330}"/>
    <cellStyle name="Normal 8 3 6 6 2 2" xfId="31298" xr:uid="{D2264AE4-833C-4812-9A6E-03B9E4AFF958}"/>
    <cellStyle name="Normal 8 3 6 6 2 2 2" xfId="50060" xr:uid="{CC5DE9F3-1D90-437B-911D-75E3DA5B097A}"/>
    <cellStyle name="Normal 8 3 6 6 2 3" xfId="21907" xr:uid="{F0118C97-E809-4B51-A9F9-721CB5B88063}"/>
    <cellStyle name="Normal 8 3 6 6 2 4" xfId="40679" xr:uid="{09E332CC-1DC0-4278-A714-626A19886A15}"/>
    <cellStyle name="Normal 8 3 6 6 3" xfId="23261" xr:uid="{CC9DBA7F-3C77-4A86-9554-DDC2C2FC3113}"/>
    <cellStyle name="Normal 8 3 6 6 3 2" xfId="42024" xr:uid="{0268FBF9-C0C7-45ED-ABB3-47001A883D6A}"/>
    <cellStyle name="Normal 8 3 6 6 4" xfId="13870" xr:uid="{1F6DA258-308A-4C2A-B48B-73B85AAA4F76}"/>
    <cellStyle name="Normal 8 3 6 6 5" xfId="32643" xr:uid="{DE762A3D-B5B2-4C78-B409-CE7E6EE7AE20}"/>
    <cellStyle name="Normal 8 3 6 6 6" xfId="54790" xr:uid="{105FEF10-1E9A-4817-8D98-4C385EF38812}"/>
    <cellStyle name="Normal 8 3 6 6 7" xfId="62635" xr:uid="{3D154E9D-ACF1-420B-8980-BE759022A4E5}"/>
    <cellStyle name="Normal 8 3 6 7" xfId="7716" xr:uid="{00639D2B-3792-4A26-9122-1A64DCD24961}"/>
    <cellStyle name="Normal 8 3 6 7 2" xfId="26750" xr:uid="{0E50B90D-D356-4275-8D0E-EC735D9526AB}"/>
    <cellStyle name="Normal 8 3 6 7 2 2" xfId="45512" xr:uid="{3F06876B-7837-4014-AB27-1A598E3D40BC}"/>
    <cellStyle name="Normal 8 3 6 7 3" xfId="17359" xr:uid="{30927E9E-5CF5-4A00-AC84-2FA3C97F3DB1}"/>
    <cellStyle name="Normal 8 3 6 7 4" xfId="36131" xr:uid="{1CFF5711-F016-449D-A63D-0DF390852565}"/>
    <cellStyle name="Normal 8 3 6 8" xfId="9445" xr:uid="{3E0F6619-62C4-425B-A9C9-83D999966658}"/>
    <cellStyle name="Normal 8 3 6 8 2" xfId="28301" xr:uid="{3CF62838-9ED5-489B-BAB3-89BCEEFFF86F}"/>
    <cellStyle name="Normal 8 3 6 8 2 2" xfId="47063" xr:uid="{8C3921AB-A94E-448D-B71C-6AB40AC79EF1}"/>
    <cellStyle name="Normal 8 3 6 8 3" xfId="18910" xr:uid="{90ABF189-38BF-4C60-A073-E9F61C8AEEC4}"/>
    <cellStyle name="Normal 8 3 6 8 4" xfId="37682" xr:uid="{4087372E-A8F9-4A2A-A4CE-A43ED106F3B1}"/>
    <cellStyle name="Normal 8 3 6 9" xfId="22969" xr:uid="{4A1C1575-81F6-4E6B-B23C-3D80DAFC97E2}"/>
    <cellStyle name="Normal 8 3 6 9 2" xfId="41737" xr:uid="{7B75E6B2-B793-41DC-B17D-3F726B43919D}"/>
    <cellStyle name="Normal 8 3 7" xfId="1270" xr:uid="{DBD83BA8-D2F2-4CFB-8240-AC8550998105}"/>
    <cellStyle name="Normal 8 3 7 10" xfId="32359" xr:uid="{558567AB-2044-45B7-8216-5829A5787AC4}"/>
    <cellStyle name="Normal 8 3 7 11" xfId="51799" xr:uid="{FE700C97-8452-4BC2-B77C-0F75568BAACE}"/>
    <cellStyle name="Normal 8 3 7 12" xfId="3926" xr:uid="{BCBFAB4D-EC45-4D97-8321-15A1C17DB9C7}"/>
    <cellStyle name="Normal 8 3 7 13" xfId="59837" xr:uid="{D07B5F56-5513-42EA-9422-96C2E670AF29}"/>
    <cellStyle name="Normal 8 3 7 2" xfId="1928" xr:uid="{A97416A3-149D-4ABC-B1D6-201A6C50A8FA}"/>
    <cellStyle name="Normal 8 3 7 2 10" xfId="51800" xr:uid="{ACBE403E-5C0E-4078-8CBB-D94DA80BDAFE}"/>
    <cellStyle name="Normal 8 3 7 2 11" xfId="3927" xr:uid="{D2FAA7AF-ECC8-4416-A2C0-002A8761C35A}"/>
    <cellStyle name="Normal 8 3 7 2 12" xfId="59838" xr:uid="{65413929-B493-4A78-86B1-FA3704B085F1}"/>
    <cellStyle name="Normal 8 3 7 2 2" xfId="3114" xr:uid="{8462BC5A-2694-40AA-B7F8-2CAC0796F425}"/>
    <cellStyle name="Normal 8 3 7 2 2 10" xfId="59839" xr:uid="{4787FD8B-D3EB-4C9F-92C5-72D0728B581A}"/>
    <cellStyle name="Normal 8 3 7 2 2 2" xfId="7724" xr:uid="{C3C8D8A4-35CB-4D5A-B8F9-E0960265C87F}"/>
    <cellStyle name="Normal 8 3 7 2 2 2 2" xfId="12510" xr:uid="{4A7B836E-B6FD-46E2-AE96-DE82CF09F1D0}"/>
    <cellStyle name="Normal 8 3 7 2 2 2 2 2" xfId="31299" xr:uid="{C025DEB0-5B96-4CB6-946D-7A62C5B6876A}"/>
    <cellStyle name="Normal 8 3 7 2 2 2 2 2 2" xfId="50061" xr:uid="{03AF0A3B-EC4E-4027-8269-301B821155E0}"/>
    <cellStyle name="Normal 8 3 7 2 2 2 2 3" xfId="21908" xr:uid="{19150C56-A892-4A9E-9A39-1CFBB71E526F}"/>
    <cellStyle name="Normal 8 3 7 2 2 2 2 4" xfId="40680" xr:uid="{34123897-71EF-448E-8ECC-904ECBAD980D}"/>
    <cellStyle name="Normal 8 3 7 2 2 2 3" xfId="26758" xr:uid="{E0118F9B-2C91-49E1-A31E-0F5E637C9902}"/>
    <cellStyle name="Normal 8 3 7 2 2 2 3 2" xfId="45520" xr:uid="{B3E8B1E9-2E8A-48C6-B33F-05EC00541C59}"/>
    <cellStyle name="Normal 8 3 7 2 2 2 4" xfId="17367" xr:uid="{91BABD86-42EE-4CDD-A39A-00FC2DB02005}"/>
    <cellStyle name="Normal 8 3 7 2 2 2 5" xfId="36139" xr:uid="{722E2E61-650D-444F-84B5-976422948982}"/>
    <cellStyle name="Normal 8 3 7 2 2 2 6" xfId="54791" xr:uid="{0654E5A1-616B-4EBF-8FCE-2FBE0380C6C1}"/>
    <cellStyle name="Normal 8 3 7 2 2 2 7" xfId="62636" xr:uid="{1DC1D86A-5584-4D07-8E41-34C95377852E}"/>
    <cellStyle name="Normal 8 3 7 2 2 3" xfId="12511" xr:uid="{F572608D-C8CD-4928-8E84-F08CB65159C7}"/>
    <cellStyle name="Normal 8 3 7 2 2 3 2" xfId="31300" xr:uid="{D00FDC4D-0D01-4AA8-81A0-A10AB9F216E0}"/>
    <cellStyle name="Normal 8 3 7 2 2 3 2 2" xfId="50062" xr:uid="{406309F6-359C-4D70-A744-CB2519718CF1}"/>
    <cellStyle name="Normal 8 3 7 2 2 3 3" xfId="21909" xr:uid="{DD149D48-554B-4B3D-AB9E-3AF56B3E697A}"/>
    <cellStyle name="Normal 8 3 7 2 2 3 4" xfId="40681" xr:uid="{4E7427E0-E352-4D2D-BEC9-5F1A2A8EADB9}"/>
    <cellStyle name="Normal 8 3 7 2 2 3 5" xfId="54792" xr:uid="{3DBB1107-5FCB-4BC6-886F-0894B67B3D32}"/>
    <cellStyle name="Normal 8 3 7 2 2 3 6" xfId="62637" xr:uid="{6949EEE9-B657-4AAB-8AA8-C9A6B3ADF611}"/>
    <cellStyle name="Normal 8 3 7 2 2 4" xfId="9453" xr:uid="{B8ECE731-A998-456B-A169-83D9AC5B1CD0}"/>
    <cellStyle name="Normal 8 3 7 2 2 4 2" xfId="28309" xr:uid="{12F5BD4E-9B20-4B6E-9DDA-D8E3AA8B156E}"/>
    <cellStyle name="Normal 8 3 7 2 2 4 2 2" xfId="47071" xr:uid="{793B606E-7881-4222-B52D-D11C6E70C470}"/>
    <cellStyle name="Normal 8 3 7 2 2 4 3" xfId="18918" xr:uid="{93ACF24F-1678-42A5-B8FF-194B02CF666F}"/>
    <cellStyle name="Normal 8 3 7 2 2 4 4" xfId="37690" xr:uid="{1136FB00-0CB7-475A-9F48-625C8D26CD1C}"/>
    <cellStyle name="Normal 8 3 7 2 2 5" xfId="24512" xr:uid="{E0EAE653-013E-46BD-9C0B-6AC5FB3357E5}"/>
    <cellStyle name="Normal 8 3 7 2 2 5 2" xfId="43275" xr:uid="{3025D020-5C8E-4086-926B-8DFA741173A7}"/>
    <cellStyle name="Normal 8 3 7 2 2 6" xfId="15121" xr:uid="{56946408-B2EC-46E9-87B6-7089A0E22B68}"/>
    <cellStyle name="Normal 8 3 7 2 2 7" xfId="33894" xr:uid="{067DC8C6-E8F6-4EE6-B2A2-BCD69D1617CC}"/>
    <cellStyle name="Normal 8 3 7 2 2 8" xfId="51801" xr:uid="{5A5ABB39-B2B0-466A-8900-DB37E7047045}"/>
    <cellStyle name="Normal 8 3 7 2 2 9" xfId="5465" xr:uid="{267CF54B-5D75-432A-B222-6771993F1961}"/>
    <cellStyle name="Normal 8 3 7 2 3" xfId="6241" xr:uid="{F252C1FA-A53C-4919-8AF7-1FB10BD6F387}"/>
    <cellStyle name="Normal 8 3 7 2 3 2" xfId="12512" xr:uid="{E2D51327-1B3C-4719-8B93-E4FED818DA60}"/>
    <cellStyle name="Normal 8 3 7 2 3 2 2" xfId="31301" xr:uid="{5D2B2F2B-A76F-4C73-9B84-C970BA03479B}"/>
    <cellStyle name="Normal 8 3 7 2 3 2 2 2" xfId="50063" xr:uid="{1A9C5CC6-9009-4049-B17F-6B918655337D}"/>
    <cellStyle name="Normal 8 3 7 2 3 2 3" xfId="21910" xr:uid="{44A8074B-A739-4535-B32B-602356488CFA}"/>
    <cellStyle name="Normal 8 3 7 2 3 2 4" xfId="40682" xr:uid="{80F758F2-B6C5-42CB-8D37-BCA51B309731}"/>
    <cellStyle name="Normal 8 3 7 2 3 3" xfId="25288" xr:uid="{09788CA6-51AD-4A77-B7F4-FD17EF4DD1FE}"/>
    <cellStyle name="Normal 8 3 7 2 3 3 2" xfId="44050" xr:uid="{0D53A550-469E-487B-BB50-997DF389CA5C}"/>
    <cellStyle name="Normal 8 3 7 2 3 4" xfId="15897" xr:uid="{31899521-41C8-4226-9DB0-7E34EB5F67B4}"/>
    <cellStyle name="Normal 8 3 7 2 3 5" xfId="34669" xr:uid="{17EE152A-9A39-4D1B-82F6-161F98BD69E9}"/>
    <cellStyle name="Normal 8 3 7 2 3 6" xfId="54793" xr:uid="{72B38C2D-8416-438E-BE74-6B4DE3FC1B6F}"/>
    <cellStyle name="Normal 8 3 7 2 3 7" xfId="62638" xr:uid="{730247CE-2BB0-418E-92DC-B861E1096352}"/>
    <cellStyle name="Normal 8 3 7 2 4" xfId="4690" xr:uid="{E44E8A76-CA13-43F9-A6D3-93D3DE9C9FC5}"/>
    <cellStyle name="Normal 8 3 7 2 4 2" xfId="12513" xr:uid="{2AF9FBA5-51E0-4FC4-9A28-09F59B27057E}"/>
    <cellStyle name="Normal 8 3 7 2 4 2 2" xfId="31302" xr:uid="{E667ABE4-3A14-4804-90AC-8C45B6FF7145}"/>
    <cellStyle name="Normal 8 3 7 2 4 2 2 2" xfId="50064" xr:uid="{94B4AA84-ED5F-427E-B7FE-FBA6460EA653}"/>
    <cellStyle name="Normal 8 3 7 2 4 2 3" xfId="21911" xr:uid="{E9B070F1-8AED-4587-BD3E-490AFEF7FB5B}"/>
    <cellStyle name="Normal 8 3 7 2 4 2 4" xfId="40683" xr:uid="{877F670C-8BFB-4BCC-BD8D-B505AA3A8F36}"/>
    <cellStyle name="Normal 8 3 7 2 4 3" xfId="23737" xr:uid="{70B2D6D7-58EC-419D-A71E-538C0680B6A9}"/>
    <cellStyle name="Normal 8 3 7 2 4 3 2" xfId="42500" xr:uid="{E0D426B9-EFF6-4D03-BF5C-5B2D20C3A13A}"/>
    <cellStyle name="Normal 8 3 7 2 4 4" xfId="14346" xr:uid="{ADD4EA75-D0B9-40CE-B880-8AE5A35990C9}"/>
    <cellStyle name="Normal 8 3 7 2 4 5" xfId="33119" xr:uid="{376439CA-1D08-4BF9-9E5D-57FC19BECC63}"/>
    <cellStyle name="Normal 8 3 7 2 4 6" xfId="54794" xr:uid="{75ED7B52-ED5F-4F4A-8EEB-39B8C100FB26}"/>
    <cellStyle name="Normal 8 3 7 2 4 7" xfId="62639" xr:uid="{200F3101-B121-43CB-9579-A43795C1C7EA}"/>
    <cellStyle name="Normal 8 3 7 2 5" xfId="7723" xr:uid="{75CB72A3-7B9E-4479-84A6-61129FBAADB4}"/>
    <cellStyle name="Normal 8 3 7 2 5 2" xfId="26757" xr:uid="{ACA76428-B9EE-4036-937F-FFA092B3D856}"/>
    <cellStyle name="Normal 8 3 7 2 5 2 2" xfId="45519" xr:uid="{55DA746E-53A6-4302-B003-26A6EA4256A6}"/>
    <cellStyle name="Normal 8 3 7 2 5 3" xfId="17366" xr:uid="{F8192F47-C923-4633-8708-38FDD9B5FFF1}"/>
    <cellStyle name="Normal 8 3 7 2 5 4" xfId="36138" xr:uid="{9826B081-3188-4064-A44A-34B99DA5A777}"/>
    <cellStyle name="Normal 8 3 7 2 6" xfId="9452" xr:uid="{91779502-8B40-4692-88EA-01A29FAA7995}"/>
    <cellStyle name="Normal 8 3 7 2 6 2" xfId="28308" xr:uid="{480AEDEA-C4FA-4BB5-BAF9-E2C01DF26F8A}"/>
    <cellStyle name="Normal 8 3 7 2 6 2 2" xfId="47070" xr:uid="{C47523D0-1BA4-447B-99A1-E013E174608C}"/>
    <cellStyle name="Normal 8 3 7 2 6 3" xfId="18917" xr:uid="{A30F812D-6B4C-43FE-8997-DD38AC987CCF}"/>
    <cellStyle name="Normal 8 3 7 2 6 4" xfId="37689" xr:uid="{B8C4D637-8532-4F8B-80B0-B7B68ED8ABCE}"/>
    <cellStyle name="Normal 8 3 7 2 7" xfId="22973" xr:uid="{8C07A6A7-7D3E-4BE6-A8A5-6CF7BBA5B6C2}"/>
    <cellStyle name="Normal 8 3 7 2 7 2" xfId="41741" xr:uid="{C56CD2DE-1B98-4FDE-AF81-0D0A82D8D435}"/>
    <cellStyle name="Normal 8 3 7 2 8" xfId="13582" xr:uid="{9A0661FE-1579-4338-85C0-060F9C3C5E38}"/>
    <cellStyle name="Normal 8 3 7 2 9" xfId="32360" xr:uid="{60F083AB-5836-40F5-8489-5EB86F54B069}"/>
    <cellStyle name="Normal 8 3 7 3" xfId="1516" xr:uid="{37A75276-69B3-446B-A8DE-83519753F294}"/>
    <cellStyle name="Normal 8 3 7 3 10" xfId="59840" xr:uid="{C70260B7-44AD-40CA-B372-32B93653BB1D}"/>
    <cellStyle name="Normal 8 3 7 3 2" xfId="7725" xr:uid="{DE26EDB2-B9E6-4566-AF98-8C1EB5505A71}"/>
    <cellStyle name="Normal 8 3 7 3 2 2" xfId="12514" xr:uid="{9B2139A2-79F1-407E-9B71-A597D004D4D9}"/>
    <cellStyle name="Normal 8 3 7 3 2 2 2" xfId="31303" xr:uid="{F51E3AEF-06EB-41AD-A9A5-06B6AB9B0FFB}"/>
    <cellStyle name="Normal 8 3 7 3 2 2 2 2" xfId="50065" xr:uid="{C80A7880-D846-4FC2-AE9A-BC1D5C1D71FA}"/>
    <cellStyle name="Normal 8 3 7 3 2 2 3" xfId="21912" xr:uid="{697AFEF1-6A8A-4FFC-A86F-0044C8C00ABD}"/>
    <cellStyle name="Normal 8 3 7 3 2 2 4" xfId="40684" xr:uid="{66FEAA90-A9AD-4139-912C-12B694AF6F20}"/>
    <cellStyle name="Normal 8 3 7 3 2 3" xfId="26759" xr:uid="{85A42C66-C5E9-468A-B9BA-142FF0818746}"/>
    <cellStyle name="Normal 8 3 7 3 2 3 2" xfId="45521" xr:uid="{66FE33B2-F9AE-4368-941D-4923BFBCD82F}"/>
    <cellStyle name="Normal 8 3 7 3 2 4" xfId="17368" xr:uid="{B20828FE-0B92-4FE0-915E-CFF4B5D829E1}"/>
    <cellStyle name="Normal 8 3 7 3 2 5" xfId="36140" xr:uid="{EC7FA4B7-70B3-48EA-93F7-532C1EE0EDD2}"/>
    <cellStyle name="Normal 8 3 7 3 2 6" xfId="54795" xr:uid="{F719CA1D-3148-478B-BCB0-74D722F4D94E}"/>
    <cellStyle name="Normal 8 3 7 3 2 7" xfId="62640" xr:uid="{629306E4-345C-4A8C-8E1C-A3A785A601ED}"/>
    <cellStyle name="Normal 8 3 7 3 3" xfId="12515" xr:uid="{E3C6E353-DDD2-4833-BFA3-6D2CBE0A1DF6}"/>
    <cellStyle name="Normal 8 3 7 3 3 2" xfId="31304" xr:uid="{F841E4B0-F8EE-4BA4-AAC6-EB89FFB4790F}"/>
    <cellStyle name="Normal 8 3 7 3 3 2 2" xfId="50066" xr:uid="{7353AA5C-F2FF-4868-A6AF-25DC0FE3A8C3}"/>
    <cellStyle name="Normal 8 3 7 3 3 3" xfId="21913" xr:uid="{9601D181-FFCE-4AEA-898E-469166A12967}"/>
    <cellStyle name="Normal 8 3 7 3 3 4" xfId="40685" xr:uid="{35CB1FC7-81C6-43D1-96CA-4E226642663A}"/>
    <cellStyle name="Normal 8 3 7 3 3 5" xfId="54796" xr:uid="{EE0901DD-2993-4251-95FD-4DC0E28AEF07}"/>
    <cellStyle name="Normal 8 3 7 3 3 6" xfId="62641" xr:uid="{3EB5EFDB-A1F6-4441-9A4C-2304BC817349}"/>
    <cellStyle name="Normal 8 3 7 3 4" xfId="9454" xr:uid="{6558A5B5-2700-4FC0-99A1-00F3CD924CC6}"/>
    <cellStyle name="Normal 8 3 7 3 4 2" xfId="28310" xr:uid="{DBDFA4D2-C045-40F9-8DE7-3C1BA49308E5}"/>
    <cellStyle name="Normal 8 3 7 3 4 2 2" xfId="47072" xr:uid="{2442A09B-6B8B-4147-A4A2-D362DB2D8191}"/>
    <cellStyle name="Normal 8 3 7 3 4 3" xfId="18919" xr:uid="{43AC426D-1AE1-4020-8D9C-85CEDAD0CFC7}"/>
    <cellStyle name="Normal 8 3 7 3 4 4" xfId="37691" xr:uid="{309DF4B6-1CFC-4DB2-9AF0-0E85828F093E}"/>
    <cellStyle name="Normal 8 3 7 3 5" xfId="24079" xr:uid="{F95AF51D-2B4D-4753-9C9F-8D201CAFCC39}"/>
    <cellStyle name="Normal 8 3 7 3 5 2" xfId="42842" xr:uid="{441E2861-B441-409E-AEDD-D84F2A17D124}"/>
    <cellStyle name="Normal 8 3 7 3 6" xfId="14688" xr:uid="{EBF7488C-2EBA-4DC2-A614-C2CDCB199310}"/>
    <cellStyle name="Normal 8 3 7 3 7" xfId="33461" xr:uid="{ED0D00FF-E1DE-4067-8F08-6E4AB11EBA1F}"/>
    <cellStyle name="Normal 8 3 7 3 8" xfId="51802" xr:uid="{F635BBD5-E4A3-433C-AD83-A2180049AB2A}"/>
    <cellStyle name="Normal 8 3 7 3 9" xfId="5032" xr:uid="{E76B01C5-A57D-4746-8A0A-5B630BC82BE4}"/>
    <cellStyle name="Normal 8 3 7 4" xfId="5808" xr:uid="{FA2A463E-723A-4C18-A0FA-0FB6014C1289}"/>
    <cellStyle name="Normal 8 3 7 4 2" xfId="12516" xr:uid="{C6690BE7-8051-4F40-8CA3-B9EC0997E478}"/>
    <cellStyle name="Normal 8 3 7 4 2 2" xfId="31305" xr:uid="{735A8665-68F2-4E55-B128-E73A8DE64889}"/>
    <cellStyle name="Normal 8 3 7 4 2 2 2" xfId="50067" xr:uid="{8D0AF4B5-497F-437D-A56F-8FBF5E9A71A4}"/>
    <cellStyle name="Normal 8 3 7 4 2 3" xfId="21914" xr:uid="{129CE5BC-9B69-45C7-A67C-3A038195B318}"/>
    <cellStyle name="Normal 8 3 7 4 2 4" xfId="40686" xr:uid="{5B5FB02E-8E9C-4B1F-833B-DE2AA3422198}"/>
    <cellStyle name="Normal 8 3 7 4 3" xfId="24855" xr:uid="{415B61F7-5B72-443F-98F6-5773A5844C49}"/>
    <cellStyle name="Normal 8 3 7 4 3 2" xfId="43617" xr:uid="{DEBA4E26-C64D-4C26-BCF6-3E1D7039137E}"/>
    <cellStyle name="Normal 8 3 7 4 4" xfId="15464" xr:uid="{27258A91-F2A6-49AD-9223-60807705F6D4}"/>
    <cellStyle name="Normal 8 3 7 4 5" xfId="34236" xr:uid="{CD1751C4-092E-4A06-B31B-C7E195C6BE31}"/>
    <cellStyle name="Normal 8 3 7 4 6" xfId="54797" xr:uid="{79D71C62-CFA2-4C67-AB5F-7F5A5D990D04}"/>
    <cellStyle name="Normal 8 3 7 4 7" xfId="62642" xr:uid="{C7800405-9A10-43D3-91ED-A95117962766}"/>
    <cellStyle name="Normal 8 3 7 5" xfId="4257" xr:uid="{26929BAC-89A2-4D5B-B982-0D8147048B9C}"/>
    <cellStyle name="Normal 8 3 7 5 2" xfId="12517" xr:uid="{F36B048D-A1A9-42B2-9016-D14977FA1C04}"/>
    <cellStyle name="Normal 8 3 7 5 2 2" xfId="31306" xr:uid="{49786CB2-DF16-40DC-BEC6-7EF10B6F3341}"/>
    <cellStyle name="Normal 8 3 7 5 2 2 2" xfId="50068" xr:uid="{85BFEA04-F5D5-4B30-801A-836DD86DC47F}"/>
    <cellStyle name="Normal 8 3 7 5 2 3" xfId="21915" xr:uid="{FDBA82FF-91A8-4386-B2C1-7AD8DD5D396C}"/>
    <cellStyle name="Normal 8 3 7 5 2 4" xfId="40687" xr:uid="{BCE8B17F-650D-40F9-8DE0-6C52D89315D4}"/>
    <cellStyle name="Normal 8 3 7 5 3" xfId="23304" xr:uid="{4BA79E46-34F8-4979-9C01-7AC3AE46453E}"/>
    <cellStyle name="Normal 8 3 7 5 3 2" xfId="42067" xr:uid="{329EFA21-9571-40B0-8682-251C4F9DA402}"/>
    <cellStyle name="Normal 8 3 7 5 4" xfId="13913" xr:uid="{59E86219-BF7F-481D-B574-1724C2431994}"/>
    <cellStyle name="Normal 8 3 7 5 5" xfId="32686" xr:uid="{A878F1D8-8C7F-46AD-B3FA-DD03EB4F672F}"/>
    <cellStyle name="Normal 8 3 7 5 6" xfId="54798" xr:uid="{77E2E973-1975-4634-BA9D-3409722EDB95}"/>
    <cellStyle name="Normal 8 3 7 5 7" xfId="62643" xr:uid="{A0B591E1-D41F-4042-B011-8D3C302A3BA5}"/>
    <cellStyle name="Normal 8 3 7 6" xfId="7722" xr:uid="{E6F4D05C-3E8D-4E6C-BD78-FC6F1C6688A9}"/>
    <cellStyle name="Normal 8 3 7 6 2" xfId="26756" xr:uid="{AE177E62-B6A1-48EC-9736-6907CBEA346F}"/>
    <cellStyle name="Normal 8 3 7 6 2 2" xfId="45518" xr:uid="{6CFE5088-092C-4451-B2FD-9FAA5A980E47}"/>
    <cellStyle name="Normal 8 3 7 6 3" xfId="17365" xr:uid="{784C9B3D-1536-485E-A98E-4BF4455980D7}"/>
    <cellStyle name="Normal 8 3 7 6 4" xfId="36137" xr:uid="{3D8FD8D8-8AE7-49D4-A45A-2631B066BCA3}"/>
    <cellStyle name="Normal 8 3 7 7" xfId="9451" xr:uid="{8C70C66E-E19D-4D5E-BB71-A7254A1C8FA9}"/>
    <cellStyle name="Normal 8 3 7 7 2" xfId="28307" xr:uid="{67578638-CFB7-47C6-939D-0EC85EF393F7}"/>
    <cellStyle name="Normal 8 3 7 7 2 2" xfId="47069" xr:uid="{C13DAFE8-0259-41F7-AD92-46066E6E11CA}"/>
    <cellStyle name="Normal 8 3 7 7 3" xfId="18916" xr:uid="{8BA1E004-BBA3-4BB2-BB72-7A8C8703BDBA}"/>
    <cellStyle name="Normal 8 3 7 7 4" xfId="37688" xr:uid="{0211B9B0-D870-48D2-82F3-B3876E744015}"/>
    <cellStyle name="Normal 8 3 7 8" xfId="22972" xr:uid="{4C4E5BF4-F2E0-4AD1-9530-361F6DF918F5}"/>
    <cellStyle name="Normal 8 3 7 8 2" xfId="41740" xr:uid="{A4081580-4B03-4E63-8FE1-5F8E966263F2}"/>
    <cellStyle name="Normal 8 3 7 9" xfId="13581" xr:uid="{61FFB93D-0BF9-40F0-89F1-A4A261869066}"/>
    <cellStyle name="Normal 8 3 8" xfId="1722" xr:uid="{7B5EB308-7460-41BE-B062-F1B10935B680}"/>
    <cellStyle name="Normal 8 3 8 10" xfId="51803" xr:uid="{4ECDA647-99DA-4A4A-AF6D-060AFA182582}"/>
    <cellStyle name="Normal 8 3 8 11" xfId="3928" xr:uid="{E0EC9F6C-628F-428A-AE2E-A6C4DFD3F1AB}"/>
    <cellStyle name="Normal 8 3 8 12" xfId="59841" xr:uid="{C7599E40-EAD8-4A3F-8E4A-74B93454EB21}"/>
    <cellStyle name="Normal 8 3 8 2" xfId="3115" xr:uid="{061701A6-4646-4606-B31C-3CC42D07537E}"/>
    <cellStyle name="Normal 8 3 8 2 10" xfId="59842" xr:uid="{82DAA766-EE09-4C8C-93DA-DA5CC696A592}"/>
    <cellStyle name="Normal 8 3 8 2 2" xfId="7727" xr:uid="{B27CA20D-8F13-4308-AFE9-CD4810F1C2B6}"/>
    <cellStyle name="Normal 8 3 8 2 2 2" xfId="12518" xr:uid="{1DA6265D-A374-48F6-933E-ED51B5DCA039}"/>
    <cellStyle name="Normal 8 3 8 2 2 2 2" xfId="31307" xr:uid="{A662CD5C-118B-431C-ACF3-DB81D8B6B85E}"/>
    <cellStyle name="Normal 8 3 8 2 2 2 2 2" xfId="50069" xr:uid="{C34BC668-307C-4D7B-B3BA-C2EDDD7D8CBF}"/>
    <cellStyle name="Normal 8 3 8 2 2 2 3" xfId="21916" xr:uid="{6D26D450-D1C7-4C02-BAF6-8BBF3A79A637}"/>
    <cellStyle name="Normal 8 3 8 2 2 2 4" xfId="40688" xr:uid="{48DB04BC-4A8A-4F80-96C9-57932A902F42}"/>
    <cellStyle name="Normal 8 3 8 2 2 3" xfId="26761" xr:uid="{A325C7C3-E392-48D3-97FA-3574FD774A54}"/>
    <cellStyle name="Normal 8 3 8 2 2 3 2" xfId="45523" xr:uid="{0AD39ACD-0827-4C29-BB81-AA05B2182484}"/>
    <cellStyle name="Normal 8 3 8 2 2 4" xfId="17370" xr:uid="{8D83BC8B-E7EB-4DF1-87D9-3285EF453A70}"/>
    <cellStyle name="Normal 8 3 8 2 2 5" xfId="36142" xr:uid="{587C29A9-16D8-48A5-BC32-920E66A9BFB8}"/>
    <cellStyle name="Normal 8 3 8 2 2 6" xfId="54799" xr:uid="{7EC7F963-046C-4E17-B51A-DE323B09ECBA}"/>
    <cellStyle name="Normal 8 3 8 2 2 7" xfId="62644" xr:uid="{D45F2F5C-F9D7-460F-8BB9-3493361B883D}"/>
    <cellStyle name="Normal 8 3 8 2 3" xfId="12519" xr:uid="{6E205D57-34A5-475F-833F-98BA0791AAAD}"/>
    <cellStyle name="Normal 8 3 8 2 3 2" xfId="31308" xr:uid="{C6CCDEA9-AB52-42D7-B503-32AEA9F0FD42}"/>
    <cellStyle name="Normal 8 3 8 2 3 2 2" xfId="50070" xr:uid="{EA4819C7-186A-45BE-AFD6-D09F05C8958F}"/>
    <cellStyle name="Normal 8 3 8 2 3 3" xfId="21917" xr:uid="{F6898867-64B7-4017-8F3B-26D57C256516}"/>
    <cellStyle name="Normal 8 3 8 2 3 4" xfId="40689" xr:uid="{7FEBE61C-B099-4091-BD6A-1D22D434AD24}"/>
    <cellStyle name="Normal 8 3 8 2 3 5" xfId="54800" xr:uid="{71FD3548-8A7A-40CE-A18B-33C41A1816FA}"/>
    <cellStyle name="Normal 8 3 8 2 3 6" xfId="62645" xr:uid="{93317969-C14F-4EA8-8026-F82E7062BEFC}"/>
    <cellStyle name="Normal 8 3 8 2 4" xfId="9456" xr:uid="{587A1FEE-5144-4480-822B-EBCA436EFBB7}"/>
    <cellStyle name="Normal 8 3 8 2 4 2" xfId="28312" xr:uid="{C2A2B012-8A4A-4AF0-8AB7-E1C28AAB5E26}"/>
    <cellStyle name="Normal 8 3 8 2 4 2 2" xfId="47074" xr:uid="{C7EA81F1-0BDF-4115-A003-6F0281CFE5A6}"/>
    <cellStyle name="Normal 8 3 8 2 4 3" xfId="18921" xr:uid="{0385084D-517C-4E8E-B201-D0A9B5ED7035}"/>
    <cellStyle name="Normal 8 3 8 2 4 4" xfId="37693" xr:uid="{A594C5AA-4170-41DA-ABB6-5AC2D252FB3C}"/>
    <cellStyle name="Normal 8 3 8 2 5" xfId="24297" xr:uid="{2B1DA522-14A9-4436-BD8D-E650E928359C}"/>
    <cellStyle name="Normal 8 3 8 2 5 2" xfId="43060" xr:uid="{1F491A7B-3A1E-4A09-91CA-F45DB24B47DD}"/>
    <cellStyle name="Normal 8 3 8 2 6" xfId="14906" xr:uid="{9C67942D-0CDE-4CED-B991-CE3EEDC2CE09}"/>
    <cellStyle name="Normal 8 3 8 2 7" xfId="33679" xr:uid="{99274C4F-C49B-4B8F-9DD9-5383CAD4B1C3}"/>
    <cellStyle name="Normal 8 3 8 2 8" xfId="51804" xr:uid="{8D3B5C4D-722E-475E-BE51-441B13EB3014}"/>
    <cellStyle name="Normal 8 3 8 2 9" xfId="5250" xr:uid="{A452085A-539E-494D-A157-F8D67037D570}"/>
    <cellStyle name="Normal 8 3 8 3" xfId="6026" xr:uid="{9550A759-BFAD-4F2F-BE27-E0565BBD94F9}"/>
    <cellStyle name="Normal 8 3 8 3 2" xfId="12520" xr:uid="{F2727AC1-0E93-422B-816E-F25DD2DC9188}"/>
    <cellStyle name="Normal 8 3 8 3 2 2" xfId="31309" xr:uid="{695D93DF-BAB2-4605-AD55-0C0DAE0E74BD}"/>
    <cellStyle name="Normal 8 3 8 3 2 2 2" xfId="50071" xr:uid="{CBB7A4EF-E161-4DEC-87D5-03D3D05C54B8}"/>
    <cellStyle name="Normal 8 3 8 3 2 3" xfId="21918" xr:uid="{BE101922-4136-419B-B56D-49BBEFD2D4C0}"/>
    <cellStyle name="Normal 8 3 8 3 2 4" xfId="40690" xr:uid="{5580A6D1-A6D1-4B7B-BEFD-28204F4D8B4F}"/>
    <cellStyle name="Normal 8 3 8 3 3" xfId="25073" xr:uid="{30A69922-92DB-4B82-9BD9-3015FE580199}"/>
    <cellStyle name="Normal 8 3 8 3 3 2" xfId="43835" xr:uid="{72C594D8-7A33-442D-A5A0-D8CADC9D3867}"/>
    <cellStyle name="Normal 8 3 8 3 4" xfId="15682" xr:uid="{C5E443A0-5730-4DBF-A4F4-3FAD0BD1B862}"/>
    <cellStyle name="Normal 8 3 8 3 5" xfId="34454" xr:uid="{63D32F15-E954-4B21-BEE9-AA5708FD0A47}"/>
    <cellStyle name="Normal 8 3 8 3 6" xfId="54801" xr:uid="{64D97F16-8CB4-412A-8C3C-CAFBE0F36B5E}"/>
    <cellStyle name="Normal 8 3 8 3 7" xfId="62646" xr:uid="{33779A0F-137E-4BF1-9764-1D7580378DE5}"/>
    <cellStyle name="Normal 8 3 8 4" xfId="4475" xr:uid="{9314530D-D712-479A-BAA7-48F485BF9B49}"/>
    <cellStyle name="Normal 8 3 8 4 2" xfId="12521" xr:uid="{16E3C809-7FB4-4FAF-AC4A-114ABB1302EF}"/>
    <cellStyle name="Normal 8 3 8 4 2 2" xfId="31310" xr:uid="{16A07638-6329-40CF-A474-6CA8DD2EC96B}"/>
    <cellStyle name="Normal 8 3 8 4 2 2 2" xfId="50072" xr:uid="{6A070E47-79F6-4556-8594-ABB7E86A026C}"/>
    <cellStyle name="Normal 8 3 8 4 2 3" xfId="21919" xr:uid="{22A7BF24-26C8-4CAD-9409-D96D2EDCBC69}"/>
    <cellStyle name="Normal 8 3 8 4 2 4" xfId="40691" xr:uid="{DBD8D80E-A298-42EE-9DF3-2B375A2ADD2D}"/>
    <cellStyle name="Normal 8 3 8 4 3" xfId="23522" xr:uid="{1054D90C-8C3E-4834-AD65-8215D1B4742B}"/>
    <cellStyle name="Normal 8 3 8 4 3 2" xfId="42285" xr:uid="{DAC2322C-7474-40D4-8659-AC93EAB11581}"/>
    <cellStyle name="Normal 8 3 8 4 4" xfId="14131" xr:uid="{09A9C1B4-58B2-4C3B-9F4D-C25E01B1EC8A}"/>
    <cellStyle name="Normal 8 3 8 4 5" xfId="32904" xr:uid="{4FC0A887-1C23-4EBA-847C-10433A213A5B}"/>
    <cellStyle name="Normal 8 3 8 4 6" xfId="54802" xr:uid="{DBBB9488-1E74-4B69-BF48-3C7009DA43D5}"/>
    <cellStyle name="Normal 8 3 8 4 7" xfId="62647" xr:uid="{F827D6CE-88EF-4AE2-942B-20E349022A4D}"/>
    <cellStyle name="Normal 8 3 8 5" xfId="7726" xr:uid="{C59C83E9-3102-4AFC-8E66-C5B59A843912}"/>
    <cellStyle name="Normal 8 3 8 5 2" xfId="26760" xr:uid="{958DAB0F-B134-431D-A297-D1C1E446C97A}"/>
    <cellStyle name="Normal 8 3 8 5 2 2" xfId="45522" xr:uid="{7FB12F24-14FD-44C7-89E6-8A92690FD0C3}"/>
    <cellStyle name="Normal 8 3 8 5 3" xfId="17369" xr:uid="{B9D0BE09-83D9-406D-9A20-9D992BD639A6}"/>
    <cellStyle name="Normal 8 3 8 5 4" xfId="36141" xr:uid="{86C54AC0-3109-43F1-B59C-D455AEBFEB66}"/>
    <cellStyle name="Normal 8 3 8 6" xfId="9455" xr:uid="{8656FC9C-C3B4-4E5D-9B9C-AE2CE2FA811A}"/>
    <cellStyle name="Normal 8 3 8 6 2" xfId="28311" xr:uid="{17FAE893-042C-45AF-AC5F-3020EE12AFD3}"/>
    <cellStyle name="Normal 8 3 8 6 2 2" xfId="47073" xr:uid="{7E7A2AC7-2BCF-4A03-AFEB-B28A976CF5A4}"/>
    <cellStyle name="Normal 8 3 8 6 3" xfId="18920" xr:uid="{40F8AB89-A65E-4BFC-A4CD-1083467A9177}"/>
    <cellStyle name="Normal 8 3 8 6 4" xfId="37692" xr:uid="{55E8E201-3BF1-4BC1-96BE-6BB9FE6A992C}"/>
    <cellStyle name="Normal 8 3 8 7" xfId="22974" xr:uid="{A110A4FD-A9A4-4C24-BA40-D0203082A8C5}"/>
    <cellStyle name="Normal 8 3 8 7 2" xfId="41742" xr:uid="{4E724DB7-980F-4B46-8176-20ACFE8FD056}"/>
    <cellStyle name="Normal 8 3 8 8" xfId="13583" xr:uid="{CF99DFAE-11FB-4027-85FD-CD562350F1B6}"/>
    <cellStyle name="Normal 8 3 8 9" xfId="32361" xr:uid="{F50BDC99-D99E-4279-A464-7980775D0E4C}"/>
    <cellStyle name="Normal 8 3 9" xfId="1475" xr:uid="{924B7513-AD38-4D65-945D-B6825E173C0D}"/>
    <cellStyle name="Normal 8 3 9 10" xfId="51805" xr:uid="{27021A6E-B4B3-4AC1-A362-48BE1FEA4ED1}"/>
    <cellStyle name="Normal 8 3 9 11" xfId="3929" xr:uid="{972AEFF7-4EDA-4B57-BCAE-9441C79BFDAF}"/>
    <cellStyle name="Normal 8 3 9 12" xfId="59843" xr:uid="{BE46B002-3742-4D06-962A-2A02D5864212}"/>
    <cellStyle name="Normal 8 3 9 2" xfId="3116" xr:uid="{205F51E2-5B2A-425A-87A2-F6D1E6A45725}"/>
    <cellStyle name="Normal 8 3 9 2 10" xfId="59844" xr:uid="{74A3645E-EE84-46D7-A795-0641B76EC9E9}"/>
    <cellStyle name="Normal 8 3 9 2 2" xfId="7729" xr:uid="{EF83B6CE-357F-4E87-BBA3-503322EF7E7F}"/>
    <cellStyle name="Normal 8 3 9 2 2 2" xfId="12522" xr:uid="{64256436-6B06-48AE-8C63-E11EA3983A42}"/>
    <cellStyle name="Normal 8 3 9 2 2 2 2" xfId="31311" xr:uid="{853134D7-6ACF-40C2-AB60-CC5F5561B9C6}"/>
    <cellStyle name="Normal 8 3 9 2 2 2 2 2" xfId="50073" xr:uid="{1E29F728-DC5A-4D34-A276-BE2789127F3B}"/>
    <cellStyle name="Normal 8 3 9 2 2 2 3" xfId="21920" xr:uid="{4BC58561-7548-43FC-9F74-3ACABBCD3126}"/>
    <cellStyle name="Normal 8 3 9 2 2 2 4" xfId="40692" xr:uid="{CDD85100-0035-4F07-8C4D-F7330EC45DCB}"/>
    <cellStyle name="Normal 8 3 9 2 2 3" xfId="26763" xr:uid="{AC09547C-8F89-4F9E-8671-B1DB3D04F966}"/>
    <cellStyle name="Normal 8 3 9 2 2 3 2" xfId="45525" xr:uid="{237CDC1B-ACFC-4223-A12E-BD9424E67169}"/>
    <cellStyle name="Normal 8 3 9 2 2 4" xfId="17372" xr:uid="{36C647DB-0A8E-4080-AF2D-704022CB4A58}"/>
    <cellStyle name="Normal 8 3 9 2 2 5" xfId="36144" xr:uid="{DEEF4100-2C37-4976-9D19-1CBD52A1787B}"/>
    <cellStyle name="Normal 8 3 9 2 2 6" xfId="54803" xr:uid="{3A11C28F-74C6-4D0E-AF03-8F1BAF2A40D3}"/>
    <cellStyle name="Normal 8 3 9 2 2 7" xfId="62648" xr:uid="{28D1BED9-327F-4F57-9F87-209A60CDDDB9}"/>
    <cellStyle name="Normal 8 3 9 2 3" xfId="12523" xr:uid="{657E3E66-CF2B-4B80-B1DE-6BF3EE5AA069}"/>
    <cellStyle name="Normal 8 3 9 2 3 2" xfId="31312" xr:uid="{A9F6AE79-8C0C-4474-B9A8-FEF1E7A491B0}"/>
    <cellStyle name="Normal 8 3 9 2 3 2 2" xfId="50074" xr:uid="{F6E6F45D-3692-4E55-8427-CEDE1B0DFAF7}"/>
    <cellStyle name="Normal 8 3 9 2 3 3" xfId="21921" xr:uid="{7DDE24EB-FF1B-42A9-85A1-250F38B96357}"/>
    <cellStyle name="Normal 8 3 9 2 3 4" xfId="40693" xr:uid="{E2036B6D-F711-498E-A987-CC06AD10236D}"/>
    <cellStyle name="Normal 8 3 9 2 3 5" xfId="54804" xr:uid="{B37F0ABA-1549-4C23-B9C6-F17384B57E63}"/>
    <cellStyle name="Normal 8 3 9 2 3 6" xfId="62649" xr:uid="{86F8C0BB-FDF1-432E-8152-DFCED6016C38}"/>
    <cellStyle name="Normal 8 3 9 2 4" xfId="9458" xr:uid="{9960B8C6-2F18-49B8-8388-6E54758AD671}"/>
    <cellStyle name="Normal 8 3 9 2 4 2" xfId="28314" xr:uid="{EABF049C-0584-4966-992B-9A1FDB437B4C}"/>
    <cellStyle name="Normal 8 3 9 2 4 2 2" xfId="47076" xr:uid="{0205D672-0091-4199-BF05-A5980120E072}"/>
    <cellStyle name="Normal 8 3 9 2 4 3" xfId="18923" xr:uid="{C0B97CE9-0688-437E-992A-05034A689A8D}"/>
    <cellStyle name="Normal 8 3 9 2 4 4" xfId="37695" xr:uid="{8F0FEE67-09A1-47D6-880D-D9A23077E632}"/>
    <cellStyle name="Normal 8 3 9 2 5" xfId="24574" xr:uid="{27D2F5A0-A29B-47B4-B149-A07438731C52}"/>
    <cellStyle name="Normal 8 3 9 2 5 2" xfId="43336" xr:uid="{FAC1CB3E-D7C9-4924-8BDA-B66E6210DCFC}"/>
    <cellStyle name="Normal 8 3 9 2 6" xfId="15183" xr:uid="{83239FCE-92E7-41E8-8A89-0DBF12E4B022}"/>
    <cellStyle name="Normal 8 3 9 2 7" xfId="33955" xr:uid="{7E6E7937-4651-46A1-BD9A-3BB87862A6DC}"/>
    <cellStyle name="Normal 8 3 9 2 8" xfId="51806" xr:uid="{616F316E-F66B-4C72-B530-6600E5E4B294}"/>
    <cellStyle name="Normal 8 3 9 2 9" xfId="5527" xr:uid="{C47DBB07-7F84-4D75-B9B9-0379383CE270}"/>
    <cellStyle name="Normal 8 3 9 3" xfId="6302" xr:uid="{79A8C208-1C44-4046-80B3-C51A8463AFC2}"/>
    <cellStyle name="Normal 8 3 9 3 2" xfId="12524" xr:uid="{40668144-1DB9-4C36-AEE5-7DC915FC6428}"/>
    <cellStyle name="Normal 8 3 9 3 2 2" xfId="31313" xr:uid="{D34CEF47-15A9-4909-B888-2DF63B30FD6D}"/>
    <cellStyle name="Normal 8 3 9 3 2 2 2" xfId="50075" xr:uid="{2CE5B6C5-E357-4330-AFE7-4A7FE6F3D569}"/>
    <cellStyle name="Normal 8 3 9 3 2 3" xfId="21922" xr:uid="{835415FF-EE6B-4B8D-92C9-C975C998937C}"/>
    <cellStyle name="Normal 8 3 9 3 2 4" xfId="40694" xr:uid="{5E330606-EFF5-4312-A9FA-7E3435F07F2B}"/>
    <cellStyle name="Normal 8 3 9 3 3" xfId="25349" xr:uid="{EA88AFDB-160D-478B-A675-7E1938B1521D}"/>
    <cellStyle name="Normal 8 3 9 3 3 2" xfId="44111" xr:uid="{8E291D1A-0037-405D-B668-2B7B6DE0B46D}"/>
    <cellStyle name="Normal 8 3 9 3 4" xfId="15958" xr:uid="{93904695-7CBE-488B-8FB0-ED81FE126356}"/>
    <cellStyle name="Normal 8 3 9 3 5" xfId="34730" xr:uid="{3FEC7FD6-266B-4319-B583-C237F9A17D9C}"/>
    <cellStyle name="Normal 8 3 9 3 6" xfId="54805" xr:uid="{AF5EFE72-3F30-4DB3-9A80-AB391A068003}"/>
    <cellStyle name="Normal 8 3 9 3 7" xfId="62650" xr:uid="{BF3531EB-6957-412D-A0D4-47271A8FB8A2}"/>
    <cellStyle name="Normal 8 3 9 4" xfId="4751" xr:uid="{96941F60-D8D9-4FCC-9DFE-E4594E52F3E7}"/>
    <cellStyle name="Normal 8 3 9 4 2" xfId="12525" xr:uid="{A1089505-920C-49A4-80E1-2DF982D8D13C}"/>
    <cellStyle name="Normal 8 3 9 4 2 2" xfId="31314" xr:uid="{80C28648-0C0A-48A6-A140-1DB4BF4E182F}"/>
    <cellStyle name="Normal 8 3 9 4 2 2 2" xfId="50076" xr:uid="{B12045D5-117B-455E-9340-B5116DE9AD54}"/>
    <cellStyle name="Normal 8 3 9 4 2 3" xfId="21923" xr:uid="{F9554786-1244-4E9E-B395-D58E81BDE997}"/>
    <cellStyle name="Normal 8 3 9 4 2 4" xfId="40695" xr:uid="{1FC8357C-1FE9-47ED-860A-D92490EF5446}"/>
    <cellStyle name="Normal 8 3 9 4 3" xfId="23798" xr:uid="{46B763DE-E8B3-42B3-8D79-AEF742EE6BDC}"/>
    <cellStyle name="Normal 8 3 9 4 3 2" xfId="42561" xr:uid="{33257593-261D-4F90-B3AE-FD7C74D8068F}"/>
    <cellStyle name="Normal 8 3 9 4 4" xfId="14407" xr:uid="{E55794AC-4D11-4779-966C-82FAF34C6B39}"/>
    <cellStyle name="Normal 8 3 9 4 5" xfId="33180" xr:uid="{8ABA0110-6C26-40B7-8469-D32485263BC3}"/>
    <cellStyle name="Normal 8 3 9 4 6" xfId="54806" xr:uid="{B5C6D269-4F82-40B1-9CD2-E15ED6F088F9}"/>
    <cellStyle name="Normal 8 3 9 4 7" xfId="62651" xr:uid="{2AC1CE59-B28D-4A80-B5BA-CA36CAE0E719}"/>
    <cellStyle name="Normal 8 3 9 5" xfId="7728" xr:uid="{FB1506EA-9A84-41E8-8552-27C3FDD8D772}"/>
    <cellStyle name="Normal 8 3 9 5 2" xfId="26762" xr:uid="{8621D87A-6B92-423F-9685-C67C3AAFD13B}"/>
    <cellStyle name="Normal 8 3 9 5 2 2" xfId="45524" xr:uid="{952FF5C0-466F-4C5A-8497-B3B115D490F1}"/>
    <cellStyle name="Normal 8 3 9 5 3" xfId="17371" xr:uid="{615C01AF-DAE9-4735-92F6-F195C8EDC916}"/>
    <cellStyle name="Normal 8 3 9 5 4" xfId="36143" xr:uid="{C757AB93-B505-4736-B3BE-AA7F7EE716B0}"/>
    <cellStyle name="Normal 8 3 9 6" xfId="9457" xr:uid="{774DB60B-9AA4-4239-A4C3-F6DF0793542F}"/>
    <cellStyle name="Normal 8 3 9 6 2" xfId="28313" xr:uid="{4696D128-5EF6-40C1-8CEF-D5973712431F}"/>
    <cellStyle name="Normal 8 3 9 6 2 2" xfId="47075" xr:uid="{402E3AA9-DF09-4B58-8D01-FAB569A40233}"/>
    <cellStyle name="Normal 8 3 9 6 3" xfId="18922" xr:uid="{B024EFB4-67F6-4972-AA35-930A019E181F}"/>
    <cellStyle name="Normal 8 3 9 6 4" xfId="37694" xr:uid="{706908F3-7501-45E5-A7C8-BD4253E47A55}"/>
    <cellStyle name="Normal 8 3 9 7" xfId="22975" xr:uid="{7692F32C-3540-4FFC-BDC5-09AB791674F5}"/>
    <cellStyle name="Normal 8 3 9 7 2" xfId="41743" xr:uid="{FF32AB1B-19D4-421E-9BFF-9159CA556EF1}"/>
    <cellStyle name="Normal 8 3 9 8" xfId="13584" xr:uid="{DF5DCEC4-AD6A-4D92-A20F-64EA3396908A}"/>
    <cellStyle name="Normal 8 3 9 9" xfId="32362" xr:uid="{FD1B57C9-0260-40C6-8AA8-6EE15F8FD4A6}"/>
    <cellStyle name="Normal 8 4" xfId="1145" xr:uid="{A6835B0F-1558-4260-91A8-A91D8BA6D8AE}"/>
    <cellStyle name="Normal 8 4 10" xfId="13585" xr:uid="{2C729FB2-DDAB-4A4A-BAD9-49F955AE1AF8}"/>
    <cellStyle name="Normal 8 4 11" xfId="32363" xr:uid="{417FBFB1-277D-488C-B1BD-6D6ADA7D22AD}"/>
    <cellStyle name="Normal 8 4 12" xfId="51807" xr:uid="{2066FAC1-7468-4A96-B8FB-2B70D4530A66}"/>
    <cellStyle name="Normal 8 4 13" xfId="3930" xr:uid="{F3866CE4-EA5C-4A77-B472-A35EBEE14B9E}"/>
    <cellStyle name="Normal 8 4 14" xfId="58379" xr:uid="{4192AC2C-690C-4F1B-9550-300A532F064E}"/>
    <cellStyle name="Normal 8 4 2" xfId="1351" xr:uid="{0FA4CC18-1264-4BDE-AB25-DBA71E226907}"/>
    <cellStyle name="Normal 8 4 2 10" xfId="51808" xr:uid="{113FD2FA-26C9-446C-A618-A11F530325B5}"/>
    <cellStyle name="Normal 8 4 2 11" xfId="3931" xr:uid="{7F047F82-0EB1-480C-A6E1-7E631A457662}"/>
    <cellStyle name="Normal 8 4 2 12" xfId="59845" xr:uid="{C7C84E93-4F39-4123-AD13-D4ADF83B998B}"/>
    <cellStyle name="Normal 8 4 2 2" xfId="2009" xr:uid="{81413413-E520-43AC-927A-9E93227CAB50}"/>
    <cellStyle name="Normal 8 4 2 2 10" xfId="59846" xr:uid="{56FA65D7-F0A1-4CB5-8FAA-8982A265FE40}"/>
    <cellStyle name="Normal 8 4 2 2 2" xfId="7732" xr:uid="{1247A65A-15C3-4CE4-98DF-AF6E26B226D8}"/>
    <cellStyle name="Normal 8 4 2 2 2 2" xfId="12526" xr:uid="{03228E34-41EE-49DD-8E47-DCBBD6E1C016}"/>
    <cellStyle name="Normal 8 4 2 2 2 2 2" xfId="31315" xr:uid="{E5AB85C1-ED4A-477E-BC98-844BF4D956CA}"/>
    <cellStyle name="Normal 8 4 2 2 2 2 2 2" xfId="50077" xr:uid="{804435BD-244D-4121-A0C7-905FC1960BE1}"/>
    <cellStyle name="Normal 8 4 2 2 2 2 3" xfId="21924" xr:uid="{F17769F7-030E-4020-AB4B-6641DD5620D3}"/>
    <cellStyle name="Normal 8 4 2 2 2 2 4" xfId="40696" xr:uid="{79CC0CEC-D1E4-45B6-992B-33D757ACEBC2}"/>
    <cellStyle name="Normal 8 4 2 2 2 3" xfId="26766" xr:uid="{79C77D7E-C537-4213-9A62-FB72E12380B5}"/>
    <cellStyle name="Normal 8 4 2 2 2 3 2" xfId="45528" xr:uid="{E891D534-148E-43AF-A49E-C433BFFBA23F}"/>
    <cellStyle name="Normal 8 4 2 2 2 4" xfId="17375" xr:uid="{EB798826-9F0F-4ABB-BCC1-268BAA5853C7}"/>
    <cellStyle name="Normal 8 4 2 2 2 5" xfId="36147" xr:uid="{E0FDA805-9AF5-46D2-9D6F-854FC37DACF6}"/>
    <cellStyle name="Normal 8 4 2 2 2 6" xfId="54807" xr:uid="{89F9B320-2312-41F2-9EC8-0D2217FFC11F}"/>
    <cellStyle name="Normal 8 4 2 2 2 7" xfId="62652" xr:uid="{D5B69E07-EAB3-4FC0-BA81-CFC76EC4908E}"/>
    <cellStyle name="Normal 8 4 2 2 3" xfId="12527" xr:uid="{617C1793-9A6A-44B9-B6D8-D804B625845B}"/>
    <cellStyle name="Normal 8 4 2 2 3 2" xfId="31316" xr:uid="{68D66CF0-2C7F-424B-9746-D85A150092AC}"/>
    <cellStyle name="Normal 8 4 2 2 3 2 2" xfId="50078" xr:uid="{036FDA9C-514D-4B9B-9D53-08B2F30E9B5B}"/>
    <cellStyle name="Normal 8 4 2 2 3 3" xfId="21925" xr:uid="{9FD77CED-CF04-457B-8FE0-A72A46720E5A}"/>
    <cellStyle name="Normal 8 4 2 2 3 4" xfId="40697" xr:uid="{9DB8E528-6CB1-42E5-B1DE-28319B8A699B}"/>
    <cellStyle name="Normal 8 4 2 2 3 5" xfId="54808" xr:uid="{26C2B858-20C2-4594-84EA-F13D8CCDCF14}"/>
    <cellStyle name="Normal 8 4 2 2 3 6" xfId="62653" xr:uid="{1814CBDE-1EED-4BE9-A312-A6DF1D35BE50}"/>
    <cellStyle name="Normal 8 4 2 2 4" xfId="9461" xr:uid="{A75CB748-AC75-4671-B34A-5103A115EB69}"/>
    <cellStyle name="Normal 8 4 2 2 4 2" xfId="28317" xr:uid="{F3540EE1-2661-4E4B-A3FD-7DB8CD6F5BBA}"/>
    <cellStyle name="Normal 8 4 2 2 4 2 2" xfId="47079" xr:uid="{5151CDFC-23DC-427B-9388-7A62CB336BF5}"/>
    <cellStyle name="Normal 8 4 2 2 4 3" xfId="18926" xr:uid="{08BB6E80-8C90-4AAC-BE57-3DCD85A41F61}"/>
    <cellStyle name="Normal 8 4 2 2 4 4" xfId="37698" xr:uid="{D2F4CB18-36C3-4418-B632-79AE8D10A9EB}"/>
    <cellStyle name="Normal 8 4 2 2 5" xfId="24120" xr:uid="{132A180D-CDB2-4886-BA7C-3FE3215AC11A}"/>
    <cellStyle name="Normal 8 4 2 2 5 2" xfId="42883" xr:uid="{7CF9584D-D449-42F4-B406-AD5731E4B6F7}"/>
    <cellStyle name="Normal 8 4 2 2 6" xfId="14729" xr:uid="{27AAC552-6C19-4B5C-AE2F-1B4D5E93B25B}"/>
    <cellStyle name="Normal 8 4 2 2 7" xfId="33502" xr:uid="{13F38C02-9287-4BAB-B6BB-C0C6D6E041C0}"/>
    <cellStyle name="Normal 8 4 2 2 8" xfId="51809" xr:uid="{CABD9902-E5CA-4B64-A19C-5099F675EB57}"/>
    <cellStyle name="Normal 8 4 2 2 9" xfId="5073" xr:uid="{48467D1E-D46A-49B0-8013-EF66999BF84B}"/>
    <cellStyle name="Normal 8 4 2 3" xfId="5849" xr:uid="{EED31BB6-CE0D-4814-9ED9-44FE4541B635}"/>
    <cellStyle name="Normal 8 4 2 3 2" xfId="12528" xr:uid="{E8D46D34-5F1F-4D76-9A87-2E11FDBBDF8E}"/>
    <cellStyle name="Normal 8 4 2 3 2 2" xfId="31317" xr:uid="{5E5B4678-6AE7-49E1-BA85-1D9E0018D941}"/>
    <cellStyle name="Normal 8 4 2 3 2 2 2" xfId="50079" xr:uid="{BB2EC88E-952A-4B98-B7D7-EED32B1363A6}"/>
    <cellStyle name="Normal 8 4 2 3 2 3" xfId="21926" xr:uid="{C4DED611-C303-45F3-A8DB-CE06745B42E7}"/>
    <cellStyle name="Normal 8 4 2 3 2 4" xfId="40698" xr:uid="{02F75A65-F573-4574-8E0C-BFB159A97187}"/>
    <cellStyle name="Normal 8 4 2 3 3" xfId="24896" xr:uid="{1E714431-66B2-49FF-8D1B-95578D74FFD4}"/>
    <cellStyle name="Normal 8 4 2 3 3 2" xfId="43658" xr:uid="{B0CC05A5-A511-4AC9-ACAF-B096B1FF6021}"/>
    <cellStyle name="Normal 8 4 2 3 4" xfId="15505" xr:uid="{5A3CDC6E-678E-41EE-B455-B8780C777DB9}"/>
    <cellStyle name="Normal 8 4 2 3 5" xfId="34277" xr:uid="{6395D32F-8141-4017-96B8-0A3DC4E68FD0}"/>
    <cellStyle name="Normal 8 4 2 3 6" xfId="54809" xr:uid="{8B897788-EAA6-40EF-8388-C28FDAFD6F9C}"/>
    <cellStyle name="Normal 8 4 2 3 7" xfId="62654" xr:uid="{EFB2140B-E282-418D-BF17-0C226497C68F}"/>
    <cellStyle name="Normal 8 4 2 4" xfId="4298" xr:uid="{3ADD954E-BEF9-4C6B-9B56-7E2E681090ED}"/>
    <cellStyle name="Normal 8 4 2 4 2" xfId="12529" xr:uid="{F3DFD09A-4C42-4A37-9F69-9B16FD392DCC}"/>
    <cellStyle name="Normal 8 4 2 4 2 2" xfId="31318" xr:uid="{77A61125-6702-4595-8627-686A921E839C}"/>
    <cellStyle name="Normal 8 4 2 4 2 2 2" xfId="50080" xr:uid="{AA3DD73B-F79E-426C-A14D-F51EA927A461}"/>
    <cellStyle name="Normal 8 4 2 4 2 3" xfId="21927" xr:uid="{6D6CAAF0-12AB-4C5B-BD05-538A23733C5F}"/>
    <cellStyle name="Normal 8 4 2 4 2 4" xfId="40699" xr:uid="{5249E1EE-C98D-48D5-BE72-051AF03FCA79}"/>
    <cellStyle name="Normal 8 4 2 4 3" xfId="23345" xr:uid="{ECCBF926-D014-4D4E-AA5D-AC497B24B876}"/>
    <cellStyle name="Normal 8 4 2 4 3 2" xfId="42108" xr:uid="{F2D3A544-CA67-492B-814C-EA2B20563B1A}"/>
    <cellStyle name="Normal 8 4 2 4 4" xfId="13954" xr:uid="{F95ADD87-25DD-47AE-A050-C3CCDE4E280E}"/>
    <cellStyle name="Normal 8 4 2 4 5" xfId="32727" xr:uid="{A6C60E6A-5620-4D1E-BCD8-9EFF60F63C5C}"/>
    <cellStyle name="Normal 8 4 2 4 6" xfId="54810" xr:uid="{D8DB6D3D-BEF7-499C-9AE5-77D0D0406A69}"/>
    <cellStyle name="Normal 8 4 2 4 7" xfId="62655" xr:uid="{2AF9A39F-EFCA-45CF-ADDF-18D417627CB9}"/>
    <cellStyle name="Normal 8 4 2 5" xfId="7731" xr:uid="{894D3488-14E7-49C5-A35C-20213DC83AAA}"/>
    <cellStyle name="Normal 8 4 2 5 2" xfId="26765" xr:uid="{99A9C719-BBBD-49E9-851E-96E8E9298177}"/>
    <cellStyle name="Normal 8 4 2 5 2 2" xfId="45527" xr:uid="{BB5B4581-4037-4438-8EBA-6AC819A4A3E5}"/>
    <cellStyle name="Normal 8 4 2 5 3" xfId="17374" xr:uid="{D9B37F6F-F463-4CCC-B539-2D77E2A92E1D}"/>
    <cellStyle name="Normal 8 4 2 5 4" xfId="36146" xr:uid="{B9625A3B-403B-4ED3-B0F3-5695126299C6}"/>
    <cellStyle name="Normal 8 4 2 6" xfId="9460" xr:uid="{E3BBFB02-4F76-449B-B79C-896FA0C7494E}"/>
    <cellStyle name="Normal 8 4 2 6 2" xfId="28316" xr:uid="{E3B613C2-8D3B-4446-9C03-52B04BEF1FF8}"/>
    <cellStyle name="Normal 8 4 2 6 2 2" xfId="47078" xr:uid="{E170DE35-5800-4D62-99F0-76E22AC14396}"/>
    <cellStyle name="Normal 8 4 2 6 3" xfId="18925" xr:uid="{94F0CB60-52A2-4BDE-AC92-54A67CD1A1D1}"/>
    <cellStyle name="Normal 8 4 2 6 4" xfId="37697" xr:uid="{82465FFA-63B5-49BD-A3A5-652C691DB0CD}"/>
    <cellStyle name="Normal 8 4 2 7" xfId="22977" xr:uid="{2D07F4BB-6725-4F56-91D2-18B14E1CEA09}"/>
    <cellStyle name="Normal 8 4 2 7 2" xfId="41745" xr:uid="{0572EC53-829D-41E9-BAC3-516467203908}"/>
    <cellStyle name="Normal 8 4 2 8" xfId="13586" xr:uid="{3794DD9C-DC5D-45B7-B257-4DDED5AAAE12}"/>
    <cellStyle name="Normal 8 4 2 9" xfId="32364" xr:uid="{C524584D-8255-4FB9-8AE5-99FFD9AF0582}"/>
    <cellStyle name="Normal 8 4 3" xfId="1803" xr:uid="{1A17812C-5919-4AFE-84DD-821F12CD273B}"/>
    <cellStyle name="Normal 8 4 3 10" xfId="51810" xr:uid="{AB2C704E-37A4-4B91-9810-0353B51211A8}"/>
    <cellStyle name="Normal 8 4 3 11" xfId="3932" xr:uid="{95CA59BF-5641-48CF-B930-7F2C667A4A60}"/>
    <cellStyle name="Normal 8 4 3 12" xfId="59847" xr:uid="{F13C7925-72E2-4736-9874-BA501A1DE671}"/>
    <cellStyle name="Normal 8 4 3 2" xfId="3117" xr:uid="{42C8F686-B16B-424A-801B-2F4010804930}"/>
    <cellStyle name="Normal 8 4 3 2 10" xfId="59848" xr:uid="{95E6E3F5-9AB5-4B1E-A39E-394438D8BE7D}"/>
    <cellStyle name="Normal 8 4 3 2 2" xfId="7734" xr:uid="{9D744740-D2A2-4372-94AE-C52BF5CAAE11}"/>
    <cellStyle name="Normal 8 4 3 2 2 2" xfId="12530" xr:uid="{FA4DD2EE-7035-4AE9-B4C2-9EBE9A0BA429}"/>
    <cellStyle name="Normal 8 4 3 2 2 2 2" xfId="31319" xr:uid="{1B7200E0-B597-4490-970E-1321910B6246}"/>
    <cellStyle name="Normal 8 4 3 2 2 2 2 2" xfId="50081" xr:uid="{92ECAA57-61E4-4DC0-A6EB-CFF55CC4A5A0}"/>
    <cellStyle name="Normal 8 4 3 2 2 2 3" xfId="21928" xr:uid="{3AEC513F-57F7-469A-944C-477CFAE6E35A}"/>
    <cellStyle name="Normal 8 4 3 2 2 2 4" xfId="40700" xr:uid="{875943EE-A5D1-48B0-8AAD-82A3112DBDBF}"/>
    <cellStyle name="Normal 8 4 3 2 2 3" xfId="26768" xr:uid="{4E0A6A93-21EC-4C41-8733-899656B1EC90}"/>
    <cellStyle name="Normal 8 4 3 2 2 3 2" xfId="45530" xr:uid="{35AAFC39-4D23-4A3E-869D-E5BCE6F67FC2}"/>
    <cellStyle name="Normal 8 4 3 2 2 4" xfId="17377" xr:uid="{90E974BC-7AFF-418C-BDE9-B1DE9D9973F1}"/>
    <cellStyle name="Normal 8 4 3 2 2 5" xfId="36149" xr:uid="{ADCBD091-ADFB-48F4-B583-6205812F3A04}"/>
    <cellStyle name="Normal 8 4 3 2 2 6" xfId="54811" xr:uid="{CB098153-1C9F-4907-8325-FA81E2AF2DF6}"/>
    <cellStyle name="Normal 8 4 3 2 2 7" xfId="62656" xr:uid="{0751ABAF-2493-4A14-9C61-C438E4DCCB64}"/>
    <cellStyle name="Normal 8 4 3 2 3" xfId="12531" xr:uid="{2248930B-6370-488D-A385-B5B3D3F18B43}"/>
    <cellStyle name="Normal 8 4 3 2 3 2" xfId="31320" xr:uid="{0D60643C-C71E-4999-847B-C2429B2B5E61}"/>
    <cellStyle name="Normal 8 4 3 2 3 2 2" xfId="50082" xr:uid="{2B6CAF6B-D86B-4160-8690-556242B532DD}"/>
    <cellStyle name="Normal 8 4 3 2 3 3" xfId="21929" xr:uid="{8ED758CF-FFE6-43A9-9981-7F8D9E04ED5A}"/>
    <cellStyle name="Normal 8 4 3 2 3 4" xfId="40701" xr:uid="{BC3F7B9D-CFF4-445E-86C0-A06B21B9C3AB}"/>
    <cellStyle name="Normal 8 4 3 2 3 5" xfId="54812" xr:uid="{AFE8CF14-C652-4760-949B-3AC5B0F6CDA9}"/>
    <cellStyle name="Normal 8 4 3 2 3 6" xfId="62657" xr:uid="{CEA65D1D-E662-4CF6-AF65-F5968DA520E2}"/>
    <cellStyle name="Normal 8 4 3 2 4" xfId="9463" xr:uid="{EC38314A-F06C-42B7-AF2D-EBD60E98F363}"/>
    <cellStyle name="Normal 8 4 3 2 4 2" xfId="28319" xr:uid="{3318157C-AACF-4064-B406-9CF9444CACD1}"/>
    <cellStyle name="Normal 8 4 3 2 4 2 2" xfId="47081" xr:uid="{506E32A3-2677-411D-BB59-A4B4F77BFA7A}"/>
    <cellStyle name="Normal 8 4 3 2 4 3" xfId="18928" xr:uid="{61D2DDA0-7BAF-4CE2-AD0C-BBEDF2BAAC42}"/>
    <cellStyle name="Normal 8 4 3 2 4 4" xfId="37700" xr:uid="{D8D09997-1138-4956-AB3A-6C6767E2797E}"/>
    <cellStyle name="Normal 8 4 3 2 5" xfId="24338" xr:uid="{FB1326D5-8B69-4DFD-AA67-C4A9E1CE1B13}"/>
    <cellStyle name="Normal 8 4 3 2 5 2" xfId="43101" xr:uid="{A4C55904-B5EC-4A38-BB1A-A8C58494582B}"/>
    <cellStyle name="Normal 8 4 3 2 6" xfId="14947" xr:uid="{533226FE-2297-4BD1-9C42-6A152BF9F106}"/>
    <cellStyle name="Normal 8 4 3 2 7" xfId="33720" xr:uid="{931F56DF-30EC-4BA4-8B6E-2D8399A1CBA7}"/>
    <cellStyle name="Normal 8 4 3 2 8" xfId="51811" xr:uid="{F9FC32DD-AC3C-473E-A484-FDED2F18C889}"/>
    <cellStyle name="Normal 8 4 3 2 9" xfId="5291" xr:uid="{C44FD8E0-DF50-49ED-BF60-7035F12C66D2}"/>
    <cellStyle name="Normal 8 4 3 3" xfId="6067" xr:uid="{8C5360F2-3C26-4E2F-B257-8448144A752B}"/>
    <cellStyle name="Normal 8 4 3 3 2" xfId="12532" xr:uid="{8C6495CF-CBAC-441B-85F9-AE549CA9E006}"/>
    <cellStyle name="Normal 8 4 3 3 2 2" xfId="31321" xr:uid="{9BA58CF7-997B-4056-B6B5-418AB3A1D9DC}"/>
    <cellStyle name="Normal 8 4 3 3 2 2 2" xfId="50083" xr:uid="{96E3F1A1-FC9C-46F5-88D3-EE5EB5FA60C0}"/>
    <cellStyle name="Normal 8 4 3 3 2 3" xfId="21930" xr:uid="{8737A660-9CAD-4806-980B-19D0931F4529}"/>
    <cellStyle name="Normal 8 4 3 3 2 4" xfId="40702" xr:uid="{5787FE28-7398-4D94-B1EA-A8DAD6C7E226}"/>
    <cellStyle name="Normal 8 4 3 3 3" xfId="25114" xr:uid="{94DB8D54-A2EE-4920-A895-62DC364EDE3C}"/>
    <cellStyle name="Normal 8 4 3 3 3 2" xfId="43876" xr:uid="{4B5A7CDD-FB9E-4F2D-9386-594B31A1C7A2}"/>
    <cellStyle name="Normal 8 4 3 3 4" xfId="15723" xr:uid="{B51C3A2B-18C7-44D9-AA00-F9E3E8F2ABE2}"/>
    <cellStyle name="Normal 8 4 3 3 5" xfId="34495" xr:uid="{C7CAFC0C-1E28-4D38-8169-C464F5BA273D}"/>
    <cellStyle name="Normal 8 4 3 3 6" xfId="54813" xr:uid="{8ED55D0B-FD1A-41E9-BFA4-51A47AF56B77}"/>
    <cellStyle name="Normal 8 4 3 3 7" xfId="62658" xr:uid="{026C5BBB-C441-4B3E-A72E-EB1D02C9F4B1}"/>
    <cellStyle name="Normal 8 4 3 4" xfId="4516" xr:uid="{45EA3617-D58E-43B6-B83E-3A5691F3245E}"/>
    <cellStyle name="Normal 8 4 3 4 2" xfId="12533" xr:uid="{BF5C23B8-7A4A-4976-B6A7-85B14BAEDD20}"/>
    <cellStyle name="Normal 8 4 3 4 2 2" xfId="31322" xr:uid="{36F435D8-A2DD-4DB0-A8F2-587946A46E78}"/>
    <cellStyle name="Normal 8 4 3 4 2 2 2" xfId="50084" xr:uid="{897C949E-DE60-4477-BBF6-52610F81098F}"/>
    <cellStyle name="Normal 8 4 3 4 2 3" xfId="21931" xr:uid="{C36A1DBA-184C-4DBE-95A6-F8CC53D77938}"/>
    <cellStyle name="Normal 8 4 3 4 2 4" xfId="40703" xr:uid="{C49EE80C-DD6E-4B26-86E5-5D0BDAE70BAE}"/>
    <cellStyle name="Normal 8 4 3 4 3" xfId="23563" xr:uid="{5F6557AB-1BC3-4B69-A078-614CC48C757B}"/>
    <cellStyle name="Normal 8 4 3 4 3 2" xfId="42326" xr:uid="{B7BCF071-227A-4C8B-9366-D9DB9834BE3C}"/>
    <cellStyle name="Normal 8 4 3 4 4" xfId="14172" xr:uid="{0FBC26D8-CF23-4953-A4D1-CD4E5DD13C84}"/>
    <cellStyle name="Normal 8 4 3 4 5" xfId="32945" xr:uid="{C2D6F963-9430-49D8-B4A4-E7C7C0B901BD}"/>
    <cellStyle name="Normal 8 4 3 4 6" xfId="54814" xr:uid="{A3775AB7-6EFC-4E9E-B3ED-EC0D873E18C4}"/>
    <cellStyle name="Normal 8 4 3 4 7" xfId="62659" xr:uid="{FDFA88CC-FAC8-4658-AE82-2E751A7DEEE6}"/>
    <cellStyle name="Normal 8 4 3 5" xfId="7733" xr:uid="{BAEB04CB-96AE-4015-ACAB-116F6D701C2E}"/>
    <cellStyle name="Normal 8 4 3 5 2" xfId="26767" xr:uid="{D90F5560-D78D-45A8-82A6-3086665F68A6}"/>
    <cellStyle name="Normal 8 4 3 5 2 2" xfId="45529" xr:uid="{78DC8B17-B110-4434-9977-2F917318D95A}"/>
    <cellStyle name="Normal 8 4 3 5 3" xfId="17376" xr:uid="{799E87FC-8530-4433-8BCE-96FE5BFDD241}"/>
    <cellStyle name="Normal 8 4 3 5 4" xfId="36148" xr:uid="{D3B645B1-7762-4BF3-AB75-AE0DAC664008}"/>
    <cellStyle name="Normal 8 4 3 6" xfId="9462" xr:uid="{6BF74D2C-BF26-42B7-AB05-678F13B04C6E}"/>
    <cellStyle name="Normal 8 4 3 6 2" xfId="28318" xr:uid="{1E00FA72-41FD-4170-92FA-8E3A00139CBC}"/>
    <cellStyle name="Normal 8 4 3 6 2 2" xfId="47080" xr:uid="{95E96BBC-5060-4A07-A6C1-DEDEEDA844E8}"/>
    <cellStyle name="Normal 8 4 3 6 3" xfId="18927" xr:uid="{A1FB5F93-7B0C-4D3B-AF32-7A2014F3071F}"/>
    <cellStyle name="Normal 8 4 3 6 4" xfId="37699" xr:uid="{0F163ABC-2525-4207-98DD-2ACE87241182}"/>
    <cellStyle name="Normal 8 4 3 7" xfId="22978" xr:uid="{B936B7BA-1CC3-4802-85D2-91744385F1E8}"/>
    <cellStyle name="Normal 8 4 3 7 2" xfId="41746" xr:uid="{F58821E9-FFEB-4EE7-A336-5F0A70FC3A4C}"/>
    <cellStyle name="Normal 8 4 3 8" xfId="13587" xr:uid="{620E6ED7-BCF3-4FFE-9C75-A78400DF4694}"/>
    <cellStyle name="Normal 8 4 3 9" xfId="32365" xr:uid="{129579C3-DE03-43B3-A9C6-C49D143F0853}"/>
    <cellStyle name="Normal 8 4 4" xfId="1597" xr:uid="{38421800-B028-4C2B-99FE-3A606A19C86B}"/>
    <cellStyle name="Normal 8 4 4 10" xfId="59849" xr:uid="{88490299-61D8-4F22-877D-C6D7BC096B22}"/>
    <cellStyle name="Normal 8 4 4 2" xfId="7735" xr:uid="{727782FF-2051-49C4-B165-FF19E26D556B}"/>
    <cellStyle name="Normal 8 4 4 2 2" xfId="12534" xr:uid="{E083BCD3-9387-4099-9ABB-1B5DFCE91AA8}"/>
    <cellStyle name="Normal 8 4 4 2 2 2" xfId="31323" xr:uid="{2A6B35F2-18C4-4D87-A50B-C04828FCA7D6}"/>
    <cellStyle name="Normal 8 4 4 2 2 2 2" xfId="50085" xr:uid="{6B0B661F-9947-43CC-A3D2-F3CD380E470B}"/>
    <cellStyle name="Normal 8 4 4 2 2 3" xfId="21932" xr:uid="{3B602173-117C-4079-913E-C0F89B1D7A04}"/>
    <cellStyle name="Normal 8 4 4 2 2 4" xfId="40704" xr:uid="{0D8070EA-0CC8-4C7C-B506-EB34193A00C1}"/>
    <cellStyle name="Normal 8 4 4 2 3" xfId="26769" xr:uid="{3CB63123-5117-4574-82B6-1DFCC62A6943}"/>
    <cellStyle name="Normal 8 4 4 2 3 2" xfId="45531" xr:uid="{693345AD-408C-44E5-A66A-C5CD1FF12892}"/>
    <cellStyle name="Normal 8 4 4 2 4" xfId="17378" xr:uid="{FB70FA07-7F2D-47D6-9D38-F207756C5B0A}"/>
    <cellStyle name="Normal 8 4 4 2 5" xfId="36150" xr:uid="{DE68482F-69DB-423A-A04F-181E13D5B91F}"/>
    <cellStyle name="Normal 8 4 4 2 6" xfId="54815" xr:uid="{214DBDC6-EAD4-475F-8F4E-B94BCA4C98DB}"/>
    <cellStyle name="Normal 8 4 4 2 7" xfId="62660" xr:uid="{9A26FC21-AF5E-461B-8CAD-EDDF04C7C5D8}"/>
    <cellStyle name="Normal 8 4 4 3" xfId="12535" xr:uid="{DB1D101F-776A-488B-9053-8F4CE82B813B}"/>
    <cellStyle name="Normal 8 4 4 3 2" xfId="31324" xr:uid="{A07BC230-D55F-469E-9044-EAD41CE2BAE9}"/>
    <cellStyle name="Normal 8 4 4 3 2 2" xfId="50086" xr:uid="{F6C0064E-F419-4374-90C6-9EE3C29BA83E}"/>
    <cellStyle name="Normal 8 4 4 3 3" xfId="21933" xr:uid="{45FBF8FD-38B5-4A72-BF51-353B5F53A4B2}"/>
    <cellStyle name="Normal 8 4 4 3 4" xfId="40705" xr:uid="{D8801196-AFFA-47F0-84D6-D61AA7DE27E2}"/>
    <cellStyle name="Normal 8 4 4 3 5" xfId="54816" xr:uid="{43BDBCDC-0CBA-401B-A9BC-414D2DC7EA35}"/>
    <cellStyle name="Normal 8 4 4 3 6" xfId="62661" xr:uid="{81373B01-35B6-4663-8F42-F4FC79761BFE}"/>
    <cellStyle name="Normal 8 4 4 4" xfId="9464" xr:uid="{79AAD5E2-4D9E-4DCF-AEC4-CF5E46875A2A}"/>
    <cellStyle name="Normal 8 4 4 4 2" xfId="28320" xr:uid="{EDE47EA2-85DD-4933-9ABF-A9D326997527}"/>
    <cellStyle name="Normal 8 4 4 4 2 2" xfId="47082" xr:uid="{72E06635-F42C-46A2-88A5-11E7300BC223}"/>
    <cellStyle name="Normal 8 4 4 4 3" xfId="18929" xr:uid="{19DC574B-7E3E-40A0-8AAA-8D5935F2AADF}"/>
    <cellStyle name="Normal 8 4 4 4 4" xfId="37701" xr:uid="{D29B5A30-8A38-4E50-8AE7-FB951A28F264}"/>
    <cellStyle name="Normal 8 4 4 5" xfId="23905" xr:uid="{0E9A729F-D791-4A6A-9026-114BA2715862}"/>
    <cellStyle name="Normal 8 4 4 5 2" xfId="42668" xr:uid="{5354151C-EC75-4C5C-A50D-E42725CF287C}"/>
    <cellStyle name="Normal 8 4 4 6" xfId="14514" xr:uid="{233BFDA2-3DEA-44A8-A9CF-7F6359F09831}"/>
    <cellStyle name="Normal 8 4 4 7" xfId="33287" xr:uid="{2FE13BF8-A245-487E-BB14-0B79B49CA6C7}"/>
    <cellStyle name="Normal 8 4 4 8" xfId="51812" xr:uid="{D767ED9D-2C35-434A-889F-7E9A8E961B2B}"/>
    <cellStyle name="Normal 8 4 4 9" xfId="4858" xr:uid="{25DE1351-4AC4-4637-93DB-AEF52821206E}"/>
    <cellStyle name="Normal 8 4 5" xfId="5634" xr:uid="{A9DC03FF-AAAA-4418-BE2C-2056630F1616}"/>
    <cellStyle name="Normal 8 4 5 2" xfId="12536" xr:uid="{8345CA98-9697-4E72-ABB4-9FACEF2073EF}"/>
    <cellStyle name="Normal 8 4 5 2 2" xfId="31325" xr:uid="{FECA5B4A-A98C-4C8A-9AD6-DD956E6E8ABC}"/>
    <cellStyle name="Normal 8 4 5 2 2 2" xfId="50087" xr:uid="{F4A34CBA-8694-47B5-8E97-B2F70FA38ED3}"/>
    <cellStyle name="Normal 8 4 5 2 3" xfId="21934" xr:uid="{25ED03DB-38D9-439B-80E4-413A41B029A7}"/>
    <cellStyle name="Normal 8 4 5 2 4" xfId="40706" xr:uid="{680B02E5-3A4A-4440-916B-25BEE6FFEBF3}"/>
    <cellStyle name="Normal 8 4 5 3" xfId="24681" xr:uid="{6A527412-E9EC-4912-8BBE-35CC6A43A580}"/>
    <cellStyle name="Normal 8 4 5 3 2" xfId="43443" xr:uid="{85105276-781A-4A84-A78C-33DE848AEFA8}"/>
    <cellStyle name="Normal 8 4 5 4" xfId="15290" xr:uid="{47C942BC-B814-4E33-A473-756FB839B695}"/>
    <cellStyle name="Normal 8 4 5 5" xfId="34062" xr:uid="{390C5835-0A61-471B-9800-634C715CC763}"/>
    <cellStyle name="Normal 8 4 5 6" xfId="54817" xr:uid="{DBF7A45F-A20C-41D4-BA9B-0F79D579F56C}"/>
    <cellStyle name="Normal 8 4 5 7" xfId="62662" xr:uid="{3A597A50-E145-465A-B08A-458E90E05FC6}"/>
    <cellStyle name="Normal 8 4 6" xfId="4083" xr:uid="{E550FB59-3775-4638-B7BE-B85EDCAA611D}"/>
    <cellStyle name="Normal 8 4 6 2" xfId="12537" xr:uid="{464B2516-2A2F-4311-AF7B-3B46296ABD8B}"/>
    <cellStyle name="Normal 8 4 6 2 2" xfId="31326" xr:uid="{8BBE4A28-7C66-4581-80B1-0B19BFA77AAC}"/>
    <cellStyle name="Normal 8 4 6 2 2 2" xfId="50088" xr:uid="{28847775-7614-4E65-AF4C-806EC9B32DA0}"/>
    <cellStyle name="Normal 8 4 6 2 3" xfId="21935" xr:uid="{9A59AC20-4608-4684-B443-6CBEE083A20A}"/>
    <cellStyle name="Normal 8 4 6 2 4" xfId="40707" xr:uid="{E430E233-CAE5-4C59-AE9B-1CB947D2E47D}"/>
    <cellStyle name="Normal 8 4 6 3" xfId="23130" xr:uid="{F7B3530F-872A-4FAD-85DB-7BB3B0EDB1A0}"/>
    <cellStyle name="Normal 8 4 6 3 2" xfId="41893" xr:uid="{CCD35FC6-3B14-4094-9190-B72E62890680}"/>
    <cellStyle name="Normal 8 4 6 4" xfId="13739" xr:uid="{4ED6DB4D-FB4D-4E77-9A9F-DBE1B705BC50}"/>
    <cellStyle name="Normal 8 4 6 5" xfId="32512" xr:uid="{83457F2F-1D5C-4470-8AAD-2A54551B2426}"/>
    <cellStyle name="Normal 8 4 6 6" xfId="54818" xr:uid="{25743C4C-B8E2-4BBC-BB72-A907C05D996E}"/>
    <cellStyle name="Normal 8 4 6 7" xfId="62663" xr:uid="{265531CE-2D97-4F04-B28E-127649BC1E13}"/>
    <cellStyle name="Normal 8 4 7" xfId="7730" xr:uid="{A433C0B0-2813-4521-B780-CD977E1F299B}"/>
    <cellStyle name="Normal 8 4 7 2" xfId="26764" xr:uid="{94832007-643C-4E29-8D53-A602CD6DBC5F}"/>
    <cellStyle name="Normal 8 4 7 2 2" xfId="45526" xr:uid="{15BBE540-FE00-4762-B4DA-65780FB963FA}"/>
    <cellStyle name="Normal 8 4 7 3" xfId="17373" xr:uid="{76237E76-0D74-406B-B85B-104645B56D7F}"/>
    <cellStyle name="Normal 8 4 7 4" xfId="36145" xr:uid="{16F41A44-125B-43D9-BAB3-209793C4C25B}"/>
    <cellStyle name="Normal 8 4 8" xfId="9459" xr:uid="{2A57AA94-F430-4375-8CF0-88A3E6BBB4BB}"/>
    <cellStyle name="Normal 8 4 8 2" xfId="28315" xr:uid="{F1055D20-2B6F-4D4A-BA06-9392B44769DB}"/>
    <cellStyle name="Normal 8 4 8 2 2" xfId="47077" xr:uid="{E2217165-B878-434F-802A-70FC46AC46AC}"/>
    <cellStyle name="Normal 8 4 8 3" xfId="18924" xr:uid="{635A7A79-8D26-4CA7-8CDE-BF9150B6AC2F}"/>
    <cellStyle name="Normal 8 4 8 4" xfId="37696" xr:uid="{ADD35DBD-28FC-41E8-9A76-140A00002FC4}"/>
    <cellStyle name="Normal 8 4 9" xfId="22976" xr:uid="{E17F5999-237B-4A0B-94A9-265620A23EE9}"/>
    <cellStyle name="Normal 8 4 9 2" xfId="41744" xr:uid="{7A723D49-7B8D-4C8B-8434-B521ED9B8A17}"/>
    <cellStyle name="Normal 8 5" xfId="1268" xr:uid="{4535DD18-48F3-4AFC-B196-A11C704C7873}"/>
    <cellStyle name="Normal 8 5 10" xfId="13588" xr:uid="{8CD0C5AB-4F78-485D-992F-D85926E97CBD}"/>
    <cellStyle name="Normal 8 5 11" xfId="32366" xr:uid="{757E9689-339A-4E1E-A363-0DFD3D7D8E71}"/>
    <cellStyle name="Normal 8 5 12" xfId="51813" xr:uid="{BFB728CD-D579-4F06-9747-1F7B8124C033}"/>
    <cellStyle name="Normal 8 5 13" xfId="3933" xr:uid="{5BBE0FAC-4B87-474B-B95D-8B638573B59B}"/>
    <cellStyle name="Normal 8 5 14" xfId="58380" xr:uid="{27A2AA4F-C8E0-4199-9479-D564309162B2}"/>
    <cellStyle name="Normal 8 5 2" xfId="1926" xr:uid="{65C6E96E-FDC8-4D54-930A-9A62CC95F6F3}"/>
    <cellStyle name="Normal 8 5 2 10" xfId="51814" xr:uid="{40CF298D-CE6B-405C-8BCA-FC2079274889}"/>
    <cellStyle name="Normal 8 5 2 11" xfId="3934" xr:uid="{9D241ED7-C2C5-49E8-BAC3-4380AED47DC8}"/>
    <cellStyle name="Normal 8 5 2 12" xfId="59850" xr:uid="{ED70ED49-2776-423E-8D2E-50FF6D29A241}"/>
    <cellStyle name="Normal 8 5 2 2" xfId="3118" xr:uid="{4F327650-B4B2-416D-A220-274F54BC50FF}"/>
    <cellStyle name="Normal 8 5 2 2 10" xfId="59851" xr:uid="{2D9580F9-1554-4F67-B530-63D136EBFE94}"/>
    <cellStyle name="Normal 8 5 2 2 2" xfId="7738" xr:uid="{D350FADB-3D79-40CE-AAF0-D7EE41689467}"/>
    <cellStyle name="Normal 8 5 2 2 2 2" xfId="12538" xr:uid="{FABB3E0F-CA43-4FDA-8119-F62C3C8532AC}"/>
    <cellStyle name="Normal 8 5 2 2 2 2 2" xfId="31327" xr:uid="{3D5A405D-D0EC-4A95-8F0F-3A805DEF00D2}"/>
    <cellStyle name="Normal 8 5 2 2 2 2 2 2" xfId="50089" xr:uid="{96152FBF-0C21-4959-8A1A-F1581C0B9E53}"/>
    <cellStyle name="Normal 8 5 2 2 2 2 3" xfId="21936" xr:uid="{F293E465-BBDD-48DA-BE28-9528091F2259}"/>
    <cellStyle name="Normal 8 5 2 2 2 2 4" xfId="40708" xr:uid="{1F6F5EDC-436A-443F-A9EE-6A6455BC5781}"/>
    <cellStyle name="Normal 8 5 2 2 2 3" xfId="26772" xr:uid="{45A44FFA-67DE-40AB-90A2-72F29B3FB24A}"/>
    <cellStyle name="Normal 8 5 2 2 2 3 2" xfId="45534" xr:uid="{437159C9-54FB-4EA2-BC33-1B35815A2C5F}"/>
    <cellStyle name="Normal 8 5 2 2 2 4" xfId="17381" xr:uid="{AE6425ED-7250-43DA-94FF-4C26DC298815}"/>
    <cellStyle name="Normal 8 5 2 2 2 5" xfId="36153" xr:uid="{1AD41B07-3B21-400F-AE4A-F55B4EB17965}"/>
    <cellStyle name="Normal 8 5 2 2 2 6" xfId="54819" xr:uid="{BFC4CC28-EDFE-4760-BA5B-665DB5F58DAE}"/>
    <cellStyle name="Normal 8 5 2 2 2 7" xfId="62664" xr:uid="{0E6A9BA5-F21C-472A-8E0B-8D6510E07B31}"/>
    <cellStyle name="Normal 8 5 2 2 3" xfId="12539" xr:uid="{BC6BF4B9-53D0-404F-B535-F14C4AE9305E}"/>
    <cellStyle name="Normal 8 5 2 2 3 2" xfId="31328" xr:uid="{7EF45AA3-2BD3-42E7-B63F-41917E514620}"/>
    <cellStyle name="Normal 8 5 2 2 3 2 2" xfId="50090" xr:uid="{6F5048E4-B4EB-441D-898E-C04B46B2222C}"/>
    <cellStyle name="Normal 8 5 2 2 3 3" xfId="21937" xr:uid="{87132E8D-0657-4313-B9F1-EBB64D061700}"/>
    <cellStyle name="Normal 8 5 2 2 3 4" xfId="40709" xr:uid="{7F35EFFA-C7F3-4A21-B7E3-57E396A2DF14}"/>
    <cellStyle name="Normal 8 5 2 2 3 5" xfId="54820" xr:uid="{61B45995-3C58-49BF-95AC-02AEDD667E5B}"/>
    <cellStyle name="Normal 8 5 2 2 3 6" xfId="62665" xr:uid="{8599153E-A4B9-4D16-B859-1013936B4C54}"/>
    <cellStyle name="Normal 8 5 2 2 4" xfId="9467" xr:uid="{B597D880-BC5A-456A-8952-35516C582912}"/>
    <cellStyle name="Normal 8 5 2 2 4 2" xfId="28323" xr:uid="{0CB1E4EF-6DCD-4515-9498-75560326AE2D}"/>
    <cellStyle name="Normal 8 5 2 2 4 2 2" xfId="47085" xr:uid="{8F61AB5C-68DD-4E77-97E6-5232E47215FE}"/>
    <cellStyle name="Normal 8 5 2 2 4 3" xfId="18932" xr:uid="{79D4DC29-B131-45E2-8FAC-E736817BCCCA}"/>
    <cellStyle name="Normal 8 5 2 2 4 4" xfId="37704" xr:uid="{6376CA02-1D9B-4C54-84BD-A04A8FF93FF4}"/>
    <cellStyle name="Normal 8 5 2 2 5" xfId="24163" xr:uid="{348B65C2-24FD-42D4-934D-7B6814FB7F40}"/>
    <cellStyle name="Normal 8 5 2 2 5 2" xfId="42926" xr:uid="{FD6F0F88-C72A-4AB4-B0F5-1E51FC2A7ABC}"/>
    <cellStyle name="Normal 8 5 2 2 6" xfId="14772" xr:uid="{06F995D2-741C-432A-9E3C-79EC59E9B6D9}"/>
    <cellStyle name="Normal 8 5 2 2 7" xfId="33545" xr:uid="{F72E86CA-28EB-4F8F-88B3-F76C04AB7A93}"/>
    <cellStyle name="Normal 8 5 2 2 8" xfId="51815" xr:uid="{0A8A371C-17EC-44D8-B732-BD9C1396D02A}"/>
    <cellStyle name="Normal 8 5 2 2 9" xfId="5116" xr:uid="{AC5B78F5-5767-4144-AA62-2C391D6529D6}"/>
    <cellStyle name="Normal 8 5 2 3" xfId="5892" xr:uid="{72C7EDB8-681F-4549-8169-9BBD6D969A5C}"/>
    <cellStyle name="Normal 8 5 2 3 2" xfId="12540" xr:uid="{BC8360F8-329F-4BC1-8E1B-D4C9A6AB6D91}"/>
    <cellStyle name="Normal 8 5 2 3 2 2" xfId="31329" xr:uid="{8705527D-A3D2-4279-97A1-689485AA557A}"/>
    <cellStyle name="Normal 8 5 2 3 2 2 2" xfId="50091" xr:uid="{19CAF5CF-8C70-48C5-90AA-E4976FFA8B75}"/>
    <cellStyle name="Normal 8 5 2 3 2 3" xfId="21938" xr:uid="{57107347-85BD-48C3-A6F8-AEC5945C3BAB}"/>
    <cellStyle name="Normal 8 5 2 3 2 4" xfId="40710" xr:uid="{A5F1D4A5-D856-4363-A625-22B4B136C125}"/>
    <cellStyle name="Normal 8 5 2 3 3" xfId="24939" xr:uid="{DCE60BDA-F6CE-4128-B9CA-E39D4C7E64D6}"/>
    <cellStyle name="Normal 8 5 2 3 3 2" xfId="43701" xr:uid="{54794A0A-47D6-4A30-8AE3-6896216E7FBD}"/>
    <cellStyle name="Normal 8 5 2 3 4" xfId="15548" xr:uid="{EA195DE4-1463-4502-A4F8-651A4F62B3BC}"/>
    <cellStyle name="Normal 8 5 2 3 5" xfId="34320" xr:uid="{D4659054-E882-4803-BAA2-9E37DD77B50A}"/>
    <cellStyle name="Normal 8 5 2 3 6" xfId="54821" xr:uid="{736D79EC-5CCF-418B-AF72-2456B90D4708}"/>
    <cellStyle name="Normal 8 5 2 3 7" xfId="62666" xr:uid="{3C833846-CD0C-4D5A-8E39-BE34BBFFEAE7}"/>
    <cellStyle name="Normal 8 5 2 4" xfId="4341" xr:uid="{F3E14F55-AC47-48C4-B107-6274FB693DF6}"/>
    <cellStyle name="Normal 8 5 2 4 2" xfId="12541" xr:uid="{F69367B0-FAF3-4F86-96B4-42D2EF971440}"/>
    <cellStyle name="Normal 8 5 2 4 2 2" xfId="31330" xr:uid="{3E68A2AC-FFD9-42FA-9D67-63DFC32820E9}"/>
    <cellStyle name="Normal 8 5 2 4 2 2 2" xfId="50092" xr:uid="{950BF9AC-088E-427E-9F50-E7B112A009D3}"/>
    <cellStyle name="Normal 8 5 2 4 2 3" xfId="21939" xr:uid="{BC054EB5-0628-4218-8BDA-A1AE94A3C4AC}"/>
    <cellStyle name="Normal 8 5 2 4 2 4" xfId="40711" xr:uid="{C482BD8D-25F7-417E-A9AA-F542CCE7C726}"/>
    <cellStyle name="Normal 8 5 2 4 3" xfId="23388" xr:uid="{50E55417-3F91-4561-A052-587B6CC11CD1}"/>
    <cellStyle name="Normal 8 5 2 4 3 2" xfId="42151" xr:uid="{53F6A12B-3252-44FA-8FD7-04F531B1A220}"/>
    <cellStyle name="Normal 8 5 2 4 4" xfId="13997" xr:uid="{986197CE-C606-4EEE-9A37-21EF21C296BD}"/>
    <cellStyle name="Normal 8 5 2 4 5" xfId="32770" xr:uid="{161D88D2-8338-4F8D-ADDA-94E9667B978D}"/>
    <cellStyle name="Normal 8 5 2 4 6" xfId="54822" xr:uid="{0F555E44-B219-4C63-A201-AD819E25F5B8}"/>
    <cellStyle name="Normal 8 5 2 4 7" xfId="62667" xr:uid="{6030EB59-95EE-4D3C-90F2-1D10826573EF}"/>
    <cellStyle name="Normal 8 5 2 5" xfId="7737" xr:uid="{65762E03-DA68-4E9B-B88E-7B1DF9C16888}"/>
    <cellStyle name="Normal 8 5 2 5 2" xfId="26771" xr:uid="{761A0791-0C05-4108-99B0-0360DC3DAFA1}"/>
    <cellStyle name="Normal 8 5 2 5 2 2" xfId="45533" xr:uid="{6830C45D-96F9-44D2-997F-1060A1F8BC62}"/>
    <cellStyle name="Normal 8 5 2 5 3" xfId="17380" xr:uid="{549B3F58-7CAE-4C1A-A31B-E9F3411C1931}"/>
    <cellStyle name="Normal 8 5 2 5 4" xfId="36152" xr:uid="{153D2D6E-49AF-4576-B88F-703613333A11}"/>
    <cellStyle name="Normal 8 5 2 6" xfId="9466" xr:uid="{AE29F21C-C650-4D45-93DE-715ECB54E659}"/>
    <cellStyle name="Normal 8 5 2 6 2" xfId="28322" xr:uid="{E913D839-2494-45E9-BB1A-6499604DF93E}"/>
    <cellStyle name="Normal 8 5 2 6 2 2" xfId="47084" xr:uid="{E65350C5-DBEF-43FE-8EC7-FD8610DB009A}"/>
    <cellStyle name="Normal 8 5 2 6 3" xfId="18931" xr:uid="{5511C5A0-B5E8-4B0E-96B7-7741425A7451}"/>
    <cellStyle name="Normal 8 5 2 6 4" xfId="37703" xr:uid="{BD875947-B005-4040-AA23-9B6624627309}"/>
    <cellStyle name="Normal 8 5 2 7" xfId="22980" xr:uid="{90A08F4E-8006-422D-BEC4-24BA1A212564}"/>
    <cellStyle name="Normal 8 5 2 7 2" xfId="41748" xr:uid="{CB57ACE2-9047-4FA1-8632-E4F52EE741B9}"/>
    <cellStyle name="Normal 8 5 2 8" xfId="13589" xr:uid="{F7B2B8C1-BEE5-4B40-80C5-4F73D3D31855}"/>
    <cellStyle name="Normal 8 5 2 9" xfId="32367" xr:uid="{AADDC324-145F-4EE8-A248-39E6077A672A}"/>
    <cellStyle name="Normal 8 5 3" xfId="3119" xr:uid="{EE103C98-A65D-4D5F-BC5D-9E2A7D1D1E2A}"/>
    <cellStyle name="Normal 8 5 3 10" xfId="51816" xr:uid="{D9FB5C16-6795-4F6F-B759-AD9DE88E2DEE}"/>
    <cellStyle name="Normal 8 5 3 11" xfId="3935" xr:uid="{C6735E2D-23B0-433A-9ED5-E327E22000AA}"/>
    <cellStyle name="Normal 8 5 3 12" xfId="59852" xr:uid="{4D9B2406-D4B9-4F93-B964-40C0EB34BC33}"/>
    <cellStyle name="Normal 8 5 3 2" xfId="3120" xr:uid="{CE1F671A-7701-426E-A258-898E6E81CF35}"/>
    <cellStyle name="Normal 8 5 3 2 10" xfId="59853" xr:uid="{73B1D040-6EA6-4B95-8005-4E4B724630DA}"/>
    <cellStyle name="Normal 8 5 3 2 2" xfId="7740" xr:uid="{CF277A95-4E53-49FC-BEA0-A4F6757CE3F8}"/>
    <cellStyle name="Normal 8 5 3 2 2 2" xfId="12542" xr:uid="{0FE0EE7A-F5F4-44F9-A36A-54E37FF3FCEC}"/>
    <cellStyle name="Normal 8 5 3 2 2 2 2" xfId="31331" xr:uid="{E91B217B-35D8-4F4B-B7DC-E72AE988FAD9}"/>
    <cellStyle name="Normal 8 5 3 2 2 2 2 2" xfId="50093" xr:uid="{5BD33E32-6945-4498-9CA2-3235A49F7854}"/>
    <cellStyle name="Normal 8 5 3 2 2 2 3" xfId="21940" xr:uid="{4BB1FB02-FB5A-4B6D-950D-54FC9EF62D19}"/>
    <cellStyle name="Normal 8 5 3 2 2 2 4" xfId="40712" xr:uid="{1C1222FE-85BC-4279-AB79-A0ABDC362A76}"/>
    <cellStyle name="Normal 8 5 3 2 2 3" xfId="26774" xr:uid="{1C5F3268-6F6B-45BF-A315-E03FC1C3AA9B}"/>
    <cellStyle name="Normal 8 5 3 2 2 3 2" xfId="45536" xr:uid="{233BA6EC-BDB5-42DA-AE9C-D00402D3F6A4}"/>
    <cellStyle name="Normal 8 5 3 2 2 4" xfId="17383" xr:uid="{A6CAD45D-97E9-409E-99AD-BC3BD2631403}"/>
    <cellStyle name="Normal 8 5 3 2 2 5" xfId="36155" xr:uid="{6D42BE31-5EA2-446B-9A23-664D5AAD7EDB}"/>
    <cellStyle name="Normal 8 5 3 2 2 6" xfId="54823" xr:uid="{8F01274A-6B3C-4AA0-A936-AE8E52345C5C}"/>
    <cellStyle name="Normal 8 5 3 2 2 7" xfId="62668" xr:uid="{205FA02E-A4E9-48DD-BBD3-21C7BC367CAF}"/>
    <cellStyle name="Normal 8 5 3 2 3" xfId="12543" xr:uid="{54EB92F2-E260-4A27-9DD1-E508959028F4}"/>
    <cellStyle name="Normal 8 5 3 2 3 2" xfId="31332" xr:uid="{21BA0331-20A8-4E7F-AA8F-5E6A11FA3CF4}"/>
    <cellStyle name="Normal 8 5 3 2 3 2 2" xfId="50094" xr:uid="{1A0D5890-16B9-4B46-B523-925F73F45D50}"/>
    <cellStyle name="Normal 8 5 3 2 3 3" xfId="21941" xr:uid="{5CB80839-44FA-4E2C-9D95-70BEB17698AA}"/>
    <cellStyle name="Normal 8 5 3 2 3 4" xfId="40713" xr:uid="{EE9BA9C5-9FC2-4F21-A559-606BD2C776B8}"/>
    <cellStyle name="Normal 8 5 3 2 3 5" xfId="54824" xr:uid="{03440232-B51A-4E23-8A65-259442522BB0}"/>
    <cellStyle name="Normal 8 5 3 2 3 6" xfId="62669" xr:uid="{B7F71140-CF40-4A05-8537-7883AF28D60B}"/>
    <cellStyle name="Normal 8 5 3 2 4" xfId="9469" xr:uid="{1AD879F4-09E2-4443-B125-A9FFD8991733}"/>
    <cellStyle name="Normal 8 5 3 2 4 2" xfId="28325" xr:uid="{89A929CC-B74E-41DB-A4AC-74C0C75989E2}"/>
    <cellStyle name="Normal 8 5 3 2 4 2 2" xfId="47087" xr:uid="{770CEF86-7666-47A8-A7C6-BD4ED075AC2D}"/>
    <cellStyle name="Normal 8 5 3 2 4 3" xfId="18934" xr:uid="{9D931BF8-C268-4779-8921-B996E95F1604}"/>
    <cellStyle name="Normal 8 5 3 2 4 4" xfId="37706" xr:uid="{52B8A81D-20C0-4234-92CF-8AE66AFEA228}"/>
    <cellStyle name="Normal 8 5 3 2 5" xfId="24381" xr:uid="{691F7725-ACE5-4F5C-A521-009490CDC1B5}"/>
    <cellStyle name="Normal 8 5 3 2 5 2" xfId="43144" xr:uid="{F3017EA2-72DE-4BA1-9193-EDC5036AA8FB}"/>
    <cellStyle name="Normal 8 5 3 2 6" xfId="14990" xr:uid="{3467C9C5-4AF1-4609-A2E3-0370C233AE17}"/>
    <cellStyle name="Normal 8 5 3 2 7" xfId="33763" xr:uid="{60D53FEF-2FFA-481D-B2EB-0CCD5F44F34B}"/>
    <cellStyle name="Normal 8 5 3 2 8" xfId="51817" xr:uid="{1DFA7BFF-6B7A-42E3-9C49-F7E463BB0E28}"/>
    <cellStyle name="Normal 8 5 3 2 9" xfId="5334" xr:uid="{474F9F09-1AF6-4974-BB63-1224634C555D}"/>
    <cellStyle name="Normal 8 5 3 3" xfId="6110" xr:uid="{C44AB88E-007D-4A56-8FDB-7BA689FB463B}"/>
    <cellStyle name="Normal 8 5 3 3 2" xfId="12544" xr:uid="{1787D653-27F7-41A7-B191-F45263C41293}"/>
    <cellStyle name="Normal 8 5 3 3 2 2" xfId="31333" xr:uid="{AF095F06-75F6-41CC-B0EC-56241E46B788}"/>
    <cellStyle name="Normal 8 5 3 3 2 2 2" xfId="50095" xr:uid="{0FF6202F-A71F-45F4-892C-CB92EF4041AE}"/>
    <cellStyle name="Normal 8 5 3 3 2 3" xfId="21942" xr:uid="{0561090F-9BCE-4F79-9B7B-7D3404311D9E}"/>
    <cellStyle name="Normal 8 5 3 3 2 4" xfId="40714" xr:uid="{CFDDCFAF-38B1-47BD-8869-348DFBDD9D1C}"/>
    <cellStyle name="Normal 8 5 3 3 3" xfId="25157" xr:uid="{185A4811-CC28-4A76-A69C-8A132B341E31}"/>
    <cellStyle name="Normal 8 5 3 3 3 2" xfId="43919" xr:uid="{6FE84678-666B-491D-980B-F9D9B1181F5D}"/>
    <cellStyle name="Normal 8 5 3 3 4" xfId="15766" xr:uid="{402651A1-7FC9-4E96-845D-33E7CB80554E}"/>
    <cellStyle name="Normal 8 5 3 3 5" xfId="34538" xr:uid="{A2DFC529-911C-42B6-A6D7-DAD0E457F5D3}"/>
    <cellStyle name="Normal 8 5 3 3 6" xfId="54825" xr:uid="{58C978C9-2C5A-4C89-AB14-CB4D088FC686}"/>
    <cellStyle name="Normal 8 5 3 3 7" xfId="62670" xr:uid="{9B9DF99D-BFE9-4892-BBE3-627A1692C3BA}"/>
    <cellStyle name="Normal 8 5 3 4" xfId="4559" xr:uid="{56BFBB8B-8230-4799-AA5F-E8D8D2DB5EB1}"/>
    <cellStyle name="Normal 8 5 3 4 2" xfId="12545" xr:uid="{9ABCA5E7-7487-497A-B543-1EB539EF05BE}"/>
    <cellStyle name="Normal 8 5 3 4 2 2" xfId="31334" xr:uid="{18BE8402-A160-4BC9-8485-7CC1F8C4C484}"/>
    <cellStyle name="Normal 8 5 3 4 2 2 2" xfId="50096" xr:uid="{48783C08-BFE0-49AF-A856-162B210C000E}"/>
    <cellStyle name="Normal 8 5 3 4 2 3" xfId="21943" xr:uid="{53090E17-0101-451F-91DC-F9B9E7958A5C}"/>
    <cellStyle name="Normal 8 5 3 4 2 4" xfId="40715" xr:uid="{D98C777D-286C-42EE-BCCE-7B0251BF9517}"/>
    <cellStyle name="Normal 8 5 3 4 3" xfId="23606" xr:uid="{39222194-5E3C-479A-90A7-C26C22E9B056}"/>
    <cellStyle name="Normal 8 5 3 4 3 2" xfId="42369" xr:uid="{B0D76122-AD6B-4292-B162-E24FA452DB8A}"/>
    <cellStyle name="Normal 8 5 3 4 4" xfId="14215" xr:uid="{8FD3A545-6152-4E17-A669-5B033B2FF867}"/>
    <cellStyle name="Normal 8 5 3 4 5" xfId="32988" xr:uid="{DF8F1452-768B-47E8-898F-50FDD2784C1B}"/>
    <cellStyle name="Normal 8 5 3 4 6" xfId="54826" xr:uid="{20DCF0F3-4FE1-49E1-8850-55B64F70C840}"/>
    <cellStyle name="Normal 8 5 3 4 7" xfId="62671" xr:uid="{A51E2A1B-9AF3-484F-9D44-7C8D8813EC19}"/>
    <cellStyle name="Normal 8 5 3 5" xfId="7739" xr:uid="{920043F5-789C-42A4-94EF-6FA3C80646AB}"/>
    <cellStyle name="Normal 8 5 3 5 2" xfId="26773" xr:uid="{ED4C3E4F-BC0B-418A-BC02-05059B64A9D9}"/>
    <cellStyle name="Normal 8 5 3 5 2 2" xfId="45535" xr:uid="{6FF6D917-380D-4B62-944E-FBAE6C996E41}"/>
    <cellStyle name="Normal 8 5 3 5 3" xfId="17382" xr:uid="{E9B313AB-8EFB-48FF-9C9E-1E36CB4A5415}"/>
    <cellStyle name="Normal 8 5 3 5 4" xfId="36154" xr:uid="{6022747E-4D73-47A7-99A8-61BC5C7C03F1}"/>
    <cellStyle name="Normal 8 5 3 6" xfId="9468" xr:uid="{2C7030E8-464B-4180-A4F3-7D26587E481F}"/>
    <cellStyle name="Normal 8 5 3 6 2" xfId="28324" xr:uid="{2820218A-1C06-49C9-8694-B870BC44533B}"/>
    <cellStyle name="Normal 8 5 3 6 2 2" xfId="47086" xr:uid="{F8D309C9-F8CE-4A32-A332-4299D6BDB2A0}"/>
    <cellStyle name="Normal 8 5 3 6 3" xfId="18933" xr:uid="{B241728D-B617-41FD-848C-DE71790CB12C}"/>
    <cellStyle name="Normal 8 5 3 6 4" xfId="37705" xr:uid="{B5F36973-9948-4C0A-86B7-3087B65913DF}"/>
    <cellStyle name="Normal 8 5 3 7" xfId="22981" xr:uid="{69A82CF4-12DE-4D46-AE29-A62A1B6F10B4}"/>
    <cellStyle name="Normal 8 5 3 7 2" xfId="41749" xr:uid="{B0202731-5EA7-48AE-82A0-C7FA7F8B41EF}"/>
    <cellStyle name="Normal 8 5 3 8" xfId="13590" xr:uid="{55B8DBFF-C4AF-4790-954F-CE60F3F6EA65}"/>
    <cellStyle name="Normal 8 5 3 9" xfId="32368" xr:uid="{72FFCFFE-4442-4CF6-A32C-5BEB343077DD}"/>
    <cellStyle name="Normal 8 5 4" xfId="3121" xr:uid="{81F557B7-048F-428C-9B90-0129C6518656}"/>
    <cellStyle name="Normal 8 5 4 10" xfId="59854" xr:uid="{E789933C-F299-4638-92F3-F711DB38BDC3}"/>
    <cellStyle name="Normal 8 5 4 2" xfId="7741" xr:uid="{CB17FBD9-F349-423A-848B-1E267E09063C}"/>
    <cellStyle name="Normal 8 5 4 2 2" xfId="12546" xr:uid="{C55F66CD-7100-4013-A69B-68DD1E92BD34}"/>
    <cellStyle name="Normal 8 5 4 2 2 2" xfId="31335" xr:uid="{2C3D5B58-27DB-46BF-BBB0-C331F4B5C24C}"/>
    <cellStyle name="Normal 8 5 4 2 2 2 2" xfId="50097" xr:uid="{3DC02216-B6B0-4026-8804-62631AA5FCC6}"/>
    <cellStyle name="Normal 8 5 4 2 2 3" xfId="21944" xr:uid="{5D8F17DB-B3A5-4D49-8A40-A06D354A43E7}"/>
    <cellStyle name="Normal 8 5 4 2 2 4" xfId="40716" xr:uid="{00D55840-96DC-4AC6-BA34-9E52DE116323}"/>
    <cellStyle name="Normal 8 5 4 2 3" xfId="26775" xr:uid="{B9FCF77B-E345-41F3-8ED4-3D85DB547EC3}"/>
    <cellStyle name="Normal 8 5 4 2 3 2" xfId="45537" xr:uid="{1779D53E-7BC4-41FC-AC90-3C094829A917}"/>
    <cellStyle name="Normal 8 5 4 2 4" xfId="17384" xr:uid="{874E8899-EF51-4BE9-946D-2128D0CC2368}"/>
    <cellStyle name="Normal 8 5 4 2 5" xfId="36156" xr:uid="{E0292337-B1D2-4FA8-A198-2DA9651E9215}"/>
    <cellStyle name="Normal 8 5 4 2 6" xfId="54827" xr:uid="{4A835A39-BC35-43E6-B64E-FBEF5C3FCD08}"/>
    <cellStyle name="Normal 8 5 4 2 7" xfId="62672" xr:uid="{7EBB91D6-4084-4C28-9DCD-C5D7779AE17B}"/>
    <cellStyle name="Normal 8 5 4 3" xfId="12547" xr:uid="{95C4138A-8C62-4FBE-A5D4-DCB704EFE83C}"/>
    <cellStyle name="Normal 8 5 4 3 2" xfId="31336" xr:uid="{A69D152E-589D-4D56-984F-61ED1FC0E58B}"/>
    <cellStyle name="Normal 8 5 4 3 2 2" xfId="50098" xr:uid="{D38156DA-8294-4798-84FA-BD2F496ACCEC}"/>
    <cellStyle name="Normal 8 5 4 3 3" xfId="21945" xr:uid="{9997ADA0-CDA9-4E22-A049-F659A6EFFFF5}"/>
    <cellStyle name="Normal 8 5 4 3 4" xfId="40717" xr:uid="{3EC600EF-2ACF-4D17-AA83-F1035982AD4A}"/>
    <cellStyle name="Normal 8 5 4 3 5" xfId="54828" xr:uid="{E02A17E4-3A43-46CB-ADC6-098C75BE3A97}"/>
    <cellStyle name="Normal 8 5 4 3 6" xfId="62673" xr:uid="{AB3B6D95-E609-4E77-A5EA-031E63FD3A34}"/>
    <cellStyle name="Normal 8 5 4 4" xfId="9470" xr:uid="{A63FAB97-1140-446C-8F5D-6A52570DCEAE}"/>
    <cellStyle name="Normal 8 5 4 4 2" xfId="28326" xr:uid="{8E0EDA34-D441-4011-A66B-79F2045446C8}"/>
    <cellStyle name="Normal 8 5 4 4 2 2" xfId="47088" xr:uid="{C4D19DE3-B356-42CA-88B0-88E69568B022}"/>
    <cellStyle name="Normal 8 5 4 4 3" xfId="18935" xr:uid="{1BFBC883-69F0-4A1A-9567-B5E7DDD6D315}"/>
    <cellStyle name="Normal 8 5 4 4 4" xfId="37707" xr:uid="{7304B3C4-07B4-4059-917E-163CEAD1F5AD}"/>
    <cellStyle name="Normal 8 5 4 5" xfId="23948" xr:uid="{3E455D06-8878-4A8C-BFA3-5700C9ECEBBF}"/>
    <cellStyle name="Normal 8 5 4 5 2" xfId="42711" xr:uid="{F34308DA-FCEA-4DE0-982D-CD1C6C2E0852}"/>
    <cellStyle name="Normal 8 5 4 6" xfId="14557" xr:uid="{ED82556B-8B8A-4CB1-953F-E60B1083BEA6}"/>
    <cellStyle name="Normal 8 5 4 7" xfId="33330" xr:uid="{A9CA47E5-9589-452C-B999-755931ACC32C}"/>
    <cellStyle name="Normal 8 5 4 8" xfId="51818" xr:uid="{9EEE5845-8B9E-40CD-B938-CB497B9F5045}"/>
    <cellStyle name="Normal 8 5 4 9" xfId="4901" xr:uid="{542D0DCC-91D9-4DE0-A1A8-29E9536C59C9}"/>
    <cellStyle name="Normal 8 5 5" xfId="5677" xr:uid="{7E8F706F-BFBB-44E8-84B0-8BE046CB58B5}"/>
    <cellStyle name="Normal 8 5 5 2" xfId="12548" xr:uid="{B9651686-605E-4214-AED3-1522BAE4BD78}"/>
    <cellStyle name="Normal 8 5 5 2 2" xfId="31337" xr:uid="{5E347EF5-06AD-4C86-A099-99140EBEF35E}"/>
    <cellStyle name="Normal 8 5 5 2 2 2" xfId="50099" xr:uid="{8A578B8F-96A9-42AA-9FD1-C6FD9AA20670}"/>
    <cellStyle name="Normal 8 5 5 2 3" xfId="21946" xr:uid="{C553E642-3267-4AB2-B1B8-0712FD6C01DC}"/>
    <cellStyle name="Normal 8 5 5 2 4" xfId="40718" xr:uid="{CE4CA257-7274-41D9-9D73-1EF3559ED2F1}"/>
    <cellStyle name="Normal 8 5 5 3" xfId="24724" xr:uid="{8EADD146-34E5-4EB3-8AA2-C1F303F2B678}"/>
    <cellStyle name="Normal 8 5 5 3 2" xfId="43486" xr:uid="{147B648D-EA05-40CE-8AB6-4682D6433BC9}"/>
    <cellStyle name="Normal 8 5 5 4" xfId="15333" xr:uid="{71502441-FBBB-4383-8C93-E30610066768}"/>
    <cellStyle name="Normal 8 5 5 5" xfId="34105" xr:uid="{FDF05A8D-7B7C-4DE7-B83F-485015E7C14A}"/>
    <cellStyle name="Normal 8 5 5 6" xfId="54829" xr:uid="{833D475B-9A79-4AEE-AFD4-CB166BB7202B}"/>
    <cellStyle name="Normal 8 5 5 7" xfId="62674" xr:uid="{648E2171-2D44-4998-A90B-3CCFF1271B9F}"/>
    <cellStyle name="Normal 8 5 6" xfId="4126" xr:uid="{E32996F8-7923-42A4-B6B8-D82C97C9C061}"/>
    <cellStyle name="Normal 8 5 6 2" xfId="12549" xr:uid="{523462C9-48FA-49C2-A274-0B67300DDEC7}"/>
    <cellStyle name="Normal 8 5 6 2 2" xfId="31338" xr:uid="{04A51630-61DC-4A38-8096-F17BB87335B9}"/>
    <cellStyle name="Normal 8 5 6 2 2 2" xfId="50100" xr:uid="{B1E8EEDB-3C33-4740-9732-7F8CE1C551FA}"/>
    <cellStyle name="Normal 8 5 6 2 3" xfId="21947" xr:uid="{A8612A75-2C69-4BE1-83E5-D11FF0A05A78}"/>
    <cellStyle name="Normal 8 5 6 2 4" xfId="40719" xr:uid="{33C49267-2DBF-4D92-AF76-120B3CD55819}"/>
    <cellStyle name="Normal 8 5 6 3" xfId="23173" xr:uid="{10FDE4C8-EBF3-483B-9289-F98624D6327E}"/>
    <cellStyle name="Normal 8 5 6 3 2" xfId="41936" xr:uid="{B2924078-007A-480A-BB16-65A981646D6C}"/>
    <cellStyle name="Normal 8 5 6 4" xfId="13782" xr:uid="{DB417BB1-C9A7-4D80-A70C-A72DCE23E88D}"/>
    <cellStyle name="Normal 8 5 6 5" xfId="32555" xr:uid="{64C6E39C-C73E-4482-AE50-F4B488A6169A}"/>
    <cellStyle name="Normal 8 5 6 6" xfId="54830" xr:uid="{D11AEB92-78ED-4C13-A9DE-CBA54F85E4E0}"/>
    <cellStyle name="Normal 8 5 6 7" xfId="62675" xr:uid="{8472118C-0F6A-4266-B114-53CFB0ADA581}"/>
    <cellStyle name="Normal 8 5 7" xfId="7736" xr:uid="{DA75C196-2B2C-453F-BF69-1928763E6931}"/>
    <cellStyle name="Normal 8 5 7 2" xfId="26770" xr:uid="{D259DFCD-8C9B-4413-B7DE-35628AC08DBF}"/>
    <cellStyle name="Normal 8 5 7 2 2" xfId="45532" xr:uid="{23B585D9-829A-4BD8-8DF5-F47057E7F3EF}"/>
    <cellStyle name="Normal 8 5 7 3" xfId="17379" xr:uid="{00C18ABE-597C-48DA-BE91-2AD5E2E4DCBB}"/>
    <cellStyle name="Normal 8 5 7 4" xfId="36151" xr:uid="{6144782F-F6E7-4C3F-937B-85A62EC33179}"/>
    <cellStyle name="Normal 8 5 8" xfId="9465" xr:uid="{76ED995F-5B17-4402-804F-9FB98174634C}"/>
    <cellStyle name="Normal 8 5 8 2" xfId="28321" xr:uid="{4FFAA37B-20D4-4F20-A4CD-3F32F24926D6}"/>
    <cellStyle name="Normal 8 5 8 2 2" xfId="47083" xr:uid="{059259C0-2037-4BB6-8038-7B3FF8F42A58}"/>
    <cellStyle name="Normal 8 5 8 3" xfId="18930" xr:uid="{3CA9C66D-155F-440E-83AE-31840955C9FC}"/>
    <cellStyle name="Normal 8 5 8 4" xfId="37702" xr:uid="{C17D8194-294F-4241-B453-9BEE6F9D3C8C}"/>
    <cellStyle name="Normal 8 5 9" xfId="22979" xr:uid="{83EDBBE2-E706-4747-8F04-AB66A90DE668}"/>
    <cellStyle name="Normal 8 5 9 2" xfId="41747" xr:uid="{AEEC97F4-C838-4524-85F7-EF776E799852}"/>
    <cellStyle name="Normal 8 6" xfId="1720" xr:uid="{4170B92D-7861-4AC0-B96E-990FA9F7585E}"/>
    <cellStyle name="Normal 8 6 10" xfId="13591" xr:uid="{14BC06D1-9D59-42FB-BD72-1A4C83B63AAA}"/>
    <cellStyle name="Normal 8 6 11" xfId="32369" xr:uid="{F60120C5-D7F5-4CC6-8F88-849A98ADC5EB}"/>
    <cellStyle name="Normal 8 6 12" xfId="51819" xr:uid="{871F954C-4513-4321-964C-36A45FFE62FA}"/>
    <cellStyle name="Normal 8 6 13" xfId="3936" xr:uid="{A8D96FE3-5980-4875-BC9B-35B9A43E9A76}"/>
    <cellStyle name="Normal 8 6 14" xfId="58381" xr:uid="{346958E5-0287-4F54-840F-91C5A7ADD1FD}"/>
    <cellStyle name="Normal 8 6 2" xfId="3122" xr:uid="{7094436E-D5B3-4E46-8A13-2A29A8F9EED6}"/>
    <cellStyle name="Normal 8 6 2 10" xfId="51820" xr:uid="{5E134A88-1311-425D-8879-C4484B9268A1}"/>
    <cellStyle name="Normal 8 6 2 11" xfId="3937" xr:uid="{A25E8A6E-8A01-4ABF-AF6B-0047249C9FA3}"/>
    <cellStyle name="Normal 8 6 2 12" xfId="59855" xr:uid="{5EDC0FF0-2CBA-43CC-A6C3-529BF67EC299}"/>
    <cellStyle name="Normal 8 6 2 2" xfId="3123" xr:uid="{F89B757B-1698-4DEC-BCEB-249D72E9FAF4}"/>
    <cellStyle name="Normal 8 6 2 2 10" xfId="59856" xr:uid="{EFD9DBDF-0013-44A6-9B6A-1D81F98C2AFD}"/>
    <cellStyle name="Normal 8 6 2 2 2" xfId="7744" xr:uid="{52BF8460-6AD2-40B4-9065-7A8294BA307F}"/>
    <cellStyle name="Normal 8 6 2 2 2 2" xfId="12550" xr:uid="{09E976E9-DE74-4BFB-BA94-82A2120FBDDA}"/>
    <cellStyle name="Normal 8 6 2 2 2 2 2" xfId="31339" xr:uid="{01B49DBC-6422-4860-95B4-FE079E27D866}"/>
    <cellStyle name="Normal 8 6 2 2 2 2 2 2" xfId="50101" xr:uid="{4AEDD028-5680-42A3-9DE1-540EABF20802}"/>
    <cellStyle name="Normal 8 6 2 2 2 2 3" xfId="21948" xr:uid="{699BD00C-A7C0-45EC-BFE8-A4128C1F0DF6}"/>
    <cellStyle name="Normal 8 6 2 2 2 2 4" xfId="40720" xr:uid="{2F478B18-6271-4CAE-9733-8118C3DEE849}"/>
    <cellStyle name="Normal 8 6 2 2 2 3" xfId="26778" xr:uid="{201E09C3-2062-4D06-ADD0-70FD49B041C2}"/>
    <cellStyle name="Normal 8 6 2 2 2 3 2" xfId="45540" xr:uid="{2F76C7B2-F74F-4042-B0AB-31AA9D96AE31}"/>
    <cellStyle name="Normal 8 6 2 2 2 4" xfId="17387" xr:uid="{B453FEC6-85FC-454D-8C56-AAD7D8DB003B}"/>
    <cellStyle name="Normal 8 6 2 2 2 5" xfId="36159" xr:uid="{CA0354D9-6CB1-43F3-8ECA-863F41D8D6F8}"/>
    <cellStyle name="Normal 8 6 2 2 2 6" xfId="54831" xr:uid="{97959C80-FE8F-4961-AC76-7FF2F016385A}"/>
    <cellStyle name="Normal 8 6 2 2 2 7" xfId="62676" xr:uid="{F8E112E4-5676-49D0-8E33-D4224835817C}"/>
    <cellStyle name="Normal 8 6 2 2 3" xfId="12551" xr:uid="{FC647977-48E7-4FBB-BCA3-6A6141B78787}"/>
    <cellStyle name="Normal 8 6 2 2 3 2" xfId="31340" xr:uid="{82FD40B8-7244-4486-9953-14ED59821DD2}"/>
    <cellStyle name="Normal 8 6 2 2 3 2 2" xfId="50102" xr:uid="{CF1063CB-820C-47C1-BA96-19A1B7202556}"/>
    <cellStyle name="Normal 8 6 2 2 3 3" xfId="21949" xr:uid="{16E869DD-73B6-4196-9C45-A05D1C24D23D}"/>
    <cellStyle name="Normal 8 6 2 2 3 4" xfId="40721" xr:uid="{88C234E1-6079-48AC-8CCF-830A35288B37}"/>
    <cellStyle name="Normal 8 6 2 2 3 5" xfId="54832" xr:uid="{A6CD421A-81B8-4EE0-8ACF-40C943977AFF}"/>
    <cellStyle name="Normal 8 6 2 2 3 6" xfId="62677" xr:uid="{26958F3A-1DEE-4690-AFAF-57C59886D4DD}"/>
    <cellStyle name="Normal 8 6 2 2 4" xfId="9473" xr:uid="{E2A93584-7A26-4B17-828B-00D4322902A1}"/>
    <cellStyle name="Normal 8 6 2 2 4 2" xfId="28329" xr:uid="{6AEE8F3A-1017-4C97-8D27-3C0FB1DF866D}"/>
    <cellStyle name="Normal 8 6 2 2 4 2 2" xfId="47091" xr:uid="{A31A58A9-3418-4E5E-8FD7-EB03632E3EC2}"/>
    <cellStyle name="Normal 8 6 2 2 4 3" xfId="18938" xr:uid="{1916C8D8-D74E-4260-9AAC-46A37D7F7372}"/>
    <cellStyle name="Normal 8 6 2 2 4 4" xfId="37710" xr:uid="{E10092AF-EA51-4390-BD30-C5372D46EF1C}"/>
    <cellStyle name="Normal 8 6 2 2 5" xfId="24206" xr:uid="{8E2BAC4D-3276-425C-8E5F-77A27433DA96}"/>
    <cellStyle name="Normal 8 6 2 2 5 2" xfId="42969" xr:uid="{61D6DC76-6144-455B-8F79-12A1647A43FD}"/>
    <cellStyle name="Normal 8 6 2 2 6" xfId="14815" xr:uid="{D254F64E-D182-4672-B4E7-441BF7087621}"/>
    <cellStyle name="Normal 8 6 2 2 7" xfId="33588" xr:uid="{C47C04B2-72D5-44F9-AD20-C9CAE35212F9}"/>
    <cellStyle name="Normal 8 6 2 2 8" xfId="51821" xr:uid="{80B769F8-FF97-4798-B3B3-6BDDA23E1CE3}"/>
    <cellStyle name="Normal 8 6 2 2 9" xfId="5159" xr:uid="{A3C6BADC-D5AD-4BED-B02F-CA557BE4A43C}"/>
    <cellStyle name="Normal 8 6 2 3" xfId="5935" xr:uid="{A5AFC2E3-C3AB-4A83-BE2F-BA3586C56AB2}"/>
    <cellStyle name="Normal 8 6 2 3 2" xfId="12552" xr:uid="{417271A9-5F72-4DF4-8713-A1FC8F071959}"/>
    <cellStyle name="Normal 8 6 2 3 2 2" xfId="31341" xr:uid="{5079BB60-F0D3-468E-8DEC-AFBF4AFAD2D5}"/>
    <cellStyle name="Normal 8 6 2 3 2 2 2" xfId="50103" xr:uid="{662FF604-7E1C-49FC-A28D-65A8A11BB53B}"/>
    <cellStyle name="Normal 8 6 2 3 2 3" xfId="21950" xr:uid="{1DD8D259-5971-4DBD-9004-91F925CDB672}"/>
    <cellStyle name="Normal 8 6 2 3 2 4" xfId="40722" xr:uid="{1DCC9575-4218-4B19-B03B-91E19BDCC499}"/>
    <cellStyle name="Normal 8 6 2 3 3" xfId="24982" xr:uid="{BC03CBA1-02C4-4997-BA22-E6E85CB168A9}"/>
    <cellStyle name="Normal 8 6 2 3 3 2" xfId="43744" xr:uid="{51B898A8-9BF1-4B41-9F59-263548F1BF07}"/>
    <cellStyle name="Normal 8 6 2 3 4" xfId="15591" xr:uid="{6199171B-8534-4AE5-A914-EDA10BA762C4}"/>
    <cellStyle name="Normal 8 6 2 3 5" xfId="34363" xr:uid="{31063F2A-C657-4412-BEF6-66464053BCA6}"/>
    <cellStyle name="Normal 8 6 2 3 6" xfId="54833" xr:uid="{484067DB-6362-4D38-B333-CD2A25F68F32}"/>
    <cellStyle name="Normal 8 6 2 3 7" xfId="62678" xr:uid="{E37D141F-333B-46EA-89AD-3A3D4C516247}"/>
    <cellStyle name="Normal 8 6 2 4" xfId="4384" xr:uid="{E0FE3919-EBE8-4AE8-AB6A-E3E2294BFD95}"/>
    <cellStyle name="Normal 8 6 2 4 2" xfId="12553" xr:uid="{4262A953-4A9E-48CB-A9BF-C9128E4FF3F9}"/>
    <cellStyle name="Normal 8 6 2 4 2 2" xfId="31342" xr:uid="{4E626D03-9BB1-41D7-B280-1E068059D669}"/>
    <cellStyle name="Normal 8 6 2 4 2 2 2" xfId="50104" xr:uid="{F9B064C8-B8C6-4F6D-AF5F-D0F2159B0368}"/>
    <cellStyle name="Normal 8 6 2 4 2 3" xfId="21951" xr:uid="{8595C43E-14FF-425F-ADAC-BB8AF657E7A1}"/>
    <cellStyle name="Normal 8 6 2 4 2 4" xfId="40723" xr:uid="{077B5DD0-55D2-464F-9E6E-595445B5720D}"/>
    <cellStyle name="Normal 8 6 2 4 3" xfId="23431" xr:uid="{55166EDF-E515-4883-91EF-3A09597D2EE1}"/>
    <cellStyle name="Normal 8 6 2 4 3 2" xfId="42194" xr:uid="{FF5FEF8C-15A6-4EFE-9AA1-D1CF5814E286}"/>
    <cellStyle name="Normal 8 6 2 4 4" xfId="14040" xr:uid="{D9864CA2-F978-490B-9656-F57F5C179B61}"/>
    <cellStyle name="Normal 8 6 2 4 5" xfId="32813" xr:uid="{016489B2-2AE3-4195-A3F3-062C0BEB0372}"/>
    <cellStyle name="Normal 8 6 2 4 6" xfId="54834" xr:uid="{EFE0765F-E14B-4D6E-A09F-021E52BDD19C}"/>
    <cellStyle name="Normal 8 6 2 4 7" xfId="62679" xr:uid="{AA94FBFD-6458-4449-85E9-9965DDEC7545}"/>
    <cellStyle name="Normal 8 6 2 5" xfId="7743" xr:uid="{B01E75BE-CD89-4343-AB4F-F28FF0394A4E}"/>
    <cellStyle name="Normal 8 6 2 5 2" xfId="26777" xr:uid="{C10F07F5-A25E-4C3A-B689-A355B5D29553}"/>
    <cellStyle name="Normal 8 6 2 5 2 2" xfId="45539" xr:uid="{33CFDF6D-0F19-4D7E-AB03-63FBAABFE747}"/>
    <cellStyle name="Normal 8 6 2 5 3" xfId="17386" xr:uid="{AE093D6B-4E0D-4EE2-A78E-4B954CEEA0C0}"/>
    <cellStyle name="Normal 8 6 2 5 4" xfId="36158" xr:uid="{5E12AEC5-00A7-483A-A63F-B96D93C33BE0}"/>
    <cellStyle name="Normal 8 6 2 6" xfId="9472" xr:uid="{3C901717-3F1C-4C0B-8941-34D843520176}"/>
    <cellStyle name="Normal 8 6 2 6 2" xfId="28328" xr:uid="{433D53A3-4512-4B48-89D8-28628862D944}"/>
    <cellStyle name="Normal 8 6 2 6 2 2" xfId="47090" xr:uid="{86DC8F1C-1393-4EC9-8786-CFAFB23AEC4B}"/>
    <cellStyle name="Normal 8 6 2 6 3" xfId="18937" xr:uid="{0ED6FA72-B2B8-450D-93C6-7BE245D7B7C0}"/>
    <cellStyle name="Normal 8 6 2 6 4" xfId="37709" xr:uid="{86A066B7-A91A-40FF-88B4-B04B0FD11380}"/>
    <cellStyle name="Normal 8 6 2 7" xfId="22983" xr:uid="{B46FC3A8-E834-4B0E-91B3-34CC335AE11F}"/>
    <cellStyle name="Normal 8 6 2 7 2" xfId="41751" xr:uid="{A74EECB8-2C53-486D-98E9-F994DBD222C6}"/>
    <cellStyle name="Normal 8 6 2 8" xfId="13592" xr:uid="{7CE934DB-8378-438C-B4EA-1967E34D2BA2}"/>
    <cellStyle name="Normal 8 6 2 9" xfId="32370" xr:uid="{897036CF-BD70-42BB-8A9F-427FEBDE5665}"/>
    <cellStyle name="Normal 8 6 3" xfId="3124" xr:uid="{053B0FB9-CBEF-44D2-834B-651003C7C95B}"/>
    <cellStyle name="Normal 8 6 3 10" xfId="51822" xr:uid="{9832066A-CB60-443B-A19B-F133CB0D0111}"/>
    <cellStyle name="Normal 8 6 3 11" xfId="3938" xr:uid="{6BB35CE7-DCD0-452E-8993-E3F559697390}"/>
    <cellStyle name="Normal 8 6 3 12" xfId="59857" xr:uid="{214B263C-2AF0-4E5E-8657-7E305C6AFF7A}"/>
    <cellStyle name="Normal 8 6 3 2" xfId="3125" xr:uid="{07E51AFB-A322-45E2-9C56-483EEE63DAA9}"/>
    <cellStyle name="Normal 8 6 3 2 10" xfId="59858" xr:uid="{C36FF560-4CA1-4D52-81DE-EC6705EDD6B3}"/>
    <cellStyle name="Normal 8 6 3 2 2" xfId="7746" xr:uid="{049DB2CB-01AA-460D-8006-0951A4259CF2}"/>
    <cellStyle name="Normal 8 6 3 2 2 2" xfId="12554" xr:uid="{DB5ADF45-A4E4-400E-AE77-276925BD454C}"/>
    <cellStyle name="Normal 8 6 3 2 2 2 2" xfId="31343" xr:uid="{3CB13158-A8E8-4403-9844-AB860624CC6F}"/>
    <cellStyle name="Normal 8 6 3 2 2 2 2 2" xfId="50105" xr:uid="{438AC7C1-F52B-484F-A38E-7970C1CB000D}"/>
    <cellStyle name="Normal 8 6 3 2 2 2 3" xfId="21952" xr:uid="{393EBABF-064B-4F7B-9050-26643DBA4451}"/>
    <cellStyle name="Normal 8 6 3 2 2 2 4" xfId="40724" xr:uid="{196B83A7-E275-41F3-81E3-C732A6701C12}"/>
    <cellStyle name="Normal 8 6 3 2 2 3" xfId="26780" xr:uid="{7BE57765-B83B-4ECA-97E3-5027B278E5B6}"/>
    <cellStyle name="Normal 8 6 3 2 2 3 2" xfId="45542" xr:uid="{1E2D3AD2-9C44-40A3-8C3A-0A6F1B0ADF84}"/>
    <cellStyle name="Normal 8 6 3 2 2 4" xfId="17389" xr:uid="{C76F8DE6-8401-4737-B860-2B64BBE6F344}"/>
    <cellStyle name="Normal 8 6 3 2 2 5" xfId="36161" xr:uid="{FABA2450-CB83-4184-B242-1581A8D3AFA1}"/>
    <cellStyle name="Normal 8 6 3 2 2 6" xfId="54835" xr:uid="{6E48495F-2731-43DD-8D8D-C86DA3B6EA63}"/>
    <cellStyle name="Normal 8 6 3 2 2 7" xfId="62680" xr:uid="{961AF6F4-C740-4EF5-932B-E554E029FAE0}"/>
    <cellStyle name="Normal 8 6 3 2 3" xfId="12555" xr:uid="{54CDE81D-E4C8-4643-9EC3-4FC19A55F0DB}"/>
    <cellStyle name="Normal 8 6 3 2 3 2" xfId="31344" xr:uid="{F4D926ED-D505-4190-AF0E-09DBFC519D8D}"/>
    <cellStyle name="Normal 8 6 3 2 3 2 2" xfId="50106" xr:uid="{3B322EFC-6F2D-4072-9BBC-0853041D60F6}"/>
    <cellStyle name="Normal 8 6 3 2 3 3" xfId="21953" xr:uid="{FDEC2C86-4644-40A2-9DD3-0EABCA22EE79}"/>
    <cellStyle name="Normal 8 6 3 2 3 4" xfId="40725" xr:uid="{620EFE45-D9B6-4544-B2E7-19EEE8FC6F6D}"/>
    <cellStyle name="Normal 8 6 3 2 3 5" xfId="54836" xr:uid="{245ED349-8E83-4DB8-AB26-F48CDAE932D0}"/>
    <cellStyle name="Normal 8 6 3 2 3 6" xfId="62681" xr:uid="{53BFFEAC-C7BE-4DC1-AA4A-56ACF044CCEB}"/>
    <cellStyle name="Normal 8 6 3 2 4" xfId="9475" xr:uid="{6A6D111B-15D5-42FC-8FE8-75339014917C}"/>
    <cellStyle name="Normal 8 6 3 2 4 2" xfId="28331" xr:uid="{DBC66F92-14D0-421C-AB0D-4F55E60CC915}"/>
    <cellStyle name="Normal 8 6 3 2 4 2 2" xfId="47093" xr:uid="{61F76526-4546-43A5-B4F4-08806371BF7A}"/>
    <cellStyle name="Normal 8 6 3 2 4 3" xfId="18940" xr:uid="{6CC2ADEC-F81A-449A-8981-9F0FE932F04E}"/>
    <cellStyle name="Normal 8 6 3 2 4 4" xfId="37712" xr:uid="{E7EAE766-A90B-4AA5-8C1F-C76E30DCDF89}"/>
    <cellStyle name="Normal 8 6 3 2 5" xfId="24424" xr:uid="{12CD37DF-DB99-45E6-9962-FA654E53436F}"/>
    <cellStyle name="Normal 8 6 3 2 5 2" xfId="43187" xr:uid="{F717CA42-DCC1-4EFF-98D8-B4A9A8253212}"/>
    <cellStyle name="Normal 8 6 3 2 6" xfId="15033" xr:uid="{8A1BC04B-8239-476B-830F-185F30E5ED88}"/>
    <cellStyle name="Normal 8 6 3 2 7" xfId="33806" xr:uid="{319D0E50-89C2-4CEF-91FD-5C17B8A5AE5F}"/>
    <cellStyle name="Normal 8 6 3 2 8" xfId="51823" xr:uid="{F1B053AE-0EA3-4A61-B45F-7F8960BD704D}"/>
    <cellStyle name="Normal 8 6 3 2 9" xfId="5377" xr:uid="{5975B386-A0C7-4780-AC78-06FC33E84114}"/>
    <cellStyle name="Normal 8 6 3 3" xfId="6153" xr:uid="{CEBC54FB-1936-4B99-AF96-E1F4529FB25D}"/>
    <cellStyle name="Normal 8 6 3 3 2" xfId="12556" xr:uid="{4B8AA575-46A8-4705-B642-56D4CBA063B5}"/>
    <cellStyle name="Normal 8 6 3 3 2 2" xfId="31345" xr:uid="{881C372C-45D0-4DFF-A972-8FB217325874}"/>
    <cellStyle name="Normal 8 6 3 3 2 2 2" xfId="50107" xr:uid="{BBB51F6B-50AB-4AE2-963E-B4E74BDF86EA}"/>
    <cellStyle name="Normal 8 6 3 3 2 3" xfId="21954" xr:uid="{1094B987-432F-4C98-8EB8-79D033A930EF}"/>
    <cellStyle name="Normal 8 6 3 3 2 4" xfId="40726" xr:uid="{D2D854B3-9CCE-41FE-A59F-FA580D173E98}"/>
    <cellStyle name="Normal 8 6 3 3 3" xfId="25200" xr:uid="{C4F8DEFB-1EF9-41A5-8BDC-F2D56B57BD2F}"/>
    <cellStyle name="Normal 8 6 3 3 3 2" xfId="43962" xr:uid="{25C8AA6B-D18E-490E-95BC-ABD152A945E9}"/>
    <cellStyle name="Normal 8 6 3 3 4" xfId="15809" xr:uid="{2C667730-6642-4551-A4CA-F69CA2D03E30}"/>
    <cellStyle name="Normal 8 6 3 3 5" xfId="34581" xr:uid="{A71FC081-C8D6-4B09-B08D-F4E578420096}"/>
    <cellStyle name="Normal 8 6 3 3 6" xfId="54837" xr:uid="{CE418134-BBDB-4D69-B00F-CD3DB6D3F252}"/>
    <cellStyle name="Normal 8 6 3 3 7" xfId="62682" xr:uid="{B2127F92-03D2-47BD-97C7-6B02A147A990}"/>
    <cellStyle name="Normal 8 6 3 4" xfId="4602" xr:uid="{B8DE1556-DB1F-4666-98F4-5C98F467A219}"/>
    <cellStyle name="Normal 8 6 3 4 2" xfId="12557" xr:uid="{A2AAA4DF-20ED-47AB-BE54-CE02EF1AA006}"/>
    <cellStyle name="Normal 8 6 3 4 2 2" xfId="31346" xr:uid="{21AB81F8-1EA2-48B3-82A4-22B582FC2BF2}"/>
    <cellStyle name="Normal 8 6 3 4 2 2 2" xfId="50108" xr:uid="{B23E8821-C348-49FC-8AC1-17ACF48BB49E}"/>
    <cellStyle name="Normal 8 6 3 4 2 3" xfId="21955" xr:uid="{09C6625C-32EA-414A-A253-673D4313BB0C}"/>
    <cellStyle name="Normal 8 6 3 4 2 4" xfId="40727" xr:uid="{094B0652-1201-47F1-A816-6B8189C8A43F}"/>
    <cellStyle name="Normal 8 6 3 4 3" xfId="23649" xr:uid="{B3D4D637-A445-471C-B244-CC52A71D1CBE}"/>
    <cellStyle name="Normal 8 6 3 4 3 2" xfId="42412" xr:uid="{192D360D-5436-439B-82A0-E218138135A9}"/>
    <cellStyle name="Normal 8 6 3 4 4" xfId="14258" xr:uid="{1E93C185-027E-4010-B231-21BAC8369A01}"/>
    <cellStyle name="Normal 8 6 3 4 5" xfId="33031" xr:uid="{BAE50C04-7450-48EA-9632-FC3C9778A5AD}"/>
    <cellStyle name="Normal 8 6 3 4 6" xfId="54838" xr:uid="{13862701-5ADE-4EC8-A214-6C9182809C10}"/>
    <cellStyle name="Normal 8 6 3 4 7" xfId="62683" xr:uid="{C07754AE-80F9-43A7-B4E6-694EE35B25EB}"/>
    <cellStyle name="Normal 8 6 3 5" xfId="7745" xr:uid="{922C8B5E-36B0-49C0-90F4-6E9A6365C85A}"/>
    <cellStyle name="Normal 8 6 3 5 2" xfId="26779" xr:uid="{4453137F-B213-4D58-B8F7-D27765D5CCAA}"/>
    <cellStyle name="Normal 8 6 3 5 2 2" xfId="45541" xr:uid="{0F3A5060-3167-4345-96B1-EDC353D393EB}"/>
    <cellStyle name="Normal 8 6 3 5 3" xfId="17388" xr:uid="{DFBBB791-5BB6-4468-8750-E18BD19D359C}"/>
    <cellStyle name="Normal 8 6 3 5 4" xfId="36160" xr:uid="{E2316D99-4781-4412-8BC6-623922B88C66}"/>
    <cellStyle name="Normal 8 6 3 6" xfId="9474" xr:uid="{0113A3D4-CB26-4E65-9440-60B6CE3CA1EC}"/>
    <cellStyle name="Normal 8 6 3 6 2" xfId="28330" xr:uid="{53BFFBC6-9E75-4358-A3FB-EDDEDA60C18B}"/>
    <cellStyle name="Normal 8 6 3 6 2 2" xfId="47092" xr:uid="{E4CBFBFE-BE5B-48F7-8D1C-E9D88A675EEA}"/>
    <cellStyle name="Normal 8 6 3 6 3" xfId="18939" xr:uid="{75DDDAE6-5DCA-4E67-845F-9AA24342C078}"/>
    <cellStyle name="Normal 8 6 3 6 4" xfId="37711" xr:uid="{1FEC9D9E-46C2-46F4-8C0F-03677DD558BB}"/>
    <cellStyle name="Normal 8 6 3 7" xfId="22984" xr:uid="{5E57AAED-0548-4ECC-BB5F-7772B9693975}"/>
    <cellStyle name="Normal 8 6 3 7 2" xfId="41752" xr:uid="{4477AB07-1F95-4957-9ED9-CFB301D9DE97}"/>
    <cellStyle name="Normal 8 6 3 8" xfId="13593" xr:uid="{ECC68264-24B2-4FF0-8CF3-61568FD1091F}"/>
    <cellStyle name="Normal 8 6 3 9" xfId="32371" xr:uid="{0F68E790-8B53-4B87-8DFF-D1832A6EAA91}"/>
    <cellStyle name="Normal 8 6 4" xfId="3126" xr:uid="{10720976-CC71-4388-8609-FCD68F601417}"/>
    <cellStyle name="Normal 8 6 4 10" xfId="59859" xr:uid="{F99F35E7-AE27-4C1E-B13F-75952461A9EB}"/>
    <cellStyle name="Normal 8 6 4 2" xfId="7747" xr:uid="{EB957647-7242-4013-B1E0-B18FCBBA22C6}"/>
    <cellStyle name="Normal 8 6 4 2 2" xfId="12558" xr:uid="{44857E50-917A-4EC1-840A-E7D3538FFADA}"/>
    <cellStyle name="Normal 8 6 4 2 2 2" xfId="31347" xr:uid="{BF931576-FA70-45F2-A243-C58E3FD45C84}"/>
    <cellStyle name="Normal 8 6 4 2 2 2 2" xfId="50109" xr:uid="{CBAEEB41-ED7B-4C48-8948-FBEBD6F888EE}"/>
    <cellStyle name="Normal 8 6 4 2 2 3" xfId="21956" xr:uid="{BE16A610-3F3C-438A-AD8F-C79E929D81D1}"/>
    <cellStyle name="Normal 8 6 4 2 2 4" xfId="40728" xr:uid="{75859905-4DAB-4F4C-8658-45D8A1366CE9}"/>
    <cellStyle name="Normal 8 6 4 2 3" xfId="26781" xr:uid="{0260A6A2-9319-4259-9C41-19FDD4C219B9}"/>
    <cellStyle name="Normal 8 6 4 2 3 2" xfId="45543" xr:uid="{B0500561-FC7F-4010-BE9D-A9550E754DFA}"/>
    <cellStyle name="Normal 8 6 4 2 4" xfId="17390" xr:uid="{9559BA0B-0D8A-4F15-BBB8-4370CF6C2763}"/>
    <cellStyle name="Normal 8 6 4 2 5" xfId="36162" xr:uid="{254B1F6E-108D-4DE9-A9FC-4764EFBA3C66}"/>
    <cellStyle name="Normal 8 6 4 2 6" xfId="54839" xr:uid="{3E140080-56BE-4EC0-8AD1-AE0598D59E5A}"/>
    <cellStyle name="Normal 8 6 4 2 7" xfId="62684" xr:uid="{1E828BBB-3007-4973-A4CF-AAD5B15A72E8}"/>
    <cellStyle name="Normal 8 6 4 3" xfId="12559" xr:uid="{DFCF3DBD-4179-44AC-85E1-51DDE3467383}"/>
    <cellStyle name="Normal 8 6 4 3 2" xfId="31348" xr:uid="{C4DC59F5-D491-46E1-AA67-99836C44E3B7}"/>
    <cellStyle name="Normal 8 6 4 3 2 2" xfId="50110" xr:uid="{832BE91B-D5B5-4FA3-BC57-ED3D7AD8EE79}"/>
    <cellStyle name="Normal 8 6 4 3 3" xfId="21957" xr:uid="{55110F4D-FE1C-4EA1-A565-DD9B102CAD52}"/>
    <cellStyle name="Normal 8 6 4 3 4" xfId="40729" xr:uid="{4B1C0C2D-15C6-498E-AD64-F6E1ED2FA25B}"/>
    <cellStyle name="Normal 8 6 4 3 5" xfId="54840" xr:uid="{A9CA9FD1-B8DD-4CB6-B4F2-2CBC6EAE57CC}"/>
    <cellStyle name="Normal 8 6 4 3 6" xfId="62685" xr:uid="{D02A3AF0-94DB-41BB-BE47-6ED86E8EB600}"/>
    <cellStyle name="Normal 8 6 4 4" xfId="9476" xr:uid="{EFC6448B-52A6-4391-96FD-47AE08707041}"/>
    <cellStyle name="Normal 8 6 4 4 2" xfId="28332" xr:uid="{2575FFAE-2DC9-4347-B319-CF70CE19F96D}"/>
    <cellStyle name="Normal 8 6 4 4 2 2" xfId="47094" xr:uid="{C8880FE2-7A4E-401A-B864-0B0862B8B703}"/>
    <cellStyle name="Normal 8 6 4 4 3" xfId="18941" xr:uid="{C0431448-30D7-4B68-8EA4-E8770A756DB4}"/>
    <cellStyle name="Normal 8 6 4 4 4" xfId="37713" xr:uid="{7808373F-3759-4979-9F77-A4DBE2BA5F64}"/>
    <cellStyle name="Normal 8 6 4 5" xfId="23991" xr:uid="{59E1BCF5-B0DB-48FB-BFE2-9DAE96C2C999}"/>
    <cellStyle name="Normal 8 6 4 5 2" xfId="42754" xr:uid="{DF7485F0-242C-4626-959E-B69529A864CD}"/>
    <cellStyle name="Normal 8 6 4 6" xfId="14600" xr:uid="{6034D9E6-6289-4D78-A9FC-D512F44FF14C}"/>
    <cellStyle name="Normal 8 6 4 7" xfId="33373" xr:uid="{15937513-5630-4B67-9D91-07D9DAB1FA51}"/>
    <cellStyle name="Normal 8 6 4 8" xfId="51824" xr:uid="{5B3F01E4-7585-4B9F-9AB6-2DD3F67DABC8}"/>
    <cellStyle name="Normal 8 6 4 9" xfId="4944" xr:uid="{0A3C67AA-5A1F-41B5-8BF5-343B5D063FA9}"/>
    <cellStyle name="Normal 8 6 5" xfId="5720" xr:uid="{097A7E74-E3C8-4302-B851-65C24F7FA74E}"/>
    <cellStyle name="Normal 8 6 5 2" xfId="12560" xr:uid="{D432E9D9-4197-4768-AB17-6656407E0009}"/>
    <cellStyle name="Normal 8 6 5 2 2" xfId="31349" xr:uid="{57BEC586-C6B1-46E4-8685-9AAFF894B0B4}"/>
    <cellStyle name="Normal 8 6 5 2 2 2" xfId="50111" xr:uid="{4CCF42AC-25D4-4F88-9587-A5A4353EA6B7}"/>
    <cellStyle name="Normal 8 6 5 2 3" xfId="21958" xr:uid="{3D7CD609-4BA3-4697-88A4-9ED26C7ACD85}"/>
    <cellStyle name="Normal 8 6 5 2 4" xfId="40730" xr:uid="{27772505-47B3-430D-8A54-92D4B54A8B82}"/>
    <cellStyle name="Normal 8 6 5 3" xfId="24767" xr:uid="{EE1C603A-615C-4003-BBBB-2D7556CC8F68}"/>
    <cellStyle name="Normal 8 6 5 3 2" xfId="43529" xr:uid="{17CCC7EB-EEC5-450A-B628-F24EA2C52497}"/>
    <cellStyle name="Normal 8 6 5 4" xfId="15376" xr:uid="{5E286E04-D362-4268-8927-E0E65901CCBB}"/>
    <cellStyle name="Normal 8 6 5 5" xfId="34148" xr:uid="{85677A1D-E3B1-46B2-8F3C-D9CF23E6EE28}"/>
    <cellStyle name="Normal 8 6 5 6" xfId="54841" xr:uid="{2DF484F2-CC63-4893-B24C-E3CF417B7932}"/>
    <cellStyle name="Normal 8 6 5 7" xfId="62686" xr:uid="{262A4E3F-7C0B-41FC-9C5A-797D2650922E}"/>
    <cellStyle name="Normal 8 6 6" xfId="4169" xr:uid="{1CF50C6C-6115-4F76-980E-E5D29E69EFF4}"/>
    <cellStyle name="Normal 8 6 6 2" xfId="12561" xr:uid="{CF0AAB15-9A8A-4FE8-8755-1F3224D1DEBA}"/>
    <cellStyle name="Normal 8 6 6 2 2" xfId="31350" xr:uid="{CDF94FA1-4DCB-44CF-8E33-187CBBE70918}"/>
    <cellStyle name="Normal 8 6 6 2 2 2" xfId="50112" xr:uid="{82F30DC4-6E09-4842-BD78-D16A1F190EC5}"/>
    <cellStyle name="Normal 8 6 6 2 3" xfId="21959" xr:uid="{6A83B510-BC51-4B0E-BB95-EE241C128F1E}"/>
    <cellStyle name="Normal 8 6 6 2 4" xfId="40731" xr:uid="{F448F7F5-2DC2-4D36-9D16-E5EC4C0115E7}"/>
    <cellStyle name="Normal 8 6 6 3" xfId="23216" xr:uid="{81342CFE-778B-4F10-B5BE-C148A1DAC5AF}"/>
    <cellStyle name="Normal 8 6 6 3 2" xfId="41979" xr:uid="{CBECC185-2C96-448B-A9D7-B13208A009CB}"/>
    <cellStyle name="Normal 8 6 6 4" xfId="13825" xr:uid="{0E96E3DD-C902-4B69-8D0E-B6D5025F4CD9}"/>
    <cellStyle name="Normal 8 6 6 5" xfId="32598" xr:uid="{E1CA0085-357A-478E-92BC-408CB31810C3}"/>
    <cellStyle name="Normal 8 6 6 6" xfId="54842" xr:uid="{BC6B5735-8EA9-4C33-B321-54FA2FC69360}"/>
    <cellStyle name="Normal 8 6 6 7" xfId="62687" xr:uid="{49869EDA-B99E-4513-ABE0-E29169BDC8BD}"/>
    <cellStyle name="Normal 8 6 7" xfId="7742" xr:uid="{DE0F75D4-CD86-4593-85E8-4C8D8A3B26F3}"/>
    <cellStyle name="Normal 8 6 7 2" xfId="26776" xr:uid="{31B5E34F-22A6-47E2-BACB-5E01758F0EA4}"/>
    <cellStyle name="Normal 8 6 7 2 2" xfId="45538" xr:uid="{8E9B23C7-2892-4C9B-A259-F8D46867CDFC}"/>
    <cellStyle name="Normal 8 6 7 3" xfId="17385" xr:uid="{82E6001C-E525-44EA-9856-E69BEF0D7D67}"/>
    <cellStyle name="Normal 8 6 7 4" xfId="36157" xr:uid="{57145DF8-0A75-412B-9C3A-2FB1094594F2}"/>
    <cellStyle name="Normal 8 6 8" xfId="9471" xr:uid="{EFB078FE-50B2-4C72-95DF-E67401C86D5D}"/>
    <cellStyle name="Normal 8 6 8 2" xfId="28327" xr:uid="{0C75BCB7-0314-4D79-91FB-ED6F1AE01AD2}"/>
    <cellStyle name="Normal 8 6 8 2 2" xfId="47089" xr:uid="{F55C4AC9-0870-4919-BE9C-6D2D645B14D7}"/>
    <cellStyle name="Normal 8 6 8 3" xfId="18936" xr:uid="{21BCA715-9A6B-4231-AD10-3EBA5A216D34}"/>
    <cellStyle name="Normal 8 6 8 4" xfId="37708" xr:uid="{3E1F3310-3B8C-49AA-B949-9DEC8203D61F}"/>
    <cellStyle name="Normal 8 6 9" xfId="22982" xr:uid="{AF03DB10-B533-4E02-8C63-2EA7800DFB49}"/>
    <cellStyle name="Normal 8 6 9 2" xfId="41750" xr:uid="{AA811AFB-9850-4DDB-A833-EAF17F63C480}"/>
    <cellStyle name="Normal 8 7" xfId="1514" xr:uid="{63515E27-7B7E-4518-B90C-893C5532C7F1}"/>
    <cellStyle name="Normal 8 7 10" xfId="13594" xr:uid="{8145503A-F712-4119-80B5-219C797D08D2}"/>
    <cellStyle name="Normal 8 7 11" xfId="32372" xr:uid="{4717EE6C-EFCB-4C59-B6E5-CFF2CA937091}"/>
    <cellStyle name="Normal 8 7 12" xfId="51825" xr:uid="{5B175DCB-BB2C-4B34-9634-63396F3B6301}"/>
    <cellStyle name="Normal 8 7 13" xfId="3939" xr:uid="{18F192E0-AC3B-4DEF-A67F-9E76EA66660C}"/>
    <cellStyle name="Normal 8 7 14" xfId="58382" xr:uid="{AC6E302D-3443-4D43-8133-8DCA0335EB24}"/>
    <cellStyle name="Normal 8 7 2" xfId="3127" xr:uid="{30714E37-03D2-4924-A5B2-657A9FE0021B}"/>
    <cellStyle name="Normal 8 7 2 10" xfId="51826" xr:uid="{5C764040-F07F-4379-8447-95429FC19A81}"/>
    <cellStyle name="Normal 8 7 2 11" xfId="3940" xr:uid="{965BD2E0-ACBA-4E8B-9524-0DD062C5E3D4}"/>
    <cellStyle name="Normal 8 7 2 12" xfId="59860" xr:uid="{710E453B-0477-4520-94B3-64E58E386A51}"/>
    <cellStyle name="Normal 8 7 2 2" xfId="3128" xr:uid="{31AA76E2-F319-418E-9F71-2EBCE7EE769E}"/>
    <cellStyle name="Normal 8 7 2 2 10" xfId="59861" xr:uid="{EF66B1C5-C546-477E-B65B-7435346F87C6}"/>
    <cellStyle name="Normal 8 7 2 2 2" xfId="7750" xr:uid="{DEB7F00E-71E4-4B92-9DED-8567DF030AB9}"/>
    <cellStyle name="Normal 8 7 2 2 2 2" xfId="12562" xr:uid="{02DBA16A-B1B9-4ADB-82DF-05A5DFFB6283}"/>
    <cellStyle name="Normal 8 7 2 2 2 2 2" xfId="31351" xr:uid="{82E91EA0-DBB2-4B5C-B674-B58CB1CE7B75}"/>
    <cellStyle name="Normal 8 7 2 2 2 2 2 2" xfId="50113" xr:uid="{890A1A12-21B0-4537-9A4D-1D48CB3AE961}"/>
    <cellStyle name="Normal 8 7 2 2 2 2 3" xfId="21960" xr:uid="{CF5DDEC3-30FE-4A79-B35C-CBAF533BCA89}"/>
    <cellStyle name="Normal 8 7 2 2 2 2 4" xfId="40732" xr:uid="{BF6A3FCB-15F7-49CC-BDF5-BD3C706B5607}"/>
    <cellStyle name="Normal 8 7 2 2 2 3" xfId="26784" xr:uid="{0D57A6B4-5A83-409D-A4A1-15546901D06F}"/>
    <cellStyle name="Normal 8 7 2 2 2 3 2" xfId="45546" xr:uid="{E37A0B7E-DF2D-4363-AFEC-7E3E8E453751}"/>
    <cellStyle name="Normal 8 7 2 2 2 4" xfId="17393" xr:uid="{19B19C9A-DA63-47C1-B190-EA9AFE9A523A}"/>
    <cellStyle name="Normal 8 7 2 2 2 5" xfId="36165" xr:uid="{398F6FB2-743A-47DA-911D-D6E31AB18F61}"/>
    <cellStyle name="Normal 8 7 2 2 2 6" xfId="54843" xr:uid="{54345B12-72C8-4DAF-8209-A5A89FA66820}"/>
    <cellStyle name="Normal 8 7 2 2 2 7" xfId="62688" xr:uid="{11D53B34-20D8-4D15-A7ED-E8C1D5C5419D}"/>
    <cellStyle name="Normal 8 7 2 2 3" xfId="12563" xr:uid="{0DA8219F-7705-4655-B5EA-0CD51EC1205A}"/>
    <cellStyle name="Normal 8 7 2 2 3 2" xfId="31352" xr:uid="{ADED6E30-36AD-493D-BA30-BB0FE79BE20B}"/>
    <cellStyle name="Normal 8 7 2 2 3 2 2" xfId="50114" xr:uid="{BD3851A3-C439-4EED-B04C-BC376897C751}"/>
    <cellStyle name="Normal 8 7 2 2 3 3" xfId="21961" xr:uid="{12823CA7-3368-4454-9CFF-4229AA07FC27}"/>
    <cellStyle name="Normal 8 7 2 2 3 4" xfId="40733" xr:uid="{7380B062-43C6-47DA-B1CB-F5EC40359846}"/>
    <cellStyle name="Normal 8 7 2 2 3 5" xfId="54844" xr:uid="{F34A3E35-1B78-4FE8-B5CC-20BA9C81F047}"/>
    <cellStyle name="Normal 8 7 2 2 3 6" xfId="62689" xr:uid="{0316F309-7F9F-4A44-A948-61052E2F84EF}"/>
    <cellStyle name="Normal 8 7 2 2 4" xfId="9479" xr:uid="{FF5CE349-3988-42F1-AC1E-F644C0417239}"/>
    <cellStyle name="Normal 8 7 2 2 4 2" xfId="28335" xr:uid="{A0E34DB5-3FE7-4CDB-93ED-A6559B253D1A}"/>
    <cellStyle name="Normal 8 7 2 2 4 2 2" xfId="47097" xr:uid="{94EB10D0-1A81-4B51-81AE-657BBA1C30F0}"/>
    <cellStyle name="Normal 8 7 2 2 4 3" xfId="18944" xr:uid="{66E299AC-51CD-4461-AF5F-BAF2E08A1F8D}"/>
    <cellStyle name="Normal 8 7 2 2 4 4" xfId="37716" xr:uid="{01055461-C65B-4434-816A-F1447B5BB481}"/>
    <cellStyle name="Normal 8 7 2 2 5" xfId="24249" xr:uid="{1E719514-1D7A-445A-AC2D-09B49C3C5EA5}"/>
    <cellStyle name="Normal 8 7 2 2 5 2" xfId="43012" xr:uid="{2A3EB205-56B2-4A1D-B8B9-EA7CB2DDBC37}"/>
    <cellStyle name="Normal 8 7 2 2 6" xfId="14858" xr:uid="{8BE4D42F-75A1-4C7E-8741-028CA343DF00}"/>
    <cellStyle name="Normal 8 7 2 2 7" xfId="33631" xr:uid="{EFAF6DC3-ED7A-460C-BBC0-A10C20394710}"/>
    <cellStyle name="Normal 8 7 2 2 8" xfId="51827" xr:uid="{4AA8F6FF-86EF-4E97-BCF2-3CBC4EEE2043}"/>
    <cellStyle name="Normal 8 7 2 2 9" xfId="5202" xr:uid="{B5E4552A-4239-45EC-B4FC-28C06706FC77}"/>
    <cellStyle name="Normal 8 7 2 3" xfId="5978" xr:uid="{7814E6EE-DD7B-4C05-8C60-7CDAF3300389}"/>
    <cellStyle name="Normal 8 7 2 3 2" xfId="12564" xr:uid="{E732A17B-481F-48EE-91D3-9D426C0AC9CB}"/>
    <cellStyle name="Normal 8 7 2 3 2 2" xfId="31353" xr:uid="{530E8709-4F11-45F8-A80C-0E8D7513089A}"/>
    <cellStyle name="Normal 8 7 2 3 2 2 2" xfId="50115" xr:uid="{1DC3CDF8-7514-4E7B-98CF-305DFAE017A9}"/>
    <cellStyle name="Normal 8 7 2 3 2 3" xfId="21962" xr:uid="{F89DB9FF-D0C7-4E7A-AC82-CD8997C0B346}"/>
    <cellStyle name="Normal 8 7 2 3 2 4" xfId="40734" xr:uid="{C84862F7-4CED-4826-91ED-14AB5D85D19C}"/>
    <cellStyle name="Normal 8 7 2 3 3" xfId="25025" xr:uid="{8551C1E9-02EA-42EF-B651-6DA0CFEFFF77}"/>
    <cellStyle name="Normal 8 7 2 3 3 2" xfId="43787" xr:uid="{1B7F9E15-FFFA-42E9-AD6B-3012225ABA5B}"/>
    <cellStyle name="Normal 8 7 2 3 4" xfId="15634" xr:uid="{6FA9D679-7D47-40B4-8AA0-597307229C69}"/>
    <cellStyle name="Normal 8 7 2 3 5" xfId="34406" xr:uid="{FDF18FE2-A0AD-48A1-8A1B-A2A3B05EC2E0}"/>
    <cellStyle name="Normal 8 7 2 3 6" xfId="54845" xr:uid="{B610FDD3-8659-4E8A-B794-417116999459}"/>
    <cellStyle name="Normal 8 7 2 3 7" xfId="62690" xr:uid="{77C91415-F0D9-42EB-B37F-7283E70CCB33}"/>
    <cellStyle name="Normal 8 7 2 4" xfId="4427" xr:uid="{0B96F26A-1462-44F6-B3B1-76C8426A7EDC}"/>
    <cellStyle name="Normal 8 7 2 4 2" xfId="12565" xr:uid="{02AE17BD-5839-45C0-8CFA-F578E260DE77}"/>
    <cellStyle name="Normal 8 7 2 4 2 2" xfId="31354" xr:uid="{6F5D06CD-B574-4B9B-980D-1FDAB79A5EB3}"/>
    <cellStyle name="Normal 8 7 2 4 2 2 2" xfId="50116" xr:uid="{DC8F3E7F-A13F-4A2E-8B5D-37C8E4F0B920}"/>
    <cellStyle name="Normal 8 7 2 4 2 3" xfId="21963" xr:uid="{6E8DB00B-46C6-4BA2-B279-53D80AF6EC48}"/>
    <cellStyle name="Normal 8 7 2 4 2 4" xfId="40735" xr:uid="{6628C6B8-69E3-48A0-8843-B487D5F15BDB}"/>
    <cellStyle name="Normal 8 7 2 4 3" xfId="23474" xr:uid="{3F225A07-CD4D-4FC4-AE59-AF3B957CF34D}"/>
    <cellStyle name="Normal 8 7 2 4 3 2" xfId="42237" xr:uid="{B96D58B3-F0F8-4E65-B6EF-0C689FF76F27}"/>
    <cellStyle name="Normal 8 7 2 4 4" xfId="14083" xr:uid="{D7B94E0D-1C39-492B-8E28-854B0128C79E}"/>
    <cellStyle name="Normal 8 7 2 4 5" xfId="32856" xr:uid="{1ED018ED-B0F2-450E-9B27-48B6BFA73F60}"/>
    <cellStyle name="Normal 8 7 2 4 6" xfId="54846" xr:uid="{5B889789-4B43-41F3-9C57-8E1B8C332973}"/>
    <cellStyle name="Normal 8 7 2 4 7" xfId="62691" xr:uid="{D3648F73-E8C6-4195-B30C-188095809888}"/>
    <cellStyle name="Normal 8 7 2 5" xfId="7749" xr:uid="{2BBE6070-5537-4E4D-B45E-CFE206464F8B}"/>
    <cellStyle name="Normal 8 7 2 5 2" xfId="26783" xr:uid="{F8D884C1-B71A-41BD-A34F-386E247FBDF2}"/>
    <cellStyle name="Normal 8 7 2 5 2 2" xfId="45545" xr:uid="{F7EFEEF9-71A7-490C-8D70-7E31FA662405}"/>
    <cellStyle name="Normal 8 7 2 5 3" xfId="17392" xr:uid="{148E6F3A-C484-47EC-8697-6654827BC306}"/>
    <cellStyle name="Normal 8 7 2 5 4" xfId="36164" xr:uid="{FDB472EB-210F-4FE9-AFCC-91514189CE64}"/>
    <cellStyle name="Normal 8 7 2 6" xfId="9478" xr:uid="{4C9B4174-D3B0-4E3A-8002-5CAE328B8D02}"/>
    <cellStyle name="Normal 8 7 2 6 2" xfId="28334" xr:uid="{07977D06-7BDD-40CB-A71B-FB8E9DED5AD1}"/>
    <cellStyle name="Normal 8 7 2 6 2 2" xfId="47096" xr:uid="{556B9E85-038D-47C4-9679-C8D9DDA61AB0}"/>
    <cellStyle name="Normal 8 7 2 6 3" xfId="18943" xr:uid="{2E09B4B8-A732-4790-9936-C17BD36A2C43}"/>
    <cellStyle name="Normal 8 7 2 6 4" xfId="37715" xr:uid="{49917AE9-5824-49DB-9DEE-8A19A1A0F26D}"/>
    <cellStyle name="Normal 8 7 2 7" xfId="22986" xr:uid="{23C9492E-00A4-4159-B0DC-ACE016F580F2}"/>
    <cellStyle name="Normal 8 7 2 7 2" xfId="41754" xr:uid="{65D1D488-F871-44DB-BCCE-779690C78DF4}"/>
    <cellStyle name="Normal 8 7 2 8" xfId="13595" xr:uid="{0C35CB5A-536B-43DA-8803-746D5A0D9AF0}"/>
    <cellStyle name="Normal 8 7 2 9" xfId="32373" xr:uid="{2F9143DB-1283-40ED-8A7D-0C307C8CEE83}"/>
    <cellStyle name="Normal 8 7 3" xfId="3129" xr:uid="{B2115F6E-9606-4885-BD94-BDE7E1053066}"/>
    <cellStyle name="Normal 8 7 3 10" xfId="51828" xr:uid="{1271197D-B4B3-4A3A-A233-D395F252DE25}"/>
    <cellStyle name="Normal 8 7 3 11" xfId="3941" xr:uid="{04F50BE4-E75E-4CF5-B866-6206D2105410}"/>
    <cellStyle name="Normal 8 7 3 12" xfId="59862" xr:uid="{86D2AAFE-E69D-4E06-8424-4C8DBA23326C}"/>
    <cellStyle name="Normal 8 7 3 2" xfId="3130" xr:uid="{F476A357-F647-47DC-BD2D-0E239DAFC0C3}"/>
    <cellStyle name="Normal 8 7 3 2 10" xfId="59863" xr:uid="{D5BE2F2B-6D55-45FB-9A1D-D4902E63FEE4}"/>
    <cellStyle name="Normal 8 7 3 2 2" xfId="7752" xr:uid="{D4B3A4CD-83F0-4508-AD89-445F53E48F8C}"/>
    <cellStyle name="Normal 8 7 3 2 2 2" xfId="12566" xr:uid="{2A52B49D-AFE5-4E53-B3CF-939C380638C5}"/>
    <cellStyle name="Normal 8 7 3 2 2 2 2" xfId="31355" xr:uid="{6F4B1CDF-F91A-41D9-AEFA-AE443F0AA8B4}"/>
    <cellStyle name="Normal 8 7 3 2 2 2 2 2" xfId="50117" xr:uid="{DCFFB112-720E-4E10-B05D-B1579483A6A0}"/>
    <cellStyle name="Normal 8 7 3 2 2 2 3" xfId="21964" xr:uid="{E5017E0E-3561-4F1D-8614-4A9BFC214691}"/>
    <cellStyle name="Normal 8 7 3 2 2 2 4" xfId="40736" xr:uid="{C47ED1BE-29AA-42B7-BE67-8599F37D5CEB}"/>
    <cellStyle name="Normal 8 7 3 2 2 3" xfId="26786" xr:uid="{10971374-F694-41BE-9B31-35C836A48A19}"/>
    <cellStyle name="Normal 8 7 3 2 2 3 2" xfId="45548" xr:uid="{F20B83D7-F204-4726-8051-2364CFB6E3A7}"/>
    <cellStyle name="Normal 8 7 3 2 2 4" xfId="17395" xr:uid="{5C051C63-E4E6-4822-9787-8AAA352AE9C4}"/>
    <cellStyle name="Normal 8 7 3 2 2 5" xfId="36167" xr:uid="{92631747-8AC3-4326-9AB4-023B59C11E69}"/>
    <cellStyle name="Normal 8 7 3 2 2 6" xfId="54847" xr:uid="{71772EF8-3FE5-4E24-8849-5EBF803C3563}"/>
    <cellStyle name="Normal 8 7 3 2 2 7" xfId="62692" xr:uid="{4E2ECFD8-7CA0-458C-868F-FC86E27A075E}"/>
    <cellStyle name="Normal 8 7 3 2 3" xfId="12567" xr:uid="{38FF44DD-A633-4DEB-BC69-537C9D826B8A}"/>
    <cellStyle name="Normal 8 7 3 2 3 2" xfId="31356" xr:uid="{2E4DA03B-DDBE-4269-AB60-98F2F911EF1A}"/>
    <cellStyle name="Normal 8 7 3 2 3 2 2" xfId="50118" xr:uid="{353A3620-C766-4732-8EC9-7808C05EADCA}"/>
    <cellStyle name="Normal 8 7 3 2 3 3" xfId="21965" xr:uid="{708A54A7-446B-408A-B43D-1723C7D8F089}"/>
    <cellStyle name="Normal 8 7 3 2 3 4" xfId="40737" xr:uid="{E72DBC04-C65D-4A12-9644-C52FF7E98E53}"/>
    <cellStyle name="Normal 8 7 3 2 3 5" xfId="54848" xr:uid="{3EB6AE66-8933-4399-9C2B-52897C3914B6}"/>
    <cellStyle name="Normal 8 7 3 2 3 6" xfId="62693" xr:uid="{A9436AD0-42CB-4740-8263-48E89080C0B5}"/>
    <cellStyle name="Normal 8 7 3 2 4" xfId="9481" xr:uid="{FB3BB8EA-3641-41C2-82A7-FEAA2344232B}"/>
    <cellStyle name="Normal 8 7 3 2 4 2" xfId="28337" xr:uid="{A644BB19-B83D-41E9-BA30-39C3B493A9F9}"/>
    <cellStyle name="Normal 8 7 3 2 4 2 2" xfId="47099" xr:uid="{30BAE794-5066-4027-8DCA-09710792B85D}"/>
    <cellStyle name="Normal 8 7 3 2 4 3" xfId="18946" xr:uid="{641C4180-09F7-4A43-9E63-9BF4458E7839}"/>
    <cellStyle name="Normal 8 7 3 2 4 4" xfId="37718" xr:uid="{03111088-B8F8-4FB3-AFEB-3358A7D3494D}"/>
    <cellStyle name="Normal 8 7 3 2 5" xfId="24467" xr:uid="{4EB4E1A5-61AD-4B1D-9847-E86420D2FBCB}"/>
    <cellStyle name="Normal 8 7 3 2 5 2" xfId="43230" xr:uid="{D180EE9C-4F6F-430D-BA86-8652D271875C}"/>
    <cellStyle name="Normal 8 7 3 2 6" xfId="15076" xr:uid="{D6D93420-785F-41B2-BA09-3148AA0449C7}"/>
    <cellStyle name="Normal 8 7 3 2 7" xfId="33849" xr:uid="{058C1A90-A175-454C-891A-A7DD5AE2B49C}"/>
    <cellStyle name="Normal 8 7 3 2 8" xfId="51829" xr:uid="{0D63AB0D-5B77-4C23-887C-33EBCEC77DB3}"/>
    <cellStyle name="Normal 8 7 3 2 9" xfId="5420" xr:uid="{5D38D485-748E-4C74-BDBC-8B1CABA503D5}"/>
    <cellStyle name="Normal 8 7 3 3" xfId="6196" xr:uid="{02A9E047-0734-49DD-AEAF-0F391CCA1E9E}"/>
    <cellStyle name="Normal 8 7 3 3 2" xfId="12568" xr:uid="{3D380CEB-AB69-41EC-AD1C-807AD66E4218}"/>
    <cellStyle name="Normal 8 7 3 3 2 2" xfId="31357" xr:uid="{BEA8DF78-A2A9-4F35-9FD8-F712E433DECA}"/>
    <cellStyle name="Normal 8 7 3 3 2 2 2" xfId="50119" xr:uid="{563557E2-3FD5-4CF1-86AC-56802E66F100}"/>
    <cellStyle name="Normal 8 7 3 3 2 3" xfId="21966" xr:uid="{5A150B37-622C-479C-9C06-F235397FB148}"/>
    <cellStyle name="Normal 8 7 3 3 2 4" xfId="40738" xr:uid="{9F730C59-EE3E-4307-B2C7-7F5D2FA746D6}"/>
    <cellStyle name="Normal 8 7 3 3 3" xfId="25243" xr:uid="{70A3F57F-2DCA-4849-8893-810FEF7A014B}"/>
    <cellStyle name="Normal 8 7 3 3 3 2" xfId="44005" xr:uid="{C3338C42-8D14-471A-B913-415FC0BC3EFA}"/>
    <cellStyle name="Normal 8 7 3 3 4" xfId="15852" xr:uid="{FB1097CB-E010-47B1-9B01-FEEDA72E9506}"/>
    <cellStyle name="Normal 8 7 3 3 5" xfId="34624" xr:uid="{D8FB3904-DAC2-4720-8A66-316EBF972829}"/>
    <cellStyle name="Normal 8 7 3 3 6" xfId="54849" xr:uid="{0E62E130-13EC-4CEF-8A4A-7A366761F241}"/>
    <cellStyle name="Normal 8 7 3 3 7" xfId="62694" xr:uid="{4370FBD6-84AF-4FA0-A663-F098257ECB1F}"/>
    <cellStyle name="Normal 8 7 3 4" xfId="4645" xr:uid="{DBFE7EF7-A2E3-4BAF-8CFA-04FA94C913DC}"/>
    <cellStyle name="Normal 8 7 3 4 2" xfId="12569" xr:uid="{FA79FF93-FDC8-4866-882B-CFA3784B51C4}"/>
    <cellStyle name="Normal 8 7 3 4 2 2" xfId="31358" xr:uid="{C34889B7-59AD-4319-8F07-C540FC94F935}"/>
    <cellStyle name="Normal 8 7 3 4 2 2 2" xfId="50120" xr:uid="{0E0B0C06-38B9-4697-92CF-CAF44AE33966}"/>
    <cellStyle name="Normal 8 7 3 4 2 3" xfId="21967" xr:uid="{65747C0E-6A61-4A5B-AA4E-BE6773B9E996}"/>
    <cellStyle name="Normal 8 7 3 4 2 4" xfId="40739" xr:uid="{A84AB271-5F9F-44FD-BEBD-52F1DB9448AD}"/>
    <cellStyle name="Normal 8 7 3 4 3" xfId="23692" xr:uid="{B886DE36-099C-46D8-BE97-C4CCCBD7454A}"/>
    <cellStyle name="Normal 8 7 3 4 3 2" xfId="42455" xr:uid="{5F5BAB8C-6843-4A09-9737-08FDE778D639}"/>
    <cellStyle name="Normal 8 7 3 4 4" xfId="14301" xr:uid="{8BB4630F-2F80-4009-BCE4-7E2A0F4A2655}"/>
    <cellStyle name="Normal 8 7 3 4 5" xfId="33074" xr:uid="{D5AEB3BD-DED8-4D94-B99F-9F7727CA8B5E}"/>
    <cellStyle name="Normal 8 7 3 4 6" xfId="54850" xr:uid="{BAC0004F-18AF-4089-8FF7-A5F858D30648}"/>
    <cellStyle name="Normal 8 7 3 4 7" xfId="62695" xr:uid="{0796A38F-4FB4-4510-9009-122B1662308F}"/>
    <cellStyle name="Normal 8 7 3 5" xfId="7751" xr:uid="{E04F92C4-43FE-4E63-A34E-B4352191970C}"/>
    <cellStyle name="Normal 8 7 3 5 2" xfId="26785" xr:uid="{F9FABDDE-034D-45D1-9D83-EFA6E7BB88D5}"/>
    <cellStyle name="Normal 8 7 3 5 2 2" xfId="45547" xr:uid="{AAFDD367-F44B-4E88-933D-A59E8EC79698}"/>
    <cellStyle name="Normal 8 7 3 5 3" xfId="17394" xr:uid="{48CC1B1D-2DFE-4D77-93EE-5A2737EF3582}"/>
    <cellStyle name="Normal 8 7 3 5 4" xfId="36166" xr:uid="{DC9C18B8-10D0-46EC-ADF5-2EEFDAE2C1A8}"/>
    <cellStyle name="Normal 8 7 3 6" xfId="9480" xr:uid="{74068604-E521-4CF6-BA4D-F44A42A10838}"/>
    <cellStyle name="Normal 8 7 3 6 2" xfId="28336" xr:uid="{C08B168B-A072-4F88-96BD-083E12920587}"/>
    <cellStyle name="Normal 8 7 3 6 2 2" xfId="47098" xr:uid="{0A1444E4-2A37-49CA-AD17-B979F9CC1F58}"/>
    <cellStyle name="Normal 8 7 3 6 3" xfId="18945" xr:uid="{85F32295-D5A7-4DCA-9D5C-60C1E364CE5A}"/>
    <cellStyle name="Normal 8 7 3 6 4" xfId="37717" xr:uid="{24C03251-9E87-4127-88FF-E414BEFB4D12}"/>
    <cellStyle name="Normal 8 7 3 7" xfId="22987" xr:uid="{0C06DFCF-0DC5-46C7-B767-AD4332D2660E}"/>
    <cellStyle name="Normal 8 7 3 7 2" xfId="41755" xr:uid="{17BB7EEC-1210-43C5-B9D8-84DFF6788C51}"/>
    <cellStyle name="Normal 8 7 3 8" xfId="13596" xr:uid="{C1B60477-5627-4A74-A1A9-3C9BF4144E1F}"/>
    <cellStyle name="Normal 8 7 3 9" xfId="32374" xr:uid="{09BB550E-A13C-4534-BC03-E87C03236E1D}"/>
    <cellStyle name="Normal 8 7 4" xfId="3131" xr:uid="{A965889C-9CED-4BCF-9508-B08A0A99BBC4}"/>
    <cellStyle name="Normal 8 7 4 10" xfId="59864" xr:uid="{3C30585D-4E3D-479C-9923-0F66FF0D5D43}"/>
    <cellStyle name="Normal 8 7 4 2" xfId="7753" xr:uid="{6A8E8857-257B-4435-8281-00F1B4F79C1F}"/>
    <cellStyle name="Normal 8 7 4 2 2" xfId="12570" xr:uid="{D68D840E-5FB1-4857-BB01-6F2B697DD800}"/>
    <cellStyle name="Normal 8 7 4 2 2 2" xfId="31359" xr:uid="{DF0D9A58-02FA-4BE6-91E5-002BDBC11419}"/>
    <cellStyle name="Normal 8 7 4 2 2 2 2" xfId="50121" xr:uid="{2BDE0B19-1033-47BF-AEEF-707D41F7D761}"/>
    <cellStyle name="Normal 8 7 4 2 2 3" xfId="21968" xr:uid="{5AA19F8F-AB84-4C8B-B5C5-13E8442EC415}"/>
    <cellStyle name="Normal 8 7 4 2 2 4" xfId="40740" xr:uid="{47C4F38B-E85B-4C75-B924-E34A75C5BE71}"/>
    <cellStyle name="Normal 8 7 4 2 3" xfId="26787" xr:uid="{D8C01AE3-4196-43CE-8D39-238B62AC9A03}"/>
    <cellStyle name="Normal 8 7 4 2 3 2" xfId="45549" xr:uid="{DC191D8B-248B-49B1-B98D-5A4091E4C112}"/>
    <cellStyle name="Normal 8 7 4 2 4" xfId="17396" xr:uid="{C9A886ED-BB30-4F91-90D6-6F9E57DAD1AE}"/>
    <cellStyle name="Normal 8 7 4 2 5" xfId="36168" xr:uid="{5CE6D51D-9CA8-46DE-A2C1-44D220F8AAD2}"/>
    <cellStyle name="Normal 8 7 4 2 6" xfId="54851" xr:uid="{691E1FC1-D778-40E2-A277-C1F5BF623124}"/>
    <cellStyle name="Normal 8 7 4 2 7" xfId="62696" xr:uid="{FF2F2961-33FD-4803-A396-EDB052424291}"/>
    <cellStyle name="Normal 8 7 4 3" xfId="12571" xr:uid="{3FF663EC-6D4E-4537-8F12-3DC23AA4526A}"/>
    <cellStyle name="Normal 8 7 4 3 2" xfId="31360" xr:uid="{9332752D-9DB0-4320-8F3D-F3694F867E98}"/>
    <cellStyle name="Normal 8 7 4 3 2 2" xfId="50122" xr:uid="{2D3184F4-3378-4783-9406-F72DB3DEFCF5}"/>
    <cellStyle name="Normal 8 7 4 3 3" xfId="21969" xr:uid="{665ACB25-F17E-4A1B-A8F4-03A6AF81FD2E}"/>
    <cellStyle name="Normal 8 7 4 3 4" xfId="40741" xr:uid="{DC5E82CD-DA05-450D-8A05-FD5A69B93038}"/>
    <cellStyle name="Normal 8 7 4 3 5" xfId="54852" xr:uid="{7496B583-0D62-41DD-BDFD-FD4C517A4B34}"/>
    <cellStyle name="Normal 8 7 4 3 6" xfId="62697" xr:uid="{1ECFEEF9-D139-4AA0-B7AC-F99E8727C67D}"/>
    <cellStyle name="Normal 8 7 4 4" xfId="9482" xr:uid="{BB03997C-E7DA-45F7-BC8C-382259FCC1F2}"/>
    <cellStyle name="Normal 8 7 4 4 2" xfId="28338" xr:uid="{1A6AFB8B-4681-4128-88E8-AE62C31B1477}"/>
    <cellStyle name="Normal 8 7 4 4 2 2" xfId="47100" xr:uid="{D260383E-53EC-42BE-9E67-30948F13E511}"/>
    <cellStyle name="Normal 8 7 4 4 3" xfId="18947" xr:uid="{2F8CB00A-96A6-49F8-A111-9B012752448F}"/>
    <cellStyle name="Normal 8 7 4 4 4" xfId="37719" xr:uid="{D8723AF3-E9A9-4985-B4EF-DC1051FD277F}"/>
    <cellStyle name="Normal 8 7 4 5" xfId="24034" xr:uid="{3EFEAF9B-F7A0-42E2-B883-45EF82AB3AD0}"/>
    <cellStyle name="Normal 8 7 4 5 2" xfId="42797" xr:uid="{FA92FD12-2F23-4FA2-B7A9-CBDBB58F7BB7}"/>
    <cellStyle name="Normal 8 7 4 6" xfId="14643" xr:uid="{64123638-FF76-4D1C-9B0F-0C36E0C9F73E}"/>
    <cellStyle name="Normal 8 7 4 7" xfId="33416" xr:uid="{9B4C049E-6B4C-437D-B70F-9E11FF4B78E4}"/>
    <cellStyle name="Normal 8 7 4 8" xfId="51830" xr:uid="{6739B514-8B10-4276-80F2-79609069D459}"/>
    <cellStyle name="Normal 8 7 4 9" xfId="4987" xr:uid="{20E47063-40B8-450B-98B0-33DC70AD4BA7}"/>
    <cellStyle name="Normal 8 7 5" xfId="5763" xr:uid="{39A0089E-77D7-482E-8F49-8D5B4567CBBA}"/>
    <cellStyle name="Normal 8 7 5 2" xfId="12572" xr:uid="{A38BA8CC-2DD3-410E-8E30-5A20DC741FD1}"/>
    <cellStyle name="Normal 8 7 5 2 2" xfId="31361" xr:uid="{3043B03A-E815-42FB-91E5-3AEF27224337}"/>
    <cellStyle name="Normal 8 7 5 2 2 2" xfId="50123" xr:uid="{52453480-EB69-4C14-BE08-18A1141EF995}"/>
    <cellStyle name="Normal 8 7 5 2 3" xfId="21970" xr:uid="{67921136-BECB-446F-BA77-A5FD558CCB1E}"/>
    <cellStyle name="Normal 8 7 5 2 4" xfId="40742" xr:uid="{27695B76-2257-43F1-956C-398D96F11DBE}"/>
    <cellStyle name="Normal 8 7 5 3" xfId="24810" xr:uid="{EEF3DC67-EA35-4307-92DE-9960C70AE449}"/>
    <cellStyle name="Normal 8 7 5 3 2" xfId="43572" xr:uid="{1FDC712C-FA3F-48D5-88FC-542E147E22C4}"/>
    <cellStyle name="Normal 8 7 5 4" xfId="15419" xr:uid="{752B69D8-106E-43DA-915F-8E20BF1BA84C}"/>
    <cellStyle name="Normal 8 7 5 5" xfId="34191" xr:uid="{59654EF0-24DC-4731-96F4-BD2C4277696F}"/>
    <cellStyle name="Normal 8 7 5 6" xfId="54853" xr:uid="{63308216-6875-486A-9D59-AAD1BFD06AEF}"/>
    <cellStyle name="Normal 8 7 5 7" xfId="62698" xr:uid="{A9299DC8-5641-4E38-B0B0-DEE268E6CCC9}"/>
    <cellStyle name="Normal 8 7 6" xfId="4212" xr:uid="{70311B4F-61AC-4998-A9AD-EF5F5E308FA3}"/>
    <cellStyle name="Normal 8 7 6 2" xfId="12573" xr:uid="{A92A903A-D89E-4791-BBBE-D9D20EA6882E}"/>
    <cellStyle name="Normal 8 7 6 2 2" xfId="31362" xr:uid="{E01CC965-3A18-4F36-88AA-DF2E7CAEEEB8}"/>
    <cellStyle name="Normal 8 7 6 2 2 2" xfId="50124" xr:uid="{92830DB4-A108-44C8-B517-1619B7511E25}"/>
    <cellStyle name="Normal 8 7 6 2 3" xfId="21971" xr:uid="{6B9E0784-9CE2-4F47-8A58-C14D6D99DF2F}"/>
    <cellStyle name="Normal 8 7 6 2 4" xfId="40743" xr:uid="{420CE062-5A91-4F19-8BCB-6E9128A9DC57}"/>
    <cellStyle name="Normal 8 7 6 3" xfId="23259" xr:uid="{16C2F37E-1A5E-4613-855B-40A774028B1B}"/>
    <cellStyle name="Normal 8 7 6 3 2" xfId="42022" xr:uid="{0387D115-C4F0-4734-94EA-16B4940EA5E6}"/>
    <cellStyle name="Normal 8 7 6 4" xfId="13868" xr:uid="{874FF106-D199-4D3C-9DC4-A122459146D6}"/>
    <cellStyle name="Normal 8 7 6 5" xfId="32641" xr:uid="{0DFBFBFA-240A-43CE-9315-7E0C6CB24A6E}"/>
    <cellStyle name="Normal 8 7 6 6" xfId="54854" xr:uid="{38B43DF2-78F3-42D2-A125-C7B7C8D1E690}"/>
    <cellStyle name="Normal 8 7 6 7" xfId="62699" xr:uid="{2FE0DCBA-1AFF-4AB8-92FD-172A4FAB6D76}"/>
    <cellStyle name="Normal 8 7 7" xfId="7748" xr:uid="{0AAB2FC5-9C3E-4F8D-9261-98C4EF52C833}"/>
    <cellStyle name="Normal 8 7 7 2" xfId="26782" xr:uid="{6FF72761-F3A7-4DB0-8A5A-C161716A75AD}"/>
    <cellStyle name="Normal 8 7 7 2 2" xfId="45544" xr:uid="{90AF2ABF-1F95-499B-9F3D-DF4B6C9E2F27}"/>
    <cellStyle name="Normal 8 7 7 3" xfId="17391" xr:uid="{38D78931-A57F-4FF2-AB07-18BF21B4662E}"/>
    <cellStyle name="Normal 8 7 7 4" xfId="36163" xr:uid="{9D7B51A3-54BD-4594-8A59-3054F7734810}"/>
    <cellStyle name="Normal 8 7 8" xfId="9477" xr:uid="{C85B0A00-A98D-4B80-9C64-26A7B68ACA8C}"/>
    <cellStyle name="Normal 8 7 8 2" xfId="28333" xr:uid="{829DF9A6-5317-47D9-89B0-1DAA65743DD1}"/>
    <cellStyle name="Normal 8 7 8 2 2" xfId="47095" xr:uid="{BD20CF3D-0F55-4233-9C8D-DE92F8EA89FB}"/>
    <cellStyle name="Normal 8 7 8 3" xfId="18942" xr:uid="{ABE5522D-6625-4BB0-87CC-0E15282F2F38}"/>
    <cellStyle name="Normal 8 7 8 4" xfId="37714" xr:uid="{862C6A91-3645-4A5F-B36B-685582049CE9}"/>
    <cellStyle name="Normal 8 7 9" xfId="22985" xr:uid="{E6F00999-8972-48BB-8246-0084E81B6BF1}"/>
    <cellStyle name="Normal 8 7 9 2" xfId="41753" xr:uid="{9645E5E3-E243-4CF6-88B7-B0C6DBABB8C8}"/>
    <cellStyle name="Normal 8 8" xfId="3132" xr:uid="{E8D59845-9DEE-47D5-B897-4BD6F20E1791}"/>
    <cellStyle name="Normal 8 8 10" xfId="32375" xr:uid="{9B44A2B5-3FFD-414F-AB4E-66883E57B769}"/>
    <cellStyle name="Normal 8 8 11" xfId="51831" xr:uid="{A9D5C7F3-6748-45E5-B0AE-6D15595F10C0}"/>
    <cellStyle name="Normal 8 8 12" xfId="3942" xr:uid="{BAFC88CF-7083-44AE-AB31-A34964473FE0}"/>
    <cellStyle name="Normal 8 8 13" xfId="58383" xr:uid="{044D4F19-9C36-4FFB-99CD-0026FDD1B04D}"/>
    <cellStyle name="Normal 8 8 2" xfId="3133" xr:uid="{AA36B5B9-E57E-4474-91E0-DEDFF7E6ACF9}"/>
    <cellStyle name="Normal 8 8 2 10" xfId="51832" xr:uid="{DC79ED2F-351E-4606-8CA1-0E15C5A251C2}"/>
    <cellStyle name="Normal 8 8 2 11" xfId="3943" xr:uid="{80F07AB5-BF98-47E7-B2EB-BD753680C460}"/>
    <cellStyle name="Normal 8 8 2 12" xfId="59865" xr:uid="{A793A900-880D-47E3-9326-16AA4004939A}"/>
    <cellStyle name="Normal 8 8 2 2" xfId="3134" xr:uid="{9490D1D1-04A1-45BD-A285-F924EF93907E}"/>
    <cellStyle name="Normal 8 8 2 2 10" xfId="59866" xr:uid="{4E303940-7375-4F3C-B587-63ABC597645D}"/>
    <cellStyle name="Normal 8 8 2 2 2" xfId="7756" xr:uid="{2FE38A7A-C407-486D-A56D-34F19BB782FA}"/>
    <cellStyle name="Normal 8 8 2 2 2 2" xfId="12574" xr:uid="{8E04F461-FD6A-4912-815E-07D5261353B3}"/>
    <cellStyle name="Normal 8 8 2 2 2 2 2" xfId="31363" xr:uid="{935401B8-A35B-47EA-BB00-4BEF879A7C64}"/>
    <cellStyle name="Normal 8 8 2 2 2 2 2 2" xfId="50125" xr:uid="{95F5433A-225F-43BE-81FF-BE895954FEA5}"/>
    <cellStyle name="Normal 8 8 2 2 2 2 3" xfId="21972" xr:uid="{98F8AF83-EECA-4772-A36C-E947A7C7F008}"/>
    <cellStyle name="Normal 8 8 2 2 2 2 4" xfId="40744" xr:uid="{662107F1-8533-4459-A15E-9E7D2F858E58}"/>
    <cellStyle name="Normal 8 8 2 2 2 3" xfId="26790" xr:uid="{DC12F740-4ED0-418F-875D-EA9BB9ADA368}"/>
    <cellStyle name="Normal 8 8 2 2 2 3 2" xfId="45552" xr:uid="{D22A3BED-6A11-40C1-87EF-288EF5250B48}"/>
    <cellStyle name="Normal 8 8 2 2 2 4" xfId="17399" xr:uid="{2EE2594C-481F-49AE-937F-5AF8A8F4A94C}"/>
    <cellStyle name="Normal 8 8 2 2 2 5" xfId="36171" xr:uid="{0FDA01DC-0A4C-4E7D-A0B7-E70183FD7E04}"/>
    <cellStyle name="Normal 8 8 2 2 2 6" xfId="54855" xr:uid="{D84DEBC6-395B-43A2-8277-93BFB6566175}"/>
    <cellStyle name="Normal 8 8 2 2 2 7" xfId="62700" xr:uid="{17E02C5D-6F4C-4CB3-B27A-C07A77669016}"/>
    <cellStyle name="Normal 8 8 2 2 3" xfId="12575" xr:uid="{B9B55814-F639-46B2-AF72-50EC69D70985}"/>
    <cellStyle name="Normal 8 8 2 2 3 2" xfId="31364" xr:uid="{8E1A03EF-7855-426A-9001-27875BA20A36}"/>
    <cellStyle name="Normal 8 8 2 2 3 2 2" xfId="50126" xr:uid="{D2D316EA-305F-4C04-96C2-8EF0F270EA30}"/>
    <cellStyle name="Normal 8 8 2 2 3 3" xfId="21973" xr:uid="{8FD47B10-AF19-455B-8C7A-AB95CCC5CBE4}"/>
    <cellStyle name="Normal 8 8 2 2 3 4" xfId="40745" xr:uid="{F1475B93-C2BB-409A-A541-EFBCE575F336}"/>
    <cellStyle name="Normal 8 8 2 2 3 5" xfId="54856" xr:uid="{BE32F0CE-0472-42A9-B464-171BAD5721A7}"/>
    <cellStyle name="Normal 8 8 2 2 3 6" xfId="62701" xr:uid="{3CAD8D5D-0663-409B-9D88-37F1D320C733}"/>
    <cellStyle name="Normal 8 8 2 2 4" xfId="9485" xr:uid="{12529F99-F37A-43AB-9DCE-E93923C972EC}"/>
    <cellStyle name="Normal 8 8 2 2 4 2" xfId="28341" xr:uid="{38F36B99-DF51-4061-99CA-88844E5462D6}"/>
    <cellStyle name="Normal 8 8 2 2 4 2 2" xfId="47103" xr:uid="{B66FE335-26C2-470C-A459-45A3F7E70399}"/>
    <cellStyle name="Normal 8 8 2 2 4 3" xfId="18950" xr:uid="{94AC54D6-CEE8-4071-85EF-549F665DBEC8}"/>
    <cellStyle name="Normal 8 8 2 2 4 4" xfId="37722" xr:uid="{830EBFC3-9B50-432B-8831-510584EAE17D}"/>
    <cellStyle name="Normal 8 8 2 2 5" xfId="24510" xr:uid="{4E03D21A-334A-42B9-AFFE-F037DDA86C80}"/>
    <cellStyle name="Normal 8 8 2 2 5 2" xfId="43273" xr:uid="{9FE028B1-A4F6-4D94-9FC6-69D431CAFF1B}"/>
    <cellStyle name="Normal 8 8 2 2 6" xfId="15119" xr:uid="{0F958E7D-1C10-4B6B-A6AB-D8CF91D59475}"/>
    <cellStyle name="Normal 8 8 2 2 7" xfId="33892" xr:uid="{B3A85638-7F14-4BC3-88D7-B25387824C47}"/>
    <cellStyle name="Normal 8 8 2 2 8" xfId="51833" xr:uid="{93DC39C7-C829-4C4D-AC22-398B1F92186D}"/>
    <cellStyle name="Normal 8 8 2 2 9" xfId="5463" xr:uid="{B2B28CCA-9808-4B42-B8FC-AFB37F9ABF4C}"/>
    <cellStyle name="Normal 8 8 2 3" xfId="6239" xr:uid="{355DF8AD-2E8D-44CF-BBCF-102FA7AB21B1}"/>
    <cellStyle name="Normal 8 8 2 3 2" xfId="12576" xr:uid="{2F0E1076-CF5F-4EAD-87D2-D47401C4A2AF}"/>
    <cellStyle name="Normal 8 8 2 3 2 2" xfId="31365" xr:uid="{B7E7A16A-31FD-4CFC-BBB9-6D6EFD520834}"/>
    <cellStyle name="Normal 8 8 2 3 2 2 2" xfId="50127" xr:uid="{4BCF995C-9E52-4800-B170-0116BAFF368D}"/>
    <cellStyle name="Normal 8 8 2 3 2 3" xfId="21974" xr:uid="{DB525E11-EB06-4BCF-AEAD-9E9F1F27851D}"/>
    <cellStyle name="Normal 8 8 2 3 2 4" xfId="40746" xr:uid="{A8590846-92DA-454E-AAA9-6476549AC1A1}"/>
    <cellStyle name="Normal 8 8 2 3 3" xfId="25286" xr:uid="{CDEB435C-A01D-4539-81CA-3C2D396247D0}"/>
    <cellStyle name="Normal 8 8 2 3 3 2" xfId="44048" xr:uid="{89C06BFC-600F-4742-A9A9-B9A9FD745C94}"/>
    <cellStyle name="Normal 8 8 2 3 4" xfId="15895" xr:uid="{0BD29B2C-585C-44AC-A818-021DE4F2FB9D}"/>
    <cellStyle name="Normal 8 8 2 3 5" xfId="34667" xr:uid="{40EB50A1-1E84-47BF-AF6E-83D894693981}"/>
    <cellStyle name="Normal 8 8 2 3 6" xfId="54857" xr:uid="{D6E43663-8E6A-4B3C-94CD-11B9FA2B9B5C}"/>
    <cellStyle name="Normal 8 8 2 3 7" xfId="62702" xr:uid="{4BCCE5CD-4210-4032-B650-20146D461B36}"/>
    <cellStyle name="Normal 8 8 2 4" xfId="4688" xr:uid="{B6D37BD8-2679-44C1-97C4-D90204E9AAAF}"/>
    <cellStyle name="Normal 8 8 2 4 2" xfId="12577" xr:uid="{AFCA06EB-543A-4FE7-861F-2E95FBF8032A}"/>
    <cellStyle name="Normal 8 8 2 4 2 2" xfId="31366" xr:uid="{5A874ABE-8AB2-459E-863D-D7127D22E7DD}"/>
    <cellStyle name="Normal 8 8 2 4 2 2 2" xfId="50128" xr:uid="{5ED611A9-C883-425D-8B6A-EE022188BC1E}"/>
    <cellStyle name="Normal 8 8 2 4 2 3" xfId="21975" xr:uid="{04034B87-A972-461D-83E6-A90D27274C57}"/>
    <cellStyle name="Normal 8 8 2 4 2 4" xfId="40747" xr:uid="{7B755714-E38A-4921-BC0C-8872AFCBA7E4}"/>
    <cellStyle name="Normal 8 8 2 4 3" xfId="23735" xr:uid="{1C45C9D0-381F-4EC0-9B07-7D9AE1DC8483}"/>
    <cellStyle name="Normal 8 8 2 4 3 2" xfId="42498" xr:uid="{4505B8C9-FAC6-44F5-8C90-EE44CC1DB605}"/>
    <cellStyle name="Normal 8 8 2 4 4" xfId="14344" xr:uid="{A35B63DE-3BDD-4DD6-8524-9D11F007FC3E}"/>
    <cellStyle name="Normal 8 8 2 4 5" xfId="33117" xr:uid="{046D9D28-C917-4E4F-A3F6-0E3F0C288A44}"/>
    <cellStyle name="Normal 8 8 2 4 6" xfId="54858" xr:uid="{D54AAA15-D5FA-4B72-947F-4590624963D4}"/>
    <cellStyle name="Normal 8 8 2 4 7" xfId="62703" xr:uid="{5BFEC88F-2711-4A41-BF93-96BCD2DAFDE3}"/>
    <cellStyle name="Normal 8 8 2 5" xfId="7755" xr:uid="{EC867BD1-0685-46E5-9D9A-1BFD47A1C69D}"/>
    <cellStyle name="Normal 8 8 2 5 2" xfId="26789" xr:uid="{C62C2D6E-C5BC-4025-B025-81A554104E66}"/>
    <cellStyle name="Normal 8 8 2 5 2 2" xfId="45551" xr:uid="{9C43B644-5135-4D7D-A6FB-5B12A5705D51}"/>
    <cellStyle name="Normal 8 8 2 5 3" xfId="17398" xr:uid="{5CC6A900-BFBF-4901-BBA3-B9083679CB02}"/>
    <cellStyle name="Normal 8 8 2 5 4" xfId="36170" xr:uid="{07041C89-096C-4C5C-933B-37E4F45AE9C2}"/>
    <cellStyle name="Normal 8 8 2 6" xfId="9484" xr:uid="{84CFA3BD-7137-41B2-906D-074490492255}"/>
    <cellStyle name="Normal 8 8 2 6 2" xfId="28340" xr:uid="{DBE6E7EF-AC2F-4693-805B-ABE1FB529B86}"/>
    <cellStyle name="Normal 8 8 2 6 2 2" xfId="47102" xr:uid="{FBBC36EE-00EB-4010-B555-1C96AE5C1069}"/>
    <cellStyle name="Normal 8 8 2 6 3" xfId="18949" xr:uid="{9E909A80-6E59-4A3D-96F2-1232E814D40B}"/>
    <cellStyle name="Normal 8 8 2 6 4" xfId="37721" xr:uid="{EEF50CAF-B768-43AB-B0FF-82AFAA1163A5}"/>
    <cellStyle name="Normal 8 8 2 7" xfId="22989" xr:uid="{00ED9348-1D94-4249-A814-20B64770B0C2}"/>
    <cellStyle name="Normal 8 8 2 7 2" xfId="41757" xr:uid="{815931E4-3710-4F6C-87AE-2C3C44C7B216}"/>
    <cellStyle name="Normal 8 8 2 8" xfId="13598" xr:uid="{D5902731-4499-401C-A4C8-B7DDDAFD293D}"/>
    <cellStyle name="Normal 8 8 2 9" xfId="32376" xr:uid="{9B91F608-4DC5-44C1-981C-1AA857ADD93C}"/>
    <cellStyle name="Normal 8 8 3" xfId="3135" xr:uid="{A26AB602-28DA-4DF8-8D82-CB2271FF7393}"/>
    <cellStyle name="Normal 8 8 3 10" xfId="59867" xr:uid="{30ACF951-6730-4DB1-A98D-121DC3BF5423}"/>
    <cellStyle name="Normal 8 8 3 2" xfId="7757" xr:uid="{0E30F9E3-0EFD-4343-BAF9-86ABD45EC55C}"/>
    <cellStyle name="Normal 8 8 3 2 2" xfId="12578" xr:uid="{F612AA3A-6B23-4178-99D8-822A48760C6B}"/>
    <cellStyle name="Normal 8 8 3 2 2 2" xfId="31367" xr:uid="{4D8EBD7E-3263-4B69-A74E-D9B3AB7DA040}"/>
    <cellStyle name="Normal 8 8 3 2 2 2 2" xfId="50129" xr:uid="{B4B43BD8-0A02-4B71-9684-69530F42DE62}"/>
    <cellStyle name="Normal 8 8 3 2 2 3" xfId="21976" xr:uid="{A2B35572-B8B5-4F67-AF2D-F8475AF4595C}"/>
    <cellStyle name="Normal 8 8 3 2 2 4" xfId="40748" xr:uid="{BC4C226F-493B-487E-A931-CDE905AF54FE}"/>
    <cellStyle name="Normal 8 8 3 2 3" xfId="26791" xr:uid="{FE471A8F-17AC-4537-B462-D094061CDB50}"/>
    <cellStyle name="Normal 8 8 3 2 3 2" xfId="45553" xr:uid="{304D5F15-3CA9-4E76-8D3C-2C969C06CCF1}"/>
    <cellStyle name="Normal 8 8 3 2 4" xfId="17400" xr:uid="{963EF1A4-294F-47F3-B961-CE2F2C8F18FE}"/>
    <cellStyle name="Normal 8 8 3 2 5" xfId="36172" xr:uid="{CCB452EC-3D53-48C4-A357-E329D7121775}"/>
    <cellStyle name="Normal 8 8 3 2 6" xfId="54859" xr:uid="{16A5EE71-7434-4349-BFA9-E3319931D4E2}"/>
    <cellStyle name="Normal 8 8 3 2 7" xfId="62704" xr:uid="{84682548-1CE7-4082-96A9-9DFBA86304D2}"/>
    <cellStyle name="Normal 8 8 3 3" xfId="12579" xr:uid="{71D1FF89-80DB-408E-A1D6-528C0CDF2FE0}"/>
    <cellStyle name="Normal 8 8 3 3 2" xfId="31368" xr:uid="{2020BD7C-18DA-4587-B11B-302D394547B6}"/>
    <cellStyle name="Normal 8 8 3 3 2 2" xfId="50130" xr:uid="{9EBF6A16-D875-4B03-BD41-07AEBB32035E}"/>
    <cellStyle name="Normal 8 8 3 3 3" xfId="21977" xr:uid="{C9A17CEA-6D3B-4BFB-91FA-6B27832E97E9}"/>
    <cellStyle name="Normal 8 8 3 3 4" xfId="40749" xr:uid="{821DAA02-9BC4-43D9-BB67-AF4D8C7BEDBF}"/>
    <cellStyle name="Normal 8 8 3 3 5" xfId="54860" xr:uid="{B87DA708-9089-4508-B916-6B7C7FD52313}"/>
    <cellStyle name="Normal 8 8 3 3 6" xfId="62705" xr:uid="{4FA207C8-55A4-46F1-A578-64B7F14EEBF6}"/>
    <cellStyle name="Normal 8 8 3 4" xfId="9486" xr:uid="{F183BDE4-73B2-45C6-9D5B-B65A8A2D102F}"/>
    <cellStyle name="Normal 8 8 3 4 2" xfId="28342" xr:uid="{B61027B1-82B4-48AB-AA0C-1F721FD2458E}"/>
    <cellStyle name="Normal 8 8 3 4 2 2" xfId="47104" xr:uid="{1C5514E3-8645-4D4B-940D-5A31E8700162}"/>
    <cellStyle name="Normal 8 8 3 4 3" xfId="18951" xr:uid="{A3297237-5539-4C91-8CA4-AE74ADF6623C}"/>
    <cellStyle name="Normal 8 8 3 4 4" xfId="37723" xr:uid="{A43064CD-70A9-4CDD-9C67-7574711F4C10}"/>
    <cellStyle name="Normal 8 8 3 5" xfId="24077" xr:uid="{B2207EDB-13B3-43D4-B5D1-C53BFB897E87}"/>
    <cellStyle name="Normal 8 8 3 5 2" xfId="42840" xr:uid="{48003EA0-EFC3-4BE1-ADD9-B37A95F52FA4}"/>
    <cellStyle name="Normal 8 8 3 6" xfId="14686" xr:uid="{7E6CBA0F-99C0-4425-BAF2-84CB5FBE1261}"/>
    <cellStyle name="Normal 8 8 3 7" xfId="33459" xr:uid="{40EC8CAB-5BFA-44F7-8045-4E6234007698}"/>
    <cellStyle name="Normal 8 8 3 8" xfId="51834" xr:uid="{4D646E81-66CD-4F82-8937-15811A4C6353}"/>
    <cellStyle name="Normal 8 8 3 9" xfId="5030" xr:uid="{D17F6036-8AB0-4C97-AAED-5F1D706DF1FE}"/>
    <cellStyle name="Normal 8 8 4" xfId="5806" xr:uid="{F75C9A1E-8B25-4CE1-9895-202D2F96AFBD}"/>
    <cellStyle name="Normal 8 8 4 2" xfId="12580" xr:uid="{D1B5598C-0683-4EFE-AA55-FEF352AE1D66}"/>
    <cellStyle name="Normal 8 8 4 2 2" xfId="31369" xr:uid="{3508D5F7-D198-4940-829B-0E9AEB0AADB1}"/>
    <cellStyle name="Normal 8 8 4 2 2 2" xfId="50131" xr:uid="{50DCF31C-2D87-4ACB-BA29-3D5DA2E563AC}"/>
    <cellStyle name="Normal 8 8 4 2 3" xfId="21978" xr:uid="{6AE930B7-AF0F-4163-875D-132FACBE84F5}"/>
    <cellStyle name="Normal 8 8 4 2 4" xfId="40750" xr:uid="{BA458CB8-386A-494C-9708-D2C06126D4C1}"/>
    <cellStyle name="Normal 8 8 4 3" xfId="24853" xr:uid="{B239A318-993C-47FE-A4EC-649DB4078CDD}"/>
    <cellStyle name="Normal 8 8 4 3 2" xfId="43615" xr:uid="{9FFA3550-B128-44DC-B237-8E9938373076}"/>
    <cellStyle name="Normal 8 8 4 4" xfId="15462" xr:uid="{C9C0854D-3363-4640-856B-A091A1EADC07}"/>
    <cellStyle name="Normal 8 8 4 5" xfId="34234" xr:uid="{83F5E20F-B97A-4A17-96AC-FEA70450A449}"/>
    <cellStyle name="Normal 8 8 4 6" xfId="54861" xr:uid="{A6E92369-8572-4CE8-B779-4747AE59A1BE}"/>
    <cellStyle name="Normal 8 8 4 7" xfId="62706" xr:uid="{2866C947-718D-4CF5-A813-A665F6DDDE95}"/>
    <cellStyle name="Normal 8 8 5" xfId="4255" xr:uid="{3507C815-903C-43B6-A8D9-52A89520E8A1}"/>
    <cellStyle name="Normal 8 8 5 2" xfId="12581" xr:uid="{EA0555F1-EBEF-4726-88CF-84B0F61214FC}"/>
    <cellStyle name="Normal 8 8 5 2 2" xfId="31370" xr:uid="{BFC26820-9743-4D74-B6C3-5A29EC477D35}"/>
    <cellStyle name="Normal 8 8 5 2 2 2" xfId="50132" xr:uid="{382D46F2-A118-45A0-A015-C67DCC2FD6BF}"/>
    <cellStyle name="Normal 8 8 5 2 3" xfId="21979" xr:uid="{9EF2D2F4-C796-460D-AB43-3CADDCCC7EF2}"/>
    <cellStyle name="Normal 8 8 5 2 4" xfId="40751" xr:uid="{8E7ABCE3-3257-4045-BC51-87D03619102C}"/>
    <cellStyle name="Normal 8 8 5 3" xfId="23302" xr:uid="{91FA872E-67AE-46C9-B65B-CCC79D01211F}"/>
    <cellStyle name="Normal 8 8 5 3 2" xfId="42065" xr:uid="{8C124CBF-E46B-4137-AEEC-5CC3239B2708}"/>
    <cellStyle name="Normal 8 8 5 4" xfId="13911" xr:uid="{C1FF1065-3A08-4D77-A2B0-329ACBCF0644}"/>
    <cellStyle name="Normal 8 8 5 5" xfId="32684" xr:uid="{4B0F8FC5-629D-4DA9-88B2-00CA6300EB5C}"/>
    <cellStyle name="Normal 8 8 5 6" xfId="54862" xr:uid="{E20E722B-6ED3-4A23-8A77-427FE1864063}"/>
    <cellStyle name="Normal 8 8 5 7" xfId="62707" xr:uid="{846B4A90-5E0A-483D-A516-B3468121A48E}"/>
    <cellStyle name="Normal 8 8 6" xfId="7754" xr:uid="{5BA4DE73-1996-4205-934A-EBAD5C4806C7}"/>
    <cellStyle name="Normal 8 8 6 2" xfId="26788" xr:uid="{14DF3952-E866-49D9-8C9C-EB9E96B4D2C1}"/>
    <cellStyle name="Normal 8 8 6 2 2" xfId="45550" xr:uid="{491299B8-36AD-4460-94B9-CA97384EB218}"/>
    <cellStyle name="Normal 8 8 6 3" xfId="17397" xr:uid="{DDAF6C03-8605-41DB-9A12-FFABFCAF82CE}"/>
    <cellStyle name="Normal 8 8 6 4" xfId="36169" xr:uid="{F3FA1E06-C6EB-44C6-A2D9-05201926B2D7}"/>
    <cellStyle name="Normal 8 8 7" xfId="9483" xr:uid="{252AD039-202A-428D-9C73-E28B4C31FF4E}"/>
    <cellStyle name="Normal 8 8 7 2" xfId="28339" xr:uid="{67667A33-7FB9-4529-8CDB-711234D882D1}"/>
    <cellStyle name="Normal 8 8 7 2 2" xfId="47101" xr:uid="{6DB9C1B3-D4DE-4451-8DF5-CB3F09E0361B}"/>
    <cellStyle name="Normal 8 8 7 3" xfId="18948" xr:uid="{6E76BEF1-4537-4D75-966A-6B041576469C}"/>
    <cellStyle name="Normal 8 8 7 4" xfId="37720" xr:uid="{307085E7-07CE-4155-9B2A-2F12EEF84363}"/>
    <cellStyle name="Normal 8 8 8" xfId="22988" xr:uid="{70B0D818-6D4D-43BA-B27E-72542737BD54}"/>
    <cellStyle name="Normal 8 8 8 2" xfId="41756" xr:uid="{A5D49F7C-8F62-41B8-90CD-E244A33A1B07}"/>
    <cellStyle name="Normal 8 8 9" xfId="13597" xr:uid="{1D76A8CE-6332-49B3-A4BF-6794651C9125}"/>
    <cellStyle name="Normal 8 9" xfId="3136" xr:uid="{038C0C4A-02E1-408A-9CD9-FA2A8BF7E403}"/>
    <cellStyle name="Normal 8 9 10" xfId="51835" xr:uid="{A3A41BB5-E941-41A2-B43E-9795343EF080}"/>
    <cellStyle name="Normal 8 9 11" xfId="3944" xr:uid="{D806AA59-CF34-44C7-93D6-3C4D3E9912C0}"/>
    <cellStyle name="Normal 8 9 12" xfId="58384" xr:uid="{1C52AD46-D88B-49AE-8939-AD8D534AF827}"/>
    <cellStyle name="Normal 8 9 2" xfId="3137" xr:uid="{8CE9E8BE-55E8-472B-874C-6C3E98015B86}"/>
    <cellStyle name="Normal 8 9 2 10" xfId="59868" xr:uid="{F4FD1820-649C-4CCA-A32B-56A209AC62CC}"/>
    <cellStyle name="Normal 8 9 2 2" xfId="7759" xr:uid="{DBCE878B-49F2-4568-A1C7-6E672A1DB741}"/>
    <cellStyle name="Normal 8 9 2 2 2" xfId="12582" xr:uid="{8BD3BA46-EAF2-4DA3-A1FA-CADF591DD555}"/>
    <cellStyle name="Normal 8 9 2 2 2 2" xfId="31371" xr:uid="{70C9D079-CB7F-4A08-9F62-5DCECDAE265C}"/>
    <cellStyle name="Normal 8 9 2 2 2 2 2" xfId="50133" xr:uid="{69DD4F0F-D562-494C-8678-5E8282838219}"/>
    <cellStyle name="Normal 8 9 2 2 2 3" xfId="21980" xr:uid="{7E1A841D-10F1-40FA-9D5A-9D093479CC4A}"/>
    <cellStyle name="Normal 8 9 2 2 2 4" xfId="40752" xr:uid="{1C6F26FD-435F-4CAA-8C95-A44116824F67}"/>
    <cellStyle name="Normal 8 9 2 2 3" xfId="26793" xr:uid="{9EE14565-5AC6-4CDF-9874-7D52A58E5DEA}"/>
    <cellStyle name="Normal 8 9 2 2 3 2" xfId="45555" xr:uid="{E4D18980-73EF-42BB-9F49-8861D701C5A3}"/>
    <cellStyle name="Normal 8 9 2 2 4" xfId="17402" xr:uid="{D6CFA61B-4C30-419A-9330-F54D0A9F3F15}"/>
    <cellStyle name="Normal 8 9 2 2 5" xfId="36174" xr:uid="{F499EAC4-FF95-43DA-8CFF-8D86FA9F28F5}"/>
    <cellStyle name="Normal 8 9 2 2 6" xfId="54863" xr:uid="{E2AA80B9-39B2-4428-A847-B83EB786F06E}"/>
    <cellStyle name="Normal 8 9 2 2 7" xfId="62708" xr:uid="{77DC3D9E-A773-464F-B02D-F86D99F6BB5A}"/>
    <cellStyle name="Normal 8 9 2 3" xfId="12583" xr:uid="{1A466E50-C291-446C-8B0F-43ED1EDCB3E5}"/>
    <cellStyle name="Normal 8 9 2 3 2" xfId="31372" xr:uid="{0D75B89C-EB3E-4A28-BEC7-AB6C2FF22BDC}"/>
    <cellStyle name="Normal 8 9 2 3 2 2" xfId="50134" xr:uid="{850EBD7C-7BEC-4415-A305-057099A18395}"/>
    <cellStyle name="Normal 8 9 2 3 3" xfId="21981" xr:uid="{5EAAB64D-52EE-43DC-BC1E-104FB42ED59E}"/>
    <cellStyle name="Normal 8 9 2 3 4" xfId="40753" xr:uid="{60A17073-B5DF-4D29-B2F5-B18B23099439}"/>
    <cellStyle name="Normal 8 9 2 3 5" xfId="54864" xr:uid="{E71BD9C9-0F23-4EF8-A2D8-1999C9FA3E88}"/>
    <cellStyle name="Normal 8 9 2 3 6" xfId="62709" xr:uid="{C210B8D3-648A-444C-AF0D-3954205360FB}"/>
    <cellStyle name="Normal 8 9 2 4" xfId="9488" xr:uid="{E1061210-659A-4C0F-A2E1-0762D3B0DE40}"/>
    <cellStyle name="Normal 8 9 2 4 2" xfId="28344" xr:uid="{3B9A29C8-D540-487B-8DA1-318776B9843B}"/>
    <cellStyle name="Normal 8 9 2 4 2 2" xfId="47106" xr:uid="{5EEB9540-7883-4FC0-A790-4DA1B6BC1470}"/>
    <cellStyle name="Normal 8 9 2 4 3" xfId="18953" xr:uid="{8DDED6FF-E4D1-434B-ABF1-8861F1E0A185}"/>
    <cellStyle name="Normal 8 9 2 4 4" xfId="37725" xr:uid="{16F972A5-F3E5-4F11-BB64-7E815DE3B108}"/>
    <cellStyle name="Normal 8 9 2 5" xfId="24295" xr:uid="{FC475CE8-F475-4615-8D65-00F81C4AE6BF}"/>
    <cellStyle name="Normal 8 9 2 5 2" xfId="43058" xr:uid="{4A7371FB-3DF4-4BDA-8643-6DD769CB710F}"/>
    <cellStyle name="Normal 8 9 2 6" xfId="14904" xr:uid="{BEE88E94-8583-41E0-805F-BA9E74B0C90B}"/>
    <cellStyle name="Normal 8 9 2 7" xfId="33677" xr:uid="{0B72E5FF-92EA-40F9-B723-7E1A5524A170}"/>
    <cellStyle name="Normal 8 9 2 8" xfId="51836" xr:uid="{22D92999-4171-4F24-A685-38FDD40182FB}"/>
    <cellStyle name="Normal 8 9 2 9" xfId="5248" xr:uid="{7C715D1B-4BFC-48AB-9181-C8430AC746E1}"/>
    <cellStyle name="Normal 8 9 3" xfId="6024" xr:uid="{CA87DD64-1ADA-4A89-8030-4A5E57553E9B}"/>
    <cellStyle name="Normal 8 9 3 2" xfId="12584" xr:uid="{DE136E83-1AA1-41EF-8186-D8BD5051A428}"/>
    <cellStyle name="Normal 8 9 3 2 2" xfId="31373" xr:uid="{58E999C8-A535-4758-85E4-CAD77CE607F5}"/>
    <cellStyle name="Normal 8 9 3 2 2 2" xfId="50135" xr:uid="{8C179700-FEDC-406F-8453-8A397FFAFDE3}"/>
    <cellStyle name="Normal 8 9 3 2 3" xfId="21982" xr:uid="{B0D39A10-4773-47E4-BAB4-A7E64BB38DAE}"/>
    <cellStyle name="Normal 8 9 3 2 4" xfId="40754" xr:uid="{E784C8AF-BFB1-4900-91F8-98EA2DE38CFD}"/>
    <cellStyle name="Normal 8 9 3 3" xfId="25071" xr:uid="{9841BE12-3C1B-487C-9D9D-3C02761AD6CF}"/>
    <cellStyle name="Normal 8 9 3 3 2" xfId="43833" xr:uid="{CA202285-74B6-47F1-ADA0-0BE3BFECF3F2}"/>
    <cellStyle name="Normal 8 9 3 4" xfId="15680" xr:uid="{C8F279AA-F599-47A5-BBBF-FA550E978BFA}"/>
    <cellStyle name="Normal 8 9 3 5" xfId="34452" xr:uid="{8E2AC756-D9FE-4A3B-8FE4-93C0E648EE7D}"/>
    <cellStyle name="Normal 8 9 3 6" xfId="54865" xr:uid="{B23EF2C2-1A36-45B9-A37A-E3EC6E958F6A}"/>
    <cellStyle name="Normal 8 9 3 7" xfId="62710" xr:uid="{D63F2427-5BC1-4077-857B-932037E60652}"/>
    <cellStyle name="Normal 8 9 4" xfId="4473" xr:uid="{817F361D-92CD-4A6F-AD2C-521A3E1EC9FE}"/>
    <cellStyle name="Normal 8 9 4 2" xfId="12585" xr:uid="{509D51DF-5E99-4585-B5B2-C955B1DB0524}"/>
    <cellStyle name="Normal 8 9 4 2 2" xfId="31374" xr:uid="{39AF72C6-BE6D-4319-89D1-F1987461B00A}"/>
    <cellStyle name="Normal 8 9 4 2 2 2" xfId="50136" xr:uid="{D7CB4615-4A2E-42A6-AA7A-533ECB7C78F5}"/>
    <cellStyle name="Normal 8 9 4 2 3" xfId="21983" xr:uid="{C5515898-FD27-47DB-993E-EA605753027B}"/>
    <cellStyle name="Normal 8 9 4 2 4" xfId="40755" xr:uid="{4332EE5A-B6AA-4E68-9D21-A77FC0D6AC31}"/>
    <cellStyle name="Normal 8 9 4 3" xfId="23520" xr:uid="{014A0C85-79DC-42E0-851B-D567E79F7F9F}"/>
    <cellStyle name="Normal 8 9 4 3 2" xfId="42283" xr:uid="{63DB44C6-22A6-49BF-A775-D0770D793695}"/>
    <cellStyle name="Normal 8 9 4 4" xfId="14129" xr:uid="{8C7D0297-435E-4CFE-9CD3-8A89F4489535}"/>
    <cellStyle name="Normal 8 9 4 5" xfId="32902" xr:uid="{94DA3CFF-B466-462C-87DD-F9463C0D94DC}"/>
    <cellStyle name="Normal 8 9 4 6" xfId="54866" xr:uid="{13B56FCB-65BC-430F-98CB-1C2D6BB0314A}"/>
    <cellStyle name="Normal 8 9 4 7" xfId="62711" xr:uid="{427A183A-76F8-4172-9A71-872AEABADE6B}"/>
    <cellStyle name="Normal 8 9 5" xfId="7758" xr:uid="{4BB93264-0E9F-4C25-B248-CB8DD765CE7A}"/>
    <cellStyle name="Normal 8 9 5 2" xfId="26792" xr:uid="{509FFB04-0E80-4B1C-B54B-8EEBD202D744}"/>
    <cellStyle name="Normal 8 9 5 2 2" xfId="45554" xr:uid="{B62825B5-84CA-4683-8E55-5AB3B28208B6}"/>
    <cellStyle name="Normal 8 9 5 3" xfId="17401" xr:uid="{8CF2F49C-979E-421F-895C-0C84322E3874}"/>
    <cellStyle name="Normal 8 9 5 4" xfId="36173" xr:uid="{BB1DA484-6389-477F-BA63-BD4B3025A24F}"/>
    <cellStyle name="Normal 8 9 6" xfId="9487" xr:uid="{4BCFEC04-7235-4B49-B2EA-82F0482E96FE}"/>
    <cellStyle name="Normal 8 9 6 2" xfId="28343" xr:uid="{01E7D008-5224-4F40-B5E1-9C9AB180BC4B}"/>
    <cellStyle name="Normal 8 9 6 2 2" xfId="47105" xr:uid="{1763947F-E26E-4BB4-8280-F42CDC11DE51}"/>
    <cellStyle name="Normal 8 9 6 3" xfId="18952" xr:uid="{22E3CC04-C43E-40F1-84FE-2B04AF90713B}"/>
    <cellStyle name="Normal 8 9 6 4" xfId="37724" xr:uid="{2E11C626-1373-4DB4-9230-FE5971C80FD1}"/>
    <cellStyle name="Normal 8 9 7" xfId="22990" xr:uid="{1A6BA4D6-6B6C-4290-A7AA-087DCAE25A92}"/>
    <cellStyle name="Normal 8 9 7 2" xfId="41758" xr:uid="{B8FD1496-29AE-478A-986F-FC0CAD0FC0E9}"/>
    <cellStyle name="Normal 8 9 8" xfId="13599" xr:uid="{9A6FEB20-DEE3-4648-A4E7-EFAACE95D357}"/>
    <cellStyle name="Normal 8 9 9" xfId="32377" xr:uid="{D80C5EE8-EA86-48B1-90B4-4217BF4B4549}"/>
    <cellStyle name="Normal 9" xfId="484" xr:uid="{00000000-0005-0000-0000-0000E7010000}"/>
    <cellStyle name="Normal 9 10" xfId="22991" xr:uid="{B5623AD6-6EE7-42A8-B87C-E2DFF4CE9D24}"/>
    <cellStyle name="Normal 9 10 2" xfId="41759" xr:uid="{6C35EE2B-CBF9-43BB-9A80-ABF92CBBD4AB}"/>
    <cellStyle name="Normal 9 11" xfId="13600" xr:uid="{BF1BB1DE-77CB-46F2-987A-AD84154E2801}"/>
    <cellStyle name="Normal 9 12" xfId="32378" xr:uid="{90104E91-5398-4B1B-9DB7-533F18F5C535}"/>
    <cellStyle name="Normal 9 13" xfId="51837" xr:uid="{27C58C90-B2FB-4712-9D79-7142FA176974}"/>
    <cellStyle name="Normal 9 14" xfId="3945" xr:uid="{E9A319A3-B6B4-4A74-9BC5-1EAB39FE20D5}"/>
    <cellStyle name="Normal 9 15" xfId="58385" xr:uid="{AD5FB32A-85F5-4ECE-99B9-914420DC3057}"/>
    <cellStyle name="Normal 9 2" xfId="485" xr:uid="{00000000-0005-0000-0000-0000E8010000}"/>
    <cellStyle name="Normal 9 2 10" xfId="51838" xr:uid="{83748F8A-EB04-45F5-B126-EB96A0C61F59}"/>
    <cellStyle name="Normal 9 2 11" xfId="3946" xr:uid="{1EB853C5-7DA4-451B-835A-0E44F44CBFF7}"/>
    <cellStyle name="Normal 9 2 12" xfId="58386" xr:uid="{BD529722-F43F-4C1A-BDFF-64E35966A73F}"/>
    <cellStyle name="Normal 9 2 13" xfId="3138" xr:uid="{051FEBC9-1CA3-4321-B255-080A3E348A2F}"/>
    <cellStyle name="Normal 9 2 2" xfId="486" xr:uid="{00000000-0005-0000-0000-0000E9010000}"/>
    <cellStyle name="Normal 9 2 2 10" xfId="58387" xr:uid="{5AA04FD5-CF24-4513-805C-42DA9B7C1281}"/>
    <cellStyle name="Normal 9 2 2 11" xfId="3139" xr:uid="{DFEB4884-C19C-4556-A04E-D947352D50A8}"/>
    <cellStyle name="Normal 9 2 2 2" xfId="7762" xr:uid="{779F9E01-94E5-4300-905B-AABF58327777}"/>
    <cellStyle name="Normal 9 2 2 2 2" xfId="12586" xr:uid="{98A96948-8EA7-4EC4-A396-B66818FF4C16}"/>
    <cellStyle name="Normal 9 2 2 2 2 2" xfId="31375" xr:uid="{5651156C-0AE8-41BE-ADDA-94431AB802DF}"/>
    <cellStyle name="Normal 9 2 2 2 2 2 2" xfId="50137" xr:uid="{ED4BCF9D-000C-4A11-B621-E383E71CFD9F}"/>
    <cellStyle name="Normal 9 2 2 2 2 3" xfId="21984" xr:uid="{664E9BF2-27AF-43C1-B9E4-DC92B66C11C2}"/>
    <cellStyle name="Normal 9 2 2 2 2 4" xfId="40756" xr:uid="{8266DB56-4530-4789-9558-82065F5E6225}"/>
    <cellStyle name="Normal 9 2 2 2 3" xfId="26796" xr:uid="{8C6B69C8-AA97-46A5-A94A-05F673ABFD3E}"/>
    <cellStyle name="Normal 9 2 2 2 3 2" xfId="45558" xr:uid="{9D8B34A0-2394-4FE0-983B-21BC37CFEA3B}"/>
    <cellStyle name="Normal 9 2 2 2 4" xfId="17405" xr:uid="{B7D44B31-C3B8-4A2F-A24E-55354C5A9C22}"/>
    <cellStyle name="Normal 9 2 2 2 5" xfId="36177" xr:uid="{CD4279A4-F6E4-4351-914C-8198366ED26C}"/>
    <cellStyle name="Normal 9 2 2 2 6" xfId="54867" xr:uid="{10EAD6A4-8B4C-4CB0-BF0A-4B0198B678AA}"/>
    <cellStyle name="Normal 9 2 2 2 7" xfId="62712" xr:uid="{567B044D-A85F-4434-84B7-9E312038A7A3}"/>
    <cellStyle name="Normal 9 2 2 3" xfId="12587" xr:uid="{E9814B36-106A-4689-BAD8-E13C584DDF10}"/>
    <cellStyle name="Normal 9 2 2 3 2" xfId="31376" xr:uid="{053F977B-D76D-4A5C-9E0A-839F18D62279}"/>
    <cellStyle name="Normal 9 2 2 3 2 2" xfId="50138" xr:uid="{A0508368-87DE-4D86-B360-4C826A0CE0D1}"/>
    <cellStyle name="Normal 9 2 2 3 3" xfId="21985" xr:uid="{EC7A9D66-C1A6-47A7-BE39-6C96B6EDBFE4}"/>
    <cellStyle name="Normal 9 2 2 3 4" xfId="40757" xr:uid="{93804D66-A7EB-4A25-97CE-10FB89E9F4FA}"/>
    <cellStyle name="Normal 9 2 2 3 5" xfId="54868" xr:uid="{CD170967-07FB-45CA-BC79-DAFA7BC10E30}"/>
    <cellStyle name="Normal 9 2 2 3 6" xfId="62713" xr:uid="{A822BD7B-8FE0-4857-B9E6-40D64909A5E8}"/>
    <cellStyle name="Normal 9 2 2 4" xfId="9491" xr:uid="{20281AF1-A983-4E71-A500-BB8E6DE9B193}"/>
    <cellStyle name="Normal 9 2 2 4 2" xfId="28347" xr:uid="{6973C40E-6032-4D12-AC69-8FC4B6903B98}"/>
    <cellStyle name="Normal 9 2 2 4 2 2" xfId="47109" xr:uid="{2AA7103E-2D39-421E-BC7F-024CE3FB53BD}"/>
    <cellStyle name="Normal 9 2 2 4 3" xfId="18956" xr:uid="{341FC378-B752-48A0-8157-4F65CDE57259}"/>
    <cellStyle name="Normal 9 2 2 4 4" xfId="37728" xr:uid="{7F748A1C-B549-4F5A-BB29-132A4549548D}"/>
    <cellStyle name="Normal 9 2 2 5" xfId="24231" xr:uid="{363F9C39-EFCC-4481-BD07-AD3A84BF05D7}"/>
    <cellStyle name="Normal 9 2 2 5 2" xfId="42994" xr:uid="{F8B9C938-2934-4B68-8FBC-070E2C7123BC}"/>
    <cellStyle name="Normal 9 2 2 6" xfId="14840" xr:uid="{704EDE1A-7FB0-45D5-8564-B14EBE6BF550}"/>
    <cellStyle name="Normal 9 2 2 7" xfId="33613" xr:uid="{13047491-D3C9-4651-BC36-86B9CB997B26}"/>
    <cellStyle name="Normal 9 2 2 8" xfId="51839" xr:uid="{40B38498-02F1-4764-A9AB-6430B0DB2557}"/>
    <cellStyle name="Normal 9 2 2 9" xfId="5184" xr:uid="{3999B108-8390-47A9-BAA3-1CCB5D217B9D}"/>
    <cellStyle name="Normal 9 2 3" xfId="5960" xr:uid="{08BA78FA-91B0-4E4E-BFBF-FE4C7FCA04FC}"/>
    <cellStyle name="Normal 9 2 3 2" xfId="12588" xr:uid="{B3F59709-9EF5-4AFD-915B-3F84A7BCC830}"/>
    <cellStyle name="Normal 9 2 3 2 2" xfId="31377" xr:uid="{3A3490AE-7543-4940-A772-B6B3BF93C02B}"/>
    <cellStyle name="Normal 9 2 3 2 2 2" xfId="50139" xr:uid="{FDF5CF05-9D42-4206-A536-BC81C1A6E3C1}"/>
    <cellStyle name="Normal 9 2 3 2 3" xfId="21986" xr:uid="{6849A0D0-7D79-44C2-93B7-3E1D5CB377DE}"/>
    <cellStyle name="Normal 9 2 3 2 4" xfId="40758" xr:uid="{9B6C3D4E-3F82-4EA0-8FEC-FB96B6E0192B}"/>
    <cellStyle name="Normal 9 2 3 3" xfId="25007" xr:uid="{4F459056-6169-4B28-8048-7CC862730C1C}"/>
    <cellStyle name="Normal 9 2 3 3 2" xfId="43769" xr:uid="{E1D56358-0579-4019-A847-22BCE0C5CA9F}"/>
    <cellStyle name="Normal 9 2 3 4" xfId="15616" xr:uid="{290659D1-33B8-4442-97CD-8E75AF9F4C02}"/>
    <cellStyle name="Normal 9 2 3 5" xfId="34388" xr:uid="{3179AABE-B9E9-4628-98D8-4AB3CCD6F2F0}"/>
    <cellStyle name="Normal 9 2 3 6" xfId="54869" xr:uid="{3CBEC1A9-CE9B-4837-BFB4-F4E2EC66E806}"/>
    <cellStyle name="Normal 9 2 3 7" xfId="62714" xr:uid="{EC4A2AB4-98D6-4CA9-A732-830F17BF7042}"/>
    <cellStyle name="Normal 9 2 4" xfId="4409" xr:uid="{854BB3A8-D709-4915-9E2C-6A41F329A30D}"/>
    <cellStyle name="Normal 9 2 4 2" xfId="12589" xr:uid="{645E3ED6-904E-421D-B4BC-B0FE99A26EDD}"/>
    <cellStyle name="Normal 9 2 4 2 2" xfId="31378" xr:uid="{BAC89FF2-E420-4F42-ADFB-27E0DF6F650A}"/>
    <cellStyle name="Normal 9 2 4 2 2 2" xfId="50140" xr:uid="{986978E5-B380-41FD-A07D-B634A2824967}"/>
    <cellStyle name="Normal 9 2 4 2 3" xfId="21987" xr:uid="{06280CA1-225F-4751-A0BA-8CFEE13C7CF1}"/>
    <cellStyle name="Normal 9 2 4 2 4" xfId="40759" xr:uid="{F807836C-A375-48AF-84A6-986928F58BFA}"/>
    <cellStyle name="Normal 9 2 4 3" xfId="23456" xr:uid="{6A1599E1-3B63-40C6-94A8-F40A7AEA001C}"/>
    <cellStyle name="Normal 9 2 4 3 2" xfId="42219" xr:uid="{32072965-9E86-4EFE-8FC0-D31DD6AEBE26}"/>
    <cellStyle name="Normal 9 2 4 4" xfId="14065" xr:uid="{2F3C8842-8258-4A1E-AEE8-015A5D5B12D1}"/>
    <cellStyle name="Normal 9 2 4 5" xfId="32838" xr:uid="{D55D2ACF-4D4A-4A88-B593-771D9CAB37F4}"/>
    <cellStyle name="Normal 9 2 4 6" xfId="54870" xr:uid="{56BDC05F-A430-43A7-8343-F5AB8341E47C}"/>
    <cellStyle name="Normal 9 2 4 7" xfId="62715" xr:uid="{E73F2763-120F-43F1-AA5D-D6B97F3292C3}"/>
    <cellStyle name="Normal 9 2 5" xfId="7761" xr:uid="{81E4833B-AE4D-41A9-903F-A260D5486DEF}"/>
    <cellStyle name="Normal 9 2 5 2" xfId="26795" xr:uid="{514932B2-46AE-4CC1-8D5A-21972DA2D4BA}"/>
    <cellStyle name="Normal 9 2 5 2 2" xfId="45557" xr:uid="{7E987E8A-7762-4B9A-B3FC-2C41C17C4116}"/>
    <cellStyle name="Normal 9 2 5 3" xfId="17404" xr:uid="{7E4C06E1-D0DA-471B-A34C-FCC476168E7E}"/>
    <cellStyle name="Normal 9 2 5 4" xfId="36176" xr:uid="{45405894-2BF3-4100-99CC-534FC1FB476B}"/>
    <cellStyle name="Normal 9 2 6" xfId="9490" xr:uid="{1CD4A755-92EE-4EDD-80D5-8F43243B679A}"/>
    <cellStyle name="Normal 9 2 6 2" xfId="28346" xr:uid="{22C552E8-B415-4910-8405-3D02C836B5B1}"/>
    <cellStyle name="Normal 9 2 6 2 2" xfId="47108" xr:uid="{B30BC82A-47A3-4BE1-AAA6-A4C484B04843}"/>
    <cellStyle name="Normal 9 2 6 3" xfId="18955" xr:uid="{17849A90-AF08-4C1B-98CF-E29971DCC633}"/>
    <cellStyle name="Normal 9 2 6 4" xfId="37727" xr:uid="{542EE129-78CE-4CDD-BA55-3175339C2C56}"/>
    <cellStyle name="Normal 9 2 7" xfId="22992" xr:uid="{C344391C-8D01-44DA-BA56-04FAB79AD6AE}"/>
    <cellStyle name="Normal 9 2 7 2" xfId="41760" xr:uid="{EAE03DDF-DCBB-4755-85DF-FA3C49F0C62E}"/>
    <cellStyle name="Normal 9 2 8" xfId="13601" xr:uid="{B3F4B355-B83C-4283-943F-4D35A06FF0EE}"/>
    <cellStyle name="Normal 9 2 9" xfId="32379" xr:uid="{E9BFE1AB-59B5-44D5-91ED-B12E254B8398}"/>
    <cellStyle name="Normal 9 3" xfId="487" xr:uid="{00000000-0005-0000-0000-0000EA010000}"/>
    <cellStyle name="Normal 9 3 10" xfId="51840" xr:uid="{826744BD-F01D-4839-8F23-656831589C1D}"/>
    <cellStyle name="Normal 9 3 11" xfId="3947" xr:uid="{5447C9D6-605B-43C0-BE50-702D56197766}"/>
    <cellStyle name="Normal 9 3 12" xfId="58388" xr:uid="{7AFE762D-8D7D-4C34-B58D-3171EF172F24}"/>
    <cellStyle name="Normal 9 3 13" xfId="3140" xr:uid="{68C4A213-3638-4882-9DC4-07A9E2949325}"/>
    <cellStyle name="Normal 9 3 2" xfId="3141" xr:uid="{27C4518D-12D0-435D-90AB-75F7912B3A2A}"/>
    <cellStyle name="Normal 9 3 2 10" xfId="58389" xr:uid="{FB414186-833F-44E1-97B1-09AEF59B9099}"/>
    <cellStyle name="Normal 9 3 2 2" xfId="7764" xr:uid="{14A4680B-0617-4978-8A63-59E0FFF0F925}"/>
    <cellStyle name="Normal 9 3 2 2 2" xfId="12590" xr:uid="{C8C7D739-CB0C-4718-BC73-21242B3DFB0D}"/>
    <cellStyle name="Normal 9 3 2 2 2 2" xfId="31379" xr:uid="{AECE7F9B-DAA5-4C8C-B29F-4B339063F201}"/>
    <cellStyle name="Normal 9 3 2 2 2 2 2" xfId="50141" xr:uid="{E6AABC7B-AF42-4049-85FC-D168D6400BF2}"/>
    <cellStyle name="Normal 9 3 2 2 2 3" xfId="21988" xr:uid="{7249156C-3416-4243-995C-C007FA5E7C17}"/>
    <cellStyle name="Normal 9 3 2 2 2 4" xfId="40760" xr:uid="{D05D35A6-D5EB-489F-B328-CECA08CC6C60}"/>
    <cellStyle name="Normal 9 3 2 2 3" xfId="26798" xr:uid="{D507038D-CD47-4966-84CF-6825BA62853B}"/>
    <cellStyle name="Normal 9 3 2 2 3 2" xfId="45560" xr:uid="{5857FC84-FCB1-4C59-B820-9B41262CEFC7}"/>
    <cellStyle name="Normal 9 3 2 2 4" xfId="17407" xr:uid="{F4543093-325E-4F3C-B26C-20A13826789A}"/>
    <cellStyle name="Normal 9 3 2 2 5" xfId="36179" xr:uid="{B5D2C237-B2F6-479A-A2FB-FE320217BB10}"/>
    <cellStyle name="Normal 9 3 2 2 6" xfId="54871" xr:uid="{121723B2-CC19-4028-8350-EEC0C3304FBA}"/>
    <cellStyle name="Normal 9 3 2 2 7" xfId="62716" xr:uid="{6A5A56EC-58BE-406A-8FFB-9BFAEBAA779D}"/>
    <cellStyle name="Normal 9 3 2 3" xfId="12591" xr:uid="{44030092-4766-4EF3-A73E-C67DBA2DE945}"/>
    <cellStyle name="Normal 9 3 2 3 2" xfId="31380" xr:uid="{B9960E9F-64C4-4E83-B049-180272580AF9}"/>
    <cellStyle name="Normal 9 3 2 3 2 2" xfId="50142" xr:uid="{27557536-D38F-4FBD-AA5F-2503FF1E0485}"/>
    <cellStyle name="Normal 9 3 2 3 3" xfId="21989" xr:uid="{8CE51B23-BC62-449B-80FC-1922A89BB154}"/>
    <cellStyle name="Normal 9 3 2 3 4" xfId="40761" xr:uid="{EDDD9C56-6CA0-4060-A626-17AF24DB122F}"/>
    <cellStyle name="Normal 9 3 2 3 5" xfId="54872" xr:uid="{494325A8-922D-4DB6-A85C-F0BC9FC70F71}"/>
    <cellStyle name="Normal 9 3 2 3 6" xfId="62717" xr:uid="{34D0FBB0-1870-46FC-A38D-EC7D4AD95A7D}"/>
    <cellStyle name="Normal 9 3 2 4" xfId="9493" xr:uid="{35F1891D-0C40-474D-BCFD-F3BFF8AA4281}"/>
    <cellStyle name="Normal 9 3 2 4 2" xfId="28349" xr:uid="{962D980E-07C8-4594-BD96-36C8DBB682C2}"/>
    <cellStyle name="Normal 9 3 2 4 2 2" xfId="47111" xr:uid="{FCC83CA3-AD08-4358-916F-4AA9F4DC0ABD}"/>
    <cellStyle name="Normal 9 3 2 4 3" xfId="18958" xr:uid="{CFEB9E31-B648-481C-8981-3092F4463340}"/>
    <cellStyle name="Normal 9 3 2 4 4" xfId="37730" xr:uid="{2ADEC0EC-918B-46B1-B120-A3C9BA7F1154}"/>
    <cellStyle name="Normal 9 3 2 5" xfId="24449" xr:uid="{B1ABF7EB-DCD5-4619-9A3F-A4151A2DCAE3}"/>
    <cellStyle name="Normal 9 3 2 5 2" xfId="43212" xr:uid="{272C7B3A-8DC8-44D7-97EC-5D4770F141AB}"/>
    <cellStyle name="Normal 9 3 2 6" xfId="15058" xr:uid="{B8541755-90B2-4616-81C7-D42119810188}"/>
    <cellStyle name="Normal 9 3 2 7" xfId="33831" xr:uid="{53CF8149-40DD-46E0-B180-28A8120D969F}"/>
    <cellStyle name="Normal 9 3 2 8" xfId="51841" xr:uid="{7D6D0043-8522-4A5C-83E5-8BAC3A79F8FE}"/>
    <cellStyle name="Normal 9 3 2 9" xfId="5402" xr:uid="{2D073D79-517B-45C3-A7F0-E9D3F25E9ECE}"/>
    <cellStyle name="Normal 9 3 3" xfId="6178" xr:uid="{6A92E20A-E7B5-48C7-8500-59D57BA3B6F8}"/>
    <cellStyle name="Normal 9 3 3 2" xfId="12592" xr:uid="{EA0E1CF3-A815-402F-8589-2A84DB389C2C}"/>
    <cellStyle name="Normal 9 3 3 2 2" xfId="31381" xr:uid="{3A7571AB-BA72-4BE0-8A89-728DC8881E16}"/>
    <cellStyle name="Normal 9 3 3 2 2 2" xfId="50143" xr:uid="{1345484D-7338-4CC6-A119-EAC0833DA9FC}"/>
    <cellStyle name="Normal 9 3 3 2 3" xfId="21990" xr:uid="{380C8CDF-A553-458F-A795-8C3A9DA2DA9F}"/>
    <cellStyle name="Normal 9 3 3 2 4" xfId="40762" xr:uid="{492714B6-F34C-4A44-82FC-1DAAAF7AEA7E}"/>
    <cellStyle name="Normal 9 3 3 3" xfId="25225" xr:uid="{CE6569AA-BBCC-4B31-AA01-B84DB84177AB}"/>
    <cellStyle name="Normal 9 3 3 3 2" xfId="43987" xr:uid="{04FEE231-95DB-41A1-A6C0-A5B5CBBE7744}"/>
    <cellStyle name="Normal 9 3 3 4" xfId="15834" xr:uid="{8CA2DFE8-94BE-422B-AF39-89073422FC17}"/>
    <cellStyle name="Normal 9 3 3 5" xfId="34606" xr:uid="{B7D2E4B1-A02E-4970-895E-E2FA03FFC6E5}"/>
    <cellStyle name="Normal 9 3 3 6" xfId="54873" xr:uid="{0293FB8F-61DD-481A-9651-E28863654E08}"/>
    <cellStyle name="Normal 9 3 3 7" xfId="62718" xr:uid="{CCCE368E-660C-483D-9A9F-7AA3A53BE542}"/>
    <cellStyle name="Normal 9 3 4" xfId="4627" xr:uid="{BF0872C8-6126-4C4A-B7D0-8380DBB3882C}"/>
    <cellStyle name="Normal 9 3 4 2" xfId="12593" xr:uid="{1C6751DA-F40B-4931-845D-28457B79A37E}"/>
    <cellStyle name="Normal 9 3 4 2 2" xfId="31382" xr:uid="{71CBE0DC-447D-4F96-B27D-62F84CED33BF}"/>
    <cellStyle name="Normal 9 3 4 2 2 2" xfId="50144" xr:uid="{85BFC4B2-EAC4-45A4-8823-0CBAF63CB29C}"/>
    <cellStyle name="Normal 9 3 4 2 3" xfId="21991" xr:uid="{39171A2C-9999-42CA-A22F-31858B84FC51}"/>
    <cellStyle name="Normal 9 3 4 2 4" xfId="40763" xr:uid="{400FB322-6B02-442A-8682-50F4CB22810E}"/>
    <cellStyle name="Normal 9 3 4 3" xfId="23674" xr:uid="{6A3B7AD3-5BBF-4A78-8952-533A04C4E5A5}"/>
    <cellStyle name="Normal 9 3 4 3 2" xfId="42437" xr:uid="{6EBB23DC-3E0E-4240-B288-30E2121298DB}"/>
    <cellStyle name="Normal 9 3 4 4" xfId="14283" xr:uid="{ADBDD633-913D-47AB-9411-D3A1945163D7}"/>
    <cellStyle name="Normal 9 3 4 5" xfId="33056" xr:uid="{9F274A68-28D6-439A-91E7-8F89777748C2}"/>
    <cellStyle name="Normal 9 3 4 6" xfId="54874" xr:uid="{4E772DFF-05F9-4E27-B2E5-F39E00ACF72C}"/>
    <cellStyle name="Normal 9 3 4 7" xfId="62719" xr:uid="{49773CF6-7305-47E9-ACE1-271674D7B061}"/>
    <cellStyle name="Normal 9 3 5" xfId="7763" xr:uid="{0BB98CB4-EF95-4854-8C8A-FB0CE0F3ED25}"/>
    <cellStyle name="Normal 9 3 5 2" xfId="26797" xr:uid="{6F353C54-166F-48E0-9355-EDBBE1255923}"/>
    <cellStyle name="Normal 9 3 5 2 2" xfId="45559" xr:uid="{CBE3F821-F6FC-4F8E-8E42-B34B2E94324C}"/>
    <cellStyle name="Normal 9 3 5 3" xfId="17406" xr:uid="{FDF1B5C5-EF51-4446-9BB8-6BC1C13ED450}"/>
    <cellStyle name="Normal 9 3 5 4" xfId="36178" xr:uid="{36DAB6A0-404A-4A06-BF7F-F6305F9BC2E3}"/>
    <cellStyle name="Normal 9 3 6" xfId="9492" xr:uid="{06FA7C87-146A-4460-B414-7165E2C94A4A}"/>
    <cellStyle name="Normal 9 3 6 2" xfId="28348" xr:uid="{2542441A-CF6A-49E1-A227-D45FD935B8C3}"/>
    <cellStyle name="Normal 9 3 6 2 2" xfId="47110" xr:uid="{339ED470-F568-41C8-9FD9-7C03FA8812E1}"/>
    <cellStyle name="Normal 9 3 6 3" xfId="18957" xr:uid="{C256447D-BE08-453C-800E-13CF82260FD8}"/>
    <cellStyle name="Normal 9 3 6 4" xfId="37729" xr:uid="{272EFD3E-3112-418B-B88B-49602741F98A}"/>
    <cellStyle name="Normal 9 3 7" xfId="22993" xr:uid="{CEAA084E-3AEF-460A-BC1F-C4866EAC18A0}"/>
    <cellStyle name="Normal 9 3 7 2" xfId="41761" xr:uid="{6D9597A2-1EBC-46A1-944F-B22B95E8E845}"/>
    <cellStyle name="Normal 9 3 8" xfId="13602" xr:uid="{3DBA0EDF-9784-453F-B94C-D68E80453791}"/>
    <cellStyle name="Normal 9 3 9" xfId="32380" xr:uid="{4A9E5245-358A-4C17-BDD9-DE6A9D1FBADE}"/>
    <cellStyle name="Normal 9 4" xfId="488" xr:uid="{00000000-0005-0000-0000-0000EB010000}"/>
    <cellStyle name="Normal 9 4 10" xfId="58390" xr:uid="{1C46CF71-3DEF-451B-8EF3-41F15FA7D144}"/>
    <cellStyle name="Normal 9 4 11" xfId="3142" xr:uid="{F0F14169-ACCC-47A5-B31B-894476439CD2}"/>
    <cellStyle name="Normal 9 4 2" xfId="7765" xr:uid="{E63CE639-DBB0-4931-9BB5-6E69F7338830}"/>
    <cellStyle name="Normal 9 4 2 2" xfId="12594" xr:uid="{62F68C79-2C60-42A5-84C1-CACEEDDBDBC1}"/>
    <cellStyle name="Normal 9 4 2 2 2" xfId="31383" xr:uid="{9E395AEB-FFDE-4E7E-B729-C7E5189B8330}"/>
    <cellStyle name="Normal 9 4 2 2 2 2" xfId="50145" xr:uid="{3317318F-75C9-4C75-ADE7-89A300F46FFF}"/>
    <cellStyle name="Normal 9 4 2 2 3" xfId="21992" xr:uid="{8327C17C-470A-4057-8600-57D72E3AE262}"/>
    <cellStyle name="Normal 9 4 2 2 4" xfId="40764" xr:uid="{85F52EC9-AD51-4EC1-A907-614FA8751123}"/>
    <cellStyle name="Normal 9 4 2 3" xfId="26799" xr:uid="{C79ACE5D-ACF4-4AE3-8F67-9C3E14E2F7F2}"/>
    <cellStyle name="Normal 9 4 2 3 2" xfId="45561" xr:uid="{15755456-8FCD-45A7-8DF1-6EDB56255996}"/>
    <cellStyle name="Normal 9 4 2 4" xfId="17408" xr:uid="{EF6F340D-6BE2-448D-8D5D-FC8BA4AB07AF}"/>
    <cellStyle name="Normal 9 4 2 5" xfId="36180" xr:uid="{FD026A7E-04BD-487A-A0B0-8E1FF1BF42BA}"/>
    <cellStyle name="Normal 9 4 2 6" xfId="54875" xr:uid="{2D434BF7-15E8-4B7A-A837-38CB6A5AA863}"/>
    <cellStyle name="Normal 9 4 2 7" xfId="62720" xr:uid="{336819EB-D042-4390-A338-AA3FBFAFA7A3}"/>
    <cellStyle name="Normal 9 4 3" xfId="12595" xr:uid="{9916C3BB-BE00-4F2A-AF06-02A2E2360B1C}"/>
    <cellStyle name="Normal 9 4 3 2" xfId="31384" xr:uid="{519F778F-C20B-4D13-82E7-B02C4DA249A1}"/>
    <cellStyle name="Normal 9 4 3 2 2" xfId="50146" xr:uid="{CAB16D9B-3F4A-4F8E-BDF3-1A3C55F6101E}"/>
    <cellStyle name="Normal 9 4 3 3" xfId="21993" xr:uid="{80890051-0B46-4178-B303-04FCBD0B8C0C}"/>
    <cellStyle name="Normal 9 4 3 4" xfId="40765" xr:uid="{F1D048FE-AA2A-4A6F-9ADB-A9157EA7CEDC}"/>
    <cellStyle name="Normal 9 4 3 5" xfId="54876" xr:uid="{76C2AEE7-2803-4E01-BF39-7C522E268BA2}"/>
    <cellStyle name="Normal 9 4 3 6" xfId="62721" xr:uid="{42FE1C18-5677-4141-93D1-F6105BD81B14}"/>
    <cellStyle name="Normal 9 4 4" xfId="9494" xr:uid="{AE1D0B49-CAC0-4C8E-B423-C480C8652BC7}"/>
    <cellStyle name="Normal 9 4 4 2" xfId="28350" xr:uid="{1793E72F-861C-432E-9813-83590F785C4B}"/>
    <cellStyle name="Normal 9 4 4 2 2" xfId="47112" xr:uid="{056FBE7C-AB9E-4F47-9112-407E399977CF}"/>
    <cellStyle name="Normal 9 4 4 3" xfId="18959" xr:uid="{A7FF41EC-D8BB-4ACF-B117-3B91C2A7C230}"/>
    <cellStyle name="Normal 9 4 4 4" xfId="37731" xr:uid="{7D0266F0-AD37-4958-8D7D-FB6F1FA2B429}"/>
    <cellStyle name="Normal 9 4 5" xfId="24016" xr:uid="{58E64C23-735F-405D-B40B-CFF49DD06C3E}"/>
    <cellStyle name="Normal 9 4 5 2" xfId="42779" xr:uid="{1966E52A-95BE-4E07-BD74-E0C61205770D}"/>
    <cellStyle name="Normal 9 4 6" xfId="14625" xr:uid="{EE2F9CDF-2179-4B50-98F9-8EECEBFB9D8A}"/>
    <cellStyle name="Normal 9 4 7" xfId="33398" xr:uid="{1B9E0BD7-08E9-4D60-8797-F49E01260BD5}"/>
    <cellStyle name="Normal 9 4 8" xfId="51842" xr:uid="{36B99B3D-BF4B-4476-9FBA-8A3C9D788565}"/>
    <cellStyle name="Normal 9 4 9" xfId="4969" xr:uid="{5202527A-D191-4682-9CEF-23BDA9542B96}"/>
    <cellStyle name="Normal 9 5" xfId="5745" xr:uid="{280C7BC1-4BE2-471E-B49E-EEB746EF4EB0}"/>
    <cellStyle name="Normal 9 5 2" xfId="12596" xr:uid="{EC567D58-31FB-4C20-BF66-CC8A4E921332}"/>
    <cellStyle name="Normal 9 5 2 2" xfId="31385" xr:uid="{8FC8E7C9-0EC5-4C05-87C4-A37B8F9F9C4F}"/>
    <cellStyle name="Normal 9 5 2 2 2" xfId="50147" xr:uid="{26538AF4-3112-4C04-AD14-CC27DF81C2CB}"/>
    <cellStyle name="Normal 9 5 2 3" xfId="21994" xr:uid="{63771133-DE16-4FAF-A845-5A3E0D373ABC}"/>
    <cellStyle name="Normal 9 5 2 4" xfId="40766" xr:uid="{F746AD60-B94A-4407-B241-C383E23D3F3C}"/>
    <cellStyle name="Normal 9 5 3" xfId="24792" xr:uid="{E962B234-83F1-4633-B5D3-20DEBE78233C}"/>
    <cellStyle name="Normal 9 5 3 2" xfId="43554" xr:uid="{53894199-0CBE-4426-BDA2-C7F67931580D}"/>
    <cellStyle name="Normal 9 5 4" xfId="15401" xr:uid="{AEAD248F-D02F-4E07-8267-1150632F3FC6}"/>
    <cellStyle name="Normal 9 5 5" xfId="34173" xr:uid="{9B61DE54-A9DA-4533-A4DF-1C0D06451AE1}"/>
    <cellStyle name="Normal 9 5 6" xfId="54877" xr:uid="{5221E6F4-741A-4188-95BA-0E55A5CE58B8}"/>
    <cellStyle name="Normal 9 5 7" xfId="58391" xr:uid="{787A74BA-8D49-4FE7-A0A6-95C988E63478}"/>
    <cellStyle name="Normal 9 6" xfId="4194" xr:uid="{20729D74-35E6-4280-85BA-616C810EEE63}"/>
    <cellStyle name="Normal 9 6 2" xfId="12597" xr:uid="{F53C3914-AA1C-4FB4-B8C3-DA80D76EAC07}"/>
    <cellStyle name="Normal 9 6 2 2" xfId="31386" xr:uid="{0F1CB361-F388-459E-AFF0-DA16270F98E2}"/>
    <cellStyle name="Normal 9 6 2 2 2" xfId="50148" xr:uid="{ED664E95-F9E8-44D3-9B76-70DC4FB071A2}"/>
    <cellStyle name="Normal 9 6 2 3" xfId="21995" xr:uid="{326BC160-E732-4221-8D76-72C4FB7FFA40}"/>
    <cellStyle name="Normal 9 6 2 4" xfId="40767" xr:uid="{524CEFA3-DE47-4E26-84C1-2015FE7C52DD}"/>
    <cellStyle name="Normal 9 6 3" xfId="23241" xr:uid="{3E3BBA00-D2B2-4B1E-8566-18A2EF0FC8D7}"/>
    <cellStyle name="Normal 9 6 3 2" xfId="42004" xr:uid="{CBEACF6F-69D7-45D6-BC9B-333184F41600}"/>
    <cellStyle name="Normal 9 6 4" xfId="13850" xr:uid="{F22FDA3A-12E7-4EFA-B95E-5F6CEE69DBDE}"/>
    <cellStyle name="Normal 9 6 5" xfId="32623" xr:uid="{05FC0B49-5C07-4A20-9708-C1DA0544473E}"/>
    <cellStyle name="Normal 9 6 6" xfId="54878" xr:uid="{9E1B1E91-696F-4FC5-874F-803076268CC6}"/>
    <cellStyle name="Normal 9 6 7" xfId="62722" xr:uid="{29A3755D-C2B8-49AF-B37A-F86ABC2ACC46}"/>
    <cellStyle name="Normal 9 7" xfId="7760" xr:uid="{7B9D4267-CADA-4C1B-BE01-075CC2AC9180}"/>
    <cellStyle name="Normal 9 7 2" xfId="26794" xr:uid="{E65E8339-6820-4101-B560-BA60D069CE4A}"/>
    <cellStyle name="Normal 9 7 2 2" xfId="45556" xr:uid="{61962242-0437-4715-A6D9-16281F30B42D}"/>
    <cellStyle name="Normal 9 7 3" xfId="17403" xr:uid="{5D734583-04F8-4BE8-A19F-52C25ACFE227}"/>
    <cellStyle name="Normal 9 7 4" xfId="36175" xr:uid="{A164E5F0-0F9C-4B1A-ABA0-8A35AF0966A6}"/>
    <cellStyle name="Normal 9 8" xfId="8070" xr:uid="{1DEEC615-5D96-46BE-B608-B61842ADF3FE}"/>
    <cellStyle name="Normal 9 9" xfId="9489" xr:uid="{79B7F7B2-0626-468F-9BFD-7799F87FBAD6}"/>
    <cellStyle name="Normal 9 9 2" xfId="28345" xr:uid="{F99DE5EA-0D24-492E-8DFE-A0515867FA3E}"/>
    <cellStyle name="Normal 9 9 2 2" xfId="47107" xr:uid="{EA83B948-B737-4496-A14A-64A18E977FD6}"/>
    <cellStyle name="Normal 9 9 3" xfId="18954" xr:uid="{F81CB0D8-064E-440A-9380-B15D535A2467}"/>
    <cellStyle name="Normal 9 9 4" xfId="37726" xr:uid="{9CC24F1D-60A0-44A0-8FF9-396718AB909B}"/>
    <cellStyle name="Normal 9_דוח מס 2012" xfId="489" xr:uid="{00000000-0005-0000-0000-0000EC010000}"/>
    <cellStyle name="Normal_TRAVEL99" xfId="4" xr:uid="{00000000-0005-0000-0000-0000ED010000}"/>
    <cellStyle name="Note 10" xfId="58392" xr:uid="{CA73D431-F8A5-416C-B400-8EC54A71040B}"/>
    <cellStyle name="Note 10 2" xfId="58393" xr:uid="{69BA1E24-7BEB-4AD5-9871-CF036186B665}"/>
    <cellStyle name="Note 10 3" xfId="58394" xr:uid="{6C60B917-45F1-4092-B7A0-26FC57FBB467}"/>
    <cellStyle name="Note 10 4" xfId="58395" xr:uid="{179A8571-5FBD-458C-8F72-AAEE3BC02D73}"/>
    <cellStyle name="Note 10 5" xfId="58396" xr:uid="{5671FD3C-F0DC-4221-8C7A-86622C534917}"/>
    <cellStyle name="Note 11" xfId="58397" xr:uid="{07D1CBB4-A4DD-48B2-8B59-D95982030A52}"/>
    <cellStyle name="Note 11 2" xfId="58398" xr:uid="{F83D390C-115F-4D16-AD52-2701203C1998}"/>
    <cellStyle name="Note 11 3" xfId="58399" xr:uid="{9F8B65CF-1B93-4F82-91D4-405305BA70C7}"/>
    <cellStyle name="Note 11 4" xfId="58400" xr:uid="{E84C9D48-BF4C-456B-8C43-70EE17493C98}"/>
    <cellStyle name="Note 11 5" xfId="58401" xr:uid="{5BB7167F-4258-49AF-98C5-266D8EB150A7}"/>
    <cellStyle name="Note 12" xfId="58402" xr:uid="{DF8C18E3-BA25-4737-AF9E-9998F5FA9112}"/>
    <cellStyle name="Note 12 2" xfId="58403" xr:uid="{96443929-1446-48A2-A671-6D66EFAD368C}"/>
    <cellStyle name="Note 13" xfId="58404" xr:uid="{79AA65E4-4FBD-487E-AC9B-930FCD726D1F}"/>
    <cellStyle name="Note 13 2" xfId="58405" xr:uid="{3DAEECB7-9BEA-44E1-8930-73E74BA7BEA8}"/>
    <cellStyle name="Note 14" xfId="58406" xr:uid="{BF890C71-3A61-495F-B2C2-9747B9DC3F76}"/>
    <cellStyle name="Note 14 2" xfId="58407" xr:uid="{1A194245-996F-4B82-8EF9-FBD143DD3EEB}"/>
    <cellStyle name="Note 15" xfId="58408" xr:uid="{1531DAF2-BA5A-4A9C-96B5-373E2E7EE9DF}"/>
    <cellStyle name="Note 16" xfId="732" xr:uid="{717DAA79-D221-4B2A-9813-6FEE02B27804}"/>
    <cellStyle name="Note 2" xfId="490" xr:uid="{00000000-0005-0000-0000-0000EF010000}"/>
    <cellStyle name="Note 2 10" xfId="784" xr:uid="{D19E7971-EC9E-4720-A4A8-470670EF6093}"/>
    <cellStyle name="Note 2 11" xfId="630" xr:uid="{A772F605-609E-4639-9A1E-139098171B86}"/>
    <cellStyle name="Note 2 2" xfId="785" xr:uid="{631A0E78-F07F-4A85-AC91-48EA3C91741B}"/>
    <cellStyle name="Note 2 2 10" xfId="959" xr:uid="{577D11C1-FAA6-4FD4-AD0B-8A7794542C01}"/>
    <cellStyle name="Note 2 2 10 10" xfId="51843" xr:uid="{D80AE141-CE80-4553-B2E1-0B934C86B964}"/>
    <cellStyle name="Note 2 2 10 11" xfId="3949" xr:uid="{8D25ABBC-3E60-42B2-8E33-DCEE50BE3F04}"/>
    <cellStyle name="Note 2 2 10 12" xfId="59869" xr:uid="{C28F5B10-035C-487E-AAC0-0ED6D6880B6F}"/>
    <cellStyle name="Note 2 2 10 2" xfId="3143" xr:uid="{03D001B1-4207-49BA-990E-955AA469AA5D}"/>
    <cellStyle name="Note 2 2 10 2 10" xfId="59870" xr:uid="{26151B0B-ACAC-4263-854F-58C205F05D99}"/>
    <cellStyle name="Note 2 2 10 2 2" xfId="7767" xr:uid="{F7407BE2-8690-4B0E-BE7A-9573AB9A9F5A}"/>
    <cellStyle name="Note 2 2 10 2 2 2" xfId="12598" xr:uid="{46C41D34-9AF7-4AFA-BEE6-30E0EEE30E54}"/>
    <cellStyle name="Note 2 2 10 2 2 2 2" xfId="31387" xr:uid="{4D3FF7A2-44A8-4ADA-9E86-5EBACCE9A586}"/>
    <cellStyle name="Note 2 2 10 2 2 2 2 2" xfId="50149" xr:uid="{0563DCDC-AFEE-42C4-9882-4144E275AC44}"/>
    <cellStyle name="Note 2 2 10 2 2 2 3" xfId="21996" xr:uid="{7B30E248-C2B1-413F-9CFB-D29FBDB4DD74}"/>
    <cellStyle name="Note 2 2 10 2 2 2 4" xfId="40768" xr:uid="{81B41163-D5DA-4632-859C-E03CC937BB36}"/>
    <cellStyle name="Note 2 2 10 2 2 3" xfId="26801" xr:uid="{06E990BF-A9AB-4D5B-9EA2-402F6311136C}"/>
    <cellStyle name="Note 2 2 10 2 2 3 2" xfId="45563" xr:uid="{32A3EA4B-82B7-4295-8AB4-58C5EF17C49C}"/>
    <cellStyle name="Note 2 2 10 2 2 4" xfId="17410" xr:uid="{B592CB63-E3BC-4980-9303-503D0C58DE25}"/>
    <cellStyle name="Note 2 2 10 2 2 5" xfId="36182" xr:uid="{8598AC89-41E0-4FB6-AC16-F7426A6836D0}"/>
    <cellStyle name="Note 2 2 10 2 2 6" xfId="54879" xr:uid="{3EA73A69-A8A3-4EF9-84BF-D89EC1081B57}"/>
    <cellStyle name="Note 2 2 10 2 2 7" xfId="62723" xr:uid="{C3876F36-3C50-4670-A0AE-B08A98EC70D6}"/>
    <cellStyle name="Note 2 2 10 2 3" xfId="12599" xr:uid="{5002E1F8-06E5-4CD8-8FE2-A56A8D7550F7}"/>
    <cellStyle name="Note 2 2 10 2 3 2" xfId="31388" xr:uid="{9C146418-18FE-47A0-B60C-394963180DEE}"/>
    <cellStyle name="Note 2 2 10 2 3 2 2" xfId="50150" xr:uid="{44FB328C-C6C9-4BF0-919F-9F674C0E2F64}"/>
    <cellStyle name="Note 2 2 10 2 3 3" xfId="21997" xr:uid="{16D2620E-98A2-490F-A194-15ECF7D3AE1D}"/>
    <cellStyle name="Note 2 2 10 2 3 4" xfId="40769" xr:uid="{BA259EF2-A903-4DA6-8702-37C1FDBECC06}"/>
    <cellStyle name="Note 2 2 10 2 3 5" xfId="54880" xr:uid="{11571D81-669E-43DD-8159-22A5AED9CF13}"/>
    <cellStyle name="Note 2 2 10 2 3 6" xfId="62724" xr:uid="{0D71D319-2CF8-42AD-87E9-2F750594E41B}"/>
    <cellStyle name="Note 2 2 10 2 4" xfId="9496" xr:uid="{6863A02A-B005-4DF7-A4C5-C7958B6B2E8A}"/>
    <cellStyle name="Note 2 2 10 2 4 2" xfId="28352" xr:uid="{F93C81F6-EE09-436F-86CA-4F16B944A55C}"/>
    <cellStyle name="Note 2 2 10 2 4 2 2" xfId="47114" xr:uid="{FD2FDD62-7EA6-463B-B5AB-3370924CFB1D}"/>
    <cellStyle name="Note 2 2 10 2 4 3" xfId="18961" xr:uid="{5378332C-CA74-4C9C-AFBF-159F0D9F774B}"/>
    <cellStyle name="Note 2 2 10 2 4 4" xfId="37733" xr:uid="{C6B278C0-DB36-4E7C-AA4D-1C9FF31B7E22}"/>
    <cellStyle name="Note 2 2 10 2 5" xfId="24600" xr:uid="{9897CF46-EB2F-4118-BB8D-6C2C89A3B4CA}"/>
    <cellStyle name="Note 2 2 10 2 5 2" xfId="43362" xr:uid="{804C2FBE-3597-4FD4-AFE9-112C1B871D6F}"/>
    <cellStyle name="Note 2 2 10 2 6" xfId="15209" xr:uid="{2C384653-CF5F-4BE8-8B29-3F3702E5BDC3}"/>
    <cellStyle name="Note 2 2 10 2 7" xfId="33981" xr:uid="{0CA5EB9E-1D4C-4338-9BD6-A76CD39195F1}"/>
    <cellStyle name="Note 2 2 10 2 8" xfId="51844" xr:uid="{9C2CDBB5-4BEC-4690-AB2D-2A7BF527B9BC}"/>
    <cellStyle name="Note 2 2 10 2 9" xfId="5553" xr:uid="{34E3008F-D6E4-477E-8026-797A6FDF539A}"/>
    <cellStyle name="Note 2 2 10 3" xfId="6328" xr:uid="{8A74F469-EC79-4E14-9B3C-C7C2F9D1B01A}"/>
    <cellStyle name="Note 2 2 10 3 2" xfId="12600" xr:uid="{F8F0E622-7CAF-4814-8F40-23FD8529A4DD}"/>
    <cellStyle name="Note 2 2 10 3 2 2" xfId="31389" xr:uid="{BD9CE32C-4494-4BF1-9831-89CD0C1EE1E7}"/>
    <cellStyle name="Note 2 2 10 3 2 2 2" xfId="50151" xr:uid="{AFB745F5-5871-4848-B20F-F3DBA73659AF}"/>
    <cellStyle name="Note 2 2 10 3 2 3" xfId="21998" xr:uid="{F40D3D84-6C09-46BF-87EF-8FBED50354C1}"/>
    <cellStyle name="Note 2 2 10 3 2 4" xfId="40770" xr:uid="{7D9ACF8A-A292-4E5F-AF1E-CE3CE60B07E1}"/>
    <cellStyle name="Note 2 2 10 3 3" xfId="25375" xr:uid="{82F40962-5468-4A17-914F-BCAF5F2E5476}"/>
    <cellStyle name="Note 2 2 10 3 3 2" xfId="44137" xr:uid="{786F4423-5529-4A18-A05F-BA01A497EBE1}"/>
    <cellStyle name="Note 2 2 10 3 4" xfId="15984" xr:uid="{8425358F-E20A-44C2-859C-F6245D407ECD}"/>
    <cellStyle name="Note 2 2 10 3 5" xfId="34756" xr:uid="{CD7AEA62-9CBD-4F8F-A718-2F1FC00631D6}"/>
    <cellStyle name="Note 2 2 10 3 6" xfId="54881" xr:uid="{3D4CB1CC-2B01-4D78-B816-76EBB150FAA3}"/>
    <cellStyle name="Note 2 2 10 3 7" xfId="62725" xr:uid="{07D0728A-3420-499B-B524-69543D5841F7}"/>
    <cellStyle name="Note 2 2 10 4" xfId="4777" xr:uid="{C417E866-FE8B-44D3-BEC2-1E259E588C5B}"/>
    <cellStyle name="Note 2 2 10 4 2" xfId="12601" xr:uid="{59CDFCC0-495C-4304-A782-B64A5F8C3E39}"/>
    <cellStyle name="Note 2 2 10 4 2 2" xfId="31390" xr:uid="{56CCC1DC-25CE-4F45-8EDD-AF9FC715EDBB}"/>
    <cellStyle name="Note 2 2 10 4 2 2 2" xfId="50152" xr:uid="{E150E63D-1928-4EF4-9F60-81B05AA87082}"/>
    <cellStyle name="Note 2 2 10 4 2 3" xfId="21999" xr:uid="{080DB8EA-B431-4304-938A-DED57653EABB}"/>
    <cellStyle name="Note 2 2 10 4 2 4" xfId="40771" xr:uid="{39D7FFD5-7EAC-4162-9649-499A771BBA1C}"/>
    <cellStyle name="Note 2 2 10 4 3" xfId="23824" xr:uid="{07297791-2877-42A7-9205-FD13F79F8DCB}"/>
    <cellStyle name="Note 2 2 10 4 3 2" xfId="42587" xr:uid="{B834E059-EAF0-4740-8804-EAB8371DBC9E}"/>
    <cellStyle name="Note 2 2 10 4 4" xfId="14433" xr:uid="{E323A25A-2816-40D8-B9CC-E727E0844CAC}"/>
    <cellStyle name="Note 2 2 10 4 5" xfId="33206" xr:uid="{B1E96085-9765-4852-880A-F5A817B2F1F3}"/>
    <cellStyle name="Note 2 2 10 4 6" xfId="54882" xr:uid="{AE716386-5119-4045-8BD7-E8B7D2BBAF41}"/>
    <cellStyle name="Note 2 2 10 4 7" xfId="62726" xr:uid="{84024737-9D17-40DC-B0BA-2559C36D622E}"/>
    <cellStyle name="Note 2 2 10 5" xfId="7766" xr:uid="{A97E7FAB-5E90-40DE-878A-85C8B6C325E7}"/>
    <cellStyle name="Note 2 2 10 5 2" xfId="26800" xr:uid="{A92673FC-AC0B-4481-8B92-3968D9170937}"/>
    <cellStyle name="Note 2 2 10 5 2 2" xfId="45562" xr:uid="{E97450BF-FEFF-49B6-A149-8FC1FF323B0E}"/>
    <cellStyle name="Note 2 2 10 5 3" xfId="17409" xr:uid="{C23BD516-4A80-475A-A8AC-36F47A12504E}"/>
    <cellStyle name="Note 2 2 10 5 4" xfId="36181" xr:uid="{A06CCB30-A972-45A9-B5AE-82C8FE7944EB}"/>
    <cellStyle name="Note 2 2 10 6" xfId="9495" xr:uid="{8607A09D-D6DB-4774-BE74-FB1E39BE311F}"/>
    <cellStyle name="Note 2 2 10 6 2" xfId="28351" xr:uid="{1372CFC7-834F-4041-8F25-30ECD5624C83}"/>
    <cellStyle name="Note 2 2 10 6 2 2" xfId="47113" xr:uid="{B15A4EB4-7F88-4B1F-8985-E53A8F7F7CC9}"/>
    <cellStyle name="Note 2 2 10 6 3" xfId="18960" xr:uid="{F4EC5FB9-DDC1-4A4C-A89C-F7347730C5E4}"/>
    <cellStyle name="Note 2 2 10 6 4" xfId="37732" xr:uid="{B8FF9240-5E45-4571-BFBA-73DB3E31BD1F}"/>
    <cellStyle name="Note 2 2 10 7" xfId="22995" xr:uid="{CE3E5143-FE2A-4B0B-8DCA-0FCF42C0B3CF}"/>
    <cellStyle name="Note 2 2 10 7 2" xfId="41763" xr:uid="{607FC61F-07B3-423D-9721-A8B4635EE918}"/>
    <cellStyle name="Note 2 2 10 8" xfId="13604" xr:uid="{25705009-4662-4062-AE3E-714645E42D68}"/>
    <cellStyle name="Note 2 2 10 9" xfId="32382" xr:uid="{CE9409B2-6D79-4FD2-8D7A-38F251F883A4}"/>
    <cellStyle name="Note 2 2 11" xfId="3144" xr:uid="{54E9F43B-D409-419A-8670-E20A506F092B}"/>
    <cellStyle name="Note 2 2 11 2" xfId="4818" xr:uid="{315DA2A2-B1D4-4479-8C14-FCCBE182C68C}"/>
    <cellStyle name="Note 2 2 11 2 2" xfId="12602" xr:uid="{221F4D62-07AD-456D-A6CF-3615BDE0A7D7}"/>
    <cellStyle name="Note 2 2 11 2 2 2" xfId="31391" xr:uid="{7BB4A54A-FAC7-4492-9F58-A48BF9C82416}"/>
    <cellStyle name="Note 2 2 11 2 2 2 2" xfId="50153" xr:uid="{54F5F18B-AA51-45D6-8185-10F8C2CBBCF5}"/>
    <cellStyle name="Note 2 2 11 2 2 3" xfId="22000" xr:uid="{C4CEEF33-4E6A-44DF-8426-4FB339D6D057}"/>
    <cellStyle name="Note 2 2 11 2 2 4" xfId="40772" xr:uid="{E0712E1D-EB29-44E6-BAFF-213776F0395D}"/>
    <cellStyle name="Note 2 2 11 2 3" xfId="23865" xr:uid="{4D722B16-E164-4A87-A9D3-B4DB7F779FC6}"/>
    <cellStyle name="Note 2 2 11 2 3 2" xfId="42628" xr:uid="{97FEAC99-EB28-4DBD-800C-92FD03EB4F4D}"/>
    <cellStyle name="Note 2 2 11 2 4" xfId="14474" xr:uid="{37EFF23F-9878-4DFD-AA82-769107A5395A}"/>
    <cellStyle name="Note 2 2 11 2 5" xfId="33247" xr:uid="{B8854F51-A6A0-4496-8628-88777B09DF29}"/>
    <cellStyle name="Note 2 2 11 2 6" xfId="54883" xr:uid="{3A952500-B829-475A-A1AA-7D5D0BE53319}"/>
    <cellStyle name="Note 2 2 11 2 7" xfId="62727" xr:uid="{FEA272E9-C6F1-498B-B013-FB4B949B0D1C}"/>
    <cellStyle name="Note 2 2 11 3" xfId="7768" xr:uid="{A5C786AA-A344-492E-9904-CD87AAEB2DB2}"/>
    <cellStyle name="Note 2 2 11 3 2" xfId="12603" xr:uid="{C167E9E4-2C20-42B9-BCA0-421316384D94}"/>
    <cellStyle name="Note 2 2 11 3 2 2" xfId="31392" xr:uid="{0D7A87AD-C191-4825-B389-B091EBCBA9C0}"/>
    <cellStyle name="Note 2 2 11 3 2 2 2" xfId="50154" xr:uid="{7DC97ABE-5F05-4E90-9D62-44A88BA3428F}"/>
    <cellStyle name="Note 2 2 11 3 2 3" xfId="22001" xr:uid="{19B7BF06-6C17-4F46-98D7-A7B214BC206C}"/>
    <cellStyle name="Note 2 2 11 3 2 4" xfId="40773" xr:uid="{6598DA5F-67B2-4131-BCAB-FA368784CE48}"/>
    <cellStyle name="Note 2 2 11 3 3" xfId="26802" xr:uid="{3A85A83E-37EF-47F4-85B2-85F88480AB1B}"/>
    <cellStyle name="Note 2 2 11 3 3 2" xfId="45564" xr:uid="{E7065E02-984F-4171-BDA7-E4B9AEA8382B}"/>
    <cellStyle name="Note 2 2 11 3 4" xfId="17411" xr:uid="{3732CD4B-0201-43FB-B0A8-48D2485F3C88}"/>
    <cellStyle name="Note 2 2 11 3 5" xfId="36183" xr:uid="{E98BD627-A54C-4A99-B953-DAD980FB8592}"/>
    <cellStyle name="Note 2 2 11 3 6" xfId="54884" xr:uid="{26DD7BD7-732A-4A8C-9BBC-1B541A8F017E}"/>
    <cellStyle name="Note 2 2 11 3 7" xfId="62728" xr:uid="{1CCE9882-4784-415A-82B7-9DFC4183B9AA}"/>
    <cellStyle name="Note 2 2 11 4" xfId="9497" xr:uid="{832316E3-628F-450F-80BE-223A4C739D7D}"/>
    <cellStyle name="Note 2 2 11 4 2" xfId="28353" xr:uid="{1A359A3A-EFD6-409F-A802-760EBD2E25E3}"/>
    <cellStyle name="Note 2 2 11 4 2 2" xfId="47115" xr:uid="{DF71B88E-7F8E-4DF8-B1ED-F768E3E9F7A2}"/>
    <cellStyle name="Note 2 2 11 4 3" xfId="18962" xr:uid="{0A254B00-2DAE-42A3-BD7A-8529AD3F01C2}"/>
    <cellStyle name="Note 2 2 11 4 4" xfId="37734" xr:uid="{0E5B1F4C-B991-4BBB-92FF-62924BF28182}"/>
    <cellStyle name="Note 2 2 11 5" xfId="22996" xr:uid="{A740D3D8-7413-4B70-8062-CAA1BD9512B0}"/>
    <cellStyle name="Note 2 2 11 6" xfId="13605" xr:uid="{FBC2AF8B-8DD2-440A-9D70-49DF6DE503C6}"/>
    <cellStyle name="Note 2 2 11 7" xfId="51845" xr:uid="{3BE1CD3A-F839-4737-88F6-257CEFE0DA19}"/>
    <cellStyle name="Note 2 2 11 8" xfId="3950" xr:uid="{BF25D90E-0CA3-431A-A12B-9AFEACF156ED}"/>
    <cellStyle name="Note 2 2 11 9" xfId="59871" xr:uid="{8C4C1220-C070-4D6A-9BDA-7FDCC1FA5A37}"/>
    <cellStyle name="Note 2 2 12" xfId="3145" xr:uid="{7ECED711-E2A2-4AE0-9783-F0CDB02FE87C}"/>
    <cellStyle name="Note 2 2 12 10" xfId="59872" xr:uid="{B5D7C9AF-606E-48D9-B57A-A95EB1D29F1F}"/>
    <cellStyle name="Note 2 2 12 2" xfId="12605" xr:uid="{38A6B027-4B67-4F61-A1C3-D7D0813068E0}"/>
    <cellStyle name="Note 2 2 12 2 2" xfId="31394" xr:uid="{0C157203-950A-4084-993F-37FD4CD79FFB}"/>
    <cellStyle name="Note 2 2 12 2 2 2" xfId="50156" xr:uid="{BFD9BC0D-C775-47ED-A141-DC6ABC22D755}"/>
    <cellStyle name="Note 2 2 12 2 3" xfId="22003" xr:uid="{8B7FCB9B-4DF2-4D56-A459-40E1C054468A}"/>
    <cellStyle name="Note 2 2 12 2 4" xfId="40775" xr:uid="{F2946D39-0345-4B0D-BA97-381F93926D2D}"/>
    <cellStyle name="Note 2 2 12 2 5" xfId="54886" xr:uid="{B8FDBD20-7E30-499B-BB1C-51A9643B9C78}"/>
    <cellStyle name="Note 2 2 12 2 6" xfId="62729" xr:uid="{1577980D-8383-457B-9F3E-E7A03AB3EDBC}"/>
    <cellStyle name="Note 2 2 12 3" xfId="12606" xr:uid="{5344F0E1-A131-412C-BBC0-93D6E9F461C2}"/>
    <cellStyle name="Note 2 2 12 3 2" xfId="31395" xr:uid="{A1D5E377-1457-4803-9236-4BBCA0414803}"/>
    <cellStyle name="Note 2 2 12 3 2 2" xfId="50157" xr:uid="{7A178FC0-0E6E-4D53-8E58-AE6A7DACE12B}"/>
    <cellStyle name="Note 2 2 12 3 3" xfId="22004" xr:uid="{A4E8514F-4AC4-4908-B66E-BA6E6BDFD495}"/>
    <cellStyle name="Note 2 2 12 3 4" xfId="40776" xr:uid="{32827B66-30DB-40C7-9630-E9266E90040C}"/>
    <cellStyle name="Note 2 2 12 3 5" xfId="54887" xr:uid="{A9142DEE-50FC-42FF-B000-DC1B92420C36}"/>
    <cellStyle name="Note 2 2 12 3 6" xfId="62730" xr:uid="{36C12A93-34BB-4A19-8073-6B1141CC327D}"/>
    <cellStyle name="Note 2 2 12 4" xfId="12604" xr:uid="{C85853B3-B734-4049-AF09-CA2F22B279E7}"/>
    <cellStyle name="Note 2 2 12 4 2" xfId="31393" xr:uid="{01FD2274-AAE0-4B01-BF7B-9B80A94C6A03}"/>
    <cellStyle name="Note 2 2 12 4 2 2" xfId="50155" xr:uid="{25D57624-34F4-47F5-BC42-F92764B12256}"/>
    <cellStyle name="Note 2 2 12 4 3" xfId="22002" xr:uid="{4AE029C9-423B-450F-BCBE-35D40EFA3189}"/>
    <cellStyle name="Note 2 2 12 4 4" xfId="40774" xr:uid="{CF52917D-C530-4E21-B762-D70EAD589D95}"/>
    <cellStyle name="Note 2 2 12 5" xfId="24641" xr:uid="{277D5F19-28AA-449E-A52B-93490F682977}"/>
    <cellStyle name="Note 2 2 12 5 2" xfId="43403" xr:uid="{092535AF-91C4-4214-B075-857628543A98}"/>
    <cellStyle name="Note 2 2 12 6" xfId="15250" xr:uid="{413411B5-8D36-40B0-9702-1207C67BF2FB}"/>
    <cellStyle name="Note 2 2 12 7" xfId="34022" xr:uid="{A03EE8E5-737F-4FBE-A4BE-A08D47EEECB0}"/>
    <cellStyle name="Note 2 2 12 8" xfId="54885" xr:uid="{D425947D-B173-49CB-BBEF-9AF6B070033E}"/>
    <cellStyle name="Note 2 2 12 9" xfId="5594" xr:uid="{2A89FDD4-7922-418E-9F54-894A800CD7BB}"/>
    <cellStyle name="Note 2 2 13" xfId="4043" xr:uid="{626CA61C-ADBD-49FB-92C0-4915EBC52ABA}"/>
    <cellStyle name="Note 2 2 13 2" xfId="23090" xr:uid="{0949390F-F036-4019-8FC4-8135C04E7BAF}"/>
    <cellStyle name="Note 2 2 13 2 2" xfId="41853" xr:uid="{7B34F1EE-AB60-481B-850A-DF751D99620B}"/>
    <cellStyle name="Note 2 2 13 3" xfId="13699" xr:uid="{092DAEDF-A5E5-45D1-8C56-4A846ACE9157}"/>
    <cellStyle name="Note 2 2 13 4" xfId="32472" xr:uid="{3B2A66F7-1567-43A7-A73F-BCCE2AD32212}"/>
    <cellStyle name="Note 2 2 14" xfId="6354" xr:uid="{C978DECE-9E9D-4FAF-8FCB-AB9972342D56}"/>
    <cellStyle name="Note 2 2 15" xfId="8072" xr:uid="{1116E2CC-BA98-434E-BE71-22FF535A1B24}"/>
    <cellStyle name="Note 2 2 16" xfId="22994" xr:uid="{FBC3624D-A7E6-4F46-9376-5A6393CF3C06}"/>
    <cellStyle name="Note 2 2 16 2" xfId="41762" xr:uid="{4B25FD0E-DB63-4BBE-8CA1-72B9831E2622}"/>
    <cellStyle name="Note 2 2 17" xfId="13603" xr:uid="{652CF86F-D591-4560-8CEA-0D36FCA6EB94}"/>
    <cellStyle name="Note 2 2 18" xfId="32381" xr:uid="{5E6A66F0-18BC-4AAA-BB5B-117FBF5835FB}"/>
    <cellStyle name="Note 2 2 19" xfId="3948" xr:uid="{ECB473E2-C206-4251-810E-8CF5552339BF}"/>
    <cellStyle name="Note 2 2 2" xfId="815" xr:uid="{1D6B0B10-B893-43AF-97B1-2CBC435B7A42}"/>
    <cellStyle name="Note 2 2 2 10" xfId="3146" xr:uid="{EEDF5588-B54B-4B79-9D30-2BAF420F43CF}"/>
    <cellStyle name="Note 2 2 2 10 10" xfId="59874" xr:uid="{45F420CB-F091-41D8-AFCF-D95129E03667}"/>
    <cellStyle name="Note 2 2 2 10 2" xfId="7770" xr:uid="{093DE0D4-2E2F-42EA-BD62-519C8798A0B7}"/>
    <cellStyle name="Note 2 2 2 10 2 2" xfId="12607" xr:uid="{FE6C3AD3-B146-4DB2-81D0-9414F8DBFAFD}"/>
    <cellStyle name="Note 2 2 2 10 2 2 2" xfId="31396" xr:uid="{273D1911-DB37-4D45-8982-271B67B9BDE0}"/>
    <cellStyle name="Note 2 2 2 10 2 2 2 2" xfId="50158" xr:uid="{C780480E-7365-4643-BFCF-D7E8C4C6F022}"/>
    <cellStyle name="Note 2 2 2 10 2 2 3" xfId="22005" xr:uid="{DE983780-3F4F-4C51-B420-52A839B38305}"/>
    <cellStyle name="Note 2 2 2 10 2 2 4" xfId="40777" xr:uid="{2A329225-C732-43B8-9839-BD66AF997796}"/>
    <cellStyle name="Note 2 2 2 10 2 3" xfId="26804" xr:uid="{700F2725-6C36-4B38-B0E1-46A5FE99CBD5}"/>
    <cellStyle name="Note 2 2 2 10 2 3 2" xfId="45566" xr:uid="{A5FEBB69-4C65-4288-8203-5903C7B00EE1}"/>
    <cellStyle name="Note 2 2 2 10 2 4" xfId="17413" xr:uid="{0CB4C281-92B8-496A-A05A-84B2EDF1DAA5}"/>
    <cellStyle name="Note 2 2 2 10 2 5" xfId="36185" xr:uid="{886DE032-99B6-4A04-9F16-6E2E5A1D3A15}"/>
    <cellStyle name="Note 2 2 2 10 2 6" xfId="54888" xr:uid="{DB6FBD7E-0C97-4D6E-A415-57F7A5B6BA52}"/>
    <cellStyle name="Note 2 2 2 10 2 7" xfId="62731" xr:uid="{B5C0CB92-B038-46A3-9DAF-F85894F6DB36}"/>
    <cellStyle name="Note 2 2 2 10 3" xfId="12608" xr:uid="{9F5D9130-AEF2-4BD6-9339-76A312C97984}"/>
    <cellStyle name="Note 2 2 2 10 3 2" xfId="31397" xr:uid="{F2CD307D-55FC-4CF5-8CA9-F593B6E0E0F2}"/>
    <cellStyle name="Note 2 2 2 10 3 2 2" xfId="50159" xr:uid="{050F7384-7214-44A2-94B3-46684629CE7C}"/>
    <cellStyle name="Note 2 2 2 10 3 3" xfId="22006" xr:uid="{4871500D-3533-4E03-AAAD-1A3F64FF39D6}"/>
    <cellStyle name="Note 2 2 2 10 3 4" xfId="40778" xr:uid="{FE3C8329-F4F0-436D-A10B-9D3B7EFD4DF0}"/>
    <cellStyle name="Note 2 2 2 10 3 5" xfId="54889" xr:uid="{100F1B0A-725F-46E1-A686-0E2C312A6E73}"/>
    <cellStyle name="Note 2 2 2 10 3 6" xfId="62732" xr:uid="{70DA0C40-D913-4DDA-9B43-AAC442B3045E}"/>
    <cellStyle name="Note 2 2 2 10 4" xfId="9499" xr:uid="{D07FB26B-1DEA-4948-A846-81C4DA76DDA6}"/>
    <cellStyle name="Note 2 2 2 10 4 2" xfId="28355" xr:uid="{6FBEFB3A-ECEF-491F-9815-4CD6AA9244BB}"/>
    <cellStyle name="Note 2 2 2 10 4 2 2" xfId="47117" xr:uid="{364943B3-256C-4EDB-8ACF-77B30CFAD0A0}"/>
    <cellStyle name="Note 2 2 2 10 4 3" xfId="18964" xr:uid="{EA846F96-D7DB-4660-B2D0-F5DDBCC899F2}"/>
    <cellStyle name="Note 2 2 2 10 4 4" xfId="37736" xr:uid="{7C0BF005-2763-4978-A341-C75C9696CE4C}"/>
    <cellStyle name="Note 2 2 2 10 5" xfId="23885" xr:uid="{5AD764E2-3352-4B11-816F-139877B8168A}"/>
    <cellStyle name="Note 2 2 2 10 5 2" xfId="42648" xr:uid="{3D0A807F-696F-49B0-9F87-EA3AE239533F}"/>
    <cellStyle name="Note 2 2 2 10 6" xfId="14494" xr:uid="{709AB318-EAAD-4929-91B0-D803D1981096}"/>
    <cellStyle name="Note 2 2 2 10 7" xfId="33267" xr:uid="{41D8D951-FE25-49E1-BDAF-E396D8D3F675}"/>
    <cellStyle name="Note 2 2 2 10 8" xfId="51847" xr:uid="{A7936474-09BC-4AFA-BA32-1B1F96C365C1}"/>
    <cellStyle name="Note 2 2 2 10 9" xfId="4838" xr:uid="{D99AC66D-1068-45C4-B329-2F08BD951054}"/>
    <cellStyle name="Note 2 2 2 11" xfId="5614" xr:uid="{F594CBC3-9237-40B0-989B-EBBD13F0568E}"/>
    <cellStyle name="Note 2 2 2 11 2" xfId="12609" xr:uid="{48FCC897-196F-4D1B-8D3E-6A7A4B5952DB}"/>
    <cellStyle name="Note 2 2 2 11 2 2" xfId="31398" xr:uid="{8CD6201B-30D4-4321-83CB-7831D75EDAAE}"/>
    <cellStyle name="Note 2 2 2 11 2 2 2" xfId="50160" xr:uid="{5D8E74F7-8601-49EE-B0C8-E8E67FBDD521}"/>
    <cellStyle name="Note 2 2 2 11 2 3" xfId="22007" xr:uid="{DFF3D9A8-17A2-40F7-9F35-508DA76C7E7F}"/>
    <cellStyle name="Note 2 2 2 11 2 4" xfId="40779" xr:uid="{29BD01CB-BE7C-42D0-93E1-0DB2D1996DC5}"/>
    <cellStyle name="Note 2 2 2 11 3" xfId="24661" xr:uid="{0E41BF11-CFEE-4074-B5FB-F8B55372CBBD}"/>
    <cellStyle name="Note 2 2 2 11 3 2" xfId="43423" xr:uid="{5253D2D8-72FD-483D-A23F-D01EAE4F9EBF}"/>
    <cellStyle name="Note 2 2 2 11 4" xfId="15270" xr:uid="{D9E0DE2A-DC19-4624-8482-29F987D01C17}"/>
    <cellStyle name="Note 2 2 2 11 5" xfId="34042" xr:uid="{9B4280FA-8722-49F2-91DA-98F2774CA1F4}"/>
    <cellStyle name="Note 2 2 2 11 6" xfId="54890" xr:uid="{15F26D76-7215-4A6C-8C53-69F2CCA6811D}"/>
    <cellStyle name="Note 2 2 2 11 7" xfId="62733" xr:uid="{1E1AD080-1FA3-45A4-9A22-388BC108D848}"/>
    <cellStyle name="Note 2 2 2 12" xfId="4063" xr:uid="{DE01ABD4-E0A2-44CD-BC28-F2089D351B0C}"/>
    <cellStyle name="Note 2 2 2 12 2" xfId="12610" xr:uid="{9E03AA18-A522-49CA-A8B0-91059323CDD3}"/>
    <cellStyle name="Note 2 2 2 12 2 2" xfId="31399" xr:uid="{18F52F75-97F0-40C8-A48D-70563D798E28}"/>
    <cellStyle name="Note 2 2 2 12 2 2 2" xfId="50161" xr:uid="{6AAC90CE-7698-44C6-83FA-8C166EB6F4E7}"/>
    <cellStyle name="Note 2 2 2 12 2 3" xfId="22008" xr:uid="{C3390F37-ABBD-4D4D-A502-E32A1AE35BED}"/>
    <cellStyle name="Note 2 2 2 12 2 4" xfId="40780" xr:uid="{B19F730B-4D5D-4511-A91D-3385F22D1F6C}"/>
    <cellStyle name="Note 2 2 2 12 3" xfId="23110" xr:uid="{B5FDDF29-273F-4EC6-9705-16FD99FC5B65}"/>
    <cellStyle name="Note 2 2 2 12 3 2" xfId="41873" xr:uid="{E289995B-AD29-4D00-8E39-B458E0AB51D1}"/>
    <cellStyle name="Note 2 2 2 12 4" xfId="13719" xr:uid="{EE8E92F6-F490-419A-8A8D-EA86F03CDCBD}"/>
    <cellStyle name="Note 2 2 2 12 5" xfId="32492" xr:uid="{8B5BA3E6-4D72-46D3-8955-690BB424444D}"/>
    <cellStyle name="Note 2 2 2 12 6" xfId="54891" xr:uid="{74EDC622-8BA4-4538-B30A-931E1AB1FF76}"/>
    <cellStyle name="Note 2 2 2 12 7" xfId="62734" xr:uid="{DB5CCF32-4170-4813-A35A-1DEEB3632A82}"/>
    <cellStyle name="Note 2 2 2 13" xfId="7769" xr:uid="{7BD0B52C-82CD-4B18-8639-3BBCE8803E78}"/>
    <cellStyle name="Note 2 2 2 13 2" xfId="26803" xr:uid="{F1947178-C0A3-49D4-A1A5-CA8006F44897}"/>
    <cellStyle name="Note 2 2 2 13 2 2" xfId="45565" xr:uid="{54D19DBA-F467-4E75-89E7-40FC96EA2E50}"/>
    <cellStyle name="Note 2 2 2 13 3" xfId="17412" xr:uid="{666FEF07-C042-46F3-AFF8-F8D7D87DBCEC}"/>
    <cellStyle name="Note 2 2 2 13 4" xfId="36184" xr:uid="{5F14431B-85DA-463C-AB76-9A9D9935191B}"/>
    <cellStyle name="Note 2 2 2 14" xfId="9498" xr:uid="{9AEC562C-BFB9-4F82-953D-2E369019A5E9}"/>
    <cellStyle name="Note 2 2 2 14 2" xfId="28354" xr:uid="{CCE201C3-F8DF-4A5E-8D5F-085F1BBE1C98}"/>
    <cellStyle name="Note 2 2 2 14 2 2" xfId="47116" xr:uid="{33C0AA0F-AC7A-469D-91D0-76972C12825C}"/>
    <cellStyle name="Note 2 2 2 14 3" xfId="18963" xr:uid="{966197F9-FE4E-412C-A28C-2A94A6CA49CE}"/>
    <cellStyle name="Note 2 2 2 14 4" xfId="37735" xr:uid="{22BFDDFC-E04C-462F-92F7-6173B2340FAC}"/>
    <cellStyle name="Note 2 2 2 15" xfId="22997" xr:uid="{6FDACBFC-862A-46A5-83A5-712822F16AB5}"/>
    <cellStyle name="Note 2 2 2 15 2" xfId="41764" xr:uid="{3065C9B9-BD39-4BAD-B4F6-73BAD8BF7729}"/>
    <cellStyle name="Note 2 2 2 16" xfId="13606" xr:uid="{F20CC129-4863-4517-9785-CEDB30452618}"/>
    <cellStyle name="Note 2 2 2 17" xfId="32383" xr:uid="{71601CEB-2D96-4F5D-9060-893CA7C4641F}"/>
    <cellStyle name="Note 2 2 2 18" xfId="51846" xr:uid="{6B894E64-226F-4C16-8B8E-66017D07954D}"/>
    <cellStyle name="Note 2 2 2 19" xfId="3951" xr:uid="{1E614BCE-5013-423F-A71A-61D00DEF9120}"/>
    <cellStyle name="Note 2 2 2 2" xfId="1168" xr:uid="{D1D90AB4-599C-4352-97B7-6C9C8997AA3C}"/>
    <cellStyle name="Note 2 2 2 2 10" xfId="13607" xr:uid="{FAB268FA-BD3F-4F75-AEB0-84E9C4D63097}"/>
    <cellStyle name="Note 2 2 2 2 11" xfId="32384" xr:uid="{E9F45082-3435-4AE0-8ED3-2C29A70AE070}"/>
    <cellStyle name="Note 2 2 2 2 12" xfId="51848" xr:uid="{F66E3C36-97FE-4025-B19C-D4FDA5250A66}"/>
    <cellStyle name="Note 2 2 2 2 13" xfId="3952" xr:uid="{A4B0ED91-3D49-43FF-A4BA-603690624DE6}"/>
    <cellStyle name="Note 2 2 2 2 14" xfId="59875" xr:uid="{364F97DE-91C6-4248-9C49-A5A14A75FFAA}"/>
    <cellStyle name="Note 2 2 2 2 2" xfId="1374" xr:uid="{478E44BB-B532-4AE1-9816-604CC5ED88D6}"/>
    <cellStyle name="Note 2 2 2 2 2 10" xfId="51849" xr:uid="{43E28AFA-2AB6-49EE-888F-99AF1B754BD4}"/>
    <cellStyle name="Note 2 2 2 2 2 11" xfId="3953" xr:uid="{58D16AA6-19B9-4B84-8F16-C79EDD203615}"/>
    <cellStyle name="Note 2 2 2 2 2 12" xfId="59876" xr:uid="{6CD3979D-BE6B-44A8-A172-08245A7A8F26}"/>
    <cellStyle name="Note 2 2 2 2 2 2" xfId="2032" xr:uid="{D9BC02BE-AAD6-4E6A-9DA1-0AB7203322F7}"/>
    <cellStyle name="Note 2 2 2 2 2 2 10" xfId="59877" xr:uid="{ACF65968-A9A5-4FDF-A6F9-E89F3187071E}"/>
    <cellStyle name="Note 2 2 2 2 2 2 2" xfId="7773" xr:uid="{FEB8872A-278E-4E80-B947-2DD88D19F51C}"/>
    <cellStyle name="Note 2 2 2 2 2 2 2 2" xfId="12611" xr:uid="{4F60FDA0-E7F1-42B2-8D5B-7027FB5777E1}"/>
    <cellStyle name="Note 2 2 2 2 2 2 2 2 2" xfId="31400" xr:uid="{74CDC226-8EB1-4906-B391-4A610095F98D}"/>
    <cellStyle name="Note 2 2 2 2 2 2 2 2 2 2" xfId="50162" xr:uid="{D028BDC9-C220-4A9E-B659-6EC423E0487F}"/>
    <cellStyle name="Note 2 2 2 2 2 2 2 2 3" xfId="22009" xr:uid="{023D3C38-1B58-4C62-9BD2-B542397E2894}"/>
    <cellStyle name="Note 2 2 2 2 2 2 2 2 4" xfId="40781" xr:uid="{0EA8B295-6628-4298-B5DC-28CEFA0BE681}"/>
    <cellStyle name="Note 2 2 2 2 2 2 2 3" xfId="26807" xr:uid="{FF1BB555-61C5-4981-AA31-DD10EEA3570D}"/>
    <cellStyle name="Note 2 2 2 2 2 2 2 3 2" xfId="45569" xr:uid="{B9619DDA-EA9A-4360-8B06-4482E5775A21}"/>
    <cellStyle name="Note 2 2 2 2 2 2 2 4" xfId="17416" xr:uid="{0CE21633-64EB-40AD-B5A0-B23CBE52910F}"/>
    <cellStyle name="Note 2 2 2 2 2 2 2 5" xfId="36188" xr:uid="{D90A839C-AAE4-474A-B56E-5EA637E1BF72}"/>
    <cellStyle name="Note 2 2 2 2 2 2 2 6" xfId="54892" xr:uid="{BBFD2324-A3F0-48CF-A1AD-DC006BD99385}"/>
    <cellStyle name="Note 2 2 2 2 2 2 2 7" xfId="62735" xr:uid="{366590D4-34EF-4CED-85DC-793DF6C8EFF4}"/>
    <cellStyle name="Note 2 2 2 2 2 2 3" xfId="12612" xr:uid="{75802207-BC65-477E-BDF9-80F7AB9768EE}"/>
    <cellStyle name="Note 2 2 2 2 2 2 3 2" xfId="31401" xr:uid="{2163EB1B-C55A-47D8-8955-C74E89C4A78D}"/>
    <cellStyle name="Note 2 2 2 2 2 2 3 2 2" xfId="50163" xr:uid="{1A6DA93A-B36B-459B-AEFF-D268D5C52765}"/>
    <cellStyle name="Note 2 2 2 2 2 2 3 3" xfId="22010" xr:uid="{8E264040-32B4-4F46-8DE3-7BE987C7425E}"/>
    <cellStyle name="Note 2 2 2 2 2 2 3 4" xfId="40782" xr:uid="{0A49C5E4-7B41-4DDD-8B49-9C66019FC467}"/>
    <cellStyle name="Note 2 2 2 2 2 2 3 5" xfId="54893" xr:uid="{4C980CBA-BDED-44F9-83A3-7E3338D56726}"/>
    <cellStyle name="Note 2 2 2 2 2 2 3 6" xfId="62736" xr:uid="{22DA32C0-1C7B-4501-960A-0824D43B918A}"/>
    <cellStyle name="Note 2 2 2 2 2 2 4" xfId="9502" xr:uid="{A7743AD1-BC5B-41EA-984D-EF167D764059}"/>
    <cellStyle name="Note 2 2 2 2 2 2 4 2" xfId="28358" xr:uid="{DC607E36-FBA1-4518-B52C-A91B8EEC3195}"/>
    <cellStyle name="Note 2 2 2 2 2 2 4 2 2" xfId="47120" xr:uid="{836C19CB-192F-4BE3-8AE5-52A2E9E8D8E9}"/>
    <cellStyle name="Note 2 2 2 2 2 2 4 3" xfId="18967" xr:uid="{D43FCB24-A746-479D-A76C-AFB7C41A3EA3}"/>
    <cellStyle name="Note 2 2 2 2 2 2 4 4" xfId="37739" xr:uid="{77AD0857-4A3C-4010-84E2-68E74B0AB88B}"/>
    <cellStyle name="Note 2 2 2 2 2 2 5" xfId="24143" xr:uid="{E08E7EDF-6BEC-45D5-B818-42009B36C40A}"/>
    <cellStyle name="Note 2 2 2 2 2 2 5 2" xfId="42906" xr:uid="{5C72AAAC-33FF-4BE2-9492-E9AF066E7AE3}"/>
    <cellStyle name="Note 2 2 2 2 2 2 6" xfId="14752" xr:uid="{BE0C58D8-9730-41AC-86CC-D296223A4A3E}"/>
    <cellStyle name="Note 2 2 2 2 2 2 7" xfId="33525" xr:uid="{0A05579D-753B-44A6-8B08-2B7CCF8FAB97}"/>
    <cellStyle name="Note 2 2 2 2 2 2 8" xfId="51850" xr:uid="{82C9CE00-06FD-4A24-BA68-47D5903D4832}"/>
    <cellStyle name="Note 2 2 2 2 2 2 9" xfId="5096" xr:uid="{B1186613-94FD-4C66-9BA7-D9E499622E97}"/>
    <cellStyle name="Note 2 2 2 2 2 3" xfId="5872" xr:uid="{22C71635-6B19-4076-9E50-7AF4261F577B}"/>
    <cellStyle name="Note 2 2 2 2 2 3 2" xfId="12613" xr:uid="{026A3976-D1DB-463F-A8EB-76AFEF3E867A}"/>
    <cellStyle name="Note 2 2 2 2 2 3 2 2" xfId="31402" xr:uid="{75E88943-9FE7-44E0-A675-294937D3850C}"/>
    <cellStyle name="Note 2 2 2 2 2 3 2 2 2" xfId="50164" xr:uid="{B9191BAE-3C9C-46CF-915D-CE93E34F0834}"/>
    <cellStyle name="Note 2 2 2 2 2 3 2 3" xfId="22011" xr:uid="{77278DD2-CCB5-466C-90A3-6E96BE0ABBB6}"/>
    <cellStyle name="Note 2 2 2 2 2 3 2 4" xfId="40783" xr:uid="{6070C000-F83F-4438-9B15-CC95AB5CC19C}"/>
    <cellStyle name="Note 2 2 2 2 2 3 3" xfId="24919" xr:uid="{11A8EA65-D293-4533-8A71-DC12B9E05742}"/>
    <cellStyle name="Note 2 2 2 2 2 3 3 2" xfId="43681" xr:uid="{3AA915D3-488C-4BB5-8B14-308C0E42F613}"/>
    <cellStyle name="Note 2 2 2 2 2 3 4" xfId="15528" xr:uid="{8DC11BED-868D-4653-AA13-0E0B7BD60138}"/>
    <cellStyle name="Note 2 2 2 2 2 3 5" xfId="34300" xr:uid="{F0E34F9A-F446-4F08-8E7F-FCDA23F6FA8A}"/>
    <cellStyle name="Note 2 2 2 2 2 3 6" xfId="54894" xr:uid="{9BB04CD0-A260-48A8-853C-B84D5379E7DF}"/>
    <cellStyle name="Note 2 2 2 2 2 3 7" xfId="62737" xr:uid="{90E5A63D-969A-4B9B-A9B1-7B17ACBF6FD7}"/>
    <cellStyle name="Note 2 2 2 2 2 4" xfId="4321" xr:uid="{68072623-CD92-409D-9283-2954B1647C07}"/>
    <cellStyle name="Note 2 2 2 2 2 4 2" xfId="12614" xr:uid="{1DF2FD4E-9FC6-4F70-9A10-DDCBBCFF68DC}"/>
    <cellStyle name="Note 2 2 2 2 2 4 2 2" xfId="31403" xr:uid="{7F78E802-7DE8-47E3-8A0A-835776E6B4CE}"/>
    <cellStyle name="Note 2 2 2 2 2 4 2 2 2" xfId="50165" xr:uid="{6C596821-085A-434E-9DF2-CF4BF8B99DF9}"/>
    <cellStyle name="Note 2 2 2 2 2 4 2 3" xfId="22012" xr:uid="{60489AA7-0232-4F7B-B06E-DD2918EE3B61}"/>
    <cellStyle name="Note 2 2 2 2 2 4 2 4" xfId="40784" xr:uid="{E0E2E233-4152-456D-A2F4-291BE564A165}"/>
    <cellStyle name="Note 2 2 2 2 2 4 3" xfId="23368" xr:uid="{80863874-48FD-4D61-8B71-0286ADB55489}"/>
    <cellStyle name="Note 2 2 2 2 2 4 3 2" xfId="42131" xr:uid="{C76FD7F1-CC71-4787-8A57-A0404902108A}"/>
    <cellStyle name="Note 2 2 2 2 2 4 4" xfId="13977" xr:uid="{F6A52423-9D7F-466D-A272-5A081D2E1FFE}"/>
    <cellStyle name="Note 2 2 2 2 2 4 5" xfId="32750" xr:uid="{872D98A3-886E-4B79-A561-B3E9B12F8F1E}"/>
    <cellStyle name="Note 2 2 2 2 2 4 6" xfId="54895" xr:uid="{8067E0A4-023B-4768-A602-FB1976B07200}"/>
    <cellStyle name="Note 2 2 2 2 2 4 7" xfId="62738" xr:uid="{8A83918B-A12B-40D8-A9E4-FDDB62677FFC}"/>
    <cellStyle name="Note 2 2 2 2 2 5" xfId="7772" xr:uid="{74CD9BD3-21CF-4A3B-A4F8-D7571A2F3447}"/>
    <cellStyle name="Note 2 2 2 2 2 5 2" xfId="26806" xr:uid="{99574B33-A3F6-49B3-81C9-EEF11040802F}"/>
    <cellStyle name="Note 2 2 2 2 2 5 2 2" xfId="45568" xr:uid="{0493E6A6-5FCD-4327-B0DC-9A21C65F2A24}"/>
    <cellStyle name="Note 2 2 2 2 2 5 3" xfId="17415" xr:uid="{9C2AF7FC-E9FA-4541-B020-88B0F50C2135}"/>
    <cellStyle name="Note 2 2 2 2 2 5 4" xfId="36187" xr:uid="{3224B499-73C9-4958-9AB6-57100C5A10EC}"/>
    <cellStyle name="Note 2 2 2 2 2 6" xfId="9501" xr:uid="{F5C6BAEC-C132-4245-AAAD-BF60FF768396}"/>
    <cellStyle name="Note 2 2 2 2 2 6 2" xfId="28357" xr:uid="{25F3C3CF-2F30-4019-B465-4D1E69D16D99}"/>
    <cellStyle name="Note 2 2 2 2 2 6 2 2" xfId="47119" xr:uid="{807EA0B2-9BDC-47F9-89CA-44F953FFB177}"/>
    <cellStyle name="Note 2 2 2 2 2 6 3" xfId="18966" xr:uid="{142D41E9-0DDE-4030-AA3A-B2C672EFE31A}"/>
    <cellStyle name="Note 2 2 2 2 2 6 4" xfId="37738" xr:uid="{B6D6BC9E-5BE2-4B68-A2FE-3C7C5055AE00}"/>
    <cellStyle name="Note 2 2 2 2 2 7" xfId="22999" xr:uid="{DD3C60AA-9632-4780-9A89-19547A45C0D5}"/>
    <cellStyle name="Note 2 2 2 2 2 7 2" xfId="41766" xr:uid="{922ED64F-AF97-43C7-93DD-530E2448BA21}"/>
    <cellStyle name="Note 2 2 2 2 2 8" xfId="13608" xr:uid="{D398D00C-182E-4A83-9A83-265BD3378C91}"/>
    <cellStyle name="Note 2 2 2 2 2 9" xfId="32385" xr:uid="{4EDF6AEF-84CE-4EC5-89C3-85A2C0F88769}"/>
    <cellStyle name="Note 2 2 2 2 3" xfId="1826" xr:uid="{4373B766-32B1-4B40-BCE5-6C9055969AE2}"/>
    <cellStyle name="Note 2 2 2 2 3 10" xfId="51851" xr:uid="{3D2374B5-87EB-4E22-B724-75D616FC8724}"/>
    <cellStyle name="Note 2 2 2 2 3 11" xfId="3954" xr:uid="{21C9DC67-9DC1-4128-B9E6-B8480B5A0E0C}"/>
    <cellStyle name="Note 2 2 2 2 3 12" xfId="59878" xr:uid="{460702A2-05B6-41E7-84C1-4987EC2958B5}"/>
    <cellStyle name="Note 2 2 2 2 3 2" xfId="3147" xr:uid="{CF396022-558D-499D-86F4-1E3B1BADD2DD}"/>
    <cellStyle name="Note 2 2 2 2 3 2 10" xfId="59879" xr:uid="{88BF5ACC-F9A9-46CA-90D1-6738936EA02A}"/>
    <cellStyle name="Note 2 2 2 2 3 2 2" xfId="7775" xr:uid="{96EAB744-3DD7-4D0A-9DBC-8686DB024F30}"/>
    <cellStyle name="Note 2 2 2 2 3 2 2 2" xfId="12615" xr:uid="{FC2BA71A-E7FD-48A1-8070-EB2015A378C7}"/>
    <cellStyle name="Note 2 2 2 2 3 2 2 2 2" xfId="31404" xr:uid="{A35110DE-2813-45AE-A4E1-BAC09B3A3A17}"/>
    <cellStyle name="Note 2 2 2 2 3 2 2 2 2 2" xfId="50166" xr:uid="{69AF71AC-1B20-4DA7-8E11-E94C6174DE2D}"/>
    <cellStyle name="Note 2 2 2 2 3 2 2 2 3" xfId="22013" xr:uid="{BB85215B-CEB9-465C-9EEB-E25933C5EC26}"/>
    <cellStyle name="Note 2 2 2 2 3 2 2 2 4" xfId="40785" xr:uid="{9FCEEAA4-DFF4-43AB-A054-1EF6C882EBE2}"/>
    <cellStyle name="Note 2 2 2 2 3 2 2 3" xfId="26809" xr:uid="{14A9EA86-7DA6-491F-9B2E-0F21C6B312D9}"/>
    <cellStyle name="Note 2 2 2 2 3 2 2 3 2" xfId="45571" xr:uid="{ACFE6A41-8222-4658-8383-13E7740AEFD2}"/>
    <cellStyle name="Note 2 2 2 2 3 2 2 4" xfId="17418" xr:uid="{97CC4CD0-789E-4BA5-BB1A-A2A26B6D04F2}"/>
    <cellStyle name="Note 2 2 2 2 3 2 2 5" xfId="36190" xr:uid="{96942713-019E-480A-8491-8BD36F029795}"/>
    <cellStyle name="Note 2 2 2 2 3 2 2 6" xfId="54896" xr:uid="{DB3AFDF4-008A-4F32-8EAD-FF038199B7A6}"/>
    <cellStyle name="Note 2 2 2 2 3 2 2 7" xfId="62739" xr:uid="{929D65B4-20A7-4134-805B-CD87DA9A020D}"/>
    <cellStyle name="Note 2 2 2 2 3 2 3" xfId="12616" xr:uid="{7F6DC8A1-CCCA-4D81-96D7-3771F8D9450F}"/>
    <cellStyle name="Note 2 2 2 2 3 2 3 2" xfId="31405" xr:uid="{51C84BB1-F605-42D7-8DA3-233B9FD6EF8E}"/>
    <cellStyle name="Note 2 2 2 2 3 2 3 2 2" xfId="50167" xr:uid="{289070C6-A53C-485A-A6D9-42879E43B084}"/>
    <cellStyle name="Note 2 2 2 2 3 2 3 3" xfId="22014" xr:uid="{8825A714-3A52-4F73-BEA6-D949F36132CA}"/>
    <cellStyle name="Note 2 2 2 2 3 2 3 4" xfId="40786" xr:uid="{B84D36E2-641E-46AF-8243-815C61ED728C}"/>
    <cellStyle name="Note 2 2 2 2 3 2 3 5" xfId="54897" xr:uid="{B1DD5F57-EB11-4B6A-9738-AE9011E7C0DE}"/>
    <cellStyle name="Note 2 2 2 2 3 2 3 6" xfId="62740" xr:uid="{4F225379-9959-4540-A26C-DF5ECF7AB03F}"/>
    <cellStyle name="Note 2 2 2 2 3 2 4" xfId="9504" xr:uid="{4D027A5E-7E77-4431-AB3E-CEA092F8EA76}"/>
    <cellStyle name="Note 2 2 2 2 3 2 4 2" xfId="28360" xr:uid="{CCBE5C56-BEB0-41F6-9ABB-3C2BA3FC5473}"/>
    <cellStyle name="Note 2 2 2 2 3 2 4 2 2" xfId="47122" xr:uid="{7027021F-9A5D-4C6C-AFF7-1AE4BADCE62C}"/>
    <cellStyle name="Note 2 2 2 2 3 2 4 3" xfId="18969" xr:uid="{E62FE6CC-464C-47D6-97EC-F78FF34249D0}"/>
    <cellStyle name="Note 2 2 2 2 3 2 4 4" xfId="37741" xr:uid="{33C49179-CEC4-4EB5-941F-ACA5F8BD3715}"/>
    <cellStyle name="Note 2 2 2 2 3 2 5" xfId="24361" xr:uid="{59FABCCD-8F0F-412E-88A4-D12C1878C8F9}"/>
    <cellStyle name="Note 2 2 2 2 3 2 5 2" xfId="43124" xr:uid="{3961E20A-7BF7-4C3B-B698-3DBDDD1B06F3}"/>
    <cellStyle name="Note 2 2 2 2 3 2 6" xfId="14970" xr:uid="{A307930E-C1A4-42A3-A1A4-F0057E4ADB0C}"/>
    <cellStyle name="Note 2 2 2 2 3 2 7" xfId="33743" xr:uid="{33C57A16-BB9A-4F58-A24C-5D2066873C98}"/>
    <cellStyle name="Note 2 2 2 2 3 2 8" xfId="51852" xr:uid="{2037A4E6-543D-4612-871F-B6B153F88037}"/>
    <cellStyle name="Note 2 2 2 2 3 2 9" xfId="5314" xr:uid="{BFB4BCA5-DF8A-4F59-8D59-1FDD061047BD}"/>
    <cellStyle name="Note 2 2 2 2 3 3" xfId="6090" xr:uid="{DC2DD5D8-192C-4AE0-9DAB-9C6225FE643E}"/>
    <cellStyle name="Note 2 2 2 2 3 3 2" xfId="12617" xr:uid="{D9BE56A0-9410-4CA3-A0F5-1F4F32DA4094}"/>
    <cellStyle name="Note 2 2 2 2 3 3 2 2" xfId="31406" xr:uid="{79B665F3-12BA-428A-8244-8C0CB8B97BAD}"/>
    <cellStyle name="Note 2 2 2 2 3 3 2 2 2" xfId="50168" xr:uid="{E70224E2-AC00-4C08-9F1A-F03CE168FF1C}"/>
    <cellStyle name="Note 2 2 2 2 3 3 2 3" xfId="22015" xr:uid="{F0D99C9E-1996-47A6-AE56-47B6571B012D}"/>
    <cellStyle name="Note 2 2 2 2 3 3 2 4" xfId="40787" xr:uid="{63C9C88D-7BA8-414C-A64F-D924F503646D}"/>
    <cellStyle name="Note 2 2 2 2 3 3 3" xfId="25137" xr:uid="{E4D5AE8C-7B04-40DD-87BD-A5D6B2E6562F}"/>
    <cellStyle name="Note 2 2 2 2 3 3 3 2" xfId="43899" xr:uid="{10209CC6-D19F-45CB-AE01-9E1864A0D291}"/>
    <cellStyle name="Note 2 2 2 2 3 3 4" xfId="15746" xr:uid="{6E502FB0-7290-4ED0-8431-87EF8F0A549A}"/>
    <cellStyle name="Note 2 2 2 2 3 3 5" xfId="34518" xr:uid="{1924D21E-4CA0-40D2-ACD4-5857F5C98794}"/>
    <cellStyle name="Note 2 2 2 2 3 3 6" xfId="54898" xr:uid="{22AAE8E6-127D-43CE-B9A5-7F5602276161}"/>
    <cellStyle name="Note 2 2 2 2 3 3 7" xfId="62741" xr:uid="{C62799C0-DDE0-4FBB-B3A7-526DB9E5E7F3}"/>
    <cellStyle name="Note 2 2 2 2 3 4" xfId="4539" xr:uid="{96A89E7F-6F92-4BE0-A914-C21F14601306}"/>
    <cellStyle name="Note 2 2 2 2 3 4 2" xfId="12618" xr:uid="{4BF20ED2-9E04-4031-89F2-7FD8E28B025A}"/>
    <cellStyle name="Note 2 2 2 2 3 4 2 2" xfId="31407" xr:uid="{02416A4B-1B7C-47B5-BA64-7EA4DE5C9088}"/>
    <cellStyle name="Note 2 2 2 2 3 4 2 2 2" xfId="50169" xr:uid="{8D7BEDF3-24A1-46D6-9B59-A5246876724A}"/>
    <cellStyle name="Note 2 2 2 2 3 4 2 3" xfId="22016" xr:uid="{A69B3546-AD75-489F-AF8A-5F99A95FC074}"/>
    <cellStyle name="Note 2 2 2 2 3 4 2 4" xfId="40788" xr:uid="{44BF0762-E5C9-4063-847D-25DFE76DDE10}"/>
    <cellStyle name="Note 2 2 2 2 3 4 3" xfId="23586" xr:uid="{80033E89-D4E2-4544-A57A-6B97635CC514}"/>
    <cellStyle name="Note 2 2 2 2 3 4 3 2" xfId="42349" xr:uid="{27F37538-CDFA-4A55-B0A3-5388FCE4754B}"/>
    <cellStyle name="Note 2 2 2 2 3 4 4" xfId="14195" xr:uid="{487D5112-D29A-47CB-BD73-B1790C495544}"/>
    <cellStyle name="Note 2 2 2 2 3 4 5" xfId="32968" xr:uid="{0107BC91-A147-4ACC-97A9-210B91A1022C}"/>
    <cellStyle name="Note 2 2 2 2 3 4 6" xfId="54899" xr:uid="{750B3AC4-9730-4AC1-A5BF-C76FD02A44E0}"/>
    <cellStyle name="Note 2 2 2 2 3 4 7" xfId="62742" xr:uid="{CD6A8CE9-F893-48C2-BD68-CC5B1C0D4681}"/>
    <cellStyle name="Note 2 2 2 2 3 5" xfId="7774" xr:uid="{7A29F0F3-DED0-407C-A6A3-CAA5EF66F9DB}"/>
    <cellStyle name="Note 2 2 2 2 3 5 2" xfId="26808" xr:uid="{90368946-43D1-42C4-81A3-81DAFAB0443F}"/>
    <cellStyle name="Note 2 2 2 2 3 5 2 2" xfId="45570" xr:uid="{BEEE8ABE-735E-439F-B1DE-A6F7BF6603BF}"/>
    <cellStyle name="Note 2 2 2 2 3 5 3" xfId="17417" xr:uid="{0223F391-5CD3-4E8C-8A72-72C6E44480C8}"/>
    <cellStyle name="Note 2 2 2 2 3 5 4" xfId="36189" xr:uid="{E84E737B-A724-43FB-AF6A-B48BC83FF190}"/>
    <cellStyle name="Note 2 2 2 2 3 6" xfId="9503" xr:uid="{5D07EB0E-119F-4F8C-97C4-65DA83EA8D78}"/>
    <cellStyle name="Note 2 2 2 2 3 6 2" xfId="28359" xr:uid="{A9568300-54CF-4951-98C7-59CF546F3AEC}"/>
    <cellStyle name="Note 2 2 2 2 3 6 2 2" xfId="47121" xr:uid="{7BF26776-114A-408D-BBAD-F7F2EABB258F}"/>
    <cellStyle name="Note 2 2 2 2 3 6 3" xfId="18968" xr:uid="{D66C6647-0121-4AEB-A1BE-BDAF793DDED0}"/>
    <cellStyle name="Note 2 2 2 2 3 6 4" xfId="37740" xr:uid="{71A731AD-41A0-4266-AED5-1ADE41138664}"/>
    <cellStyle name="Note 2 2 2 2 3 7" xfId="23000" xr:uid="{A0B743A9-1F55-48B8-ABA7-70A24C194E20}"/>
    <cellStyle name="Note 2 2 2 2 3 7 2" xfId="41767" xr:uid="{33A99351-AB74-41B7-9FED-4DA136789DB0}"/>
    <cellStyle name="Note 2 2 2 2 3 8" xfId="13609" xr:uid="{E4780172-43CC-42E6-AD9C-867CE84BCE57}"/>
    <cellStyle name="Note 2 2 2 2 3 9" xfId="32386" xr:uid="{38F48073-4AD3-41FF-81D8-12EA981504C6}"/>
    <cellStyle name="Note 2 2 2 2 4" xfId="1620" xr:uid="{1EE6CBA7-90B8-4198-8D57-275046D1BB5A}"/>
    <cellStyle name="Note 2 2 2 2 4 10" xfId="59880" xr:uid="{DCFFC0F1-AACB-472B-857D-CEBBF1848010}"/>
    <cellStyle name="Note 2 2 2 2 4 2" xfId="7776" xr:uid="{7C0908AA-C955-4062-B672-41006DAEE409}"/>
    <cellStyle name="Note 2 2 2 2 4 2 2" xfId="12619" xr:uid="{5D02E7DF-F922-41C8-A73E-B1E8CB4BB8E5}"/>
    <cellStyle name="Note 2 2 2 2 4 2 2 2" xfId="31408" xr:uid="{ABC8CE37-D504-4422-810F-1168755F1CDC}"/>
    <cellStyle name="Note 2 2 2 2 4 2 2 2 2" xfId="50170" xr:uid="{A817A748-293F-47C5-8D32-3B6D725E604C}"/>
    <cellStyle name="Note 2 2 2 2 4 2 2 3" xfId="22017" xr:uid="{976D50FF-7708-407C-94BA-2E5641643C4C}"/>
    <cellStyle name="Note 2 2 2 2 4 2 2 4" xfId="40789" xr:uid="{0C2B16F4-4E38-4A0A-8D72-9E9319BDB426}"/>
    <cellStyle name="Note 2 2 2 2 4 2 3" xfId="26810" xr:uid="{1FD96EC4-3271-479D-9F9C-2D7101FC88FD}"/>
    <cellStyle name="Note 2 2 2 2 4 2 3 2" xfId="45572" xr:uid="{EE01B235-FDE5-422D-9869-46B494ACE2F5}"/>
    <cellStyle name="Note 2 2 2 2 4 2 4" xfId="17419" xr:uid="{256661B0-9734-4AFD-A675-C63A161CF677}"/>
    <cellStyle name="Note 2 2 2 2 4 2 5" xfId="36191" xr:uid="{A3245F41-A63E-448B-8BBC-163B8B5D54BD}"/>
    <cellStyle name="Note 2 2 2 2 4 2 6" xfId="54900" xr:uid="{406A101F-4ABE-4446-BA65-DF7A0C894E2A}"/>
    <cellStyle name="Note 2 2 2 2 4 2 7" xfId="62743" xr:uid="{EC60FD5E-3C58-4EF2-B066-23139C44C2E6}"/>
    <cellStyle name="Note 2 2 2 2 4 3" xfId="12620" xr:uid="{C2F34480-0F30-4A15-9520-6ED003CBCFBE}"/>
    <cellStyle name="Note 2 2 2 2 4 3 2" xfId="31409" xr:uid="{E027B84C-0842-4D9D-8FAB-DE7323FB2D3B}"/>
    <cellStyle name="Note 2 2 2 2 4 3 2 2" xfId="50171" xr:uid="{68B720E3-FD4F-4301-8282-6E7D7FE580EE}"/>
    <cellStyle name="Note 2 2 2 2 4 3 3" xfId="22018" xr:uid="{EA71C59E-CE84-4E72-A83F-044D021DCCF1}"/>
    <cellStyle name="Note 2 2 2 2 4 3 4" xfId="40790" xr:uid="{5CA3645E-569A-4A3B-8D2E-4F323287EEB2}"/>
    <cellStyle name="Note 2 2 2 2 4 3 5" xfId="54901" xr:uid="{217BF9D4-838E-43C5-9443-5E8295517248}"/>
    <cellStyle name="Note 2 2 2 2 4 3 6" xfId="62744" xr:uid="{D9D4BC2A-3AAC-4588-9A88-5755446D8B28}"/>
    <cellStyle name="Note 2 2 2 2 4 4" xfId="9505" xr:uid="{7B4C4821-11EA-460A-A1E1-17DD319DA9DF}"/>
    <cellStyle name="Note 2 2 2 2 4 4 2" xfId="28361" xr:uid="{C7775E9A-7306-47B4-8E83-B29F8C1D274E}"/>
    <cellStyle name="Note 2 2 2 2 4 4 2 2" xfId="47123" xr:uid="{95EC8AB3-A2DE-494F-AD86-28794277F3A7}"/>
    <cellStyle name="Note 2 2 2 2 4 4 3" xfId="18970" xr:uid="{8911EE1B-FCE4-435C-B4DA-39031B804A25}"/>
    <cellStyle name="Note 2 2 2 2 4 4 4" xfId="37742" xr:uid="{CF1F207E-0F5C-4C26-B9E0-48E39EEC7BA3}"/>
    <cellStyle name="Note 2 2 2 2 4 5" xfId="23928" xr:uid="{40B6DC3A-1ABF-46BD-96C1-6CE8E7FA5D94}"/>
    <cellStyle name="Note 2 2 2 2 4 5 2" xfId="42691" xr:uid="{BD423BE4-8D6E-49C0-AFEE-ECE626C364E5}"/>
    <cellStyle name="Note 2 2 2 2 4 6" xfId="14537" xr:uid="{04CC0EDB-EAF5-467E-9BCC-A1FB1D7A79E1}"/>
    <cellStyle name="Note 2 2 2 2 4 7" xfId="33310" xr:uid="{8CAAA8AA-6C90-4649-A599-00DFB281DB26}"/>
    <cellStyle name="Note 2 2 2 2 4 8" xfId="51853" xr:uid="{CFF2F6E2-DE3A-4D96-96B1-BF8F75097820}"/>
    <cellStyle name="Note 2 2 2 2 4 9" xfId="4881" xr:uid="{D67C1FDF-1819-4C5D-8780-7FCFE77C6451}"/>
    <cellStyle name="Note 2 2 2 2 5" xfId="5657" xr:uid="{4C24E520-0B52-4988-B07D-691EF0D1850F}"/>
    <cellStyle name="Note 2 2 2 2 5 2" xfId="12621" xr:uid="{C595037E-8DE3-420D-8177-AE8F0D84CBA8}"/>
    <cellStyle name="Note 2 2 2 2 5 2 2" xfId="31410" xr:uid="{063A144E-6F5D-4324-B8C9-9CE9ED37BB08}"/>
    <cellStyle name="Note 2 2 2 2 5 2 2 2" xfId="50172" xr:uid="{F00CBA35-DC13-4D2D-8EF5-53D3132F4AD8}"/>
    <cellStyle name="Note 2 2 2 2 5 2 3" xfId="22019" xr:uid="{FE3CC7BF-6AA7-49B0-94D0-E4854E65B124}"/>
    <cellStyle name="Note 2 2 2 2 5 2 4" xfId="40791" xr:uid="{C3388317-9129-4713-A951-CFBA3C3C65F7}"/>
    <cellStyle name="Note 2 2 2 2 5 3" xfId="24704" xr:uid="{3B22DCB8-1C16-46C2-9122-C66C9A869278}"/>
    <cellStyle name="Note 2 2 2 2 5 3 2" xfId="43466" xr:uid="{A24EA3DA-DCCD-425C-96CB-DD7DC99C8109}"/>
    <cellStyle name="Note 2 2 2 2 5 4" xfId="15313" xr:uid="{26747C64-B01E-4133-8A36-B2D726B8F137}"/>
    <cellStyle name="Note 2 2 2 2 5 5" xfId="34085" xr:uid="{DB00A525-477C-4AD1-BE94-DC4A6709004D}"/>
    <cellStyle name="Note 2 2 2 2 5 6" xfId="54902" xr:uid="{97EE2D2C-71C0-40D7-BF5F-A1ECE42F45E4}"/>
    <cellStyle name="Note 2 2 2 2 5 7" xfId="62745" xr:uid="{B8F9C15B-9040-4510-953E-BEC99FA434FF}"/>
    <cellStyle name="Note 2 2 2 2 6" xfId="4106" xr:uid="{D13D7BFF-8F14-4C89-BFCC-AE6124359156}"/>
    <cellStyle name="Note 2 2 2 2 6 2" xfId="12622" xr:uid="{A728594C-5D87-4EEF-B950-4A4D52B16F99}"/>
    <cellStyle name="Note 2 2 2 2 6 2 2" xfId="31411" xr:uid="{D601DA2D-C8A5-4F5B-BF3E-E6AC2D671A6A}"/>
    <cellStyle name="Note 2 2 2 2 6 2 2 2" xfId="50173" xr:uid="{9BBE0268-5F1E-47A6-AF34-E22E8B5D2060}"/>
    <cellStyle name="Note 2 2 2 2 6 2 3" xfId="22020" xr:uid="{A3DD707F-5B2D-454D-B28B-68F651BD6588}"/>
    <cellStyle name="Note 2 2 2 2 6 2 4" xfId="40792" xr:uid="{EEF7BEAD-89CC-48B6-B94A-DBBB34DE178B}"/>
    <cellStyle name="Note 2 2 2 2 6 3" xfId="23153" xr:uid="{7CB1C582-7771-4EC0-9369-A61F581E3703}"/>
    <cellStyle name="Note 2 2 2 2 6 3 2" xfId="41916" xr:uid="{50529DA8-2E6D-4095-A34B-D0AB0E9F2E1B}"/>
    <cellStyle name="Note 2 2 2 2 6 4" xfId="13762" xr:uid="{3E709F9D-A51C-40B7-8EE6-50BBAE6BAC08}"/>
    <cellStyle name="Note 2 2 2 2 6 5" xfId="32535" xr:uid="{AB0B71F0-D680-44FF-AB85-C253F76B1B19}"/>
    <cellStyle name="Note 2 2 2 2 6 6" xfId="54903" xr:uid="{0307E384-E16A-4273-A071-65D71807CBC4}"/>
    <cellStyle name="Note 2 2 2 2 6 7" xfId="62746" xr:uid="{4079D0AE-88F8-450E-A79E-43842A623B64}"/>
    <cellStyle name="Note 2 2 2 2 7" xfId="7771" xr:uid="{D24E5BB1-11DD-40CC-AAC0-1A13A7234A3D}"/>
    <cellStyle name="Note 2 2 2 2 7 2" xfId="26805" xr:uid="{D37A51DA-33EA-477B-9B5C-84FCF979B46B}"/>
    <cellStyle name="Note 2 2 2 2 7 2 2" xfId="45567" xr:uid="{2685B8B7-6EDA-4C2C-B7F5-634543EABF36}"/>
    <cellStyle name="Note 2 2 2 2 7 3" xfId="17414" xr:uid="{C81CE612-BD86-4A35-B3E7-EC51817F4811}"/>
    <cellStyle name="Note 2 2 2 2 7 4" xfId="36186" xr:uid="{E89784EC-DCAF-4F94-9124-74F5B18F49D8}"/>
    <cellStyle name="Note 2 2 2 2 8" xfId="9500" xr:uid="{A45E18C3-FA25-4CDC-B01D-2DDB86C761FA}"/>
    <cellStyle name="Note 2 2 2 2 8 2" xfId="28356" xr:uid="{51D2468E-317D-4883-B652-511775FFB95C}"/>
    <cellStyle name="Note 2 2 2 2 8 2 2" xfId="47118" xr:uid="{8DBC0325-E86E-4B03-AF2B-BDBADF788823}"/>
    <cellStyle name="Note 2 2 2 2 8 3" xfId="18965" xr:uid="{D50408AA-73FD-4C1D-B738-224A3950B484}"/>
    <cellStyle name="Note 2 2 2 2 8 4" xfId="37737" xr:uid="{487BE35F-E3B1-4E9B-8EA2-F61E6E5726BA}"/>
    <cellStyle name="Note 2 2 2 2 9" xfId="22998" xr:uid="{C6CBA14E-9DC4-48D7-9790-F94AF950DCD0}"/>
    <cellStyle name="Note 2 2 2 2 9 2" xfId="41765" xr:uid="{3B36D2AD-20F3-4EB2-BD30-27B04FA5A54E}"/>
    <cellStyle name="Note 2 2 2 20" xfId="59873" xr:uid="{755530AD-2610-4452-ADCC-B305427F8EBF}"/>
    <cellStyle name="Note 2 2 2 3" xfId="1250" xr:uid="{DC53497B-AA22-4AB0-89C6-91E6D7E5B918}"/>
    <cellStyle name="Note 2 2 2 3 10" xfId="13610" xr:uid="{0A4C158C-1128-450F-BCBB-3451941F5019}"/>
    <cellStyle name="Note 2 2 2 3 11" xfId="32387" xr:uid="{A0839E22-BE27-4C57-94C9-994BF9924BAF}"/>
    <cellStyle name="Note 2 2 2 3 12" xfId="51854" xr:uid="{CD72B1D5-FDC1-41FD-97ED-E49E592C8571}"/>
    <cellStyle name="Note 2 2 2 3 13" xfId="3955" xr:uid="{10990773-DFE2-4F0D-88A4-B9D5C1B888FB}"/>
    <cellStyle name="Note 2 2 2 3 14" xfId="59881" xr:uid="{69FDE386-3025-4EFC-B427-EA520CA8A821}"/>
    <cellStyle name="Note 2 2 2 3 2" xfId="1456" xr:uid="{5C61493A-070B-467D-8CBB-04D2727047E0}"/>
    <cellStyle name="Note 2 2 2 3 2 10" xfId="51855" xr:uid="{620B6FB2-8179-461C-95BE-2E64A98F94DD}"/>
    <cellStyle name="Note 2 2 2 3 2 11" xfId="3956" xr:uid="{735876A8-2B5F-41BC-8A13-8D26273FAAFB}"/>
    <cellStyle name="Note 2 2 2 3 2 12" xfId="59882" xr:uid="{496C4E29-2ACB-4206-969C-68688E01F904}"/>
    <cellStyle name="Note 2 2 2 3 2 2" xfId="2114" xr:uid="{8EF81744-2B74-46DE-8F07-16D68367E466}"/>
    <cellStyle name="Note 2 2 2 3 2 2 10" xfId="59883" xr:uid="{834B728B-ED54-4741-BF9A-89600BA2ABB3}"/>
    <cellStyle name="Note 2 2 2 3 2 2 2" xfId="7779" xr:uid="{7FEB4FCF-F121-48C0-AFF9-53B672BB4EC5}"/>
    <cellStyle name="Note 2 2 2 3 2 2 2 2" xfId="12623" xr:uid="{CCFF1CFC-26C0-4FC0-9F86-53C6FD7DADC1}"/>
    <cellStyle name="Note 2 2 2 3 2 2 2 2 2" xfId="31412" xr:uid="{24D6ADC5-FF38-414F-8935-A6AF0332B482}"/>
    <cellStyle name="Note 2 2 2 3 2 2 2 2 2 2" xfId="50174" xr:uid="{3E9AF9B6-2213-4BCD-A256-84C46244D6E0}"/>
    <cellStyle name="Note 2 2 2 3 2 2 2 2 3" xfId="22021" xr:uid="{A019660B-EE9D-40FF-8507-1AAC3877CEC2}"/>
    <cellStyle name="Note 2 2 2 3 2 2 2 2 4" xfId="40793" xr:uid="{6BBBDB3D-AA84-4317-A201-FC6164BE0F53}"/>
    <cellStyle name="Note 2 2 2 3 2 2 2 3" xfId="26813" xr:uid="{94D8978B-1250-4A34-B1BF-F0B35C692EC2}"/>
    <cellStyle name="Note 2 2 2 3 2 2 2 3 2" xfId="45575" xr:uid="{75BECDC0-9073-4B2C-AF9B-C48ABD6D43E9}"/>
    <cellStyle name="Note 2 2 2 3 2 2 2 4" xfId="17422" xr:uid="{CD1F0D73-E2F5-4A14-9C50-7967D419B6F1}"/>
    <cellStyle name="Note 2 2 2 3 2 2 2 5" xfId="36194" xr:uid="{1EAA3FA8-89F4-418C-B582-8CC3F936B73E}"/>
    <cellStyle name="Note 2 2 2 3 2 2 2 6" xfId="54904" xr:uid="{6F2DC75D-9971-4054-AA0F-0747C49D2C42}"/>
    <cellStyle name="Note 2 2 2 3 2 2 2 7" xfId="62747" xr:uid="{B8E3AECC-D8D4-4514-B699-66F172435564}"/>
    <cellStyle name="Note 2 2 2 3 2 2 3" xfId="12624" xr:uid="{876E620F-4F5B-49D9-9B72-F3AF051DA851}"/>
    <cellStyle name="Note 2 2 2 3 2 2 3 2" xfId="31413" xr:uid="{5FEA7FCE-6D68-40BB-98CD-9607AD01F15E}"/>
    <cellStyle name="Note 2 2 2 3 2 2 3 2 2" xfId="50175" xr:uid="{2859A7BE-3269-41FB-8381-672BAEBB0EB4}"/>
    <cellStyle name="Note 2 2 2 3 2 2 3 3" xfId="22022" xr:uid="{F51306AA-F372-4E47-80C6-B52D2E003922}"/>
    <cellStyle name="Note 2 2 2 3 2 2 3 4" xfId="40794" xr:uid="{79B5514F-E1D6-47F1-AAE0-65A5793B0CB4}"/>
    <cellStyle name="Note 2 2 2 3 2 2 3 5" xfId="54905" xr:uid="{9B48E70A-A9A3-4A3A-83C3-75D5F76ABD88}"/>
    <cellStyle name="Note 2 2 2 3 2 2 3 6" xfId="62748" xr:uid="{E5D82174-1866-4632-80A8-C91BD5B8716E}"/>
    <cellStyle name="Note 2 2 2 3 2 2 4" xfId="9508" xr:uid="{CD03D093-91A0-43E6-8D9B-AC12A54AC790}"/>
    <cellStyle name="Note 2 2 2 3 2 2 4 2" xfId="28364" xr:uid="{12FE0886-8DAA-4792-8954-E20C52F30FC3}"/>
    <cellStyle name="Note 2 2 2 3 2 2 4 2 2" xfId="47126" xr:uid="{75D3F911-0279-4364-B429-BEEA355C5FBC}"/>
    <cellStyle name="Note 2 2 2 3 2 2 4 3" xfId="18973" xr:uid="{BF2230A5-F0BE-4B08-89B0-FCF0DFA5E317}"/>
    <cellStyle name="Note 2 2 2 3 2 2 4 4" xfId="37745" xr:uid="{22245DAC-A173-461F-9D95-1E7A8FBDC7E8}"/>
    <cellStyle name="Note 2 2 2 3 2 2 5" xfId="24186" xr:uid="{4616CF04-D894-4424-B704-9B314147ED86}"/>
    <cellStyle name="Note 2 2 2 3 2 2 5 2" xfId="42949" xr:uid="{840039E3-CDA3-4EFB-8DB2-E66D5349CF1B}"/>
    <cellStyle name="Note 2 2 2 3 2 2 6" xfId="14795" xr:uid="{E68FBC5E-CE82-4B64-B853-9FCF60CF4575}"/>
    <cellStyle name="Note 2 2 2 3 2 2 7" xfId="33568" xr:uid="{455AF042-EE91-444F-B5C3-6F394CAA602D}"/>
    <cellStyle name="Note 2 2 2 3 2 2 8" xfId="51856" xr:uid="{6F12DB99-906B-498C-BCF1-586311B1FEEE}"/>
    <cellStyle name="Note 2 2 2 3 2 2 9" xfId="5139" xr:uid="{F4D97FBD-9ABD-4631-8395-488C4CC6A997}"/>
    <cellStyle name="Note 2 2 2 3 2 3" xfId="5915" xr:uid="{C426E0C7-A4AC-4E22-A05D-55B95BDA0446}"/>
    <cellStyle name="Note 2 2 2 3 2 3 2" xfId="12625" xr:uid="{D12E6A4B-A02C-4640-9E9A-E5DDF35A1371}"/>
    <cellStyle name="Note 2 2 2 3 2 3 2 2" xfId="31414" xr:uid="{968E22B4-C3C7-4318-8137-90DC34B7AF89}"/>
    <cellStyle name="Note 2 2 2 3 2 3 2 2 2" xfId="50176" xr:uid="{FDF6735D-285E-4AA8-AE12-2CDA2DAB155F}"/>
    <cellStyle name="Note 2 2 2 3 2 3 2 3" xfId="22023" xr:uid="{65E37CFF-80A1-46C3-8F47-C9F13766EBBD}"/>
    <cellStyle name="Note 2 2 2 3 2 3 2 4" xfId="40795" xr:uid="{75F70A7F-E80C-4FDF-B6A2-8BE99D845311}"/>
    <cellStyle name="Note 2 2 2 3 2 3 3" xfId="24962" xr:uid="{559D3FBD-4C4B-4299-B294-7DBAF1886AF0}"/>
    <cellStyle name="Note 2 2 2 3 2 3 3 2" xfId="43724" xr:uid="{6B96155E-6658-4FEA-9D08-5A27E589BBCA}"/>
    <cellStyle name="Note 2 2 2 3 2 3 4" xfId="15571" xr:uid="{DFFC5683-299D-4917-B0A4-8A392CB71B08}"/>
    <cellStyle name="Note 2 2 2 3 2 3 5" xfId="34343" xr:uid="{E4EB3C3E-ADD9-4406-9B5A-A2582BFF4EB2}"/>
    <cellStyle name="Note 2 2 2 3 2 3 6" xfId="54906" xr:uid="{1F6D8BDD-3624-432F-865D-4987A25512AE}"/>
    <cellStyle name="Note 2 2 2 3 2 3 7" xfId="62749" xr:uid="{63C682D8-5528-4369-8113-1FB2091870CA}"/>
    <cellStyle name="Note 2 2 2 3 2 4" xfId="4364" xr:uid="{02FD4899-000D-47DE-A824-0E95E3BCC3CA}"/>
    <cellStyle name="Note 2 2 2 3 2 4 2" xfId="12626" xr:uid="{B544C755-8F27-4260-9E31-A9E2B954449F}"/>
    <cellStyle name="Note 2 2 2 3 2 4 2 2" xfId="31415" xr:uid="{3F18BAC4-CD67-451F-841C-1A1C9D3D151D}"/>
    <cellStyle name="Note 2 2 2 3 2 4 2 2 2" xfId="50177" xr:uid="{77B1ECD9-B7EC-480E-A652-B5C170B50200}"/>
    <cellStyle name="Note 2 2 2 3 2 4 2 3" xfId="22024" xr:uid="{FA998CEC-EDC6-41C5-80A6-55EA6AE3C46F}"/>
    <cellStyle name="Note 2 2 2 3 2 4 2 4" xfId="40796" xr:uid="{20E673CE-16DD-4038-B6E1-9818D3F752D2}"/>
    <cellStyle name="Note 2 2 2 3 2 4 3" xfId="23411" xr:uid="{7A4132C6-3860-40D7-B5F1-E274DD32765D}"/>
    <cellStyle name="Note 2 2 2 3 2 4 3 2" xfId="42174" xr:uid="{B4B348C6-4869-4D76-9D08-5F415DE26C50}"/>
    <cellStyle name="Note 2 2 2 3 2 4 4" xfId="14020" xr:uid="{0EC93D38-5AAD-4B56-8B51-268567274801}"/>
    <cellStyle name="Note 2 2 2 3 2 4 5" xfId="32793" xr:uid="{B46457CC-A861-40E9-998C-10339BAB32D7}"/>
    <cellStyle name="Note 2 2 2 3 2 4 6" xfId="54907" xr:uid="{F035A115-8661-466C-9E31-EF1594875BB0}"/>
    <cellStyle name="Note 2 2 2 3 2 4 7" xfId="62750" xr:uid="{74BD8910-82A8-45EB-88FE-9FF3F42F9223}"/>
    <cellStyle name="Note 2 2 2 3 2 5" xfId="7778" xr:uid="{B6E15AE5-A655-49EB-9491-ECC13E0D4E7A}"/>
    <cellStyle name="Note 2 2 2 3 2 5 2" xfId="26812" xr:uid="{03DCC99E-B7DE-4D25-B131-21FC5795DE6D}"/>
    <cellStyle name="Note 2 2 2 3 2 5 2 2" xfId="45574" xr:uid="{A94A5844-05C1-4582-A00A-F9A41018DFAD}"/>
    <cellStyle name="Note 2 2 2 3 2 5 3" xfId="17421" xr:uid="{F68F51FC-2ABA-4B5E-A9F8-E6B6EFC2E79D}"/>
    <cellStyle name="Note 2 2 2 3 2 5 4" xfId="36193" xr:uid="{EAB40F9A-E2AB-4BE2-A8EA-0226048319F5}"/>
    <cellStyle name="Note 2 2 2 3 2 6" xfId="9507" xr:uid="{D449CF33-831E-44E9-B422-092CAA117AE1}"/>
    <cellStyle name="Note 2 2 2 3 2 6 2" xfId="28363" xr:uid="{1F5AA65A-F5A2-457E-BAA0-D69A40E3FCC3}"/>
    <cellStyle name="Note 2 2 2 3 2 6 2 2" xfId="47125" xr:uid="{23F4B8DC-8F09-4C04-8ED4-E1B87176C2B7}"/>
    <cellStyle name="Note 2 2 2 3 2 6 3" xfId="18972" xr:uid="{B2815B14-D4F7-4D8D-B1E4-651200FE8648}"/>
    <cellStyle name="Note 2 2 2 3 2 6 4" xfId="37744" xr:uid="{A079680C-1615-4C18-AFFF-B32476B8A56D}"/>
    <cellStyle name="Note 2 2 2 3 2 7" xfId="23002" xr:uid="{E2570770-5653-407C-B21B-1B45E18519EC}"/>
    <cellStyle name="Note 2 2 2 3 2 7 2" xfId="41769" xr:uid="{D1BB050B-C687-4E4E-9BE5-D6ED631A35F8}"/>
    <cellStyle name="Note 2 2 2 3 2 8" xfId="13611" xr:uid="{8816595A-94C5-4590-9FD4-81BCE54197A5}"/>
    <cellStyle name="Note 2 2 2 3 2 9" xfId="32388" xr:uid="{6BCF2BD8-8542-45D5-97BC-D3DB5819A782}"/>
    <cellStyle name="Note 2 2 2 3 3" xfId="1908" xr:uid="{93FF8BC8-F973-4069-A84A-94E7AFD0FD51}"/>
    <cellStyle name="Note 2 2 2 3 3 10" xfId="51857" xr:uid="{46861B64-0EB9-421B-87D0-D0DEBE67C763}"/>
    <cellStyle name="Note 2 2 2 3 3 11" xfId="3957" xr:uid="{6D9E8336-2B35-4815-BB5A-2FE4F281FC1D}"/>
    <cellStyle name="Note 2 2 2 3 3 12" xfId="59884" xr:uid="{6AABA9A4-9A62-4FA2-8E10-3942C9D22181}"/>
    <cellStyle name="Note 2 2 2 3 3 2" xfId="3148" xr:uid="{5DCEAB21-C79C-476F-B5CE-FF1225F2E304}"/>
    <cellStyle name="Note 2 2 2 3 3 2 10" xfId="59885" xr:uid="{6A38EF97-67BA-4552-A599-4E4B78D17C9A}"/>
    <cellStyle name="Note 2 2 2 3 3 2 2" xfId="7781" xr:uid="{EB23AA91-B806-4885-ACB9-4E8F170BE31F}"/>
    <cellStyle name="Note 2 2 2 3 3 2 2 2" xfId="12627" xr:uid="{8902FD3B-A30D-4145-A271-0457750A7370}"/>
    <cellStyle name="Note 2 2 2 3 3 2 2 2 2" xfId="31416" xr:uid="{6E3A373C-82E1-4023-A86A-7998C71D3D35}"/>
    <cellStyle name="Note 2 2 2 3 3 2 2 2 2 2" xfId="50178" xr:uid="{B4714932-D6EB-43DC-9992-FF4468861A16}"/>
    <cellStyle name="Note 2 2 2 3 3 2 2 2 3" xfId="22025" xr:uid="{0839D608-FD62-426D-B017-1E216AAA7ADA}"/>
    <cellStyle name="Note 2 2 2 3 3 2 2 2 4" xfId="40797" xr:uid="{AA77A101-2AE1-4C4C-AC67-EA7B322DB98E}"/>
    <cellStyle name="Note 2 2 2 3 3 2 2 3" xfId="26815" xr:uid="{43F0CA37-78C1-40DB-B43F-139EFDF72EB3}"/>
    <cellStyle name="Note 2 2 2 3 3 2 2 3 2" xfId="45577" xr:uid="{7371A887-0804-4398-8F33-5D4AC70C49FD}"/>
    <cellStyle name="Note 2 2 2 3 3 2 2 4" xfId="17424" xr:uid="{1FDF7127-15F0-4807-8BDF-B71D7B645AC3}"/>
    <cellStyle name="Note 2 2 2 3 3 2 2 5" xfId="36196" xr:uid="{348168E0-182F-4956-87F5-176CA46D4769}"/>
    <cellStyle name="Note 2 2 2 3 3 2 2 6" xfId="54908" xr:uid="{8E3D0B72-2B41-491D-96C6-A5F638BF483E}"/>
    <cellStyle name="Note 2 2 2 3 3 2 2 7" xfId="62751" xr:uid="{677CB66A-7C19-4332-9DA1-E4B3BD37135F}"/>
    <cellStyle name="Note 2 2 2 3 3 2 3" xfId="12628" xr:uid="{B38CD019-D5EE-4446-BE2F-0EAECA402163}"/>
    <cellStyle name="Note 2 2 2 3 3 2 3 2" xfId="31417" xr:uid="{11C8FEAF-9DE4-46D6-AF83-347AF150E822}"/>
    <cellStyle name="Note 2 2 2 3 3 2 3 2 2" xfId="50179" xr:uid="{BBEF9A66-EA77-423D-81B6-24B47FF59D2F}"/>
    <cellStyle name="Note 2 2 2 3 3 2 3 3" xfId="22026" xr:uid="{45C897AE-8F5C-4961-9FD3-A55C7A9C701B}"/>
    <cellStyle name="Note 2 2 2 3 3 2 3 4" xfId="40798" xr:uid="{8FEB99D7-767B-47CA-9581-2C0BB442B78A}"/>
    <cellStyle name="Note 2 2 2 3 3 2 3 5" xfId="54909" xr:uid="{0E7F1EF2-086F-4FDA-B86E-B4CCEA0EDFA0}"/>
    <cellStyle name="Note 2 2 2 3 3 2 3 6" xfId="62752" xr:uid="{49D470DD-71AE-40E8-91D8-68FB970372E4}"/>
    <cellStyle name="Note 2 2 2 3 3 2 4" xfId="9510" xr:uid="{873BAF29-9FB0-44A0-BF80-DD5893D39DA7}"/>
    <cellStyle name="Note 2 2 2 3 3 2 4 2" xfId="28366" xr:uid="{217A8739-ED45-4E10-89C8-5D32CEAAE31A}"/>
    <cellStyle name="Note 2 2 2 3 3 2 4 2 2" xfId="47128" xr:uid="{B2B8603B-712D-4030-95A5-C53108FFB4B5}"/>
    <cellStyle name="Note 2 2 2 3 3 2 4 3" xfId="18975" xr:uid="{818B5D47-EE2E-4930-B676-8E65335B9C30}"/>
    <cellStyle name="Note 2 2 2 3 3 2 4 4" xfId="37747" xr:uid="{0B785190-7556-4DF1-8690-6E7C029BA6F3}"/>
    <cellStyle name="Note 2 2 2 3 3 2 5" xfId="24404" xr:uid="{2E7B8576-27FE-4910-99EB-43FE0BC15949}"/>
    <cellStyle name="Note 2 2 2 3 3 2 5 2" xfId="43167" xr:uid="{355D03AE-B2D8-4FA9-B319-92824AD6EF75}"/>
    <cellStyle name="Note 2 2 2 3 3 2 6" xfId="15013" xr:uid="{1C42A559-961F-443B-A498-AE90A36FBB31}"/>
    <cellStyle name="Note 2 2 2 3 3 2 7" xfId="33786" xr:uid="{3273C654-D7D0-4E0B-B5C8-3AF69D3C74A5}"/>
    <cellStyle name="Note 2 2 2 3 3 2 8" xfId="51858" xr:uid="{21E87510-2B93-47AD-A79B-7B0D0EB48A9C}"/>
    <cellStyle name="Note 2 2 2 3 3 2 9" xfId="5357" xr:uid="{7A1C7AA7-B0CA-4E9B-830A-8113E56F4AC3}"/>
    <cellStyle name="Note 2 2 2 3 3 3" xfId="6133" xr:uid="{E459E259-BB14-4877-A775-52F1E3A10A11}"/>
    <cellStyle name="Note 2 2 2 3 3 3 2" xfId="12629" xr:uid="{EF86FFAA-2E51-41AE-8E67-5D966F94DFDE}"/>
    <cellStyle name="Note 2 2 2 3 3 3 2 2" xfId="31418" xr:uid="{E578E5A8-CB87-40F9-B273-E628395DB761}"/>
    <cellStyle name="Note 2 2 2 3 3 3 2 2 2" xfId="50180" xr:uid="{0C0C25CD-21B3-45C9-82C3-0E359C7C572D}"/>
    <cellStyle name="Note 2 2 2 3 3 3 2 3" xfId="22027" xr:uid="{6A2B1A0B-DA13-4EB5-8AB5-49F57DE3021D}"/>
    <cellStyle name="Note 2 2 2 3 3 3 2 4" xfId="40799" xr:uid="{89BBE4C8-5475-4C26-84B4-C62B34D54F12}"/>
    <cellStyle name="Note 2 2 2 3 3 3 3" xfId="25180" xr:uid="{C67EB283-246D-44A3-B1B7-34314958ECAF}"/>
    <cellStyle name="Note 2 2 2 3 3 3 3 2" xfId="43942" xr:uid="{DB779E06-BDFD-4916-A0D8-B422CA0D3A7C}"/>
    <cellStyle name="Note 2 2 2 3 3 3 4" xfId="15789" xr:uid="{E9F2E9E2-2DEE-4C76-B0FD-7ADD1E061A7D}"/>
    <cellStyle name="Note 2 2 2 3 3 3 5" xfId="34561" xr:uid="{FBB9BA9E-13F2-4B24-8229-2D0A59988A66}"/>
    <cellStyle name="Note 2 2 2 3 3 3 6" xfId="54910" xr:uid="{40112DB1-2166-4D26-88BA-07F2C3F34215}"/>
    <cellStyle name="Note 2 2 2 3 3 3 7" xfId="62753" xr:uid="{EFE51790-9209-4737-8B2D-F75B89DF1E41}"/>
    <cellStyle name="Note 2 2 2 3 3 4" xfId="4582" xr:uid="{FA56CEE3-9FB6-4AC8-89F2-6B5507C79934}"/>
    <cellStyle name="Note 2 2 2 3 3 4 2" xfId="12630" xr:uid="{A1C3DFCE-3DD7-4BCD-851A-94FE6B35D463}"/>
    <cellStyle name="Note 2 2 2 3 3 4 2 2" xfId="31419" xr:uid="{D254663B-0273-4793-9530-8A1E256D1507}"/>
    <cellStyle name="Note 2 2 2 3 3 4 2 2 2" xfId="50181" xr:uid="{5F159841-344F-4E1E-A23F-E52635E7BDA4}"/>
    <cellStyle name="Note 2 2 2 3 3 4 2 3" xfId="22028" xr:uid="{F73A3924-8D14-4B49-9627-5039A71D4124}"/>
    <cellStyle name="Note 2 2 2 3 3 4 2 4" xfId="40800" xr:uid="{C369A7D6-A1D8-494A-82AD-71201DFEADD1}"/>
    <cellStyle name="Note 2 2 2 3 3 4 3" xfId="23629" xr:uid="{3360C123-B639-4580-A4C3-27FCEA09F171}"/>
    <cellStyle name="Note 2 2 2 3 3 4 3 2" xfId="42392" xr:uid="{6D7360F9-8A9B-4B4F-BE9A-2338E7B46645}"/>
    <cellStyle name="Note 2 2 2 3 3 4 4" xfId="14238" xr:uid="{58327332-746E-404A-85C6-29FDBBAAD80D}"/>
    <cellStyle name="Note 2 2 2 3 3 4 5" xfId="33011" xr:uid="{630CA146-4AE8-40B4-9B78-1CBB72CACF43}"/>
    <cellStyle name="Note 2 2 2 3 3 4 6" xfId="54911" xr:uid="{B7C44D12-F9B7-4F2F-9426-E927141685F2}"/>
    <cellStyle name="Note 2 2 2 3 3 4 7" xfId="62754" xr:uid="{8B748DB4-63B0-40A2-8F79-08A627A36BF8}"/>
    <cellStyle name="Note 2 2 2 3 3 5" xfId="7780" xr:uid="{ABE8A516-ABF0-4AC1-B738-235426C195DE}"/>
    <cellStyle name="Note 2 2 2 3 3 5 2" xfId="26814" xr:uid="{E2B15FE5-FE92-4D98-8913-960F7A79FEA4}"/>
    <cellStyle name="Note 2 2 2 3 3 5 2 2" xfId="45576" xr:uid="{327A88C4-FC21-4540-BA88-00D33E979C88}"/>
    <cellStyle name="Note 2 2 2 3 3 5 3" xfId="17423" xr:uid="{7CDDA240-116E-486C-9743-71F323834433}"/>
    <cellStyle name="Note 2 2 2 3 3 5 4" xfId="36195" xr:uid="{E21FA247-9DFA-4916-A63D-E1E802BCFDFD}"/>
    <cellStyle name="Note 2 2 2 3 3 6" xfId="9509" xr:uid="{B0261F12-58A2-4DB4-935F-89D537D9F93E}"/>
    <cellStyle name="Note 2 2 2 3 3 6 2" xfId="28365" xr:uid="{63E0462B-6616-4E80-BD22-576BFA3DA4FE}"/>
    <cellStyle name="Note 2 2 2 3 3 6 2 2" xfId="47127" xr:uid="{C3B2DAEF-F19D-49E4-AE7C-63547C2A1969}"/>
    <cellStyle name="Note 2 2 2 3 3 6 3" xfId="18974" xr:uid="{64C8A700-756F-4F4F-9945-9023779D28C4}"/>
    <cellStyle name="Note 2 2 2 3 3 6 4" xfId="37746" xr:uid="{7B8294CA-9123-4A5A-AAB7-0F8985931FE0}"/>
    <cellStyle name="Note 2 2 2 3 3 7" xfId="23003" xr:uid="{C0CEEC1C-727E-46E1-B354-CAACDE2B8A1F}"/>
    <cellStyle name="Note 2 2 2 3 3 7 2" xfId="41770" xr:uid="{46C6C5CE-94EE-4990-99F3-17A56BE9C8C4}"/>
    <cellStyle name="Note 2 2 2 3 3 8" xfId="13612" xr:uid="{6898EE2B-3636-41FE-8AB1-D620ED5684FC}"/>
    <cellStyle name="Note 2 2 2 3 3 9" xfId="32389" xr:uid="{90D401F8-BB75-400D-A16D-2EDD392735A4}"/>
    <cellStyle name="Note 2 2 2 3 4" xfId="1702" xr:uid="{75690675-B327-44B2-BCF3-C6C3E09F50AB}"/>
    <cellStyle name="Note 2 2 2 3 4 10" xfId="59886" xr:uid="{82DCB120-6656-49B5-8505-9F11F6FA6810}"/>
    <cellStyle name="Note 2 2 2 3 4 2" xfId="7782" xr:uid="{D2CE1E3F-4F6A-4146-AC5F-7523CBB92811}"/>
    <cellStyle name="Note 2 2 2 3 4 2 2" xfId="12631" xr:uid="{D047FCBC-404B-4C8D-81FD-E55AE5189627}"/>
    <cellStyle name="Note 2 2 2 3 4 2 2 2" xfId="31420" xr:uid="{6CFB3DD8-D8DA-4640-8C9B-6AE0020F5A2F}"/>
    <cellStyle name="Note 2 2 2 3 4 2 2 2 2" xfId="50182" xr:uid="{DC136575-61BC-4C26-8BC2-F9BBE5876596}"/>
    <cellStyle name="Note 2 2 2 3 4 2 2 3" xfId="22029" xr:uid="{9AF38570-7B3C-43E4-B05B-1B80F5B8F396}"/>
    <cellStyle name="Note 2 2 2 3 4 2 2 4" xfId="40801" xr:uid="{B29CCC81-B74F-4240-BA12-A0C291A66D9B}"/>
    <cellStyle name="Note 2 2 2 3 4 2 3" xfId="26816" xr:uid="{430DDCEE-67FC-47EE-9BD3-A686DCBA81C3}"/>
    <cellStyle name="Note 2 2 2 3 4 2 3 2" xfId="45578" xr:uid="{0299D1E3-17BB-4CF2-A515-8CDC5A6D52CF}"/>
    <cellStyle name="Note 2 2 2 3 4 2 4" xfId="17425" xr:uid="{AD9F3DA3-48D3-4099-8F60-0B7490B5157B}"/>
    <cellStyle name="Note 2 2 2 3 4 2 5" xfId="36197" xr:uid="{2BD47D61-944A-4FD3-AEC1-B5E387CFFA34}"/>
    <cellStyle name="Note 2 2 2 3 4 2 6" xfId="54912" xr:uid="{F91D0DC3-358E-4671-BBE9-21C566180B0B}"/>
    <cellStyle name="Note 2 2 2 3 4 2 7" xfId="62755" xr:uid="{473C5DCC-35BD-4AFA-91C8-4B8FECFEF470}"/>
    <cellStyle name="Note 2 2 2 3 4 3" xfId="12632" xr:uid="{FC3F2C39-E536-4099-A4A5-3F7010AF33C9}"/>
    <cellStyle name="Note 2 2 2 3 4 3 2" xfId="31421" xr:uid="{A89746CB-C5AA-41F8-8ABC-5D49DA190EB6}"/>
    <cellStyle name="Note 2 2 2 3 4 3 2 2" xfId="50183" xr:uid="{91D4BD12-FBB9-4433-95B2-853EC349E377}"/>
    <cellStyle name="Note 2 2 2 3 4 3 3" xfId="22030" xr:uid="{50CA340E-06D7-4605-AFF3-72FEFA7F6330}"/>
    <cellStyle name="Note 2 2 2 3 4 3 4" xfId="40802" xr:uid="{D0614070-96C6-4300-AC1C-2223CD3055D6}"/>
    <cellStyle name="Note 2 2 2 3 4 3 5" xfId="54913" xr:uid="{D94169D0-7385-4EED-86FC-B0BBE406BC63}"/>
    <cellStyle name="Note 2 2 2 3 4 3 6" xfId="62756" xr:uid="{E4D1DB6E-E67C-4292-8F90-911C99ADAF50}"/>
    <cellStyle name="Note 2 2 2 3 4 4" xfId="9511" xr:uid="{964FB205-1FA7-4EF6-ADEB-4FB502767BFD}"/>
    <cellStyle name="Note 2 2 2 3 4 4 2" xfId="28367" xr:uid="{EAE78DCB-0785-435E-BE25-5768EC797693}"/>
    <cellStyle name="Note 2 2 2 3 4 4 2 2" xfId="47129" xr:uid="{1F9A3B91-637A-4A9C-870D-2602965FE521}"/>
    <cellStyle name="Note 2 2 2 3 4 4 3" xfId="18976" xr:uid="{75B59A0C-08BF-4872-94EE-8B055DDDCA39}"/>
    <cellStyle name="Note 2 2 2 3 4 4 4" xfId="37748" xr:uid="{4F81E757-157D-478D-AE1F-9201D1F8AF68}"/>
    <cellStyle name="Note 2 2 2 3 4 5" xfId="23971" xr:uid="{44E8E0E3-EDE2-4E46-82C1-F55ADB6DB5C6}"/>
    <cellStyle name="Note 2 2 2 3 4 5 2" xfId="42734" xr:uid="{E4B67A8F-AEF4-4059-B1A3-A3B8086F3497}"/>
    <cellStyle name="Note 2 2 2 3 4 6" xfId="14580" xr:uid="{0AC1D742-63D7-40AB-B14D-11122BAA1243}"/>
    <cellStyle name="Note 2 2 2 3 4 7" xfId="33353" xr:uid="{EBEC678D-F1A3-4832-8362-9DC85E94B3BB}"/>
    <cellStyle name="Note 2 2 2 3 4 8" xfId="51859" xr:uid="{E5A8553F-CC0F-4E14-8CFB-1736227F2983}"/>
    <cellStyle name="Note 2 2 2 3 4 9" xfId="4924" xr:uid="{0C700D38-D81B-45B9-96ED-7FAA9F0B1D63}"/>
    <cellStyle name="Note 2 2 2 3 5" xfId="5700" xr:uid="{568C2327-5F25-4409-93B3-7BE911923DE6}"/>
    <cellStyle name="Note 2 2 2 3 5 2" xfId="12633" xr:uid="{84E8D2BB-83AB-4FB0-BC71-8FA24F434A2A}"/>
    <cellStyle name="Note 2 2 2 3 5 2 2" xfId="31422" xr:uid="{AF91421A-AF74-4057-BBD7-BAF1BCCB936E}"/>
    <cellStyle name="Note 2 2 2 3 5 2 2 2" xfId="50184" xr:uid="{004ACCA3-CC1D-4796-BC08-016C88D683BD}"/>
    <cellStyle name="Note 2 2 2 3 5 2 3" xfId="22031" xr:uid="{D5A189B1-1AAC-4958-80FA-0E589C32CD6E}"/>
    <cellStyle name="Note 2 2 2 3 5 2 4" xfId="40803" xr:uid="{0C25A99F-2071-4113-8720-0F68942AE1BF}"/>
    <cellStyle name="Note 2 2 2 3 5 3" xfId="24747" xr:uid="{3375D1CD-E036-45EB-B403-123287BF5297}"/>
    <cellStyle name="Note 2 2 2 3 5 3 2" xfId="43509" xr:uid="{79085E2E-04F6-4B49-966F-71CB68E38B09}"/>
    <cellStyle name="Note 2 2 2 3 5 4" xfId="15356" xr:uid="{C2057F22-D5FD-47C0-80D6-1DA6C15116EB}"/>
    <cellStyle name="Note 2 2 2 3 5 5" xfId="34128" xr:uid="{92813747-D8E4-4D48-84C7-0BF6160D4559}"/>
    <cellStyle name="Note 2 2 2 3 5 6" xfId="54914" xr:uid="{7E395449-2A56-46B7-B48B-101BF12AB59F}"/>
    <cellStyle name="Note 2 2 2 3 5 7" xfId="62757" xr:uid="{871D481B-992E-46EA-9459-5BB52ECDF1BA}"/>
    <cellStyle name="Note 2 2 2 3 6" xfId="4149" xr:uid="{CDBC9700-D821-4A01-B909-47B018D710D3}"/>
    <cellStyle name="Note 2 2 2 3 6 2" xfId="12634" xr:uid="{EFC57DD1-9805-4507-9B08-CAD2D04C1386}"/>
    <cellStyle name="Note 2 2 2 3 6 2 2" xfId="31423" xr:uid="{C1E4643B-07B1-46FC-82BD-6EDEF5C715CE}"/>
    <cellStyle name="Note 2 2 2 3 6 2 2 2" xfId="50185" xr:uid="{17910308-315C-4C8D-B8AD-2D34273C98B5}"/>
    <cellStyle name="Note 2 2 2 3 6 2 3" xfId="22032" xr:uid="{1C8ABB97-F476-4923-9A90-5A3E9B3EE766}"/>
    <cellStyle name="Note 2 2 2 3 6 2 4" xfId="40804" xr:uid="{3B56F40E-AA3F-463C-986F-DCE9F9CC7F93}"/>
    <cellStyle name="Note 2 2 2 3 6 3" xfId="23196" xr:uid="{94956107-A8F0-4777-8927-7414E7415B19}"/>
    <cellStyle name="Note 2 2 2 3 6 3 2" xfId="41959" xr:uid="{C5F96326-8680-4046-98E5-762C39A2F0F5}"/>
    <cellStyle name="Note 2 2 2 3 6 4" xfId="13805" xr:uid="{B1AF770B-9380-4860-A641-0812D73D4F0C}"/>
    <cellStyle name="Note 2 2 2 3 6 5" xfId="32578" xr:uid="{356A0B98-875A-4C2F-99E9-E5BCB6E507B9}"/>
    <cellStyle name="Note 2 2 2 3 6 6" xfId="54915" xr:uid="{645A01C3-11DB-478D-9904-F430F850215A}"/>
    <cellStyle name="Note 2 2 2 3 6 7" xfId="62758" xr:uid="{7B7F8808-FF16-4F0A-8196-57F9D14AC775}"/>
    <cellStyle name="Note 2 2 2 3 7" xfId="7777" xr:uid="{C94CEC51-2253-47ED-924E-F6A4192E380C}"/>
    <cellStyle name="Note 2 2 2 3 7 2" xfId="26811" xr:uid="{B5047DD0-BB60-415D-B40B-ADF04D67730D}"/>
    <cellStyle name="Note 2 2 2 3 7 2 2" xfId="45573" xr:uid="{CE4288C6-EE88-42E8-9C00-D53ADF8E2093}"/>
    <cellStyle name="Note 2 2 2 3 7 3" xfId="17420" xr:uid="{D9A59B26-04BF-45F0-A4C4-F1B7F6FB77CD}"/>
    <cellStyle name="Note 2 2 2 3 7 4" xfId="36192" xr:uid="{4ACEE9E2-5204-4193-9B85-B37AAD83BB46}"/>
    <cellStyle name="Note 2 2 2 3 8" xfId="9506" xr:uid="{FB335B9A-872B-42F1-A1C0-7445A90AB82E}"/>
    <cellStyle name="Note 2 2 2 3 8 2" xfId="28362" xr:uid="{95D63381-A2B9-4D0D-BABE-95973A271D02}"/>
    <cellStyle name="Note 2 2 2 3 8 2 2" xfId="47124" xr:uid="{237F1FC1-38CA-4A25-8030-841CBFF98761}"/>
    <cellStyle name="Note 2 2 2 3 8 3" xfId="18971" xr:uid="{091D1A27-AE02-448A-9A54-FBA84D1C84B0}"/>
    <cellStyle name="Note 2 2 2 3 8 4" xfId="37743" xr:uid="{04E539AB-3331-4D22-8356-F90106B36901}"/>
    <cellStyle name="Note 2 2 2 3 9" xfId="23001" xr:uid="{88720CD3-67B0-4DDB-90AF-5862CBB37E67}"/>
    <cellStyle name="Note 2 2 2 3 9 2" xfId="41768" xr:uid="{00407703-D745-4073-A528-11212F186E09}"/>
    <cellStyle name="Note 2 2 2 4" xfId="1291" xr:uid="{7B1E1FD5-6289-41C7-905B-FAF4FD490571}"/>
    <cellStyle name="Note 2 2 2 4 10" xfId="13613" xr:uid="{48ACCC82-5D60-41BE-B67C-A90E57C171BC}"/>
    <cellStyle name="Note 2 2 2 4 11" xfId="32390" xr:uid="{D0CADDA5-E370-4B8D-9167-79C5F100AE76}"/>
    <cellStyle name="Note 2 2 2 4 12" xfId="51860" xr:uid="{536BD792-587C-4EB9-AC8B-BCA88C540BEF}"/>
    <cellStyle name="Note 2 2 2 4 13" xfId="3958" xr:uid="{95E998E4-9EF1-4495-B430-DE2D4DDB1C08}"/>
    <cellStyle name="Note 2 2 2 4 14" xfId="59887" xr:uid="{E713D7EF-C314-4728-AC5D-A94BAA6DC027}"/>
    <cellStyle name="Note 2 2 2 4 2" xfId="1949" xr:uid="{D7D0CD7C-1C9F-4045-A327-4C38BA77E98F}"/>
    <cellStyle name="Note 2 2 2 4 2 10" xfId="51861" xr:uid="{01EB5D1A-440A-4A77-8ED3-F48EA76D55A2}"/>
    <cellStyle name="Note 2 2 2 4 2 11" xfId="3959" xr:uid="{B3CF6306-8C16-480B-B191-B032CAFD9DEE}"/>
    <cellStyle name="Note 2 2 2 4 2 12" xfId="59888" xr:uid="{41B4EE31-F65C-4441-A74F-88A66928EAF5}"/>
    <cellStyle name="Note 2 2 2 4 2 2" xfId="3149" xr:uid="{65366177-D134-42C1-A912-D0764A67FF25}"/>
    <cellStyle name="Note 2 2 2 4 2 2 10" xfId="59889" xr:uid="{ED437403-3927-4BD8-A427-8F33C2FFEA8E}"/>
    <cellStyle name="Note 2 2 2 4 2 2 2" xfId="7785" xr:uid="{46513809-69F1-4F8B-9640-F2BCEE7A685B}"/>
    <cellStyle name="Note 2 2 2 4 2 2 2 2" xfId="12635" xr:uid="{CE423FA4-5AE5-434B-A778-C83DAB316C3D}"/>
    <cellStyle name="Note 2 2 2 4 2 2 2 2 2" xfId="31424" xr:uid="{9FC7E365-B002-4289-9F89-A21FA6D8DFAB}"/>
    <cellStyle name="Note 2 2 2 4 2 2 2 2 2 2" xfId="50186" xr:uid="{6E765AF2-ECAC-41A4-B5F5-5B1C854CDDBC}"/>
    <cellStyle name="Note 2 2 2 4 2 2 2 2 3" xfId="22033" xr:uid="{79E4074F-3A74-4C3D-8CE3-1843752734F4}"/>
    <cellStyle name="Note 2 2 2 4 2 2 2 2 4" xfId="40805" xr:uid="{57FC9B2D-ADEE-452F-9BE3-1509F9C2618C}"/>
    <cellStyle name="Note 2 2 2 4 2 2 2 3" xfId="26819" xr:uid="{75ADE4E8-E332-43FB-B145-79CA04FD5847}"/>
    <cellStyle name="Note 2 2 2 4 2 2 2 3 2" xfId="45581" xr:uid="{6E8EC485-B964-4879-9A6A-73D4670E09CE}"/>
    <cellStyle name="Note 2 2 2 4 2 2 2 4" xfId="17428" xr:uid="{CCEAFCDF-C381-4833-B331-BAF11C42FD4C}"/>
    <cellStyle name="Note 2 2 2 4 2 2 2 5" xfId="36200" xr:uid="{2EEF31DC-1CFB-4AC8-8801-AB05B060FA98}"/>
    <cellStyle name="Note 2 2 2 4 2 2 2 6" xfId="54916" xr:uid="{3234FF2C-5F4F-43DC-A867-AF739ABAA8F3}"/>
    <cellStyle name="Note 2 2 2 4 2 2 2 7" xfId="62759" xr:uid="{08947B90-EC60-44DA-8621-E30D2FE779C8}"/>
    <cellStyle name="Note 2 2 2 4 2 2 3" xfId="12636" xr:uid="{580F0B0A-8CC2-47B7-A332-AFDBCB1A227E}"/>
    <cellStyle name="Note 2 2 2 4 2 2 3 2" xfId="31425" xr:uid="{5919478E-2DFA-42C8-A5FE-B6235D87FC7E}"/>
    <cellStyle name="Note 2 2 2 4 2 2 3 2 2" xfId="50187" xr:uid="{C0E47D3A-5F14-4B56-BDFC-6FAE68C7CF09}"/>
    <cellStyle name="Note 2 2 2 4 2 2 3 3" xfId="22034" xr:uid="{5FD36321-18BC-4E6D-B1DB-66E09B2D250C}"/>
    <cellStyle name="Note 2 2 2 4 2 2 3 4" xfId="40806" xr:uid="{79991FEF-F799-41DF-A178-F8F2FD31ECE1}"/>
    <cellStyle name="Note 2 2 2 4 2 2 3 5" xfId="54917" xr:uid="{FFBB12AE-8837-45FE-8A2A-43CE65AE860D}"/>
    <cellStyle name="Note 2 2 2 4 2 2 3 6" xfId="62760" xr:uid="{F2090EFF-0ECF-4C28-A8A0-1B9704765837}"/>
    <cellStyle name="Note 2 2 2 4 2 2 4" xfId="9514" xr:uid="{0700102F-90A9-4575-AF6C-A120DE724060}"/>
    <cellStyle name="Note 2 2 2 4 2 2 4 2" xfId="28370" xr:uid="{CB89827F-0601-44A4-8038-F1E3FAA3B79B}"/>
    <cellStyle name="Note 2 2 2 4 2 2 4 2 2" xfId="47132" xr:uid="{0B5D2D47-C05F-47E6-BF89-7F64CA35C54C}"/>
    <cellStyle name="Note 2 2 2 4 2 2 4 3" xfId="18979" xr:uid="{E23314B4-C557-440A-93CC-3350E1746AA8}"/>
    <cellStyle name="Note 2 2 2 4 2 2 4 4" xfId="37751" xr:uid="{6AE403B6-1CD6-45C0-8A54-5BF27CAA6064}"/>
    <cellStyle name="Note 2 2 2 4 2 2 5" xfId="24229" xr:uid="{19544CE6-CB0E-4523-9C59-417BD6B2BFA9}"/>
    <cellStyle name="Note 2 2 2 4 2 2 5 2" xfId="42992" xr:uid="{5A2F0125-3981-41A9-87A7-3B805A8967CC}"/>
    <cellStyle name="Note 2 2 2 4 2 2 6" xfId="14838" xr:uid="{821A6602-F5C9-44B9-ACE1-0437A7FA5E8F}"/>
    <cellStyle name="Note 2 2 2 4 2 2 7" xfId="33611" xr:uid="{3676B6B6-90A9-4F56-88A9-875DF2EAC5DF}"/>
    <cellStyle name="Note 2 2 2 4 2 2 8" xfId="51862" xr:uid="{C87E291F-1953-43A3-8636-160A98D91D6B}"/>
    <cellStyle name="Note 2 2 2 4 2 2 9" xfId="5182" xr:uid="{D1F4B1BE-4657-4600-AC61-647ACC1FD0B6}"/>
    <cellStyle name="Note 2 2 2 4 2 3" xfId="5958" xr:uid="{58C3F166-4F22-4EF3-B745-03B111FCFD1D}"/>
    <cellStyle name="Note 2 2 2 4 2 3 2" xfId="12637" xr:uid="{91154C0F-0210-4348-BCFE-AF19DD95226A}"/>
    <cellStyle name="Note 2 2 2 4 2 3 2 2" xfId="31426" xr:uid="{2921A584-92EB-4301-A1F5-05921FEF1AD6}"/>
    <cellStyle name="Note 2 2 2 4 2 3 2 2 2" xfId="50188" xr:uid="{EB3EA4CE-4CCC-4AA5-9F0B-51CA25A7737C}"/>
    <cellStyle name="Note 2 2 2 4 2 3 2 3" xfId="22035" xr:uid="{7F8EEFD0-29DA-4FFC-B577-2997D14C6C2F}"/>
    <cellStyle name="Note 2 2 2 4 2 3 2 4" xfId="40807" xr:uid="{FBD91067-EC02-4637-A8CA-AF16F85B72B9}"/>
    <cellStyle name="Note 2 2 2 4 2 3 3" xfId="25005" xr:uid="{2FF89028-2BB3-4D04-B260-ECB6817304CB}"/>
    <cellStyle name="Note 2 2 2 4 2 3 3 2" xfId="43767" xr:uid="{A8E04CFE-3E8E-4B9D-A13D-949F3CDCA508}"/>
    <cellStyle name="Note 2 2 2 4 2 3 4" xfId="15614" xr:uid="{58B3B503-6005-404D-8F30-EB32BB73F08A}"/>
    <cellStyle name="Note 2 2 2 4 2 3 5" xfId="34386" xr:uid="{89EEE1AE-4EE5-4496-8815-91701645B166}"/>
    <cellStyle name="Note 2 2 2 4 2 3 6" xfId="54918" xr:uid="{5D5DCA9E-9CC8-40A0-BB32-510B7E9ED9EC}"/>
    <cellStyle name="Note 2 2 2 4 2 3 7" xfId="62761" xr:uid="{6A5E17D1-A734-4B6E-B96E-2207B5DDCACD}"/>
    <cellStyle name="Note 2 2 2 4 2 4" xfId="4407" xr:uid="{62E03B7C-1FCB-4AEF-8C19-62547EE9DC86}"/>
    <cellStyle name="Note 2 2 2 4 2 4 2" xfId="12638" xr:uid="{D75BE63E-4E56-4B9E-A2A3-FA5972180672}"/>
    <cellStyle name="Note 2 2 2 4 2 4 2 2" xfId="31427" xr:uid="{DB3AFD8E-440B-4D02-8424-2869DAB3600E}"/>
    <cellStyle name="Note 2 2 2 4 2 4 2 2 2" xfId="50189" xr:uid="{DAB2A433-EB7A-4A10-B38F-481D6CD9F92E}"/>
    <cellStyle name="Note 2 2 2 4 2 4 2 3" xfId="22036" xr:uid="{64452235-4BB8-4AA4-AA39-573AFFF1BD49}"/>
    <cellStyle name="Note 2 2 2 4 2 4 2 4" xfId="40808" xr:uid="{29C98992-EDAD-4B0B-BA6D-81935CB793BC}"/>
    <cellStyle name="Note 2 2 2 4 2 4 3" xfId="23454" xr:uid="{7FA2F39B-1954-47B3-883F-07C8493CF410}"/>
    <cellStyle name="Note 2 2 2 4 2 4 3 2" xfId="42217" xr:uid="{00E9ECA2-0E7A-4CDA-803F-BB3375A1C4B2}"/>
    <cellStyle name="Note 2 2 2 4 2 4 4" xfId="14063" xr:uid="{484FAC71-A85C-475C-9D53-3BF81872410E}"/>
    <cellStyle name="Note 2 2 2 4 2 4 5" xfId="32836" xr:uid="{2DE3BD62-67E1-46E9-9DFF-81DEF5A3B6DF}"/>
    <cellStyle name="Note 2 2 2 4 2 4 6" xfId="54919" xr:uid="{2EAEE9C1-3489-4A19-B772-6ABE890ED1AA}"/>
    <cellStyle name="Note 2 2 2 4 2 4 7" xfId="62762" xr:uid="{34E3D514-C383-4AEA-B39E-527556BE5E40}"/>
    <cellStyle name="Note 2 2 2 4 2 5" xfId="7784" xr:uid="{39301544-76F7-4B9F-BA42-DC1D9755D751}"/>
    <cellStyle name="Note 2 2 2 4 2 5 2" xfId="26818" xr:uid="{75E04FF2-FB08-4195-BCB0-643B540E4713}"/>
    <cellStyle name="Note 2 2 2 4 2 5 2 2" xfId="45580" xr:uid="{4D3B8503-B8A9-40F0-BB94-64C65177E2AD}"/>
    <cellStyle name="Note 2 2 2 4 2 5 3" xfId="17427" xr:uid="{7C458E1F-0B96-47E4-988D-71E1ABED226D}"/>
    <cellStyle name="Note 2 2 2 4 2 5 4" xfId="36199" xr:uid="{E0BDA8F9-C48A-46B3-9CF9-DB35082C0F67}"/>
    <cellStyle name="Note 2 2 2 4 2 6" xfId="9513" xr:uid="{EFD595E7-46ED-433F-B568-00E28F205189}"/>
    <cellStyle name="Note 2 2 2 4 2 6 2" xfId="28369" xr:uid="{1E81B27D-149C-45D2-9ADB-7F2189D946C6}"/>
    <cellStyle name="Note 2 2 2 4 2 6 2 2" xfId="47131" xr:uid="{4A5ED3FA-2B72-4B01-8D2E-3E17627AEB75}"/>
    <cellStyle name="Note 2 2 2 4 2 6 3" xfId="18978" xr:uid="{89BE434A-A44E-4B1D-B3AB-BC886F300072}"/>
    <cellStyle name="Note 2 2 2 4 2 6 4" xfId="37750" xr:uid="{20090575-CC8E-4520-AE58-074FA4E557D2}"/>
    <cellStyle name="Note 2 2 2 4 2 7" xfId="23005" xr:uid="{87CB1BEE-E19D-449C-9C51-EDE937420072}"/>
    <cellStyle name="Note 2 2 2 4 2 7 2" xfId="41772" xr:uid="{C39FD99F-6BB7-423D-9974-D0050C0D1A04}"/>
    <cellStyle name="Note 2 2 2 4 2 8" xfId="13614" xr:uid="{CEF10E06-4E1C-48D0-A535-C95D883FB7E1}"/>
    <cellStyle name="Note 2 2 2 4 2 9" xfId="32391" xr:uid="{344DAE7A-10BA-4255-AA44-83E0B1621581}"/>
    <cellStyle name="Note 2 2 2 4 3" xfId="1537" xr:uid="{25646C7B-2B36-4F45-9647-FC7ADEF3DB6D}"/>
    <cellStyle name="Note 2 2 2 4 3 10" xfId="51863" xr:uid="{2B7C7547-9EBA-4A68-872F-5D62F2E1CB4E}"/>
    <cellStyle name="Note 2 2 2 4 3 11" xfId="3960" xr:uid="{9F76E5DA-8BD2-4DBA-97FB-3229BA693B47}"/>
    <cellStyle name="Note 2 2 2 4 3 12" xfId="59890" xr:uid="{6DB3A94C-2A37-464B-8A4E-1C2FF7395A95}"/>
    <cellStyle name="Note 2 2 2 4 3 2" xfId="3150" xr:uid="{35FBDE0E-C762-451C-81D7-BC083ED36C18}"/>
    <cellStyle name="Note 2 2 2 4 3 2 10" xfId="59891" xr:uid="{1D28728B-4AE4-4D2B-8379-99EAF248F386}"/>
    <cellStyle name="Note 2 2 2 4 3 2 2" xfId="7787" xr:uid="{4885EFB0-8B41-4B5C-A889-3618BC6A7F0A}"/>
    <cellStyle name="Note 2 2 2 4 3 2 2 2" xfId="12639" xr:uid="{6DF13E36-25E9-4489-AA8D-866F437F4AEE}"/>
    <cellStyle name="Note 2 2 2 4 3 2 2 2 2" xfId="31428" xr:uid="{68141DED-188B-4336-B842-80C0CA86FD73}"/>
    <cellStyle name="Note 2 2 2 4 3 2 2 2 2 2" xfId="50190" xr:uid="{D5105223-1617-4749-BE93-C200FDA2F29C}"/>
    <cellStyle name="Note 2 2 2 4 3 2 2 2 3" xfId="22037" xr:uid="{918EDA95-6F3F-41AD-87DE-9AEE87B31F57}"/>
    <cellStyle name="Note 2 2 2 4 3 2 2 2 4" xfId="40809" xr:uid="{884C4F39-F219-431A-B34A-5294D28941A2}"/>
    <cellStyle name="Note 2 2 2 4 3 2 2 3" xfId="26821" xr:uid="{813D2B04-C7D3-4FE2-BAE2-86BF08A6C9E5}"/>
    <cellStyle name="Note 2 2 2 4 3 2 2 3 2" xfId="45583" xr:uid="{5F521EBF-E139-4A91-9C39-A508B39D399C}"/>
    <cellStyle name="Note 2 2 2 4 3 2 2 4" xfId="17430" xr:uid="{BBE6E4D6-D318-400E-8CFA-0DA28C595927}"/>
    <cellStyle name="Note 2 2 2 4 3 2 2 5" xfId="36202" xr:uid="{45634CFB-3881-4163-A2FF-3A4D84722278}"/>
    <cellStyle name="Note 2 2 2 4 3 2 2 6" xfId="54920" xr:uid="{6FD1DECE-6C19-464A-9AD3-12FA087879F5}"/>
    <cellStyle name="Note 2 2 2 4 3 2 2 7" xfId="62763" xr:uid="{5ED0D372-62B2-4947-9503-E5EEB86D96FA}"/>
    <cellStyle name="Note 2 2 2 4 3 2 3" xfId="12640" xr:uid="{B56BB00B-FF9D-495A-A25C-55402CA3F691}"/>
    <cellStyle name="Note 2 2 2 4 3 2 3 2" xfId="31429" xr:uid="{09E7765C-9653-446D-8228-5B3301330B99}"/>
    <cellStyle name="Note 2 2 2 4 3 2 3 2 2" xfId="50191" xr:uid="{71183CF6-3497-4FA7-8E18-E31AD40ABB2B}"/>
    <cellStyle name="Note 2 2 2 4 3 2 3 3" xfId="22038" xr:uid="{1D115DBF-6059-4C31-95B9-D7C959FB7893}"/>
    <cellStyle name="Note 2 2 2 4 3 2 3 4" xfId="40810" xr:uid="{20F718F2-744B-4276-88C6-5B253550E05C}"/>
    <cellStyle name="Note 2 2 2 4 3 2 3 5" xfId="54921" xr:uid="{05D025ED-05F0-4E2B-9C15-BD7384397863}"/>
    <cellStyle name="Note 2 2 2 4 3 2 3 6" xfId="62764" xr:uid="{F6C52AD3-649F-442D-96FE-B6610CBE23C3}"/>
    <cellStyle name="Note 2 2 2 4 3 2 4" xfId="9516" xr:uid="{57D1BF07-0D15-4E08-AB38-9606A66F4770}"/>
    <cellStyle name="Note 2 2 2 4 3 2 4 2" xfId="28372" xr:uid="{824424F4-D72C-415F-9230-095D203E0B39}"/>
    <cellStyle name="Note 2 2 2 4 3 2 4 2 2" xfId="47134" xr:uid="{000D873F-E9B3-491F-BDBB-7A3620FC7720}"/>
    <cellStyle name="Note 2 2 2 4 3 2 4 3" xfId="18981" xr:uid="{9DC34CC2-81FE-4C6B-AF48-EB2303E738CA}"/>
    <cellStyle name="Note 2 2 2 4 3 2 4 4" xfId="37753" xr:uid="{4EB013DA-8E72-47EC-A1AB-B7A805CFDCFA}"/>
    <cellStyle name="Note 2 2 2 4 3 2 5" xfId="24447" xr:uid="{ED72DC3C-B7FE-41C6-9728-073F64091089}"/>
    <cellStyle name="Note 2 2 2 4 3 2 5 2" xfId="43210" xr:uid="{D0952B58-BB65-48C8-B87E-CB2BC3D8488B}"/>
    <cellStyle name="Note 2 2 2 4 3 2 6" xfId="15056" xr:uid="{4545F715-B94C-4B0A-AAEB-D8F416667E61}"/>
    <cellStyle name="Note 2 2 2 4 3 2 7" xfId="33829" xr:uid="{902C648D-D5C7-4AE4-B142-827B4C794FBD}"/>
    <cellStyle name="Note 2 2 2 4 3 2 8" xfId="51864" xr:uid="{300AACA1-0FF4-433D-A64E-9C1F403798B3}"/>
    <cellStyle name="Note 2 2 2 4 3 2 9" xfId="5400" xr:uid="{EDA9A63F-C428-4BD9-B458-350847F40B14}"/>
    <cellStyle name="Note 2 2 2 4 3 3" xfId="6176" xr:uid="{30C0B94D-00D5-4BBD-8826-643EF0A4528E}"/>
    <cellStyle name="Note 2 2 2 4 3 3 2" xfId="12641" xr:uid="{68B5B957-D3A9-4756-BB62-8B87FA087C05}"/>
    <cellStyle name="Note 2 2 2 4 3 3 2 2" xfId="31430" xr:uid="{48C8820A-918B-4C4A-A574-38CD0DD881F9}"/>
    <cellStyle name="Note 2 2 2 4 3 3 2 2 2" xfId="50192" xr:uid="{66ECDF78-4EA5-44BD-9FD8-843D5CFF7A5B}"/>
    <cellStyle name="Note 2 2 2 4 3 3 2 3" xfId="22039" xr:uid="{DBC78551-2424-4CD8-AC57-8E9FA25AC0DC}"/>
    <cellStyle name="Note 2 2 2 4 3 3 2 4" xfId="40811" xr:uid="{A5024991-E02D-4E28-B510-5C5C26311239}"/>
    <cellStyle name="Note 2 2 2 4 3 3 3" xfId="25223" xr:uid="{4D1C73BE-1EB0-48CC-9856-BEB965803E7A}"/>
    <cellStyle name="Note 2 2 2 4 3 3 3 2" xfId="43985" xr:uid="{1431B009-04CA-43D4-ACCB-96B189990B42}"/>
    <cellStyle name="Note 2 2 2 4 3 3 4" xfId="15832" xr:uid="{500C2BA3-8E6C-4DC0-8257-583756FFC4D9}"/>
    <cellStyle name="Note 2 2 2 4 3 3 5" xfId="34604" xr:uid="{333BF4C4-FF98-40B2-8DBF-FA944DA59ACC}"/>
    <cellStyle name="Note 2 2 2 4 3 3 6" xfId="54922" xr:uid="{687ED88A-E87D-4731-A65A-64F773C7F630}"/>
    <cellStyle name="Note 2 2 2 4 3 3 7" xfId="62765" xr:uid="{B44EE720-5016-4684-B0EE-33E6C527E751}"/>
    <cellStyle name="Note 2 2 2 4 3 4" xfId="4625" xr:uid="{C16192AA-F128-4A6D-A96D-A9B78D269364}"/>
    <cellStyle name="Note 2 2 2 4 3 4 2" xfId="12642" xr:uid="{B6D29FB1-1799-4362-AEBC-D459A7198A4F}"/>
    <cellStyle name="Note 2 2 2 4 3 4 2 2" xfId="31431" xr:uid="{716BC744-7D34-4FD4-BD26-8D7E4097AC72}"/>
    <cellStyle name="Note 2 2 2 4 3 4 2 2 2" xfId="50193" xr:uid="{F479ADFD-A0CE-459C-BB53-FF9564982795}"/>
    <cellStyle name="Note 2 2 2 4 3 4 2 3" xfId="22040" xr:uid="{F1402F9F-D978-428D-8F9D-2CBCA2BC536B}"/>
    <cellStyle name="Note 2 2 2 4 3 4 2 4" xfId="40812" xr:uid="{76E36399-1FF3-4180-9714-FDF66E2523EE}"/>
    <cellStyle name="Note 2 2 2 4 3 4 3" xfId="23672" xr:uid="{380B2F53-D2D7-4CF8-9EC2-0049F6130B7A}"/>
    <cellStyle name="Note 2 2 2 4 3 4 3 2" xfId="42435" xr:uid="{2B1CD582-A053-4477-B8C0-FAC4D56E5E26}"/>
    <cellStyle name="Note 2 2 2 4 3 4 4" xfId="14281" xr:uid="{0A07E94B-D806-4CC0-B188-4F230FE7B8DE}"/>
    <cellStyle name="Note 2 2 2 4 3 4 5" xfId="33054" xr:uid="{74B0D5C5-DE73-4F1C-876F-36253115964F}"/>
    <cellStyle name="Note 2 2 2 4 3 4 6" xfId="54923" xr:uid="{CF17E78A-16EA-4D99-8EEE-903942A8042C}"/>
    <cellStyle name="Note 2 2 2 4 3 4 7" xfId="62766" xr:uid="{A479D67D-49D6-42FF-A684-3E82DDA5344D}"/>
    <cellStyle name="Note 2 2 2 4 3 5" xfId="7786" xr:uid="{28B55F4E-1BEE-4528-BE64-7BC092574AC5}"/>
    <cellStyle name="Note 2 2 2 4 3 5 2" xfId="26820" xr:uid="{D02FCB6E-F552-44B1-B835-3D8C03DE4E28}"/>
    <cellStyle name="Note 2 2 2 4 3 5 2 2" xfId="45582" xr:uid="{D07971D8-9DE7-4EEF-8C29-E321A8E9FD23}"/>
    <cellStyle name="Note 2 2 2 4 3 5 3" xfId="17429" xr:uid="{509A6441-CB8B-4DD0-8EB0-08F6DBBC7C35}"/>
    <cellStyle name="Note 2 2 2 4 3 5 4" xfId="36201" xr:uid="{C789D9DB-2091-45BF-808F-6650B4D083C3}"/>
    <cellStyle name="Note 2 2 2 4 3 6" xfId="9515" xr:uid="{4ADC4818-6032-49DC-9930-7F93CF32FDC7}"/>
    <cellStyle name="Note 2 2 2 4 3 6 2" xfId="28371" xr:uid="{4F88D5B8-4E47-4814-B36A-CDA00E9676B4}"/>
    <cellStyle name="Note 2 2 2 4 3 6 2 2" xfId="47133" xr:uid="{02AC4B3C-C630-4D94-9233-B6D4B25BF24B}"/>
    <cellStyle name="Note 2 2 2 4 3 6 3" xfId="18980" xr:uid="{F5AEEA55-FC91-4487-919D-5343985084CA}"/>
    <cellStyle name="Note 2 2 2 4 3 6 4" xfId="37752" xr:uid="{BAF81039-1C58-416F-85D8-EBC1490C3E40}"/>
    <cellStyle name="Note 2 2 2 4 3 7" xfId="23006" xr:uid="{8FC80C1E-6E93-4CDA-BA8D-C6A975F0F8EB}"/>
    <cellStyle name="Note 2 2 2 4 3 7 2" xfId="41773" xr:uid="{66F15F90-687B-485C-97DB-121141655711}"/>
    <cellStyle name="Note 2 2 2 4 3 8" xfId="13615" xr:uid="{5BF83626-6C06-4DBB-B4AF-6F815825C4E8}"/>
    <cellStyle name="Note 2 2 2 4 3 9" xfId="32392" xr:uid="{982E8A7B-FC75-488D-A0D7-DA302302CD6D}"/>
    <cellStyle name="Note 2 2 2 4 4" xfId="3151" xr:uid="{F8223E93-8D35-4BFB-A2D5-9D6E803030C5}"/>
    <cellStyle name="Note 2 2 2 4 4 10" xfId="59892" xr:uid="{C2403BED-DA39-4D7D-99FE-D3D81BF9EECE}"/>
    <cellStyle name="Note 2 2 2 4 4 2" xfId="7788" xr:uid="{111EC97D-DE7D-4BB2-8E12-9DA342BF8B67}"/>
    <cellStyle name="Note 2 2 2 4 4 2 2" xfId="12643" xr:uid="{1FD94766-3BFA-42F3-9026-F3BC8516C35F}"/>
    <cellStyle name="Note 2 2 2 4 4 2 2 2" xfId="31432" xr:uid="{05A384EA-6F45-46AD-A72D-4525633CA724}"/>
    <cellStyle name="Note 2 2 2 4 4 2 2 2 2" xfId="50194" xr:uid="{0CA82670-ACC1-4676-B151-CE86314DC3CD}"/>
    <cellStyle name="Note 2 2 2 4 4 2 2 3" xfId="22041" xr:uid="{EB01DAE1-D5F1-4120-9F33-B75519F5DEC8}"/>
    <cellStyle name="Note 2 2 2 4 4 2 2 4" xfId="40813" xr:uid="{D6740B59-9E90-4EEB-BE95-F072609061B2}"/>
    <cellStyle name="Note 2 2 2 4 4 2 3" xfId="26822" xr:uid="{AFCAC1FE-860D-4410-971E-2434CAB3BD06}"/>
    <cellStyle name="Note 2 2 2 4 4 2 3 2" xfId="45584" xr:uid="{BECF5FC8-F5A2-4297-BCAB-30FFE98067CE}"/>
    <cellStyle name="Note 2 2 2 4 4 2 4" xfId="17431" xr:uid="{60B2EF38-FA2D-4D76-9ECF-4A6FFF383C29}"/>
    <cellStyle name="Note 2 2 2 4 4 2 5" xfId="36203" xr:uid="{70B99162-EC06-46BA-84BA-0687DC875743}"/>
    <cellStyle name="Note 2 2 2 4 4 2 6" xfId="54924" xr:uid="{B8A54CD4-7FAC-4321-A4CA-8620C6BACF44}"/>
    <cellStyle name="Note 2 2 2 4 4 2 7" xfId="62767" xr:uid="{64254DAA-626B-4070-A0F8-0119DEF0966D}"/>
    <cellStyle name="Note 2 2 2 4 4 3" xfId="12644" xr:uid="{678B6329-486B-4DAE-86DD-B32DD5A8D267}"/>
    <cellStyle name="Note 2 2 2 4 4 3 2" xfId="31433" xr:uid="{3BE5FCC8-592D-4628-B854-A40E2E80DB62}"/>
    <cellStyle name="Note 2 2 2 4 4 3 2 2" xfId="50195" xr:uid="{5948DB43-34DE-4E44-A437-FC130BE514C2}"/>
    <cellStyle name="Note 2 2 2 4 4 3 3" xfId="22042" xr:uid="{4141A4CC-051E-421B-A631-EB4EE557223C}"/>
    <cellStyle name="Note 2 2 2 4 4 3 4" xfId="40814" xr:uid="{619DA5D5-15B2-422A-99B5-CD164FB199EB}"/>
    <cellStyle name="Note 2 2 2 4 4 3 5" xfId="54925" xr:uid="{EA3B3CD5-1210-41A3-A4F6-94FD3219074F}"/>
    <cellStyle name="Note 2 2 2 4 4 3 6" xfId="62768" xr:uid="{DC0A841C-858B-4371-88F4-B0A066F08A02}"/>
    <cellStyle name="Note 2 2 2 4 4 4" xfId="9517" xr:uid="{FAADA3BF-18DD-4D1B-88AB-2B46E3ACCFDD}"/>
    <cellStyle name="Note 2 2 2 4 4 4 2" xfId="28373" xr:uid="{14B1DDCE-F4D3-4671-805E-340A6436AD7E}"/>
    <cellStyle name="Note 2 2 2 4 4 4 2 2" xfId="47135" xr:uid="{B47CE8B9-055B-46C9-B56C-4A930B8BF541}"/>
    <cellStyle name="Note 2 2 2 4 4 4 3" xfId="18982" xr:uid="{088A5878-2B40-4315-ACA9-1305949FF266}"/>
    <cellStyle name="Note 2 2 2 4 4 4 4" xfId="37754" xr:uid="{B95C65B0-CD80-415C-96FF-FADC0244CBAE}"/>
    <cellStyle name="Note 2 2 2 4 4 5" xfId="24014" xr:uid="{DF6D786A-F352-4FA6-9645-7F5679E0DA81}"/>
    <cellStyle name="Note 2 2 2 4 4 5 2" xfId="42777" xr:uid="{E37F6A8C-5322-4E84-AEDB-D4E507A70FDE}"/>
    <cellStyle name="Note 2 2 2 4 4 6" xfId="14623" xr:uid="{E6AE2D8B-DE72-4944-88E0-90A33CFF7623}"/>
    <cellStyle name="Note 2 2 2 4 4 7" xfId="33396" xr:uid="{22936087-4999-47AF-A2C3-BDAE68D53A76}"/>
    <cellStyle name="Note 2 2 2 4 4 8" xfId="51865" xr:uid="{3FEA149E-6279-41EC-A2AE-9D589D04F08A}"/>
    <cellStyle name="Note 2 2 2 4 4 9" xfId="4967" xr:uid="{1334AAF1-15BA-465E-A76E-E47797FDEC51}"/>
    <cellStyle name="Note 2 2 2 4 5" xfId="5743" xr:uid="{67763A83-83B9-4AB2-B53B-7AAF50742A6B}"/>
    <cellStyle name="Note 2 2 2 4 5 2" xfId="12645" xr:uid="{ACCAC3F3-719D-49C5-ABC9-A788E86F3119}"/>
    <cellStyle name="Note 2 2 2 4 5 2 2" xfId="31434" xr:uid="{C9FD0592-73E4-427B-905A-068F1C62F678}"/>
    <cellStyle name="Note 2 2 2 4 5 2 2 2" xfId="50196" xr:uid="{654D3732-EA39-471D-9070-172535F18890}"/>
    <cellStyle name="Note 2 2 2 4 5 2 3" xfId="22043" xr:uid="{91A2F165-FB5A-4D2B-BA71-AC9B5A5DF829}"/>
    <cellStyle name="Note 2 2 2 4 5 2 4" xfId="40815" xr:uid="{9801E46B-325B-4408-BD9B-A42F4E56BF08}"/>
    <cellStyle name="Note 2 2 2 4 5 3" xfId="24790" xr:uid="{C7CF6995-4A3F-4D0F-AADF-6ECC6C2691BA}"/>
    <cellStyle name="Note 2 2 2 4 5 3 2" xfId="43552" xr:uid="{C9E9B495-41C0-43EC-8F6C-D6A556BAD171}"/>
    <cellStyle name="Note 2 2 2 4 5 4" xfId="15399" xr:uid="{3CB0B8A4-DA21-4F88-B698-07A0268097E5}"/>
    <cellStyle name="Note 2 2 2 4 5 5" xfId="34171" xr:uid="{C5352B8C-C487-4B2C-8B39-9AF2CDD33A0F}"/>
    <cellStyle name="Note 2 2 2 4 5 6" xfId="54926" xr:uid="{89C84E71-3223-4780-96E7-2A07F58E4BE7}"/>
    <cellStyle name="Note 2 2 2 4 5 7" xfId="62769" xr:uid="{3308BD85-DAB7-4D8E-AB10-AF33BDB76595}"/>
    <cellStyle name="Note 2 2 2 4 6" xfId="4192" xr:uid="{FC5B9003-E10C-44CF-A186-80E95695C22B}"/>
    <cellStyle name="Note 2 2 2 4 6 2" xfId="12646" xr:uid="{634D8988-FC5D-437C-98ED-77BD403D8A58}"/>
    <cellStyle name="Note 2 2 2 4 6 2 2" xfId="31435" xr:uid="{D6B7E0AA-3FB5-4890-BD7C-1B7ACEBC5E46}"/>
    <cellStyle name="Note 2 2 2 4 6 2 2 2" xfId="50197" xr:uid="{E3691D2A-1694-4E02-91DB-C7B6D876F94E}"/>
    <cellStyle name="Note 2 2 2 4 6 2 3" xfId="22044" xr:uid="{DD3161F4-3D09-42B1-94BA-5F3A612F7E00}"/>
    <cellStyle name="Note 2 2 2 4 6 2 4" xfId="40816" xr:uid="{F047FF34-314A-4559-AC41-57949E8BE8F5}"/>
    <cellStyle name="Note 2 2 2 4 6 3" xfId="23239" xr:uid="{E5F54A33-3899-4DB0-A574-6FDB02AF53DE}"/>
    <cellStyle name="Note 2 2 2 4 6 3 2" xfId="42002" xr:uid="{55BE5B5A-A4D8-4DA7-8F84-AE376BF6BD7C}"/>
    <cellStyle name="Note 2 2 2 4 6 4" xfId="13848" xr:uid="{CD7527AB-32E0-4737-B21E-102E9731B192}"/>
    <cellStyle name="Note 2 2 2 4 6 5" xfId="32621" xr:uid="{7A3CA83B-4E31-4899-B107-2FC74DB723E2}"/>
    <cellStyle name="Note 2 2 2 4 6 6" xfId="54927" xr:uid="{BD8F6B41-1B84-4116-BD4C-B1C5ACD804B6}"/>
    <cellStyle name="Note 2 2 2 4 6 7" xfId="62770" xr:uid="{66247C83-5EBF-4C96-8419-D2AD0D0B063E}"/>
    <cellStyle name="Note 2 2 2 4 7" xfId="7783" xr:uid="{23139BFA-3E31-47B6-BFF4-16A19D3510BF}"/>
    <cellStyle name="Note 2 2 2 4 7 2" xfId="26817" xr:uid="{843F3F7B-923F-4646-ABAE-36A294FA692D}"/>
    <cellStyle name="Note 2 2 2 4 7 2 2" xfId="45579" xr:uid="{D3865BF2-6370-4B4F-AE7D-8459D1791368}"/>
    <cellStyle name="Note 2 2 2 4 7 3" xfId="17426" xr:uid="{E64E2573-7D28-4619-9CC6-04687DBFB62D}"/>
    <cellStyle name="Note 2 2 2 4 7 4" xfId="36198" xr:uid="{AB6E4CF7-E29E-47AD-A583-C6D365D0CF92}"/>
    <cellStyle name="Note 2 2 2 4 8" xfId="9512" xr:uid="{08BEECB2-56C2-4FE6-A0B0-D13B49E6D3F7}"/>
    <cellStyle name="Note 2 2 2 4 8 2" xfId="28368" xr:uid="{74E2CC99-283F-4244-AAF4-6D7C9288C4E1}"/>
    <cellStyle name="Note 2 2 2 4 8 2 2" xfId="47130" xr:uid="{63751D98-664B-4D6E-85B7-0FDF47A121F6}"/>
    <cellStyle name="Note 2 2 2 4 8 3" xfId="18977" xr:uid="{8DD7D127-07F3-4F6A-812B-B7C28891A3F7}"/>
    <cellStyle name="Note 2 2 2 4 8 4" xfId="37749" xr:uid="{1096A437-37A2-4914-AAE0-82A8BE9293B4}"/>
    <cellStyle name="Note 2 2 2 4 9" xfId="23004" xr:uid="{714B4918-6315-4AB8-A875-79EC33287437}"/>
    <cellStyle name="Note 2 2 2 4 9 2" xfId="41771" xr:uid="{0E8957D6-2A59-4F74-BDD9-885D0C9718E0}"/>
    <cellStyle name="Note 2 2 2 5" xfId="1743" xr:uid="{9E3549B4-E1CC-49FD-B34D-978D434D57BA}"/>
    <cellStyle name="Note 2 2 2 5 10" xfId="13616" xr:uid="{C2AD4FD1-BBDC-4B31-8C4C-5AAD4B88819B}"/>
    <cellStyle name="Note 2 2 2 5 11" xfId="32393" xr:uid="{2877992A-EC32-4947-95F8-57F9BE31B1F8}"/>
    <cellStyle name="Note 2 2 2 5 12" xfId="51866" xr:uid="{170677B6-56CB-460D-BA82-F967CDBB7B48}"/>
    <cellStyle name="Note 2 2 2 5 13" xfId="3961" xr:uid="{50202172-C45D-4AEE-A77A-E68D8731BF17}"/>
    <cellStyle name="Note 2 2 2 5 14" xfId="59893" xr:uid="{F508910C-13A0-486A-9D2B-B2B307E86786}"/>
    <cellStyle name="Note 2 2 2 5 2" xfId="3152" xr:uid="{160BE2B8-19EA-4885-BF2B-F2033525FEFA}"/>
    <cellStyle name="Note 2 2 2 5 2 10" xfId="51867" xr:uid="{1A5D62BB-5AFE-45DD-80B1-9B1815DC5CB4}"/>
    <cellStyle name="Note 2 2 2 5 2 11" xfId="3962" xr:uid="{C31CDE78-87FB-4EDD-8738-550F08AEC3C3}"/>
    <cellStyle name="Note 2 2 2 5 2 12" xfId="59894" xr:uid="{2A4E4861-48BB-4823-80E1-DD4318B7A21B}"/>
    <cellStyle name="Note 2 2 2 5 2 2" xfId="3153" xr:uid="{43C5EE2E-8952-484F-8A21-24A33789CAAF}"/>
    <cellStyle name="Note 2 2 2 5 2 2 10" xfId="59895" xr:uid="{BD05729D-0913-4872-83B1-1920C7003D22}"/>
    <cellStyle name="Note 2 2 2 5 2 2 2" xfId="7791" xr:uid="{3D0DBD2A-4931-41AE-B400-7215D0A35439}"/>
    <cellStyle name="Note 2 2 2 5 2 2 2 2" xfId="12647" xr:uid="{86B198FD-AA24-412F-B82E-546D2B12E7C1}"/>
    <cellStyle name="Note 2 2 2 5 2 2 2 2 2" xfId="31436" xr:uid="{CD1F7096-C95B-4D7D-847F-36378BBD3855}"/>
    <cellStyle name="Note 2 2 2 5 2 2 2 2 2 2" xfId="50198" xr:uid="{56B92545-0A7B-4ABA-BD56-28FE9A09125E}"/>
    <cellStyle name="Note 2 2 2 5 2 2 2 2 3" xfId="22045" xr:uid="{E9684684-F296-4AF6-8A7B-64383AAF2A92}"/>
    <cellStyle name="Note 2 2 2 5 2 2 2 2 4" xfId="40817" xr:uid="{20585C38-6A98-404C-9115-C8DF62956740}"/>
    <cellStyle name="Note 2 2 2 5 2 2 2 3" xfId="26825" xr:uid="{FD0995C8-BE8E-4D77-96D0-A5127E46E10F}"/>
    <cellStyle name="Note 2 2 2 5 2 2 2 3 2" xfId="45587" xr:uid="{CD6F757F-3708-4FD4-AA61-7153E0F72BE1}"/>
    <cellStyle name="Note 2 2 2 5 2 2 2 4" xfId="17434" xr:uid="{A502C194-10B7-474F-877D-49ADB8D17F0F}"/>
    <cellStyle name="Note 2 2 2 5 2 2 2 5" xfId="36206" xr:uid="{99EF58F5-0854-41E6-804E-1B6F11B2965C}"/>
    <cellStyle name="Note 2 2 2 5 2 2 2 6" xfId="54928" xr:uid="{712F5FD7-8D38-4494-9C90-FB375815B125}"/>
    <cellStyle name="Note 2 2 2 5 2 2 2 7" xfId="62771" xr:uid="{06BCBE88-6D71-4967-8CC5-6995BBAC750F}"/>
    <cellStyle name="Note 2 2 2 5 2 2 3" xfId="12648" xr:uid="{56D32FA1-0C17-4EEB-8042-66F6B77B4920}"/>
    <cellStyle name="Note 2 2 2 5 2 2 3 2" xfId="31437" xr:uid="{810B9302-1B13-4367-83D2-7C9629B22B20}"/>
    <cellStyle name="Note 2 2 2 5 2 2 3 2 2" xfId="50199" xr:uid="{52FF7CBD-3C3C-4563-BDC4-EC4AC29DB2C7}"/>
    <cellStyle name="Note 2 2 2 5 2 2 3 3" xfId="22046" xr:uid="{51E15376-9858-411E-B4CC-3FE412F93291}"/>
    <cellStyle name="Note 2 2 2 5 2 2 3 4" xfId="40818" xr:uid="{BAC0D1E8-1B14-4CA4-9BBF-17FE515FD13F}"/>
    <cellStyle name="Note 2 2 2 5 2 2 3 5" xfId="54929" xr:uid="{4760AF3C-C60A-4272-AFA1-CA2AF237EF7C}"/>
    <cellStyle name="Note 2 2 2 5 2 2 3 6" xfId="62772" xr:uid="{748EA345-3A6F-4D30-BD35-51D2E4CD082A}"/>
    <cellStyle name="Note 2 2 2 5 2 2 4" xfId="9520" xr:uid="{4131F128-3EC2-4348-B03A-9AB3089472CC}"/>
    <cellStyle name="Note 2 2 2 5 2 2 4 2" xfId="28376" xr:uid="{87C29C50-7DDC-49EB-82B2-24A62E3E7474}"/>
    <cellStyle name="Note 2 2 2 5 2 2 4 2 2" xfId="47138" xr:uid="{9F414293-D52D-4C31-B1B0-9AEF90A7B69F}"/>
    <cellStyle name="Note 2 2 2 5 2 2 4 3" xfId="18985" xr:uid="{F6823722-95F2-4E18-B9B1-97D457BAC103}"/>
    <cellStyle name="Note 2 2 2 5 2 2 4 4" xfId="37757" xr:uid="{F88F11B3-97A8-495F-A653-36B6AEDD8D0F}"/>
    <cellStyle name="Note 2 2 2 5 2 2 5" xfId="24272" xr:uid="{27ACE7FC-4B6F-49AA-94F1-89C4CF2127E0}"/>
    <cellStyle name="Note 2 2 2 5 2 2 5 2" xfId="43035" xr:uid="{CF3F6061-AE04-4952-B0C7-88989DE30C0D}"/>
    <cellStyle name="Note 2 2 2 5 2 2 6" xfId="14881" xr:uid="{B1B52882-9AC9-40E6-B612-C818EF50B704}"/>
    <cellStyle name="Note 2 2 2 5 2 2 7" xfId="33654" xr:uid="{2862A50F-1D2F-4DBD-8757-3A064F233416}"/>
    <cellStyle name="Note 2 2 2 5 2 2 8" xfId="51868" xr:uid="{44C8481B-E728-4849-891D-358C1F20B0B9}"/>
    <cellStyle name="Note 2 2 2 5 2 2 9" xfId="5225" xr:uid="{3BA2592B-B878-4275-8E6F-129AAE617F70}"/>
    <cellStyle name="Note 2 2 2 5 2 3" xfId="6001" xr:uid="{80E33E4F-6132-4E7F-B7D5-37C760FFA299}"/>
    <cellStyle name="Note 2 2 2 5 2 3 2" xfId="12649" xr:uid="{129F3A81-C793-4094-A6DB-3B453B3C67ED}"/>
    <cellStyle name="Note 2 2 2 5 2 3 2 2" xfId="31438" xr:uid="{8C2E538F-6038-4C0D-8AA2-29F3B7199C3A}"/>
    <cellStyle name="Note 2 2 2 5 2 3 2 2 2" xfId="50200" xr:uid="{74138AE3-7475-4C38-B446-7EFC09CB85B1}"/>
    <cellStyle name="Note 2 2 2 5 2 3 2 3" xfId="22047" xr:uid="{C439C82A-5543-45BB-9437-2F6B5F9B0AB9}"/>
    <cellStyle name="Note 2 2 2 5 2 3 2 4" xfId="40819" xr:uid="{4008491A-5E1E-4AE9-8696-CAFBB96460D3}"/>
    <cellStyle name="Note 2 2 2 5 2 3 3" xfId="25048" xr:uid="{4F424F9A-847E-4804-AFCC-3D87A7B6E276}"/>
    <cellStyle name="Note 2 2 2 5 2 3 3 2" xfId="43810" xr:uid="{7D8A9C6A-46D6-4B96-A089-E96FE1F7DE9B}"/>
    <cellStyle name="Note 2 2 2 5 2 3 4" xfId="15657" xr:uid="{A40F29A7-DEF5-4608-990D-83A04AB218F5}"/>
    <cellStyle name="Note 2 2 2 5 2 3 5" xfId="34429" xr:uid="{E9AB6B34-19A7-40F2-9548-6A630F9B520E}"/>
    <cellStyle name="Note 2 2 2 5 2 3 6" xfId="54930" xr:uid="{17227D92-7A80-4454-980F-DDFAC7E5518B}"/>
    <cellStyle name="Note 2 2 2 5 2 3 7" xfId="62773" xr:uid="{1F3CC702-2F6D-4879-B60A-9401C6300B53}"/>
    <cellStyle name="Note 2 2 2 5 2 4" xfId="4450" xr:uid="{842BBE9C-CD72-4B38-94C1-F6EFF691C257}"/>
    <cellStyle name="Note 2 2 2 5 2 4 2" xfId="12650" xr:uid="{1BAADC61-10C4-4F7F-88B7-5459304AC346}"/>
    <cellStyle name="Note 2 2 2 5 2 4 2 2" xfId="31439" xr:uid="{6094EF34-B66D-461F-8BF7-DEE979BBB030}"/>
    <cellStyle name="Note 2 2 2 5 2 4 2 2 2" xfId="50201" xr:uid="{6F0F8846-4737-4DB0-81C0-BC26402E1A74}"/>
    <cellStyle name="Note 2 2 2 5 2 4 2 3" xfId="22048" xr:uid="{932F338D-65AF-4DF9-9480-5EE6FE87CE0A}"/>
    <cellStyle name="Note 2 2 2 5 2 4 2 4" xfId="40820" xr:uid="{786C3389-6881-404B-A46F-3ADD6710BFE5}"/>
    <cellStyle name="Note 2 2 2 5 2 4 3" xfId="23497" xr:uid="{19F50E01-AFE7-4E4E-B9B2-CEFFDD10BFA3}"/>
    <cellStyle name="Note 2 2 2 5 2 4 3 2" xfId="42260" xr:uid="{F538AD98-7417-4DE2-A6AA-62E3A03AFBFF}"/>
    <cellStyle name="Note 2 2 2 5 2 4 4" xfId="14106" xr:uid="{72249535-313F-472E-9CF8-D7BB02E50605}"/>
    <cellStyle name="Note 2 2 2 5 2 4 5" xfId="32879" xr:uid="{52BAF946-D935-44C9-B931-D80E1F838C81}"/>
    <cellStyle name="Note 2 2 2 5 2 4 6" xfId="54931" xr:uid="{8E5F5D20-7028-4B5C-9F9B-41978C3B2E76}"/>
    <cellStyle name="Note 2 2 2 5 2 4 7" xfId="62774" xr:uid="{B50FCAE1-7F58-4C9D-A827-53D6764EAC31}"/>
    <cellStyle name="Note 2 2 2 5 2 5" xfId="7790" xr:uid="{FE815802-8554-4FEC-83B2-BB519964F38A}"/>
    <cellStyle name="Note 2 2 2 5 2 5 2" xfId="26824" xr:uid="{5963D543-4840-43F1-BC60-EEC785B0B80E}"/>
    <cellStyle name="Note 2 2 2 5 2 5 2 2" xfId="45586" xr:uid="{E209A5E2-DD59-430B-8040-4A9090E32F7B}"/>
    <cellStyle name="Note 2 2 2 5 2 5 3" xfId="17433" xr:uid="{4936A95C-B21D-4844-AA7C-D44256C2D072}"/>
    <cellStyle name="Note 2 2 2 5 2 5 4" xfId="36205" xr:uid="{762D8D5C-B719-4F48-84F9-1763A5EA6A46}"/>
    <cellStyle name="Note 2 2 2 5 2 6" xfId="9519" xr:uid="{7EDC9BE1-2628-4D9D-93F2-6F937AFA1BA8}"/>
    <cellStyle name="Note 2 2 2 5 2 6 2" xfId="28375" xr:uid="{F3B6770D-FD5F-47CD-9491-86EEA05D3C85}"/>
    <cellStyle name="Note 2 2 2 5 2 6 2 2" xfId="47137" xr:uid="{3EFF3449-7CF4-47EB-AC40-EDAB2AFE667B}"/>
    <cellStyle name="Note 2 2 2 5 2 6 3" xfId="18984" xr:uid="{6FA15450-D9AE-4D32-A1B3-432BAF1277C6}"/>
    <cellStyle name="Note 2 2 2 5 2 6 4" xfId="37756" xr:uid="{F3DF096B-469C-4636-B2BD-AC92534D0D51}"/>
    <cellStyle name="Note 2 2 2 5 2 7" xfId="23008" xr:uid="{8E02540B-F3AB-48E7-9A6D-14A962A98E0C}"/>
    <cellStyle name="Note 2 2 2 5 2 7 2" xfId="41775" xr:uid="{63971F2C-78BA-428C-884A-CDDB4A6709A1}"/>
    <cellStyle name="Note 2 2 2 5 2 8" xfId="13617" xr:uid="{5ECBF1EC-B48F-432F-8F42-9D813A9925D7}"/>
    <cellStyle name="Note 2 2 2 5 2 9" xfId="32394" xr:uid="{FA620FD6-9B54-4642-AAC9-2F559945804F}"/>
    <cellStyle name="Note 2 2 2 5 3" xfId="3154" xr:uid="{F2D16C2B-D968-42E9-8DF8-A60501B26DAB}"/>
    <cellStyle name="Note 2 2 2 5 3 10" xfId="51869" xr:uid="{07903F19-E852-4D30-B814-F5DCF61E3306}"/>
    <cellStyle name="Note 2 2 2 5 3 11" xfId="3963" xr:uid="{5EB4DBDC-72F6-4428-93A3-60F96A98ED5D}"/>
    <cellStyle name="Note 2 2 2 5 3 12" xfId="59896" xr:uid="{BFDC85DC-AE2C-451D-A6D4-3B92635A0301}"/>
    <cellStyle name="Note 2 2 2 5 3 2" xfId="3155" xr:uid="{B482B1EF-6CDD-4892-8EBD-1E22B72AB6BE}"/>
    <cellStyle name="Note 2 2 2 5 3 2 10" xfId="59897" xr:uid="{94CEDB0E-E91F-4CA4-9712-464C131AA370}"/>
    <cellStyle name="Note 2 2 2 5 3 2 2" xfId="7793" xr:uid="{665E8901-746A-463D-BCAA-7D9D3EF33944}"/>
    <cellStyle name="Note 2 2 2 5 3 2 2 2" xfId="12651" xr:uid="{D999D280-0D65-4C8C-AF84-C80AE02AED40}"/>
    <cellStyle name="Note 2 2 2 5 3 2 2 2 2" xfId="31440" xr:uid="{B37B41E6-9DAB-41A6-8593-BD6AEF310999}"/>
    <cellStyle name="Note 2 2 2 5 3 2 2 2 2 2" xfId="50202" xr:uid="{1BEAB5FD-2E82-4116-AC4D-61B1A162EE12}"/>
    <cellStyle name="Note 2 2 2 5 3 2 2 2 3" xfId="22049" xr:uid="{E53FEE51-B152-4233-9678-5969C2387838}"/>
    <cellStyle name="Note 2 2 2 5 3 2 2 2 4" xfId="40821" xr:uid="{B1028D59-157A-4C81-B629-9E38DC59DE86}"/>
    <cellStyle name="Note 2 2 2 5 3 2 2 3" xfId="26827" xr:uid="{9FD3D81B-5C0B-4C70-8B46-460FD106DBF4}"/>
    <cellStyle name="Note 2 2 2 5 3 2 2 3 2" xfId="45589" xr:uid="{4CCAB9B5-3623-4761-AB47-DA1728C19D3B}"/>
    <cellStyle name="Note 2 2 2 5 3 2 2 4" xfId="17436" xr:uid="{19F932AE-588A-456D-A37D-C7EDE2ADA9B2}"/>
    <cellStyle name="Note 2 2 2 5 3 2 2 5" xfId="36208" xr:uid="{3551763C-3746-45FF-B76B-CBC2BDDD33C4}"/>
    <cellStyle name="Note 2 2 2 5 3 2 2 6" xfId="54932" xr:uid="{9EC6A82E-BCBD-4B0D-9D2F-6F6026D876CA}"/>
    <cellStyle name="Note 2 2 2 5 3 2 2 7" xfId="62775" xr:uid="{7BEBDA55-F931-4873-ACE2-C72E35B5738B}"/>
    <cellStyle name="Note 2 2 2 5 3 2 3" xfId="12652" xr:uid="{C7032816-22D1-4142-A0C7-BE667903B3A2}"/>
    <cellStyle name="Note 2 2 2 5 3 2 3 2" xfId="31441" xr:uid="{97AB5815-F959-4073-B780-F8D05F8DA7D2}"/>
    <cellStyle name="Note 2 2 2 5 3 2 3 2 2" xfId="50203" xr:uid="{B3BFF274-B140-4927-9AE3-69D725AFC746}"/>
    <cellStyle name="Note 2 2 2 5 3 2 3 3" xfId="22050" xr:uid="{5989F0C8-350F-41E7-BBCE-8353336E05D1}"/>
    <cellStyle name="Note 2 2 2 5 3 2 3 4" xfId="40822" xr:uid="{294C2D8F-52EB-49B8-A570-D7A26DA8E66A}"/>
    <cellStyle name="Note 2 2 2 5 3 2 3 5" xfId="54933" xr:uid="{8881F1ED-77E0-4076-927A-210CDB5F8033}"/>
    <cellStyle name="Note 2 2 2 5 3 2 3 6" xfId="62776" xr:uid="{5DC22EEA-C8CC-45C6-8872-6A782FBCF09C}"/>
    <cellStyle name="Note 2 2 2 5 3 2 4" xfId="9522" xr:uid="{4E9DBC07-0069-42F1-BACE-F2A7FD9A25F0}"/>
    <cellStyle name="Note 2 2 2 5 3 2 4 2" xfId="28378" xr:uid="{67B8F863-91ED-47A7-BA62-EA699D52F9A2}"/>
    <cellStyle name="Note 2 2 2 5 3 2 4 2 2" xfId="47140" xr:uid="{596E156F-B707-4863-94DA-34D591963F51}"/>
    <cellStyle name="Note 2 2 2 5 3 2 4 3" xfId="18987" xr:uid="{70079AF3-1DA0-4726-8335-99E238831FAE}"/>
    <cellStyle name="Note 2 2 2 5 3 2 4 4" xfId="37759" xr:uid="{AAF7BA1F-660F-4B12-8654-CD4049004D2D}"/>
    <cellStyle name="Note 2 2 2 5 3 2 5" xfId="24490" xr:uid="{D8190204-448F-4F6E-BD07-9BC4B20E800A}"/>
    <cellStyle name="Note 2 2 2 5 3 2 5 2" xfId="43253" xr:uid="{09AB8DF7-56E6-4031-9E5B-02794BCF0BDF}"/>
    <cellStyle name="Note 2 2 2 5 3 2 6" xfId="15099" xr:uid="{26CB25E8-AF6E-4B68-AB6A-1B8FBBB11F9C}"/>
    <cellStyle name="Note 2 2 2 5 3 2 7" xfId="33872" xr:uid="{8701C746-CE66-486F-9158-07484422D598}"/>
    <cellStyle name="Note 2 2 2 5 3 2 8" xfId="51870" xr:uid="{AAA2AACB-B3BC-4C90-9E32-70BB58573964}"/>
    <cellStyle name="Note 2 2 2 5 3 2 9" xfId="5443" xr:uid="{20B19BCB-2235-46DC-B372-8FE30329516F}"/>
    <cellStyle name="Note 2 2 2 5 3 3" xfId="6219" xr:uid="{14C2AB6E-B104-49AB-8C91-5AE84AC3D595}"/>
    <cellStyle name="Note 2 2 2 5 3 3 2" xfId="12653" xr:uid="{1BDB6886-F334-4B6F-8CA0-C7483600FC3D}"/>
    <cellStyle name="Note 2 2 2 5 3 3 2 2" xfId="31442" xr:uid="{3701A003-AB6F-41BC-AA1A-76D2496A7073}"/>
    <cellStyle name="Note 2 2 2 5 3 3 2 2 2" xfId="50204" xr:uid="{79293714-9358-423B-9DE9-979B314A3A98}"/>
    <cellStyle name="Note 2 2 2 5 3 3 2 3" xfId="22051" xr:uid="{84B4B976-76BA-4F81-8EAF-E8966B0F68A2}"/>
    <cellStyle name="Note 2 2 2 5 3 3 2 4" xfId="40823" xr:uid="{3049BE24-8C06-4351-9681-80EADBBAC616}"/>
    <cellStyle name="Note 2 2 2 5 3 3 3" xfId="25266" xr:uid="{C7C2616B-52F3-4935-9E0F-F699E3BCDD2C}"/>
    <cellStyle name="Note 2 2 2 5 3 3 3 2" xfId="44028" xr:uid="{0BFFCDDF-193E-495A-89AF-FFF768947EA8}"/>
    <cellStyle name="Note 2 2 2 5 3 3 4" xfId="15875" xr:uid="{1DE2A1F1-8DB2-4AAF-B914-C6859A8F7FDB}"/>
    <cellStyle name="Note 2 2 2 5 3 3 5" xfId="34647" xr:uid="{409CBE6E-0E51-4028-84F7-9751F597B93A}"/>
    <cellStyle name="Note 2 2 2 5 3 3 6" xfId="54934" xr:uid="{8EB48F1D-46E6-48AF-8D92-4A9C1FE3EA7F}"/>
    <cellStyle name="Note 2 2 2 5 3 3 7" xfId="62777" xr:uid="{27F4C6F0-D1F0-40DE-858E-18B0F43FE437}"/>
    <cellStyle name="Note 2 2 2 5 3 4" xfId="4668" xr:uid="{02F78955-204A-46DD-97B8-23F3A1975BCD}"/>
    <cellStyle name="Note 2 2 2 5 3 4 2" xfId="12654" xr:uid="{09218B88-F6FF-4EC7-BD8D-0BFDFE95A896}"/>
    <cellStyle name="Note 2 2 2 5 3 4 2 2" xfId="31443" xr:uid="{9784FE7D-881B-47D9-B490-56F6F8F29DED}"/>
    <cellStyle name="Note 2 2 2 5 3 4 2 2 2" xfId="50205" xr:uid="{7C667D6A-69C8-4F3F-B5A6-A995F9C74B6A}"/>
    <cellStyle name="Note 2 2 2 5 3 4 2 3" xfId="22052" xr:uid="{2BB402C0-B41B-4688-A846-82FE3E8CF196}"/>
    <cellStyle name="Note 2 2 2 5 3 4 2 4" xfId="40824" xr:uid="{8DAA1DDD-BEE0-4914-BECE-76E367ABDA12}"/>
    <cellStyle name="Note 2 2 2 5 3 4 3" xfId="23715" xr:uid="{E9CE0830-62A9-4E2F-B1C7-E653E0C2531C}"/>
    <cellStyle name="Note 2 2 2 5 3 4 3 2" xfId="42478" xr:uid="{F59818DD-26F3-4B62-98E9-19A7013538E8}"/>
    <cellStyle name="Note 2 2 2 5 3 4 4" xfId="14324" xr:uid="{ABC410E2-8FDA-46EE-AFE5-EDE21DC17FDC}"/>
    <cellStyle name="Note 2 2 2 5 3 4 5" xfId="33097" xr:uid="{579A6A8D-1D41-4B8B-863E-33D68D6C60BF}"/>
    <cellStyle name="Note 2 2 2 5 3 4 6" xfId="54935" xr:uid="{60AE4117-02F8-425A-88BD-924043F3892C}"/>
    <cellStyle name="Note 2 2 2 5 3 4 7" xfId="62778" xr:uid="{68E2E323-1483-4423-B0BC-A28918435182}"/>
    <cellStyle name="Note 2 2 2 5 3 5" xfId="7792" xr:uid="{7FFAF58E-943F-4F0B-9092-57E52AB3E67C}"/>
    <cellStyle name="Note 2 2 2 5 3 5 2" xfId="26826" xr:uid="{DBC1F251-251E-4427-8390-854B8BDF0CBF}"/>
    <cellStyle name="Note 2 2 2 5 3 5 2 2" xfId="45588" xr:uid="{0CBCA0D8-F8AF-4947-A298-F7BB1861D7EE}"/>
    <cellStyle name="Note 2 2 2 5 3 5 3" xfId="17435" xr:uid="{CFC4BC86-6A8C-48FC-8EB7-16AC114C8C96}"/>
    <cellStyle name="Note 2 2 2 5 3 5 4" xfId="36207" xr:uid="{41058C26-4D77-4F29-AABE-41BECBA73A7D}"/>
    <cellStyle name="Note 2 2 2 5 3 6" xfId="9521" xr:uid="{0ED80C2F-9CD1-48FD-84B6-AC1310457F43}"/>
    <cellStyle name="Note 2 2 2 5 3 6 2" xfId="28377" xr:uid="{6DB9D0D2-63B1-4A38-AFEB-22C103921F8D}"/>
    <cellStyle name="Note 2 2 2 5 3 6 2 2" xfId="47139" xr:uid="{47C40F0E-3414-4028-8193-5CCF6A24C1B2}"/>
    <cellStyle name="Note 2 2 2 5 3 6 3" xfId="18986" xr:uid="{3292BE5E-8C3D-449B-9688-111BCE7A1441}"/>
    <cellStyle name="Note 2 2 2 5 3 6 4" xfId="37758" xr:uid="{2B078379-6D3A-4D86-B1F8-318BBFC6329C}"/>
    <cellStyle name="Note 2 2 2 5 3 7" xfId="23009" xr:uid="{AA708710-44CB-4311-85A6-BD5873778D43}"/>
    <cellStyle name="Note 2 2 2 5 3 7 2" xfId="41776" xr:uid="{E147A3D2-319D-4C18-B3B1-31FE60584A32}"/>
    <cellStyle name="Note 2 2 2 5 3 8" xfId="13618" xr:uid="{10F85805-C6F8-4722-A789-A59F8C73404E}"/>
    <cellStyle name="Note 2 2 2 5 3 9" xfId="32395" xr:uid="{5EAA580A-3716-43BB-BD96-BDC1547731AD}"/>
    <cellStyle name="Note 2 2 2 5 4" xfId="3156" xr:uid="{2F03CB6C-F549-4492-9726-5B4602F20B81}"/>
    <cellStyle name="Note 2 2 2 5 4 10" xfId="59898" xr:uid="{5183E4FF-0789-40F4-A379-0B2A2840D591}"/>
    <cellStyle name="Note 2 2 2 5 4 2" xfId="7794" xr:uid="{3FBDFB1E-5689-40CD-BDFC-F2491A4E71FB}"/>
    <cellStyle name="Note 2 2 2 5 4 2 2" xfId="12655" xr:uid="{BD0F6393-EC01-4859-9A9D-350836988FBA}"/>
    <cellStyle name="Note 2 2 2 5 4 2 2 2" xfId="31444" xr:uid="{9419E746-7D1A-4685-A7E2-B97E71F3BB23}"/>
    <cellStyle name="Note 2 2 2 5 4 2 2 2 2" xfId="50206" xr:uid="{7C94DF47-BF2C-4709-B62E-6F5128BC86C0}"/>
    <cellStyle name="Note 2 2 2 5 4 2 2 3" xfId="22053" xr:uid="{B30155E9-E9F8-4CAB-AB23-94239DB56B99}"/>
    <cellStyle name="Note 2 2 2 5 4 2 2 4" xfId="40825" xr:uid="{DD4CDE6D-D9B8-4111-BE19-B956EAA94863}"/>
    <cellStyle name="Note 2 2 2 5 4 2 3" xfId="26828" xr:uid="{18069735-527E-465A-B011-CCC1CCAF38C9}"/>
    <cellStyle name="Note 2 2 2 5 4 2 3 2" xfId="45590" xr:uid="{BBABC412-A0FE-43A6-845B-048428546974}"/>
    <cellStyle name="Note 2 2 2 5 4 2 4" xfId="17437" xr:uid="{03BCE0BE-2091-4F06-BBC0-7211B35EEF53}"/>
    <cellStyle name="Note 2 2 2 5 4 2 5" xfId="36209" xr:uid="{90366CA7-B629-48CC-A9FE-E38CAAA75FA6}"/>
    <cellStyle name="Note 2 2 2 5 4 2 6" xfId="54936" xr:uid="{F1ABF55E-BD71-45B5-861A-DCD545999035}"/>
    <cellStyle name="Note 2 2 2 5 4 2 7" xfId="62779" xr:uid="{B4572E62-0D34-46E6-AD2D-02DFA21616AD}"/>
    <cellStyle name="Note 2 2 2 5 4 3" xfId="12656" xr:uid="{F5FB0D33-CDBC-46C0-8694-A856270C07DC}"/>
    <cellStyle name="Note 2 2 2 5 4 3 2" xfId="31445" xr:uid="{C39EB462-4038-4003-8B4D-89C52513DD13}"/>
    <cellStyle name="Note 2 2 2 5 4 3 2 2" xfId="50207" xr:uid="{65E4CE15-D086-46A9-815C-E43787773E99}"/>
    <cellStyle name="Note 2 2 2 5 4 3 3" xfId="22054" xr:uid="{8CA3BE4F-9007-4F92-ADFC-A05868228F94}"/>
    <cellStyle name="Note 2 2 2 5 4 3 4" xfId="40826" xr:uid="{02504CFA-832B-4289-AF76-386C60592D5A}"/>
    <cellStyle name="Note 2 2 2 5 4 3 5" xfId="54937" xr:uid="{C7926ED8-74DC-4735-A753-AC96603B5C90}"/>
    <cellStyle name="Note 2 2 2 5 4 3 6" xfId="62780" xr:uid="{981B93EC-2B9F-48C7-A3A6-A2D3FA062CC0}"/>
    <cellStyle name="Note 2 2 2 5 4 4" xfId="9523" xr:uid="{2FAE9CD9-2BDE-4E0C-A42C-D3A8E9D1A3A0}"/>
    <cellStyle name="Note 2 2 2 5 4 4 2" xfId="28379" xr:uid="{2334809E-1E17-45E2-A982-F23106B6EB31}"/>
    <cellStyle name="Note 2 2 2 5 4 4 2 2" xfId="47141" xr:uid="{A8CFFC1A-6219-4C66-876C-614D24EE911B}"/>
    <cellStyle name="Note 2 2 2 5 4 4 3" xfId="18988" xr:uid="{312BA097-ECB4-486E-BB0E-602A62077D7A}"/>
    <cellStyle name="Note 2 2 2 5 4 4 4" xfId="37760" xr:uid="{AC03BC66-1A59-420C-93BC-D8BDA8B883A4}"/>
    <cellStyle name="Note 2 2 2 5 4 5" xfId="24057" xr:uid="{D353E0A6-4324-422C-B276-9F9BAD48B1FD}"/>
    <cellStyle name="Note 2 2 2 5 4 5 2" xfId="42820" xr:uid="{108B8D45-3354-434C-B8F2-BAD2540BD3D6}"/>
    <cellStyle name="Note 2 2 2 5 4 6" xfId="14666" xr:uid="{FB000360-EBA3-4751-9462-BD64A301DBAE}"/>
    <cellStyle name="Note 2 2 2 5 4 7" xfId="33439" xr:uid="{E5B69E4C-27E9-4C8A-9808-BA36F52FDC03}"/>
    <cellStyle name="Note 2 2 2 5 4 8" xfId="51871" xr:uid="{FE0EB398-BDB9-4A0B-A92C-A38449A3BE75}"/>
    <cellStyle name="Note 2 2 2 5 4 9" xfId="5010" xr:uid="{DBE7D34E-9059-4633-B583-6AFA0D81C093}"/>
    <cellStyle name="Note 2 2 2 5 5" xfId="5786" xr:uid="{ACABC4D7-A581-4F3D-852E-D9345CC0E436}"/>
    <cellStyle name="Note 2 2 2 5 5 2" xfId="12657" xr:uid="{27818D22-9D8C-4994-AFED-AAC5A8AC49C8}"/>
    <cellStyle name="Note 2 2 2 5 5 2 2" xfId="31446" xr:uid="{4DBA69A8-DC86-4A90-A0C6-9C437EB2E95D}"/>
    <cellStyle name="Note 2 2 2 5 5 2 2 2" xfId="50208" xr:uid="{D94B015F-E273-4D98-813D-3B59E493F9C5}"/>
    <cellStyle name="Note 2 2 2 5 5 2 3" xfId="22055" xr:uid="{FA6531EE-1FFF-4544-8E43-BBF68E19EA4E}"/>
    <cellStyle name="Note 2 2 2 5 5 2 4" xfId="40827" xr:uid="{3B3215C8-2E71-4DE1-8FAF-8F6AABCF603A}"/>
    <cellStyle name="Note 2 2 2 5 5 3" xfId="24833" xr:uid="{F1681A46-170F-4001-A65B-A5E74DA2D0A8}"/>
    <cellStyle name="Note 2 2 2 5 5 3 2" xfId="43595" xr:uid="{0080A64B-A17F-4DCD-AF9B-F38CD2D4E878}"/>
    <cellStyle name="Note 2 2 2 5 5 4" xfId="15442" xr:uid="{6BAECAF2-9C7D-4644-AFA2-42138A7E28E7}"/>
    <cellStyle name="Note 2 2 2 5 5 5" xfId="34214" xr:uid="{61C4D849-8DB2-47AA-BD13-4DCF603AB224}"/>
    <cellStyle name="Note 2 2 2 5 5 6" xfId="54938" xr:uid="{5B073204-C589-488D-B767-E317E41FA786}"/>
    <cellStyle name="Note 2 2 2 5 5 7" xfId="62781" xr:uid="{BBF83E43-85F5-4C5A-90C6-3694F54A6D83}"/>
    <cellStyle name="Note 2 2 2 5 6" xfId="4235" xr:uid="{FA06B257-D42A-4798-BD24-258317406EA4}"/>
    <cellStyle name="Note 2 2 2 5 6 2" xfId="12658" xr:uid="{71942F5F-13B7-4792-A0F3-32ACAA40784E}"/>
    <cellStyle name="Note 2 2 2 5 6 2 2" xfId="31447" xr:uid="{1BD2021F-78B8-418E-8E15-5914D76DEA39}"/>
    <cellStyle name="Note 2 2 2 5 6 2 2 2" xfId="50209" xr:uid="{E99A7585-A6CD-446F-9C65-7BCE9A6751B3}"/>
    <cellStyle name="Note 2 2 2 5 6 2 3" xfId="22056" xr:uid="{8C76FE54-2496-4555-92E8-41BF44A90E71}"/>
    <cellStyle name="Note 2 2 2 5 6 2 4" xfId="40828" xr:uid="{7BBC10DB-D020-4ECB-98AA-9F1AEBAE9B8C}"/>
    <cellStyle name="Note 2 2 2 5 6 3" xfId="23282" xr:uid="{D21F13D6-650E-4201-96C5-7F07665B51D4}"/>
    <cellStyle name="Note 2 2 2 5 6 3 2" xfId="42045" xr:uid="{28FE9856-16E3-458D-B3FA-D92240EBCCB0}"/>
    <cellStyle name="Note 2 2 2 5 6 4" xfId="13891" xr:uid="{16801F13-40EB-4548-9438-9A854B3CDE2A}"/>
    <cellStyle name="Note 2 2 2 5 6 5" xfId="32664" xr:uid="{2E464EB5-277A-464D-94AF-ABDDBB555F77}"/>
    <cellStyle name="Note 2 2 2 5 6 6" xfId="54939" xr:uid="{3258EC71-22F7-466C-98A3-2B4CACD87391}"/>
    <cellStyle name="Note 2 2 2 5 6 7" xfId="62782" xr:uid="{F96B6020-E689-4483-BA40-2BE397136D03}"/>
    <cellStyle name="Note 2 2 2 5 7" xfId="7789" xr:uid="{4FB4821D-B6C8-42B7-890E-FAD0DB4E60CA}"/>
    <cellStyle name="Note 2 2 2 5 7 2" xfId="26823" xr:uid="{680C3319-1469-4289-A1FE-F5B9765F14B0}"/>
    <cellStyle name="Note 2 2 2 5 7 2 2" xfId="45585" xr:uid="{841D8C43-9797-42B6-B778-E24602391F63}"/>
    <cellStyle name="Note 2 2 2 5 7 3" xfId="17432" xr:uid="{A9AB65D8-AC70-46B5-BED9-00406B295660}"/>
    <cellStyle name="Note 2 2 2 5 7 4" xfId="36204" xr:uid="{55AEEB88-06F3-4CE3-9B47-25B593170785}"/>
    <cellStyle name="Note 2 2 2 5 8" xfId="9518" xr:uid="{4F0BCFF8-D590-4679-9EE1-40881EBFA631}"/>
    <cellStyle name="Note 2 2 2 5 8 2" xfId="28374" xr:uid="{95CAA192-AC72-41DF-9732-606C6DB9F2D4}"/>
    <cellStyle name="Note 2 2 2 5 8 2 2" xfId="47136" xr:uid="{4957759A-2BC3-40D4-BD99-8B4BD3AF0538}"/>
    <cellStyle name="Note 2 2 2 5 8 3" xfId="18983" xr:uid="{8C07C838-2D87-44B8-96D2-C89E9055E79B}"/>
    <cellStyle name="Note 2 2 2 5 8 4" xfId="37755" xr:uid="{2B378E7F-FAA0-4E47-8939-D276611452D1}"/>
    <cellStyle name="Note 2 2 2 5 9" xfId="23007" xr:uid="{CBC36585-F525-44FA-A46C-B4AFE1440399}"/>
    <cellStyle name="Note 2 2 2 5 9 2" xfId="41774" xr:uid="{D1264ABE-3AB3-4FAF-82D9-63996AA643FC}"/>
    <cellStyle name="Note 2 2 2 6" xfId="1496" xr:uid="{232B48AE-1716-40E6-9207-AEDDFCD1610F}"/>
    <cellStyle name="Note 2 2 2 6 10" xfId="32396" xr:uid="{F301A0DE-F4B8-4FF9-A506-21F59FA30C6D}"/>
    <cellStyle name="Note 2 2 2 6 11" xfId="51872" xr:uid="{F02D71F5-8C3A-48EB-95A2-D71D575849D7}"/>
    <cellStyle name="Note 2 2 2 6 12" xfId="3964" xr:uid="{7449A8DA-7FFE-489F-839F-99A311EAFC8E}"/>
    <cellStyle name="Note 2 2 2 6 13" xfId="59899" xr:uid="{9E0ECEED-249F-4323-B607-B2A6225F6F0E}"/>
    <cellStyle name="Note 2 2 2 6 2" xfId="3157" xr:uid="{A4427765-E101-4496-9152-8F8FCD99AF02}"/>
    <cellStyle name="Note 2 2 2 6 2 10" xfId="51873" xr:uid="{35BDF900-9EFF-43AD-90C3-38ECC7E4FCB6}"/>
    <cellStyle name="Note 2 2 2 6 2 11" xfId="3965" xr:uid="{357B1419-CB9D-4AC2-9999-92C7D76B3B54}"/>
    <cellStyle name="Note 2 2 2 6 2 12" xfId="59900" xr:uid="{B3D75D08-286A-40C7-8C50-F786998968C8}"/>
    <cellStyle name="Note 2 2 2 6 2 2" xfId="3158" xr:uid="{78353971-317A-4466-ABA6-BC455CBBB38E}"/>
    <cellStyle name="Note 2 2 2 6 2 2 10" xfId="59901" xr:uid="{40DBE971-3142-4797-8E61-F0CBD0C14574}"/>
    <cellStyle name="Note 2 2 2 6 2 2 2" xfId="7797" xr:uid="{C3092905-2444-43CF-A43E-A452FBE16C8B}"/>
    <cellStyle name="Note 2 2 2 6 2 2 2 2" xfId="12659" xr:uid="{36F09E44-C26D-4CF6-B80F-135A2C7F1529}"/>
    <cellStyle name="Note 2 2 2 6 2 2 2 2 2" xfId="31448" xr:uid="{385E49DB-39A7-4769-A3F0-B25E8C307DCA}"/>
    <cellStyle name="Note 2 2 2 6 2 2 2 2 2 2" xfId="50210" xr:uid="{3C2744D4-D796-4B40-B718-CB7009C79F0A}"/>
    <cellStyle name="Note 2 2 2 6 2 2 2 2 3" xfId="22057" xr:uid="{889B9B71-CFA6-4DE3-BB47-391407A141A3}"/>
    <cellStyle name="Note 2 2 2 6 2 2 2 2 4" xfId="40829" xr:uid="{2501CC87-3418-437F-AD91-37663D385168}"/>
    <cellStyle name="Note 2 2 2 6 2 2 2 3" xfId="26831" xr:uid="{C54E285A-7FC7-49C8-B54C-FA3C189F010F}"/>
    <cellStyle name="Note 2 2 2 6 2 2 2 3 2" xfId="45593" xr:uid="{1A4CAF8E-1930-4690-A48C-2886A0B99CEB}"/>
    <cellStyle name="Note 2 2 2 6 2 2 2 4" xfId="17440" xr:uid="{11C0F5B4-D096-4129-8093-A2A1C718D471}"/>
    <cellStyle name="Note 2 2 2 6 2 2 2 5" xfId="36212" xr:uid="{C8469C3A-0A7E-45FC-9608-C78CB415189E}"/>
    <cellStyle name="Note 2 2 2 6 2 2 2 6" xfId="54940" xr:uid="{FBFD44CC-B022-4394-AFE7-4CA8FE54ACFC}"/>
    <cellStyle name="Note 2 2 2 6 2 2 2 7" xfId="62783" xr:uid="{2D9545DB-4494-462A-A3F9-48A2CA5AC790}"/>
    <cellStyle name="Note 2 2 2 6 2 2 3" xfId="12660" xr:uid="{F689163D-11E8-4680-ABF6-BA5DFC3E4A34}"/>
    <cellStyle name="Note 2 2 2 6 2 2 3 2" xfId="31449" xr:uid="{CD22A379-0A5B-43A3-BB42-E48B4ADD88BF}"/>
    <cellStyle name="Note 2 2 2 6 2 2 3 2 2" xfId="50211" xr:uid="{64BEC5C7-191A-4935-B1DA-2933E92A727A}"/>
    <cellStyle name="Note 2 2 2 6 2 2 3 3" xfId="22058" xr:uid="{EB5B3CD7-60BC-4920-8359-4784B69F86C1}"/>
    <cellStyle name="Note 2 2 2 6 2 2 3 4" xfId="40830" xr:uid="{B5EEABAA-840B-42DD-A1A4-A7F8FA809B3B}"/>
    <cellStyle name="Note 2 2 2 6 2 2 3 5" xfId="54941" xr:uid="{5E5A3491-6572-4DBA-8198-BF55315ADBC4}"/>
    <cellStyle name="Note 2 2 2 6 2 2 3 6" xfId="62784" xr:uid="{52AC8A78-C661-4FC1-8347-6CBD46AE8957}"/>
    <cellStyle name="Note 2 2 2 6 2 2 4" xfId="9526" xr:uid="{D2C01122-9487-4F19-ABFC-1507625CF198}"/>
    <cellStyle name="Note 2 2 2 6 2 2 4 2" xfId="28382" xr:uid="{7216A51D-EB3A-4498-B5C3-6A3C50FEDE33}"/>
    <cellStyle name="Note 2 2 2 6 2 2 4 2 2" xfId="47144" xr:uid="{B901517B-77B5-495D-AB63-96C7214DCF29}"/>
    <cellStyle name="Note 2 2 2 6 2 2 4 3" xfId="18991" xr:uid="{15F8FFCB-4D13-4270-875C-4E2A567F86EE}"/>
    <cellStyle name="Note 2 2 2 6 2 2 4 4" xfId="37763" xr:uid="{62B7719F-336E-4163-87C8-74ADB085135A}"/>
    <cellStyle name="Note 2 2 2 6 2 2 5" xfId="24533" xr:uid="{9BF41878-37BB-42C4-90B6-95B186316E7A}"/>
    <cellStyle name="Note 2 2 2 6 2 2 5 2" xfId="43296" xr:uid="{19DC4594-5B2C-4E5E-BAAB-954ADA398733}"/>
    <cellStyle name="Note 2 2 2 6 2 2 6" xfId="15142" xr:uid="{8F4C49F4-6ACA-4E59-BBDA-0A20944E7BDF}"/>
    <cellStyle name="Note 2 2 2 6 2 2 7" xfId="33915" xr:uid="{F5541062-FF81-4E26-8DCF-51C0CCC5FEA2}"/>
    <cellStyle name="Note 2 2 2 6 2 2 8" xfId="51874" xr:uid="{906346B0-E77A-485C-A8F7-C7FBDB9CAC48}"/>
    <cellStyle name="Note 2 2 2 6 2 2 9" xfId="5486" xr:uid="{257C28A8-3634-488A-9DD1-ABDDB70EC6F9}"/>
    <cellStyle name="Note 2 2 2 6 2 3" xfId="6262" xr:uid="{6C8B8437-D281-4104-8849-BBCF7DD21B2E}"/>
    <cellStyle name="Note 2 2 2 6 2 3 2" xfId="12661" xr:uid="{F86CE4DB-48DB-4B35-8E9B-5CD0B100A60B}"/>
    <cellStyle name="Note 2 2 2 6 2 3 2 2" xfId="31450" xr:uid="{A2E7C130-E9D3-4736-BA0E-2AB6F6786513}"/>
    <cellStyle name="Note 2 2 2 6 2 3 2 2 2" xfId="50212" xr:uid="{E305E3CD-0B0B-46A9-AA72-E754CF9A34B7}"/>
    <cellStyle name="Note 2 2 2 6 2 3 2 3" xfId="22059" xr:uid="{3C43B0CD-1BA4-415F-B7B9-7E5842031BD7}"/>
    <cellStyle name="Note 2 2 2 6 2 3 2 4" xfId="40831" xr:uid="{3F0C14ED-28C3-4F27-AFCC-5F28FFFC7D1E}"/>
    <cellStyle name="Note 2 2 2 6 2 3 3" xfId="25309" xr:uid="{BF57C726-9FE3-4394-973F-E88A064E097E}"/>
    <cellStyle name="Note 2 2 2 6 2 3 3 2" xfId="44071" xr:uid="{6D10119C-86F6-49BD-9766-C94BECB4F6A5}"/>
    <cellStyle name="Note 2 2 2 6 2 3 4" xfId="15918" xr:uid="{0D8FE210-889A-4CF4-9329-944728ECEE93}"/>
    <cellStyle name="Note 2 2 2 6 2 3 5" xfId="34690" xr:uid="{1B4D82DC-74E3-4B00-A3C6-4F4EA0FC82D5}"/>
    <cellStyle name="Note 2 2 2 6 2 3 6" xfId="54942" xr:uid="{108258CA-333F-4E6B-87F6-0FF4E00580D5}"/>
    <cellStyle name="Note 2 2 2 6 2 3 7" xfId="62785" xr:uid="{E31E4FD8-A1E9-4123-A92F-B7BD2576BA60}"/>
    <cellStyle name="Note 2 2 2 6 2 4" xfId="4711" xr:uid="{F5FBAFCB-3249-4BD8-B3F8-DE82B8A691F7}"/>
    <cellStyle name="Note 2 2 2 6 2 4 2" xfId="12662" xr:uid="{C1484682-7F7F-452F-AD96-55D8AE54C30A}"/>
    <cellStyle name="Note 2 2 2 6 2 4 2 2" xfId="31451" xr:uid="{A973FFAD-0DE8-4434-843C-ECE06200A633}"/>
    <cellStyle name="Note 2 2 2 6 2 4 2 2 2" xfId="50213" xr:uid="{B9A1A5E9-B3D1-4750-8F75-326AAF0BB534}"/>
    <cellStyle name="Note 2 2 2 6 2 4 2 3" xfId="22060" xr:uid="{6848B536-1702-4DF1-89EE-D73954536D3B}"/>
    <cellStyle name="Note 2 2 2 6 2 4 2 4" xfId="40832" xr:uid="{F42EF77B-BCF8-47C9-B912-7CCD9C6B35BD}"/>
    <cellStyle name="Note 2 2 2 6 2 4 3" xfId="23758" xr:uid="{A66C9D24-E040-4953-A661-E505B6E39C9D}"/>
    <cellStyle name="Note 2 2 2 6 2 4 3 2" xfId="42521" xr:uid="{568F3953-91BE-4D2A-ADA1-12093BFC635C}"/>
    <cellStyle name="Note 2 2 2 6 2 4 4" xfId="14367" xr:uid="{8B7B00AE-D468-4138-9296-9FF379E4F85A}"/>
    <cellStyle name="Note 2 2 2 6 2 4 5" xfId="33140" xr:uid="{6499E1CB-A833-4D6E-B961-918D96AA8110}"/>
    <cellStyle name="Note 2 2 2 6 2 4 6" xfId="54943" xr:uid="{8B7C1FF5-8265-467C-BACF-7064E9EC9B4D}"/>
    <cellStyle name="Note 2 2 2 6 2 4 7" xfId="62786" xr:uid="{C74D431D-F202-4BC1-8071-078351F6DD74}"/>
    <cellStyle name="Note 2 2 2 6 2 5" xfId="7796" xr:uid="{9E2981EC-397A-4C20-82B3-8FA054D49236}"/>
    <cellStyle name="Note 2 2 2 6 2 5 2" xfId="26830" xr:uid="{87E3AAA9-530F-4BB7-B41D-7C8E6A17BE9A}"/>
    <cellStyle name="Note 2 2 2 6 2 5 2 2" xfId="45592" xr:uid="{C86D8D5C-FD4F-42A8-A2F7-E632E67AB629}"/>
    <cellStyle name="Note 2 2 2 6 2 5 3" xfId="17439" xr:uid="{809EC5A3-007D-4FC1-BD7E-42FFC4AEE294}"/>
    <cellStyle name="Note 2 2 2 6 2 5 4" xfId="36211" xr:uid="{29278CB1-9D4A-4AFC-89A1-141F550E5C37}"/>
    <cellStyle name="Note 2 2 2 6 2 6" xfId="9525" xr:uid="{D7491784-349E-49B4-9D50-04340667396D}"/>
    <cellStyle name="Note 2 2 2 6 2 6 2" xfId="28381" xr:uid="{1C07DED6-07CD-4780-A40B-098136553399}"/>
    <cellStyle name="Note 2 2 2 6 2 6 2 2" xfId="47143" xr:uid="{D4117975-21B5-42D2-B243-CEA97FB22FF7}"/>
    <cellStyle name="Note 2 2 2 6 2 6 3" xfId="18990" xr:uid="{59D5999C-8D35-4E7A-AF6F-30656E76DF02}"/>
    <cellStyle name="Note 2 2 2 6 2 6 4" xfId="37762" xr:uid="{310F8C68-9952-424D-9348-8E707A15C719}"/>
    <cellStyle name="Note 2 2 2 6 2 7" xfId="23011" xr:uid="{4BC9A2E0-C08F-42BC-9A03-2AD1D0F527BC}"/>
    <cellStyle name="Note 2 2 2 6 2 7 2" xfId="41778" xr:uid="{3451BF46-BF31-46D4-9082-E649EB8AB151}"/>
    <cellStyle name="Note 2 2 2 6 2 8" xfId="13620" xr:uid="{B89DB150-EDB9-4C13-9C51-97DAED7BCE1B}"/>
    <cellStyle name="Note 2 2 2 6 2 9" xfId="32397" xr:uid="{EBA1A2B4-09F0-4B52-B0C5-7B5867EA9A0C}"/>
    <cellStyle name="Note 2 2 2 6 3" xfId="3159" xr:uid="{75C1400C-7F34-4EA7-BFB8-D74B32603F63}"/>
    <cellStyle name="Note 2 2 2 6 3 10" xfId="59902" xr:uid="{1BC22593-D2A7-437A-823C-BBB6BA83C74B}"/>
    <cellStyle name="Note 2 2 2 6 3 2" xfId="7798" xr:uid="{BD672833-D289-4E46-960B-57689984E230}"/>
    <cellStyle name="Note 2 2 2 6 3 2 2" xfId="12663" xr:uid="{A497817E-14BD-49DE-8845-3F632B1E4CD1}"/>
    <cellStyle name="Note 2 2 2 6 3 2 2 2" xfId="31452" xr:uid="{86E75512-8A4E-4046-8B63-DF09010E42C2}"/>
    <cellStyle name="Note 2 2 2 6 3 2 2 2 2" xfId="50214" xr:uid="{1AD4C62E-C30F-48F9-855F-38F32FC838AB}"/>
    <cellStyle name="Note 2 2 2 6 3 2 2 3" xfId="22061" xr:uid="{8A430A08-5F39-4B0B-8D4F-DFDC88001DF9}"/>
    <cellStyle name="Note 2 2 2 6 3 2 2 4" xfId="40833" xr:uid="{C912D73A-C231-465D-9E37-3B4F48487987}"/>
    <cellStyle name="Note 2 2 2 6 3 2 3" xfId="26832" xr:uid="{0F50BEE6-39C0-4D60-A504-A33B5CB25938}"/>
    <cellStyle name="Note 2 2 2 6 3 2 3 2" xfId="45594" xr:uid="{4A7E60E3-366D-4210-BF46-44302D52C764}"/>
    <cellStyle name="Note 2 2 2 6 3 2 4" xfId="17441" xr:uid="{91637722-70A1-4CEC-9D4C-A099D1CFC8E9}"/>
    <cellStyle name="Note 2 2 2 6 3 2 5" xfId="36213" xr:uid="{468EA140-ADA4-4C75-9C1C-FFCBD8235F27}"/>
    <cellStyle name="Note 2 2 2 6 3 2 6" xfId="54944" xr:uid="{4228453B-0F39-4E90-B99F-B6605EBF1954}"/>
    <cellStyle name="Note 2 2 2 6 3 2 7" xfId="62787" xr:uid="{75FCCB03-6DFF-4C8C-8E1B-DA94C801371E}"/>
    <cellStyle name="Note 2 2 2 6 3 3" xfId="12664" xr:uid="{5F2D29B0-9DF5-438B-BCBB-E63E6147250F}"/>
    <cellStyle name="Note 2 2 2 6 3 3 2" xfId="31453" xr:uid="{E4BBAF54-1FBA-4FD3-8A3A-3360CFD537F2}"/>
    <cellStyle name="Note 2 2 2 6 3 3 2 2" xfId="50215" xr:uid="{F69C03C6-564D-4735-802F-148CF0C38710}"/>
    <cellStyle name="Note 2 2 2 6 3 3 3" xfId="22062" xr:uid="{3F1A7B33-E3FE-4CC4-B5B1-5027B18B484C}"/>
    <cellStyle name="Note 2 2 2 6 3 3 4" xfId="40834" xr:uid="{31780AB2-C582-4889-85DE-B50D8E77282A}"/>
    <cellStyle name="Note 2 2 2 6 3 3 5" xfId="54945" xr:uid="{C9B725C2-43E7-43FB-8813-CAE2A5569B2A}"/>
    <cellStyle name="Note 2 2 2 6 3 3 6" xfId="62788" xr:uid="{5F112C8D-D742-45F7-9ACC-5CB438F05305}"/>
    <cellStyle name="Note 2 2 2 6 3 4" xfId="9527" xr:uid="{29886FFB-9C42-4EA1-9AA5-0B133BEF430A}"/>
    <cellStyle name="Note 2 2 2 6 3 4 2" xfId="28383" xr:uid="{CE17E363-CBA2-4362-90DD-C3F64ED6D8A0}"/>
    <cellStyle name="Note 2 2 2 6 3 4 2 2" xfId="47145" xr:uid="{00BC2872-2541-41EC-B39A-E92D60281F8F}"/>
    <cellStyle name="Note 2 2 2 6 3 4 3" xfId="18992" xr:uid="{661B3224-8644-475E-A27C-E2AC9144D2DC}"/>
    <cellStyle name="Note 2 2 2 6 3 4 4" xfId="37764" xr:uid="{604C0795-E8F3-4249-9DA1-96645F7E0CD8}"/>
    <cellStyle name="Note 2 2 2 6 3 5" xfId="24100" xr:uid="{54DAFF20-F929-49E8-8DC7-1241E8CB751A}"/>
    <cellStyle name="Note 2 2 2 6 3 5 2" xfId="42863" xr:uid="{595A4C3D-A4A6-4F8F-98BD-AC5DE449AC91}"/>
    <cellStyle name="Note 2 2 2 6 3 6" xfId="14709" xr:uid="{85065A8C-E1D9-4B9E-8327-94C31A5937D6}"/>
    <cellStyle name="Note 2 2 2 6 3 7" xfId="33482" xr:uid="{5A49C05E-9579-4731-8800-3CFBB2FBE596}"/>
    <cellStyle name="Note 2 2 2 6 3 8" xfId="51875" xr:uid="{3D633016-86B8-482F-8C36-2027386200CA}"/>
    <cellStyle name="Note 2 2 2 6 3 9" xfId="5053" xr:uid="{83F72BDB-5AE2-412C-BB33-82367ECF907B}"/>
    <cellStyle name="Note 2 2 2 6 4" xfId="5829" xr:uid="{2D0E5768-D678-4661-B0F8-26F638205592}"/>
    <cellStyle name="Note 2 2 2 6 4 2" xfId="12665" xr:uid="{63C6DE50-032E-4FEA-819C-8798FA1A0894}"/>
    <cellStyle name="Note 2 2 2 6 4 2 2" xfId="31454" xr:uid="{45EEDDF3-1E3B-4E2C-A0A6-797F4F246B66}"/>
    <cellStyle name="Note 2 2 2 6 4 2 2 2" xfId="50216" xr:uid="{C6B735AF-2B5A-452D-9479-2D13C9D2CD3A}"/>
    <cellStyle name="Note 2 2 2 6 4 2 3" xfId="22063" xr:uid="{23F1CBD1-24BC-4A10-A252-7031C23DD14A}"/>
    <cellStyle name="Note 2 2 2 6 4 2 4" xfId="40835" xr:uid="{6D4BD1C2-12BB-4384-A5AC-F669CB9790B4}"/>
    <cellStyle name="Note 2 2 2 6 4 3" xfId="24876" xr:uid="{7F4FD9B4-42BB-4486-A25E-9C2E507234F3}"/>
    <cellStyle name="Note 2 2 2 6 4 3 2" xfId="43638" xr:uid="{BD2E5222-456C-4AD1-9B89-8A28DF533E64}"/>
    <cellStyle name="Note 2 2 2 6 4 4" xfId="15485" xr:uid="{20DBFCC5-181D-4257-9C7C-8019FE7A10E3}"/>
    <cellStyle name="Note 2 2 2 6 4 5" xfId="34257" xr:uid="{F0DF3C94-8E49-4B85-8AEC-2B7FDAB31DBD}"/>
    <cellStyle name="Note 2 2 2 6 4 6" xfId="54946" xr:uid="{8463F441-5C85-4A97-BA54-BC71552B0609}"/>
    <cellStyle name="Note 2 2 2 6 4 7" xfId="62789" xr:uid="{6286BF2D-D2F1-48D2-BF66-B7477095C7B5}"/>
    <cellStyle name="Note 2 2 2 6 5" xfId="4278" xr:uid="{342A613A-9490-4243-8550-70F770AA18DF}"/>
    <cellStyle name="Note 2 2 2 6 5 2" xfId="12666" xr:uid="{CCDCE44D-A7E0-49B9-B4B4-A246CF95EC46}"/>
    <cellStyle name="Note 2 2 2 6 5 2 2" xfId="31455" xr:uid="{B9C813E9-57B1-4284-A4D3-125969D43F80}"/>
    <cellStyle name="Note 2 2 2 6 5 2 2 2" xfId="50217" xr:uid="{31CB53FB-E506-4CD1-8523-B01893F2B13D}"/>
    <cellStyle name="Note 2 2 2 6 5 2 3" xfId="22064" xr:uid="{B1F5DCF0-FDC4-4C8E-B815-F57C30AF795C}"/>
    <cellStyle name="Note 2 2 2 6 5 2 4" xfId="40836" xr:uid="{D266BACF-3780-4E5D-A102-C8B98303BDFC}"/>
    <cellStyle name="Note 2 2 2 6 5 3" xfId="23325" xr:uid="{05B89B56-0A05-47A2-B7C7-68C49226BCE1}"/>
    <cellStyle name="Note 2 2 2 6 5 3 2" xfId="42088" xr:uid="{A9F24C2E-E981-40E6-ABC9-FB49ADD1F5B4}"/>
    <cellStyle name="Note 2 2 2 6 5 4" xfId="13934" xr:uid="{403E7931-B65E-4A9F-98BD-D7DAE500924A}"/>
    <cellStyle name="Note 2 2 2 6 5 5" xfId="32707" xr:uid="{DDDF3022-79BB-4728-9437-88C57F8F997E}"/>
    <cellStyle name="Note 2 2 2 6 5 6" xfId="54947" xr:uid="{C9C27140-FC22-428D-81DF-DC101EC60B30}"/>
    <cellStyle name="Note 2 2 2 6 5 7" xfId="62790" xr:uid="{7907DA6E-FA4B-41F0-82ED-987E2F244E6D}"/>
    <cellStyle name="Note 2 2 2 6 6" xfId="7795" xr:uid="{51E7D669-2F77-4789-8103-4C0AF7F2EF40}"/>
    <cellStyle name="Note 2 2 2 6 6 2" xfId="26829" xr:uid="{6D7A4709-E29B-4A13-B57B-EF98AE8B262A}"/>
    <cellStyle name="Note 2 2 2 6 6 2 2" xfId="45591" xr:uid="{070EC79C-7759-4287-B082-381FE22681F8}"/>
    <cellStyle name="Note 2 2 2 6 6 3" xfId="17438" xr:uid="{5D21A56B-2118-4DE1-8EBE-851608D22F70}"/>
    <cellStyle name="Note 2 2 2 6 6 4" xfId="36210" xr:uid="{DC0FFB00-F042-4803-9840-0614260F31A4}"/>
    <cellStyle name="Note 2 2 2 6 7" xfId="9524" xr:uid="{A293F1B8-8FE6-4716-BC0A-53769D1D721E}"/>
    <cellStyle name="Note 2 2 2 6 7 2" xfId="28380" xr:uid="{3440B5C9-8B97-4A21-A7FA-D90E76244880}"/>
    <cellStyle name="Note 2 2 2 6 7 2 2" xfId="47142" xr:uid="{209BAEBF-4F75-4E66-AA32-425554986138}"/>
    <cellStyle name="Note 2 2 2 6 7 3" xfId="18989" xr:uid="{C0CAD57E-B041-4441-9E30-BA0D1E2A5436}"/>
    <cellStyle name="Note 2 2 2 6 7 4" xfId="37761" xr:uid="{E480ECCD-AB5C-48B4-8356-838DEAB6C2FC}"/>
    <cellStyle name="Note 2 2 2 6 8" xfId="23010" xr:uid="{0F2C1B7F-C670-4774-B989-860182D621B2}"/>
    <cellStyle name="Note 2 2 2 6 8 2" xfId="41777" xr:uid="{193807D0-2CC9-404A-AC43-EDB227727CB5}"/>
    <cellStyle name="Note 2 2 2 6 9" xfId="13619" xr:uid="{6183F2A4-BFA0-4DD8-9E03-A074E3F6BD6B}"/>
    <cellStyle name="Note 2 2 2 7" xfId="982" xr:uid="{C63F1767-1F2F-4523-8810-822B3A51C13F}"/>
    <cellStyle name="Note 2 2 2 7 10" xfId="51876" xr:uid="{80023BA8-5AE4-4A16-B3B2-755172F3A61B}"/>
    <cellStyle name="Note 2 2 2 7 11" xfId="3966" xr:uid="{802A0DCA-EDF7-4A97-A552-D63FEBAEF701}"/>
    <cellStyle name="Note 2 2 2 7 12" xfId="59903" xr:uid="{25146C05-91FC-4265-9602-21A9D5211FEE}"/>
    <cellStyle name="Note 2 2 2 7 2" xfId="3160" xr:uid="{BBFB80FE-CF54-49C5-8ACF-AEAB9FB3A7B4}"/>
    <cellStyle name="Note 2 2 2 7 2 10" xfId="59904" xr:uid="{5F31F4F0-5D3B-4D93-A8C1-AD67EF9B466E}"/>
    <cellStyle name="Note 2 2 2 7 2 2" xfId="7800" xr:uid="{E5F2A2E6-0833-4240-BA91-0C493683920E}"/>
    <cellStyle name="Note 2 2 2 7 2 2 2" xfId="12667" xr:uid="{4A8CECF5-F44C-44D4-95DB-D2D206135988}"/>
    <cellStyle name="Note 2 2 2 7 2 2 2 2" xfId="31456" xr:uid="{F538E055-572C-4E66-9579-C4E0E0E925F2}"/>
    <cellStyle name="Note 2 2 2 7 2 2 2 2 2" xfId="50218" xr:uid="{2A6EEFCA-29DA-447D-9AA6-A7AEB05D304D}"/>
    <cellStyle name="Note 2 2 2 7 2 2 2 3" xfId="22065" xr:uid="{7FDF44A3-DAF4-4CF2-BA3D-41F71B44AB81}"/>
    <cellStyle name="Note 2 2 2 7 2 2 2 4" xfId="40837" xr:uid="{70827340-5F7D-4C17-935E-32756B21D256}"/>
    <cellStyle name="Note 2 2 2 7 2 2 3" xfId="26834" xr:uid="{F8872107-BE9E-491D-B6CB-5B29B39F920B}"/>
    <cellStyle name="Note 2 2 2 7 2 2 3 2" xfId="45596" xr:uid="{FBBE337F-E774-49A3-9A85-8D380A672A0E}"/>
    <cellStyle name="Note 2 2 2 7 2 2 4" xfId="17443" xr:uid="{C59EB003-4E1D-46EB-AD88-E2E7BC565BBF}"/>
    <cellStyle name="Note 2 2 2 7 2 2 5" xfId="36215" xr:uid="{3EE73701-7F0D-4A52-80D8-861275AB1F4A}"/>
    <cellStyle name="Note 2 2 2 7 2 2 6" xfId="54948" xr:uid="{FC984A13-5FE2-41C3-AE34-FB5A44ADA89E}"/>
    <cellStyle name="Note 2 2 2 7 2 2 7" xfId="62791" xr:uid="{7253953B-B5E7-434F-AEB7-2F2A6681627B}"/>
    <cellStyle name="Note 2 2 2 7 2 3" xfId="12668" xr:uid="{FAC27D52-6329-4664-B21D-88D8719FA7AC}"/>
    <cellStyle name="Note 2 2 2 7 2 3 2" xfId="31457" xr:uid="{8D3194A0-6646-4D43-93AD-92AC4ABF54A1}"/>
    <cellStyle name="Note 2 2 2 7 2 3 2 2" xfId="50219" xr:uid="{797F92DC-48CF-44F5-9D4E-1663B91AD44A}"/>
    <cellStyle name="Note 2 2 2 7 2 3 3" xfId="22066" xr:uid="{D5069272-EB20-4303-BDDD-2BBDC497DAB3}"/>
    <cellStyle name="Note 2 2 2 7 2 3 4" xfId="40838" xr:uid="{88F82C92-9C19-4CD5-B86A-FCFE939CDA1C}"/>
    <cellStyle name="Note 2 2 2 7 2 3 5" xfId="54949" xr:uid="{77792617-1833-44AF-963A-45C0452F9FAB}"/>
    <cellStyle name="Note 2 2 2 7 2 3 6" xfId="62792" xr:uid="{F15ABF4F-FDB7-4DB5-A3E4-22EA9FE10AB4}"/>
    <cellStyle name="Note 2 2 2 7 2 4" xfId="9529" xr:uid="{E923CE38-22FF-447C-8D27-C76D3B0BBFA4}"/>
    <cellStyle name="Note 2 2 2 7 2 4 2" xfId="28385" xr:uid="{A9411EED-6C05-48A3-9378-5D539828BD74}"/>
    <cellStyle name="Note 2 2 2 7 2 4 2 2" xfId="47147" xr:uid="{D0BBE848-8FE2-4CA0-BE3D-321016261803}"/>
    <cellStyle name="Note 2 2 2 7 2 4 3" xfId="18994" xr:uid="{F23D5EEE-D77D-4FCF-A816-711651CA591F}"/>
    <cellStyle name="Note 2 2 2 7 2 4 4" xfId="37766" xr:uid="{526E9E80-7691-4AA1-990A-4452F4E4CA95}"/>
    <cellStyle name="Note 2 2 2 7 2 5" xfId="24318" xr:uid="{6C0ED7BB-717D-4B18-9264-CE09889C4DF4}"/>
    <cellStyle name="Note 2 2 2 7 2 5 2" xfId="43081" xr:uid="{AF70BEF4-28E9-481B-9FD2-E6CB3A1F83E0}"/>
    <cellStyle name="Note 2 2 2 7 2 6" xfId="14927" xr:uid="{F892AB2B-6D84-4135-86B4-1A30761F1D02}"/>
    <cellStyle name="Note 2 2 2 7 2 7" xfId="33700" xr:uid="{B574986D-9A56-4D1D-A7A8-1F04CC06260B}"/>
    <cellStyle name="Note 2 2 2 7 2 8" xfId="51877" xr:uid="{090C856B-7089-4839-92C5-3F1743E8C997}"/>
    <cellStyle name="Note 2 2 2 7 2 9" xfId="5271" xr:uid="{E55C287F-7B88-4E86-881C-183F075243D8}"/>
    <cellStyle name="Note 2 2 2 7 3" xfId="6047" xr:uid="{E5427FFC-A29B-4E63-9DE2-BAC0F21BAE24}"/>
    <cellStyle name="Note 2 2 2 7 3 2" xfId="12669" xr:uid="{90AF9443-9BDA-41CB-B408-298A7EC29615}"/>
    <cellStyle name="Note 2 2 2 7 3 2 2" xfId="31458" xr:uid="{8BAB9578-09B0-4A68-8A45-201E4BA57000}"/>
    <cellStyle name="Note 2 2 2 7 3 2 2 2" xfId="50220" xr:uid="{99848DD7-30DD-4E4B-8A54-1DFBA26FF70C}"/>
    <cellStyle name="Note 2 2 2 7 3 2 3" xfId="22067" xr:uid="{255CA96D-65DA-4AFE-A6BF-E29EA85E32C5}"/>
    <cellStyle name="Note 2 2 2 7 3 2 4" xfId="40839" xr:uid="{49DE9073-740E-4CD7-A11E-5D578E14E9CD}"/>
    <cellStyle name="Note 2 2 2 7 3 3" xfId="25094" xr:uid="{78483309-A998-4349-8C30-4CF4B4E80F3F}"/>
    <cellStyle name="Note 2 2 2 7 3 3 2" xfId="43856" xr:uid="{8FF21593-EC13-4858-A4EA-FFBCFD3ADFC9}"/>
    <cellStyle name="Note 2 2 2 7 3 4" xfId="15703" xr:uid="{E3270FE2-1DCF-4677-944E-74619E36A0A4}"/>
    <cellStyle name="Note 2 2 2 7 3 5" xfId="34475" xr:uid="{DC9F7221-D174-4DB7-9BE4-B7BC76DDC24E}"/>
    <cellStyle name="Note 2 2 2 7 3 6" xfId="54950" xr:uid="{29172192-7860-4539-9622-20AE17ED6056}"/>
    <cellStyle name="Note 2 2 2 7 3 7" xfId="62793" xr:uid="{D2A4A19C-EB18-405E-A85B-760809CA1358}"/>
    <cellStyle name="Note 2 2 2 7 4" xfId="4496" xr:uid="{6F233954-7B24-4B93-AB57-0948C61059EC}"/>
    <cellStyle name="Note 2 2 2 7 4 2" xfId="12670" xr:uid="{9614F4BE-D683-4E7D-B481-6C8614E96778}"/>
    <cellStyle name="Note 2 2 2 7 4 2 2" xfId="31459" xr:uid="{342B88FC-6FF7-4683-B528-CFC7FB75F22E}"/>
    <cellStyle name="Note 2 2 2 7 4 2 2 2" xfId="50221" xr:uid="{B056EB64-66B5-41C5-BE4A-F958F47FC3B8}"/>
    <cellStyle name="Note 2 2 2 7 4 2 3" xfId="22068" xr:uid="{838C68E2-E8E6-421B-BEB1-096BF08526DD}"/>
    <cellStyle name="Note 2 2 2 7 4 2 4" xfId="40840" xr:uid="{14CE7C02-EC78-4E08-9A96-C2F54EE8C6FC}"/>
    <cellStyle name="Note 2 2 2 7 4 3" xfId="23543" xr:uid="{62A3F526-0518-4779-9D92-7CA803A5DD95}"/>
    <cellStyle name="Note 2 2 2 7 4 3 2" xfId="42306" xr:uid="{CEB31EA7-3F43-4B60-AC50-7A483276CACF}"/>
    <cellStyle name="Note 2 2 2 7 4 4" xfId="14152" xr:uid="{F2699922-1CFA-4728-B2FB-828F275CC14F}"/>
    <cellStyle name="Note 2 2 2 7 4 5" xfId="32925" xr:uid="{A24F6944-A5CE-4602-8103-DA5F7EEFFC6A}"/>
    <cellStyle name="Note 2 2 2 7 4 6" xfId="54951" xr:uid="{CD4556E4-6C42-48B1-86D9-214F622D246F}"/>
    <cellStyle name="Note 2 2 2 7 4 7" xfId="62794" xr:uid="{9D4C6FFD-2450-42C7-B993-C5069CF55FB1}"/>
    <cellStyle name="Note 2 2 2 7 5" xfId="7799" xr:uid="{228A0DB1-7819-49AD-82EC-315AAB6CD43B}"/>
    <cellStyle name="Note 2 2 2 7 5 2" xfId="26833" xr:uid="{4E530265-A169-4737-938D-2E365CF21D4D}"/>
    <cellStyle name="Note 2 2 2 7 5 2 2" xfId="45595" xr:uid="{933CD0B0-6EBA-4B0D-B70D-8DB8797EA2B1}"/>
    <cellStyle name="Note 2 2 2 7 5 3" xfId="17442" xr:uid="{36E1CE0B-F2A5-448B-A19C-A33174D372A7}"/>
    <cellStyle name="Note 2 2 2 7 5 4" xfId="36214" xr:uid="{F6FD7698-3793-4512-9AC7-94EFFF51FD22}"/>
    <cellStyle name="Note 2 2 2 7 6" xfId="9528" xr:uid="{5BE0BED2-BC5C-4A8F-A6B9-6349B1C0EAD1}"/>
    <cellStyle name="Note 2 2 2 7 6 2" xfId="28384" xr:uid="{46D6C4C1-F1E0-42D5-91C6-CDA0F0B7D326}"/>
    <cellStyle name="Note 2 2 2 7 6 2 2" xfId="47146" xr:uid="{0FD12D37-9DE0-44D8-B904-183A237FEE1F}"/>
    <cellStyle name="Note 2 2 2 7 6 3" xfId="18993" xr:uid="{ABC60F00-5953-4225-8E40-072933111BD9}"/>
    <cellStyle name="Note 2 2 2 7 6 4" xfId="37765" xr:uid="{7E0CA349-238D-4F6F-8074-0ECFBE59E8A8}"/>
    <cellStyle name="Note 2 2 2 7 7" xfId="23012" xr:uid="{9B0CAAFF-8B5B-4F79-B5B1-AB6C9A7EE8F3}"/>
    <cellStyle name="Note 2 2 2 7 7 2" xfId="41779" xr:uid="{4CEB9747-2B0D-4621-8381-AC64CB8D1221}"/>
    <cellStyle name="Note 2 2 2 7 8" xfId="13621" xr:uid="{A1837FD4-1F37-4BF3-9868-AC330ADFF8AC}"/>
    <cellStyle name="Note 2 2 2 7 9" xfId="32398" xr:uid="{CB112D03-9A30-4CC2-8641-0096B2D878B5}"/>
    <cellStyle name="Note 2 2 2 8" xfId="3161" xr:uid="{7A390027-1047-4AB4-B43A-57E4BD91C1A7}"/>
    <cellStyle name="Note 2 2 2 8 10" xfId="51878" xr:uid="{0BF53C5B-8135-4809-A1C2-1B4EB4CBF4D9}"/>
    <cellStyle name="Note 2 2 2 8 11" xfId="3967" xr:uid="{EE3F55A1-4EB4-4002-9207-AA1927295B21}"/>
    <cellStyle name="Note 2 2 2 8 12" xfId="59905" xr:uid="{9E5E3768-A25A-4313-B1E4-52B0A0F2C389}"/>
    <cellStyle name="Note 2 2 2 8 2" xfId="3162" xr:uid="{7477873E-7385-4D7A-8A31-8945366EC71E}"/>
    <cellStyle name="Note 2 2 2 8 2 10" xfId="59906" xr:uid="{5D0D1391-827B-460D-8AD3-D28C8ADC7C6A}"/>
    <cellStyle name="Note 2 2 2 8 2 2" xfId="7802" xr:uid="{5DF86849-AA89-45C0-9783-A26A45AC2CB3}"/>
    <cellStyle name="Note 2 2 2 8 2 2 2" xfId="12671" xr:uid="{4C6FAD4D-50DD-4EA4-9DAE-46C2D1278232}"/>
    <cellStyle name="Note 2 2 2 8 2 2 2 2" xfId="31460" xr:uid="{E8C57340-9356-4D30-B1DF-14C04C8F3BEF}"/>
    <cellStyle name="Note 2 2 2 8 2 2 2 2 2" xfId="50222" xr:uid="{E702D323-5969-41E8-B6A1-52E9A86EC12C}"/>
    <cellStyle name="Note 2 2 2 8 2 2 2 3" xfId="22069" xr:uid="{A8D0D339-39B3-49BC-8076-5C0420813F8A}"/>
    <cellStyle name="Note 2 2 2 8 2 2 2 4" xfId="40841" xr:uid="{08B6B6C1-AEC9-42BB-8EA7-4AC9232AF5E5}"/>
    <cellStyle name="Note 2 2 2 8 2 2 3" xfId="26836" xr:uid="{E971E152-DB21-48DB-B6C6-0E104B93384C}"/>
    <cellStyle name="Note 2 2 2 8 2 2 3 2" xfId="45598" xr:uid="{E6E6A6CC-5F7C-4D5F-A5D0-1C0325FF9ED1}"/>
    <cellStyle name="Note 2 2 2 8 2 2 4" xfId="17445" xr:uid="{E77AD97A-7859-4D38-A8DC-D35A3F0E7BB7}"/>
    <cellStyle name="Note 2 2 2 8 2 2 5" xfId="36217" xr:uid="{9FF3C0DF-32A7-47AA-8B47-DECCEF81AD77}"/>
    <cellStyle name="Note 2 2 2 8 2 2 6" xfId="54952" xr:uid="{D6192A71-FF74-43F8-8C55-3EE45BEF2BA6}"/>
    <cellStyle name="Note 2 2 2 8 2 2 7" xfId="62795" xr:uid="{C4A0BA13-1E6D-47C4-A4C8-11CDD11E30B3}"/>
    <cellStyle name="Note 2 2 2 8 2 3" xfId="12672" xr:uid="{649912C7-B694-40B4-982D-AAE77D5924F6}"/>
    <cellStyle name="Note 2 2 2 8 2 3 2" xfId="31461" xr:uid="{49F5B16A-5827-460F-938B-1957E8D4934B}"/>
    <cellStyle name="Note 2 2 2 8 2 3 2 2" xfId="50223" xr:uid="{9D9FB55C-0185-416F-87B9-A1D959603B33}"/>
    <cellStyle name="Note 2 2 2 8 2 3 3" xfId="22070" xr:uid="{760C1C7C-A76F-4ACE-838F-BC9ED737813A}"/>
    <cellStyle name="Note 2 2 2 8 2 3 4" xfId="40842" xr:uid="{E70DB88D-116E-42EB-ACAD-F5C82CC376E4}"/>
    <cellStyle name="Note 2 2 2 8 2 3 5" xfId="54953" xr:uid="{8D1EB988-B455-4FA9-AAAC-D0172ED698C3}"/>
    <cellStyle name="Note 2 2 2 8 2 3 6" xfId="62796" xr:uid="{5D33127C-49FB-458D-9048-17E7CE550A24}"/>
    <cellStyle name="Note 2 2 2 8 2 4" xfId="9531" xr:uid="{26600E8A-2883-4ECD-83CC-BB76D50151CA}"/>
    <cellStyle name="Note 2 2 2 8 2 4 2" xfId="28387" xr:uid="{43B4E4C3-53A8-43AA-BB94-ECBFDD729EFE}"/>
    <cellStyle name="Note 2 2 2 8 2 4 2 2" xfId="47149" xr:uid="{CA3D73EE-E4C2-42B2-8413-38C6C6CAECCD}"/>
    <cellStyle name="Note 2 2 2 8 2 4 3" xfId="18996" xr:uid="{75C8A3C0-223F-4023-A0B1-2F842DD4F015}"/>
    <cellStyle name="Note 2 2 2 8 2 4 4" xfId="37768" xr:uid="{39701728-3FF0-4D93-8741-994A1F3E5287}"/>
    <cellStyle name="Note 2 2 2 8 2 5" xfId="24575" xr:uid="{0BD78D49-8021-4613-A8AF-7057DB8E96CD}"/>
    <cellStyle name="Note 2 2 2 8 2 5 2" xfId="43337" xr:uid="{DCDF0CD7-6102-44C3-8C6B-E111F702A6B9}"/>
    <cellStyle name="Note 2 2 2 8 2 6" xfId="15184" xr:uid="{ECBC5209-2645-4E45-84E3-DDF5DC32B28C}"/>
    <cellStyle name="Note 2 2 2 8 2 7" xfId="33956" xr:uid="{C1AAC3CC-8485-4C02-9FDF-F56129C2D276}"/>
    <cellStyle name="Note 2 2 2 8 2 8" xfId="51879" xr:uid="{A17892F1-F465-4132-8480-FBB4E1C97EDA}"/>
    <cellStyle name="Note 2 2 2 8 2 9" xfId="5528" xr:uid="{7E3019A9-EFCE-42A6-BF4D-1D81262E2E4B}"/>
    <cellStyle name="Note 2 2 2 8 3" xfId="6303" xr:uid="{2875E7C4-EE07-44EC-A6EF-2A34C044C8BA}"/>
    <cellStyle name="Note 2 2 2 8 3 2" xfId="12673" xr:uid="{C847D113-8BF5-48B9-B4FF-5F0FF0131E24}"/>
    <cellStyle name="Note 2 2 2 8 3 2 2" xfId="31462" xr:uid="{498A17F8-22A8-4A26-8336-F44145F42489}"/>
    <cellStyle name="Note 2 2 2 8 3 2 2 2" xfId="50224" xr:uid="{AE426424-137C-4602-A8BD-83F0D6EA2521}"/>
    <cellStyle name="Note 2 2 2 8 3 2 3" xfId="22071" xr:uid="{DC3346F4-BA7A-4E77-B51E-93EEAC4E2B56}"/>
    <cellStyle name="Note 2 2 2 8 3 2 4" xfId="40843" xr:uid="{01BA5BE4-F8BD-4896-862C-8759A10EFEB5}"/>
    <cellStyle name="Note 2 2 2 8 3 3" xfId="25350" xr:uid="{B4CA7613-3593-49E3-BA6C-90C293299447}"/>
    <cellStyle name="Note 2 2 2 8 3 3 2" xfId="44112" xr:uid="{A6937D9B-CF76-45EA-9F25-B00C549C6BD6}"/>
    <cellStyle name="Note 2 2 2 8 3 4" xfId="15959" xr:uid="{E82C6C00-538B-405F-B821-77982CC41D5A}"/>
    <cellStyle name="Note 2 2 2 8 3 5" xfId="34731" xr:uid="{6F32DE00-E102-49FA-9894-032636534EEE}"/>
    <cellStyle name="Note 2 2 2 8 3 6" xfId="54954" xr:uid="{4CC7B51F-B6F5-43F6-B823-D4A51E3326FA}"/>
    <cellStyle name="Note 2 2 2 8 3 7" xfId="62797" xr:uid="{3B4B91E8-CBF9-4586-8C4D-ACA5818D6D03}"/>
    <cellStyle name="Note 2 2 2 8 4" xfId="4752" xr:uid="{F914AF71-0673-4E82-BCC3-B14B74AE045E}"/>
    <cellStyle name="Note 2 2 2 8 4 2" xfId="12674" xr:uid="{A7C4DA15-D34D-412F-B9D9-69458C1D0DEA}"/>
    <cellStyle name="Note 2 2 2 8 4 2 2" xfId="31463" xr:uid="{490C1F71-386A-4632-BA30-EBD3C4736968}"/>
    <cellStyle name="Note 2 2 2 8 4 2 2 2" xfId="50225" xr:uid="{401B68CE-09B4-4BCB-8A77-9798B8D8A4E8}"/>
    <cellStyle name="Note 2 2 2 8 4 2 3" xfId="22072" xr:uid="{284AB33B-C273-40F6-ADCF-C3CF0F71FEB6}"/>
    <cellStyle name="Note 2 2 2 8 4 2 4" xfId="40844" xr:uid="{E967794C-A2CC-437D-B037-EA7272C0396E}"/>
    <cellStyle name="Note 2 2 2 8 4 3" xfId="23799" xr:uid="{CD67E33B-02C0-43AA-AFFB-51DB56670575}"/>
    <cellStyle name="Note 2 2 2 8 4 3 2" xfId="42562" xr:uid="{FAA51B83-F89B-4309-84DB-7BE502EB1292}"/>
    <cellStyle name="Note 2 2 2 8 4 4" xfId="14408" xr:uid="{89582D6A-79C5-4272-9EAF-F7F8BE9ECE82}"/>
    <cellStyle name="Note 2 2 2 8 4 5" xfId="33181" xr:uid="{E69D60C4-EBF5-4891-A7B7-9098B964D403}"/>
    <cellStyle name="Note 2 2 2 8 4 6" xfId="54955" xr:uid="{D37D1945-E5B9-451A-84A5-A10FE56D1D26}"/>
    <cellStyle name="Note 2 2 2 8 4 7" xfId="62798" xr:uid="{F8D687FF-B4D4-4771-8E54-0E9C045749DC}"/>
    <cellStyle name="Note 2 2 2 8 5" xfId="7801" xr:uid="{BA6670D9-BA4E-4BDC-A051-8920CC60DD53}"/>
    <cellStyle name="Note 2 2 2 8 5 2" xfId="26835" xr:uid="{D6E1FAE0-16FA-4FC9-9AE6-23AA01D096CC}"/>
    <cellStyle name="Note 2 2 2 8 5 2 2" xfId="45597" xr:uid="{B22FD7B6-68A7-44E5-B35C-4A8F8368F727}"/>
    <cellStyle name="Note 2 2 2 8 5 3" xfId="17444" xr:uid="{582A9833-7C11-459E-BC08-2BB2CE171061}"/>
    <cellStyle name="Note 2 2 2 8 5 4" xfId="36216" xr:uid="{10CFF12A-B7EC-47B7-94F5-5E8579E5242A}"/>
    <cellStyle name="Note 2 2 2 8 6" xfId="9530" xr:uid="{BC666BEC-D1E6-4987-8C8E-270DA2099D8F}"/>
    <cellStyle name="Note 2 2 2 8 6 2" xfId="28386" xr:uid="{01D819EA-4F5F-42C6-B16C-7A4F9E4055F3}"/>
    <cellStyle name="Note 2 2 2 8 6 2 2" xfId="47148" xr:uid="{FB3D540E-97DC-4E85-931D-3723E8C40A37}"/>
    <cellStyle name="Note 2 2 2 8 6 3" xfId="18995" xr:uid="{6117456E-25F2-4BC0-98A1-A13C76763C9A}"/>
    <cellStyle name="Note 2 2 2 8 6 4" xfId="37767" xr:uid="{31EFC03B-2FC5-4914-A79E-E351886342D4}"/>
    <cellStyle name="Note 2 2 2 8 7" xfId="23013" xr:uid="{464C3B24-5648-45B8-8611-0CF236D09B8A}"/>
    <cellStyle name="Note 2 2 2 8 7 2" xfId="41780" xr:uid="{107DCC67-20A8-4F58-950A-1B4819ED6DB0}"/>
    <cellStyle name="Note 2 2 2 8 8" xfId="13622" xr:uid="{DFE0E365-6716-472A-992D-5A3F964AC041}"/>
    <cellStyle name="Note 2 2 2 8 9" xfId="32399" xr:uid="{5DE67B96-8A4D-4A82-B32B-63B49CF39637}"/>
    <cellStyle name="Note 2 2 2 9" xfId="3163" xr:uid="{C004D630-701D-4C58-B4BC-04F13DD91F76}"/>
    <cellStyle name="Note 2 2 2 9 10" xfId="51880" xr:uid="{5BDCFEA2-DE69-45B0-8E4A-A147BA9E9DE5}"/>
    <cellStyle name="Note 2 2 2 9 11" xfId="3968" xr:uid="{4EEA5CDC-290F-4A65-A982-B0E1E4D79EC3}"/>
    <cellStyle name="Note 2 2 2 9 12" xfId="59907" xr:uid="{BD606AC9-33F6-4BDD-A73A-2CD344141CAA}"/>
    <cellStyle name="Note 2 2 2 9 2" xfId="3164" xr:uid="{468A9B91-F92F-4CAE-A604-246818F0BAB6}"/>
    <cellStyle name="Note 2 2 2 9 2 10" xfId="59908" xr:uid="{2DEE6C21-AC38-404B-9C07-0D9E285B71FC}"/>
    <cellStyle name="Note 2 2 2 9 2 2" xfId="7804" xr:uid="{F0DD0ADC-2A34-416D-BAB1-7A8A793C38EF}"/>
    <cellStyle name="Note 2 2 2 9 2 2 2" xfId="12675" xr:uid="{266EB619-6D2F-4F10-A9A9-182E6E975354}"/>
    <cellStyle name="Note 2 2 2 9 2 2 2 2" xfId="31464" xr:uid="{7052046D-4E44-4533-8F00-E25AD05135CE}"/>
    <cellStyle name="Note 2 2 2 9 2 2 2 2 2" xfId="50226" xr:uid="{9BCEFB0B-872D-46A8-A6B6-9307888519BC}"/>
    <cellStyle name="Note 2 2 2 9 2 2 2 3" xfId="22073" xr:uid="{CB769E3B-0795-4BC5-9A63-0D30BB14FBF1}"/>
    <cellStyle name="Note 2 2 2 9 2 2 2 4" xfId="40845" xr:uid="{9D2EC801-BB66-4E4D-BCFB-41E970972FFF}"/>
    <cellStyle name="Note 2 2 2 9 2 2 3" xfId="26838" xr:uid="{6E68BE06-A2A5-41BE-BAC7-8DFDB1CDBC25}"/>
    <cellStyle name="Note 2 2 2 9 2 2 3 2" xfId="45600" xr:uid="{6D77F55E-8AA0-417A-B1D1-FC23AFF62B29}"/>
    <cellStyle name="Note 2 2 2 9 2 2 4" xfId="17447" xr:uid="{B1FCD3A6-951D-4A06-9F87-39F446806CFF}"/>
    <cellStyle name="Note 2 2 2 9 2 2 5" xfId="36219" xr:uid="{BE3E9414-A908-4238-8E8C-64E96C58DBA4}"/>
    <cellStyle name="Note 2 2 2 9 2 2 6" xfId="54956" xr:uid="{59627C9C-8ACD-43CE-A816-84D03599CF31}"/>
    <cellStyle name="Note 2 2 2 9 2 2 7" xfId="62799" xr:uid="{4940E31F-C1F0-4B97-9DB4-39DDCFF80455}"/>
    <cellStyle name="Note 2 2 2 9 2 3" xfId="12676" xr:uid="{71F841CD-268E-4459-A6C5-8B9733CEBC26}"/>
    <cellStyle name="Note 2 2 2 9 2 3 2" xfId="31465" xr:uid="{54129284-AD45-4EFF-B66C-6F7E9A70A572}"/>
    <cellStyle name="Note 2 2 2 9 2 3 2 2" xfId="50227" xr:uid="{4161D2F5-8069-48D1-A01A-0C88B2473173}"/>
    <cellStyle name="Note 2 2 2 9 2 3 3" xfId="22074" xr:uid="{272EDD37-6031-4D7F-864F-440A9C2603F0}"/>
    <cellStyle name="Note 2 2 2 9 2 3 4" xfId="40846" xr:uid="{A4680146-EB0C-48B9-B11B-5C00CF01D29C}"/>
    <cellStyle name="Note 2 2 2 9 2 3 5" xfId="54957" xr:uid="{4FE23209-057B-4761-ACEA-E079724C5A24}"/>
    <cellStyle name="Note 2 2 2 9 2 3 6" xfId="62800" xr:uid="{A26D4386-9070-45BA-9582-F41D9D341E60}"/>
    <cellStyle name="Note 2 2 2 9 2 4" xfId="9533" xr:uid="{31D9CC33-9594-4081-B621-535E9984CC77}"/>
    <cellStyle name="Note 2 2 2 9 2 4 2" xfId="28389" xr:uid="{C412049B-8A2E-4067-988E-A586890E8CB4}"/>
    <cellStyle name="Note 2 2 2 9 2 4 2 2" xfId="47151" xr:uid="{2271EE99-25BA-41F8-A43E-E7E563F72D2F}"/>
    <cellStyle name="Note 2 2 2 9 2 4 3" xfId="18998" xr:uid="{14AD54E8-98C6-4DC9-956C-B8D9B48F1F8C}"/>
    <cellStyle name="Note 2 2 2 9 2 4 4" xfId="37770" xr:uid="{C1DD49BC-84A1-4F0B-85E7-3677839034FC}"/>
    <cellStyle name="Note 2 2 2 9 2 5" xfId="24620" xr:uid="{2FF6BABA-39E9-4E40-B66A-64A43336A4C2}"/>
    <cellStyle name="Note 2 2 2 9 2 5 2" xfId="43382" xr:uid="{34B64920-29CC-428A-ACBC-2CF839AB980A}"/>
    <cellStyle name="Note 2 2 2 9 2 6" xfId="15229" xr:uid="{4D1F6956-4705-49D5-B0FB-D7D52876E352}"/>
    <cellStyle name="Note 2 2 2 9 2 7" xfId="34001" xr:uid="{616F1587-E4A4-435F-9432-4C939E28C480}"/>
    <cellStyle name="Note 2 2 2 9 2 8" xfId="51881" xr:uid="{A553E32C-ED65-449D-B5B3-DC1ECF1B8C30}"/>
    <cellStyle name="Note 2 2 2 9 2 9" xfId="5573" xr:uid="{DE4E000B-DC82-463D-98C1-50EFFAD2DB43}"/>
    <cellStyle name="Note 2 2 2 9 3" xfId="6348" xr:uid="{9A2BC4F5-175B-4981-9258-11FFAC39CE71}"/>
    <cellStyle name="Note 2 2 2 9 3 2" xfId="12677" xr:uid="{81776216-2D37-4D34-AF5C-11DA5F5BD388}"/>
    <cellStyle name="Note 2 2 2 9 3 2 2" xfId="31466" xr:uid="{F1FFE53D-9962-463E-BD78-E40966890BA9}"/>
    <cellStyle name="Note 2 2 2 9 3 2 2 2" xfId="50228" xr:uid="{2A801222-5B35-48A0-A1C3-FAED023DFB4B}"/>
    <cellStyle name="Note 2 2 2 9 3 2 3" xfId="22075" xr:uid="{A15B9C9E-47F3-461A-8C40-4D98CF8A4A75}"/>
    <cellStyle name="Note 2 2 2 9 3 2 4" xfId="40847" xr:uid="{7504C0DF-AACA-49EC-AE64-2952F3E5568E}"/>
    <cellStyle name="Note 2 2 2 9 3 3" xfId="25395" xr:uid="{28176443-C18B-492E-8725-FD70E33345AA}"/>
    <cellStyle name="Note 2 2 2 9 3 3 2" xfId="44157" xr:uid="{6C98328B-5F5D-40CE-8D16-687D2FD6908D}"/>
    <cellStyle name="Note 2 2 2 9 3 4" xfId="16004" xr:uid="{97D3D576-7B62-4FC3-87B2-90AD9ACFE416}"/>
    <cellStyle name="Note 2 2 2 9 3 5" xfId="34776" xr:uid="{4A765C94-99ED-4EE5-9DDB-110E847AF1CD}"/>
    <cellStyle name="Note 2 2 2 9 3 6" xfId="54958" xr:uid="{146C4D6E-B4A0-4818-8931-F832DDFC0DA5}"/>
    <cellStyle name="Note 2 2 2 9 3 7" xfId="62801" xr:uid="{5076AA64-24CD-4BFA-858F-0B1CDB10E21C}"/>
    <cellStyle name="Note 2 2 2 9 4" xfId="4797" xr:uid="{AEA90CF6-4F20-4CF5-A8AC-99FF8058ECDD}"/>
    <cellStyle name="Note 2 2 2 9 4 2" xfId="12678" xr:uid="{BDCECBCB-41FB-42DE-955E-BDFFD4EE6479}"/>
    <cellStyle name="Note 2 2 2 9 4 2 2" xfId="31467" xr:uid="{A5971F2C-064D-4498-A752-8252A05CD485}"/>
    <cellStyle name="Note 2 2 2 9 4 2 2 2" xfId="50229" xr:uid="{5027BC4D-8662-4436-9B0C-C161141919C3}"/>
    <cellStyle name="Note 2 2 2 9 4 2 3" xfId="22076" xr:uid="{2BC7C47D-6D0B-4006-9B32-3D91F5373228}"/>
    <cellStyle name="Note 2 2 2 9 4 2 4" xfId="40848" xr:uid="{06DCDFE5-5300-40D5-A26A-CADAA4E3C0D0}"/>
    <cellStyle name="Note 2 2 2 9 4 3" xfId="23844" xr:uid="{D32FFE93-3609-4EEB-B85F-587940432854}"/>
    <cellStyle name="Note 2 2 2 9 4 3 2" xfId="42607" xr:uid="{D8C7D93F-0F45-431D-9850-42B6390F02D4}"/>
    <cellStyle name="Note 2 2 2 9 4 4" xfId="14453" xr:uid="{E55D510A-196A-421D-8D91-1C9468C26FC5}"/>
    <cellStyle name="Note 2 2 2 9 4 5" xfId="33226" xr:uid="{7DF85721-5F1F-4767-A358-41C81BF3203A}"/>
    <cellStyle name="Note 2 2 2 9 4 6" xfId="54959" xr:uid="{06620A5F-D291-4B72-83C8-EB0D83096328}"/>
    <cellStyle name="Note 2 2 2 9 4 7" xfId="62802" xr:uid="{FB3AE016-3AEC-4CCF-83EE-46F9DC6194F8}"/>
    <cellStyle name="Note 2 2 2 9 5" xfId="7803" xr:uid="{8BAABAFA-F258-4531-B704-01755F62CA6A}"/>
    <cellStyle name="Note 2 2 2 9 5 2" xfId="26837" xr:uid="{FA1D472F-A72D-4433-BF96-C288480822CB}"/>
    <cellStyle name="Note 2 2 2 9 5 2 2" xfId="45599" xr:uid="{A61683BF-C7F7-4716-AB11-FE98EF5FC66A}"/>
    <cellStyle name="Note 2 2 2 9 5 3" xfId="17446" xr:uid="{9D57C339-260C-4E81-B4E4-E0E492F7E18C}"/>
    <cellStyle name="Note 2 2 2 9 5 4" xfId="36218" xr:uid="{9DA32648-AF0A-4DD7-8403-4B208217112C}"/>
    <cellStyle name="Note 2 2 2 9 6" xfId="9532" xr:uid="{EF920494-B1F5-4B1E-A2E7-B89F5F80EE55}"/>
    <cellStyle name="Note 2 2 2 9 6 2" xfId="28388" xr:uid="{F3E97F8F-E8FE-4882-BD47-0BF343A47A8C}"/>
    <cellStyle name="Note 2 2 2 9 6 2 2" xfId="47150" xr:uid="{2043F9EC-D467-4D73-A52A-044B155BE91E}"/>
    <cellStyle name="Note 2 2 2 9 6 3" xfId="18997" xr:uid="{C38BAD10-7088-44B0-A006-6E213A25E792}"/>
    <cellStyle name="Note 2 2 2 9 6 4" xfId="37769" xr:uid="{0C80E153-C510-4823-BB7C-B52728CCAA84}"/>
    <cellStyle name="Note 2 2 2 9 7" xfId="23014" xr:uid="{4A9F09A7-021B-4F0C-8D7B-A3C48D4359DB}"/>
    <cellStyle name="Note 2 2 2 9 7 2" xfId="41781" xr:uid="{64571285-D318-4D8B-9ECF-5D86179EC663}"/>
    <cellStyle name="Note 2 2 2 9 8" xfId="13623" xr:uid="{FA891D0D-0A76-4577-8123-CA79F8E418FC}"/>
    <cellStyle name="Note 2 2 2 9 9" xfId="32400" xr:uid="{5607E936-5A63-4F72-AA7E-2BB38E782BB3}"/>
    <cellStyle name="Note 2 2 3" xfId="1094" xr:uid="{B3A7DF26-235A-4DB3-8436-ECE8D0FAB85D}"/>
    <cellStyle name="Note 2 2 3 10" xfId="13624" xr:uid="{A14FE843-A7B3-4AA3-9430-BF8580061E90}"/>
    <cellStyle name="Note 2 2 3 11" xfId="32401" xr:uid="{B2FFDF71-B9BB-4525-99C2-AC9A3CC20E46}"/>
    <cellStyle name="Note 2 2 3 12" xfId="51882" xr:uid="{6EECF4D0-B040-4161-BB42-35B556C76394}"/>
    <cellStyle name="Note 2 2 3 13" xfId="3969" xr:uid="{3776FFF7-6078-4178-BE24-22F731C5B522}"/>
    <cellStyle name="Note 2 2 3 14" xfId="59909" xr:uid="{BCD1AFE1-8141-40FA-BCD1-63DAEE21CDD9}"/>
    <cellStyle name="Note 2 2 3 2" xfId="1190" xr:uid="{2230CCEF-23DD-4918-9B45-05B00BB5C927}"/>
    <cellStyle name="Note 2 2 3 2 10" xfId="51883" xr:uid="{D3CB5287-986A-4BBB-B5F6-4E0B0BF71C19}"/>
    <cellStyle name="Note 2 2 3 2 11" xfId="3970" xr:uid="{52F1004D-921A-4A90-AA6F-6901C405B9E1}"/>
    <cellStyle name="Note 2 2 3 2 12" xfId="59910" xr:uid="{BFAB06A8-F248-4282-8B35-10BA60808E23}"/>
    <cellStyle name="Note 2 2 3 2 2" xfId="1396" xr:uid="{595C47D3-CD5A-4A31-883B-9E5CCDD6971D}"/>
    <cellStyle name="Note 2 2 3 2 2 10" xfId="59911" xr:uid="{735F99C3-D9A2-42E1-9C84-0982B3F40BF6}"/>
    <cellStyle name="Note 2 2 3 2 2 2" xfId="2054" xr:uid="{E5BA16C0-6375-466E-979A-3F54E2065EF6}"/>
    <cellStyle name="Note 2 2 3 2 2 2 2" xfId="12679" xr:uid="{30710340-64E0-4245-ABB1-4EACAF8A508F}"/>
    <cellStyle name="Note 2 2 3 2 2 2 2 2" xfId="31468" xr:uid="{DEFD86F6-422B-4DE3-BCD7-8A4AAC095004}"/>
    <cellStyle name="Note 2 2 3 2 2 2 2 2 2" xfId="50230" xr:uid="{8BF47894-CECE-42F8-960E-0A429CDA2125}"/>
    <cellStyle name="Note 2 2 3 2 2 2 2 3" xfId="22077" xr:uid="{1AAD15B5-B80C-4378-BFBD-FEBA63EE7992}"/>
    <cellStyle name="Note 2 2 3 2 2 2 2 4" xfId="40849" xr:uid="{9B899CE6-4F4D-496A-8A91-5AFC9272D5F8}"/>
    <cellStyle name="Note 2 2 3 2 2 2 3" xfId="26841" xr:uid="{CA243DA5-6640-4440-9EF4-385A63707C34}"/>
    <cellStyle name="Note 2 2 3 2 2 2 3 2" xfId="45603" xr:uid="{BE87D081-3746-4DF9-9537-45809CB1179E}"/>
    <cellStyle name="Note 2 2 3 2 2 2 4" xfId="17450" xr:uid="{4D8FE214-39D6-4DD8-AA07-0C8C7EA1B18D}"/>
    <cellStyle name="Note 2 2 3 2 2 2 5" xfId="36222" xr:uid="{F535F844-A828-4345-88E6-11E68E1728AE}"/>
    <cellStyle name="Note 2 2 3 2 2 2 6" xfId="54960" xr:uid="{9FD021F0-F567-4C58-8863-0155BE716489}"/>
    <cellStyle name="Note 2 2 3 2 2 2 7" xfId="7807" xr:uid="{52CC210D-856F-4990-95FC-AB2DD70FEC72}"/>
    <cellStyle name="Note 2 2 3 2 2 3" xfId="12680" xr:uid="{B6BE41FE-8E41-4B21-B374-5C3D9111CD56}"/>
    <cellStyle name="Note 2 2 3 2 2 3 2" xfId="31469" xr:uid="{ECC02020-F0A6-4AD4-8093-B3856B7245FA}"/>
    <cellStyle name="Note 2 2 3 2 2 3 2 2" xfId="50231" xr:uid="{FE840824-A999-4030-B5C3-6314B4EE9ADC}"/>
    <cellStyle name="Note 2 2 3 2 2 3 3" xfId="22078" xr:uid="{E9A907B4-7A63-42C7-8E86-A8AF816BE89B}"/>
    <cellStyle name="Note 2 2 3 2 2 3 4" xfId="40850" xr:uid="{DEC637A3-753F-4F59-9318-4EA38843F6AD}"/>
    <cellStyle name="Note 2 2 3 2 2 3 5" xfId="54961" xr:uid="{D1A66291-079F-413E-A721-D8B844780F0E}"/>
    <cellStyle name="Note 2 2 3 2 2 3 6" xfId="62803" xr:uid="{71C15E48-158E-4DD3-BB2A-F2BC18DA700F}"/>
    <cellStyle name="Note 2 2 3 2 2 4" xfId="9536" xr:uid="{949EAA7A-9C55-4777-B77F-E7655B1D9E68}"/>
    <cellStyle name="Note 2 2 3 2 2 4 2" xfId="28392" xr:uid="{601B36F5-E59C-4E32-A76D-47F47F655480}"/>
    <cellStyle name="Note 2 2 3 2 2 4 2 2" xfId="47154" xr:uid="{8394BAF8-6468-45F1-8CF6-B95A024C0E5C}"/>
    <cellStyle name="Note 2 2 3 2 2 4 3" xfId="19001" xr:uid="{4ECD97BF-8F53-44A9-BE67-EEA83A805F57}"/>
    <cellStyle name="Note 2 2 3 2 2 4 4" xfId="37773" xr:uid="{C590BF94-A15B-4FE3-82B6-83A2E7BF069B}"/>
    <cellStyle name="Note 2 2 3 2 2 5" xfId="24123" xr:uid="{82FFA668-1E4D-4A95-917E-6FA20EEA18D5}"/>
    <cellStyle name="Note 2 2 3 2 2 5 2" xfId="42886" xr:uid="{54A29630-2F7C-4DB7-BD9B-8D87229E1041}"/>
    <cellStyle name="Note 2 2 3 2 2 6" xfId="14732" xr:uid="{984128BD-2D06-4AD3-9E12-6A6A70B73B4A}"/>
    <cellStyle name="Note 2 2 3 2 2 7" xfId="33505" xr:uid="{C1C3EC31-4541-42A2-8A1B-D351787B04B9}"/>
    <cellStyle name="Note 2 2 3 2 2 8" xfId="51884" xr:uid="{2037671F-07F4-445E-AE59-D1CF1DF0A934}"/>
    <cellStyle name="Note 2 2 3 2 2 9" xfId="5076" xr:uid="{B420A12E-C604-492B-8BC6-5752089AD0A0}"/>
    <cellStyle name="Note 2 2 3 2 3" xfId="1848" xr:uid="{A1F4277E-9250-4C5F-8598-FCC72D6ABF49}"/>
    <cellStyle name="Note 2 2 3 2 3 2" xfId="12681" xr:uid="{F10443E2-1F1D-4CFA-8F4E-EA0F7B44F6C4}"/>
    <cellStyle name="Note 2 2 3 2 3 2 2" xfId="31470" xr:uid="{F3C70D2E-8341-4517-9F25-9FF175C3017E}"/>
    <cellStyle name="Note 2 2 3 2 3 2 2 2" xfId="50232" xr:uid="{5410C035-EEB6-45AD-89E1-38F97868AD85}"/>
    <cellStyle name="Note 2 2 3 2 3 2 3" xfId="22079" xr:uid="{A7955F24-7F4E-499C-9AAE-E79B4180CA68}"/>
    <cellStyle name="Note 2 2 3 2 3 2 4" xfId="40851" xr:uid="{90962EF1-C222-4D03-8497-5CAE37476ADB}"/>
    <cellStyle name="Note 2 2 3 2 3 3" xfId="24899" xr:uid="{ADF457AC-90BD-4290-A01E-81F1F0A6222D}"/>
    <cellStyle name="Note 2 2 3 2 3 3 2" xfId="43661" xr:uid="{F3C4B1D3-2DB5-45D9-A217-0CA00BD72C36}"/>
    <cellStyle name="Note 2 2 3 2 3 4" xfId="15508" xr:uid="{ACC1635E-49E8-4451-AE12-5BB1EDE87AFA}"/>
    <cellStyle name="Note 2 2 3 2 3 5" xfId="34280" xr:uid="{6558BB47-9CD7-4C29-A01D-A71AB43ACE8D}"/>
    <cellStyle name="Note 2 2 3 2 3 6" xfId="54962" xr:uid="{2E9222C9-C34A-4894-824B-46AFF32BC8DD}"/>
    <cellStyle name="Note 2 2 3 2 3 7" xfId="5852" xr:uid="{95B25229-59CA-4CE7-ADA8-355E01693194}"/>
    <cellStyle name="Note 2 2 3 2 4" xfId="1642" xr:uid="{3D6C28E7-EA2F-422C-BA1F-3AF9CBE02C5A}"/>
    <cellStyle name="Note 2 2 3 2 4 2" xfId="12682" xr:uid="{190C4B06-F8CC-4390-873E-542593439DB6}"/>
    <cellStyle name="Note 2 2 3 2 4 2 2" xfId="31471" xr:uid="{3DFD8EEC-A461-410E-AD52-113C123FA17E}"/>
    <cellStyle name="Note 2 2 3 2 4 2 2 2" xfId="50233" xr:uid="{22641C70-0ADF-4722-9F3B-C2D8B2F7CB3C}"/>
    <cellStyle name="Note 2 2 3 2 4 2 3" xfId="22080" xr:uid="{31CC5DC9-DE4E-4BAD-B4A5-F9B1C6DEEDBB}"/>
    <cellStyle name="Note 2 2 3 2 4 2 4" xfId="40852" xr:uid="{0BF39C8F-F6A4-4362-A42D-A91DDE48AF3A}"/>
    <cellStyle name="Note 2 2 3 2 4 3" xfId="23348" xr:uid="{460F5804-C899-4D3A-9C01-4D0569F63CC6}"/>
    <cellStyle name="Note 2 2 3 2 4 3 2" xfId="42111" xr:uid="{A5ED54A4-390C-450D-8DA6-05FAEF33827B}"/>
    <cellStyle name="Note 2 2 3 2 4 4" xfId="13957" xr:uid="{D98245EF-D4D6-49C9-9D62-4345FAB8461C}"/>
    <cellStyle name="Note 2 2 3 2 4 5" xfId="32730" xr:uid="{3DABDF7A-A750-48E6-92FA-E856BC0E78EE}"/>
    <cellStyle name="Note 2 2 3 2 4 6" xfId="54963" xr:uid="{D302FC75-7966-4FBA-922D-D50486DF7787}"/>
    <cellStyle name="Note 2 2 3 2 4 7" xfId="4301" xr:uid="{D41275F7-901C-4EF2-91E0-773585D005A7}"/>
    <cellStyle name="Note 2 2 3 2 5" xfId="7806" xr:uid="{B9AD8708-9388-42FA-8F22-5E5359ED8B4F}"/>
    <cellStyle name="Note 2 2 3 2 5 2" xfId="26840" xr:uid="{C9511D58-5731-4F91-AB12-C0EB3F87B4DE}"/>
    <cellStyle name="Note 2 2 3 2 5 2 2" xfId="45602" xr:uid="{CBA9C96D-1681-4A51-A80D-F7BDFC8CE37D}"/>
    <cellStyle name="Note 2 2 3 2 5 3" xfId="17449" xr:uid="{D137755C-327C-4AF8-AD23-A4BB545878BD}"/>
    <cellStyle name="Note 2 2 3 2 5 4" xfId="36221" xr:uid="{9C3B296D-878F-41D3-AE45-7F988D4ACB2E}"/>
    <cellStyle name="Note 2 2 3 2 6" xfId="9535" xr:uid="{9ECAA6C8-9D6F-41F5-8331-EBBDC10DF1A2}"/>
    <cellStyle name="Note 2 2 3 2 6 2" xfId="28391" xr:uid="{7EA851C1-8672-422D-AA6C-764C5BF53C17}"/>
    <cellStyle name="Note 2 2 3 2 6 2 2" xfId="47153" xr:uid="{60B723D9-F89E-4E9A-886A-58065F9A482E}"/>
    <cellStyle name="Note 2 2 3 2 6 3" xfId="19000" xr:uid="{747C19B2-23F9-44E9-85CB-D76A88F0A6D7}"/>
    <cellStyle name="Note 2 2 3 2 6 4" xfId="37772" xr:uid="{50458200-2308-4930-95E4-A3F671694384}"/>
    <cellStyle name="Note 2 2 3 2 7" xfId="23016" xr:uid="{F747EE25-F4BA-4CAE-8BBB-075AC455D635}"/>
    <cellStyle name="Note 2 2 3 2 7 2" xfId="41783" xr:uid="{3C2320A0-4947-48C1-BC9C-995A689EDED8}"/>
    <cellStyle name="Note 2 2 3 2 8" xfId="13625" xr:uid="{3E49C956-C266-489E-82AD-91B5EC3370E1}"/>
    <cellStyle name="Note 2 2 3 2 9" xfId="32402" xr:uid="{DB0ACFA2-B277-4F95-8802-241780CE25F7}"/>
    <cellStyle name="Note 2 2 3 3" xfId="1313" xr:uid="{C5101BAA-43CB-412E-A484-EBB978895EE6}"/>
    <cellStyle name="Note 2 2 3 3 10" xfId="51885" xr:uid="{A757BAB0-F574-4342-B25E-BE1A3452DBBC}"/>
    <cellStyle name="Note 2 2 3 3 11" xfId="3971" xr:uid="{4B1A9B8A-E5BF-4AC0-BCCA-7E57B4EF4C57}"/>
    <cellStyle name="Note 2 2 3 3 12" xfId="59912" xr:uid="{A8245D3F-7F4D-47D3-AC1F-76168B67362D}"/>
    <cellStyle name="Note 2 2 3 3 2" xfId="1971" xr:uid="{14195423-B0DC-4DE6-A401-F78BEAF7CA58}"/>
    <cellStyle name="Note 2 2 3 3 2 10" xfId="59913" xr:uid="{4C56E15E-045B-489B-BB39-DB72015F6AC3}"/>
    <cellStyle name="Note 2 2 3 3 2 2" xfId="7809" xr:uid="{4DFD8366-6457-4AB0-B6A1-7AB779CFB2C5}"/>
    <cellStyle name="Note 2 2 3 3 2 2 2" xfId="12683" xr:uid="{BF2D9698-F63E-4948-9DB8-50D8780CB234}"/>
    <cellStyle name="Note 2 2 3 3 2 2 2 2" xfId="31472" xr:uid="{81D63B2B-62C6-43D8-B50A-6774411EFDD5}"/>
    <cellStyle name="Note 2 2 3 3 2 2 2 2 2" xfId="50234" xr:uid="{D1599521-A058-4B90-BD6B-4F4043703094}"/>
    <cellStyle name="Note 2 2 3 3 2 2 2 3" xfId="22081" xr:uid="{7F91BBE3-CD9A-4005-9899-8C2177D8F16F}"/>
    <cellStyle name="Note 2 2 3 3 2 2 2 4" xfId="40853" xr:uid="{C46703B6-63CB-4EBA-B957-6CE6A940A772}"/>
    <cellStyle name="Note 2 2 3 3 2 2 3" xfId="26843" xr:uid="{C562C716-4F3D-4E96-A948-F18B47FECF36}"/>
    <cellStyle name="Note 2 2 3 3 2 2 3 2" xfId="45605" xr:uid="{4D8C49B1-5AFD-42B7-AF2A-06D2072E6627}"/>
    <cellStyle name="Note 2 2 3 3 2 2 4" xfId="17452" xr:uid="{C1F7CBCA-FC24-4A53-BBF4-9640E3C53360}"/>
    <cellStyle name="Note 2 2 3 3 2 2 5" xfId="36224" xr:uid="{FB8423A6-BF9C-4E89-834B-017787DA0914}"/>
    <cellStyle name="Note 2 2 3 3 2 2 6" xfId="54964" xr:uid="{4E1219A0-381D-478B-81AC-46B34DD73CEE}"/>
    <cellStyle name="Note 2 2 3 3 2 2 7" xfId="62804" xr:uid="{5B803DF4-4AC3-4747-9E4C-E00FED080002}"/>
    <cellStyle name="Note 2 2 3 3 2 3" xfId="12684" xr:uid="{5D90BEAE-79C2-4838-922B-7B126A2FBE5E}"/>
    <cellStyle name="Note 2 2 3 3 2 3 2" xfId="31473" xr:uid="{4B1D31A1-AF16-4248-AE81-F6DB5FCF9AB6}"/>
    <cellStyle name="Note 2 2 3 3 2 3 2 2" xfId="50235" xr:uid="{42756B83-B8FB-420D-8BDF-62244AB52726}"/>
    <cellStyle name="Note 2 2 3 3 2 3 3" xfId="22082" xr:uid="{ECFC4034-9E76-4DFB-8BAB-08FD9FCCB9D4}"/>
    <cellStyle name="Note 2 2 3 3 2 3 4" xfId="40854" xr:uid="{2E8C8C4A-90CF-4C66-8A14-B37434C6D175}"/>
    <cellStyle name="Note 2 2 3 3 2 3 5" xfId="54965" xr:uid="{B86F354F-C03E-4F54-8109-6592912CB5C2}"/>
    <cellStyle name="Note 2 2 3 3 2 3 6" xfId="62805" xr:uid="{3C09F40A-D5C6-42A5-AC1C-410C7A1D99E8}"/>
    <cellStyle name="Note 2 2 3 3 2 4" xfId="9538" xr:uid="{005A6590-3A57-4DBE-8A22-4E0B97A6D3A4}"/>
    <cellStyle name="Note 2 2 3 3 2 4 2" xfId="28394" xr:uid="{173CEABD-2FB5-4334-9743-E19E492B051E}"/>
    <cellStyle name="Note 2 2 3 3 2 4 2 2" xfId="47156" xr:uid="{91DA2080-490D-44EE-B5F6-287E82B58867}"/>
    <cellStyle name="Note 2 2 3 3 2 4 3" xfId="19003" xr:uid="{92F3AB93-9E9F-4E10-8076-707B28D35C7A}"/>
    <cellStyle name="Note 2 2 3 3 2 4 4" xfId="37775" xr:uid="{C1C9E335-E8FA-41F4-970F-836B9C3D6DDD}"/>
    <cellStyle name="Note 2 2 3 3 2 5" xfId="24341" xr:uid="{1B0260BA-7071-49B7-8E1A-A468D5970581}"/>
    <cellStyle name="Note 2 2 3 3 2 5 2" xfId="43104" xr:uid="{4FB859EF-505E-4984-8FAA-D16AA21E7F48}"/>
    <cellStyle name="Note 2 2 3 3 2 6" xfId="14950" xr:uid="{70FDF1F2-1D3D-46AB-8C0D-C986CB708C1B}"/>
    <cellStyle name="Note 2 2 3 3 2 7" xfId="33723" xr:uid="{9E9AF751-996D-4576-BD66-844CA5B5A38B}"/>
    <cellStyle name="Note 2 2 3 3 2 8" xfId="51886" xr:uid="{D4425E90-4BC9-451D-94C0-A225D55396B5}"/>
    <cellStyle name="Note 2 2 3 3 2 9" xfId="5294" xr:uid="{B5E2ADDF-A55F-4C29-878E-C21129FB8142}"/>
    <cellStyle name="Note 2 2 3 3 3" xfId="6070" xr:uid="{5CF43E68-9EEB-4DE5-A481-A88F41E3A3EA}"/>
    <cellStyle name="Note 2 2 3 3 3 2" xfId="12685" xr:uid="{5B17DE6E-6049-47CC-B764-59ECC7889C00}"/>
    <cellStyle name="Note 2 2 3 3 3 2 2" xfId="31474" xr:uid="{D5199DBF-61D6-45D1-A89A-7B9B348F1D1F}"/>
    <cellStyle name="Note 2 2 3 3 3 2 2 2" xfId="50236" xr:uid="{C0F63D71-9767-45A4-972F-DE7FBBC69E6A}"/>
    <cellStyle name="Note 2 2 3 3 3 2 3" xfId="22083" xr:uid="{D64AA65D-1272-473B-8B71-860A5BF1799E}"/>
    <cellStyle name="Note 2 2 3 3 3 2 4" xfId="40855" xr:uid="{701089A5-A8D7-49AC-8446-F04C12B3C805}"/>
    <cellStyle name="Note 2 2 3 3 3 3" xfId="25117" xr:uid="{2CA0835F-B7EB-4080-B988-F1BB2E5338DA}"/>
    <cellStyle name="Note 2 2 3 3 3 3 2" xfId="43879" xr:uid="{A966524A-BFF1-485D-93CC-FE08EB1A4EC7}"/>
    <cellStyle name="Note 2 2 3 3 3 4" xfId="15726" xr:uid="{67F575DA-0484-40F1-B5F7-4045909BC59B}"/>
    <cellStyle name="Note 2 2 3 3 3 5" xfId="34498" xr:uid="{CA426063-5305-4309-A3FD-9EE57DB7A89C}"/>
    <cellStyle name="Note 2 2 3 3 3 6" xfId="54966" xr:uid="{58BF4E88-74D7-4B90-BB1B-25FAA31C75E0}"/>
    <cellStyle name="Note 2 2 3 3 3 7" xfId="62806" xr:uid="{236619AC-1DAA-434A-94D3-E8D95AE76995}"/>
    <cellStyle name="Note 2 2 3 3 4" xfId="4519" xr:uid="{30FD65D6-1F0C-4F46-84F5-98A9D15853A7}"/>
    <cellStyle name="Note 2 2 3 3 4 2" xfId="12686" xr:uid="{BC59841B-F303-49FA-9183-FDFFCB5B913D}"/>
    <cellStyle name="Note 2 2 3 3 4 2 2" xfId="31475" xr:uid="{F2C02EA1-65FD-48AC-8E55-619100E59109}"/>
    <cellStyle name="Note 2 2 3 3 4 2 2 2" xfId="50237" xr:uid="{3C9D4039-CC1A-401E-9A42-9E120CA09E43}"/>
    <cellStyle name="Note 2 2 3 3 4 2 3" xfId="22084" xr:uid="{3481C1D8-5C24-409A-B66E-E6E9BD339B63}"/>
    <cellStyle name="Note 2 2 3 3 4 2 4" xfId="40856" xr:uid="{86E4D52A-B46F-4E62-8A3C-EF5B4B13FA97}"/>
    <cellStyle name="Note 2 2 3 3 4 3" xfId="23566" xr:uid="{03703601-60CE-4E3A-B57D-D297D40D1034}"/>
    <cellStyle name="Note 2 2 3 3 4 3 2" xfId="42329" xr:uid="{C9BC1E33-9C00-47C4-BF97-93CECFC1B8F3}"/>
    <cellStyle name="Note 2 2 3 3 4 4" xfId="14175" xr:uid="{858BDCC4-0459-45C0-AB17-E0FCBB5688F7}"/>
    <cellStyle name="Note 2 2 3 3 4 5" xfId="32948" xr:uid="{37CD05BD-B913-4F1A-AA88-B439F1D92AB5}"/>
    <cellStyle name="Note 2 2 3 3 4 6" xfId="54967" xr:uid="{112566B7-4A21-4D26-A257-0EEDE6C967FD}"/>
    <cellStyle name="Note 2 2 3 3 4 7" xfId="62807" xr:uid="{B792F15F-318F-4066-B294-EC6E12924FEE}"/>
    <cellStyle name="Note 2 2 3 3 5" xfId="7808" xr:uid="{44D38020-F3AE-4B2F-9679-87923D4BC8A6}"/>
    <cellStyle name="Note 2 2 3 3 5 2" xfId="26842" xr:uid="{F5C5C61F-C376-469F-9549-9A7DFC41BBAA}"/>
    <cellStyle name="Note 2 2 3 3 5 2 2" xfId="45604" xr:uid="{1934B8F2-B244-4644-B3A4-262C68F4B4A6}"/>
    <cellStyle name="Note 2 2 3 3 5 3" xfId="17451" xr:uid="{D817077C-0966-43D3-A5A2-651D8C12C7EE}"/>
    <cellStyle name="Note 2 2 3 3 5 4" xfId="36223" xr:uid="{BF059257-AFF5-42AC-BE11-D536D414D773}"/>
    <cellStyle name="Note 2 2 3 3 6" xfId="9537" xr:uid="{CF3B9B44-81CE-4CD6-B4CE-97797A37B34A}"/>
    <cellStyle name="Note 2 2 3 3 6 2" xfId="28393" xr:uid="{07F52382-C386-4982-9A1E-C20FB05AAE87}"/>
    <cellStyle name="Note 2 2 3 3 6 2 2" xfId="47155" xr:uid="{B364F139-1ED8-4C8E-8654-3E709A1DBB2E}"/>
    <cellStyle name="Note 2 2 3 3 6 3" xfId="19002" xr:uid="{573A3508-A75F-4692-8664-D0C304EAEE72}"/>
    <cellStyle name="Note 2 2 3 3 6 4" xfId="37774" xr:uid="{7D03AE4A-9886-4071-BC63-DE5C3BEA1E16}"/>
    <cellStyle name="Note 2 2 3 3 7" xfId="23017" xr:uid="{0EAD9451-763C-4018-9211-2F0F816F7284}"/>
    <cellStyle name="Note 2 2 3 3 7 2" xfId="41784" xr:uid="{007895CF-FC08-498A-8238-0BBAB44008F5}"/>
    <cellStyle name="Note 2 2 3 3 8" xfId="13626" xr:uid="{65EF3098-518E-4834-8DC3-B1998E62D76B}"/>
    <cellStyle name="Note 2 2 3 3 9" xfId="32403" xr:uid="{A2171035-298C-4C68-9D92-EA82D7156B75}"/>
    <cellStyle name="Note 2 2 3 4" xfId="1765" xr:uid="{A612B0AF-BE79-42C6-893C-C40A60450A24}"/>
    <cellStyle name="Note 2 2 3 4 10" xfId="59914" xr:uid="{6612C84D-CA8E-42C1-A796-874F95FFBF36}"/>
    <cellStyle name="Note 2 2 3 4 2" xfId="7810" xr:uid="{93EBFB23-52C9-4FDB-87CC-109FD9381A43}"/>
    <cellStyle name="Note 2 2 3 4 2 2" xfId="12687" xr:uid="{98A50278-2A80-4D23-85C9-3D743AA9C236}"/>
    <cellStyle name="Note 2 2 3 4 2 2 2" xfId="31476" xr:uid="{85747184-F849-4E65-84B9-AB5283CA0407}"/>
    <cellStyle name="Note 2 2 3 4 2 2 2 2" xfId="50238" xr:uid="{F5DBBA91-3747-41CA-89E4-C36009EBBCBD}"/>
    <cellStyle name="Note 2 2 3 4 2 2 3" xfId="22085" xr:uid="{40C950DC-8183-4F47-85D3-A3EBC226BE03}"/>
    <cellStyle name="Note 2 2 3 4 2 2 4" xfId="40857" xr:uid="{454BDE71-9F14-4289-A9EE-5096B790C230}"/>
    <cellStyle name="Note 2 2 3 4 2 3" xfId="26844" xr:uid="{62085945-FED5-4CDC-8539-93D7B39F5748}"/>
    <cellStyle name="Note 2 2 3 4 2 3 2" xfId="45606" xr:uid="{67CA9AAC-C44C-43A9-B74D-1CCFDE4EA7BD}"/>
    <cellStyle name="Note 2 2 3 4 2 4" xfId="17453" xr:uid="{307C9708-2564-4734-9639-99A38C2F9AF6}"/>
    <cellStyle name="Note 2 2 3 4 2 5" xfId="36225" xr:uid="{25F5994B-1CA0-4D7D-B148-212DB55AEE86}"/>
    <cellStyle name="Note 2 2 3 4 2 6" xfId="54968" xr:uid="{179D971C-788C-43BE-8321-3A1130B5A2F0}"/>
    <cellStyle name="Note 2 2 3 4 2 7" xfId="62808" xr:uid="{88335865-8D8A-4002-BC92-7F245EAE8602}"/>
    <cellStyle name="Note 2 2 3 4 3" xfId="12688" xr:uid="{E60A1BB9-44AE-4945-B8BB-8B51E2BFA7B8}"/>
    <cellStyle name="Note 2 2 3 4 3 2" xfId="31477" xr:uid="{4059EB9C-6A87-4D48-9234-05644C786998}"/>
    <cellStyle name="Note 2 2 3 4 3 2 2" xfId="50239" xr:uid="{291EAEAB-8CCE-40E7-96A7-C693617F2B92}"/>
    <cellStyle name="Note 2 2 3 4 3 3" xfId="22086" xr:uid="{8ADFC1AA-6887-4159-A3FF-101581E80500}"/>
    <cellStyle name="Note 2 2 3 4 3 4" xfId="40858" xr:uid="{99B76B53-0FFB-4D4B-9A57-AFF259B24841}"/>
    <cellStyle name="Note 2 2 3 4 3 5" xfId="54969" xr:uid="{D083E29F-BE27-473D-AB26-0424476BBC9A}"/>
    <cellStyle name="Note 2 2 3 4 3 6" xfId="62809" xr:uid="{06CD22BC-C76A-47B2-9251-3D67E1D9BA48}"/>
    <cellStyle name="Note 2 2 3 4 4" xfId="9539" xr:uid="{69D811FD-C5CA-447E-B7BA-A82E8D3903F3}"/>
    <cellStyle name="Note 2 2 3 4 4 2" xfId="28395" xr:uid="{7E3E3657-CD57-44F0-A1CF-D83619E10CE6}"/>
    <cellStyle name="Note 2 2 3 4 4 2 2" xfId="47157" xr:uid="{74BE219C-C417-44FB-B280-1D0551E30182}"/>
    <cellStyle name="Note 2 2 3 4 4 3" xfId="19004" xr:uid="{294AEBCE-92A4-4735-83E4-AB0162A51CF8}"/>
    <cellStyle name="Note 2 2 3 4 4 4" xfId="37776" xr:uid="{02F45C5A-7C63-463F-99E6-28BAB0BF853E}"/>
    <cellStyle name="Note 2 2 3 4 5" xfId="23908" xr:uid="{CE6BE788-52E4-4197-9B07-4F0F35D1397A}"/>
    <cellStyle name="Note 2 2 3 4 5 2" xfId="42671" xr:uid="{F6B5DC22-A34B-436F-BEE0-830E5062306E}"/>
    <cellStyle name="Note 2 2 3 4 6" xfId="14517" xr:uid="{B3EF95D2-608B-48FB-BDA9-311D5EDB58D2}"/>
    <cellStyle name="Note 2 2 3 4 7" xfId="33290" xr:uid="{87171034-B1B3-4E24-846C-875FE6AB612F}"/>
    <cellStyle name="Note 2 2 3 4 8" xfId="51887" xr:uid="{718C8351-420C-4865-8BB4-760F8169F637}"/>
    <cellStyle name="Note 2 2 3 4 9" xfId="4861" xr:uid="{BB6F69D6-FBAF-4FAF-9594-7440F66A977F}"/>
    <cellStyle name="Note 2 2 3 5" xfId="1559" xr:uid="{2919C6A8-4AB2-4D54-B2A4-1580C2720D2A}"/>
    <cellStyle name="Note 2 2 3 5 2" xfId="12689" xr:uid="{B858A727-6346-43DA-8660-D04351523B5A}"/>
    <cellStyle name="Note 2 2 3 5 2 2" xfId="31478" xr:uid="{41FA109F-1795-4E5A-A51D-7F638C1F7AD0}"/>
    <cellStyle name="Note 2 2 3 5 2 2 2" xfId="50240" xr:uid="{ADA01E68-9A5C-437F-AD25-14C4EBC68DBE}"/>
    <cellStyle name="Note 2 2 3 5 2 3" xfId="22087" xr:uid="{434009C8-2056-4E2E-9FF4-1CDED5917135}"/>
    <cellStyle name="Note 2 2 3 5 2 4" xfId="40859" xr:uid="{9D367D55-544F-47B0-A9D8-E1EAF2143E15}"/>
    <cellStyle name="Note 2 2 3 5 3" xfId="24684" xr:uid="{516EAC7F-21A1-422B-A385-7FE02368FA7F}"/>
    <cellStyle name="Note 2 2 3 5 3 2" xfId="43446" xr:uid="{65F4F2C2-4868-4F0C-981E-D43D70E58194}"/>
    <cellStyle name="Note 2 2 3 5 4" xfId="15293" xr:uid="{EA9E276F-EFE3-439E-82F4-E2FE41B5DFF1}"/>
    <cellStyle name="Note 2 2 3 5 5" xfId="34065" xr:uid="{E9AA2608-592E-4B9E-99CF-007472036D1F}"/>
    <cellStyle name="Note 2 2 3 5 6" xfId="54970" xr:uid="{1D02AC73-7436-4355-B606-94BE096E28DE}"/>
    <cellStyle name="Note 2 2 3 5 7" xfId="5637" xr:uid="{9BAE48F3-3CC9-4600-BEDF-CD2C4EFA4870}"/>
    <cellStyle name="Note 2 2 3 6" xfId="4086" xr:uid="{3633DD97-BF5A-45C7-A87F-ADB4D85B17AF}"/>
    <cellStyle name="Note 2 2 3 6 2" xfId="12690" xr:uid="{1F9723F1-3AB1-4B0E-AF53-084B6A28A8AE}"/>
    <cellStyle name="Note 2 2 3 6 2 2" xfId="31479" xr:uid="{0CBB4FFA-18C4-4C94-837E-5FE54AD8F34A}"/>
    <cellStyle name="Note 2 2 3 6 2 2 2" xfId="50241" xr:uid="{557DBA14-0BFF-42EA-897F-F484CD932E09}"/>
    <cellStyle name="Note 2 2 3 6 2 3" xfId="22088" xr:uid="{EFE18C1B-686D-49DC-9601-A542ED122D04}"/>
    <cellStyle name="Note 2 2 3 6 2 4" xfId="40860" xr:uid="{51EE3853-829C-49C5-8B7B-EB3840B5A171}"/>
    <cellStyle name="Note 2 2 3 6 3" xfId="23133" xr:uid="{B806290F-4AD1-4F00-8623-1462B6839D2E}"/>
    <cellStyle name="Note 2 2 3 6 3 2" xfId="41896" xr:uid="{E365F2C5-B3FB-4FE7-AE2D-716493559C8D}"/>
    <cellStyle name="Note 2 2 3 6 4" xfId="13742" xr:uid="{6958B158-0E68-4FA6-8CA0-41B8807E6F5A}"/>
    <cellStyle name="Note 2 2 3 6 5" xfId="32515" xr:uid="{4C174F38-63D4-49B4-8B19-AD5AB60E3D76}"/>
    <cellStyle name="Note 2 2 3 6 6" xfId="54971" xr:uid="{36212B13-7EED-4FD0-8549-ABC23BB56284}"/>
    <cellStyle name="Note 2 2 3 6 7" xfId="62810" xr:uid="{D6376BB3-85CB-458E-BB7B-0B046FE82011}"/>
    <cellStyle name="Note 2 2 3 7" xfId="7805" xr:uid="{CE6D255F-F835-4CDA-9A6C-9C056D175299}"/>
    <cellStyle name="Note 2 2 3 7 2" xfId="26839" xr:uid="{1B20A542-681A-4C1B-B850-F28E67D4CC10}"/>
    <cellStyle name="Note 2 2 3 7 2 2" xfId="45601" xr:uid="{938EF73E-417A-4C6B-B17B-C0A193CD4A70}"/>
    <cellStyle name="Note 2 2 3 7 3" xfId="17448" xr:uid="{D5065DA4-DAE5-4A1B-8319-A0142789EAC2}"/>
    <cellStyle name="Note 2 2 3 7 4" xfId="36220" xr:uid="{9CBD7ED8-C8D8-4BF7-BE7D-246656BC2E8E}"/>
    <cellStyle name="Note 2 2 3 8" xfId="9534" xr:uid="{F347E5D1-CC5A-4840-A44C-7A6985148608}"/>
    <cellStyle name="Note 2 2 3 8 2" xfId="28390" xr:uid="{2BB3F7C4-86C1-4C0F-8E80-E23568C07E5A}"/>
    <cellStyle name="Note 2 2 3 8 2 2" xfId="47152" xr:uid="{C821D785-880F-49D9-AAE4-F63B9077FFD5}"/>
    <cellStyle name="Note 2 2 3 8 3" xfId="18999" xr:uid="{7B46CEA0-9A05-47C3-948F-FCF9ED36FF0F}"/>
    <cellStyle name="Note 2 2 3 8 4" xfId="37771" xr:uid="{BE585E26-6CE0-48EE-A5DF-CEC13B8E8921}"/>
    <cellStyle name="Note 2 2 3 9" xfId="23015" xr:uid="{6A143FFE-7BAB-4DD8-8FA8-9C925609C6AB}"/>
    <cellStyle name="Note 2 2 3 9 2" xfId="41782" xr:uid="{BD497520-31D3-417F-B301-98309719A9A0}"/>
    <cellStyle name="Note 2 2 4" xfId="1114" xr:uid="{EB5F19E7-AA8D-4F27-A7F2-69B6D39AB0B3}"/>
    <cellStyle name="Note 2 2 4 10" xfId="13627" xr:uid="{9CFFA098-A12A-480B-A7F6-5A417841F2A7}"/>
    <cellStyle name="Note 2 2 4 11" xfId="32404" xr:uid="{E5F55567-1E25-4F38-BAAA-440F7B80ACB1}"/>
    <cellStyle name="Note 2 2 4 12" xfId="51888" xr:uid="{90D2D3CB-EF57-444A-9230-B9D46E0A7158}"/>
    <cellStyle name="Note 2 2 4 13" xfId="3972" xr:uid="{F6819651-0D60-493F-9B32-D84F7EEF2297}"/>
    <cellStyle name="Note 2 2 4 14" xfId="59915" xr:uid="{8BF8AD23-B6CF-4281-8958-B4C9BE1F5FF3}"/>
    <cellStyle name="Note 2 2 4 2" xfId="1210" xr:uid="{9D08F480-D220-4B2D-97BB-686CD0469B2F}"/>
    <cellStyle name="Note 2 2 4 2 10" xfId="51889" xr:uid="{F0753A50-6043-415E-A32A-24E703D6F04F}"/>
    <cellStyle name="Note 2 2 4 2 11" xfId="3973" xr:uid="{B951E4B1-0C4D-4A36-82E7-39C36CD9E74A}"/>
    <cellStyle name="Note 2 2 4 2 12" xfId="59916" xr:uid="{29217C0B-F216-462A-A0E8-EA39C3A67252}"/>
    <cellStyle name="Note 2 2 4 2 2" xfId="1416" xr:uid="{B015849B-0D79-456F-A8AE-F72AD5E51E54}"/>
    <cellStyle name="Note 2 2 4 2 2 10" xfId="59917" xr:uid="{F34ABD2A-0C9A-45F5-BD8B-2AC0043A56B2}"/>
    <cellStyle name="Note 2 2 4 2 2 2" xfId="2074" xr:uid="{799D163C-03AE-482C-8917-FA6F719D4B58}"/>
    <cellStyle name="Note 2 2 4 2 2 2 2" xfId="12691" xr:uid="{374344FF-AD72-4838-B88A-415F2686056D}"/>
    <cellStyle name="Note 2 2 4 2 2 2 2 2" xfId="31480" xr:uid="{DCF48C00-877A-49DB-B490-673DCB5FE94F}"/>
    <cellStyle name="Note 2 2 4 2 2 2 2 2 2" xfId="50242" xr:uid="{22D67642-82B1-4C01-BFEB-0B97E09E3E85}"/>
    <cellStyle name="Note 2 2 4 2 2 2 2 3" xfId="22089" xr:uid="{B7F58CAF-AC5A-48A2-AFFE-19312C4A0DC1}"/>
    <cellStyle name="Note 2 2 4 2 2 2 2 4" xfId="40861" xr:uid="{8DCEF64F-583C-4335-9C43-57E7FFABFAA8}"/>
    <cellStyle name="Note 2 2 4 2 2 2 3" xfId="26847" xr:uid="{07B04F7B-FE7F-4522-9301-2E9EB38E46FE}"/>
    <cellStyle name="Note 2 2 4 2 2 2 3 2" xfId="45609" xr:uid="{3F774846-FE8A-4920-B2CA-D68B6163A792}"/>
    <cellStyle name="Note 2 2 4 2 2 2 4" xfId="17456" xr:uid="{B1CD350B-A921-40A6-B07D-5E2CE0C978CD}"/>
    <cellStyle name="Note 2 2 4 2 2 2 5" xfId="36228" xr:uid="{ED220562-A07E-4902-9608-A7E3AB0627DE}"/>
    <cellStyle name="Note 2 2 4 2 2 2 6" xfId="54972" xr:uid="{8764CAE2-A758-48F0-AF05-69A3AEF1CBFC}"/>
    <cellStyle name="Note 2 2 4 2 2 2 7" xfId="7813" xr:uid="{2EBB4977-EF76-4C60-8C32-3DD8FE0C2844}"/>
    <cellStyle name="Note 2 2 4 2 2 3" xfId="12692" xr:uid="{CD5B36E1-4989-4934-8392-9E006689D5ED}"/>
    <cellStyle name="Note 2 2 4 2 2 3 2" xfId="31481" xr:uid="{4474E590-9496-4924-B84A-42E8BF5FDE05}"/>
    <cellStyle name="Note 2 2 4 2 2 3 2 2" xfId="50243" xr:uid="{B8B26E5D-E580-448C-881B-D3D484696422}"/>
    <cellStyle name="Note 2 2 4 2 2 3 3" xfId="22090" xr:uid="{2DFFEB1C-6D5E-4005-B9BF-20162A361501}"/>
    <cellStyle name="Note 2 2 4 2 2 3 4" xfId="40862" xr:uid="{107E5AFA-5BDD-4F7F-B53A-38D6F8ECD52E}"/>
    <cellStyle name="Note 2 2 4 2 2 3 5" xfId="54973" xr:uid="{DBB96D37-BFA5-4CB4-BEDC-32933CCC64AD}"/>
    <cellStyle name="Note 2 2 4 2 2 3 6" xfId="62811" xr:uid="{11DEB6E6-CCB6-4AE9-9FCF-B73C57E59E2C}"/>
    <cellStyle name="Note 2 2 4 2 2 4" xfId="9542" xr:uid="{D5BFA487-9F9E-45E8-B4C0-6CEFED2A618E}"/>
    <cellStyle name="Note 2 2 4 2 2 4 2" xfId="28398" xr:uid="{5D4A47E5-FFBE-4460-A5CA-E4B91B466D3C}"/>
    <cellStyle name="Note 2 2 4 2 2 4 2 2" xfId="47160" xr:uid="{4CA418F9-B704-46F2-87A3-CF5DF99C0C98}"/>
    <cellStyle name="Note 2 2 4 2 2 4 3" xfId="19007" xr:uid="{A0B0FDED-2F8A-4F7B-944F-C4A438878185}"/>
    <cellStyle name="Note 2 2 4 2 2 4 4" xfId="37779" xr:uid="{5CB484FB-667D-4B41-A8AF-B4B4E0B1C5F6}"/>
    <cellStyle name="Note 2 2 4 2 2 5" xfId="24166" xr:uid="{FFF53855-04A7-42F3-A845-0586D66DD92E}"/>
    <cellStyle name="Note 2 2 4 2 2 5 2" xfId="42929" xr:uid="{F7FF3DFA-B720-401C-B7EE-619EEFC1D3DE}"/>
    <cellStyle name="Note 2 2 4 2 2 6" xfId="14775" xr:uid="{6EF2D740-A218-4AB0-BDCB-27E8C75EBA68}"/>
    <cellStyle name="Note 2 2 4 2 2 7" xfId="33548" xr:uid="{D82F473D-237B-40DA-9226-D915825D0BBB}"/>
    <cellStyle name="Note 2 2 4 2 2 8" xfId="51890" xr:uid="{7DED0192-2C72-4899-835C-89D1DE078AA5}"/>
    <cellStyle name="Note 2 2 4 2 2 9" xfId="5119" xr:uid="{749FE2AF-76FE-41D2-8FBF-4CD777528A55}"/>
    <cellStyle name="Note 2 2 4 2 3" xfId="1868" xr:uid="{7956AC77-26CA-4745-89C3-D291C61579C1}"/>
    <cellStyle name="Note 2 2 4 2 3 2" xfId="12693" xr:uid="{0527A247-C9F7-409C-8768-33CC2FBD804B}"/>
    <cellStyle name="Note 2 2 4 2 3 2 2" xfId="31482" xr:uid="{243F08AB-9FC9-4AE4-B72F-D58F221710F7}"/>
    <cellStyle name="Note 2 2 4 2 3 2 2 2" xfId="50244" xr:uid="{F360B8A6-4B4A-47E1-81E3-DEE65657CD5B}"/>
    <cellStyle name="Note 2 2 4 2 3 2 3" xfId="22091" xr:uid="{3C5E3DE3-BE8D-4C97-ADAF-AC369A56CD8F}"/>
    <cellStyle name="Note 2 2 4 2 3 2 4" xfId="40863" xr:uid="{9DE0DE2F-A9FE-4D07-8CB6-63549C5D7611}"/>
    <cellStyle name="Note 2 2 4 2 3 3" xfId="24942" xr:uid="{E3E9BFF6-FDF0-47CA-87D6-A4F44F23C176}"/>
    <cellStyle name="Note 2 2 4 2 3 3 2" xfId="43704" xr:uid="{40519107-6A11-4584-828A-86E27EF562EF}"/>
    <cellStyle name="Note 2 2 4 2 3 4" xfId="15551" xr:uid="{32AD7163-9B55-4A2A-BD40-5D43733CDBC6}"/>
    <cellStyle name="Note 2 2 4 2 3 5" xfId="34323" xr:uid="{54BD3148-F03F-4888-996A-952E9D9C2587}"/>
    <cellStyle name="Note 2 2 4 2 3 6" xfId="54974" xr:uid="{0D85919A-5081-4F02-A193-90DECA9086E5}"/>
    <cellStyle name="Note 2 2 4 2 3 7" xfId="5895" xr:uid="{931FC72A-F6C1-48BC-A6A3-88D4210AB325}"/>
    <cellStyle name="Note 2 2 4 2 4" xfId="1662" xr:uid="{A1F77135-9FE7-4C4D-B5C7-6F79AFAA3D29}"/>
    <cellStyle name="Note 2 2 4 2 4 2" xfId="12694" xr:uid="{6FF1EF7C-4F3A-4394-A52E-2615D24463F3}"/>
    <cellStyle name="Note 2 2 4 2 4 2 2" xfId="31483" xr:uid="{4545C734-6ED7-44FE-BB4E-B110BB546222}"/>
    <cellStyle name="Note 2 2 4 2 4 2 2 2" xfId="50245" xr:uid="{DC220D63-F831-4F10-BA6F-3FA8DB3FB3E7}"/>
    <cellStyle name="Note 2 2 4 2 4 2 3" xfId="22092" xr:uid="{85332267-5DA4-46BA-8782-38205683C9EA}"/>
    <cellStyle name="Note 2 2 4 2 4 2 4" xfId="40864" xr:uid="{52DBAB49-6193-4CF0-BC77-1B030A7B95BF}"/>
    <cellStyle name="Note 2 2 4 2 4 3" xfId="23391" xr:uid="{117EF38B-10FE-4E09-9353-1C3C4910E572}"/>
    <cellStyle name="Note 2 2 4 2 4 3 2" xfId="42154" xr:uid="{65F44878-A4A0-4276-8D3E-6920AA35681E}"/>
    <cellStyle name="Note 2 2 4 2 4 4" xfId="14000" xr:uid="{CE616323-5D97-4F97-997F-1E7DF76082B5}"/>
    <cellStyle name="Note 2 2 4 2 4 5" xfId="32773" xr:uid="{5AD2147B-2056-4833-9793-9D0B639F95E4}"/>
    <cellStyle name="Note 2 2 4 2 4 6" xfId="54975" xr:uid="{98431D11-3AA4-4DDD-A342-FFE93AD5BD5A}"/>
    <cellStyle name="Note 2 2 4 2 4 7" xfId="4344" xr:uid="{62FEF5A4-7295-4C92-A8D7-59AB31ED4D43}"/>
    <cellStyle name="Note 2 2 4 2 5" xfId="7812" xr:uid="{C2997263-7AB7-4D9C-80A2-627FAACB0F46}"/>
    <cellStyle name="Note 2 2 4 2 5 2" xfId="26846" xr:uid="{1DE342C0-8F20-46B9-BDE7-8DF805ABD9F2}"/>
    <cellStyle name="Note 2 2 4 2 5 2 2" xfId="45608" xr:uid="{1134304A-E684-4660-BF9B-17D655A097BE}"/>
    <cellStyle name="Note 2 2 4 2 5 3" xfId="17455" xr:uid="{32822A5C-755C-4485-BCA3-BA8DB0E9BEF4}"/>
    <cellStyle name="Note 2 2 4 2 5 4" xfId="36227" xr:uid="{32012369-98EE-4AF1-BB20-C90C70C104DC}"/>
    <cellStyle name="Note 2 2 4 2 6" xfId="9541" xr:uid="{E45F7A80-632C-4849-A978-697B2035BB8E}"/>
    <cellStyle name="Note 2 2 4 2 6 2" xfId="28397" xr:uid="{9B219961-6726-4AA9-934A-9D66AFA825A7}"/>
    <cellStyle name="Note 2 2 4 2 6 2 2" xfId="47159" xr:uid="{9A2266D3-2DE4-47AD-8752-7168282D71F5}"/>
    <cellStyle name="Note 2 2 4 2 6 3" xfId="19006" xr:uid="{948DCF4A-8B95-4496-8F3C-D28EE4AABAA4}"/>
    <cellStyle name="Note 2 2 4 2 6 4" xfId="37778" xr:uid="{C92BA8B4-24DC-499B-BF06-1815EEB7D70A}"/>
    <cellStyle name="Note 2 2 4 2 7" xfId="23019" xr:uid="{2F450AC8-5691-4B28-BE23-73A141103799}"/>
    <cellStyle name="Note 2 2 4 2 7 2" xfId="41786" xr:uid="{A6F4355D-1A02-4A0E-928B-84F984913084}"/>
    <cellStyle name="Note 2 2 4 2 8" xfId="13628" xr:uid="{1A4F4798-F5AC-4C46-AF0D-CFA44C6B377A}"/>
    <cellStyle name="Note 2 2 4 2 9" xfId="32405" xr:uid="{EC169795-1C50-490F-A5B5-CEFFFC2FB538}"/>
    <cellStyle name="Note 2 2 4 3" xfId="1333" xr:uid="{79240C8C-6BEA-4D8C-AD5F-0247336EE3A7}"/>
    <cellStyle name="Note 2 2 4 3 10" xfId="51891" xr:uid="{1A2D1E85-7382-4150-B21C-823EDA6E7B0F}"/>
    <cellStyle name="Note 2 2 4 3 11" xfId="3974" xr:uid="{75F21578-EF77-43F9-9F68-038913479B29}"/>
    <cellStyle name="Note 2 2 4 3 12" xfId="59918" xr:uid="{F6BA75B2-9393-47E7-8757-634032826BCF}"/>
    <cellStyle name="Note 2 2 4 3 2" xfId="1991" xr:uid="{B1972DE3-0A8F-4C0D-AEE6-EE99269FEA0A}"/>
    <cellStyle name="Note 2 2 4 3 2 10" xfId="59919" xr:uid="{E09F8D06-B30C-4408-B9DA-9A29537C9304}"/>
    <cellStyle name="Note 2 2 4 3 2 2" xfId="7815" xr:uid="{140F216D-EC15-4CF5-A9EF-093338D64609}"/>
    <cellStyle name="Note 2 2 4 3 2 2 2" xfId="12695" xr:uid="{B235A7C0-1975-4048-B75C-CB83D0074AC7}"/>
    <cellStyle name="Note 2 2 4 3 2 2 2 2" xfId="31484" xr:uid="{C4D938D3-94ED-4160-BF34-A025C0136B04}"/>
    <cellStyle name="Note 2 2 4 3 2 2 2 2 2" xfId="50246" xr:uid="{EA0334A6-35E3-4076-8B12-F2A4A48DA7BC}"/>
    <cellStyle name="Note 2 2 4 3 2 2 2 3" xfId="22093" xr:uid="{C5B2BE9C-672F-4083-B52B-79330913C0C0}"/>
    <cellStyle name="Note 2 2 4 3 2 2 2 4" xfId="40865" xr:uid="{02620D16-A5E9-46FA-915A-0ED0A0378FE5}"/>
    <cellStyle name="Note 2 2 4 3 2 2 3" xfId="26849" xr:uid="{3A376C67-4108-47E4-A741-8C303B9C0571}"/>
    <cellStyle name="Note 2 2 4 3 2 2 3 2" xfId="45611" xr:uid="{BA9E2DD9-EE4E-47A9-B9A8-984AADA316DE}"/>
    <cellStyle name="Note 2 2 4 3 2 2 4" xfId="17458" xr:uid="{3B2C62B2-A857-40B6-8BC4-FBF0573EA9CD}"/>
    <cellStyle name="Note 2 2 4 3 2 2 5" xfId="36230" xr:uid="{BD74F8FF-32C7-4053-9419-CE2B69457E6A}"/>
    <cellStyle name="Note 2 2 4 3 2 2 6" xfId="54976" xr:uid="{7305F661-8413-491A-BDD2-2FA988349BF1}"/>
    <cellStyle name="Note 2 2 4 3 2 2 7" xfId="62812" xr:uid="{2C63F491-CA4C-4C63-839B-A07B713DAADA}"/>
    <cellStyle name="Note 2 2 4 3 2 3" xfId="12696" xr:uid="{109A72D0-5AE8-4CBE-B091-BB6271ABD114}"/>
    <cellStyle name="Note 2 2 4 3 2 3 2" xfId="31485" xr:uid="{5DF91AD8-A3CE-40D9-9E29-232263A5EC6B}"/>
    <cellStyle name="Note 2 2 4 3 2 3 2 2" xfId="50247" xr:uid="{F6A68E87-9195-43FF-9B96-5F02511A4972}"/>
    <cellStyle name="Note 2 2 4 3 2 3 3" xfId="22094" xr:uid="{6BE0DFEC-5904-461C-B3C5-923ED165863B}"/>
    <cellStyle name="Note 2 2 4 3 2 3 4" xfId="40866" xr:uid="{FC42E34B-CE02-4643-AA24-B060BEC388AD}"/>
    <cellStyle name="Note 2 2 4 3 2 3 5" xfId="54977" xr:uid="{35BFA4AF-B073-449A-9C7F-F88919768F42}"/>
    <cellStyle name="Note 2 2 4 3 2 3 6" xfId="62813" xr:uid="{FD618C47-2BCD-45C1-9EFF-200D213CBB3F}"/>
    <cellStyle name="Note 2 2 4 3 2 4" xfId="9544" xr:uid="{FE23985B-26A3-4E28-B36B-D3D7ECA042AA}"/>
    <cellStyle name="Note 2 2 4 3 2 4 2" xfId="28400" xr:uid="{8DBE4810-853D-43F7-A8B7-88BA3D72B523}"/>
    <cellStyle name="Note 2 2 4 3 2 4 2 2" xfId="47162" xr:uid="{6C71CCAC-5DE1-4321-BD71-8A33F1D1DADE}"/>
    <cellStyle name="Note 2 2 4 3 2 4 3" xfId="19009" xr:uid="{324B629B-F198-4B9C-9AB1-0BEBC70B73B2}"/>
    <cellStyle name="Note 2 2 4 3 2 4 4" xfId="37781" xr:uid="{2E206979-4DB2-4B6D-A770-B069AEC67573}"/>
    <cellStyle name="Note 2 2 4 3 2 5" xfId="24384" xr:uid="{CFCDB4AB-67BB-407F-9F31-2DE27F53F578}"/>
    <cellStyle name="Note 2 2 4 3 2 5 2" xfId="43147" xr:uid="{4F9FB323-1FD8-4F00-A998-CB21BBBFE544}"/>
    <cellStyle name="Note 2 2 4 3 2 6" xfId="14993" xr:uid="{EC43B9F2-7AFE-46BD-9F0E-FD79BCA60E9E}"/>
    <cellStyle name="Note 2 2 4 3 2 7" xfId="33766" xr:uid="{10587274-8A80-4AEA-8547-22EEE98E6B50}"/>
    <cellStyle name="Note 2 2 4 3 2 8" xfId="51892" xr:uid="{B9F68BC1-D274-4B66-B86B-94BCB423B383}"/>
    <cellStyle name="Note 2 2 4 3 2 9" xfId="5337" xr:uid="{4422AC83-566E-4254-AF65-EA200A63F075}"/>
    <cellStyle name="Note 2 2 4 3 3" xfId="6113" xr:uid="{8FBAF3AC-26DC-44A5-925A-39934616AAA7}"/>
    <cellStyle name="Note 2 2 4 3 3 2" xfId="12697" xr:uid="{6D5D62AA-66A6-4773-A4D7-2C957689E2D6}"/>
    <cellStyle name="Note 2 2 4 3 3 2 2" xfId="31486" xr:uid="{EDD8A0C7-6825-4DFF-9715-19789B3A612C}"/>
    <cellStyle name="Note 2 2 4 3 3 2 2 2" xfId="50248" xr:uid="{B685B04D-39CA-4EC1-B03C-9E6DB32CC731}"/>
    <cellStyle name="Note 2 2 4 3 3 2 3" xfId="22095" xr:uid="{A94E8DC7-2791-4655-B74C-A8D3807CF1E2}"/>
    <cellStyle name="Note 2 2 4 3 3 2 4" xfId="40867" xr:uid="{017971F5-E41D-44F9-A9C1-EC55785AD1B2}"/>
    <cellStyle name="Note 2 2 4 3 3 3" xfId="25160" xr:uid="{A3452D64-E741-43F9-B0FC-77C4A25D009E}"/>
    <cellStyle name="Note 2 2 4 3 3 3 2" xfId="43922" xr:uid="{732D5FFC-701F-4A3A-B1D5-1FF7FBA8A398}"/>
    <cellStyle name="Note 2 2 4 3 3 4" xfId="15769" xr:uid="{A3A152D8-DA7D-4423-BF4E-6F761A02C87A}"/>
    <cellStyle name="Note 2 2 4 3 3 5" xfId="34541" xr:uid="{E8962205-0D2B-4C44-81C9-7E5EA3ECADDF}"/>
    <cellStyle name="Note 2 2 4 3 3 6" xfId="54978" xr:uid="{8F03FE68-BEEE-4ED0-BDA7-A4C91D41E018}"/>
    <cellStyle name="Note 2 2 4 3 3 7" xfId="62814" xr:uid="{A1439EEB-8B03-4711-B203-127D42D2290C}"/>
    <cellStyle name="Note 2 2 4 3 4" xfId="4562" xr:uid="{A1D7F1CA-0D07-439B-87AA-F7F993C3612B}"/>
    <cellStyle name="Note 2 2 4 3 4 2" xfId="12698" xr:uid="{CEB2FB5F-F6C4-49AA-934A-6BA5D128445F}"/>
    <cellStyle name="Note 2 2 4 3 4 2 2" xfId="31487" xr:uid="{A5CF0087-1D2B-4274-9923-ED72FF6EC8F0}"/>
    <cellStyle name="Note 2 2 4 3 4 2 2 2" xfId="50249" xr:uid="{41B26490-415C-416B-971C-3679A9009D29}"/>
    <cellStyle name="Note 2 2 4 3 4 2 3" xfId="22096" xr:uid="{A05F1F1A-1592-46AF-940F-4BD9B0628646}"/>
    <cellStyle name="Note 2 2 4 3 4 2 4" xfId="40868" xr:uid="{5FE7EA42-73DF-4619-B760-115DB4379002}"/>
    <cellStyle name="Note 2 2 4 3 4 3" xfId="23609" xr:uid="{4A9E0B57-B50C-4E80-ADCA-F4F9BE035AE2}"/>
    <cellStyle name="Note 2 2 4 3 4 3 2" xfId="42372" xr:uid="{A7E0B7F6-D452-4035-9528-151557A64F8D}"/>
    <cellStyle name="Note 2 2 4 3 4 4" xfId="14218" xr:uid="{31F8583F-225D-4920-BF48-ED8C4B249536}"/>
    <cellStyle name="Note 2 2 4 3 4 5" xfId="32991" xr:uid="{ACAE841D-9898-4E6E-B30C-FE143B410FB5}"/>
    <cellStyle name="Note 2 2 4 3 4 6" xfId="54979" xr:uid="{05A163BF-9E1E-4679-AD51-3361FA9A4F34}"/>
    <cellStyle name="Note 2 2 4 3 4 7" xfId="62815" xr:uid="{B9A89DCB-6E08-4E79-B2F1-48B13E25B904}"/>
    <cellStyle name="Note 2 2 4 3 5" xfId="7814" xr:uid="{7EB658AE-1A79-41F0-8378-ACAE0E98E046}"/>
    <cellStyle name="Note 2 2 4 3 5 2" xfId="26848" xr:uid="{CC514F6D-474E-4049-B7F2-30D4CA467388}"/>
    <cellStyle name="Note 2 2 4 3 5 2 2" xfId="45610" xr:uid="{C121DDB6-4925-4471-BFC4-49FA8CB36C5F}"/>
    <cellStyle name="Note 2 2 4 3 5 3" xfId="17457" xr:uid="{0D8A6E0D-B099-4CA0-AB12-876053AA03B2}"/>
    <cellStyle name="Note 2 2 4 3 5 4" xfId="36229" xr:uid="{EEC1295A-C6C7-4500-870A-032CC75360A1}"/>
    <cellStyle name="Note 2 2 4 3 6" xfId="9543" xr:uid="{E2119A1F-17E7-4412-83AD-B67F46703A48}"/>
    <cellStyle name="Note 2 2 4 3 6 2" xfId="28399" xr:uid="{989BED73-170A-4B39-8F58-AE2B593166D5}"/>
    <cellStyle name="Note 2 2 4 3 6 2 2" xfId="47161" xr:uid="{1B22DA30-F4F4-4E75-BAFC-3C9FB32C574F}"/>
    <cellStyle name="Note 2 2 4 3 6 3" xfId="19008" xr:uid="{B3F0473D-933C-4004-8F7D-0A64D0A9EA46}"/>
    <cellStyle name="Note 2 2 4 3 6 4" xfId="37780" xr:uid="{CDF3E86A-5CD2-4D54-AC3D-B26F63FB7C0B}"/>
    <cellStyle name="Note 2 2 4 3 7" xfId="23020" xr:uid="{16AB5D36-02E4-4297-84C5-9EFCBB886435}"/>
    <cellStyle name="Note 2 2 4 3 7 2" xfId="41787" xr:uid="{06DA4C4C-1280-446C-9AFE-716A7C91D147}"/>
    <cellStyle name="Note 2 2 4 3 8" xfId="13629" xr:uid="{377B0B5E-727F-42F7-8751-2BF49DE69932}"/>
    <cellStyle name="Note 2 2 4 3 9" xfId="32406" xr:uid="{BCFA3D84-1403-4077-9C29-D83CD4BC49BF}"/>
    <cellStyle name="Note 2 2 4 4" xfId="1785" xr:uid="{1616B852-FCC4-4716-AF1F-B9F1779F325C}"/>
    <cellStyle name="Note 2 2 4 4 10" xfId="59920" xr:uid="{D014EDE3-0E85-4FCB-A082-0AEBABA06550}"/>
    <cellStyle name="Note 2 2 4 4 2" xfId="7816" xr:uid="{3FC52864-32B6-4B92-8510-19D740F68678}"/>
    <cellStyle name="Note 2 2 4 4 2 2" xfId="12699" xr:uid="{EFDAEE1A-61E1-4410-8371-702BDDD3CA86}"/>
    <cellStyle name="Note 2 2 4 4 2 2 2" xfId="31488" xr:uid="{57918B84-12B2-4923-88F0-E41E7FD8F33E}"/>
    <cellStyle name="Note 2 2 4 4 2 2 2 2" xfId="50250" xr:uid="{EF07BC58-B115-492E-BCD2-67FA85F99F47}"/>
    <cellStyle name="Note 2 2 4 4 2 2 3" xfId="22097" xr:uid="{316948D6-C9C2-46F7-8A33-E37928A26F0A}"/>
    <cellStyle name="Note 2 2 4 4 2 2 4" xfId="40869" xr:uid="{D20CA417-A9DE-4AF5-9451-C5955DF6BA0E}"/>
    <cellStyle name="Note 2 2 4 4 2 3" xfId="26850" xr:uid="{A86A6648-0340-4D56-A106-9DCEC1054A60}"/>
    <cellStyle name="Note 2 2 4 4 2 3 2" xfId="45612" xr:uid="{C19EB89D-F65F-4D3A-813A-FB3EE8084CA9}"/>
    <cellStyle name="Note 2 2 4 4 2 4" xfId="17459" xr:uid="{783549F4-353C-41C5-B2F9-6A5A1BDCC3C5}"/>
    <cellStyle name="Note 2 2 4 4 2 5" xfId="36231" xr:uid="{CE4C1EB0-5A42-42A6-B214-B6BA06139E18}"/>
    <cellStyle name="Note 2 2 4 4 2 6" xfId="54980" xr:uid="{1EF57F17-C5AA-4E0E-8018-DF4FBB19F3DC}"/>
    <cellStyle name="Note 2 2 4 4 2 7" xfId="62816" xr:uid="{75DB2BEE-30F5-4DB3-ADEA-2C597C14E5A5}"/>
    <cellStyle name="Note 2 2 4 4 3" xfId="12700" xr:uid="{39E3B8B5-37A7-479D-8058-C33B6A4F3565}"/>
    <cellStyle name="Note 2 2 4 4 3 2" xfId="31489" xr:uid="{72E05987-E100-4BD3-8366-EAAF29BBEEF7}"/>
    <cellStyle name="Note 2 2 4 4 3 2 2" xfId="50251" xr:uid="{D3A030FB-27CE-4602-AFCE-3202896061E3}"/>
    <cellStyle name="Note 2 2 4 4 3 3" xfId="22098" xr:uid="{56745457-8D38-4397-8112-D130329BB0BD}"/>
    <cellStyle name="Note 2 2 4 4 3 4" xfId="40870" xr:uid="{648A7453-8CBB-44E2-8358-DB8055528512}"/>
    <cellStyle name="Note 2 2 4 4 3 5" xfId="54981" xr:uid="{5C4904A3-FB3A-478E-8EEA-704855CD7478}"/>
    <cellStyle name="Note 2 2 4 4 3 6" xfId="62817" xr:uid="{AA6D6BA2-7640-4F26-82F1-D876B5BA9204}"/>
    <cellStyle name="Note 2 2 4 4 4" xfId="9545" xr:uid="{251F868A-7F8E-42BD-BFC5-AC83E13C1355}"/>
    <cellStyle name="Note 2 2 4 4 4 2" xfId="28401" xr:uid="{E9A8175D-A3E3-4E1D-9035-559480143C2A}"/>
    <cellStyle name="Note 2 2 4 4 4 2 2" xfId="47163" xr:uid="{8088E5B5-415D-4967-836F-7D6BD6C0F6B5}"/>
    <cellStyle name="Note 2 2 4 4 4 3" xfId="19010" xr:uid="{C68C04C0-A685-4333-BBF5-C41D922D1F63}"/>
    <cellStyle name="Note 2 2 4 4 4 4" xfId="37782" xr:uid="{EB748765-2875-4669-A3EF-E521543415A6}"/>
    <cellStyle name="Note 2 2 4 4 5" xfId="23951" xr:uid="{B5550AFC-79FE-4412-AC72-F2DFA9CE5944}"/>
    <cellStyle name="Note 2 2 4 4 5 2" xfId="42714" xr:uid="{1128078E-CA25-49C9-97D6-26800358CDCD}"/>
    <cellStyle name="Note 2 2 4 4 6" xfId="14560" xr:uid="{1C5ED75B-4809-4F00-9781-601BCEF0FCA8}"/>
    <cellStyle name="Note 2 2 4 4 7" xfId="33333" xr:uid="{8D8F38ED-A8E1-4160-A5C3-051C73094DC5}"/>
    <cellStyle name="Note 2 2 4 4 8" xfId="51893" xr:uid="{D4839064-AD7F-4575-82E1-1D0439AB397F}"/>
    <cellStyle name="Note 2 2 4 4 9" xfId="4904" xr:uid="{9306B126-C27E-435B-AB61-34216CEBD205}"/>
    <cellStyle name="Note 2 2 4 5" xfId="1579" xr:uid="{CAC29C43-63D3-4F3C-A610-DAD35A25489E}"/>
    <cellStyle name="Note 2 2 4 5 2" xfId="12701" xr:uid="{5C1A1F38-5A67-4A3A-9C5B-7DE7520D4828}"/>
    <cellStyle name="Note 2 2 4 5 2 2" xfId="31490" xr:uid="{64F73C93-340A-4E05-8E73-B11CF07C4B65}"/>
    <cellStyle name="Note 2 2 4 5 2 2 2" xfId="50252" xr:uid="{DE13892D-9100-47BB-948B-60C185FE7E15}"/>
    <cellStyle name="Note 2 2 4 5 2 3" xfId="22099" xr:uid="{2A32B0A0-25F5-4F41-9ECA-0DB5CFB36DBC}"/>
    <cellStyle name="Note 2 2 4 5 2 4" xfId="40871" xr:uid="{FF679342-0C6A-45E0-870C-A8A2FE698462}"/>
    <cellStyle name="Note 2 2 4 5 3" xfId="24727" xr:uid="{3DF4853F-7C57-4FE0-AD00-2EC5B301159C}"/>
    <cellStyle name="Note 2 2 4 5 3 2" xfId="43489" xr:uid="{E77B9029-7B3A-4D92-992E-58E6D2BEB34E}"/>
    <cellStyle name="Note 2 2 4 5 4" xfId="15336" xr:uid="{71C28FFB-BF11-45F0-BB21-FFB00F7881E1}"/>
    <cellStyle name="Note 2 2 4 5 5" xfId="34108" xr:uid="{59084EC2-DADC-47B7-98B7-9A7B8E2BD051}"/>
    <cellStyle name="Note 2 2 4 5 6" xfId="54982" xr:uid="{0C7F9306-7F76-4C2B-8A8A-BDEEF99E09B6}"/>
    <cellStyle name="Note 2 2 4 5 7" xfId="5680" xr:uid="{86E1FA12-1989-42A0-BC13-9AD829B73321}"/>
    <cellStyle name="Note 2 2 4 6" xfId="4129" xr:uid="{C8E4D62E-5263-4D18-8787-5304BEA0A7F8}"/>
    <cellStyle name="Note 2 2 4 6 2" xfId="12702" xr:uid="{FE67AA42-61B1-496D-856A-C50A709B96D7}"/>
    <cellStyle name="Note 2 2 4 6 2 2" xfId="31491" xr:uid="{F1F38161-DB6F-4820-BED0-64F7397B8253}"/>
    <cellStyle name="Note 2 2 4 6 2 2 2" xfId="50253" xr:uid="{A6A909E3-332A-47D7-A847-66438374BD2A}"/>
    <cellStyle name="Note 2 2 4 6 2 3" xfId="22100" xr:uid="{C1135278-6274-4430-8908-41F20806C03E}"/>
    <cellStyle name="Note 2 2 4 6 2 4" xfId="40872" xr:uid="{9573FBF1-FC07-4DAC-8EA0-EE3F798D9E29}"/>
    <cellStyle name="Note 2 2 4 6 3" xfId="23176" xr:uid="{77C45AC5-8D7B-43C9-964B-CE19EB9F17F7}"/>
    <cellStyle name="Note 2 2 4 6 3 2" xfId="41939" xr:uid="{E4D477D4-1DEF-4C27-8357-2F02812EE34D}"/>
    <cellStyle name="Note 2 2 4 6 4" xfId="13785" xr:uid="{0FA64616-0168-4D3D-B040-C424BCE8EB6F}"/>
    <cellStyle name="Note 2 2 4 6 5" xfId="32558" xr:uid="{F3B0DD90-B3E6-42C5-A7B3-569C68EA6FF9}"/>
    <cellStyle name="Note 2 2 4 6 6" xfId="54983" xr:uid="{9D59A780-69D1-475A-8A7B-943506D05350}"/>
    <cellStyle name="Note 2 2 4 6 7" xfId="62818" xr:uid="{4F855A1A-CA8F-455B-87A4-F667F7A1CC97}"/>
    <cellStyle name="Note 2 2 4 7" xfId="7811" xr:uid="{124080F6-CEB3-4B05-A935-D76FED72DFAC}"/>
    <cellStyle name="Note 2 2 4 7 2" xfId="26845" xr:uid="{79EE026E-AC2F-40D3-8D1E-BE29C488BCA2}"/>
    <cellStyle name="Note 2 2 4 7 2 2" xfId="45607" xr:uid="{A666166F-81A8-485C-A7BB-00E0E83CD7D0}"/>
    <cellStyle name="Note 2 2 4 7 3" xfId="17454" xr:uid="{223D1562-EA90-460E-B02F-24BCBB5F8646}"/>
    <cellStyle name="Note 2 2 4 7 4" xfId="36226" xr:uid="{1C990241-A5E9-45B6-B59C-F75A6BF70700}"/>
    <cellStyle name="Note 2 2 4 8" xfId="9540" xr:uid="{98800261-6AA0-4ADA-9BEA-A2874408853D}"/>
    <cellStyle name="Note 2 2 4 8 2" xfId="28396" xr:uid="{B25F969A-8EBF-4222-8493-20869F05BF29}"/>
    <cellStyle name="Note 2 2 4 8 2 2" xfId="47158" xr:uid="{B627F00E-C03D-419D-A889-61AC608BE9A6}"/>
    <cellStyle name="Note 2 2 4 8 3" xfId="19005" xr:uid="{89D5AFF3-F475-4620-B4EB-B4B0C2BEE4E5}"/>
    <cellStyle name="Note 2 2 4 8 4" xfId="37777" xr:uid="{E59486B0-6E37-43A0-9C28-DC807D7EFE92}"/>
    <cellStyle name="Note 2 2 4 9" xfId="23018" xr:uid="{EFCA8E7B-3E56-4687-BF0F-D777FB1C5C12}"/>
    <cellStyle name="Note 2 2 4 9 2" xfId="41785" xr:uid="{2639C13C-A0D4-44EC-B774-17D0BA108EEA}"/>
    <cellStyle name="Note 2 2 5" xfId="1148" xr:uid="{E12AF6E8-9E25-4B3A-9DEB-1A4B00412CB1}"/>
    <cellStyle name="Note 2 2 5 10" xfId="13630" xr:uid="{E2BF38B5-11A9-4691-8C0D-EDCBCBD40FF6}"/>
    <cellStyle name="Note 2 2 5 11" xfId="32407" xr:uid="{670FF957-8702-4597-BB58-45809ACE2174}"/>
    <cellStyle name="Note 2 2 5 12" xfId="51894" xr:uid="{0E72447F-1B20-41EE-8C6F-B9693B237487}"/>
    <cellStyle name="Note 2 2 5 13" xfId="3975" xr:uid="{296C4AF6-BE64-4EED-9CAF-A441AD0712E0}"/>
    <cellStyle name="Note 2 2 5 14" xfId="59921" xr:uid="{AD5CC92F-A586-4C8B-B12E-D74AF5CD0B0E}"/>
    <cellStyle name="Note 2 2 5 2" xfId="1354" xr:uid="{7EB1AD70-0541-440E-8DC4-00ADB11F29E3}"/>
    <cellStyle name="Note 2 2 5 2 10" xfId="51895" xr:uid="{AAF80D4C-70B2-4562-BFC7-10A944B50867}"/>
    <cellStyle name="Note 2 2 5 2 11" xfId="3976" xr:uid="{7B96FD5F-0472-4403-B804-456730268E08}"/>
    <cellStyle name="Note 2 2 5 2 12" xfId="59922" xr:uid="{E6B67699-B1BA-4BC7-B6D5-1C56B29E5B3B}"/>
    <cellStyle name="Note 2 2 5 2 2" xfId="2012" xr:uid="{4BD02634-C2C4-4317-8647-C55D07187031}"/>
    <cellStyle name="Note 2 2 5 2 2 10" xfId="59923" xr:uid="{E2FBAB62-FF01-45FB-8AEF-8DE40BB5732F}"/>
    <cellStyle name="Note 2 2 5 2 2 2" xfId="7819" xr:uid="{CFA6FA01-1163-49FA-A425-D7E701529E15}"/>
    <cellStyle name="Note 2 2 5 2 2 2 2" xfId="12703" xr:uid="{687AA51D-A736-432A-8429-5F4CC41DB20A}"/>
    <cellStyle name="Note 2 2 5 2 2 2 2 2" xfId="31492" xr:uid="{02244E02-2955-44DF-A7B7-5E202D67C23F}"/>
    <cellStyle name="Note 2 2 5 2 2 2 2 2 2" xfId="50254" xr:uid="{67E39054-A457-451E-9812-C188661DFCD0}"/>
    <cellStyle name="Note 2 2 5 2 2 2 2 3" xfId="22101" xr:uid="{CCBE6DB6-E23C-41C9-B6A9-8DBCEF0DFB2C}"/>
    <cellStyle name="Note 2 2 5 2 2 2 2 4" xfId="40873" xr:uid="{69EA7781-4CF3-4743-9E35-1210EAF041A9}"/>
    <cellStyle name="Note 2 2 5 2 2 2 3" xfId="26853" xr:uid="{A3E9754D-4CAA-4FEC-A7B0-7BBA3A74A747}"/>
    <cellStyle name="Note 2 2 5 2 2 2 3 2" xfId="45615" xr:uid="{33A0D1F2-7A74-4F30-BC16-29252A854090}"/>
    <cellStyle name="Note 2 2 5 2 2 2 4" xfId="17462" xr:uid="{EC5D2FB8-D625-4D6B-A052-624582E98C34}"/>
    <cellStyle name="Note 2 2 5 2 2 2 5" xfId="36234" xr:uid="{865E25BE-1986-4E18-B1FD-25D996686F94}"/>
    <cellStyle name="Note 2 2 5 2 2 2 6" xfId="54984" xr:uid="{C84FE85D-DB04-42E9-BFD2-3EC1ADADD2A4}"/>
    <cellStyle name="Note 2 2 5 2 2 2 7" xfId="62819" xr:uid="{883741CB-A530-4E6E-B30A-5C2FDF9FE055}"/>
    <cellStyle name="Note 2 2 5 2 2 3" xfId="12704" xr:uid="{44526878-FD4C-4625-8CF4-5B9E96E9E54B}"/>
    <cellStyle name="Note 2 2 5 2 2 3 2" xfId="31493" xr:uid="{73AAC78E-4BA8-4640-BA3C-6B0924722618}"/>
    <cellStyle name="Note 2 2 5 2 2 3 2 2" xfId="50255" xr:uid="{DD337875-AA3A-440B-AFAE-C2A24E0F142F}"/>
    <cellStyle name="Note 2 2 5 2 2 3 3" xfId="22102" xr:uid="{F15ADD9B-60F6-4AE9-BBA4-410810ABC480}"/>
    <cellStyle name="Note 2 2 5 2 2 3 4" xfId="40874" xr:uid="{0FF38217-D5D5-4219-A275-D94C63FAF899}"/>
    <cellStyle name="Note 2 2 5 2 2 3 5" xfId="54985" xr:uid="{2904AEA4-4404-44A3-9403-18E5EC60FCF3}"/>
    <cellStyle name="Note 2 2 5 2 2 3 6" xfId="62820" xr:uid="{23B32FC4-02F3-408C-9B30-37DA43163CB7}"/>
    <cellStyle name="Note 2 2 5 2 2 4" xfId="9548" xr:uid="{B1CE54F4-4E40-4FAE-A7EA-35AA60E09427}"/>
    <cellStyle name="Note 2 2 5 2 2 4 2" xfId="28404" xr:uid="{671C7FF9-6212-4811-99DE-FBCD851AD1F7}"/>
    <cellStyle name="Note 2 2 5 2 2 4 2 2" xfId="47166" xr:uid="{1E17C416-C5AE-4A43-8009-281A022E9203}"/>
    <cellStyle name="Note 2 2 5 2 2 4 3" xfId="19013" xr:uid="{2F67E885-A4AC-42A0-BB86-94FF2EF13146}"/>
    <cellStyle name="Note 2 2 5 2 2 4 4" xfId="37785" xr:uid="{6F8DE60D-740B-4442-9C99-E2C7C2236B8F}"/>
    <cellStyle name="Note 2 2 5 2 2 5" xfId="24209" xr:uid="{3AAC965B-514A-43A2-AABB-96EFCCA5C7F9}"/>
    <cellStyle name="Note 2 2 5 2 2 5 2" xfId="42972" xr:uid="{8BBC8E0D-30FF-4F6E-B72A-FD3B2492F391}"/>
    <cellStyle name="Note 2 2 5 2 2 6" xfId="14818" xr:uid="{CF22C236-2A25-4868-92D4-4F4DA1FAA88F}"/>
    <cellStyle name="Note 2 2 5 2 2 7" xfId="33591" xr:uid="{D5976507-418E-4676-975F-C8FD0AFB4F26}"/>
    <cellStyle name="Note 2 2 5 2 2 8" xfId="51896" xr:uid="{08F59EB1-2E39-403F-AC40-27EFB0AD7206}"/>
    <cellStyle name="Note 2 2 5 2 2 9" xfId="5162" xr:uid="{B64F7654-1080-4EA9-B6BA-9C96FB8946A3}"/>
    <cellStyle name="Note 2 2 5 2 3" xfId="5938" xr:uid="{3A918F28-2CD7-4183-9FC8-E26789741E5A}"/>
    <cellStyle name="Note 2 2 5 2 3 2" xfId="12705" xr:uid="{C319FCCB-8CA3-4395-92F5-1EF577B1B0B0}"/>
    <cellStyle name="Note 2 2 5 2 3 2 2" xfId="31494" xr:uid="{39C2C074-E51C-4A78-B1E4-141D3EE0C5E6}"/>
    <cellStyle name="Note 2 2 5 2 3 2 2 2" xfId="50256" xr:uid="{094AE8C6-9B76-422F-9923-06EB8886131B}"/>
    <cellStyle name="Note 2 2 5 2 3 2 3" xfId="22103" xr:uid="{90700C41-119B-4048-BD45-779B3F224EE4}"/>
    <cellStyle name="Note 2 2 5 2 3 2 4" xfId="40875" xr:uid="{355752E9-129A-4CFC-AC19-2858CB63FAFD}"/>
    <cellStyle name="Note 2 2 5 2 3 3" xfId="24985" xr:uid="{202ADDD5-F650-4A2D-9826-D7404E81B2A7}"/>
    <cellStyle name="Note 2 2 5 2 3 3 2" xfId="43747" xr:uid="{F00A2BD1-CAC7-4CE9-8779-F3C4BF005A55}"/>
    <cellStyle name="Note 2 2 5 2 3 4" xfId="15594" xr:uid="{447B214E-AF4D-4799-8F65-4CC350D68328}"/>
    <cellStyle name="Note 2 2 5 2 3 5" xfId="34366" xr:uid="{EA641737-49C0-4D16-B5D8-4E71F37CC5C3}"/>
    <cellStyle name="Note 2 2 5 2 3 6" xfId="54986" xr:uid="{B7FD0B04-74A8-41FA-AE53-2F5CA194A244}"/>
    <cellStyle name="Note 2 2 5 2 3 7" xfId="62821" xr:uid="{F23F2803-63A0-4C8F-9948-EB8097342CE1}"/>
    <cellStyle name="Note 2 2 5 2 4" xfId="4387" xr:uid="{7C9BDA8A-CF97-42AA-AD21-85652403FD84}"/>
    <cellStyle name="Note 2 2 5 2 4 2" xfId="12706" xr:uid="{198C32C7-9CD8-4122-8FF9-5D232F6D2BD8}"/>
    <cellStyle name="Note 2 2 5 2 4 2 2" xfId="31495" xr:uid="{839BD44A-9A6B-4A49-8086-141D8A970F70}"/>
    <cellStyle name="Note 2 2 5 2 4 2 2 2" xfId="50257" xr:uid="{0AF4342B-25AC-4AD8-A37F-C4053482E11F}"/>
    <cellStyle name="Note 2 2 5 2 4 2 3" xfId="22104" xr:uid="{02BCC119-BF59-4E45-B1CA-FD3BE7AD06CF}"/>
    <cellStyle name="Note 2 2 5 2 4 2 4" xfId="40876" xr:uid="{9036C623-6E1D-47DB-8A62-6EBFD09C9148}"/>
    <cellStyle name="Note 2 2 5 2 4 3" xfId="23434" xr:uid="{BD369531-F434-4266-AC84-64F1FFDDE61D}"/>
    <cellStyle name="Note 2 2 5 2 4 3 2" xfId="42197" xr:uid="{97AFFD41-7C85-444A-9C9E-5968DD117990}"/>
    <cellStyle name="Note 2 2 5 2 4 4" xfId="14043" xr:uid="{5768B096-B72E-44F0-A698-B9EC83C331F0}"/>
    <cellStyle name="Note 2 2 5 2 4 5" xfId="32816" xr:uid="{24B3F9BB-C1E6-4B15-89A6-C9C080CE2711}"/>
    <cellStyle name="Note 2 2 5 2 4 6" xfId="54987" xr:uid="{712211EE-3072-4609-8A55-762BB5F2286D}"/>
    <cellStyle name="Note 2 2 5 2 4 7" xfId="62822" xr:uid="{9F027631-EC52-42B1-B643-77A22A5B3DB6}"/>
    <cellStyle name="Note 2 2 5 2 5" xfId="7818" xr:uid="{A61C4BAB-37A2-436A-BCF3-51442D7D7AA0}"/>
    <cellStyle name="Note 2 2 5 2 5 2" xfId="26852" xr:uid="{89ADEB87-2068-4F3A-9BF1-A9B20E50736D}"/>
    <cellStyle name="Note 2 2 5 2 5 2 2" xfId="45614" xr:uid="{5AF6C5CC-8BA2-4906-8E1F-9CAF40E4EB9F}"/>
    <cellStyle name="Note 2 2 5 2 5 3" xfId="17461" xr:uid="{339F23C1-577D-4DFC-B8A4-D98EF92C7B1A}"/>
    <cellStyle name="Note 2 2 5 2 5 4" xfId="36233" xr:uid="{7BE863B8-40E6-4A76-B400-ED5FB0B8A8D9}"/>
    <cellStyle name="Note 2 2 5 2 6" xfId="9547" xr:uid="{B3C7F40D-1D37-40B7-A8BD-F6EC3E93E596}"/>
    <cellStyle name="Note 2 2 5 2 6 2" xfId="28403" xr:uid="{A77E30F4-E381-40C6-9A20-1FF719E5739A}"/>
    <cellStyle name="Note 2 2 5 2 6 2 2" xfId="47165" xr:uid="{E8034E01-E102-428F-A9FC-A7270DB7BABF}"/>
    <cellStyle name="Note 2 2 5 2 6 3" xfId="19012" xr:uid="{63F77925-A53B-4F09-A6D0-756F778A6651}"/>
    <cellStyle name="Note 2 2 5 2 6 4" xfId="37784" xr:uid="{CAE7D980-688B-4E11-8B72-46B742EE1C24}"/>
    <cellStyle name="Note 2 2 5 2 7" xfId="23022" xr:uid="{9D6D0123-0CD9-4B75-B29A-C712F92A140F}"/>
    <cellStyle name="Note 2 2 5 2 7 2" xfId="41789" xr:uid="{FF205258-0EEB-4270-81CC-CF1C4F8DB2FE}"/>
    <cellStyle name="Note 2 2 5 2 8" xfId="13631" xr:uid="{19353A58-D383-42AF-99FD-562F0F4785BA}"/>
    <cellStyle name="Note 2 2 5 2 9" xfId="32408" xr:uid="{92D1606B-710F-4214-8707-CC2B7A945416}"/>
    <cellStyle name="Note 2 2 5 3" xfId="1806" xr:uid="{5CC1F75B-786D-494C-AE0A-5FDDDC07B712}"/>
    <cellStyle name="Note 2 2 5 3 10" xfId="51897" xr:uid="{542DBBD8-3635-4346-856A-54E11D67B89C}"/>
    <cellStyle name="Note 2 2 5 3 11" xfId="3977" xr:uid="{F3F7EBFF-0330-43ED-86F9-43AF2100A2DD}"/>
    <cellStyle name="Note 2 2 5 3 12" xfId="59924" xr:uid="{CE158389-0E97-477C-A2D2-82C16697BA96}"/>
    <cellStyle name="Note 2 2 5 3 2" xfId="3165" xr:uid="{1F1256F1-8CB9-4174-A685-1436AACC95D7}"/>
    <cellStyle name="Note 2 2 5 3 2 10" xfId="59925" xr:uid="{43034C20-B697-416C-9EC5-9E67E7B8EAC9}"/>
    <cellStyle name="Note 2 2 5 3 2 2" xfId="7821" xr:uid="{D98A7A33-166E-4AC6-9E02-1F8B6F14B8DE}"/>
    <cellStyle name="Note 2 2 5 3 2 2 2" xfId="12707" xr:uid="{C2A7F884-EB2C-426F-A8A0-712113CF010E}"/>
    <cellStyle name="Note 2 2 5 3 2 2 2 2" xfId="31496" xr:uid="{A8EEC021-1EC2-4575-BCD6-ED421A799411}"/>
    <cellStyle name="Note 2 2 5 3 2 2 2 2 2" xfId="50258" xr:uid="{C1325181-AD7C-47F9-8043-D4E3AABE130D}"/>
    <cellStyle name="Note 2 2 5 3 2 2 2 3" xfId="22105" xr:uid="{B57C819F-3B1D-4E4F-9D1A-59757F3741B1}"/>
    <cellStyle name="Note 2 2 5 3 2 2 2 4" xfId="40877" xr:uid="{5F4AA241-16BA-42AB-8AB8-E34FB4B78323}"/>
    <cellStyle name="Note 2 2 5 3 2 2 3" xfId="26855" xr:uid="{76DDA73B-494A-49A9-A312-399B0A7156A0}"/>
    <cellStyle name="Note 2 2 5 3 2 2 3 2" xfId="45617" xr:uid="{756327CD-62B7-448C-A622-F0D65FEB5D7D}"/>
    <cellStyle name="Note 2 2 5 3 2 2 4" xfId="17464" xr:uid="{38133923-C14D-44D3-81D4-57EFEEEDBC9B}"/>
    <cellStyle name="Note 2 2 5 3 2 2 5" xfId="36236" xr:uid="{5724FAD8-F441-42E9-85D8-0E8F5C3ABC88}"/>
    <cellStyle name="Note 2 2 5 3 2 2 6" xfId="54988" xr:uid="{B5FE283B-D665-4E18-B07A-8DC91AA0DB3B}"/>
    <cellStyle name="Note 2 2 5 3 2 2 7" xfId="62823" xr:uid="{693C3152-7629-4908-9E07-DA27C4A72835}"/>
    <cellStyle name="Note 2 2 5 3 2 3" xfId="12708" xr:uid="{71C891AD-1335-44BB-AEE0-1C34683C85BD}"/>
    <cellStyle name="Note 2 2 5 3 2 3 2" xfId="31497" xr:uid="{E1F1D2F3-002B-49CE-81D0-A8988E602A7E}"/>
    <cellStyle name="Note 2 2 5 3 2 3 2 2" xfId="50259" xr:uid="{22EA824A-E1CF-40EA-91FF-8C8910C9E9AD}"/>
    <cellStyle name="Note 2 2 5 3 2 3 3" xfId="22106" xr:uid="{7B88053E-23D3-4AB4-8D57-1EE699AA6F12}"/>
    <cellStyle name="Note 2 2 5 3 2 3 4" xfId="40878" xr:uid="{C6EF7B4C-AE27-4E06-8158-1C741E1C36BC}"/>
    <cellStyle name="Note 2 2 5 3 2 3 5" xfId="54989" xr:uid="{9571C54F-DA11-4CE4-8FA9-2B40B7178445}"/>
    <cellStyle name="Note 2 2 5 3 2 3 6" xfId="62824" xr:uid="{1B5EA1F8-3879-49D1-AB9E-4A464C00F366}"/>
    <cellStyle name="Note 2 2 5 3 2 4" xfId="9550" xr:uid="{3BCCA659-DB03-4750-B7F4-12A9D7EB5435}"/>
    <cellStyle name="Note 2 2 5 3 2 4 2" xfId="28406" xr:uid="{121D8C82-5821-4024-8778-C3346A8072A0}"/>
    <cellStyle name="Note 2 2 5 3 2 4 2 2" xfId="47168" xr:uid="{35812C7A-5E43-4279-BA9E-957D5B0D5E01}"/>
    <cellStyle name="Note 2 2 5 3 2 4 3" xfId="19015" xr:uid="{45A73149-CDF9-4A1D-B6CA-726C426C680C}"/>
    <cellStyle name="Note 2 2 5 3 2 4 4" xfId="37787" xr:uid="{C7351654-9D18-4B8A-B824-A3943EC0D14E}"/>
    <cellStyle name="Note 2 2 5 3 2 5" xfId="24427" xr:uid="{BBDE5B6C-40E3-4BCA-831B-E0B2B5E77939}"/>
    <cellStyle name="Note 2 2 5 3 2 5 2" xfId="43190" xr:uid="{1984BFC7-372B-4521-8E77-FE64A7456054}"/>
    <cellStyle name="Note 2 2 5 3 2 6" xfId="15036" xr:uid="{AF83847C-C4CB-46DF-A407-61A9C4766F3D}"/>
    <cellStyle name="Note 2 2 5 3 2 7" xfId="33809" xr:uid="{F41941BB-8AF2-45E5-802D-090706A4A578}"/>
    <cellStyle name="Note 2 2 5 3 2 8" xfId="51898" xr:uid="{D3B62B14-7F76-4F3A-A16F-9A9C1A286D34}"/>
    <cellStyle name="Note 2 2 5 3 2 9" xfId="5380" xr:uid="{7FE44653-042C-405A-A97A-376D0807C68E}"/>
    <cellStyle name="Note 2 2 5 3 3" xfId="6156" xr:uid="{90E864FF-D6BE-41EF-9B20-7E5CD01F1FAF}"/>
    <cellStyle name="Note 2 2 5 3 3 2" xfId="12709" xr:uid="{884B9D0A-F7D6-44AC-BB4F-CC9835F28707}"/>
    <cellStyle name="Note 2 2 5 3 3 2 2" xfId="31498" xr:uid="{4F61664C-0789-410D-94A6-13BFFFBEA09A}"/>
    <cellStyle name="Note 2 2 5 3 3 2 2 2" xfId="50260" xr:uid="{8D5DC13F-3E6A-4B44-A4BE-ED84925FC375}"/>
    <cellStyle name="Note 2 2 5 3 3 2 3" xfId="22107" xr:uid="{BFA14BD4-66C6-479F-9D88-9B7AA8F061E1}"/>
    <cellStyle name="Note 2 2 5 3 3 2 4" xfId="40879" xr:uid="{0BD12D93-B2C0-4257-B5BF-CB2681FDF88F}"/>
    <cellStyle name="Note 2 2 5 3 3 3" xfId="25203" xr:uid="{1A83811C-5882-44FC-9DC8-A3898F474059}"/>
    <cellStyle name="Note 2 2 5 3 3 3 2" xfId="43965" xr:uid="{00DB490E-ECFC-4FBA-8EA0-F0F5D26FCDD8}"/>
    <cellStyle name="Note 2 2 5 3 3 4" xfId="15812" xr:uid="{F7098CC0-656C-4FAA-9B1B-1011671E0B3A}"/>
    <cellStyle name="Note 2 2 5 3 3 5" xfId="34584" xr:uid="{0905C4C7-5F47-4B92-B7EC-8F8B6BCA314F}"/>
    <cellStyle name="Note 2 2 5 3 3 6" xfId="54990" xr:uid="{444C7960-0DCD-4AB2-BF65-946637D25CF3}"/>
    <cellStyle name="Note 2 2 5 3 3 7" xfId="62825" xr:uid="{AFE38021-B9AC-4CB0-8DE3-737ED114C34A}"/>
    <cellStyle name="Note 2 2 5 3 4" xfId="4605" xr:uid="{B6A0DB06-EDF1-468D-BBE3-CD5EF7C61ED1}"/>
    <cellStyle name="Note 2 2 5 3 4 2" xfId="12710" xr:uid="{A4AE0792-BE84-4622-A668-020BFD306D73}"/>
    <cellStyle name="Note 2 2 5 3 4 2 2" xfId="31499" xr:uid="{5AF78EA4-2CE8-4F83-840E-AC04DC9EA424}"/>
    <cellStyle name="Note 2 2 5 3 4 2 2 2" xfId="50261" xr:uid="{C4F3879E-2BE0-4D22-8ABD-5CC283E46783}"/>
    <cellStyle name="Note 2 2 5 3 4 2 3" xfId="22108" xr:uid="{79374FA9-2A2E-4F86-A35B-244533B13A4D}"/>
    <cellStyle name="Note 2 2 5 3 4 2 4" xfId="40880" xr:uid="{83490E98-7ACD-4E4D-9582-60FF7D8027E3}"/>
    <cellStyle name="Note 2 2 5 3 4 3" xfId="23652" xr:uid="{AE4EC9BF-FB8A-47FB-9604-2A547C45365D}"/>
    <cellStyle name="Note 2 2 5 3 4 3 2" xfId="42415" xr:uid="{61C90F94-BEF6-45AA-BFB2-EDF210982D0E}"/>
    <cellStyle name="Note 2 2 5 3 4 4" xfId="14261" xr:uid="{B4D85545-4F4E-46DE-9511-E8F613748DA0}"/>
    <cellStyle name="Note 2 2 5 3 4 5" xfId="33034" xr:uid="{249DFAC8-57B2-43B8-971E-BCACDEFB4F89}"/>
    <cellStyle name="Note 2 2 5 3 4 6" xfId="54991" xr:uid="{D291F49C-0F72-4736-A039-06A731BA386C}"/>
    <cellStyle name="Note 2 2 5 3 4 7" xfId="62826" xr:uid="{36573F7B-F56F-440F-9265-8A2CA8B67A0F}"/>
    <cellStyle name="Note 2 2 5 3 5" xfId="7820" xr:uid="{9F2D0861-9FC4-4096-BEEC-561B19341E82}"/>
    <cellStyle name="Note 2 2 5 3 5 2" xfId="26854" xr:uid="{8F1F943A-A6AC-4C61-AF88-776848E47310}"/>
    <cellStyle name="Note 2 2 5 3 5 2 2" xfId="45616" xr:uid="{36ACA53E-C398-4541-9EF1-E6C2ACFA3083}"/>
    <cellStyle name="Note 2 2 5 3 5 3" xfId="17463" xr:uid="{26505963-0650-4824-BD18-2DF924DD283F}"/>
    <cellStyle name="Note 2 2 5 3 5 4" xfId="36235" xr:uid="{BA25E546-F87A-415E-B3C0-142F09EDC8D0}"/>
    <cellStyle name="Note 2 2 5 3 6" xfId="9549" xr:uid="{8460228B-CBDC-43E4-BCC5-3B60C8B61460}"/>
    <cellStyle name="Note 2 2 5 3 6 2" xfId="28405" xr:uid="{7A507454-2351-4647-8AA6-88DFB8CCCF2D}"/>
    <cellStyle name="Note 2 2 5 3 6 2 2" xfId="47167" xr:uid="{DFD4A5DA-58E8-4D48-9AFA-F1FBE14506BB}"/>
    <cellStyle name="Note 2 2 5 3 6 3" xfId="19014" xr:uid="{BF1D3B85-3ED4-4484-9EB5-918A447ACAB6}"/>
    <cellStyle name="Note 2 2 5 3 6 4" xfId="37786" xr:uid="{5C662557-643B-4464-B7F5-612307A201D4}"/>
    <cellStyle name="Note 2 2 5 3 7" xfId="23023" xr:uid="{892BED88-4A93-4FBB-86EB-3D44A44D816F}"/>
    <cellStyle name="Note 2 2 5 3 7 2" xfId="41790" xr:uid="{A7FA55A2-DB58-4C4B-82D0-4BA9309037EF}"/>
    <cellStyle name="Note 2 2 5 3 8" xfId="13632" xr:uid="{B75593B3-FC1C-4F18-8A27-59BEFBEAE08D}"/>
    <cellStyle name="Note 2 2 5 3 9" xfId="32409" xr:uid="{2EB06FEF-ABDD-405C-97E3-0B4E6FB58E81}"/>
    <cellStyle name="Note 2 2 5 4" xfId="1600" xr:uid="{A53EC521-C028-460C-83ED-46E035A4C835}"/>
    <cellStyle name="Note 2 2 5 4 10" xfId="59926" xr:uid="{F1059DE6-1D4C-4765-8C02-7C0637C05BEC}"/>
    <cellStyle name="Note 2 2 5 4 2" xfId="7822" xr:uid="{38FF5558-D305-482B-8761-F20CCBB04470}"/>
    <cellStyle name="Note 2 2 5 4 2 2" xfId="12711" xr:uid="{37BE5DF0-493A-4680-8FCE-7CDBFA44F15A}"/>
    <cellStyle name="Note 2 2 5 4 2 2 2" xfId="31500" xr:uid="{25D42E9F-7325-4ECE-BE0F-C519D349369C}"/>
    <cellStyle name="Note 2 2 5 4 2 2 2 2" xfId="50262" xr:uid="{E0434FE7-71FA-4C8F-8692-BB01D2E93011}"/>
    <cellStyle name="Note 2 2 5 4 2 2 3" xfId="22109" xr:uid="{5BC13FF8-5393-4117-BEC4-E9525179E6E9}"/>
    <cellStyle name="Note 2 2 5 4 2 2 4" xfId="40881" xr:uid="{2F81C77B-D282-4502-B5BC-3B58CCED323F}"/>
    <cellStyle name="Note 2 2 5 4 2 3" xfId="26856" xr:uid="{678C579C-F94E-451B-ABFA-5BC3EB03D44B}"/>
    <cellStyle name="Note 2 2 5 4 2 3 2" xfId="45618" xr:uid="{A8DE9F99-F402-48D7-8180-15A45621CDA3}"/>
    <cellStyle name="Note 2 2 5 4 2 4" xfId="17465" xr:uid="{8B160F5B-22E7-48D6-BC4A-03D4133AB94C}"/>
    <cellStyle name="Note 2 2 5 4 2 5" xfId="36237" xr:uid="{CDAB810D-8F3B-4497-ACE2-6B5C12844B41}"/>
    <cellStyle name="Note 2 2 5 4 2 6" xfId="54992" xr:uid="{A0793CEB-DEDB-448A-8594-98C46A0BEE35}"/>
    <cellStyle name="Note 2 2 5 4 2 7" xfId="62827" xr:uid="{292DED16-B2DF-4646-BA9B-D6DE61CA7994}"/>
    <cellStyle name="Note 2 2 5 4 3" xfId="12712" xr:uid="{A44BEB0D-6A8C-49CF-A1B4-E9F6B2408A4F}"/>
    <cellStyle name="Note 2 2 5 4 3 2" xfId="31501" xr:uid="{92BDEC5B-1315-465A-9CB7-402FC1591085}"/>
    <cellStyle name="Note 2 2 5 4 3 2 2" xfId="50263" xr:uid="{17D9C08D-AB9B-4B6E-8622-21E2AD4D206C}"/>
    <cellStyle name="Note 2 2 5 4 3 3" xfId="22110" xr:uid="{22E9B524-15ED-40AE-B39E-1EEA2D789BFF}"/>
    <cellStyle name="Note 2 2 5 4 3 4" xfId="40882" xr:uid="{3BC40461-D6F3-493C-993C-07266ABDB952}"/>
    <cellStyle name="Note 2 2 5 4 3 5" xfId="54993" xr:uid="{7FF27B89-27E8-4E89-905F-25179F45A041}"/>
    <cellStyle name="Note 2 2 5 4 3 6" xfId="62828" xr:uid="{2F7CE5EE-1341-48A2-A6A3-B83D49A989AA}"/>
    <cellStyle name="Note 2 2 5 4 4" xfId="9551" xr:uid="{4C4F6296-3B6D-4AED-A7D4-BCEB99BF5722}"/>
    <cellStyle name="Note 2 2 5 4 4 2" xfId="28407" xr:uid="{F40C6C4D-7016-4497-9EB3-64F24F739DAC}"/>
    <cellStyle name="Note 2 2 5 4 4 2 2" xfId="47169" xr:uid="{CF8F4AE3-7467-43E8-80B1-C6E693B2071D}"/>
    <cellStyle name="Note 2 2 5 4 4 3" xfId="19016" xr:uid="{389E428D-B1BD-4E1B-A618-28802057614D}"/>
    <cellStyle name="Note 2 2 5 4 4 4" xfId="37788" xr:uid="{FAA67998-9269-46BB-B4FD-CCFE2AB2D7C2}"/>
    <cellStyle name="Note 2 2 5 4 5" xfId="23994" xr:uid="{FDF51389-BBAB-497B-9A90-C63E02F92552}"/>
    <cellStyle name="Note 2 2 5 4 5 2" xfId="42757" xr:uid="{80A74998-2ED1-449D-8A9A-571811F4096A}"/>
    <cellStyle name="Note 2 2 5 4 6" xfId="14603" xr:uid="{AAFD2FF0-AE55-42B8-A5D6-C20405D5C358}"/>
    <cellStyle name="Note 2 2 5 4 7" xfId="33376" xr:uid="{516564F6-1346-4940-9A84-EF4B08D6E3FD}"/>
    <cellStyle name="Note 2 2 5 4 8" xfId="51899" xr:uid="{A6658F54-6792-4B35-A981-ECDE61A0679D}"/>
    <cellStyle name="Note 2 2 5 4 9" xfId="4947" xr:uid="{5DA5AA6C-02CC-4E38-B663-179844D2E723}"/>
    <cellStyle name="Note 2 2 5 5" xfId="5723" xr:uid="{EA8B489D-29D1-46BE-A14A-320433568D91}"/>
    <cellStyle name="Note 2 2 5 5 2" xfId="12713" xr:uid="{88D32ED2-F465-4190-9B89-AE6D4DCE788E}"/>
    <cellStyle name="Note 2 2 5 5 2 2" xfId="31502" xr:uid="{26E6FD61-66BB-4FAA-BEDD-548533143C19}"/>
    <cellStyle name="Note 2 2 5 5 2 2 2" xfId="50264" xr:uid="{0D473160-D0F1-4119-9DB5-847F0E2E0F57}"/>
    <cellStyle name="Note 2 2 5 5 2 3" xfId="22111" xr:uid="{3C2F2B2E-2BD3-44BC-AB42-430FBFC0C5B1}"/>
    <cellStyle name="Note 2 2 5 5 2 4" xfId="40883" xr:uid="{ED4A0A77-7204-4BFF-90B7-8FC7AACD8B07}"/>
    <cellStyle name="Note 2 2 5 5 3" xfId="24770" xr:uid="{8141F34E-932C-443B-A70A-56A873821F7A}"/>
    <cellStyle name="Note 2 2 5 5 3 2" xfId="43532" xr:uid="{40CEAED2-3F2A-4D38-82A6-7E7DE46D3068}"/>
    <cellStyle name="Note 2 2 5 5 4" xfId="15379" xr:uid="{2B9992EE-F757-44B1-8413-7B38816C0539}"/>
    <cellStyle name="Note 2 2 5 5 5" xfId="34151" xr:uid="{1CDCACDD-5CCC-406F-954C-80C9C21ED397}"/>
    <cellStyle name="Note 2 2 5 5 6" xfId="54994" xr:uid="{62E292CF-A6B6-429D-918D-9B85DDC92E39}"/>
    <cellStyle name="Note 2 2 5 5 7" xfId="62829" xr:uid="{6E91964D-EDBD-446E-8770-217E5282AA58}"/>
    <cellStyle name="Note 2 2 5 6" xfId="4172" xr:uid="{D3AB17E5-5F4F-4B67-8E17-4760B00B423A}"/>
    <cellStyle name="Note 2 2 5 6 2" xfId="12714" xr:uid="{D7074003-4B8B-4493-9879-9349018172D2}"/>
    <cellStyle name="Note 2 2 5 6 2 2" xfId="31503" xr:uid="{BAF7186A-592E-458B-A0E8-852C5042C543}"/>
    <cellStyle name="Note 2 2 5 6 2 2 2" xfId="50265" xr:uid="{EE309313-0BC0-4816-A2F7-86E438E19263}"/>
    <cellStyle name="Note 2 2 5 6 2 3" xfId="22112" xr:uid="{EB5301B7-8FB6-43AE-8E46-BE44FC708D82}"/>
    <cellStyle name="Note 2 2 5 6 2 4" xfId="40884" xr:uid="{453DA10B-7FD1-4BD8-BF68-70C38E42A3DC}"/>
    <cellStyle name="Note 2 2 5 6 3" xfId="23219" xr:uid="{1460AE0B-AD21-43E9-B71F-DA618DA9FA70}"/>
    <cellStyle name="Note 2 2 5 6 3 2" xfId="41982" xr:uid="{931C3797-173D-4580-8A66-DC7731AF1FBA}"/>
    <cellStyle name="Note 2 2 5 6 4" xfId="13828" xr:uid="{0A70147E-FBA8-42A3-8667-1787D16CE0BA}"/>
    <cellStyle name="Note 2 2 5 6 5" xfId="32601" xr:uid="{2235DB1E-021F-4516-B09B-7D5718B028E0}"/>
    <cellStyle name="Note 2 2 5 6 6" xfId="54995" xr:uid="{C24D546D-7D6B-41C7-AAED-0CD21F920E46}"/>
    <cellStyle name="Note 2 2 5 6 7" xfId="62830" xr:uid="{C032D7C0-0875-4662-8AC2-C194972A27DE}"/>
    <cellStyle name="Note 2 2 5 7" xfId="7817" xr:uid="{342C9A21-5DAE-4914-8C9D-34AAA159C137}"/>
    <cellStyle name="Note 2 2 5 7 2" xfId="26851" xr:uid="{671172E7-6D2D-4012-94CA-D2BBBE1A1B1E}"/>
    <cellStyle name="Note 2 2 5 7 2 2" xfId="45613" xr:uid="{F42BCF7F-E15F-4FE7-A9DA-716678653FD6}"/>
    <cellStyle name="Note 2 2 5 7 3" xfId="17460" xr:uid="{65B4434F-0F4A-4925-B7A3-0A82BA936D49}"/>
    <cellStyle name="Note 2 2 5 7 4" xfId="36232" xr:uid="{E877011C-1269-4C42-8074-A0BC696B49E8}"/>
    <cellStyle name="Note 2 2 5 8" xfId="9546" xr:uid="{E84DB02F-E744-4333-8982-AE1A7E241013}"/>
    <cellStyle name="Note 2 2 5 8 2" xfId="28402" xr:uid="{9A0A6972-2517-427D-A6F7-6E712D34287A}"/>
    <cellStyle name="Note 2 2 5 8 2 2" xfId="47164" xr:uid="{2D663CE7-99AC-4675-B158-3D71D424E34F}"/>
    <cellStyle name="Note 2 2 5 8 3" xfId="19011" xr:uid="{C35E41DC-1FBE-4B3C-9FF4-B4D4A0967D14}"/>
    <cellStyle name="Note 2 2 5 8 4" xfId="37783" xr:uid="{01148924-ECC9-46DF-9D7D-AA9F121F9C33}"/>
    <cellStyle name="Note 2 2 5 9" xfId="23021" xr:uid="{EC6AAD33-4C30-4273-BAC7-4FE78727E4D7}"/>
    <cellStyle name="Note 2 2 5 9 2" xfId="41788" xr:uid="{81524703-46E5-4C19-A0C4-FE0661A470D4}"/>
    <cellStyle name="Note 2 2 6" xfId="1230" xr:uid="{19620ED0-524B-4CAE-AA97-E0270E28E2EF}"/>
    <cellStyle name="Note 2 2 6 10" xfId="13633" xr:uid="{E50CD07F-0113-45F8-BCCD-A037EC6A51F8}"/>
    <cellStyle name="Note 2 2 6 11" xfId="32410" xr:uid="{16CFC5E4-4248-4C0F-BBE5-8DEC66C48302}"/>
    <cellStyle name="Note 2 2 6 12" xfId="51900" xr:uid="{8CF5F6C2-D44B-4449-ACC5-22E656B264E8}"/>
    <cellStyle name="Note 2 2 6 13" xfId="3978" xr:uid="{05B650F0-87CD-4D3E-A83B-03A63BB4B365}"/>
    <cellStyle name="Note 2 2 6 14" xfId="59927" xr:uid="{3DBA1F8E-0CA2-47C5-9049-F954693A3804}"/>
    <cellStyle name="Note 2 2 6 2" xfId="1436" xr:uid="{C85A2299-97B0-428C-835A-898667942A5B}"/>
    <cellStyle name="Note 2 2 6 2 10" xfId="51901" xr:uid="{48835B84-B7EB-4478-A73A-39D2335EE09C}"/>
    <cellStyle name="Note 2 2 6 2 11" xfId="3979" xr:uid="{A614ED33-7E94-4F30-81EA-A703F68C8D53}"/>
    <cellStyle name="Note 2 2 6 2 12" xfId="59928" xr:uid="{CD0C6E2A-934A-43FC-AAE3-C9AA814A3550}"/>
    <cellStyle name="Note 2 2 6 2 2" xfId="2094" xr:uid="{0B64F0C8-1718-4036-8797-2DBDEFEDC06C}"/>
    <cellStyle name="Note 2 2 6 2 2 10" xfId="59929" xr:uid="{1062A286-1BD8-4420-A3FF-5EE2A6E6896B}"/>
    <cellStyle name="Note 2 2 6 2 2 2" xfId="7825" xr:uid="{485FEC1B-776A-4243-ABD5-EFB5BFFBE113}"/>
    <cellStyle name="Note 2 2 6 2 2 2 2" xfId="12715" xr:uid="{86921143-3DA4-43CD-B85B-B3FD1733D411}"/>
    <cellStyle name="Note 2 2 6 2 2 2 2 2" xfId="31504" xr:uid="{75B4CCA3-4821-416D-97C5-14CD361A2BDC}"/>
    <cellStyle name="Note 2 2 6 2 2 2 2 2 2" xfId="50266" xr:uid="{B1359F8C-4888-4819-9497-087AED260E05}"/>
    <cellStyle name="Note 2 2 6 2 2 2 2 3" xfId="22113" xr:uid="{203772CE-2479-4079-B645-E6967C47C237}"/>
    <cellStyle name="Note 2 2 6 2 2 2 2 4" xfId="40885" xr:uid="{A47968DF-C405-421D-90EB-11111AB7D58B}"/>
    <cellStyle name="Note 2 2 6 2 2 2 3" xfId="26859" xr:uid="{86790AE1-2D98-4C19-A897-B48AB1A539B9}"/>
    <cellStyle name="Note 2 2 6 2 2 2 3 2" xfId="45621" xr:uid="{E4A6F3AA-76C7-4DD0-8E0B-DD2E43EC7A5B}"/>
    <cellStyle name="Note 2 2 6 2 2 2 4" xfId="17468" xr:uid="{6B1E507D-D7E8-407A-A623-3A2068277EFF}"/>
    <cellStyle name="Note 2 2 6 2 2 2 5" xfId="36240" xr:uid="{1EA8179E-0BB2-4879-936E-0EC9901F1854}"/>
    <cellStyle name="Note 2 2 6 2 2 2 6" xfId="54996" xr:uid="{50E06D7E-A508-4745-A589-484FBFEA3C33}"/>
    <cellStyle name="Note 2 2 6 2 2 2 7" xfId="62831" xr:uid="{0400A825-20D0-426A-9EEC-1A661084FB71}"/>
    <cellStyle name="Note 2 2 6 2 2 3" xfId="12716" xr:uid="{633165FF-3941-4EBA-9D08-C5C07373D367}"/>
    <cellStyle name="Note 2 2 6 2 2 3 2" xfId="31505" xr:uid="{0ADB2612-7F8B-4AF4-959A-BFCDEB50FEB7}"/>
    <cellStyle name="Note 2 2 6 2 2 3 2 2" xfId="50267" xr:uid="{A07DC65C-EC21-48FD-A683-1AEDF6428A0C}"/>
    <cellStyle name="Note 2 2 6 2 2 3 3" xfId="22114" xr:uid="{2FACE71E-889C-4B6F-BE9B-E5C51A8BCE6D}"/>
    <cellStyle name="Note 2 2 6 2 2 3 4" xfId="40886" xr:uid="{A3147AF8-B32C-4233-8233-4C47784795D7}"/>
    <cellStyle name="Note 2 2 6 2 2 3 5" xfId="54997" xr:uid="{C90CB593-A855-4CD1-AC4F-117B6C44ABF0}"/>
    <cellStyle name="Note 2 2 6 2 2 3 6" xfId="62832" xr:uid="{7D0D6BF0-3BD9-4F3E-9199-9A1E31034977}"/>
    <cellStyle name="Note 2 2 6 2 2 4" xfId="9554" xr:uid="{740C0E30-812B-4117-BE66-2193E9BA5243}"/>
    <cellStyle name="Note 2 2 6 2 2 4 2" xfId="28410" xr:uid="{DD6C56DB-2B99-415E-AFCC-6F2680469A48}"/>
    <cellStyle name="Note 2 2 6 2 2 4 2 2" xfId="47172" xr:uid="{DF424E9F-F8C2-4918-B111-D131C975D62E}"/>
    <cellStyle name="Note 2 2 6 2 2 4 3" xfId="19019" xr:uid="{96639251-A49F-44C9-8295-E0A4D9F3BD5A}"/>
    <cellStyle name="Note 2 2 6 2 2 4 4" xfId="37791" xr:uid="{326A92A7-14BF-4DB1-919E-983F57FB808A}"/>
    <cellStyle name="Note 2 2 6 2 2 5" xfId="24252" xr:uid="{FC65BD48-66E5-4DCD-B755-D3FACAE59AF4}"/>
    <cellStyle name="Note 2 2 6 2 2 5 2" xfId="43015" xr:uid="{0A404725-FB13-4DA6-9FFE-FC64279A1965}"/>
    <cellStyle name="Note 2 2 6 2 2 6" xfId="14861" xr:uid="{604009DE-2B6D-4834-AAC3-9F025691C138}"/>
    <cellStyle name="Note 2 2 6 2 2 7" xfId="33634" xr:uid="{229764E1-5A02-495E-AACC-5E4F55184E7C}"/>
    <cellStyle name="Note 2 2 6 2 2 8" xfId="51902" xr:uid="{685A1624-933D-4198-97D0-5DB89B753AB4}"/>
    <cellStyle name="Note 2 2 6 2 2 9" xfId="5205" xr:uid="{B77BF530-7167-4C33-9D8A-2EA0032BC220}"/>
    <cellStyle name="Note 2 2 6 2 3" xfId="5981" xr:uid="{FABD1C70-344D-40A9-9F42-809279148630}"/>
    <cellStyle name="Note 2 2 6 2 3 2" xfId="12717" xr:uid="{17D6E151-AFBD-4D3C-998D-4FD4E8A24E06}"/>
    <cellStyle name="Note 2 2 6 2 3 2 2" xfId="31506" xr:uid="{F4BFC7CB-7651-4C87-B079-C2B8543AE500}"/>
    <cellStyle name="Note 2 2 6 2 3 2 2 2" xfId="50268" xr:uid="{6E91AD21-C895-49A8-929C-F853D3F1278D}"/>
    <cellStyle name="Note 2 2 6 2 3 2 3" xfId="22115" xr:uid="{8EDAF2E9-4A3A-459D-ADE1-3AB9E07C2FC6}"/>
    <cellStyle name="Note 2 2 6 2 3 2 4" xfId="40887" xr:uid="{7DD512D3-B1FB-4FE4-8F77-6EAFE737AF5B}"/>
    <cellStyle name="Note 2 2 6 2 3 3" xfId="25028" xr:uid="{95BDEC81-50E0-4E04-8449-2770CE4B7E16}"/>
    <cellStyle name="Note 2 2 6 2 3 3 2" xfId="43790" xr:uid="{DBC8EB34-3501-43D9-B64B-6248C5C766D0}"/>
    <cellStyle name="Note 2 2 6 2 3 4" xfId="15637" xr:uid="{2BCF7583-7F28-4B69-A324-C5349D9B4CD7}"/>
    <cellStyle name="Note 2 2 6 2 3 5" xfId="34409" xr:uid="{3D38F3DE-3698-40E5-BB73-94A9C20BBD47}"/>
    <cellStyle name="Note 2 2 6 2 3 6" xfId="54998" xr:uid="{9E6CE191-381C-4513-9ABB-2E211335FF23}"/>
    <cellStyle name="Note 2 2 6 2 3 7" xfId="62833" xr:uid="{7FEFEE2B-C9A4-4F86-8E85-F2BA9BC237AE}"/>
    <cellStyle name="Note 2 2 6 2 4" xfId="4430" xr:uid="{04EB3FE1-813C-4134-B5B7-1C9739B2B954}"/>
    <cellStyle name="Note 2 2 6 2 4 2" xfId="12718" xr:uid="{7A0F6BE1-FE15-48BB-8710-7CE02C6760BF}"/>
    <cellStyle name="Note 2 2 6 2 4 2 2" xfId="31507" xr:uid="{981C4C35-7790-4872-BC46-7D4C68A7047C}"/>
    <cellStyle name="Note 2 2 6 2 4 2 2 2" xfId="50269" xr:uid="{1AA470BB-BF7C-46A6-8725-CDF9264D6606}"/>
    <cellStyle name="Note 2 2 6 2 4 2 3" xfId="22116" xr:uid="{809165CA-BB70-463D-9102-D97466937598}"/>
    <cellStyle name="Note 2 2 6 2 4 2 4" xfId="40888" xr:uid="{210BDA86-C827-4BA2-AEAF-E527F700A6E5}"/>
    <cellStyle name="Note 2 2 6 2 4 3" xfId="23477" xr:uid="{069F9F0F-2E13-47CD-9296-21027944CA93}"/>
    <cellStyle name="Note 2 2 6 2 4 3 2" xfId="42240" xr:uid="{FDA52611-8496-4F16-BE3E-5A04DC64D880}"/>
    <cellStyle name="Note 2 2 6 2 4 4" xfId="14086" xr:uid="{37BEAD77-15E0-47D7-BF56-E1C262E30F54}"/>
    <cellStyle name="Note 2 2 6 2 4 5" xfId="32859" xr:uid="{C977984F-C33B-4019-88DF-00B1C591C2B2}"/>
    <cellStyle name="Note 2 2 6 2 4 6" xfId="54999" xr:uid="{26BB8F4B-785F-408F-94E1-A56F41FFD214}"/>
    <cellStyle name="Note 2 2 6 2 4 7" xfId="62834" xr:uid="{F380DAD8-0CC1-471B-BD46-53C40B7C8364}"/>
    <cellStyle name="Note 2 2 6 2 5" xfId="7824" xr:uid="{2E4B7DF0-F9F5-4994-8414-05D2427F0B82}"/>
    <cellStyle name="Note 2 2 6 2 5 2" xfId="26858" xr:uid="{A14DD1EC-EF43-40F3-86A2-F9838CB20F38}"/>
    <cellStyle name="Note 2 2 6 2 5 2 2" xfId="45620" xr:uid="{DD9A6224-A7EA-48B7-B7D4-4FA03FAB6E8F}"/>
    <cellStyle name="Note 2 2 6 2 5 3" xfId="17467" xr:uid="{D0E852D3-ED2B-4B78-B039-AACEC22A4191}"/>
    <cellStyle name="Note 2 2 6 2 5 4" xfId="36239" xr:uid="{EB61097C-7133-4919-AF8D-2825683AA553}"/>
    <cellStyle name="Note 2 2 6 2 6" xfId="9553" xr:uid="{F4D9BB50-345A-45EA-8E9D-30C2DB234E87}"/>
    <cellStyle name="Note 2 2 6 2 6 2" xfId="28409" xr:uid="{E47D43E8-881D-4A70-8325-4C5567FE2FDC}"/>
    <cellStyle name="Note 2 2 6 2 6 2 2" xfId="47171" xr:uid="{B491ABAB-3548-4270-9D38-716D5B8C0420}"/>
    <cellStyle name="Note 2 2 6 2 6 3" xfId="19018" xr:uid="{4C42B740-3451-4BB9-9CD2-A98E186F570D}"/>
    <cellStyle name="Note 2 2 6 2 6 4" xfId="37790" xr:uid="{2DD47686-ED18-4516-826A-4BB5E4251049}"/>
    <cellStyle name="Note 2 2 6 2 7" xfId="23025" xr:uid="{6041E3DA-2DA3-4DD4-910E-6117025A2BCA}"/>
    <cellStyle name="Note 2 2 6 2 7 2" xfId="41792" xr:uid="{F802AFD2-76F8-412D-9F54-B313C6C61632}"/>
    <cellStyle name="Note 2 2 6 2 8" xfId="13634" xr:uid="{971F63A1-3457-4EB9-9F27-B4F47C375D06}"/>
    <cellStyle name="Note 2 2 6 2 9" xfId="32411" xr:uid="{99F5D524-AB37-457D-BE23-12FF71C23ECA}"/>
    <cellStyle name="Note 2 2 6 3" xfId="1888" xr:uid="{43B044D7-4D2A-4BA2-BCA2-A7D43B0DEE09}"/>
    <cellStyle name="Note 2 2 6 3 10" xfId="51903" xr:uid="{3619E126-D3B4-4406-B12A-AB1C27161D8C}"/>
    <cellStyle name="Note 2 2 6 3 11" xfId="3980" xr:uid="{06656E77-1FC5-435D-9C5C-2FA488319FDD}"/>
    <cellStyle name="Note 2 2 6 3 12" xfId="59930" xr:uid="{B5F81735-F454-4E3A-80FF-36A8B379E96C}"/>
    <cellStyle name="Note 2 2 6 3 2" xfId="3166" xr:uid="{89A9ACEF-3A51-47C4-878C-836B5E6F293B}"/>
    <cellStyle name="Note 2 2 6 3 2 10" xfId="59931" xr:uid="{0EE39A22-9AC1-4495-9117-44B16CFA1018}"/>
    <cellStyle name="Note 2 2 6 3 2 2" xfId="7827" xr:uid="{EEEF0AF0-53B1-447C-BAFC-9606893DD97B}"/>
    <cellStyle name="Note 2 2 6 3 2 2 2" xfId="12719" xr:uid="{7BDD4CDF-6F79-49CE-9EEA-DC893721C2AC}"/>
    <cellStyle name="Note 2 2 6 3 2 2 2 2" xfId="31508" xr:uid="{935ECA78-8F16-4B55-8C8F-E25D4449811C}"/>
    <cellStyle name="Note 2 2 6 3 2 2 2 2 2" xfId="50270" xr:uid="{E923F6EE-FF67-40F9-B617-3E2B9EDA3D49}"/>
    <cellStyle name="Note 2 2 6 3 2 2 2 3" xfId="22117" xr:uid="{43859EBF-0A3E-48F2-B2F5-88E4EB7FD420}"/>
    <cellStyle name="Note 2 2 6 3 2 2 2 4" xfId="40889" xr:uid="{33AE9BE4-3337-4A65-9C90-6688F2A9C1B8}"/>
    <cellStyle name="Note 2 2 6 3 2 2 3" xfId="26861" xr:uid="{2ECD963B-8CCA-4A7E-AA28-BBE66C79F05A}"/>
    <cellStyle name="Note 2 2 6 3 2 2 3 2" xfId="45623" xr:uid="{CFE957D9-64E4-4C23-8957-F65FD2210F29}"/>
    <cellStyle name="Note 2 2 6 3 2 2 4" xfId="17470" xr:uid="{3AD4CBEC-27B7-420E-BB3A-EAA909F4EF9C}"/>
    <cellStyle name="Note 2 2 6 3 2 2 5" xfId="36242" xr:uid="{BF78595C-496F-4503-8F82-788369B6CECA}"/>
    <cellStyle name="Note 2 2 6 3 2 2 6" xfId="55000" xr:uid="{C8E42D49-19E5-465E-A7DE-3C42B74578FC}"/>
    <cellStyle name="Note 2 2 6 3 2 2 7" xfId="62835" xr:uid="{DF1880A1-E6E3-472C-B6B8-5929BADE1CDB}"/>
    <cellStyle name="Note 2 2 6 3 2 3" xfId="12720" xr:uid="{B04B060A-A530-414D-9E39-2E3808C40E6F}"/>
    <cellStyle name="Note 2 2 6 3 2 3 2" xfId="31509" xr:uid="{B353FCBB-B5AE-47D7-89D9-88621B8B9016}"/>
    <cellStyle name="Note 2 2 6 3 2 3 2 2" xfId="50271" xr:uid="{EFB42E58-6492-45F3-B0B3-4B1054BC18A8}"/>
    <cellStyle name="Note 2 2 6 3 2 3 3" xfId="22118" xr:uid="{D528CB3F-56CD-499F-A79D-FDF868F2492F}"/>
    <cellStyle name="Note 2 2 6 3 2 3 4" xfId="40890" xr:uid="{1B04FEB9-5247-4B0C-A2B8-A1F5E996D115}"/>
    <cellStyle name="Note 2 2 6 3 2 3 5" xfId="55001" xr:uid="{4CF68E27-051C-4E3C-BE08-89630D84ABAA}"/>
    <cellStyle name="Note 2 2 6 3 2 3 6" xfId="62836" xr:uid="{33D5F396-7A34-43F1-B025-2D73723C6932}"/>
    <cellStyle name="Note 2 2 6 3 2 4" xfId="9556" xr:uid="{C8EF4585-3341-4457-B3DE-C6A53C001FED}"/>
    <cellStyle name="Note 2 2 6 3 2 4 2" xfId="28412" xr:uid="{04E43364-EA8B-4D34-BECB-F08594A83791}"/>
    <cellStyle name="Note 2 2 6 3 2 4 2 2" xfId="47174" xr:uid="{AD1C8775-9C69-484A-B0B5-477C89B1CA4F}"/>
    <cellStyle name="Note 2 2 6 3 2 4 3" xfId="19021" xr:uid="{90966608-845E-4EE2-8E60-289E8D02ADCA}"/>
    <cellStyle name="Note 2 2 6 3 2 4 4" xfId="37793" xr:uid="{69C5B65C-C616-4062-9702-9B36E0A2F9C1}"/>
    <cellStyle name="Note 2 2 6 3 2 5" xfId="24470" xr:uid="{5E7AEB41-2C7F-40C7-8A3F-9693838E357E}"/>
    <cellStyle name="Note 2 2 6 3 2 5 2" xfId="43233" xr:uid="{2A4963CB-4E3F-4201-9D8B-01F507773844}"/>
    <cellStyle name="Note 2 2 6 3 2 6" xfId="15079" xr:uid="{D5CC9ACE-4FB8-442C-AF1E-B77D8802B928}"/>
    <cellStyle name="Note 2 2 6 3 2 7" xfId="33852" xr:uid="{836E79CA-6EF3-4EDA-A745-2C3AB7467571}"/>
    <cellStyle name="Note 2 2 6 3 2 8" xfId="51904" xr:uid="{67D75ADF-1C3B-42BE-B454-98441697DB7C}"/>
    <cellStyle name="Note 2 2 6 3 2 9" xfId="5423" xr:uid="{FD5E9808-4F63-4464-BA75-9B6BCE992AE3}"/>
    <cellStyle name="Note 2 2 6 3 3" xfId="6199" xr:uid="{596851D6-DB2E-46C3-ABE1-13596F089347}"/>
    <cellStyle name="Note 2 2 6 3 3 2" xfId="12721" xr:uid="{08A4A44E-8AC3-489E-83C8-DA460B3CEB48}"/>
    <cellStyle name="Note 2 2 6 3 3 2 2" xfId="31510" xr:uid="{7E893C60-AD79-49CD-B427-C353FC72EFAA}"/>
    <cellStyle name="Note 2 2 6 3 3 2 2 2" xfId="50272" xr:uid="{5B2615B8-A130-4D8B-AB7C-8E5AE7CEE229}"/>
    <cellStyle name="Note 2 2 6 3 3 2 3" xfId="22119" xr:uid="{0233F04F-8EE2-4847-A19F-348E5D1E8700}"/>
    <cellStyle name="Note 2 2 6 3 3 2 4" xfId="40891" xr:uid="{93785BF9-CDD9-4A5A-9240-EF336F92C267}"/>
    <cellStyle name="Note 2 2 6 3 3 3" xfId="25246" xr:uid="{8E616756-138C-4AAA-B987-5AC622186C54}"/>
    <cellStyle name="Note 2 2 6 3 3 3 2" xfId="44008" xr:uid="{3C04597D-53C7-4FFE-ADCB-4CA17CBE38AA}"/>
    <cellStyle name="Note 2 2 6 3 3 4" xfId="15855" xr:uid="{D616FE0F-3EA3-433F-BF6D-6DDED991349E}"/>
    <cellStyle name="Note 2 2 6 3 3 5" xfId="34627" xr:uid="{5044F9F2-D2CE-416F-A51E-79D7A578D21A}"/>
    <cellStyle name="Note 2 2 6 3 3 6" xfId="55002" xr:uid="{364D4A92-601C-4A35-B170-99A2955B3D5B}"/>
    <cellStyle name="Note 2 2 6 3 3 7" xfId="62837" xr:uid="{9ADAF9A4-0FF3-4038-A4CC-E5B9DB736104}"/>
    <cellStyle name="Note 2 2 6 3 4" xfId="4648" xr:uid="{0989FEA0-7335-47C8-B484-0CF2CFE147F8}"/>
    <cellStyle name="Note 2 2 6 3 4 2" xfId="12722" xr:uid="{74026B6F-F207-419E-AF94-B610B073ACA4}"/>
    <cellStyle name="Note 2 2 6 3 4 2 2" xfId="31511" xr:uid="{9FA9E128-6189-4668-B29E-1092EF8F1489}"/>
    <cellStyle name="Note 2 2 6 3 4 2 2 2" xfId="50273" xr:uid="{05B93289-ADAF-4B5C-86A5-80E6DCD36E05}"/>
    <cellStyle name="Note 2 2 6 3 4 2 3" xfId="22120" xr:uid="{D36CD911-B541-4376-B1D8-8A3B3D6F657A}"/>
    <cellStyle name="Note 2 2 6 3 4 2 4" xfId="40892" xr:uid="{345F6DF9-FB4C-4980-8B7C-F38EFEFF6F07}"/>
    <cellStyle name="Note 2 2 6 3 4 3" xfId="23695" xr:uid="{313F6D87-5C7F-48ED-95A1-8EDE0084FCFB}"/>
    <cellStyle name="Note 2 2 6 3 4 3 2" xfId="42458" xr:uid="{38077672-425F-4AD8-9881-B2855EFF6C34}"/>
    <cellStyle name="Note 2 2 6 3 4 4" xfId="14304" xr:uid="{16B554BC-8641-49E6-A25C-56009596730E}"/>
    <cellStyle name="Note 2 2 6 3 4 5" xfId="33077" xr:uid="{93EFAEEC-9F86-4C2A-ABF6-FD1372903064}"/>
    <cellStyle name="Note 2 2 6 3 4 6" xfId="55003" xr:uid="{1A24A5A7-9D7C-435C-8A3C-712BCE709F53}"/>
    <cellStyle name="Note 2 2 6 3 4 7" xfId="62838" xr:uid="{30C0ED8B-8F23-4F90-815A-3AED50CFC885}"/>
    <cellStyle name="Note 2 2 6 3 5" xfId="7826" xr:uid="{36BBB52D-151E-43A5-9B9E-F531E38BDAE5}"/>
    <cellStyle name="Note 2 2 6 3 5 2" xfId="26860" xr:uid="{0537DFF1-4371-41CE-9F07-ECFE1FCF572E}"/>
    <cellStyle name="Note 2 2 6 3 5 2 2" xfId="45622" xr:uid="{A1427C5E-B060-4373-B874-1B769644758B}"/>
    <cellStyle name="Note 2 2 6 3 5 3" xfId="17469" xr:uid="{283EC7D7-5587-47DA-8264-AF933D1E9D68}"/>
    <cellStyle name="Note 2 2 6 3 5 4" xfId="36241" xr:uid="{BD2DDAB8-2845-4E85-A6C0-C5771A24AEF7}"/>
    <cellStyle name="Note 2 2 6 3 6" xfId="9555" xr:uid="{BC213422-9251-4628-AE34-77976DAF85DD}"/>
    <cellStyle name="Note 2 2 6 3 6 2" xfId="28411" xr:uid="{AB076AE9-CD72-4FA6-9E91-6FCAC66FB707}"/>
    <cellStyle name="Note 2 2 6 3 6 2 2" xfId="47173" xr:uid="{AD3A9E23-DFA1-40B9-9F13-C74C747BD7C9}"/>
    <cellStyle name="Note 2 2 6 3 6 3" xfId="19020" xr:uid="{0DBFCBA3-09AF-41DC-AFB6-046313D6DE20}"/>
    <cellStyle name="Note 2 2 6 3 6 4" xfId="37792" xr:uid="{5B62B638-F2E2-4A2C-B622-0ED43F869A0F}"/>
    <cellStyle name="Note 2 2 6 3 7" xfId="23026" xr:uid="{EB8A58E6-88E4-42E0-A9CA-4DD62DCBD006}"/>
    <cellStyle name="Note 2 2 6 3 7 2" xfId="41793" xr:uid="{38031804-E78B-47FA-B57F-8CE1CFFCC287}"/>
    <cellStyle name="Note 2 2 6 3 8" xfId="13635" xr:uid="{39BA3810-37E6-45BF-832D-7B68DC72095F}"/>
    <cellStyle name="Note 2 2 6 3 9" xfId="32412" xr:uid="{B9006188-76D0-47B9-AB3B-9DC991E25E06}"/>
    <cellStyle name="Note 2 2 6 4" xfId="1682" xr:uid="{250A56DD-5C12-4D70-A8A1-1CC0D02FFED4}"/>
    <cellStyle name="Note 2 2 6 4 10" xfId="59932" xr:uid="{B930191B-CB98-4EE6-83AD-64D4BF10AF48}"/>
    <cellStyle name="Note 2 2 6 4 2" xfId="7828" xr:uid="{DCCE73DD-8D58-4BF7-A6AB-38671D6898EC}"/>
    <cellStyle name="Note 2 2 6 4 2 2" xfId="12723" xr:uid="{C442ACE1-D0A9-413D-B5C4-CDE71E1F44A2}"/>
    <cellStyle name="Note 2 2 6 4 2 2 2" xfId="31512" xr:uid="{796A2400-6280-414E-B7D3-985BB2A55662}"/>
    <cellStyle name="Note 2 2 6 4 2 2 2 2" xfId="50274" xr:uid="{8EB9F4AD-5872-476F-824E-D40C302568AF}"/>
    <cellStyle name="Note 2 2 6 4 2 2 3" xfId="22121" xr:uid="{4AF8DA89-8A3F-46DD-A25C-DD0A1725B215}"/>
    <cellStyle name="Note 2 2 6 4 2 2 4" xfId="40893" xr:uid="{E54F8027-023E-440F-872F-5A571A0BE676}"/>
    <cellStyle name="Note 2 2 6 4 2 3" xfId="26862" xr:uid="{A1C46F76-5824-4223-ADEB-3D8C54F736D4}"/>
    <cellStyle name="Note 2 2 6 4 2 3 2" xfId="45624" xr:uid="{28973C72-5289-4C86-96F8-04FF1619CDC9}"/>
    <cellStyle name="Note 2 2 6 4 2 4" xfId="17471" xr:uid="{16374E8B-C2B3-46E4-B417-C20F055DAB99}"/>
    <cellStyle name="Note 2 2 6 4 2 5" xfId="36243" xr:uid="{FDD82A64-7C91-4173-937E-C2D94138ECA3}"/>
    <cellStyle name="Note 2 2 6 4 2 6" xfId="55004" xr:uid="{4E6625AE-240E-4E8A-B585-96063B121ED6}"/>
    <cellStyle name="Note 2 2 6 4 2 7" xfId="62839" xr:uid="{DA9D6462-4128-47B5-AB15-697C8C36E436}"/>
    <cellStyle name="Note 2 2 6 4 3" xfId="12724" xr:uid="{4107C4BC-797D-4265-A1BB-C96301C6EF24}"/>
    <cellStyle name="Note 2 2 6 4 3 2" xfId="31513" xr:uid="{368EA9B4-4BBB-4003-AE19-2ED3F31C7B4C}"/>
    <cellStyle name="Note 2 2 6 4 3 2 2" xfId="50275" xr:uid="{7422F743-F6FF-43FA-973C-8D899A285E68}"/>
    <cellStyle name="Note 2 2 6 4 3 3" xfId="22122" xr:uid="{141A52A9-CB36-451A-93EF-F9EBF7A0AED1}"/>
    <cellStyle name="Note 2 2 6 4 3 4" xfId="40894" xr:uid="{794417F8-78B7-4655-A454-7A695237ED98}"/>
    <cellStyle name="Note 2 2 6 4 3 5" xfId="55005" xr:uid="{33BEB55E-3BA0-47E3-9C58-76D56D424A3B}"/>
    <cellStyle name="Note 2 2 6 4 3 6" xfId="62840" xr:uid="{767562B2-8644-40D0-BFA5-6A488856861C}"/>
    <cellStyle name="Note 2 2 6 4 4" xfId="9557" xr:uid="{74961F49-6D63-4CDA-AAF4-9E35263C4A00}"/>
    <cellStyle name="Note 2 2 6 4 4 2" xfId="28413" xr:uid="{0B2EE6D4-DD71-4B01-B4FD-C274AF371E49}"/>
    <cellStyle name="Note 2 2 6 4 4 2 2" xfId="47175" xr:uid="{3F4AD8C1-44A2-49BB-913D-81DE273471F5}"/>
    <cellStyle name="Note 2 2 6 4 4 3" xfId="19022" xr:uid="{2AE9F0DC-095F-4C9C-9D51-025F25E283FC}"/>
    <cellStyle name="Note 2 2 6 4 4 4" xfId="37794" xr:uid="{EEA55D01-36CD-4B5F-8569-C7F62EED122A}"/>
    <cellStyle name="Note 2 2 6 4 5" xfId="24037" xr:uid="{33F7A93A-2CF9-4560-B798-310C3F2FA885}"/>
    <cellStyle name="Note 2 2 6 4 5 2" xfId="42800" xr:uid="{FD821856-7430-414D-91A8-23DADB2844E8}"/>
    <cellStyle name="Note 2 2 6 4 6" xfId="14646" xr:uid="{612CDA06-561E-4464-8046-B9DE5F8540EF}"/>
    <cellStyle name="Note 2 2 6 4 7" xfId="33419" xr:uid="{56BB5592-DF19-4EBD-AD3C-FB6E478166FC}"/>
    <cellStyle name="Note 2 2 6 4 8" xfId="51905" xr:uid="{F25D9234-8280-46B5-8250-3FC98FB9BBB4}"/>
    <cellStyle name="Note 2 2 6 4 9" xfId="4990" xr:uid="{AD4DAE49-C867-422B-8E16-923123BD5251}"/>
    <cellStyle name="Note 2 2 6 5" xfId="5766" xr:uid="{AB894B10-E6D0-4DE7-A411-8F091472C522}"/>
    <cellStyle name="Note 2 2 6 5 2" xfId="12725" xr:uid="{D7831CB7-33CE-476A-8C17-184E631C94B8}"/>
    <cellStyle name="Note 2 2 6 5 2 2" xfId="31514" xr:uid="{9237F5A8-647F-4BE1-8FED-153FA7967E5C}"/>
    <cellStyle name="Note 2 2 6 5 2 2 2" xfId="50276" xr:uid="{22A52D19-97D9-4A09-862C-0DD01F94372A}"/>
    <cellStyle name="Note 2 2 6 5 2 3" xfId="22123" xr:uid="{A154D0CA-AB27-4B6F-BF6B-FD88C0822E93}"/>
    <cellStyle name="Note 2 2 6 5 2 4" xfId="40895" xr:uid="{A6055DCE-6C16-4684-A6E7-B9B8001ED1BE}"/>
    <cellStyle name="Note 2 2 6 5 3" xfId="24813" xr:uid="{768523D5-029F-44FA-84B3-45C8F43368EC}"/>
    <cellStyle name="Note 2 2 6 5 3 2" xfId="43575" xr:uid="{A722441B-0AC8-44C3-ABAB-480E05AA5EBA}"/>
    <cellStyle name="Note 2 2 6 5 4" xfId="15422" xr:uid="{CE1A9D4E-B958-4018-9B61-540D73C57CAB}"/>
    <cellStyle name="Note 2 2 6 5 5" xfId="34194" xr:uid="{B4C4AE3B-8B8E-4D1D-BA60-06A06E7C1DFF}"/>
    <cellStyle name="Note 2 2 6 5 6" xfId="55006" xr:uid="{A7AACB51-F97B-471F-A399-96126DBB3E7F}"/>
    <cellStyle name="Note 2 2 6 5 7" xfId="62841" xr:uid="{4C01E88F-BB3E-47A2-84B0-3D2626423C0D}"/>
    <cellStyle name="Note 2 2 6 6" xfId="4215" xr:uid="{04435982-CACF-4E02-B30C-97A16EAA3152}"/>
    <cellStyle name="Note 2 2 6 6 2" xfId="12726" xr:uid="{CAA0EA42-9AEF-42C7-9607-B94DDB111BBA}"/>
    <cellStyle name="Note 2 2 6 6 2 2" xfId="31515" xr:uid="{361166ED-2239-4CE4-BE98-22A1E16706CD}"/>
    <cellStyle name="Note 2 2 6 6 2 2 2" xfId="50277" xr:uid="{EB264385-C4DD-41FE-9E55-902F1D244C50}"/>
    <cellStyle name="Note 2 2 6 6 2 3" xfId="22124" xr:uid="{9919F71D-CBD1-4F35-9426-21AFA97CA142}"/>
    <cellStyle name="Note 2 2 6 6 2 4" xfId="40896" xr:uid="{E696B139-26F6-4B5B-9CEB-042EA46903E0}"/>
    <cellStyle name="Note 2 2 6 6 3" xfId="23262" xr:uid="{D0BF77DF-4D09-49F4-B1D6-8137C046EE07}"/>
    <cellStyle name="Note 2 2 6 6 3 2" xfId="42025" xr:uid="{25E8F3B3-E64F-4076-9487-A14E3827E399}"/>
    <cellStyle name="Note 2 2 6 6 4" xfId="13871" xr:uid="{670D1A16-9037-4D2C-A034-10F5D67F6EE6}"/>
    <cellStyle name="Note 2 2 6 6 5" xfId="32644" xr:uid="{34232430-D42E-4455-90FC-D5EE89CC8A8E}"/>
    <cellStyle name="Note 2 2 6 6 6" xfId="55007" xr:uid="{A42A1727-9A00-4944-93D4-D8A2459E9BB9}"/>
    <cellStyle name="Note 2 2 6 6 7" xfId="62842" xr:uid="{663AEBD2-9A87-439F-AD1C-DFD670101088}"/>
    <cellStyle name="Note 2 2 6 7" xfId="7823" xr:uid="{45FEB9E8-AFD0-4EEA-9362-CF417373CBCC}"/>
    <cellStyle name="Note 2 2 6 7 2" xfId="26857" xr:uid="{D5EC8F85-AC55-4831-A396-91874196FF5F}"/>
    <cellStyle name="Note 2 2 6 7 2 2" xfId="45619" xr:uid="{CEF60F88-5CBF-44C3-A8E6-918190CB036E}"/>
    <cellStyle name="Note 2 2 6 7 3" xfId="17466" xr:uid="{B29DB5C9-EFDB-43F8-A3AE-DEED1B05D8C4}"/>
    <cellStyle name="Note 2 2 6 7 4" xfId="36238" xr:uid="{F11A0259-0D50-4A31-B9B9-D1ECDAFADFC8}"/>
    <cellStyle name="Note 2 2 6 8" xfId="9552" xr:uid="{350759F5-9727-4EB7-B50F-65FFA01EDBA8}"/>
    <cellStyle name="Note 2 2 6 8 2" xfId="28408" xr:uid="{D355B6E3-6B80-4030-98B3-06609CCBE0AA}"/>
    <cellStyle name="Note 2 2 6 8 2 2" xfId="47170" xr:uid="{5E952DBD-EF9F-48E8-B928-7834454B98EF}"/>
    <cellStyle name="Note 2 2 6 8 3" xfId="19017" xr:uid="{8C3D7FA6-DD41-4773-A81D-A6E8CE4BBF73}"/>
    <cellStyle name="Note 2 2 6 8 4" xfId="37789" xr:uid="{4A241DB5-5B69-4EDD-ADB9-31DDFCE73E2C}"/>
    <cellStyle name="Note 2 2 6 9" xfId="23024" xr:uid="{40E23B40-E31E-4C75-A15C-C4F12795A110}"/>
    <cellStyle name="Note 2 2 6 9 2" xfId="41791" xr:uid="{C256D669-F6FE-492A-A9E3-3DF4CC55A7E2}"/>
    <cellStyle name="Note 2 2 7" xfId="1271" xr:uid="{92C07201-45EA-46C9-8686-187E19A50C36}"/>
    <cellStyle name="Note 2 2 7 10" xfId="32413" xr:uid="{58B87CC4-EA78-4C5A-85BE-C6E065A8DB3D}"/>
    <cellStyle name="Note 2 2 7 11" xfId="51906" xr:uid="{5419EC42-7E3D-4070-9749-AEBC97EDD922}"/>
    <cellStyle name="Note 2 2 7 12" xfId="3981" xr:uid="{C19E7090-435B-45E4-AFA8-A8AF684D80D2}"/>
    <cellStyle name="Note 2 2 7 13" xfId="59933" xr:uid="{08730247-C812-417A-A970-5F5A379B6472}"/>
    <cellStyle name="Note 2 2 7 2" xfId="1929" xr:uid="{F08783F3-B0BC-4C3C-82D1-EBEBC04584AA}"/>
    <cellStyle name="Note 2 2 7 2 10" xfId="51907" xr:uid="{6E3B66AA-7014-4F18-827B-A7B1CCE205B4}"/>
    <cellStyle name="Note 2 2 7 2 11" xfId="3982" xr:uid="{D0A79E55-B9C4-4BF7-AA93-9087CEE15A44}"/>
    <cellStyle name="Note 2 2 7 2 12" xfId="59934" xr:uid="{DB855B69-7578-4EC1-B48E-7BDE60E26570}"/>
    <cellStyle name="Note 2 2 7 2 2" xfId="3167" xr:uid="{F3960351-787D-44D1-A8DA-0CB4A3F9E327}"/>
    <cellStyle name="Note 2 2 7 2 2 10" xfId="59935" xr:uid="{C24A2548-D25B-463F-9874-76F7A8A3C4D2}"/>
    <cellStyle name="Note 2 2 7 2 2 2" xfId="7831" xr:uid="{DAC3B453-880C-45E8-9759-D8024C0FF58C}"/>
    <cellStyle name="Note 2 2 7 2 2 2 2" xfId="12727" xr:uid="{227A5E6E-5380-46A5-8D14-1DD8FFE73ADD}"/>
    <cellStyle name="Note 2 2 7 2 2 2 2 2" xfId="31516" xr:uid="{BD7B189B-57D1-4833-853D-2B4A81919071}"/>
    <cellStyle name="Note 2 2 7 2 2 2 2 2 2" xfId="50278" xr:uid="{1A53F6AA-668E-4D7D-AD21-3FDC33EE328D}"/>
    <cellStyle name="Note 2 2 7 2 2 2 2 3" xfId="22125" xr:uid="{CA1F27FC-9F55-46FB-BF6B-96C6AB7BB284}"/>
    <cellStyle name="Note 2 2 7 2 2 2 2 4" xfId="40897" xr:uid="{0B2E5180-7E13-43A3-AE54-EE3EF105D4D7}"/>
    <cellStyle name="Note 2 2 7 2 2 2 3" xfId="26865" xr:uid="{A1686380-5773-4537-9DD7-EDDF7E1494D1}"/>
    <cellStyle name="Note 2 2 7 2 2 2 3 2" xfId="45627" xr:uid="{3A8D36BB-DD45-45D9-9BAE-821449488DA1}"/>
    <cellStyle name="Note 2 2 7 2 2 2 4" xfId="17474" xr:uid="{E5D95B77-46F3-4215-A5F9-CF2516FF4710}"/>
    <cellStyle name="Note 2 2 7 2 2 2 5" xfId="36246" xr:uid="{1DE1B921-5ACC-4EBD-A556-23307193D00C}"/>
    <cellStyle name="Note 2 2 7 2 2 2 6" xfId="55008" xr:uid="{008B12FA-EF19-4ECC-B3A1-89D4A7013C3F}"/>
    <cellStyle name="Note 2 2 7 2 2 2 7" xfId="62843" xr:uid="{723E9B9A-9E3B-4A6B-A874-62CB19FCBFA1}"/>
    <cellStyle name="Note 2 2 7 2 2 3" xfId="12728" xr:uid="{E66911E4-541D-4FE0-A38B-67720847C54E}"/>
    <cellStyle name="Note 2 2 7 2 2 3 2" xfId="31517" xr:uid="{E0DE8C89-58C6-4CDE-B484-63636FC74141}"/>
    <cellStyle name="Note 2 2 7 2 2 3 2 2" xfId="50279" xr:uid="{8DBED9EE-3018-4FF8-A291-250A7962F248}"/>
    <cellStyle name="Note 2 2 7 2 2 3 3" xfId="22126" xr:uid="{7C22252D-179A-44A4-A3E0-C8F132960D3C}"/>
    <cellStyle name="Note 2 2 7 2 2 3 4" xfId="40898" xr:uid="{46FB7901-B191-45B8-AD6A-F12B2D492301}"/>
    <cellStyle name="Note 2 2 7 2 2 3 5" xfId="55009" xr:uid="{47D20F28-EBA8-4706-9261-D3F2A3F915D9}"/>
    <cellStyle name="Note 2 2 7 2 2 3 6" xfId="62844" xr:uid="{E052637E-792C-4CE1-BB79-AAEE2BE4FDBA}"/>
    <cellStyle name="Note 2 2 7 2 2 4" xfId="9560" xr:uid="{119B3601-04D4-4F8F-99A4-E8FB683CB80B}"/>
    <cellStyle name="Note 2 2 7 2 2 4 2" xfId="28416" xr:uid="{328E76A5-D991-455F-B5BE-5BDE7B066F02}"/>
    <cellStyle name="Note 2 2 7 2 2 4 2 2" xfId="47178" xr:uid="{3D249847-65FA-46FD-82B2-23C4B3448CA3}"/>
    <cellStyle name="Note 2 2 7 2 2 4 3" xfId="19025" xr:uid="{FC4DA00E-F5FE-495A-AE89-06018948707D}"/>
    <cellStyle name="Note 2 2 7 2 2 4 4" xfId="37797" xr:uid="{34AFBDDC-EFE7-4140-86E1-39D876CEC15E}"/>
    <cellStyle name="Note 2 2 7 2 2 5" xfId="24513" xr:uid="{70FD64AF-E901-44A9-AD30-2F03048986EF}"/>
    <cellStyle name="Note 2 2 7 2 2 5 2" xfId="43276" xr:uid="{509E4FD5-CBBE-4327-83C1-D7F938F108C4}"/>
    <cellStyle name="Note 2 2 7 2 2 6" xfId="15122" xr:uid="{66CCC19B-6449-4223-A727-3B35254F238C}"/>
    <cellStyle name="Note 2 2 7 2 2 7" xfId="33895" xr:uid="{0D7C10E2-149C-4F00-A639-843F07A7F79B}"/>
    <cellStyle name="Note 2 2 7 2 2 8" xfId="51908" xr:uid="{ABC1C95B-285B-4ECB-8197-D8FB80212F3E}"/>
    <cellStyle name="Note 2 2 7 2 2 9" xfId="5466" xr:uid="{ADCA2825-10AF-4AF3-8F08-6D03863C257F}"/>
    <cellStyle name="Note 2 2 7 2 3" xfId="6242" xr:uid="{1852B7BF-1CEF-4107-B42E-7A28DCD29DD1}"/>
    <cellStyle name="Note 2 2 7 2 3 2" xfId="12729" xr:uid="{FA260784-F5E2-4218-A1DE-544779FAE4B1}"/>
    <cellStyle name="Note 2 2 7 2 3 2 2" xfId="31518" xr:uid="{0366B509-7A34-4F10-8524-057EC2F547AA}"/>
    <cellStyle name="Note 2 2 7 2 3 2 2 2" xfId="50280" xr:uid="{45AE1CBC-4695-4218-A0A1-CDDEF09E393A}"/>
    <cellStyle name="Note 2 2 7 2 3 2 3" xfId="22127" xr:uid="{EEDB31A6-DEB7-4415-86AA-78842DB0253A}"/>
    <cellStyle name="Note 2 2 7 2 3 2 4" xfId="40899" xr:uid="{E72F434C-1661-40F9-BC97-910547521F45}"/>
    <cellStyle name="Note 2 2 7 2 3 3" xfId="25289" xr:uid="{6D198AD0-096F-4910-B97E-C37BC48600F6}"/>
    <cellStyle name="Note 2 2 7 2 3 3 2" xfId="44051" xr:uid="{25A888F2-A1D0-4EF5-B70A-3C26513C331E}"/>
    <cellStyle name="Note 2 2 7 2 3 4" xfId="15898" xr:uid="{93CCD513-3752-4282-9EAC-03FB7C389BD1}"/>
    <cellStyle name="Note 2 2 7 2 3 5" xfId="34670" xr:uid="{88DB1D35-5C24-43C6-93C2-4E863158CE73}"/>
    <cellStyle name="Note 2 2 7 2 3 6" xfId="55010" xr:uid="{3FAE6F3D-BEB5-4CD1-B6EF-232278A32CDD}"/>
    <cellStyle name="Note 2 2 7 2 3 7" xfId="62845" xr:uid="{C611E297-63F9-46C0-9F8A-DEC6C438A74F}"/>
    <cellStyle name="Note 2 2 7 2 4" xfId="4691" xr:uid="{CFB00B97-5A4A-43D9-9072-52394C0C2437}"/>
    <cellStyle name="Note 2 2 7 2 4 2" xfId="12730" xr:uid="{17934F26-6783-4AC8-984E-0B724A286246}"/>
    <cellStyle name="Note 2 2 7 2 4 2 2" xfId="31519" xr:uid="{60EB5721-13AD-44F1-9AD2-931F85C615EC}"/>
    <cellStyle name="Note 2 2 7 2 4 2 2 2" xfId="50281" xr:uid="{FF95139C-4B5C-4123-ADF3-A03D7438BC0D}"/>
    <cellStyle name="Note 2 2 7 2 4 2 3" xfId="22128" xr:uid="{BE476F47-BE5C-4370-ADD6-A3BB3ACEC720}"/>
    <cellStyle name="Note 2 2 7 2 4 2 4" xfId="40900" xr:uid="{52F388D6-6E35-4FA5-9733-BA0C9B9A916C}"/>
    <cellStyle name="Note 2 2 7 2 4 3" xfId="23738" xr:uid="{1735ED0C-CFAF-4FC6-B07F-B5D5BCFACAD5}"/>
    <cellStyle name="Note 2 2 7 2 4 3 2" xfId="42501" xr:uid="{BB8272FC-DB2F-48DB-BC93-62912B160019}"/>
    <cellStyle name="Note 2 2 7 2 4 4" xfId="14347" xr:uid="{2FBE9CED-59A5-41E9-8C64-8D6743644EE0}"/>
    <cellStyle name="Note 2 2 7 2 4 5" xfId="33120" xr:uid="{CA44A8AF-7E03-4E03-9E03-0D2F6CF0E813}"/>
    <cellStyle name="Note 2 2 7 2 4 6" xfId="55011" xr:uid="{12EF2948-4A56-4ED9-94DD-07F7A8DF6247}"/>
    <cellStyle name="Note 2 2 7 2 4 7" xfId="62846" xr:uid="{31D0C19E-FC38-44EA-8667-CF77CBEFBF9D}"/>
    <cellStyle name="Note 2 2 7 2 5" xfId="7830" xr:uid="{4C095508-18E1-49CE-BFA8-5CEA9F5A1F66}"/>
    <cellStyle name="Note 2 2 7 2 5 2" xfId="26864" xr:uid="{8927DAF3-0C2F-482D-A549-80350818A1A6}"/>
    <cellStyle name="Note 2 2 7 2 5 2 2" xfId="45626" xr:uid="{5631E79A-C211-4C13-B158-35C55865AF0C}"/>
    <cellStyle name="Note 2 2 7 2 5 3" xfId="17473" xr:uid="{AF28E33D-D9BA-414F-B3AA-0FB99FAB7DCF}"/>
    <cellStyle name="Note 2 2 7 2 5 4" xfId="36245" xr:uid="{E65E1EE9-BCED-48DB-AA44-BB247AE95BB7}"/>
    <cellStyle name="Note 2 2 7 2 6" xfId="9559" xr:uid="{60FAEF20-7BD7-4C3E-A406-59D0C3164B3F}"/>
    <cellStyle name="Note 2 2 7 2 6 2" xfId="28415" xr:uid="{9B87E089-CE29-4182-9AD2-09D022F62C0E}"/>
    <cellStyle name="Note 2 2 7 2 6 2 2" xfId="47177" xr:uid="{72498D19-3529-4111-8043-41BAD7FA8B5C}"/>
    <cellStyle name="Note 2 2 7 2 6 3" xfId="19024" xr:uid="{F1B53ED9-F4B9-4E53-8DFC-03CB52892BC9}"/>
    <cellStyle name="Note 2 2 7 2 6 4" xfId="37796" xr:uid="{A27A12F4-3AC0-4345-8494-D49E737D49B6}"/>
    <cellStyle name="Note 2 2 7 2 7" xfId="23028" xr:uid="{7E247C6C-44E6-4D2D-9684-D34606784DCF}"/>
    <cellStyle name="Note 2 2 7 2 7 2" xfId="41795" xr:uid="{76FCDB06-1D4E-4C74-9E77-E87663049504}"/>
    <cellStyle name="Note 2 2 7 2 8" xfId="13637" xr:uid="{4BCDE027-8D34-4962-9AC4-E8BD7224F44E}"/>
    <cellStyle name="Note 2 2 7 2 9" xfId="32414" xr:uid="{91C0C0C3-187E-4BF0-A008-AB6537C2122B}"/>
    <cellStyle name="Note 2 2 7 3" xfId="1517" xr:uid="{8DB77D64-A21F-4129-BAC0-A67F80476F71}"/>
    <cellStyle name="Note 2 2 7 3 10" xfId="59936" xr:uid="{841ED49B-E97F-4BB5-BF88-50177C18DB2D}"/>
    <cellStyle name="Note 2 2 7 3 2" xfId="7832" xr:uid="{C54A8F2E-C4AA-4F46-9F9E-A6C5844BF3EB}"/>
    <cellStyle name="Note 2 2 7 3 2 2" xfId="12731" xr:uid="{EEC7F200-4BE7-401C-914A-56C52CC5A975}"/>
    <cellStyle name="Note 2 2 7 3 2 2 2" xfId="31520" xr:uid="{AFCD76D0-D7F9-4830-B409-EFA66AC829A5}"/>
    <cellStyle name="Note 2 2 7 3 2 2 2 2" xfId="50282" xr:uid="{E7C47D40-0658-4808-82C7-45203EF2CF46}"/>
    <cellStyle name="Note 2 2 7 3 2 2 3" xfId="22129" xr:uid="{66C93C1E-0EED-4A88-8850-3EA30BE8EF96}"/>
    <cellStyle name="Note 2 2 7 3 2 2 4" xfId="40901" xr:uid="{EFB48C01-CB6F-4971-8F0C-6C04AFB289A2}"/>
    <cellStyle name="Note 2 2 7 3 2 3" xfId="26866" xr:uid="{E2A3CD5A-0A7C-4164-8558-825CC729CFEC}"/>
    <cellStyle name="Note 2 2 7 3 2 3 2" xfId="45628" xr:uid="{8C1FDBB3-1BEF-4883-B807-8E8F37913134}"/>
    <cellStyle name="Note 2 2 7 3 2 4" xfId="17475" xr:uid="{694AE24F-C018-4CE9-AF62-EC577ED4911C}"/>
    <cellStyle name="Note 2 2 7 3 2 5" xfId="36247" xr:uid="{6CA3617E-6415-42A8-B1C0-EF5B47F2E5F9}"/>
    <cellStyle name="Note 2 2 7 3 2 6" xfId="55012" xr:uid="{A0C8CD71-8938-43F6-9237-4715405FCF7F}"/>
    <cellStyle name="Note 2 2 7 3 2 7" xfId="62847" xr:uid="{935C2F5B-8081-45D9-AF5A-EB812CD83AF6}"/>
    <cellStyle name="Note 2 2 7 3 3" xfId="12732" xr:uid="{25D38FE2-59B9-4451-87E5-4E1D2F8116EA}"/>
    <cellStyle name="Note 2 2 7 3 3 2" xfId="31521" xr:uid="{431CA5E4-765E-495E-BB2A-70724F0D8CBC}"/>
    <cellStyle name="Note 2 2 7 3 3 2 2" xfId="50283" xr:uid="{62276813-F331-40BE-9570-DB4596E13B44}"/>
    <cellStyle name="Note 2 2 7 3 3 3" xfId="22130" xr:uid="{A6CB52EC-099D-49A2-B324-1CCF7AE68C31}"/>
    <cellStyle name="Note 2 2 7 3 3 4" xfId="40902" xr:uid="{59DA6B4B-6CFB-45DD-AA62-7A2BB4E1934E}"/>
    <cellStyle name="Note 2 2 7 3 3 5" xfId="55013" xr:uid="{7BD7BE87-8174-4917-8CE5-3D3F8243B526}"/>
    <cellStyle name="Note 2 2 7 3 3 6" xfId="62848" xr:uid="{9453BF31-02DA-4119-BF4F-B2077725B855}"/>
    <cellStyle name="Note 2 2 7 3 4" xfId="9561" xr:uid="{25376A44-18A2-4CF4-A600-A2916D381879}"/>
    <cellStyle name="Note 2 2 7 3 4 2" xfId="28417" xr:uid="{A17F766A-A6A9-4B6F-A25D-7EA0047E8700}"/>
    <cellStyle name="Note 2 2 7 3 4 2 2" xfId="47179" xr:uid="{4945988B-50AB-418E-9C4A-956BB97E8093}"/>
    <cellStyle name="Note 2 2 7 3 4 3" xfId="19026" xr:uid="{FD27E20A-7425-4C11-A880-D4C821F1DC31}"/>
    <cellStyle name="Note 2 2 7 3 4 4" xfId="37798" xr:uid="{3C05D73D-3DCB-4EA9-A9B2-ABDDB67FEE51}"/>
    <cellStyle name="Note 2 2 7 3 5" xfId="24080" xr:uid="{FD631E94-81B1-454F-8D34-ACBD67C40FF1}"/>
    <cellStyle name="Note 2 2 7 3 5 2" xfId="42843" xr:uid="{6708F302-9FF5-4EC8-8655-744D9821A653}"/>
    <cellStyle name="Note 2 2 7 3 6" xfId="14689" xr:uid="{C66B27A1-9F1A-4B8F-9E01-FCEF49412135}"/>
    <cellStyle name="Note 2 2 7 3 7" xfId="33462" xr:uid="{0093181D-D538-4D85-BB98-0FC35E68B371}"/>
    <cellStyle name="Note 2 2 7 3 8" xfId="51909" xr:uid="{AACEF05A-D4FD-4677-A789-3012B4E50651}"/>
    <cellStyle name="Note 2 2 7 3 9" xfId="5033" xr:uid="{97C495D9-F384-4C7F-847C-4AA34C218BBD}"/>
    <cellStyle name="Note 2 2 7 4" xfId="5809" xr:uid="{66A77252-CDA4-4167-8626-30FF491737D6}"/>
    <cellStyle name="Note 2 2 7 4 2" xfId="12733" xr:uid="{885633CA-A332-4F28-A249-2EE5625CD080}"/>
    <cellStyle name="Note 2 2 7 4 2 2" xfId="31522" xr:uid="{06E36026-0E9A-423B-9A05-0FC2FCB62586}"/>
    <cellStyle name="Note 2 2 7 4 2 2 2" xfId="50284" xr:uid="{C376A499-D501-4148-97DE-522F67C9727E}"/>
    <cellStyle name="Note 2 2 7 4 2 3" xfId="22131" xr:uid="{915305BD-5E46-4B55-A042-E7E250C69C07}"/>
    <cellStyle name="Note 2 2 7 4 2 4" xfId="40903" xr:uid="{F6C5EDB1-9A0F-496E-B424-02AD66E6201E}"/>
    <cellStyle name="Note 2 2 7 4 3" xfId="24856" xr:uid="{1E7D3C33-C3A5-40BE-80E5-5464DFCCDBF6}"/>
    <cellStyle name="Note 2 2 7 4 3 2" xfId="43618" xr:uid="{62605444-3EA1-44C9-9C3B-8A70AB937760}"/>
    <cellStyle name="Note 2 2 7 4 4" xfId="15465" xr:uid="{DC861DC3-1415-448F-B081-431B86A684FB}"/>
    <cellStyle name="Note 2 2 7 4 5" xfId="34237" xr:uid="{ACCE4276-524E-42F1-88FB-F322C50C92BE}"/>
    <cellStyle name="Note 2 2 7 4 6" xfId="55014" xr:uid="{D8C91FE3-0B06-4776-816A-E57F4F7A6A88}"/>
    <cellStyle name="Note 2 2 7 4 7" xfId="62849" xr:uid="{54CABBF8-6BFE-4717-ADD2-ADA23952699C}"/>
    <cellStyle name="Note 2 2 7 5" xfId="4258" xr:uid="{74BE5553-BE15-4F24-84BC-9038B58DA2C6}"/>
    <cellStyle name="Note 2 2 7 5 2" xfId="12734" xr:uid="{35436A89-78E4-47D8-BB46-8671B43AB7E2}"/>
    <cellStyle name="Note 2 2 7 5 2 2" xfId="31523" xr:uid="{CAE5FAE4-8522-4BFD-B587-E42A25237041}"/>
    <cellStyle name="Note 2 2 7 5 2 2 2" xfId="50285" xr:uid="{567B6769-06BF-4E5F-9651-F8A72BD701F6}"/>
    <cellStyle name="Note 2 2 7 5 2 3" xfId="22132" xr:uid="{D76A9E64-C52F-4232-933D-FDEBFB133805}"/>
    <cellStyle name="Note 2 2 7 5 2 4" xfId="40904" xr:uid="{DD6F6BC3-8674-43E0-9838-8CD3E4C456AB}"/>
    <cellStyle name="Note 2 2 7 5 3" xfId="23305" xr:uid="{0A47D91A-6A09-49A6-8D90-BCBF37F298CE}"/>
    <cellStyle name="Note 2 2 7 5 3 2" xfId="42068" xr:uid="{5C37E9E7-80FD-4936-91B9-ABD55BD50E52}"/>
    <cellStyle name="Note 2 2 7 5 4" xfId="13914" xr:uid="{D9890878-E3C5-4380-BF58-9F4B1A9A21C8}"/>
    <cellStyle name="Note 2 2 7 5 5" xfId="32687" xr:uid="{B11602A8-CFFD-4392-86A3-67B29758CFC0}"/>
    <cellStyle name="Note 2 2 7 5 6" xfId="55015" xr:uid="{4BB80FE7-7BA1-4F7C-8047-EA6878857004}"/>
    <cellStyle name="Note 2 2 7 5 7" xfId="62850" xr:uid="{EC08D20E-369A-4527-8A24-CF4EC5A54C0A}"/>
    <cellStyle name="Note 2 2 7 6" xfId="7829" xr:uid="{75F816AF-7BFE-4B49-B30E-DD90489622BC}"/>
    <cellStyle name="Note 2 2 7 6 2" xfId="26863" xr:uid="{F86F8EC0-AE75-4515-A510-A03AC6E7FD66}"/>
    <cellStyle name="Note 2 2 7 6 2 2" xfId="45625" xr:uid="{421D24E4-332A-4E27-9327-32F2CE12A3A3}"/>
    <cellStyle name="Note 2 2 7 6 3" xfId="17472" xr:uid="{7F9D82AD-3998-44A5-A8B2-DB4C77C9595A}"/>
    <cellStyle name="Note 2 2 7 6 4" xfId="36244" xr:uid="{FF7D29B2-EFB9-4397-8BB3-8A0D199F2459}"/>
    <cellStyle name="Note 2 2 7 7" xfId="9558" xr:uid="{A3A07290-8B57-4FC0-9490-BBAC1DAEEE5A}"/>
    <cellStyle name="Note 2 2 7 7 2" xfId="28414" xr:uid="{50F4B12C-D08D-469A-90A1-296C397331BA}"/>
    <cellStyle name="Note 2 2 7 7 2 2" xfId="47176" xr:uid="{BA5C6BBA-6897-4FF6-B739-A2EADDAFA69B}"/>
    <cellStyle name="Note 2 2 7 7 3" xfId="19023" xr:uid="{E7785647-BF08-4AE4-89C7-26C0FF9A876B}"/>
    <cellStyle name="Note 2 2 7 7 4" xfId="37795" xr:uid="{13B2505C-2987-4965-8957-69420883140B}"/>
    <cellStyle name="Note 2 2 7 8" xfId="23027" xr:uid="{AF584EB7-1755-48EA-8F51-C509E43B6FC6}"/>
    <cellStyle name="Note 2 2 7 8 2" xfId="41794" xr:uid="{31CC14E9-3A6B-4B9A-BF8D-942B68DB9F86}"/>
    <cellStyle name="Note 2 2 7 9" xfId="13636" xr:uid="{1102B28E-71DB-4056-82F4-E6F06F8F9898}"/>
    <cellStyle name="Note 2 2 8" xfId="1723" xr:uid="{5BC3DAF9-6090-4409-AE7E-0971132A5AEA}"/>
    <cellStyle name="Note 2 2 8 10" xfId="51910" xr:uid="{A7AAC68F-BA2D-432D-8DA8-83834BD0B351}"/>
    <cellStyle name="Note 2 2 8 11" xfId="3983" xr:uid="{30C4388B-EDC6-43D3-A43B-4058515861FB}"/>
    <cellStyle name="Note 2 2 8 12" xfId="59937" xr:uid="{35D91E53-10AB-4B45-87AB-0F771893D5D3}"/>
    <cellStyle name="Note 2 2 8 2" xfId="3168" xr:uid="{686F325A-FED5-4BE7-9833-71509DB21A0E}"/>
    <cellStyle name="Note 2 2 8 2 10" xfId="59938" xr:uid="{2BDC6F58-C831-477F-BF53-69EF7FF941EA}"/>
    <cellStyle name="Note 2 2 8 2 2" xfId="7834" xr:uid="{FF0BA8B6-8AF4-4DDB-83DA-80AFD0B01455}"/>
    <cellStyle name="Note 2 2 8 2 2 2" xfId="12735" xr:uid="{ED896B3E-668D-4844-9079-4B5463DBDA82}"/>
    <cellStyle name="Note 2 2 8 2 2 2 2" xfId="31524" xr:uid="{7CBE8D7D-FD4C-409A-A04D-5DDEA1A16207}"/>
    <cellStyle name="Note 2 2 8 2 2 2 2 2" xfId="50286" xr:uid="{062A2E4A-2284-4839-BAE4-B8E02B3C24D5}"/>
    <cellStyle name="Note 2 2 8 2 2 2 3" xfId="22133" xr:uid="{E25AD6A3-92F3-4146-9ABD-9DD11D805444}"/>
    <cellStyle name="Note 2 2 8 2 2 2 4" xfId="40905" xr:uid="{2369282A-D579-4A6C-97E0-FAB724B6B75A}"/>
    <cellStyle name="Note 2 2 8 2 2 3" xfId="26868" xr:uid="{93E859FD-5CE3-4E77-801D-F3787FF390E6}"/>
    <cellStyle name="Note 2 2 8 2 2 3 2" xfId="45630" xr:uid="{333002C0-EC82-4AFD-8C63-DDF6DE89F1C4}"/>
    <cellStyle name="Note 2 2 8 2 2 4" xfId="17477" xr:uid="{6CF90221-E5A0-4860-8B94-A287E943C2F7}"/>
    <cellStyle name="Note 2 2 8 2 2 5" xfId="36249" xr:uid="{2B548D3D-CF6B-4C05-B93A-9C4530DF66EF}"/>
    <cellStyle name="Note 2 2 8 2 2 6" xfId="55016" xr:uid="{2C5BCFF7-E032-4E79-8966-E7EF6EC43AEE}"/>
    <cellStyle name="Note 2 2 8 2 2 7" xfId="62851" xr:uid="{F0BE47C0-2549-41E6-8289-17CB31A42EF0}"/>
    <cellStyle name="Note 2 2 8 2 3" xfId="12736" xr:uid="{DAFF8E5A-DDA4-4DF6-8EAB-2D6FA609DD51}"/>
    <cellStyle name="Note 2 2 8 2 3 2" xfId="31525" xr:uid="{B63D92F0-4FC3-4F3F-8D25-463FAA57DD73}"/>
    <cellStyle name="Note 2 2 8 2 3 2 2" xfId="50287" xr:uid="{72566A7F-B44C-42C1-9269-48A25AFC0C98}"/>
    <cellStyle name="Note 2 2 8 2 3 3" xfId="22134" xr:uid="{0AA9FA0C-09A0-4E70-9405-3E08DBDDD040}"/>
    <cellStyle name="Note 2 2 8 2 3 4" xfId="40906" xr:uid="{44AAF31B-87CC-43CD-A644-5565D594CBE1}"/>
    <cellStyle name="Note 2 2 8 2 3 5" xfId="55017" xr:uid="{2DD698B3-EF6B-42F1-90B4-0F7D520F743B}"/>
    <cellStyle name="Note 2 2 8 2 3 6" xfId="62852" xr:uid="{E26CC491-9FDA-4062-BCCB-9410BFF5A50C}"/>
    <cellStyle name="Note 2 2 8 2 4" xfId="9563" xr:uid="{640DD181-ECB6-4AFC-B83F-4A49082A828B}"/>
    <cellStyle name="Note 2 2 8 2 4 2" xfId="28419" xr:uid="{1DB78E46-D6CE-4074-828E-337867106F3B}"/>
    <cellStyle name="Note 2 2 8 2 4 2 2" xfId="47181" xr:uid="{9EAA7D3C-6477-4EE9-835F-2021BB80EF63}"/>
    <cellStyle name="Note 2 2 8 2 4 3" xfId="19028" xr:uid="{1BA65CC9-9D34-4B28-BA1B-08408D6557C9}"/>
    <cellStyle name="Note 2 2 8 2 4 4" xfId="37800" xr:uid="{DAD3C867-289B-406A-9CE0-876B26F48C30}"/>
    <cellStyle name="Note 2 2 8 2 5" xfId="24298" xr:uid="{FEDD2DFB-4311-4CB5-B246-D6CFE8A17761}"/>
    <cellStyle name="Note 2 2 8 2 5 2" xfId="43061" xr:uid="{A4802DB6-76D7-4786-8788-8895FE6E491C}"/>
    <cellStyle name="Note 2 2 8 2 6" xfId="14907" xr:uid="{049E549A-2F9B-4C26-AC02-A31CC409A910}"/>
    <cellStyle name="Note 2 2 8 2 7" xfId="33680" xr:uid="{B2C2A788-8CFD-45C1-92A8-2C21E8CE3E5E}"/>
    <cellStyle name="Note 2 2 8 2 8" xfId="51911" xr:uid="{F1464E1A-B835-40FF-AC01-C2B0F2E83B16}"/>
    <cellStyle name="Note 2 2 8 2 9" xfId="5251" xr:uid="{7CBAC556-9F2E-4E3A-B0EE-29B226385C8F}"/>
    <cellStyle name="Note 2 2 8 3" xfId="6027" xr:uid="{D23B5790-FB1D-4944-9B71-C10A22E2B3B7}"/>
    <cellStyle name="Note 2 2 8 3 2" xfId="12737" xr:uid="{2BFF9E78-0605-4C98-B0E8-B5B94AE1F306}"/>
    <cellStyle name="Note 2 2 8 3 2 2" xfId="31526" xr:uid="{ACB9943E-C97B-4307-A6FB-75547BB97CA4}"/>
    <cellStyle name="Note 2 2 8 3 2 2 2" xfId="50288" xr:uid="{756B4958-A466-4B4A-B396-5315C8511C17}"/>
    <cellStyle name="Note 2 2 8 3 2 3" xfId="22135" xr:uid="{D3246E4D-EFDB-4329-B589-F0855BBB4148}"/>
    <cellStyle name="Note 2 2 8 3 2 4" xfId="40907" xr:uid="{707106CA-5961-430E-8784-CF4A5FC24710}"/>
    <cellStyle name="Note 2 2 8 3 3" xfId="25074" xr:uid="{B6B8F179-2720-481A-85FD-265D3733C5E6}"/>
    <cellStyle name="Note 2 2 8 3 3 2" xfId="43836" xr:uid="{BB78AA81-4F78-433A-97EE-23768CD04B25}"/>
    <cellStyle name="Note 2 2 8 3 4" xfId="15683" xr:uid="{51DB792C-9B7A-4D2A-923E-397B8961335A}"/>
    <cellStyle name="Note 2 2 8 3 5" xfId="34455" xr:uid="{0705155F-2EE4-46DF-B268-08F163A1D53C}"/>
    <cellStyle name="Note 2 2 8 3 6" xfId="55018" xr:uid="{FDEC4E6C-3A01-4440-8A1C-323AF54B7A7D}"/>
    <cellStyle name="Note 2 2 8 3 7" xfId="62853" xr:uid="{85B85946-DAC3-4BB1-B603-468F4DABCBED}"/>
    <cellStyle name="Note 2 2 8 4" xfId="4476" xr:uid="{9F143FD7-3557-49C8-8CC1-6C404805EDFF}"/>
    <cellStyle name="Note 2 2 8 4 2" xfId="12738" xr:uid="{1AD7CD3A-FEBE-4D14-9BB1-F02CBFE43159}"/>
    <cellStyle name="Note 2 2 8 4 2 2" xfId="31527" xr:uid="{1B5DE014-E7E7-461C-B156-F12CC98BC75A}"/>
    <cellStyle name="Note 2 2 8 4 2 2 2" xfId="50289" xr:uid="{973F7ECC-D50A-4BCD-A6EA-F43F7C817E0F}"/>
    <cellStyle name="Note 2 2 8 4 2 3" xfId="22136" xr:uid="{3DDC9B65-4EAC-4662-A1BC-F3F5801D23D6}"/>
    <cellStyle name="Note 2 2 8 4 2 4" xfId="40908" xr:uid="{AEA93287-0A46-4229-9C33-541C5E087B6C}"/>
    <cellStyle name="Note 2 2 8 4 3" xfId="23523" xr:uid="{CC5D311E-13D7-4086-8FD6-CF8456F4567D}"/>
    <cellStyle name="Note 2 2 8 4 3 2" xfId="42286" xr:uid="{9616D190-B9D3-4336-9B46-C2C9299C8B96}"/>
    <cellStyle name="Note 2 2 8 4 4" xfId="14132" xr:uid="{E94DFF98-3409-4E65-B884-C6C743006A1D}"/>
    <cellStyle name="Note 2 2 8 4 5" xfId="32905" xr:uid="{3F225D15-145D-434D-8778-8D089FF75956}"/>
    <cellStyle name="Note 2 2 8 4 6" xfId="55019" xr:uid="{EBC79E8D-47EC-4A3F-9D70-50ADC5C0F444}"/>
    <cellStyle name="Note 2 2 8 4 7" xfId="62854" xr:uid="{9CC4039D-F66C-4D98-80D4-E4AB739457DB}"/>
    <cellStyle name="Note 2 2 8 5" xfId="7833" xr:uid="{85F61C11-F052-4314-AF24-1DF45564CB1E}"/>
    <cellStyle name="Note 2 2 8 5 2" xfId="26867" xr:uid="{699B66D2-1825-4C31-8A6F-F5A39F24E3DB}"/>
    <cellStyle name="Note 2 2 8 5 2 2" xfId="45629" xr:uid="{ED9DF89F-F33A-47A0-8858-3F2426B54400}"/>
    <cellStyle name="Note 2 2 8 5 3" xfId="17476" xr:uid="{D146930A-C4A8-4FBD-AF25-FC837F481875}"/>
    <cellStyle name="Note 2 2 8 5 4" xfId="36248" xr:uid="{5E109C19-15A0-48FB-8F74-A7C0696935DE}"/>
    <cellStyle name="Note 2 2 8 6" xfId="9562" xr:uid="{A89ADED7-A162-4308-8090-4359A7FE4299}"/>
    <cellStyle name="Note 2 2 8 6 2" xfId="28418" xr:uid="{FE144E86-5F18-451C-9DF7-97069FF94DD4}"/>
    <cellStyle name="Note 2 2 8 6 2 2" xfId="47180" xr:uid="{57B786C8-3482-4234-9B1D-EEF061866C2C}"/>
    <cellStyle name="Note 2 2 8 6 3" xfId="19027" xr:uid="{9FE36DC7-1183-46C7-A003-4BC21C2E79E2}"/>
    <cellStyle name="Note 2 2 8 6 4" xfId="37799" xr:uid="{08FB145A-A800-40B8-BCAB-A566872F75CE}"/>
    <cellStyle name="Note 2 2 8 7" xfId="23029" xr:uid="{ED69CC83-0249-49C0-AF65-FB199A7751EF}"/>
    <cellStyle name="Note 2 2 8 7 2" xfId="41796" xr:uid="{FEDA4258-63C3-4FB0-9DB0-20630EC5956C}"/>
    <cellStyle name="Note 2 2 8 8" xfId="13638" xr:uid="{8D2A2E63-5D33-4139-B3B6-125BAB15CFC9}"/>
    <cellStyle name="Note 2 2 8 9" xfId="32415" xr:uid="{254B7546-7594-43F5-959B-A46E0886C2A0}"/>
    <cellStyle name="Note 2 2 9" xfId="1476" xr:uid="{1B09F455-F390-472E-B571-A5F0B9A945F6}"/>
    <cellStyle name="Note 2 2 9 10" xfId="51912" xr:uid="{1E366738-76D3-44D3-A735-A186A90B4A22}"/>
    <cellStyle name="Note 2 2 9 11" xfId="3984" xr:uid="{9A71F705-ABAD-4745-BF92-9F2FB5DCEBFE}"/>
    <cellStyle name="Note 2 2 9 12" xfId="59939" xr:uid="{B4D11384-3F77-4196-9A7D-D63996DD16A2}"/>
    <cellStyle name="Note 2 2 9 2" xfId="3169" xr:uid="{0E32B41A-AD98-48AB-8E0A-8E7935C4D7E8}"/>
    <cellStyle name="Note 2 2 9 2 10" xfId="59940" xr:uid="{99C1B665-0151-4CD0-84E7-F1FEF4561561}"/>
    <cellStyle name="Note 2 2 9 2 2" xfId="7836" xr:uid="{7F5F92BD-4081-4324-9EE1-9C8CED823732}"/>
    <cellStyle name="Note 2 2 9 2 2 2" xfId="12739" xr:uid="{1811FE16-7E7A-40D7-9AEF-296C8D4EA057}"/>
    <cellStyle name="Note 2 2 9 2 2 2 2" xfId="31528" xr:uid="{24DCCD72-89C8-4E68-B2BE-E74CB302344D}"/>
    <cellStyle name="Note 2 2 9 2 2 2 2 2" xfId="50290" xr:uid="{3A97E34F-DC7D-4CB8-BD12-BF6E4D4A30D4}"/>
    <cellStyle name="Note 2 2 9 2 2 2 3" xfId="22137" xr:uid="{59ABA4FB-54E2-4A7C-9B32-D41EDECDE423}"/>
    <cellStyle name="Note 2 2 9 2 2 2 4" xfId="40909" xr:uid="{E9B9A552-5AF9-4550-93E6-10DFF937109C}"/>
    <cellStyle name="Note 2 2 9 2 2 3" xfId="26870" xr:uid="{D7F9A28B-FB12-41B8-BF7E-DA217DA5E4B2}"/>
    <cellStyle name="Note 2 2 9 2 2 3 2" xfId="45632" xr:uid="{AC9C65F4-A198-422C-83A2-747FB208AB3B}"/>
    <cellStyle name="Note 2 2 9 2 2 4" xfId="17479" xr:uid="{DE276369-0B69-449E-8155-B9BB23F08216}"/>
    <cellStyle name="Note 2 2 9 2 2 5" xfId="36251" xr:uid="{0016156A-949D-4711-AC9D-DDCB0DA20271}"/>
    <cellStyle name="Note 2 2 9 2 2 6" xfId="55020" xr:uid="{F039D4D6-327D-4977-832C-200F5B9762FB}"/>
    <cellStyle name="Note 2 2 9 2 2 7" xfId="62855" xr:uid="{2FA6C6E5-47A2-4582-95DC-538F407B3E0B}"/>
    <cellStyle name="Note 2 2 9 2 3" xfId="12740" xr:uid="{B7AAEF45-EA60-468A-83C5-2573B00F1724}"/>
    <cellStyle name="Note 2 2 9 2 3 2" xfId="31529" xr:uid="{769AEB43-65DC-4960-B841-61C673C96C1E}"/>
    <cellStyle name="Note 2 2 9 2 3 2 2" xfId="50291" xr:uid="{EE518F9C-D3BA-466C-B9DA-762C0B198F38}"/>
    <cellStyle name="Note 2 2 9 2 3 3" xfId="22138" xr:uid="{B4706AF0-3ACF-45AA-A9F1-1E2AE7CF3604}"/>
    <cellStyle name="Note 2 2 9 2 3 4" xfId="40910" xr:uid="{F0477A7C-683C-413F-B52F-DB8FCEC912AA}"/>
    <cellStyle name="Note 2 2 9 2 3 5" xfId="55021" xr:uid="{484A6FFC-7D63-4253-80BB-42A5AAFF0D67}"/>
    <cellStyle name="Note 2 2 9 2 3 6" xfId="62856" xr:uid="{D65E30D7-DA9F-4619-A81B-874F498FEB33}"/>
    <cellStyle name="Note 2 2 9 2 4" xfId="9565" xr:uid="{768E1CC8-12D1-460F-9BF3-6DE4019B9704}"/>
    <cellStyle name="Note 2 2 9 2 4 2" xfId="28421" xr:uid="{87524F92-D8F3-4DB5-92FD-38E34B5E4ADE}"/>
    <cellStyle name="Note 2 2 9 2 4 2 2" xfId="47183" xr:uid="{0E511090-8E12-4238-BC8B-72A124F79402}"/>
    <cellStyle name="Note 2 2 9 2 4 3" xfId="19030" xr:uid="{E973933C-CFEF-4AC3-89E1-3AB699BF90DB}"/>
    <cellStyle name="Note 2 2 9 2 4 4" xfId="37802" xr:uid="{28BAC468-1563-4C41-9860-9B101658C4A1}"/>
    <cellStyle name="Note 2 2 9 2 5" xfId="24576" xr:uid="{FBD3FF9F-0F53-4CB2-AD34-36BADBB796B9}"/>
    <cellStyle name="Note 2 2 9 2 5 2" xfId="43338" xr:uid="{9D3EA431-5430-45E2-BC3F-1C0920C59AB3}"/>
    <cellStyle name="Note 2 2 9 2 6" xfId="15185" xr:uid="{4F2CCA20-AC73-4250-9A13-05F4EAD70A54}"/>
    <cellStyle name="Note 2 2 9 2 7" xfId="33957" xr:uid="{E8E32B06-1134-4F6E-B721-ECEE3E27FA0A}"/>
    <cellStyle name="Note 2 2 9 2 8" xfId="51913" xr:uid="{D9D9427D-1064-4792-A34A-CF88AA6A20FD}"/>
    <cellStyle name="Note 2 2 9 2 9" xfId="5529" xr:uid="{6F586AFC-4F27-440D-B2D5-81070061FCD4}"/>
    <cellStyle name="Note 2 2 9 3" xfId="6304" xr:uid="{70AF200E-E4F9-4167-970E-C36FA4358F41}"/>
    <cellStyle name="Note 2 2 9 3 2" xfId="12741" xr:uid="{9E82CFE1-ADDD-4278-A990-4CCABA1404D3}"/>
    <cellStyle name="Note 2 2 9 3 2 2" xfId="31530" xr:uid="{4476C322-365E-4973-87B1-EC11B519495D}"/>
    <cellStyle name="Note 2 2 9 3 2 2 2" xfId="50292" xr:uid="{0AD71845-475B-41EA-A9D8-3D29023C2089}"/>
    <cellStyle name="Note 2 2 9 3 2 3" xfId="22139" xr:uid="{9BF46178-CAF8-4E93-8257-4285E40E97ED}"/>
    <cellStyle name="Note 2 2 9 3 2 4" xfId="40911" xr:uid="{36D9EFDF-0664-47F8-A6DC-0844FAEA60A8}"/>
    <cellStyle name="Note 2 2 9 3 3" xfId="25351" xr:uid="{AD6AFAD4-719A-45DB-9EAA-1CCB69FA2656}"/>
    <cellStyle name="Note 2 2 9 3 3 2" xfId="44113" xr:uid="{F0374CE5-16C8-41E8-BEAF-E8C44A5C1036}"/>
    <cellStyle name="Note 2 2 9 3 4" xfId="15960" xr:uid="{008849D4-BC4F-4AB0-AFF4-60768479E323}"/>
    <cellStyle name="Note 2 2 9 3 5" xfId="34732" xr:uid="{CE937BB0-54A8-4003-BDF4-D249D19574ED}"/>
    <cellStyle name="Note 2 2 9 3 6" xfId="55022" xr:uid="{BC49AF47-270C-4C17-9EBA-2750621758E1}"/>
    <cellStyle name="Note 2 2 9 3 7" xfId="62857" xr:uid="{B512CA1C-74FE-49F0-801F-459BB8DBD299}"/>
    <cellStyle name="Note 2 2 9 4" xfId="4753" xr:uid="{01B7523B-7FEF-493D-B1E5-07F9A1CB84CD}"/>
    <cellStyle name="Note 2 2 9 4 2" xfId="12742" xr:uid="{22ED763C-85EB-4B8F-A4F8-76D2301E6C1A}"/>
    <cellStyle name="Note 2 2 9 4 2 2" xfId="31531" xr:uid="{38956CAA-03F8-46BE-B051-01A3660F37B6}"/>
    <cellStyle name="Note 2 2 9 4 2 2 2" xfId="50293" xr:uid="{83827A00-9BA1-4272-B7A5-DAE2A95D97EA}"/>
    <cellStyle name="Note 2 2 9 4 2 3" xfId="22140" xr:uid="{EA3BAE03-94C1-4DD0-B3E4-222B03A29E2A}"/>
    <cellStyle name="Note 2 2 9 4 2 4" xfId="40912" xr:uid="{0BF56F57-9DB7-48B4-8AE4-D7D6AA269726}"/>
    <cellStyle name="Note 2 2 9 4 3" xfId="23800" xr:uid="{568152D5-5C4E-4FD6-92A9-F3233617A50D}"/>
    <cellStyle name="Note 2 2 9 4 3 2" xfId="42563" xr:uid="{C3E9FB89-51D2-47BF-AA09-5F137E4C85AD}"/>
    <cellStyle name="Note 2 2 9 4 4" xfId="14409" xr:uid="{5717C68E-20F3-4C3C-BCBD-57F3183D561F}"/>
    <cellStyle name="Note 2 2 9 4 5" xfId="33182" xr:uid="{8C8A108E-1F7C-44B0-BE5F-B706CBEDB8FF}"/>
    <cellStyle name="Note 2 2 9 4 6" xfId="55023" xr:uid="{548AB26F-639F-4013-A5F4-43F4AB78BFA7}"/>
    <cellStyle name="Note 2 2 9 4 7" xfId="62858" xr:uid="{586B40C4-FF16-432C-B503-CC58E9F867E1}"/>
    <cellStyle name="Note 2 2 9 5" xfId="7835" xr:uid="{9256F36A-BF09-4C0F-820F-24EEB621ED07}"/>
    <cellStyle name="Note 2 2 9 5 2" xfId="26869" xr:uid="{87057517-D81C-4212-8026-28C67F2F1734}"/>
    <cellStyle name="Note 2 2 9 5 2 2" xfId="45631" xr:uid="{4014A90E-3BB0-436B-9B2C-C0AD21982345}"/>
    <cellStyle name="Note 2 2 9 5 3" xfId="17478" xr:uid="{AEF5402F-CB79-4B0F-981E-9EB7553E6644}"/>
    <cellStyle name="Note 2 2 9 5 4" xfId="36250" xr:uid="{D9BF2C04-5456-46A2-938E-07B1C96CB0FE}"/>
    <cellStyle name="Note 2 2 9 6" xfId="9564" xr:uid="{33450A3F-F7B4-4E99-91DD-FFC07648FA6D}"/>
    <cellStyle name="Note 2 2 9 6 2" xfId="28420" xr:uid="{60E5BD8B-9753-42B6-9F13-E1CA235984A9}"/>
    <cellStyle name="Note 2 2 9 6 2 2" xfId="47182" xr:uid="{D0977740-E2B2-45F7-84F9-1C59446D4108}"/>
    <cellStyle name="Note 2 2 9 6 3" xfId="19029" xr:uid="{02399E52-8ACF-4D40-8720-73C2B17A8BC4}"/>
    <cellStyle name="Note 2 2 9 6 4" xfId="37801" xr:uid="{738AF2BE-8222-4954-8E7E-F51793E4EA9C}"/>
    <cellStyle name="Note 2 2 9 7" xfId="23030" xr:uid="{2FB624D5-4FC4-4DA8-8D8E-A74CEDBFAE26}"/>
    <cellStyle name="Note 2 2 9 7 2" xfId="41797" xr:uid="{E42845CD-8F60-4CE6-AA32-E8C7F19CEB8B}"/>
    <cellStyle name="Note 2 2 9 8" xfId="13639" xr:uid="{DFB33A46-E810-48C0-974C-04CDB622DF8A}"/>
    <cellStyle name="Note 2 2 9 9" xfId="32416" xr:uid="{59347E9C-8F89-4444-B98A-097AFEAC9D5C}"/>
    <cellStyle name="Note 2 3" xfId="814" xr:uid="{C5D6FA09-47F5-4866-8F7D-C705F707FEF9}"/>
    <cellStyle name="Note 2 3 2" xfId="960" xr:uid="{85188943-D9CF-4DEF-8BDD-53FB77CFB426}"/>
    <cellStyle name="Note 2 4" xfId="958" xr:uid="{97EB4435-8422-479A-8C0D-6E2FAA79557C}"/>
    <cellStyle name="Note 2 5" xfId="3170" xr:uid="{DF143D26-B1B5-48C5-933F-4473C19E323E}"/>
    <cellStyle name="Note 2 5 2" xfId="7837" xr:uid="{5BB39A5D-743D-427C-8728-D311BBA4D53B}"/>
    <cellStyle name="Note 2 5 3" xfId="62859" xr:uid="{3F748513-9C46-45EB-9B65-4679F3D1421E}"/>
    <cellStyle name="Note 2 6" xfId="3171" xr:uid="{FE29AD57-152A-4136-9465-882AFAF6A6D1}"/>
    <cellStyle name="Note 2 6 2" xfId="12743" xr:uid="{53F02264-DB70-4545-B4F0-A85AB66D3BE7}"/>
    <cellStyle name="Note 2 6 3" xfId="23031" xr:uid="{E3DF35D8-59A1-4C0F-BB5B-B8C8DC3A8032}"/>
    <cellStyle name="Note 2 6 4" xfId="13640" xr:uid="{8AF0F824-AA18-4840-B259-102327ADD1B9}"/>
    <cellStyle name="Note 2 6 5" xfId="3985" xr:uid="{07391E0D-CC57-4056-BC65-65270D24F0F8}"/>
    <cellStyle name="Note 2 7" xfId="3172" xr:uid="{380D85FC-721A-4C3F-A68B-C2B55810A18A}"/>
    <cellStyle name="Note 2 7 2" xfId="12744" xr:uid="{99B007D7-5A43-458E-BA4C-33462B2415AE}"/>
    <cellStyle name="Note 2 7 3" xfId="6353" xr:uid="{6750178C-ED1A-452C-8FC0-6A43C3EFAB63}"/>
    <cellStyle name="Note 2 8" xfId="3173" xr:uid="{DC536593-984F-4DAC-AE70-23F0C386D12B}"/>
    <cellStyle name="Note 2 8 2" xfId="8071" xr:uid="{44158757-F4E1-45EB-B70D-5A2CEBF3C386}"/>
    <cellStyle name="Note 2 9" xfId="3174" xr:uid="{6BABAEF3-42F4-449E-BF5A-9F965D3CD947}"/>
    <cellStyle name="Note 3" xfId="491" xr:uid="{00000000-0005-0000-0000-0000F0010000}"/>
    <cellStyle name="Note 3 2" xfId="816" xr:uid="{95014617-DDFB-4E64-BF1A-5A417924C61F}"/>
    <cellStyle name="Note 3 2 2" xfId="8074" xr:uid="{CE0DA40E-6BBD-47A8-BB63-6C808FFA6ED1}"/>
    <cellStyle name="Note 3 2 3" xfId="23032" xr:uid="{7B4AF6D3-20F4-48AA-93D5-6CF1B6073600}"/>
    <cellStyle name="Note 3 2 4" xfId="13641" xr:uid="{AC7D31EC-8FA3-41B9-80B5-997FC314530B}"/>
    <cellStyle name="Note 3 2 5" xfId="62860" xr:uid="{4FA06C9E-4DCF-40C1-919D-7A75B7394896}"/>
    <cellStyle name="Note 3 3" xfId="961" xr:uid="{BE57AEF4-3A1A-4B33-B303-D8662456C1B9}"/>
    <cellStyle name="Note 3 3 2" xfId="12745" xr:uid="{77969963-C38C-4BA0-B875-AC5059C5B041}"/>
    <cellStyle name="Note 3 3 3" xfId="6355" xr:uid="{BC0A66B3-F9B0-437B-9A10-F5895323D58A}"/>
    <cellStyle name="Note 3 4" xfId="8073" xr:uid="{05484A7A-307F-4C78-B3F2-C08DC6A2EEC2}"/>
    <cellStyle name="Note 3 5" xfId="786" xr:uid="{94182D13-4A78-4E75-9583-4921012D7CA2}"/>
    <cellStyle name="Note 4" xfId="492" xr:uid="{00000000-0005-0000-0000-0000F1010000}"/>
    <cellStyle name="Note 4 10" xfId="962" xr:uid="{450FA86D-CA62-4C7E-9BFE-A26748FB470D}"/>
    <cellStyle name="Note 4 10 10" xfId="51914" xr:uid="{7E4E8637-1BDD-4BF5-8797-D626D8DC6590}"/>
    <cellStyle name="Note 4 10 11" xfId="3987" xr:uid="{6C538CCB-D677-4F43-A10B-C641BBAD7101}"/>
    <cellStyle name="Note 4 10 12" xfId="58409" xr:uid="{A7F58DCC-8C2C-4555-AAB2-794F5BCD7266}"/>
    <cellStyle name="Note 4 10 2" xfId="3175" xr:uid="{321D17F5-39D0-4D65-9D4A-3ECFCE194455}"/>
    <cellStyle name="Note 4 10 2 10" xfId="59941" xr:uid="{5CED050B-BC7F-4172-9CD0-2FC12E0E36AD}"/>
    <cellStyle name="Note 4 10 2 2" xfId="7839" xr:uid="{D4D7B8A2-1F3C-4B5E-8341-40EF6A5990F2}"/>
    <cellStyle name="Note 4 10 2 2 2" xfId="12746" xr:uid="{0DACAA21-5561-4E20-9A88-ADDB74CF0280}"/>
    <cellStyle name="Note 4 10 2 2 2 2" xfId="31532" xr:uid="{A8C70B06-DF88-4359-9E35-16C2431D0777}"/>
    <cellStyle name="Note 4 10 2 2 2 2 2" xfId="50294" xr:uid="{96B2EA34-6F4D-4E58-BD48-69E4466929C5}"/>
    <cellStyle name="Note 4 10 2 2 2 3" xfId="22141" xr:uid="{3F168482-E81B-4A8F-BB4C-3FA59DF87256}"/>
    <cellStyle name="Note 4 10 2 2 2 4" xfId="40913" xr:uid="{4A14235A-0388-479E-B757-BBF1AFFE6F46}"/>
    <cellStyle name="Note 4 10 2 2 3" xfId="26872" xr:uid="{C875B028-27E1-460F-A767-19EE6B83D766}"/>
    <cellStyle name="Note 4 10 2 2 3 2" xfId="45634" xr:uid="{F78881E0-0AB4-4DE1-BEBF-0B58E03ACBFA}"/>
    <cellStyle name="Note 4 10 2 2 4" xfId="17481" xr:uid="{D4F94209-0699-42B0-979D-96F123C556FE}"/>
    <cellStyle name="Note 4 10 2 2 5" xfId="36253" xr:uid="{188727EA-CB24-40F7-961D-E6069799BA86}"/>
    <cellStyle name="Note 4 10 2 2 6" xfId="55024" xr:uid="{C557351D-ECBA-42AA-B47A-167F05074B22}"/>
    <cellStyle name="Note 4 10 2 2 7" xfId="62861" xr:uid="{00128567-2EA8-454E-A836-C6F84856F7E3}"/>
    <cellStyle name="Note 4 10 2 3" xfId="12747" xr:uid="{04D946E1-1DA8-40D9-9E34-95AAA0028BC1}"/>
    <cellStyle name="Note 4 10 2 3 2" xfId="31533" xr:uid="{2146CFBE-3C7F-46D9-A8C4-8DA11797F4F1}"/>
    <cellStyle name="Note 4 10 2 3 2 2" xfId="50295" xr:uid="{C7F6435C-FB9B-4B85-8F0E-B0B84A7D320B}"/>
    <cellStyle name="Note 4 10 2 3 3" xfId="22142" xr:uid="{33F9466B-49BB-4D37-B33F-3D70EBDCD915}"/>
    <cellStyle name="Note 4 10 2 3 4" xfId="40914" xr:uid="{17BDC4A9-143E-4336-B115-5C894069563F}"/>
    <cellStyle name="Note 4 10 2 3 5" xfId="55025" xr:uid="{386D733A-5247-480C-BBEF-1ADD96DC863F}"/>
    <cellStyle name="Note 4 10 2 3 6" xfId="62862" xr:uid="{EC984A2C-25F0-4800-980B-35561A1630A3}"/>
    <cellStyle name="Note 4 10 2 4" xfId="9567" xr:uid="{033A1DDB-77BF-4F3A-9055-0201F8D56F26}"/>
    <cellStyle name="Note 4 10 2 4 2" xfId="28423" xr:uid="{8D4A025B-6FA1-4D48-92D7-3677895C27B8}"/>
    <cellStyle name="Note 4 10 2 4 2 2" xfId="47185" xr:uid="{8D1BF634-7226-438D-9D93-6A6FE23A0895}"/>
    <cellStyle name="Note 4 10 2 4 3" xfId="19032" xr:uid="{B29CE5DB-5721-48B5-B95F-A0A2A9B67DA6}"/>
    <cellStyle name="Note 4 10 2 4 4" xfId="37804" xr:uid="{AC4A6BA0-69A2-4E65-93A5-D1AB6DCD812A}"/>
    <cellStyle name="Note 4 10 2 5" xfId="24601" xr:uid="{B11A42A6-65D2-4FC7-919B-D488DF189C66}"/>
    <cellStyle name="Note 4 10 2 5 2" xfId="43363" xr:uid="{B6E8F715-FB9D-40F3-AA5B-9F5432185CB1}"/>
    <cellStyle name="Note 4 10 2 6" xfId="15210" xr:uid="{CF57CBC4-ACFF-478A-A07F-4289739CEFE1}"/>
    <cellStyle name="Note 4 10 2 7" xfId="33982" xr:uid="{7B5D6DA5-656D-4B41-9A89-BC74371DBE73}"/>
    <cellStyle name="Note 4 10 2 8" xfId="51915" xr:uid="{E582F4EB-6757-437F-BBC5-0DC5AF1534C6}"/>
    <cellStyle name="Note 4 10 2 9" xfId="5554" xr:uid="{67F68729-BAF0-44FD-8435-9CFB0F0D8337}"/>
    <cellStyle name="Note 4 10 3" xfId="6329" xr:uid="{FBBA771D-F3C2-484D-BDBC-59BD8942CE48}"/>
    <cellStyle name="Note 4 10 3 2" xfId="12748" xr:uid="{16579B51-29D5-440F-BCF0-06B4BC516C2D}"/>
    <cellStyle name="Note 4 10 3 2 2" xfId="31534" xr:uid="{1C7C2043-9183-4727-8A18-7F699CA55C35}"/>
    <cellStyle name="Note 4 10 3 2 2 2" xfId="50296" xr:uid="{EF8E45CA-9185-4C84-B8AD-38ECFEA51513}"/>
    <cellStyle name="Note 4 10 3 2 3" xfId="22143" xr:uid="{A29A17D8-06E2-4A0D-A6E3-AE40E12C4BE7}"/>
    <cellStyle name="Note 4 10 3 2 4" xfId="40915" xr:uid="{39E31A63-2253-4FD4-B887-4CC9385CE49A}"/>
    <cellStyle name="Note 4 10 3 3" xfId="25376" xr:uid="{93BB7BB0-B7BF-461A-AB30-74D86FB09F3E}"/>
    <cellStyle name="Note 4 10 3 3 2" xfId="44138" xr:uid="{600D9151-BB48-4126-8CB2-CF3162B87C84}"/>
    <cellStyle name="Note 4 10 3 4" xfId="15985" xr:uid="{C89F6E8E-9F2D-4103-866A-3E444D1200A7}"/>
    <cellStyle name="Note 4 10 3 5" xfId="34757" xr:uid="{F6A9CF9C-240E-47D1-B8F4-FC556D498AF7}"/>
    <cellStyle name="Note 4 10 3 6" xfId="55026" xr:uid="{ABCFEE26-9CF9-4A4E-A38F-C9DD3B905BFA}"/>
    <cellStyle name="Note 4 10 3 7" xfId="62863" xr:uid="{B9F2897F-26DE-44A0-BAE8-27FB470E8244}"/>
    <cellStyle name="Note 4 10 4" xfId="4778" xr:uid="{0468A769-BA20-4FD2-B04E-3F0E2BFC50E8}"/>
    <cellStyle name="Note 4 10 4 2" xfId="12749" xr:uid="{D6CCD772-C8AA-4B35-85FC-F5A38D66C4A9}"/>
    <cellStyle name="Note 4 10 4 2 2" xfId="31535" xr:uid="{D6771B11-5038-4ED8-810B-17E4171F779D}"/>
    <cellStyle name="Note 4 10 4 2 2 2" xfId="50297" xr:uid="{EA9A8DCD-92CB-45E3-8647-5EE5377B79A5}"/>
    <cellStyle name="Note 4 10 4 2 3" xfId="22144" xr:uid="{E8DAD27A-09A0-4276-86CA-53233487355D}"/>
    <cellStyle name="Note 4 10 4 2 4" xfId="40916" xr:uid="{44E9FF7A-C094-4046-BC99-BD33BCBFFFB3}"/>
    <cellStyle name="Note 4 10 4 3" xfId="23825" xr:uid="{D1539E48-0865-4102-AC39-97FB2B899286}"/>
    <cellStyle name="Note 4 10 4 3 2" xfId="42588" xr:uid="{F40BCFBC-FCC3-4748-BF58-69FD0270E8B3}"/>
    <cellStyle name="Note 4 10 4 4" xfId="14434" xr:uid="{ABC6DEA6-5494-49A8-AC54-E802FFE3110B}"/>
    <cellStyle name="Note 4 10 4 5" xfId="33207" xr:uid="{3E6DFE94-3E58-483B-B57B-4BCA0222D507}"/>
    <cellStyle name="Note 4 10 4 6" xfId="55027" xr:uid="{DB690D05-2E54-456F-901A-E79C91713060}"/>
    <cellStyle name="Note 4 10 4 7" xfId="62864" xr:uid="{0C758A33-3B8D-48F3-B7ED-D285CAFBA1FB}"/>
    <cellStyle name="Note 4 10 5" xfId="7838" xr:uid="{AA748643-2EC1-4784-BFF7-EDFA27F8AAE5}"/>
    <cellStyle name="Note 4 10 5 2" xfId="26871" xr:uid="{CB79DA51-0443-4001-82A0-C69B0E8DF6C6}"/>
    <cellStyle name="Note 4 10 5 2 2" xfId="45633" xr:uid="{82B4CC2E-1A9C-4A5C-BC2B-67F56C77964B}"/>
    <cellStyle name="Note 4 10 5 3" xfId="17480" xr:uid="{F7499C9F-83CA-4E57-9269-679167217B62}"/>
    <cellStyle name="Note 4 10 5 4" xfId="36252" xr:uid="{B900D0D0-20B9-45C8-98D3-50C90B4BEA27}"/>
    <cellStyle name="Note 4 10 6" xfId="9566" xr:uid="{308C40B1-1345-46AF-9F29-374166361011}"/>
    <cellStyle name="Note 4 10 6 2" xfId="28422" xr:uid="{9A5F9EF5-AAA7-4FD6-8F4E-04A3A8192625}"/>
    <cellStyle name="Note 4 10 6 2 2" xfId="47184" xr:uid="{E37955A7-912C-40A0-A545-79464FA43746}"/>
    <cellStyle name="Note 4 10 6 3" xfId="19031" xr:uid="{C006F471-C23A-4EEC-BE4A-17D8676F77A4}"/>
    <cellStyle name="Note 4 10 6 4" xfId="37803" xr:uid="{04BF635B-4307-4416-9E0D-9D995CB7CEB7}"/>
    <cellStyle name="Note 4 10 7" xfId="23034" xr:uid="{FC1DA678-96D6-472B-BB7A-AB6F2A16AE24}"/>
    <cellStyle name="Note 4 10 7 2" xfId="41799" xr:uid="{9EC371CE-A1CF-4ACD-8A81-E3D97927681D}"/>
    <cellStyle name="Note 4 10 8" xfId="13643" xr:uid="{3134BE99-CB9D-46C4-A29D-F232EBA14AAD}"/>
    <cellStyle name="Note 4 10 9" xfId="32418" xr:uid="{93EB53FC-BFD6-45A6-AC54-0E0ACD0866B0}"/>
    <cellStyle name="Note 4 11" xfId="3176" xr:uid="{6717408B-DA5B-4E11-B6E9-E33A606D5F0C}"/>
    <cellStyle name="Note 4 11 2" xfId="4819" xr:uid="{A6EBBB28-9A5B-4228-8AD6-7940B3236E6F}"/>
    <cellStyle name="Note 4 11 2 2" xfId="12750" xr:uid="{7D3347CD-EF3E-4EDF-8BE0-79A73662408D}"/>
    <cellStyle name="Note 4 11 2 2 2" xfId="31536" xr:uid="{90C87D2A-699B-4F9D-AC7E-674BB2B4DF2D}"/>
    <cellStyle name="Note 4 11 2 2 2 2" xfId="50298" xr:uid="{0114074A-A687-4D3C-A608-6598952F6542}"/>
    <cellStyle name="Note 4 11 2 2 3" xfId="22145" xr:uid="{6023B65C-ABD3-4415-ADB1-F20CADE13A83}"/>
    <cellStyle name="Note 4 11 2 2 4" xfId="40917" xr:uid="{2E10E4C8-43AF-45D8-BD64-27A5904BC895}"/>
    <cellStyle name="Note 4 11 2 3" xfId="23866" xr:uid="{B1791CF6-4FF3-4BD5-A944-CDC5630EFE2F}"/>
    <cellStyle name="Note 4 11 2 3 2" xfId="42629" xr:uid="{BB4695B5-9F55-4268-AD4C-5926159C902D}"/>
    <cellStyle name="Note 4 11 2 4" xfId="14475" xr:uid="{941BFA60-5B46-40F5-94A4-9B2E939D300B}"/>
    <cellStyle name="Note 4 11 2 5" xfId="33248" xr:uid="{379A78B5-1CDC-415B-8D71-2475891298E1}"/>
    <cellStyle name="Note 4 11 2 6" xfId="55028" xr:uid="{E24D7CAF-DD61-4407-A838-F3FCE6A37A71}"/>
    <cellStyle name="Note 4 11 2 7" xfId="62865" xr:uid="{992EE041-3979-4E50-B72C-0E3CBC0BFF0B}"/>
    <cellStyle name="Note 4 11 3" xfId="7840" xr:uid="{B58219A8-1C8D-46D6-8C74-3FB82B74BE53}"/>
    <cellStyle name="Note 4 11 3 2" xfId="12751" xr:uid="{3BE8C8F4-C350-4438-86AC-FF9221BF1130}"/>
    <cellStyle name="Note 4 11 3 2 2" xfId="31537" xr:uid="{C5125529-759C-4970-8052-5A8FF0803F72}"/>
    <cellStyle name="Note 4 11 3 2 2 2" xfId="50299" xr:uid="{85C4EF96-F9BD-412D-B37A-14466843F445}"/>
    <cellStyle name="Note 4 11 3 2 3" xfId="22146" xr:uid="{B3356170-A7E8-45BB-B7C6-3B9E6A14E67A}"/>
    <cellStyle name="Note 4 11 3 2 4" xfId="40918" xr:uid="{F0A7785D-EB2A-45A8-8722-D2ADF8C17FE9}"/>
    <cellStyle name="Note 4 11 3 3" xfId="26873" xr:uid="{60EE8507-BCCF-418E-9661-0B16D43FA92F}"/>
    <cellStyle name="Note 4 11 3 3 2" xfId="45635" xr:uid="{C2E11DFC-746F-44C8-9A34-5DBC3014CBE8}"/>
    <cellStyle name="Note 4 11 3 4" xfId="17482" xr:uid="{72E6BCE1-7485-429C-9F79-4763A12EFC87}"/>
    <cellStyle name="Note 4 11 3 5" xfId="36254" xr:uid="{D52FA952-7DB5-42FF-AE91-12E230854475}"/>
    <cellStyle name="Note 4 11 3 6" xfId="55029" xr:uid="{7215995D-94F2-4BD8-8F25-7B65D2CD2057}"/>
    <cellStyle name="Note 4 11 3 7" xfId="62866" xr:uid="{59F3BEF5-B73C-4FD1-9074-ECF6D8143158}"/>
    <cellStyle name="Note 4 11 4" xfId="9568" xr:uid="{4EB7529E-68DF-4D2A-88F2-A0C0FBB77DCF}"/>
    <cellStyle name="Note 4 11 4 2" xfId="28424" xr:uid="{8C15995A-8796-4CB4-B873-4B63C914A459}"/>
    <cellStyle name="Note 4 11 4 2 2" xfId="47186" xr:uid="{7D22F2E7-6795-4840-B7DA-4242BB2811E4}"/>
    <cellStyle name="Note 4 11 4 3" xfId="19033" xr:uid="{A583AAD9-0013-490F-AE68-36B744C0435D}"/>
    <cellStyle name="Note 4 11 4 4" xfId="37805" xr:uid="{458E6306-4BF1-4DE0-BCEE-4E6721724C8C}"/>
    <cellStyle name="Note 4 11 5" xfId="23035" xr:uid="{D9DF974D-651F-4F9B-BD36-37DE63F5920A}"/>
    <cellStyle name="Note 4 11 6" xfId="13644" xr:uid="{95429AAC-F29C-4789-9827-135C0B07A5AB}"/>
    <cellStyle name="Note 4 11 7" xfId="51916" xr:uid="{53956813-FE27-4F7B-8374-9F64CFE1B21A}"/>
    <cellStyle name="Note 4 11 8" xfId="3988" xr:uid="{C10C0FFA-093F-4C3D-A590-FAE5C89EA245}"/>
    <cellStyle name="Note 4 12" xfId="3177" xr:uid="{3B8B3B50-7118-435E-8612-A5E0D51399C6}"/>
    <cellStyle name="Note 4 12 10" xfId="58410" xr:uid="{80D2A421-2ADB-4B51-8D2B-D4425EAA28BA}"/>
    <cellStyle name="Note 4 12 2" xfId="12753" xr:uid="{7FBC6C8C-A773-4347-AA61-E22DD6D1710A}"/>
    <cellStyle name="Note 4 12 2 2" xfId="31539" xr:uid="{62C41324-7278-441C-B23C-C00E32803191}"/>
    <cellStyle name="Note 4 12 2 2 2" xfId="50301" xr:uid="{8AA60F8D-FA73-4FBA-8A54-C1E436A1EEF4}"/>
    <cellStyle name="Note 4 12 2 3" xfId="22148" xr:uid="{7DA7AF55-30B8-4DAF-A6D8-97CDFD054CAD}"/>
    <cellStyle name="Note 4 12 2 4" xfId="40920" xr:uid="{B5B6DC85-D057-4392-9E25-43D5A2B56774}"/>
    <cellStyle name="Note 4 12 2 5" xfId="55031" xr:uid="{D1E1590A-5AB7-49AB-9641-3CD00DCA90BB}"/>
    <cellStyle name="Note 4 12 2 6" xfId="62867" xr:uid="{263A62E9-34E7-4A33-8D65-D2E8D1CEF925}"/>
    <cellStyle name="Note 4 12 3" xfId="12754" xr:uid="{C037C5B6-64EF-4494-BF62-6B022C03CA73}"/>
    <cellStyle name="Note 4 12 3 2" xfId="31540" xr:uid="{0DAE37EF-3C08-4DBC-91CB-AE2A67B6F6AD}"/>
    <cellStyle name="Note 4 12 3 2 2" xfId="50302" xr:uid="{C7869FF4-2B08-422A-BF28-114A5DE5730B}"/>
    <cellStyle name="Note 4 12 3 3" xfId="22149" xr:uid="{8E6B2C2E-B642-4A22-BD5B-85BAF5EAB8BE}"/>
    <cellStyle name="Note 4 12 3 4" xfId="40921" xr:uid="{DF3FC3FA-8541-4972-B3C1-0F51075DB17A}"/>
    <cellStyle name="Note 4 12 3 5" xfId="55032" xr:uid="{692697BB-4545-4CBF-BA0F-02E4982BC75D}"/>
    <cellStyle name="Note 4 12 3 6" xfId="62868" xr:uid="{02F12531-179C-4640-A418-C4D42BA97A20}"/>
    <cellStyle name="Note 4 12 4" xfId="12752" xr:uid="{C55622A6-ABF2-4367-AF10-D16448A92288}"/>
    <cellStyle name="Note 4 12 4 2" xfId="31538" xr:uid="{5B445E4A-822B-4882-B319-96DEDB027645}"/>
    <cellStyle name="Note 4 12 4 2 2" xfId="50300" xr:uid="{A2D10247-FD44-4EE2-B41B-B2BDFAE33543}"/>
    <cellStyle name="Note 4 12 4 3" xfId="22147" xr:uid="{62D1561B-A911-4E05-B143-22657A303058}"/>
    <cellStyle name="Note 4 12 4 4" xfId="40919" xr:uid="{A114B0C0-A71B-4279-89BA-232D5267AF6B}"/>
    <cellStyle name="Note 4 12 5" xfId="24642" xr:uid="{CAB83B88-3111-45E3-8223-F8812DB64349}"/>
    <cellStyle name="Note 4 12 5 2" xfId="43404" xr:uid="{EF03D189-CEF8-44B0-B27E-042F25D76F55}"/>
    <cellStyle name="Note 4 12 6" xfId="15251" xr:uid="{28725279-BB70-4063-8DED-9039C1982B08}"/>
    <cellStyle name="Note 4 12 7" xfId="34023" xr:uid="{0BA9B11F-052A-48B1-A797-3D4286CCF5AA}"/>
    <cellStyle name="Note 4 12 8" xfId="55030" xr:uid="{F769593C-9D28-4B96-A6F1-8DC040936439}"/>
    <cellStyle name="Note 4 12 9" xfId="5595" xr:uid="{671AAC2E-2479-4413-9953-39811C07A0E9}"/>
    <cellStyle name="Note 4 13" xfId="4044" xr:uid="{8CC569E3-7B2B-44B3-8E30-DCD5A1B0AB12}"/>
    <cellStyle name="Note 4 13 2" xfId="23091" xr:uid="{2EA0F328-0FEF-4FC3-887E-0377B58EAA2A}"/>
    <cellStyle name="Note 4 13 2 2" xfId="41854" xr:uid="{B662EC64-1132-49A8-A95E-F28163D9B45D}"/>
    <cellStyle name="Note 4 13 3" xfId="13700" xr:uid="{80231DB3-C7FF-426F-90BF-9BDAFADC2C60}"/>
    <cellStyle name="Note 4 13 4" xfId="32473" xr:uid="{5AA8EC05-7FFC-49A1-94E6-00A56A150F5F}"/>
    <cellStyle name="Note 4 13 5" xfId="58411" xr:uid="{B3965463-65A8-4EBC-9515-25344881FB8D}"/>
    <cellStyle name="Note 4 14" xfId="6356" xr:uid="{2AD84AC8-B363-4CFE-A761-3DE6F9E6EE1E}"/>
    <cellStyle name="Note 4 15" xfId="8075" xr:uid="{D835B8F3-0925-48CC-B171-26F8E6592CE1}"/>
    <cellStyle name="Note 4 16" xfId="23033" xr:uid="{025C589C-A0FC-4744-9F85-AD28D0D9CDAE}"/>
    <cellStyle name="Note 4 16 2" xfId="41798" xr:uid="{771200FF-5206-48CB-800A-DF630AFE8271}"/>
    <cellStyle name="Note 4 17" xfId="13642" xr:uid="{CCB6DF1C-65C0-4AD3-AF7C-0B80CD8C618B}"/>
    <cellStyle name="Note 4 18" xfId="32417" xr:uid="{57073084-3F7D-48F0-8C5C-C537AF54A96D}"/>
    <cellStyle name="Note 4 19" xfId="3986" xr:uid="{64765083-8133-4DFB-9C71-E13D62A3142B}"/>
    <cellStyle name="Note 4 2" xfId="983" xr:uid="{5CA5EE5C-33F9-4CF9-A351-3984CDE77EB9}"/>
    <cellStyle name="Note 4 2 10" xfId="3178" xr:uid="{9300F19C-C58D-405E-AB1C-B045737DF8B4}"/>
    <cellStyle name="Note 4 2 10 10" xfId="59942" xr:uid="{A0AB475D-D37F-440C-95C7-483C5A9A5BF9}"/>
    <cellStyle name="Note 4 2 10 2" xfId="7842" xr:uid="{A4885B0A-1C89-4A5A-B4D3-78FC4223A16B}"/>
    <cellStyle name="Note 4 2 10 2 2" xfId="12755" xr:uid="{5FB381DB-B7EE-4A94-B1CD-4A04EB55AD85}"/>
    <cellStyle name="Note 4 2 10 2 2 2" xfId="31541" xr:uid="{B74AC0CF-0475-40CA-8E35-04BE913C8164}"/>
    <cellStyle name="Note 4 2 10 2 2 2 2" xfId="50303" xr:uid="{4812774C-C02C-45B8-85CC-639FF78EB4DC}"/>
    <cellStyle name="Note 4 2 10 2 2 3" xfId="22150" xr:uid="{E872EE67-6A6F-4BCE-92B2-35CBE6A30A48}"/>
    <cellStyle name="Note 4 2 10 2 2 4" xfId="40922" xr:uid="{6F3B92AC-63A0-4C37-A711-F7C3956DF270}"/>
    <cellStyle name="Note 4 2 10 2 3" xfId="26875" xr:uid="{9D6F558B-385D-4BA7-B0CD-3A5EEB19FDDF}"/>
    <cellStyle name="Note 4 2 10 2 3 2" xfId="45637" xr:uid="{E48922F4-4384-47CF-B7AD-07339BAF4A52}"/>
    <cellStyle name="Note 4 2 10 2 4" xfId="17484" xr:uid="{2C350CED-4418-4DC4-BD30-169C231BD792}"/>
    <cellStyle name="Note 4 2 10 2 5" xfId="36256" xr:uid="{5939E573-4689-4982-81B0-6CE8A47A895A}"/>
    <cellStyle name="Note 4 2 10 2 6" xfId="55033" xr:uid="{CA6190E5-F610-4767-B6C3-7DBE243288DF}"/>
    <cellStyle name="Note 4 2 10 2 7" xfId="62869" xr:uid="{BA6B85FF-C6E7-4BB0-91B4-A1EA1F8F2FBE}"/>
    <cellStyle name="Note 4 2 10 3" xfId="12756" xr:uid="{B047F7A2-79AC-4072-B423-E7239E1FAAE2}"/>
    <cellStyle name="Note 4 2 10 3 2" xfId="31542" xr:uid="{9F6F2529-3F59-443C-9AAE-FE3826CFFF49}"/>
    <cellStyle name="Note 4 2 10 3 2 2" xfId="50304" xr:uid="{48FC5346-B8B2-4E76-88AC-563CFBE9B68B}"/>
    <cellStyle name="Note 4 2 10 3 3" xfId="22151" xr:uid="{25BB44C7-2DEA-4AC3-8D8F-8935660B20AD}"/>
    <cellStyle name="Note 4 2 10 3 4" xfId="40923" xr:uid="{784B4AB8-9AD8-4F1B-AC48-4489C4E66A2C}"/>
    <cellStyle name="Note 4 2 10 3 5" xfId="55034" xr:uid="{59A8AC58-6ABE-47CF-8936-5990F6601AD5}"/>
    <cellStyle name="Note 4 2 10 3 6" xfId="62870" xr:uid="{60CF37C9-EC51-4BA9-9A1F-12516A1F2950}"/>
    <cellStyle name="Note 4 2 10 4" xfId="9570" xr:uid="{5D543872-EB57-4918-A6F0-E16D8AEA1AC0}"/>
    <cellStyle name="Note 4 2 10 4 2" xfId="28426" xr:uid="{B6394656-608B-4048-9F32-775D67E1BF51}"/>
    <cellStyle name="Note 4 2 10 4 2 2" xfId="47188" xr:uid="{9EBC8872-5DD3-47E2-A456-71D6D9E724E4}"/>
    <cellStyle name="Note 4 2 10 4 3" xfId="19035" xr:uid="{4D203B4E-D5E0-4401-851C-981114628B55}"/>
    <cellStyle name="Note 4 2 10 4 4" xfId="37807" xr:uid="{93705250-DCBD-4140-829F-AE579ECD1FB2}"/>
    <cellStyle name="Note 4 2 10 5" xfId="23886" xr:uid="{9528117D-50BD-4495-B530-EA166C1DF63C}"/>
    <cellStyle name="Note 4 2 10 5 2" xfId="42649" xr:uid="{E5215E6B-F02D-41ED-A218-807A9BF086E3}"/>
    <cellStyle name="Note 4 2 10 6" xfId="14495" xr:uid="{3ADFA632-38BA-4F75-B5B2-3A1375D0B133}"/>
    <cellStyle name="Note 4 2 10 7" xfId="33268" xr:uid="{29F45D66-80D5-4397-B4E5-78C8C8074A99}"/>
    <cellStyle name="Note 4 2 10 8" xfId="51918" xr:uid="{DE96B65B-64F7-4910-866B-A70614A0A1DE}"/>
    <cellStyle name="Note 4 2 10 9" xfId="4839" xr:uid="{4EC6A32C-043E-4535-8811-A53F5A336F9F}"/>
    <cellStyle name="Note 4 2 11" xfId="5615" xr:uid="{A00B4883-5604-4B3E-8656-E43D0EC2A3F2}"/>
    <cellStyle name="Note 4 2 11 2" xfId="12757" xr:uid="{740BEAC9-1A1B-442A-B376-75B801964F98}"/>
    <cellStyle name="Note 4 2 11 2 2" xfId="31543" xr:uid="{039930AB-53F0-4C78-B710-711F250A3230}"/>
    <cellStyle name="Note 4 2 11 2 2 2" xfId="50305" xr:uid="{F4F0177B-0512-40B0-B58F-032A53E700B6}"/>
    <cellStyle name="Note 4 2 11 2 3" xfId="22152" xr:uid="{D8BE6567-BFF7-4A88-8224-B3520002B450}"/>
    <cellStyle name="Note 4 2 11 2 4" xfId="40924" xr:uid="{A6DB6923-3F02-4EEB-AE09-071555552278}"/>
    <cellStyle name="Note 4 2 11 3" xfId="24662" xr:uid="{4419903C-7A56-4733-AA28-879C091A8E43}"/>
    <cellStyle name="Note 4 2 11 3 2" xfId="43424" xr:uid="{1C5EB9A2-6579-4504-8B9B-5FAEC6EFD6E6}"/>
    <cellStyle name="Note 4 2 11 4" xfId="15271" xr:uid="{8A5240ED-6EA2-4440-BA5E-6C54C4CEA217}"/>
    <cellStyle name="Note 4 2 11 5" xfId="34043" xr:uid="{3ED6616E-89F3-48D8-BAA1-22CD34DBAD9A}"/>
    <cellStyle name="Note 4 2 11 6" xfId="55035" xr:uid="{D2CCEB1D-4CC8-4F5B-9AE8-318066608CBE}"/>
    <cellStyle name="Note 4 2 11 7" xfId="62871" xr:uid="{78931C99-FBAD-477E-918C-2D6C1A0CCEFB}"/>
    <cellStyle name="Note 4 2 12" xfId="4064" xr:uid="{179604F9-E041-4822-8970-77E9FB92E9E8}"/>
    <cellStyle name="Note 4 2 12 2" xfId="12758" xr:uid="{05296255-FC2F-4AB2-A83D-4202D70EAD61}"/>
    <cellStyle name="Note 4 2 12 2 2" xfId="31544" xr:uid="{B01A69DD-17A3-461A-99A8-E31BAA32903A}"/>
    <cellStyle name="Note 4 2 12 2 2 2" xfId="50306" xr:uid="{BE9A1853-4BD4-4C41-8B87-8D32B65F8150}"/>
    <cellStyle name="Note 4 2 12 2 3" xfId="22153" xr:uid="{4C32C63D-D790-4D5D-B969-36A455FE3AC5}"/>
    <cellStyle name="Note 4 2 12 2 4" xfId="40925" xr:uid="{29A3F9A9-363F-4394-9471-C4ED0602CE85}"/>
    <cellStyle name="Note 4 2 12 3" xfId="23111" xr:uid="{66725E92-008E-48A9-BD04-09842A8B1874}"/>
    <cellStyle name="Note 4 2 12 3 2" xfId="41874" xr:uid="{BD756F79-35FB-4D0D-8162-88C91D89194D}"/>
    <cellStyle name="Note 4 2 12 4" xfId="13720" xr:uid="{7A999E49-3278-4C71-B18D-0B6F27CC86B1}"/>
    <cellStyle name="Note 4 2 12 5" xfId="32493" xr:uid="{377F1806-2BE8-4DA9-AEE0-1FE0DEC1245B}"/>
    <cellStyle name="Note 4 2 12 6" xfId="55036" xr:uid="{39FAF90E-CE6D-4D2F-8439-504637741C81}"/>
    <cellStyle name="Note 4 2 12 7" xfId="62872" xr:uid="{29F2AD9D-F131-4E0D-A71E-CDE7FF89F8D8}"/>
    <cellStyle name="Note 4 2 13" xfId="7841" xr:uid="{61E53F64-001E-4449-9E95-9DE7ECD25551}"/>
    <cellStyle name="Note 4 2 13 2" xfId="26874" xr:uid="{75A3DA9D-616C-41FF-B59D-35200D3152B4}"/>
    <cellStyle name="Note 4 2 13 2 2" xfId="45636" xr:uid="{C2BB9C1A-A405-4D2C-A598-44ED76D1937F}"/>
    <cellStyle name="Note 4 2 13 3" xfId="17483" xr:uid="{5CC1BD49-EF3C-4E90-AFC8-9F8E6EA20E33}"/>
    <cellStyle name="Note 4 2 13 4" xfId="36255" xr:uid="{8634013E-8C02-422B-8DD5-A57F56978A4D}"/>
    <cellStyle name="Note 4 2 14" xfId="9569" xr:uid="{88CA8107-83E1-4827-822F-38237DD12759}"/>
    <cellStyle name="Note 4 2 14 2" xfId="28425" xr:uid="{4DE594F1-AE88-4D2D-BAE0-84DC59E979FA}"/>
    <cellStyle name="Note 4 2 14 2 2" xfId="47187" xr:uid="{EBAFAAA3-16B9-4BDC-9347-62B0A8A100AF}"/>
    <cellStyle name="Note 4 2 14 3" xfId="19034" xr:uid="{D25DED30-BBDA-47A3-BBDD-60B7033C92E4}"/>
    <cellStyle name="Note 4 2 14 4" xfId="37806" xr:uid="{6EA3CC70-2006-421A-9991-ECF5FD3914BD}"/>
    <cellStyle name="Note 4 2 15" xfId="23036" xr:uid="{E88A3870-9093-4220-9C87-4CAA6666B8B4}"/>
    <cellStyle name="Note 4 2 15 2" xfId="41800" xr:uid="{06FDA4A9-7F84-48B1-BCFA-660421C19FBB}"/>
    <cellStyle name="Note 4 2 16" xfId="13645" xr:uid="{7D331AC5-5FB8-40A6-996D-F63AAFDAF556}"/>
    <cellStyle name="Note 4 2 17" xfId="32419" xr:uid="{9A03DE2E-EB5B-4638-8528-20CE5170D8C4}"/>
    <cellStyle name="Note 4 2 18" xfId="51917" xr:uid="{24B121B5-4C7F-4753-8DF4-38D65BBC1600}"/>
    <cellStyle name="Note 4 2 19" xfId="3989" xr:uid="{A1C1F4FD-1BA3-43BA-A31F-F8F22C081698}"/>
    <cellStyle name="Note 4 2 2" xfId="1169" xr:uid="{4F4BFA41-6B11-4E1E-B7DB-206B92B3D49C}"/>
    <cellStyle name="Note 4 2 2 10" xfId="13646" xr:uid="{FF3EBC93-AC88-4D92-8DE1-36B40CD355E2}"/>
    <cellStyle name="Note 4 2 2 11" xfId="32420" xr:uid="{0F387F15-548B-436D-97CB-C7F4AE1B6FBE}"/>
    <cellStyle name="Note 4 2 2 12" xfId="51919" xr:uid="{CEAEBB7A-D351-4E92-B24F-A5D984585EEF}"/>
    <cellStyle name="Note 4 2 2 13" xfId="3990" xr:uid="{B3820752-D15A-4BF2-ADA1-926727B0C5A2}"/>
    <cellStyle name="Note 4 2 2 14" xfId="59943" xr:uid="{0D18F8BC-CB6B-4EA1-9099-2DE3212B5331}"/>
    <cellStyle name="Note 4 2 2 2" xfId="1375" xr:uid="{AF72E0D6-A733-4928-B664-4BF271CEFB15}"/>
    <cellStyle name="Note 4 2 2 2 10" xfId="51920" xr:uid="{03C1EB70-37A8-4565-8D7C-92154B0773B8}"/>
    <cellStyle name="Note 4 2 2 2 11" xfId="3991" xr:uid="{7E9D99E1-E260-4DC7-A1F3-D23E5CC8C9AE}"/>
    <cellStyle name="Note 4 2 2 2 12" xfId="59944" xr:uid="{DD74C4F6-C07C-4C9E-87D7-3ABD93722BCE}"/>
    <cellStyle name="Note 4 2 2 2 2" xfId="2033" xr:uid="{C15D442B-213F-4EE8-A833-9925B9D21E7D}"/>
    <cellStyle name="Note 4 2 2 2 2 10" xfId="59945" xr:uid="{D027BBEA-0773-48C9-815C-F44A9CF7ABA1}"/>
    <cellStyle name="Note 4 2 2 2 2 2" xfId="7845" xr:uid="{CB29ADA6-E99A-4E52-B2AC-FABFE343B45F}"/>
    <cellStyle name="Note 4 2 2 2 2 2 2" xfId="12759" xr:uid="{DD40A4E2-4A72-4802-A2CE-DF788F75D357}"/>
    <cellStyle name="Note 4 2 2 2 2 2 2 2" xfId="31545" xr:uid="{A248EA8A-2D71-4549-A4CD-F6C5A7DB5ADC}"/>
    <cellStyle name="Note 4 2 2 2 2 2 2 2 2" xfId="50307" xr:uid="{7E63CF48-32C4-46A9-BCF5-3CC427471FF6}"/>
    <cellStyle name="Note 4 2 2 2 2 2 2 3" xfId="22154" xr:uid="{0EF28984-FB5A-4B99-B724-9E8A5B97CD40}"/>
    <cellStyle name="Note 4 2 2 2 2 2 2 4" xfId="40926" xr:uid="{115D194D-5902-4424-8AC9-3E3019501531}"/>
    <cellStyle name="Note 4 2 2 2 2 2 3" xfId="26878" xr:uid="{8592DC8C-A8EA-4B42-AEF2-E277073C627D}"/>
    <cellStyle name="Note 4 2 2 2 2 2 3 2" xfId="45640" xr:uid="{F5CD776F-34D7-458E-8F78-BE18BBBD3587}"/>
    <cellStyle name="Note 4 2 2 2 2 2 4" xfId="17487" xr:uid="{896A2259-E666-452A-BC55-4DEBF7C81A68}"/>
    <cellStyle name="Note 4 2 2 2 2 2 5" xfId="36259" xr:uid="{0D91AAD9-C1EF-4DE7-9565-74A6291239FD}"/>
    <cellStyle name="Note 4 2 2 2 2 2 6" xfId="55037" xr:uid="{40FA8054-54BB-4DAF-96FD-FF72A5E216EF}"/>
    <cellStyle name="Note 4 2 2 2 2 2 7" xfId="62873" xr:uid="{AE59E886-C574-4F64-A58E-383B2F673078}"/>
    <cellStyle name="Note 4 2 2 2 2 3" xfId="12760" xr:uid="{BF4C882C-69B9-4868-8790-9913406D482D}"/>
    <cellStyle name="Note 4 2 2 2 2 3 2" xfId="31546" xr:uid="{402F3479-20DB-4537-BB26-9092C4EAC228}"/>
    <cellStyle name="Note 4 2 2 2 2 3 2 2" xfId="50308" xr:uid="{F09A725C-DAC8-4834-AD2F-725755713D72}"/>
    <cellStyle name="Note 4 2 2 2 2 3 3" xfId="22155" xr:uid="{2E26D2CD-78BE-49AC-8CD6-92657710FFA6}"/>
    <cellStyle name="Note 4 2 2 2 2 3 4" xfId="40927" xr:uid="{BB6454F9-D9B6-4759-8452-53DFD5DF2E3E}"/>
    <cellStyle name="Note 4 2 2 2 2 3 5" xfId="55038" xr:uid="{42D1242B-60B3-49DA-907A-3C3DEC4D738C}"/>
    <cellStyle name="Note 4 2 2 2 2 3 6" xfId="62874" xr:uid="{F7734055-C1BB-48D3-A72F-CFEEF48B43C0}"/>
    <cellStyle name="Note 4 2 2 2 2 4" xfId="9573" xr:uid="{732F529D-73F0-433C-8197-9910BA344F5E}"/>
    <cellStyle name="Note 4 2 2 2 2 4 2" xfId="28429" xr:uid="{BE5E84B1-68D9-442A-A3BC-6E55574C018B}"/>
    <cellStyle name="Note 4 2 2 2 2 4 2 2" xfId="47191" xr:uid="{36621608-C002-41DF-87AF-71C8F3A276C0}"/>
    <cellStyle name="Note 4 2 2 2 2 4 3" xfId="19038" xr:uid="{65A623EA-9310-4331-99D1-D5ACEFC594D5}"/>
    <cellStyle name="Note 4 2 2 2 2 4 4" xfId="37810" xr:uid="{3520F174-48CF-431B-9088-D21B8F2F045A}"/>
    <cellStyle name="Note 4 2 2 2 2 5" xfId="24144" xr:uid="{E60CAF64-480A-42A9-ABBF-90B0E9F61BD8}"/>
    <cellStyle name="Note 4 2 2 2 2 5 2" xfId="42907" xr:uid="{35332E28-24AD-4523-A3A5-2C9E0CBB0637}"/>
    <cellStyle name="Note 4 2 2 2 2 6" xfId="14753" xr:uid="{7D0AC216-E47B-4CE8-83C9-0297FC7979EE}"/>
    <cellStyle name="Note 4 2 2 2 2 7" xfId="33526" xr:uid="{9E238C18-F9F2-4161-98FB-3697AE3D3288}"/>
    <cellStyle name="Note 4 2 2 2 2 8" xfId="51921" xr:uid="{F26A939F-BBC0-4676-8309-8F4A11E56FB9}"/>
    <cellStyle name="Note 4 2 2 2 2 9" xfId="5097" xr:uid="{D74CB27A-ECC4-487F-9022-F04A236044D2}"/>
    <cellStyle name="Note 4 2 2 2 3" xfId="5873" xr:uid="{50D2AC4F-C40E-4F9F-B9B2-AFA1D5E79BA0}"/>
    <cellStyle name="Note 4 2 2 2 3 2" xfId="12761" xr:uid="{2362F59D-D5CA-456C-AC25-A7B2B46E903F}"/>
    <cellStyle name="Note 4 2 2 2 3 2 2" xfId="31547" xr:uid="{1F2EF437-C735-4F7F-B411-3DCDC1E933EB}"/>
    <cellStyle name="Note 4 2 2 2 3 2 2 2" xfId="50309" xr:uid="{41D47B0B-710B-4618-9359-634185F88568}"/>
    <cellStyle name="Note 4 2 2 2 3 2 3" xfId="22156" xr:uid="{EC16FD58-9A8C-4038-A6E1-2774A5F03128}"/>
    <cellStyle name="Note 4 2 2 2 3 2 4" xfId="40928" xr:uid="{30E4966F-A951-4174-8A6A-771A5B97BD32}"/>
    <cellStyle name="Note 4 2 2 2 3 3" xfId="24920" xr:uid="{733F9E8E-8527-40BD-A03B-A803492876D0}"/>
    <cellStyle name="Note 4 2 2 2 3 3 2" xfId="43682" xr:uid="{D2CF5EEC-B5A2-488F-9F15-435810B1DBE3}"/>
    <cellStyle name="Note 4 2 2 2 3 4" xfId="15529" xr:uid="{FB4E329C-0918-4B91-A3A1-491E20D28857}"/>
    <cellStyle name="Note 4 2 2 2 3 5" xfId="34301" xr:uid="{B8AC64D2-B766-4496-8894-A9B149CDA1FC}"/>
    <cellStyle name="Note 4 2 2 2 3 6" xfId="55039" xr:uid="{AA7B2EED-7841-420B-BE28-04A32119AA5C}"/>
    <cellStyle name="Note 4 2 2 2 3 7" xfId="62875" xr:uid="{9B347681-706F-44B3-AA16-6E52F0A074E8}"/>
    <cellStyle name="Note 4 2 2 2 4" xfId="4322" xr:uid="{7365E3D3-ED9F-42BC-88B7-156255DADA86}"/>
    <cellStyle name="Note 4 2 2 2 4 2" xfId="12762" xr:uid="{67D6CB09-05E4-48BA-AEC9-D375334C73FC}"/>
    <cellStyle name="Note 4 2 2 2 4 2 2" xfId="31548" xr:uid="{1DFAB54C-EDAF-4730-8575-3A6A22CF8777}"/>
    <cellStyle name="Note 4 2 2 2 4 2 2 2" xfId="50310" xr:uid="{47761E99-F9EE-4C2E-A375-46934D9CF93C}"/>
    <cellStyle name="Note 4 2 2 2 4 2 3" xfId="22157" xr:uid="{119EB0AF-26CF-4178-883A-77C8554B71C3}"/>
    <cellStyle name="Note 4 2 2 2 4 2 4" xfId="40929" xr:uid="{F16445CD-937B-4734-87F6-69AB992A1C16}"/>
    <cellStyle name="Note 4 2 2 2 4 3" xfId="23369" xr:uid="{E88786DF-7AAD-495E-A174-D6D071468A5A}"/>
    <cellStyle name="Note 4 2 2 2 4 3 2" xfId="42132" xr:uid="{23D3C31D-E2AE-4122-8B8F-99680321F2DE}"/>
    <cellStyle name="Note 4 2 2 2 4 4" xfId="13978" xr:uid="{977940C7-06D2-4007-8C16-AE05FEC45A99}"/>
    <cellStyle name="Note 4 2 2 2 4 5" xfId="32751" xr:uid="{FFC33006-A3FA-446B-9C2B-FED04EDB8144}"/>
    <cellStyle name="Note 4 2 2 2 4 6" xfId="55040" xr:uid="{2A18BAC8-7A25-4389-8DAF-9F6C955B44BE}"/>
    <cellStyle name="Note 4 2 2 2 4 7" xfId="62876" xr:uid="{80A2FA53-FFAC-48EF-86A9-0C90E9792384}"/>
    <cellStyle name="Note 4 2 2 2 5" xfId="7844" xr:uid="{DFFDEB9E-9D49-40F4-A27F-C2CD1A45F72C}"/>
    <cellStyle name="Note 4 2 2 2 5 2" xfId="26877" xr:uid="{270B905B-5835-4203-BC2D-A119B412920A}"/>
    <cellStyle name="Note 4 2 2 2 5 2 2" xfId="45639" xr:uid="{A90B4A91-A2A7-490C-BE03-62676638B9E9}"/>
    <cellStyle name="Note 4 2 2 2 5 3" xfId="17486" xr:uid="{EDD30FFE-048E-4B98-BF73-48A5EBEC3793}"/>
    <cellStyle name="Note 4 2 2 2 5 4" xfId="36258" xr:uid="{7CE1E99F-9389-43FE-B25B-707AD4D4DC18}"/>
    <cellStyle name="Note 4 2 2 2 6" xfId="9572" xr:uid="{47FA7160-F90B-4A45-BEA5-C6EF05DE0A79}"/>
    <cellStyle name="Note 4 2 2 2 6 2" xfId="28428" xr:uid="{3F8ECCCD-CFAB-499C-A3D4-B77874B86F27}"/>
    <cellStyle name="Note 4 2 2 2 6 2 2" xfId="47190" xr:uid="{D902FA0D-BBE5-4B92-8F0F-0A5B18EC85DF}"/>
    <cellStyle name="Note 4 2 2 2 6 3" xfId="19037" xr:uid="{2C22C15A-4683-46DB-ACDF-F7786A5A721B}"/>
    <cellStyle name="Note 4 2 2 2 6 4" xfId="37809" xr:uid="{8F05C159-B9CA-4A3D-AAA1-8CE8848BC35B}"/>
    <cellStyle name="Note 4 2 2 2 7" xfId="23038" xr:uid="{D405CC67-68CD-4A00-9F29-122EAEFE22E7}"/>
    <cellStyle name="Note 4 2 2 2 7 2" xfId="41802" xr:uid="{523A0C95-8D18-4DA0-9D3F-ACE2A6FE2E95}"/>
    <cellStyle name="Note 4 2 2 2 8" xfId="13647" xr:uid="{C10D0C0D-BC7D-4040-95F8-44945A757452}"/>
    <cellStyle name="Note 4 2 2 2 9" xfId="32421" xr:uid="{E36D370F-38F5-40A3-8A37-B8082F5CD662}"/>
    <cellStyle name="Note 4 2 2 3" xfId="1827" xr:uid="{BDDBFBD3-E946-4E70-B974-9465C8F37577}"/>
    <cellStyle name="Note 4 2 2 3 10" xfId="51922" xr:uid="{5B1464AD-014B-4B28-83C2-1477EF84B774}"/>
    <cellStyle name="Note 4 2 2 3 11" xfId="3992" xr:uid="{7CF35234-A6B7-4B1D-895D-8CC67DDFCC66}"/>
    <cellStyle name="Note 4 2 2 3 12" xfId="59946" xr:uid="{70518486-817C-4FDA-AF1F-21502B12F921}"/>
    <cellStyle name="Note 4 2 2 3 2" xfId="3179" xr:uid="{DFC3DBC6-9D78-4EEE-9529-A1BF08CDCE02}"/>
    <cellStyle name="Note 4 2 2 3 2 10" xfId="59947" xr:uid="{A9078B56-8C24-49A0-BEE0-E4C085033890}"/>
    <cellStyle name="Note 4 2 2 3 2 2" xfId="7847" xr:uid="{3CF29E7C-375A-4DAA-961A-5AC6F6F2FDCB}"/>
    <cellStyle name="Note 4 2 2 3 2 2 2" xfId="12763" xr:uid="{3F45008E-4E19-4485-ACAD-CA30983CA5F5}"/>
    <cellStyle name="Note 4 2 2 3 2 2 2 2" xfId="31549" xr:uid="{465D9B58-0E6B-40D9-B7B8-10A926C9E875}"/>
    <cellStyle name="Note 4 2 2 3 2 2 2 2 2" xfId="50311" xr:uid="{AFC54DFC-B589-41EF-8279-A1EF7F2A4297}"/>
    <cellStyle name="Note 4 2 2 3 2 2 2 3" xfId="22158" xr:uid="{D23F1C5D-EFC2-42D2-95D9-7D25916FFD81}"/>
    <cellStyle name="Note 4 2 2 3 2 2 2 4" xfId="40930" xr:uid="{8739BF25-8834-4E7C-9C48-570D5D44CCA7}"/>
    <cellStyle name="Note 4 2 2 3 2 2 3" xfId="26880" xr:uid="{0C0EE9E8-D787-49A4-AA44-F489B3303F39}"/>
    <cellStyle name="Note 4 2 2 3 2 2 3 2" xfId="45642" xr:uid="{D67448A4-E40B-4082-AD7E-E8C26AF113E1}"/>
    <cellStyle name="Note 4 2 2 3 2 2 4" xfId="17489" xr:uid="{1D239284-0C33-4A00-B6FC-F1230D231021}"/>
    <cellStyle name="Note 4 2 2 3 2 2 5" xfId="36261" xr:uid="{C81BB23A-5C26-4717-A4C5-A4D3A47F28A9}"/>
    <cellStyle name="Note 4 2 2 3 2 2 6" xfId="55041" xr:uid="{D063F95E-0C38-4184-9BF5-B315AF86689B}"/>
    <cellStyle name="Note 4 2 2 3 2 2 7" xfId="62877" xr:uid="{FB9B909F-8C56-4327-9BEF-3447525F8DA3}"/>
    <cellStyle name="Note 4 2 2 3 2 3" xfId="12764" xr:uid="{36CA0E9B-6794-41FB-AD58-7CDB6C819257}"/>
    <cellStyle name="Note 4 2 2 3 2 3 2" xfId="31550" xr:uid="{79F38760-2C75-4D2B-A019-412E845F83A8}"/>
    <cellStyle name="Note 4 2 2 3 2 3 2 2" xfId="50312" xr:uid="{B2CC53C0-F29D-4B72-9285-0D6D078AD311}"/>
    <cellStyle name="Note 4 2 2 3 2 3 3" xfId="22159" xr:uid="{E50D7FBE-E3AD-475F-964E-8965AB9C22C6}"/>
    <cellStyle name="Note 4 2 2 3 2 3 4" xfId="40931" xr:uid="{7699E44B-73B6-4BFB-8464-0DE9491116EF}"/>
    <cellStyle name="Note 4 2 2 3 2 3 5" xfId="55042" xr:uid="{D1ECC5EC-E4CD-40D7-A156-408E1DF8CF1C}"/>
    <cellStyle name="Note 4 2 2 3 2 3 6" xfId="62878" xr:uid="{B7D1E0D7-56E0-4ED6-A3C6-221F9B07988D}"/>
    <cellStyle name="Note 4 2 2 3 2 4" xfId="9575" xr:uid="{3EF03883-AEF2-4185-B518-94EB9CD4C78F}"/>
    <cellStyle name="Note 4 2 2 3 2 4 2" xfId="28431" xr:uid="{87FE074A-6926-4D8A-8D1B-5E41873C3FFF}"/>
    <cellStyle name="Note 4 2 2 3 2 4 2 2" xfId="47193" xr:uid="{F98A8DF3-DB6D-4C73-9C14-E5635A61C05D}"/>
    <cellStyle name="Note 4 2 2 3 2 4 3" xfId="19040" xr:uid="{171B05FF-F9B0-45F4-BB8D-637767EDA3AB}"/>
    <cellStyle name="Note 4 2 2 3 2 4 4" xfId="37812" xr:uid="{3368082B-1B9A-442C-95B7-21FFE31ED00F}"/>
    <cellStyle name="Note 4 2 2 3 2 5" xfId="24362" xr:uid="{152CD309-E63F-4D60-9C03-5D39DED56FC5}"/>
    <cellStyle name="Note 4 2 2 3 2 5 2" xfId="43125" xr:uid="{48E95255-3A4C-4E97-A519-C78F83F18E2B}"/>
    <cellStyle name="Note 4 2 2 3 2 6" xfId="14971" xr:uid="{AFB9A97E-7470-4882-AAC4-E211C68052DD}"/>
    <cellStyle name="Note 4 2 2 3 2 7" xfId="33744" xr:uid="{ADA83926-9E33-4965-A91C-E71B517CC89D}"/>
    <cellStyle name="Note 4 2 2 3 2 8" xfId="51923" xr:uid="{3B697A37-F794-4A7A-A96E-2D596E952C5A}"/>
    <cellStyle name="Note 4 2 2 3 2 9" xfId="5315" xr:uid="{0DCA1939-8F03-4D2E-B40A-35D2D38B5251}"/>
    <cellStyle name="Note 4 2 2 3 3" xfId="6091" xr:uid="{1F64DA88-6C90-4F7E-B180-40B242771EF2}"/>
    <cellStyle name="Note 4 2 2 3 3 2" xfId="12765" xr:uid="{85F5EFCF-D560-4E15-9F2E-704497564DFC}"/>
    <cellStyle name="Note 4 2 2 3 3 2 2" xfId="31551" xr:uid="{1F89E9A7-9BD1-40E4-A58C-AEBCED762D71}"/>
    <cellStyle name="Note 4 2 2 3 3 2 2 2" xfId="50313" xr:uid="{CB41FF71-706C-4D30-A0FA-E7D0FA99AA4F}"/>
    <cellStyle name="Note 4 2 2 3 3 2 3" xfId="22160" xr:uid="{EFA7E0AD-D58E-4501-ACA2-24285B351CB1}"/>
    <cellStyle name="Note 4 2 2 3 3 2 4" xfId="40932" xr:uid="{F2037A76-EC5B-4354-B085-D92463DB0584}"/>
    <cellStyle name="Note 4 2 2 3 3 3" xfId="25138" xr:uid="{5207D792-706E-4295-AC13-DC0ED186B281}"/>
    <cellStyle name="Note 4 2 2 3 3 3 2" xfId="43900" xr:uid="{7545E2FB-CF22-4CBC-AF28-957E5F6C9373}"/>
    <cellStyle name="Note 4 2 2 3 3 4" xfId="15747" xr:uid="{E8E642C8-475C-46A1-ABA1-73E4894712D6}"/>
    <cellStyle name="Note 4 2 2 3 3 5" xfId="34519" xr:uid="{558F492D-75F2-409A-AC64-21F7BF6DDB8D}"/>
    <cellStyle name="Note 4 2 2 3 3 6" xfId="55043" xr:uid="{3250D8FA-45DA-4921-8F0B-3A14CD9CD22B}"/>
    <cellStyle name="Note 4 2 2 3 3 7" xfId="62879" xr:uid="{78B8DE9A-0F03-4DDF-A83D-B65F8CA85FFF}"/>
    <cellStyle name="Note 4 2 2 3 4" xfId="4540" xr:uid="{B9DAA3AB-F978-40F2-B202-F82102030C52}"/>
    <cellStyle name="Note 4 2 2 3 4 2" xfId="12766" xr:uid="{234DA4B7-492B-4EE4-AE56-1A7682034C0A}"/>
    <cellStyle name="Note 4 2 2 3 4 2 2" xfId="31552" xr:uid="{AA2F371A-D2F1-4E12-948D-EBC3B1C8764B}"/>
    <cellStyle name="Note 4 2 2 3 4 2 2 2" xfId="50314" xr:uid="{7A36A501-E176-46DB-8C15-1C31FDB77188}"/>
    <cellStyle name="Note 4 2 2 3 4 2 3" xfId="22161" xr:uid="{6207EA87-2E0E-4573-AB8F-063FE5C981C4}"/>
    <cellStyle name="Note 4 2 2 3 4 2 4" xfId="40933" xr:uid="{676EC9FA-A923-45C0-AF6A-9A989EC8CD21}"/>
    <cellStyle name="Note 4 2 2 3 4 3" xfId="23587" xr:uid="{F58649C3-9711-44F0-899B-CCC000F5D3E8}"/>
    <cellStyle name="Note 4 2 2 3 4 3 2" xfId="42350" xr:uid="{C4CDB9AC-9F0F-4EE8-B4A3-214A99B663DB}"/>
    <cellStyle name="Note 4 2 2 3 4 4" xfId="14196" xr:uid="{BC9E0056-1B92-40C8-A5D2-E4C78837EDED}"/>
    <cellStyle name="Note 4 2 2 3 4 5" xfId="32969" xr:uid="{83EDE12C-8F96-435A-BE75-13EC05AB9043}"/>
    <cellStyle name="Note 4 2 2 3 4 6" xfId="55044" xr:uid="{5F69BD39-2B7C-4673-80C3-3EEC236819A3}"/>
    <cellStyle name="Note 4 2 2 3 4 7" xfId="62880" xr:uid="{940900DB-3220-48D9-AE9B-4AE952C46626}"/>
    <cellStyle name="Note 4 2 2 3 5" xfId="7846" xr:uid="{40F1A94C-70AC-40F1-8E21-2DC3E29B5282}"/>
    <cellStyle name="Note 4 2 2 3 5 2" xfId="26879" xr:uid="{EFF0C24A-67E4-46F6-A69E-55AAEADE32DF}"/>
    <cellStyle name="Note 4 2 2 3 5 2 2" xfId="45641" xr:uid="{E00B8744-6062-4753-81A6-B904EAF34E68}"/>
    <cellStyle name="Note 4 2 2 3 5 3" xfId="17488" xr:uid="{EE22B5FB-51E9-4638-B04B-A27C53AC188E}"/>
    <cellStyle name="Note 4 2 2 3 5 4" xfId="36260" xr:uid="{E23A16BF-1B72-4BDD-97E7-223FE10C220A}"/>
    <cellStyle name="Note 4 2 2 3 6" xfId="9574" xr:uid="{0ED5A301-A8ED-4435-A3B0-02F9ED9D885C}"/>
    <cellStyle name="Note 4 2 2 3 6 2" xfId="28430" xr:uid="{A1811E65-12BD-4F0F-9AB6-D61C6243966E}"/>
    <cellStyle name="Note 4 2 2 3 6 2 2" xfId="47192" xr:uid="{FB6A2C13-9829-452A-9558-EC3D0A329C93}"/>
    <cellStyle name="Note 4 2 2 3 6 3" xfId="19039" xr:uid="{711BB540-09B6-4F05-AAE8-C10A0434FF5D}"/>
    <cellStyle name="Note 4 2 2 3 6 4" xfId="37811" xr:uid="{10716501-9F46-4C1F-88C8-72DEDEBEF78B}"/>
    <cellStyle name="Note 4 2 2 3 7" xfId="23039" xr:uid="{6C3049B4-6826-4B7C-B758-AF17739F7B85}"/>
    <cellStyle name="Note 4 2 2 3 7 2" xfId="41803" xr:uid="{B2B9651E-06C9-40ED-8D04-6AF4E274D57E}"/>
    <cellStyle name="Note 4 2 2 3 8" xfId="13648" xr:uid="{4979B13F-256B-451D-ADF5-C67DC8FB6A9F}"/>
    <cellStyle name="Note 4 2 2 3 9" xfId="32422" xr:uid="{4A4CB374-9928-4509-B9C9-3EC361234326}"/>
    <cellStyle name="Note 4 2 2 4" xfId="1621" xr:uid="{A5AC144D-E0D0-4AF8-90D6-7F6E92FB9098}"/>
    <cellStyle name="Note 4 2 2 4 10" xfId="59948" xr:uid="{0EE4AFBE-CB96-45E5-B8B4-D3457E5BE165}"/>
    <cellStyle name="Note 4 2 2 4 2" xfId="7848" xr:uid="{AA55D54E-3681-4B57-BBFD-21875866167E}"/>
    <cellStyle name="Note 4 2 2 4 2 2" xfId="12767" xr:uid="{A96558DA-335A-4BF5-B1EF-8B9FCAC348F2}"/>
    <cellStyle name="Note 4 2 2 4 2 2 2" xfId="31553" xr:uid="{F93090B4-B5A8-4ADE-880E-499D55844C32}"/>
    <cellStyle name="Note 4 2 2 4 2 2 2 2" xfId="50315" xr:uid="{39D5BA67-E3D6-45B4-AE41-A9DBC9CEC85C}"/>
    <cellStyle name="Note 4 2 2 4 2 2 3" xfId="22162" xr:uid="{8BD8A8E8-4E9E-41E0-9CF3-267D3C4AD78C}"/>
    <cellStyle name="Note 4 2 2 4 2 2 4" xfId="40934" xr:uid="{DD0DAFC9-B523-4A70-AB2A-72C58959F10F}"/>
    <cellStyle name="Note 4 2 2 4 2 3" xfId="26881" xr:uid="{673C3016-A1E3-4091-894F-2251B41A59D8}"/>
    <cellStyle name="Note 4 2 2 4 2 3 2" xfId="45643" xr:uid="{699DB722-CE1E-4621-98AF-99B9CEC3DA3B}"/>
    <cellStyle name="Note 4 2 2 4 2 4" xfId="17490" xr:uid="{0DF30AC6-0CEB-4B57-9693-EEAD724BAAB5}"/>
    <cellStyle name="Note 4 2 2 4 2 5" xfId="36262" xr:uid="{9A98C8EC-8AA6-4113-B434-79E205CA5322}"/>
    <cellStyle name="Note 4 2 2 4 2 6" xfId="55045" xr:uid="{77E7E4B1-C75F-4387-805D-4290096B0F00}"/>
    <cellStyle name="Note 4 2 2 4 2 7" xfId="62881" xr:uid="{8B9EA714-53CD-404B-BBEC-29314EA2A1A2}"/>
    <cellStyle name="Note 4 2 2 4 3" xfId="12768" xr:uid="{5F218DFD-1257-4885-AE77-15AE1F575EE1}"/>
    <cellStyle name="Note 4 2 2 4 3 2" xfId="31554" xr:uid="{405CA205-0F42-493C-80CC-4226ECD758C1}"/>
    <cellStyle name="Note 4 2 2 4 3 2 2" xfId="50316" xr:uid="{F7A2FD91-A3C9-4CEB-96AD-ADEC2B95D161}"/>
    <cellStyle name="Note 4 2 2 4 3 3" xfId="22163" xr:uid="{33B0FAA0-99BE-4048-802B-B9C491EE5A39}"/>
    <cellStyle name="Note 4 2 2 4 3 4" xfId="40935" xr:uid="{9EC42923-1402-4952-B060-225EE441EAAB}"/>
    <cellStyle name="Note 4 2 2 4 3 5" xfId="55046" xr:uid="{07EE5CDE-BF6D-4F1F-92FB-1E08B9B05550}"/>
    <cellStyle name="Note 4 2 2 4 3 6" xfId="62882" xr:uid="{44063A77-7114-4B14-8B32-5ED528815E51}"/>
    <cellStyle name="Note 4 2 2 4 4" xfId="9576" xr:uid="{40A494EB-2591-407E-86AC-F18F68E692DD}"/>
    <cellStyle name="Note 4 2 2 4 4 2" xfId="28432" xr:uid="{9061E321-8C4F-4959-8328-A8B310920322}"/>
    <cellStyle name="Note 4 2 2 4 4 2 2" xfId="47194" xr:uid="{99BCE853-1B03-46DC-847D-19BB18C663A2}"/>
    <cellStyle name="Note 4 2 2 4 4 3" xfId="19041" xr:uid="{942BA553-F6C7-4CD2-82DC-AF796AF66255}"/>
    <cellStyle name="Note 4 2 2 4 4 4" xfId="37813" xr:uid="{0CFB1A7B-4336-4D6C-A797-4AED0353DB38}"/>
    <cellStyle name="Note 4 2 2 4 5" xfId="23929" xr:uid="{F4A3601F-96A7-4687-B131-0C0CC769C8BA}"/>
    <cellStyle name="Note 4 2 2 4 5 2" xfId="42692" xr:uid="{5617A875-DE20-4DFD-82DA-60F66ACC0953}"/>
    <cellStyle name="Note 4 2 2 4 6" xfId="14538" xr:uid="{28E4D1FF-F527-4673-9E88-19C1185DCF28}"/>
    <cellStyle name="Note 4 2 2 4 7" xfId="33311" xr:uid="{D21B2A41-68DA-4735-B346-6D15F5687C74}"/>
    <cellStyle name="Note 4 2 2 4 8" xfId="51924" xr:uid="{7BCB8E0A-BCC4-4E58-A57D-2D7774E0A5B6}"/>
    <cellStyle name="Note 4 2 2 4 9" xfId="4882" xr:uid="{D54CB90F-73F6-4FC1-9AE8-8E872D242BFF}"/>
    <cellStyle name="Note 4 2 2 5" xfId="5658" xr:uid="{B326F686-891D-40E5-84EE-660D6F12EF6E}"/>
    <cellStyle name="Note 4 2 2 5 2" xfId="12769" xr:uid="{6ABEBA88-DBB0-4CBC-9B80-D15EA6EB5B78}"/>
    <cellStyle name="Note 4 2 2 5 2 2" xfId="31555" xr:uid="{EF0FC6D3-D826-4AAA-8B01-162C5F2D83AF}"/>
    <cellStyle name="Note 4 2 2 5 2 2 2" xfId="50317" xr:uid="{DBE980CF-6885-4029-93D1-F9DE8F90BA6B}"/>
    <cellStyle name="Note 4 2 2 5 2 3" xfId="22164" xr:uid="{7A0D2352-D54F-4A23-B691-E20FA4C75AAB}"/>
    <cellStyle name="Note 4 2 2 5 2 4" xfId="40936" xr:uid="{D77868AB-E18B-4F90-9F8A-F415E8107640}"/>
    <cellStyle name="Note 4 2 2 5 3" xfId="24705" xr:uid="{785C7436-EEAB-4D7D-90D4-56DC89CADD6F}"/>
    <cellStyle name="Note 4 2 2 5 3 2" xfId="43467" xr:uid="{E1DDA42A-DEF3-44A1-A8F0-CED75B4D4B72}"/>
    <cellStyle name="Note 4 2 2 5 4" xfId="15314" xr:uid="{CEEF6BE1-EC56-436B-818E-03138EBF68BC}"/>
    <cellStyle name="Note 4 2 2 5 5" xfId="34086" xr:uid="{030E87D4-3107-4722-9E0D-07E0045851C2}"/>
    <cellStyle name="Note 4 2 2 5 6" xfId="55047" xr:uid="{E6352A49-903E-4A85-BEDF-0BDA16E5EDD7}"/>
    <cellStyle name="Note 4 2 2 5 7" xfId="62883" xr:uid="{4EC7971C-3EEF-430E-8479-F1A8C7A3292B}"/>
    <cellStyle name="Note 4 2 2 6" xfId="4107" xr:uid="{1CC1A366-B201-4400-8FDC-14D7B7AD2E55}"/>
    <cellStyle name="Note 4 2 2 6 2" xfId="12770" xr:uid="{7B539A53-A3EC-45F3-8E02-B4D0A7303921}"/>
    <cellStyle name="Note 4 2 2 6 2 2" xfId="31556" xr:uid="{4F0AF777-5621-40FB-AAF6-4F8F404AB3AB}"/>
    <cellStyle name="Note 4 2 2 6 2 2 2" xfId="50318" xr:uid="{3EF49B52-75D9-4DA7-9E5A-F41A7C6AFB40}"/>
    <cellStyle name="Note 4 2 2 6 2 3" xfId="22165" xr:uid="{A1741CA2-985D-46D0-A451-3BAFA86FB666}"/>
    <cellStyle name="Note 4 2 2 6 2 4" xfId="40937" xr:uid="{AF735BAE-0532-4A96-B605-DE84196B9782}"/>
    <cellStyle name="Note 4 2 2 6 3" xfId="23154" xr:uid="{828F4F71-BE60-40ED-AD0E-116C402525A8}"/>
    <cellStyle name="Note 4 2 2 6 3 2" xfId="41917" xr:uid="{EDAEC50B-73C4-421F-B345-F46E59C82F06}"/>
    <cellStyle name="Note 4 2 2 6 4" xfId="13763" xr:uid="{28096B33-0F33-4B83-BC18-D5E5788CCB9A}"/>
    <cellStyle name="Note 4 2 2 6 5" xfId="32536" xr:uid="{8FF6FDA8-28FC-4637-AA25-D33A3BE336DA}"/>
    <cellStyle name="Note 4 2 2 6 6" xfId="55048" xr:uid="{A17DDF0D-BEDD-45FA-A3B5-8AADDD702444}"/>
    <cellStyle name="Note 4 2 2 6 7" xfId="62884" xr:uid="{81F0DF5D-70BD-4CCB-ADAC-136625A040D1}"/>
    <cellStyle name="Note 4 2 2 7" xfId="7843" xr:uid="{9230BC5D-6950-4030-87AE-9B16E541FA88}"/>
    <cellStyle name="Note 4 2 2 7 2" xfId="26876" xr:uid="{766B8889-F74C-45EC-BDED-C954878E0690}"/>
    <cellStyle name="Note 4 2 2 7 2 2" xfId="45638" xr:uid="{DBC18342-7835-4395-B1E4-37AC0968256E}"/>
    <cellStyle name="Note 4 2 2 7 3" xfId="17485" xr:uid="{6625FFC7-1B90-4FCD-9A13-587EE15BA180}"/>
    <cellStyle name="Note 4 2 2 7 4" xfId="36257" xr:uid="{1D655A2A-7129-4007-9DFD-5FF8C1B2BA4A}"/>
    <cellStyle name="Note 4 2 2 8" xfId="9571" xr:uid="{16992CD8-8681-4720-B7E1-4F7B5C020D7E}"/>
    <cellStyle name="Note 4 2 2 8 2" xfId="28427" xr:uid="{8E5132C0-7D6B-4B12-8844-C8FF1ACABC7C}"/>
    <cellStyle name="Note 4 2 2 8 2 2" xfId="47189" xr:uid="{6650E8E1-DF94-4FA9-BFBB-7FC45E1949A6}"/>
    <cellStyle name="Note 4 2 2 8 3" xfId="19036" xr:uid="{D7443F2A-F824-4D97-AE9B-4B3F113EAC0F}"/>
    <cellStyle name="Note 4 2 2 8 4" xfId="37808" xr:uid="{C3CE8A23-47AD-4B65-B71E-CD9FF857920D}"/>
    <cellStyle name="Note 4 2 2 9" xfId="23037" xr:uid="{0B6F1D33-AF03-4F2D-8DB3-FEAC8B47FBE1}"/>
    <cellStyle name="Note 4 2 2 9 2" xfId="41801" xr:uid="{01EE9DAE-1DDC-48C7-8E84-127BE0EC8C72}"/>
    <cellStyle name="Note 4 2 20" xfId="58412" xr:uid="{22DCF441-3DF8-4A6B-8F7D-07163A165640}"/>
    <cellStyle name="Note 4 2 3" xfId="1251" xr:uid="{E6C4F549-2DAC-4583-8ADA-8131494C1096}"/>
    <cellStyle name="Note 4 2 3 10" xfId="13649" xr:uid="{0B8CD3C2-2AE1-4527-8D63-BB9622F4BBCD}"/>
    <cellStyle name="Note 4 2 3 11" xfId="32423" xr:uid="{A544D699-C279-4F87-A983-7668F3BFD344}"/>
    <cellStyle name="Note 4 2 3 12" xfId="51925" xr:uid="{6118959F-40E2-4742-8615-016BEF8AE891}"/>
    <cellStyle name="Note 4 2 3 13" xfId="3993" xr:uid="{F8EF6AEE-46BA-4DBE-9B12-6DEBA8C5FF4B}"/>
    <cellStyle name="Note 4 2 3 14" xfId="59949" xr:uid="{90760364-D839-4862-8686-5B3A9A813F2A}"/>
    <cellStyle name="Note 4 2 3 2" xfId="1457" xr:uid="{60F571DD-DE5F-4BA0-AD65-100043CCEEBA}"/>
    <cellStyle name="Note 4 2 3 2 10" xfId="51926" xr:uid="{296E1945-A561-482E-AC07-F6DF81687A7C}"/>
    <cellStyle name="Note 4 2 3 2 11" xfId="3994" xr:uid="{1CAE3037-FB62-4445-9198-335DAF80F516}"/>
    <cellStyle name="Note 4 2 3 2 12" xfId="59950" xr:uid="{90FA6142-2AC4-4113-833E-BDF9C1774FFD}"/>
    <cellStyle name="Note 4 2 3 2 2" xfId="2115" xr:uid="{46C8B102-FFD7-46AF-B76A-B8CA626715C6}"/>
    <cellStyle name="Note 4 2 3 2 2 10" xfId="59951" xr:uid="{B4372F0B-A02F-4D45-B7DC-45BF61E6DD31}"/>
    <cellStyle name="Note 4 2 3 2 2 2" xfId="7851" xr:uid="{DEFA4060-C296-48F9-9E89-A0C9460B0951}"/>
    <cellStyle name="Note 4 2 3 2 2 2 2" xfId="12771" xr:uid="{F1E4BCC9-76D4-4653-B7DC-890DBDB3DAAC}"/>
    <cellStyle name="Note 4 2 3 2 2 2 2 2" xfId="31557" xr:uid="{AA71A3A5-306D-4F01-B8E6-0C6E1FA84E79}"/>
    <cellStyle name="Note 4 2 3 2 2 2 2 2 2" xfId="50319" xr:uid="{D37F0497-96ED-4D42-A4A4-A25B5C6C06A6}"/>
    <cellStyle name="Note 4 2 3 2 2 2 2 3" xfId="22166" xr:uid="{006764C8-E939-45DC-B1F1-BCF8F168E915}"/>
    <cellStyle name="Note 4 2 3 2 2 2 2 4" xfId="40938" xr:uid="{511502C9-BF52-4D48-B8B2-20F3291E7256}"/>
    <cellStyle name="Note 4 2 3 2 2 2 3" xfId="26884" xr:uid="{ED07CF26-5690-485E-887B-2DA4E76EE68F}"/>
    <cellStyle name="Note 4 2 3 2 2 2 3 2" xfId="45646" xr:uid="{6613A9C6-DA3A-4847-BC8B-DDE59EF194F1}"/>
    <cellStyle name="Note 4 2 3 2 2 2 4" xfId="17493" xr:uid="{70BE073D-7E1D-446F-BF78-F5AE6A9EFB75}"/>
    <cellStyle name="Note 4 2 3 2 2 2 5" xfId="36265" xr:uid="{BCA5EDDE-16E5-4626-9660-D6C08E1D8E4B}"/>
    <cellStyle name="Note 4 2 3 2 2 2 6" xfId="55049" xr:uid="{B255E7A8-B6EA-442A-8F37-D547B7A4FD6A}"/>
    <cellStyle name="Note 4 2 3 2 2 2 7" xfId="62885" xr:uid="{90C04144-D932-4A04-957E-F7F059A59CFB}"/>
    <cellStyle name="Note 4 2 3 2 2 3" xfId="12772" xr:uid="{B92FDC0C-6440-4912-A2AA-BEC8731CAF66}"/>
    <cellStyle name="Note 4 2 3 2 2 3 2" xfId="31558" xr:uid="{21F05588-F07E-4369-BC94-A6EEBFB53934}"/>
    <cellStyle name="Note 4 2 3 2 2 3 2 2" xfId="50320" xr:uid="{FCB60EE4-0878-4610-BEF7-A86A8B666FB0}"/>
    <cellStyle name="Note 4 2 3 2 2 3 3" xfId="22167" xr:uid="{6AD0736D-A1D2-499A-A357-DE1C1BFB5C3E}"/>
    <cellStyle name="Note 4 2 3 2 2 3 4" xfId="40939" xr:uid="{9B5500F7-A671-491E-8779-C2E23EB5032E}"/>
    <cellStyle name="Note 4 2 3 2 2 3 5" xfId="55050" xr:uid="{913D9801-7D67-4342-B4D2-8A81F9CE07DF}"/>
    <cellStyle name="Note 4 2 3 2 2 3 6" xfId="62886" xr:uid="{CDA150EF-C19D-4953-ACF1-62FF7623381B}"/>
    <cellStyle name="Note 4 2 3 2 2 4" xfId="9579" xr:uid="{E0AF6962-7ED6-457D-AE0A-C532D339C399}"/>
    <cellStyle name="Note 4 2 3 2 2 4 2" xfId="28435" xr:uid="{1E4A3FFF-E83A-444D-A85A-E46B9235E641}"/>
    <cellStyle name="Note 4 2 3 2 2 4 2 2" xfId="47197" xr:uid="{5251F9A6-A373-4251-B765-5E91095B241B}"/>
    <cellStyle name="Note 4 2 3 2 2 4 3" xfId="19044" xr:uid="{8176ADBF-1DD5-4B2F-9189-2625D6921A47}"/>
    <cellStyle name="Note 4 2 3 2 2 4 4" xfId="37816" xr:uid="{C9325662-CB35-414E-B10F-BAECE36D7F04}"/>
    <cellStyle name="Note 4 2 3 2 2 5" xfId="24187" xr:uid="{8FE1E6B4-719E-438C-A370-21F2DD8F224D}"/>
    <cellStyle name="Note 4 2 3 2 2 5 2" xfId="42950" xr:uid="{DDA205A3-E50F-4BEE-8751-AA22E6C634CC}"/>
    <cellStyle name="Note 4 2 3 2 2 6" xfId="14796" xr:uid="{BFAF2F92-B547-470C-A969-ADC15736BB73}"/>
    <cellStyle name="Note 4 2 3 2 2 7" xfId="33569" xr:uid="{F450EACB-3424-4094-AEE6-C466FDE26A7B}"/>
    <cellStyle name="Note 4 2 3 2 2 8" xfId="51927" xr:uid="{97AD8B05-F4C8-4F4F-ADB9-BE1B5665871D}"/>
    <cellStyle name="Note 4 2 3 2 2 9" xfId="5140" xr:uid="{33D4AF03-A26D-420E-90C0-3759ECB6FC2B}"/>
    <cellStyle name="Note 4 2 3 2 3" xfId="5916" xr:uid="{123326F2-E624-4114-8115-586738A3A6FD}"/>
    <cellStyle name="Note 4 2 3 2 3 2" xfId="12773" xr:uid="{AE6926B1-99D0-4CE1-8873-4FC81064F996}"/>
    <cellStyle name="Note 4 2 3 2 3 2 2" xfId="31559" xr:uid="{833CE62F-8FCA-4946-9840-A57F4134799A}"/>
    <cellStyle name="Note 4 2 3 2 3 2 2 2" xfId="50321" xr:uid="{10E33455-9FDD-44AA-9813-7F9F960BB237}"/>
    <cellStyle name="Note 4 2 3 2 3 2 3" xfId="22168" xr:uid="{BF8DFCE6-2A9D-4466-BC2C-B8EAD37E179E}"/>
    <cellStyle name="Note 4 2 3 2 3 2 4" xfId="40940" xr:uid="{E7B98B2B-A388-42A1-B371-EFE9BC79CF2E}"/>
    <cellStyle name="Note 4 2 3 2 3 3" xfId="24963" xr:uid="{1986796F-4D9E-407B-AB01-EEAAE8352D66}"/>
    <cellStyle name="Note 4 2 3 2 3 3 2" xfId="43725" xr:uid="{B6CE4E25-D0DF-47A4-9236-42797FCC1018}"/>
    <cellStyle name="Note 4 2 3 2 3 4" xfId="15572" xr:uid="{93293C70-2BE9-4407-885F-979119775233}"/>
    <cellStyle name="Note 4 2 3 2 3 5" xfId="34344" xr:uid="{9EE60190-B760-46CE-B2D7-65C6C15A3931}"/>
    <cellStyle name="Note 4 2 3 2 3 6" xfId="55051" xr:uid="{36DA628A-D9A6-493E-ADCB-08626F80E3A5}"/>
    <cellStyle name="Note 4 2 3 2 3 7" xfId="62887" xr:uid="{A8461105-A347-4438-88FB-9C56CAF4DA66}"/>
    <cellStyle name="Note 4 2 3 2 4" xfId="4365" xr:uid="{C6BA741C-07D1-4842-851E-178D4997FC6A}"/>
    <cellStyle name="Note 4 2 3 2 4 2" xfId="12774" xr:uid="{7A8BF1BC-B8DB-41D7-A9EF-F45C5D1DFDAC}"/>
    <cellStyle name="Note 4 2 3 2 4 2 2" xfId="31560" xr:uid="{B8BFF962-15B2-4F2F-8186-CCDBE4240CEF}"/>
    <cellStyle name="Note 4 2 3 2 4 2 2 2" xfId="50322" xr:uid="{4DEC145E-1B56-4365-86CD-2DCA1975A0BF}"/>
    <cellStyle name="Note 4 2 3 2 4 2 3" xfId="22169" xr:uid="{F2577B9B-AABF-4F8C-A1C8-39F96E1E2034}"/>
    <cellStyle name="Note 4 2 3 2 4 2 4" xfId="40941" xr:uid="{566E7620-9F71-433A-B0AF-6595C47143A3}"/>
    <cellStyle name="Note 4 2 3 2 4 3" xfId="23412" xr:uid="{720F26F3-9470-4048-B3C0-684BF3B07E1B}"/>
    <cellStyle name="Note 4 2 3 2 4 3 2" xfId="42175" xr:uid="{3BD49B7D-9F47-4E7C-A83A-58EDA9DF677C}"/>
    <cellStyle name="Note 4 2 3 2 4 4" xfId="14021" xr:uid="{B9325A88-6831-4EC9-83C1-11249A5C27C4}"/>
    <cellStyle name="Note 4 2 3 2 4 5" xfId="32794" xr:uid="{FAC50232-2558-49C1-AFCE-4764929E0675}"/>
    <cellStyle name="Note 4 2 3 2 4 6" xfId="55052" xr:uid="{91EA4A38-4457-4573-A54F-C0B6FB08D0BD}"/>
    <cellStyle name="Note 4 2 3 2 4 7" xfId="62888" xr:uid="{6749568F-175B-43CE-B96E-CFD06CCD88F9}"/>
    <cellStyle name="Note 4 2 3 2 5" xfId="7850" xr:uid="{8CD8BD23-B448-4CCC-9D24-236EA6076836}"/>
    <cellStyle name="Note 4 2 3 2 5 2" xfId="26883" xr:uid="{05C5B73F-6244-488C-8752-1491D9E08883}"/>
    <cellStyle name="Note 4 2 3 2 5 2 2" xfId="45645" xr:uid="{8CE77CA4-999B-4E66-96A0-D3122D4A5C21}"/>
    <cellStyle name="Note 4 2 3 2 5 3" xfId="17492" xr:uid="{07ED026E-B100-4562-9FEE-D9F2655553D4}"/>
    <cellStyle name="Note 4 2 3 2 5 4" xfId="36264" xr:uid="{AF7BB69D-0FB9-4EC4-8587-A403C57DBEBA}"/>
    <cellStyle name="Note 4 2 3 2 6" xfId="9578" xr:uid="{F75B3FCB-084A-4FE3-8450-53154CE99436}"/>
    <cellStyle name="Note 4 2 3 2 6 2" xfId="28434" xr:uid="{D33ABCF7-CBBE-440D-A0DC-BD4EF906846D}"/>
    <cellStyle name="Note 4 2 3 2 6 2 2" xfId="47196" xr:uid="{D643C6EC-8AFA-456A-9C0B-0F8D9808AE3A}"/>
    <cellStyle name="Note 4 2 3 2 6 3" xfId="19043" xr:uid="{4C82B70B-3CCD-4932-B106-B0A8D0661B55}"/>
    <cellStyle name="Note 4 2 3 2 6 4" xfId="37815" xr:uid="{75618221-D96F-4E21-8228-5940483330D4}"/>
    <cellStyle name="Note 4 2 3 2 7" xfId="23041" xr:uid="{14CA760D-738D-43C8-BC5F-59A7F9B4FEC5}"/>
    <cellStyle name="Note 4 2 3 2 7 2" xfId="41805" xr:uid="{1C6128EF-6D39-4186-A19F-6FDAED6E8CEB}"/>
    <cellStyle name="Note 4 2 3 2 8" xfId="13650" xr:uid="{DE987910-E93D-4B25-B373-FC7202E536F2}"/>
    <cellStyle name="Note 4 2 3 2 9" xfId="32424" xr:uid="{E43B2299-B7B5-4B01-ACA8-24BE56C0A598}"/>
    <cellStyle name="Note 4 2 3 3" xfId="1909" xr:uid="{CE7BCCF8-81F6-4F37-B10C-14093E4E37CC}"/>
    <cellStyle name="Note 4 2 3 3 10" xfId="51928" xr:uid="{F0AD61BC-A989-4DCF-802E-C0FCEC9A8498}"/>
    <cellStyle name="Note 4 2 3 3 11" xfId="3995" xr:uid="{92894E99-917C-42B9-9FA1-F76DA07294A2}"/>
    <cellStyle name="Note 4 2 3 3 12" xfId="59952" xr:uid="{C65A471B-9692-4644-A375-0EA9B2D4ADB3}"/>
    <cellStyle name="Note 4 2 3 3 2" xfId="3180" xr:uid="{C7B241C8-E814-4339-ACAC-35306EBD9530}"/>
    <cellStyle name="Note 4 2 3 3 2 10" xfId="59953" xr:uid="{935BAB41-C94D-4DC8-B9E5-1CD89289F8C2}"/>
    <cellStyle name="Note 4 2 3 3 2 2" xfId="7853" xr:uid="{97464D18-98E2-4B3A-A4EC-C4BA5BC6911A}"/>
    <cellStyle name="Note 4 2 3 3 2 2 2" xfId="12775" xr:uid="{825B65FD-441B-4C1A-9734-32CA95FFA305}"/>
    <cellStyle name="Note 4 2 3 3 2 2 2 2" xfId="31561" xr:uid="{EED3C9B9-6F6A-43EA-83D7-077F955EE4A2}"/>
    <cellStyle name="Note 4 2 3 3 2 2 2 2 2" xfId="50323" xr:uid="{4D80BB1D-2BC5-4537-9F47-8461D87F3C03}"/>
    <cellStyle name="Note 4 2 3 3 2 2 2 3" xfId="22170" xr:uid="{8732CC6C-70EE-49B6-8687-B855D6BE6331}"/>
    <cellStyle name="Note 4 2 3 3 2 2 2 4" xfId="40942" xr:uid="{B3E604EF-E4C8-42CB-8F87-8D6568FECAC6}"/>
    <cellStyle name="Note 4 2 3 3 2 2 3" xfId="26886" xr:uid="{6BE4B556-6A69-4799-8428-2446FF803954}"/>
    <cellStyle name="Note 4 2 3 3 2 2 3 2" xfId="45648" xr:uid="{43B55EBF-52F5-40CF-8FE0-AED9541C7EEB}"/>
    <cellStyle name="Note 4 2 3 3 2 2 4" xfId="17495" xr:uid="{1F15D2F4-CB9B-4A33-819B-763028BFB116}"/>
    <cellStyle name="Note 4 2 3 3 2 2 5" xfId="36267" xr:uid="{AFEA2E8F-F5D2-4411-B564-DEB8BE61B890}"/>
    <cellStyle name="Note 4 2 3 3 2 2 6" xfId="55053" xr:uid="{A7E41F47-2F4F-44D2-976D-6E500F834087}"/>
    <cellStyle name="Note 4 2 3 3 2 2 7" xfId="62889" xr:uid="{AB91DC58-4647-4E5E-8820-60FE4A497F78}"/>
    <cellStyle name="Note 4 2 3 3 2 3" xfId="12776" xr:uid="{24BDFADC-B856-4DE2-A25B-AB3DE686A9D5}"/>
    <cellStyle name="Note 4 2 3 3 2 3 2" xfId="31562" xr:uid="{2BC2A6F7-9B09-4305-9AB6-4E0959BFB69A}"/>
    <cellStyle name="Note 4 2 3 3 2 3 2 2" xfId="50324" xr:uid="{788EAFD7-FCB5-4422-9E23-991310F31E5B}"/>
    <cellStyle name="Note 4 2 3 3 2 3 3" xfId="22171" xr:uid="{DAB1A115-D1DD-48D7-96D1-CB28E3B8E69E}"/>
    <cellStyle name="Note 4 2 3 3 2 3 4" xfId="40943" xr:uid="{94571D1D-AEBC-45EE-AEB5-49DCE2EDD9E7}"/>
    <cellStyle name="Note 4 2 3 3 2 3 5" xfId="55054" xr:uid="{0F833D08-F3C3-4E46-A8B4-C3E2FF70463F}"/>
    <cellStyle name="Note 4 2 3 3 2 3 6" xfId="62890" xr:uid="{798A1998-93A0-460E-A91E-B6C9BD863934}"/>
    <cellStyle name="Note 4 2 3 3 2 4" xfId="9581" xr:uid="{05EB3AA8-624D-48B6-A602-0CCC0FC3D6D1}"/>
    <cellStyle name="Note 4 2 3 3 2 4 2" xfId="28437" xr:uid="{A66CCACA-947A-4E2C-AADC-474042069384}"/>
    <cellStyle name="Note 4 2 3 3 2 4 2 2" xfId="47199" xr:uid="{ECE05A9E-65C4-4CD0-9264-CDEE27151A90}"/>
    <cellStyle name="Note 4 2 3 3 2 4 3" xfId="19046" xr:uid="{5E2A5E0B-A467-42A4-B00E-46C28CDFCFB9}"/>
    <cellStyle name="Note 4 2 3 3 2 4 4" xfId="37818" xr:uid="{07DCFA1A-C7F9-4C42-B739-D78BB2996D1C}"/>
    <cellStyle name="Note 4 2 3 3 2 5" xfId="24405" xr:uid="{D76F92BF-C091-4683-8243-C1CBAB162344}"/>
    <cellStyle name="Note 4 2 3 3 2 5 2" xfId="43168" xr:uid="{7F36E2E2-C8E1-4BD6-8CBB-547B46FFBBCA}"/>
    <cellStyle name="Note 4 2 3 3 2 6" xfId="15014" xr:uid="{165265C4-D1E1-49FB-92A9-E61057730E6C}"/>
    <cellStyle name="Note 4 2 3 3 2 7" xfId="33787" xr:uid="{B8570DD3-1C8C-4EC1-A408-D05B990C3AE0}"/>
    <cellStyle name="Note 4 2 3 3 2 8" xfId="51929" xr:uid="{73351F4C-E128-4BAB-A065-A56BC2E27943}"/>
    <cellStyle name="Note 4 2 3 3 2 9" xfId="5358" xr:uid="{F340349F-B598-4E9D-9B8B-0F2C0446EDC4}"/>
    <cellStyle name="Note 4 2 3 3 3" xfId="6134" xr:uid="{43D46BCE-E23C-4F57-BE1E-C3E6001CE38E}"/>
    <cellStyle name="Note 4 2 3 3 3 2" xfId="12777" xr:uid="{DAE3815A-2BDA-45D7-9CAE-D10A71FDA183}"/>
    <cellStyle name="Note 4 2 3 3 3 2 2" xfId="31563" xr:uid="{89221CEC-09C4-4474-90A7-8FEC57587F8E}"/>
    <cellStyle name="Note 4 2 3 3 3 2 2 2" xfId="50325" xr:uid="{D30F74E9-94A5-4AE2-97C3-4BA28F9975A7}"/>
    <cellStyle name="Note 4 2 3 3 3 2 3" xfId="22172" xr:uid="{EC068789-9864-4DA2-8FBF-C09AD13A8D22}"/>
    <cellStyle name="Note 4 2 3 3 3 2 4" xfId="40944" xr:uid="{B0B8714E-219F-410A-86B7-F122196D76E1}"/>
    <cellStyle name="Note 4 2 3 3 3 3" xfId="25181" xr:uid="{25557107-C392-4495-83F1-5F3B5C1D4300}"/>
    <cellStyle name="Note 4 2 3 3 3 3 2" xfId="43943" xr:uid="{991AD146-87ED-4B2C-BAF3-A07EBEC4ED9A}"/>
    <cellStyle name="Note 4 2 3 3 3 4" xfId="15790" xr:uid="{555AF504-3B71-4A60-84FC-24B35F99EDB0}"/>
    <cellStyle name="Note 4 2 3 3 3 5" xfId="34562" xr:uid="{9E1A0209-89D8-4A6D-9D87-B9AFBC7C02F4}"/>
    <cellStyle name="Note 4 2 3 3 3 6" xfId="55055" xr:uid="{C62D0B60-60F2-4827-8BDE-A0B396121DFD}"/>
    <cellStyle name="Note 4 2 3 3 3 7" xfId="62891" xr:uid="{30466871-52BC-472C-B373-6CF8474A8377}"/>
    <cellStyle name="Note 4 2 3 3 4" xfId="4583" xr:uid="{A2281F01-4B5F-4720-9A02-8250426AF851}"/>
    <cellStyle name="Note 4 2 3 3 4 2" xfId="12778" xr:uid="{6CCEA91D-9E7F-409F-91F0-D4C1FF17984F}"/>
    <cellStyle name="Note 4 2 3 3 4 2 2" xfId="31564" xr:uid="{C2CD9133-6E03-4023-97DF-343A02668E54}"/>
    <cellStyle name="Note 4 2 3 3 4 2 2 2" xfId="50326" xr:uid="{6E21C124-4366-4FB6-B213-25C61D0AE2F6}"/>
    <cellStyle name="Note 4 2 3 3 4 2 3" xfId="22173" xr:uid="{B00DB1B6-C708-4178-9D47-FEC0BADFE390}"/>
    <cellStyle name="Note 4 2 3 3 4 2 4" xfId="40945" xr:uid="{106D5F19-3F4A-4235-9752-D5326C0968BB}"/>
    <cellStyle name="Note 4 2 3 3 4 3" xfId="23630" xr:uid="{37159D1C-013B-46ED-BF22-437D0FE6683F}"/>
    <cellStyle name="Note 4 2 3 3 4 3 2" xfId="42393" xr:uid="{38A8E328-A94A-4F43-9828-9EAE212A1549}"/>
    <cellStyle name="Note 4 2 3 3 4 4" xfId="14239" xr:uid="{8E0631A3-70FC-4F94-8127-F7275D986BED}"/>
    <cellStyle name="Note 4 2 3 3 4 5" xfId="33012" xr:uid="{0B7C6E5B-0E02-4547-9696-5ADCD1889F3F}"/>
    <cellStyle name="Note 4 2 3 3 4 6" xfId="55056" xr:uid="{45ADC648-68D7-4065-A0E1-7CF1DB08B270}"/>
    <cellStyle name="Note 4 2 3 3 4 7" xfId="62892" xr:uid="{A943B9DE-AD52-4C8A-A0B3-E71B671FCB32}"/>
    <cellStyle name="Note 4 2 3 3 5" xfId="7852" xr:uid="{CF5FDC83-E3ED-4D46-9E5A-F818ADED44E1}"/>
    <cellStyle name="Note 4 2 3 3 5 2" xfId="26885" xr:uid="{8F58B5D7-13E8-4F4D-B805-66561208A55A}"/>
    <cellStyle name="Note 4 2 3 3 5 2 2" xfId="45647" xr:uid="{E68BCCA2-EC93-4D05-827B-14639838CA0C}"/>
    <cellStyle name="Note 4 2 3 3 5 3" xfId="17494" xr:uid="{1397728C-3932-4473-91DA-6A5C2B2984EB}"/>
    <cellStyle name="Note 4 2 3 3 5 4" xfId="36266" xr:uid="{56E0E59C-34D7-44C9-BFA7-FCAD93E2E428}"/>
    <cellStyle name="Note 4 2 3 3 6" xfId="9580" xr:uid="{C03729DC-41DE-4F7D-A589-5A6E2ABAE1E7}"/>
    <cellStyle name="Note 4 2 3 3 6 2" xfId="28436" xr:uid="{4CAAD90C-5B18-4110-A236-DA6863C5C31D}"/>
    <cellStyle name="Note 4 2 3 3 6 2 2" xfId="47198" xr:uid="{0474DE6D-77A2-4492-8524-ECC4DFAEE169}"/>
    <cellStyle name="Note 4 2 3 3 6 3" xfId="19045" xr:uid="{B790A4C8-DC22-4A47-963E-E8C23BF5F856}"/>
    <cellStyle name="Note 4 2 3 3 6 4" xfId="37817" xr:uid="{D2F5431C-A343-47A4-98FD-F5DB63F9F1E3}"/>
    <cellStyle name="Note 4 2 3 3 7" xfId="23042" xr:uid="{EE59123F-9EFA-4BA9-9C20-CF3EF9A84D6D}"/>
    <cellStyle name="Note 4 2 3 3 7 2" xfId="41806" xr:uid="{6FA5110E-E481-4873-98B7-B5137B088219}"/>
    <cellStyle name="Note 4 2 3 3 8" xfId="13651" xr:uid="{06A5E7F9-1961-4ACB-B03B-5B715C215C9A}"/>
    <cellStyle name="Note 4 2 3 3 9" xfId="32425" xr:uid="{B023C4AC-3D36-4822-92E5-FA6985630100}"/>
    <cellStyle name="Note 4 2 3 4" xfId="1703" xr:uid="{5467DA4B-A5DC-42D9-A388-09EEF8B1F120}"/>
    <cellStyle name="Note 4 2 3 4 10" xfId="59954" xr:uid="{60167B7A-0623-435A-989E-5CE88189AABC}"/>
    <cellStyle name="Note 4 2 3 4 2" xfId="7854" xr:uid="{4AF7BBE5-A9C5-47AA-B2EA-2C9CB60C7A8D}"/>
    <cellStyle name="Note 4 2 3 4 2 2" xfId="12779" xr:uid="{E9852D0B-445D-4EC2-A34A-5E8710A31509}"/>
    <cellStyle name="Note 4 2 3 4 2 2 2" xfId="31565" xr:uid="{C97478E7-BD10-4585-8792-6CE604386557}"/>
    <cellStyle name="Note 4 2 3 4 2 2 2 2" xfId="50327" xr:uid="{52A6376D-5029-4423-9D18-2F4072BECB39}"/>
    <cellStyle name="Note 4 2 3 4 2 2 3" xfId="22174" xr:uid="{68F9804A-BCBE-46B4-A7B9-28FB46BED89D}"/>
    <cellStyle name="Note 4 2 3 4 2 2 4" xfId="40946" xr:uid="{B590F762-9C62-4EE4-8532-D6738E687622}"/>
    <cellStyle name="Note 4 2 3 4 2 3" xfId="26887" xr:uid="{5E9BB424-914A-4076-B44B-C98FAB599713}"/>
    <cellStyle name="Note 4 2 3 4 2 3 2" xfId="45649" xr:uid="{3007D416-2A63-40C2-A229-FAAD78CEF286}"/>
    <cellStyle name="Note 4 2 3 4 2 4" xfId="17496" xr:uid="{6207A227-1A61-4BB9-A0DF-DE8176612801}"/>
    <cellStyle name="Note 4 2 3 4 2 5" xfId="36268" xr:uid="{79A3C47E-C979-4EB5-B009-295BA47B0B06}"/>
    <cellStyle name="Note 4 2 3 4 2 6" xfId="55057" xr:uid="{60D785E5-9ABB-49EB-B843-C014EE43FB1F}"/>
    <cellStyle name="Note 4 2 3 4 2 7" xfId="62893" xr:uid="{B4408CC5-B17C-49C2-BE02-CC01D60D5FA0}"/>
    <cellStyle name="Note 4 2 3 4 3" xfId="12780" xr:uid="{1B99CDEB-2B7F-4341-9DAA-39C6C933D91A}"/>
    <cellStyle name="Note 4 2 3 4 3 2" xfId="31566" xr:uid="{9030F758-AF9A-4CD4-8C79-7BB1775BA09B}"/>
    <cellStyle name="Note 4 2 3 4 3 2 2" xfId="50328" xr:uid="{984318D3-2499-459E-AF1D-7CF35DFF6C70}"/>
    <cellStyle name="Note 4 2 3 4 3 3" xfId="22175" xr:uid="{8E211554-446B-4FBB-8AF8-507061E2D7A4}"/>
    <cellStyle name="Note 4 2 3 4 3 4" xfId="40947" xr:uid="{2A64FCE2-7C61-45BF-B426-1E2188482A59}"/>
    <cellStyle name="Note 4 2 3 4 3 5" xfId="55058" xr:uid="{BFFFC3BD-C9FB-4D35-9169-2995069C3D6C}"/>
    <cellStyle name="Note 4 2 3 4 3 6" xfId="62894" xr:uid="{64773852-489C-4388-8BBF-0FD0DD342EEB}"/>
    <cellStyle name="Note 4 2 3 4 4" xfId="9582" xr:uid="{9B3CAB8E-61AB-412D-9920-3958D31D29F9}"/>
    <cellStyle name="Note 4 2 3 4 4 2" xfId="28438" xr:uid="{2C453E11-6D1A-4649-A351-2B5303EDCF18}"/>
    <cellStyle name="Note 4 2 3 4 4 2 2" xfId="47200" xr:uid="{0DA9DE57-052D-42A8-AB9B-8B42F125ADE8}"/>
    <cellStyle name="Note 4 2 3 4 4 3" xfId="19047" xr:uid="{FF33FC57-14A2-412F-9D5E-87D65077A27A}"/>
    <cellStyle name="Note 4 2 3 4 4 4" xfId="37819" xr:uid="{8C5DA806-ADBF-42F2-B865-D4D4826B56DC}"/>
    <cellStyle name="Note 4 2 3 4 5" xfId="23972" xr:uid="{BF945273-7E8D-48F0-99D2-1E4C6C37BD7F}"/>
    <cellStyle name="Note 4 2 3 4 5 2" xfId="42735" xr:uid="{A2F477EC-E6A1-4B44-8123-1FB7C0BA0260}"/>
    <cellStyle name="Note 4 2 3 4 6" xfId="14581" xr:uid="{435D16CD-917B-4423-B551-7F7D595C7F6B}"/>
    <cellStyle name="Note 4 2 3 4 7" xfId="33354" xr:uid="{9175E58E-72D9-454A-A0EA-EEB7AE4C5145}"/>
    <cellStyle name="Note 4 2 3 4 8" xfId="51930" xr:uid="{73A39C6F-9BDC-4DB8-A593-3460ABD04192}"/>
    <cellStyle name="Note 4 2 3 4 9" xfId="4925" xr:uid="{AA95EB70-98FC-4AB2-8D60-891313972032}"/>
    <cellStyle name="Note 4 2 3 5" xfId="5701" xr:uid="{749985D7-DAB2-4A8E-804E-AF2E95EA32BB}"/>
    <cellStyle name="Note 4 2 3 5 2" xfId="12781" xr:uid="{B006A35A-D672-4BE1-8FB7-0D18E4D0AA5C}"/>
    <cellStyle name="Note 4 2 3 5 2 2" xfId="31567" xr:uid="{943F2DBD-8848-4DC7-9754-A8B9506EDCED}"/>
    <cellStyle name="Note 4 2 3 5 2 2 2" xfId="50329" xr:uid="{E406815F-863C-4700-A407-2D169950EEAC}"/>
    <cellStyle name="Note 4 2 3 5 2 3" xfId="22176" xr:uid="{37EDD4BF-574B-40DF-AB40-47CE30E33A79}"/>
    <cellStyle name="Note 4 2 3 5 2 4" xfId="40948" xr:uid="{9F1C2071-B746-475B-8D3C-73A7C0E5067E}"/>
    <cellStyle name="Note 4 2 3 5 3" xfId="24748" xr:uid="{82FEE870-0B33-4BE0-B9AA-F09BBA7A8508}"/>
    <cellStyle name="Note 4 2 3 5 3 2" xfId="43510" xr:uid="{6B992F87-DF0F-4AF2-8CC4-8279214458B3}"/>
    <cellStyle name="Note 4 2 3 5 4" xfId="15357" xr:uid="{62EA0A50-2249-4FD5-87D8-74D67B6D335F}"/>
    <cellStyle name="Note 4 2 3 5 5" xfId="34129" xr:uid="{E65B3E22-FD83-4ECE-8C7B-C1042477EE49}"/>
    <cellStyle name="Note 4 2 3 5 6" xfId="55059" xr:uid="{22298B49-D3EC-4A7D-9A3D-3CEC05BA46F3}"/>
    <cellStyle name="Note 4 2 3 5 7" xfId="62895" xr:uid="{CB2D7DE6-0A22-45C9-AF10-B6990DD1C2E0}"/>
    <cellStyle name="Note 4 2 3 6" xfId="4150" xr:uid="{CDD8BECF-641B-4D7E-8511-427C6D130371}"/>
    <cellStyle name="Note 4 2 3 6 2" xfId="12782" xr:uid="{F5A9B038-AA23-42FD-A0E5-24461FB59F0A}"/>
    <cellStyle name="Note 4 2 3 6 2 2" xfId="31568" xr:uid="{58E89108-6C5B-4F08-B013-4C62ABDDAA8F}"/>
    <cellStyle name="Note 4 2 3 6 2 2 2" xfId="50330" xr:uid="{394BE452-8CF4-443B-9FA3-6D83CE898A9A}"/>
    <cellStyle name="Note 4 2 3 6 2 3" xfId="22177" xr:uid="{684DBE72-9AC2-496D-9AFE-4E16C912006F}"/>
    <cellStyle name="Note 4 2 3 6 2 4" xfId="40949" xr:uid="{0939652C-FA91-4A59-BB89-78A1C7F80A89}"/>
    <cellStyle name="Note 4 2 3 6 3" xfId="23197" xr:uid="{455327D6-9362-4CCC-A3D3-9655EA8BC46D}"/>
    <cellStyle name="Note 4 2 3 6 3 2" xfId="41960" xr:uid="{36689FE3-9996-47FB-9691-E8B4E3566640}"/>
    <cellStyle name="Note 4 2 3 6 4" xfId="13806" xr:uid="{90A58116-B486-453C-AE9C-237CC54B2519}"/>
    <cellStyle name="Note 4 2 3 6 5" xfId="32579" xr:uid="{6BE54A38-9BA1-4C01-B70B-17BF37B4E559}"/>
    <cellStyle name="Note 4 2 3 6 6" xfId="55060" xr:uid="{6274F7FA-8E99-41BA-B2AF-B99B600D87FB}"/>
    <cellStyle name="Note 4 2 3 6 7" xfId="62896" xr:uid="{C0BC4360-E8CA-40EE-A192-B8386954E62B}"/>
    <cellStyle name="Note 4 2 3 7" xfId="7849" xr:uid="{37365B00-D4CE-436D-8EB5-E236BB196410}"/>
    <cellStyle name="Note 4 2 3 7 2" xfId="26882" xr:uid="{591131EB-DCCB-4408-B941-6E376209C010}"/>
    <cellStyle name="Note 4 2 3 7 2 2" xfId="45644" xr:uid="{DA8D425F-7C28-4044-8B49-B1157BA1A568}"/>
    <cellStyle name="Note 4 2 3 7 3" xfId="17491" xr:uid="{0A59AC77-8C4B-4D49-961C-58C71BE345E3}"/>
    <cellStyle name="Note 4 2 3 7 4" xfId="36263" xr:uid="{36575B14-3655-42A8-881B-2776A8369C24}"/>
    <cellStyle name="Note 4 2 3 8" xfId="9577" xr:uid="{32995BD0-2DAA-4B4F-8A8D-BCCD9000B5D6}"/>
    <cellStyle name="Note 4 2 3 8 2" xfId="28433" xr:uid="{FABB4C2A-357C-427B-81F6-C6B4A5E99456}"/>
    <cellStyle name="Note 4 2 3 8 2 2" xfId="47195" xr:uid="{CE331DD3-549D-42E3-9219-01C18348A8B0}"/>
    <cellStyle name="Note 4 2 3 8 3" xfId="19042" xr:uid="{89E072AA-223F-460F-94D4-AAC7E3C6B02C}"/>
    <cellStyle name="Note 4 2 3 8 4" xfId="37814" xr:uid="{F6992F21-062B-4518-8A04-5D1434EDF245}"/>
    <cellStyle name="Note 4 2 3 9" xfId="23040" xr:uid="{27A302C2-42BB-48C7-B9DA-C3EEF1998098}"/>
    <cellStyle name="Note 4 2 3 9 2" xfId="41804" xr:uid="{EEEAA6DE-629F-4CE5-B326-CB729C60A6A0}"/>
    <cellStyle name="Note 4 2 4" xfId="1292" xr:uid="{D638ACA1-17C2-42E0-ACFD-24FDFC09326F}"/>
    <cellStyle name="Note 4 2 4 10" xfId="13652" xr:uid="{DFAD3D1B-6E12-49ED-9706-7E0E77B2001F}"/>
    <cellStyle name="Note 4 2 4 11" xfId="32426" xr:uid="{30A3ADF3-E6D0-43DF-A1FE-BE931B2D4477}"/>
    <cellStyle name="Note 4 2 4 12" xfId="51931" xr:uid="{D7BC5D7A-5414-4AE6-9209-746338EBD8E9}"/>
    <cellStyle name="Note 4 2 4 13" xfId="3996" xr:uid="{D1D8F8D8-351A-45CD-A27E-7A01EC0D7F4F}"/>
    <cellStyle name="Note 4 2 4 14" xfId="59955" xr:uid="{DB23D9C3-6FAB-4CDD-8084-749B593078A5}"/>
    <cellStyle name="Note 4 2 4 2" xfId="1950" xr:uid="{20180C5C-80AD-42E4-837E-4D45F1E9CA37}"/>
    <cellStyle name="Note 4 2 4 2 10" xfId="51932" xr:uid="{0D2CD1AF-CC1C-44AF-BECF-8C69F3E47A19}"/>
    <cellStyle name="Note 4 2 4 2 11" xfId="3997" xr:uid="{030B5CA4-7022-4571-861C-1594869FD0E2}"/>
    <cellStyle name="Note 4 2 4 2 12" xfId="59956" xr:uid="{877E91CE-890E-4C6D-98BA-7C11AB68D8C7}"/>
    <cellStyle name="Note 4 2 4 2 2" xfId="3181" xr:uid="{8FABDBCA-4DAB-4A2B-AAAD-8FB7194F8F63}"/>
    <cellStyle name="Note 4 2 4 2 2 10" xfId="59957" xr:uid="{7B638A2A-995F-4575-B670-B8FB66944FE6}"/>
    <cellStyle name="Note 4 2 4 2 2 2" xfId="7857" xr:uid="{51FC7B86-3B5A-4CA6-84FA-5B9877EDB2D6}"/>
    <cellStyle name="Note 4 2 4 2 2 2 2" xfId="12783" xr:uid="{1A52D785-484F-486F-8796-EEEF1720482C}"/>
    <cellStyle name="Note 4 2 4 2 2 2 2 2" xfId="31569" xr:uid="{DE939358-E858-4611-879D-32D35A1192D9}"/>
    <cellStyle name="Note 4 2 4 2 2 2 2 2 2" xfId="50331" xr:uid="{9DA77F9E-2586-460A-BAFD-282C590B8DEF}"/>
    <cellStyle name="Note 4 2 4 2 2 2 2 3" xfId="22178" xr:uid="{DB58249F-D33B-40D7-8918-85D957B3CBFF}"/>
    <cellStyle name="Note 4 2 4 2 2 2 2 4" xfId="40950" xr:uid="{907FAED3-1531-4CCF-A197-56A113D4B119}"/>
    <cellStyle name="Note 4 2 4 2 2 2 3" xfId="26890" xr:uid="{7FB893CF-ED68-4FED-859B-8B60659FCB1F}"/>
    <cellStyle name="Note 4 2 4 2 2 2 3 2" xfId="45652" xr:uid="{33FAFE4D-F808-4E27-9535-E90F0D8B1440}"/>
    <cellStyle name="Note 4 2 4 2 2 2 4" xfId="17499" xr:uid="{562D8F3D-69C3-4829-A3F3-D4A52A331E8F}"/>
    <cellStyle name="Note 4 2 4 2 2 2 5" xfId="36271" xr:uid="{D16E02AB-2D88-4C1B-BF0F-8B830FBDD641}"/>
    <cellStyle name="Note 4 2 4 2 2 2 6" xfId="55061" xr:uid="{60B4F51B-0834-4A11-BAD5-E0F0C245F0FA}"/>
    <cellStyle name="Note 4 2 4 2 2 2 7" xfId="62897" xr:uid="{911138B3-8CD5-484C-B298-53E33D21E234}"/>
    <cellStyle name="Note 4 2 4 2 2 3" xfId="12784" xr:uid="{47C6671A-51C7-4D4F-A876-17242ACB7698}"/>
    <cellStyle name="Note 4 2 4 2 2 3 2" xfId="31570" xr:uid="{4D8FFC9B-D667-4378-AF8D-3EAB1AE15865}"/>
    <cellStyle name="Note 4 2 4 2 2 3 2 2" xfId="50332" xr:uid="{8DD63983-F3F7-4D1E-ABBF-8619DC55992C}"/>
    <cellStyle name="Note 4 2 4 2 2 3 3" xfId="22179" xr:uid="{E308BC67-E1D0-439F-A782-A0FFECA6CA4D}"/>
    <cellStyle name="Note 4 2 4 2 2 3 4" xfId="40951" xr:uid="{F794EF66-0674-4544-95C0-09E12814584B}"/>
    <cellStyle name="Note 4 2 4 2 2 3 5" xfId="55062" xr:uid="{7AF5FBB1-D162-407B-9032-E404DD909012}"/>
    <cellStyle name="Note 4 2 4 2 2 3 6" xfId="62898" xr:uid="{05871478-2AA0-45CD-9BB4-8E98098F43ED}"/>
    <cellStyle name="Note 4 2 4 2 2 4" xfId="9585" xr:uid="{D5738B8E-D07A-4A1A-A0E0-1ACA1233283E}"/>
    <cellStyle name="Note 4 2 4 2 2 4 2" xfId="28441" xr:uid="{056565E7-A341-4335-80A6-B6F3CE3558F7}"/>
    <cellStyle name="Note 4 2 4 2 2 4 2 2" xfId="47203" xr:uid="{3862EF66-18E6-4A7F-A2C7-7676F018570C}"/>
    <cellStyle name="Note 4 2 4 2 2 4 3" xfId="19050" xr:uid="{5288B816-E2E3-4D94-AF1B-49E1C95E73DF}"/>
    <cellStyle name="Note 4 2 4 2 2 4 4" xfId="37822" xr:uid="{3BC00270-60AF-45ED-9193-CC5F5288959F}"/>
    <cellStyle name="Note 4 2 4 2 2 5" xfId="24230" xr:uid="{4523387A-1340-45C2-AA6C-44C6E0FCF515}"/>
    <cellStyle name="Note 4 2 4 2 2 5 2" xfId="42993" xr:uid="{4A6BF02B-48A3-4625-8720-E46CC8FDEE4D}"/>
    <cellStyle name="Note 4 2 4 2 2 6" xfId="14839" xr:uid="{5BB45FD2-1815-4DE1-B22A-CFA33154D7EE}"/>
    <cellStyle name="Note 4 2 4 2 2 7" xfId="33612" xr:uid="{C8514309-8FFE-44F0-9628-F8220F0849E1}"/>
    <cellStyle name="Note 4 2 4 2 2 8" xfId="51933" xr:uid="{0449D555-668C-4ED5-A1AC-05CB74490A0B}"/>
    <cellStyle name="Note 4 2 4 2 2 9" xfId="5183" xr:uid="{10A33ED9-6349-4FCC-961D-CE730DCAAEDD}"/>
    <cellStyle name="Note 4 2 4 2 3" xfId="5959" xr:uid="{A47A64D8-0CA5-45DD-93DF-1ADE0D62C59E}"/>
    <cellStyle name="Note 4 2 4 2 3 2" xfId="12785" xr:uid="{7A9898BB-58D5-484B-A493-45880D8C8C49}"/>
    <cellStyle name="Note 4 2 4 2 3 2 2" xfId="31571" xr:uid="{E75B20E5-FA85-415C-BB39-09B30D33A939}"/>
    <cellStyle name="Note 4 2 4 2 3 2 2 2" xfId="50333" xr:uid="{B5E38830-4F78-4B4D-AFF7-D947676D1316}"/>
    <cellStyle name="Note 4 2 4 2 3 2 3" xfId="22180" xr:uid="{464AC54A-E0EA-42FB-8339-6288BF212320}"/>
    <cellStyle name="Note 4 2 4 2 3 2 4" xfId="40952" xr:uid="{B51FFE14-AD1F-4A14-8DE4-BF56ECF95331}"/>
    <cellStyle name="Note 4 2 4 2 3 3" xfId="25006" xr:uid="{0FCEA5EE-C520-46F8-B9FD-846BB60AC585}"/>
    <cellStyle name="Note 4 2 4 2 3 3 2" xfId="43768" xr:uid="{3C6E0395-6EF9-40D5-A0A3-E5EA648B48AC}"/>
    <cellStyle name="Note 4 2 4 2 3 4" xfId="15615" xr:uid="{7F5B052C-DA40-4826-8962-D3AC8218C3DC}"/>
    <cellStyle name="Note 4 2 4 2 3 5" xfId="34387" xr:uid="{784FE6E0-1249-4D79-80F3-BB8829BE0EEB}"/>
    <cellStyle name="Note 4 2 4 2 3 6" xfId="55063" xr:uid="{E04D3657-EBFE-4819-B0F1-4EABA8732B22}"/>
    <cellStyle name="Note 4 2 4 2 3 7" xfId="62899" xr:uid="{5B2055B2-59DE-447C-870E-92EEBAE1600C}"/>
    <cellStyle name="Note 4 2 4 2 4" xfId="4408" xr:uid="{8479A85F-57F6-4B61-AF47-7997996B24D8}"/>
    <cellStyle name="Note 4 2 4 2 4 2" xfId="12786" xr:uid="{520766A2-193F-41F8-B657-F6E73AED22F3}"/>
    <cellStyle name="Note 4 2 4 2 4 2 2" xfId="31572" xr:uid="{E14DDE06-F83E-4E7C-839F-E4BF019E7465}"/>
    <cellStyle name="Note 4 2 4 2 4 2 2 2" xfId="50334" xr:uid="{10154601-8612-4730-9C2A-9FEB1D7689A7}"/>
    <cellStyle name="Note 4 2 4 2 4 2 3" xfId="22181" xr:uid="{4D7BCDA2-14C2-4D99-9328-0DDC0AF71A4A}"/>
    <cellStyle name="Note 4 2 4 2 4 2 4" xfId="40953" xr:uid="{F3541470-8E37-49FD-BACF-DE1BBFE91845}"/>
    <cellStyle name="Note 4 2 4 2 4 3" xfId="23455" xr:uid="{04A5024F-B8AA-4105-9118-B8F16FA94C4D}"/>
    <cellStyle name="Note 4 2 4 2 4 3 2" xfId="42218" xr:uid="{07571AFF-8A70-4623-9C72-8506AC5AAA44}"/>
    <cellStyle name="Note 4 2 4 2 4 4" xfId="14064" xr:uid="{E850F19A-04CD-4B09-A287-1491C14D6C03}"/>
    <cellStyle name="Note 4 2 4 2 4 5" xfId="32837" xr:uid="{C91B21EB-753F-482D-9D49-8FD7ADF6CE65}"/>
    <cellStyle name="Note 4 2 4 2 4 6" xfId="55064" xr:uid="{EC5264AD-7B60-44E4-8CCD-E1490850245B}"/>
    <cellStyle name="Note 4 2 4 2 4 7" xfId="62900" xr:uid="{281AE9CD-8517-4C3A-B3B4-B1599F404ACC}"/>
    <cellStyle name="Note 4 2 4 2 5" xfId="7856" xr:uid="{79339FB0-DB8B-4007-9B45-6C46CD202335}"/>
    <cellStyle name="Note 4 2 4 2 5 2" xfId="26889" xr:uid="{5F558191-1A1F-455B-936A-BF08D83774FA}"/>
    <cellStyle name="Note 4 2 4 2 5 2 2" xfId="45651" xr:uid="{3D17C1B9-D873-4E12-A5CA-F0F959E07A3F}"/>
    <cellStyle name="Note 4 2 4 2 5 3" xfId="17498" xr:uid="{8878E8FF-A0BF-4B4F-9868-7C1065B37732}"/>
    <cellStyle name="Note 4 2 4 2 5 4" xfId="36270" xr:uid="{07E218F0-83CD-493F-A732-E9E66E34F3C1}"/>
    <cellStyle name="Note 4 2 4 2 6" xfId="9584" xr:uid="{75D8D53A-61E3-4E3A-BD09-A1409251A328}"/>
    <cellStyle name="Note 4 2 4 2 6 2" xfId="28440" xr:uid="{55E13FF1-C159-46EC-ACDF-E8BFE5FED9BB}"/>
    <cellStyle name="Note 4 2 4 2 6 2 2" xfId="47202" xr:uid="{16F5459A-4CC1-4A2A-B7BB-C5250DE7D330}"/>
    <cellStyle name="Note 4 2 4 2 6 3" xfId="19049" xr:uid="{E993CAE7-BCD2-4379-BAF1-DB23F8E8F8CB}"/>
    <cellStyle name="Note 4 2 4 2 6 4" xfId="37821" xr:uid="{95ECE427-F165-4E62-A682-C6DD3E9DCF89}"/>
    <cellStyle name="Note 4 2 4 2 7" xfId="23044" xr:uid="{DF3BA920-9E80-40A5-8E3F-0BDE23A94707}"/>
    <cellStyle name="Note 4 2 4 2 7 2" xfId="41808" xr:uid="{4B4E1DC6-7484-47AA-BFCA-A32CB22D4A22}"/>
    <cellStyle name="Note 4 2 4 2 8" xfId="13653" xr:uid="{7719E201-B547-43BD-963B-495FE5A541A2}"/>
    <cellStyle name="Note 4 2 4 2 9" xfId="32427" xr:uid="{97001358-4F53-4DE7-A8B4-4F1E79BE0480}"/>
    <cellStyle name="Note 4 2 4 3" xfId="1538" xr:uid="{07A9FEFE-03AE-442F-912F-0238E0B33FE8}"/>
    <cellStyle name="Note 4 2 4 3 10" xfId="51934" xr:uid="{093C71FF-7D35-4757-97A9-60F3EBAD73BA}"/>
    <cellStyle name="Note 4 2 4 3 11" xfId="3998" xr:uid="{8E0A7ACA-6BAA-4AC2-892B-B8F94030DBDF}"/>
    <cellStyle name="Note 4 2 4 3 12" xfId="59958" xr:uid="{AE29B72D-4E82-4D7F-8566-A63B583850E2}"/>
    <cellStyle name="Note 4 2 4 3 2" xfId="3182" xr:uid="{E8F99B17-19F2-482E-BEC5-D854784B8C12}"/>
    <cellStyle name="Note 4 2 4 3 2 10" xfId="59959" xr:uid="{BE809B9D-7CD5-4515-B3FC-50E4AB860EF0}"/>
    <cellStyle name="Note 4 2 4 3 2 2" xfId="7859" xr:uid="{645170CE-F075-49E6-A93C-9EE41A66818B}"/>
    <cellStyle name="Note 4 2 4 3 2 2 2" xfId="12787" xr:uid="{6A60150C-3F08-4F8A-823A-62F813791A94}"/>
    <cellStyle name="Note 4 2 4 3 2 2 2 2" xfId="31573" xr:uid="{CB0E7795-886D-4CF0-8590-67386E1BC7C5}"/>
    <cellStyle name="Note 4 2 4 3 2 2 2 2 2" xfId="50335" xr:uid="{AF1515FF-85E3-46B8-BFDA-BFFB54925867}"/>
    <cellStyle name="Note 4 2 4 3 2 2 2 3" xfId="22182" xr:uid="{713AA639-7019-4426-B4F1-06C2F70AFB97}"/>
    <cellStyle name="Note 4 2 4 3 2 2 2 4" xfId="40954" xr:uid="{2488990B-F6E2-4C15-9209-B9A21ABC7406}"/>
    <cellStyle name="Note 4 2 4 3 2 2 3" xfId="26892" xr:uid="{B5FC1FD3-E54E-4A1F-AE6B-587F0A7FDBAA}"/>
    <cellStyle name="Note 4 2 4 3 2 2 3 2" xfId="45654" xr:uid="{78810630-EAA5-4A07-A3B6-DB9A581A2384}"/>
    <cellStyle name="Note 4 2 4 3 2 2 4" xfId="17501" xr:uid="{B2B2D73E-E3AA-4841-AA0B-B0DBB11A0AD5}"/>
    <cellStyle name="Note 4 2 4 3 2 2 5" xfId="36273" xr:uid="{3F7F6CDD-FB8A-4760-8E5F-FCFE4B06BC1E}"/>
    <cellStyle name="Note 4 2 4 3 2 2 6" xfId="55065" xr:uid="{D0A04CE4-FF46-47B3-89C5-E59A87E06970}"/>
    <cellStyle name="Note 4 2 4 3 2 2 7" xfId="62901" xr:uid="{2FE6F35F-5CFB-4C1F-BF54-B9E49D7D4D03}"/>
    <cellStyle name="Note 4 2 4 3 2 3" xfId="12788" xr:uid="{8AC44326-4975-4BD1-B7E3-9F84F8C93F98}"/>
    <cellStyle name="Note 4 2 4 3 2 3 2" xfId="31574" xr:uid="{DE5DDFEB-FBF9-4C3E-8630-193D3C78198C}"/>
    <cellStyle name="Note 4 2 4 3 2 3 2 2" xfId="50336" xr:uid="{88DA572E-3915-462F-8EC6-FB5CEAFFB8BC}"/>
    <cellStyle name="Note 4 2 4 3 2 3 3" xfId="22183" xr:uid="{91F74D23-55F1-47F9-AC79-2C24486D8400}"/>
    <cellStyle name="Note 4 2 4 3 2 3 4" xfId="40955" xr:uid="{46325450-CEDB-4721-B48D-32F8F9FF719A}"/>
    <cellStyle name="Note 4 2 4 3 2 3 5" xfId="55066" xr:uid="{36B94F9A-6560-4881-9B72-ABB4E8B5E298}"/>
    <cellStyle name="Note 4 2 4 3 2 3 6" xfId="62902" xr:uid="{61E79FFB-FC57-4851-87D2-063DAA6B7572}"/>
    <cellStyle name="Note 4 2 4 3 2 4" xfId="9587" xr:uid="{31293202-8190-4331-A071-AE5ED3B39B63}"/>
    <cellStyle name="Note 4 2 4 3 2 4 2" xfId="28443" xr:uid="{3BA7E6B2-402B-4578-B65B-DB763499CDF0}"/>
    <cellStyle name="Note 4 2 4 3 2 4 2 2" xfId="47205" xr:uid="{45ADEC5D-C274-449C-9DD9-D9F5584C0C96}"/>
    <cellStyle name="Note 4 2 4 3 2 4 3" xfId="19052" xr:uid="{5A9D9D1A-893F-4A41-9E97-C6A3690C8C09}"/>
    <cellStyle name="Note 4 2 4 3 2 4 4" xfId="37824" xr:uid="{839C1B3F-49A3-45B1-9521-F4A9F7C79EF0}"/>
    <cellStyle name="Note 4 2 4 3 2 5" xfId="24448" xr:uid="{5D171B95-7716-47F7-9EBE-3322794E8E33}"/>
    <cellStyle name="Note 4 2 4 3 2 5 2" xfId="43211" xr:uid="{7F633D8C-67BA-4238-9D6C-312D1814DD82}"/>
    <cellStyle name="Note 4 2 4 3 2 6" xfId="15057" xr:uid="{181E3BE0-5E90-40E9-BE02-53434BBA18F9}"/>
    <cellStyle name="Note 4 2 4 3 2 7" xfId="33830" xr:uid="{EF7B1C68-E937-4505-A8E9-E9818E59274D}"/>
    <cellStyle name="Note 4 2 4 3 2 8" xfId="51935" xr:uid="{9E97E193-7460-4DCF-B0AE-0E5ACE3D39EB}"/>
    <cellStyle name="Note 4 2 4 3 2 9" xfId="5401" xr:uid="{964489EC-A154-4EB5-A4A4-B0B59625DE75}"/>
    <cellStyle name="Note 4 2 4 3 3" xfId="6177" xr:uid="{E8D70D1A-9B59-4796-9776-63B54B9BE438}"/>
    <cellStyle name="Note 4 2 4 3 3 2" xfId="12789" xr:uid="{49AA373C-3F54-4288-A7A4-5350B0A1579B}"/>
    <cellStyle name="Note 4 2 4 3 3 2 2" xfId="31575" xr:uid="{3064EF79-0652-46FF-9FF6-140902D5CF5A}"/>
    <cellStyle name="Note 4 2 4 3 3 2 2 2" xfId="50337" xr:uid="{B16686CE-BB23-431E-9A1F-F405D244BBEF}"/>
    <cellStyle name="Note 4 2 4 3 3 2 3" xfId="22184" xr:uid="{40E2D032-B6F0-42D5-BC95-F1862D8D8E54}"/>
    <cellStyle name="Note 4 2 4 3 3 2 4" xfId="40956" xr:uid="{8BE5CDA6-FF30-4F78-8B95-18198022B970}"/>
    <cellStyle name="Note 4 2 4 3 3 3" xfId="25224" xr:uid="{67F672D7-94BF-4A02-B33A-BD659C059627}"/>
    <cellStyle name="Note 4 2 4 3 3 3 2" xfId="43986" xr:uid="{9701F2B2-300F-465B-AAD8-5B29C3DCEBEB}"/>
    <cellStyle name="Note 4 2 4 3 3 4" xfId="15833" xr:uid="{C6DE4B18-6168-4FB8-BCFC-B94EE453DFEB}"/>
    <cellStyle name="Note 4 2 4 3 3 5" xfId="34605" xr:uid="{FFF2D61E-3265-4788-9984-1945420A9129}"/>
    <cellStyle name="Note 4 2 4 3 3 6" xfId="55067" xr:uid="{95F7DC1E-026D-456B-8285-965A101B0E21}"/>
    <cellStyle name="Note 4 2 4 3 3 7" xfId="62903" xr:uid="{A340B336-197D-4D86-8321-D9590183F11D}"/>
    <cellStyle name="Note 4 2 4 3 4" xfId="4626" xr:uid="{DFBFCEB6-75F2-4ED5-91B2-E27FA45B4ECB}"/>
    <cellStyle name="Note 4 2 4 3 4 2" xfId="12790" xr:uid="{7437E023-C7CE-4154-A575-421711BFD4B9}"/>
    <cellStyle name="Note 4 2 4 3 4 2 2" xfId="31576" xr:uid="{B75CB47D-F919-426C-89BB-222AD78E0226}"/>
    <cellStyle name="Note 4 2 4 3 4 2 2 2" xfId="50338" xr:uid="{B631F44E-4B3B-4CE3-BED7-52097CD5CE5B}"/>
    <cellStyle name="Note 4 2 4 3 4 2 3" xfId="22185" xr:uid="{D4CE8422-A2FE-4E38-B81A-BD7107AE7FB5}"/>
    <cellStyle name="Note 4 2 4 3 4 2 4" xfId="40957" xr:uid="{426DD087-3EBE-41F0-B157-47CC874889C2}"/>
    <cellStyle name="Note 4 2 4 3 4 3" xfId="23673" xr:uid="{64419F0B-1A87-46F7-B1BA-E17FCDB7279C}"/>
    <cellStyle name="Note 4 2 4 3 4 3 2" xfId="42436" xr:uid="{62BDB969-6C8C-4DA2-9A66-5427C063980A}"/>
    <cellStyle name="Note 4 2 4 3 4 4" xfId="14282" xr:uid="{3F830A5C-E4B8-42F0-B93F-50D050962D4C}"/>
    <cellStyle name="Note 4 2 4 3 4 5" xfId="33055" xr:uid="{AD74F9C3-FD6D-45EB-8507-E67146D55DDF}"/>
    <cellStyle name="Note 4 2 4 3 4 6" xfId="55068" xr:uid="{3D08C2D3-3E9A-4B80-9358-F8CC5F2EF369}"/>
    <cellStyle name="Note 4 2 4 3 4 7" xfId="62904" xr:uid="{66BAA15D-764E-4614-985A-DD0766AB45D2}"/>
    <cellStyle name="Note 4 2 4 3 5" xfId="7858" xr:uid="{015333D4-DD94-4C9C-AB7C-28E3A615DE83}"/>
    <cellStyle name="Note 4 2 4 3 5 2" xfId="26891" xr:uid="{5976EDC9-4C58-47C7-97A0-4D2193B9BB7B}"/>
    <cellStyle name="Note 4 2 4 3 5 2 2" xfId="45653" xr:uid="{2C93628E-0EAE-40FC-ADA5-171D9430CEB1}"/>
    <cellStyle name="Note 4 2 4 3 5 3" xfId="17500" xr:uid="{6D370FB1-EA43-47BB-AA6C-C8F2059E5D4B}"/>
    <cellStyle name="Note 4 2 4 3 5 4" xfId="36272" xr:uid="{71E8FBEE-28DE-4278-AD84-EA0E193856F8}"/>
    <cellStyle name="Note 4 2 4 3 6" xfId="9586" xr:uid="{A85AAF45-A06A-47C7-B74A-CC1E6FEB52A8}"/>
    <cellStyle name="Note 4 2 4 3 6 2" xfId="28442" xr:uid="{95E0856C-9B58-402A-A124-3E052E730DE2}"/>
    <cellStyle name="Note 4 2 4 3 6 2 2" xfId="47204" xr:uid="{4F2A6F78-CA40-4FD5-AC71-BEFFFBF0D973}"/>
    <cellStyle name="Note 4 2 4 3 6 3" xfId="19051" xr:uid="{CCBD4656-5037-46FA-8FE2-8D304CA19CA6}"/>
    <cellStyle name="Note 4 2 4 3 6 4" xfId="37823" xr:uid="{27DDC14C-61AF-4F78-A33F-76CE465BDD0C}"/>
    <cellStyle name="Note 4 2 4 3 7" xfId="23045" xr:uid="{3308CF60-971E-4097-8965-7DF676845FEC}"/>
    <cellStyle name="Note 4 2 4 3 7 2" xfId="41809" xr:uid="{F39A4B0F-A72A-4683-BFE9-FCA7029A14E1}"/>
    <cellStyle name="Note 4 2 4 3 8" xfId="13654" xr:uid="{624224CA-B40A-433C-B761-8D8183B35DDA}"/>
    <cellStyle name="Note 4 2 4 3 9" xfId="32428" xr:uid="{96C6F4D7-10DA-4F05-8495-8F02A6CB207A}"/>
    <cellStyle name="Note 4 2 4 4" xfId="3183" xr:uid="{894A76C2-6636-48E1-9847-11325E23DD3F}"/>
    <cellStyle name="Note 4 2 4 4 10" xfId="59960" xr:uid="{EB32086A-4E6E-4C79-AFF7-EBED07E7D791}"/>
    <cellStyle name="Note 4 2 4 4 2" xfId="7860" xr:uid="{5290F128-8960-4709-8991-5144CC899CAE}"/>
    <cellStyle name="Note 4 2 4 4 2 2" xfId="12791" xr:uid="{E6872C2C-2964-4099-9328-20D629D14496}"/>
    <cellStyle name="Note 4 2 4 4 2 2 2" xfId="31577" xr:uid="{96C09580-28BC-4524-AC0D-1C6B6E29B486}"/>
    <cellStyle name="Note 4 2 4 4 2 2 2 2" xfId="50339" xr:uid="{E25FF091-BA3E-49BA-BEF9-7142A6AFA649}"/>
    <cellStyle name="Note 4 2 4 4 2 2 3" xfId="22186" xr:uid="{6DFF83FF-8058-4A43-AD5D-134748F64494}"/>
    <cellStyle name="Note 4 2 4 4 2 2 4" xfId="40958" xr:uid="{55849D45-5CEB-4E89-A9E8-CE02A93B6667}"/>
    <cellStyle name="Note 4 2 4 4 2 3" xfId="26893" xr:uid="{4794FA0A-59D6-460C-AA5C-154A7E291DF2}"/>
    <cellStyle name="Note 4 2 4 4 2 3 2" xfId="45655" xr:uid="{7BA943C9-7C76-408E-BBA2-55CC13AF9223}"/>
    <cellStyle name="Note 4 2 4 4 2 4" xfId="17502" xr:uid="{B7E1DE05-F11F-426E-BA8D-30ECF3A6E381}"/>
    <cellStyle name="Note 4 2 4 4 2 5" xfId="36274" xr:uid="{C7F3D666-ECDE-4A9C-B7E1-8560D159E512}"/>
    <cellStyle name="Note 4 2 4 4 2 6" xfId="55069" xr:uid="{677E8D66-7D5F-4841-A1E7-84AD18B441C9}"/>
    <cellStyle name="Note 4 2 4 4 2 7" xfId="62905" xr:uid="{45D94477-7F0E-44F2-8FF2-345EA204F2E3}"/>
    <cellStyle name="Note 4 2 4 4 3" xfId="12792" xr:uid="{3D1717B9-517C-417D-A89A-D980689D3C74}"/>
    <cellStyle name="Note 4 2 4 4 3 2" xfId="31578" xr:uid="{A9370705-64B0-4E00-9F7A-9E5D847C6771}"/>
    <cellStyle name="Note 4 2 4 4 3 2 2" xfId="50340" xr:uid="{8E669870-14E8-45C8-9509-AEEC221E2AAD}"/>
    <cellStyle name="Note 4 2 4 4 3 3" xfId="22187" xr:uid="{3260AB40-0379-4661-80FB-63831D645893}"/>
    <cellStyle name="Note 4 2 4 4 3 4" xfId="40959" xr:uid="{175FE776-2947-4521-AF5E-4E3475A6C9A3}"/>
    <cellStyle name="Note 4 2 4 4 3 5" xfId="55070" xr:uid="{5B45359C-C8C4-4E15-B0D9-617F988BC653}"/>
    <cellStyle name="Note 4 2 4 4 3 6" xfId="62906" xr:uid="{9F374737-268F-43C7-8AF6-149DDF9083C1}"/>
    <cellStyle name="Note 4 2 4 4 4" xfId="9588" xr:uid="{3892B539-07E0-4AE2-915C-5F309409F0AF}"/>
    <cellStyle name="Note 4 2 4 4 4 2" xfId="28444" xr:uid="{2D868B98-C193-42B3-8EA9-E0EF95B215C0}"/>
    <cellStyle name="Note 4 2 4 4 4 2 2" xfId="47206" xr:uid="{8BD27295-343A-4A1C-B060-4407E34C87F8}"/>
    <cellStyle name="Note 4 2 4 4 4 3" xfId="19053" xr:uid="{CA850FA4-B0EC-4E33-BA25-66C2EBEC2770}"/>
    <cellStyle name="Note 4 2 4 4 4 4" xfId="37825" xr:uid="{200D1385-E113-4A43-868D-3259BE9FBBB6}"/>
    <cellStyle name="Note 4 2 4 4 5" xfId="24015" xr:uid="{2E07046A-9D87-439C-81C0-B45333CB92A6}"/>
    <cellStyle name="Note 4 2 4 4 5 2" xfId="42778" xr:uid="{1C138E96-740C-4A4F-9FE2-D4B68B1CB9C1}"/>
    <cellStyle name="Note 4 2 4 4 6" xfId="14624" xr:uid="{D292ECE4-620A-4B8D-96CB-60C98FF5F41D}"/>
    <cellStyle name="Note 4 2 4 4 7" xfId="33397" xr:uid="{9F84BA2D-08AC-42F4-BAF4-3BC6F9A35AB7}"/>
    <cellStyle name="Note 4 2 4 4 8" xfId="51936" xr:uid="{2FDF9F02-FD98-4CEF-8937-348AA6C6D003}"/>
    <cellStyle name="Note 4 2 4 4 9" xfId="4968" xr:uid="{EE740497-47AD-4C41-AFE2-0929CECC2949}"/>
    <cellStyle name="Note 4 2 4 5" xfId="5744" xr:uid="{ED8B496E-6B05-4D15-A655-73035436594D}"/>
    <cellStyle name="Note 4 2 4 5 2" xfId="12793" xr:uid="{1946043F-5A7C-465D-8B60-C876ADE4BE1F}"/>
    <cellStyle name="Note 4 2 4 5 2 2" xfId="31579" xr:uid="{DD9885AE-3406-4A1E-9D62-2B3988997D10}"/>
    <cellStyle name="Note 4 2 4 5 2 2 2" xfId="50341" xr:uid="{DDBB4F24-36FA-454E-AEDF-8B36F1893B42}"/>
    <cellStyle name="Note 4 2 4 5 2 3" xfId="22188" xr:uid="{87FA252A-ECE1-422F-ACA8-D3994680E996}"/>
    <cellStyle name="Note 4 2 4 5 2 4" xfId="40960" xr:uid="{A1AA04AD-E5EA-413E-AAFD-540731401414}"/>
    <cellStyle name="Note 4 2 4 5 3" xfId="24791" xr:uid="{7A442247-1B4A-401B-977D-8FD5E9E0D6B0}"/>
    <cellStyle name="Note 4 2 4 5 3 2" xfId="43553" xr:uid="{22CE2540-ABC3-4531-ABB6-F0883985751D}"/>
    <cellStyle name="Note 4 2 4 5 4" xfId="15400" xr:uid="{B94A4219-BDAB-4996-950E-C0A2242207B9}"/>
    <cellStyle name="Note 4 2 4 5 5" xfId="34172" xr:uid="{E5D9BAD2-9480-4F59-B32E-B3817BEAE1A3}"/>
    <cellStyle name="Note 4 2 4 5 6" xfId="55071" xr:uid="{C83143AA-BA4F-4B44-A588-3D7678757A2F}"/>
    <cellStyle name="Note 4 2 4 5 7" xfId="62907" xr:uid="{93F49F15-0FBC-4777-9EF4-8919250F2F03}"/>
    <cellStyle name="Note 4 2 4 6" xfId="4193" xr:uid="{E5A1CE54-F66F-4B08-8578-D01D1CA444A0}"/>
    <cellStyle name="Note 4 2 4 6 2" xfId="12794" xr:uid="{798FC58D-1F12-4EAE-A2C1-86F36F2F14F0}"/>
    <cellStyle name="Note 4 2 4 6 2 2" xfId="31580" xr:uid="{DE844E4B-30E2-4D80-9A2A-EA47D23CFE68}"/>
    <cellStyle name="Note 4 2 4 6 2 2 2" xfId="50342" xr:uid="{EDB8592E-3A49-4EB6-8135-E4D0B50BB7DF}"/>
    <cellStyle name="Note 4 2 4 6 2 3" xfId="22189" xr:uid="{55F3DDC4-C81B-4A7F-A322-A3B2320DC0E0}"/>
    <cellStyle name="Note 4 2 4 6 2 4" xfId="40961" xr:uid="{9EB583B1-8127-425D-88BB-8FCE4495659A}"/>
    <cellStyle name="Note 4 2 4 6 3" xfId="23240" xr:uid="{C5AF5425-91C0-4838-8CC2-CA408317D363}"/>
    <cellStyle name="Note 4 2 4 6 3 2" xfId="42003" xr:uid="{84B891C7-BC77-44D1-8FE0-96EE0CF8A8D1}"/>
    <cellStyle name="Note 4 2 4 6 4" xfId="13849" xr:uid="{F7777ABA-E445-4F77-ABEF-083C3F8BA6E5}"/>
    <cellStyle name="Note 4 2 4 6 5" xfId="32622" xr:uid="{724411AE-02C5-4586-9027-5D69AB5407BC}"/>
    <cellStyle name="Note 4 2 4 6 6" xfId="55072" xr:uid="{E5E3CF04-7720-4033-A505-4A4AEC55D7A4}"/>
    <cellStyle name="Note 4 2 4 6 7" xfId="62908" xr:uid="{313D87DC-3D46-4E18-A0D9-2D5D80A0F9D2}"/>
    <cellStyle name="Note 4 2 4 7" xfId="7855" xr:uid="{916D1C46-27EB-403E-ABA6-81A71A20C1AD}"/>
    <cellStyle name="Note 4 2 4 7 2" xfId="26888" xr:uid="{42EB89D5-643C-4284-9D07-5C3A27628E89}"/>
    <cellStyle name="Note 4 2 4 7 2 2" xfId="45650" xr:uid="{C2410D4C-5A4D-4400-969E-0962C575A530}"/>
    <cellStyle name="Note 4 2 4 7 3" xfId="17497" xr:uid="{45BB25ED-A72B-49B8-A1B4-0E60B9B21AC7}"/>
    <cellStyle name="Note 4 2 4 7 4" xfId="36269" xr:uid="{3654EBC6-17C9-4A2F-B50B-989C4889A9E6}"/>
    <cellStyle name="Note 4 2 4 8" xfId="9583" xr:uid="{76E49DC9-FD7B-424A-B2A6-0C16F4CF23C3}"/>
    <cellStyle name="Note 4 2 4 8 2" xfId="28439" xr:uid="{32544330-83EE-41D8-9080-4DCC1D58B80E}"/>
    <cellStyle name="Note 4 2 4 8 2 2" xfId="47201" xr:uid="{A2A3C202-6AF6-4CD5-8A75-B5F0D38BE374}"/>
    <cellStyle name="Note 4 2 4 8 3" xfId="19048" xr:uid="{DBC09134-61C1-4F1D-B64E-6826A2CC771D}"/>
    <cellStyle name="Note 4 2 4 8 4" xfId="37820" xr:uid="{71C4B2D5-BBB9-4930-9F8F-635E4BA40C53}"/>
    <cellStyle name="Note 4 2 4 9" xfId="23043" xr:uid="{124FA9F4-6C0A-42EE-8319-D81957D56097}"/>
    <cellStyle name="Note 4 2 4 9 2" xfId="41807" xr:uid="{8635259D-4BC8-45FB-AFC2-136B049EAD2F}"/>
    <cellStyle name="Note 4 2 5" xfId="1744" xr:uid="{7309A810-16CE-44BC-804C-803AA4C8C9AA}"/>
    <cellStyle name="Note 4 2 5 10" xfId="13655" xr:uid="{EF3A93FA-A1B0-4708-8B95-183505A1DABA}"/>
    <cellStyle name="Note 4 2 5 11" xfId="32429" xr:uid="{F04663BA-1757-49A8-8A2F-07B2D0DF4B89}"/>
    <cellStyle name="Note 4 2 5 12" xfId="51937" xr:uid="{153464EA-8BFF-4044-B1D1-969927E25A96}"/>
    <cellStyle name="Note 4 2 5 13" xfId="3999" xr:uid="{46471F81-43CC-46CA-9289-E27445454F35}"/>
    <cellStyle name="Note 4 2 5 14" xfId="59961" xr:uid="{00A1CC37-0941-4EC7-81BE-E14F92E22862}"/>
    <cellStyle name="Note 4 2 5 2" xfId="3184" xr:uid="{D8EAD521-70E2-4018-811A-FEDB05BB40DF}"/>
    <cellStyle name="Note 4 2 5 2 10" xfId="51938" xr:uid="{EE061BC6-3BEA-4FDC-A563-BBAE17A899A7}"/>
    <cellStyle name="Note 4 2 5 2 11" xfId="4000" xr:uid="{B9351005-A112-4706-91EC-3F19A1828B8A}"/>
    <cellStyle name="Note 4 2 5 2 12" xfId="59962" xr:uid="{94AA25EB-E14C-4D19-9A07-F0FD00037667}"/>
    <cellStyle name="Note 4 2 5 2 2" xfId="3185" xr:uid="{9D83D113-3AA5-400A-952B-7B6BFE3D242A}"/>
    <cellStyle name="Note 4 2 5 2 2 10" xfId="59963" xr:uid="{93D48A27-5B4C-4030-AC40-4E9540A214B1}"/>
    <cellStyle name="Note 4 2 5 2 2 2" xfId="7863" xr:uid="{15EBF44A-5EFA-41AB-943C-8D443600C808}"/>
    <cellStyle name="Note 4 2 5 2 2 2 2" xfId="12795" xr:uid="{9CCADE82-9000-4F9A-92EA-28BB30CDB30E}"/>
    <cellStyle name="Note 4 2 5 2 2 2 2 2" xfId="31581" xr:uid="{9D58B050-B394-434F-A33F-A0C3422BD473}"/>
    <cellStyle name="Note 4 2 5 2 2 2 2 2 2" xfId="50343" xr:uid="{3D2CBA92-AFBE-4B18-9944-D8961D5C358C}"/>
    <cellStyle name="Note 4 2 5 2 2 2 2 3" xfId="22190" xr:uid="{FDE259A5-375F-4C57-ABDF-197A011BFE1B}"/>
    <cellStyle name="Note 4 2 5 2 2 2 2 4" xfId="40962" xr:uid="{74FBC2FE-1E91-49C5-9FED-B4C04AC548D5}"/>
    <cellStyle name="Note 4 2 5 2 2 2 3" xfId="26896" xr:uid="{E0651415-98EE-4A9A-8176-9DEEE4E67757}"/>
    <cellStyle name="Note 4 2 5 2 2 2 3 2" xfId="45658" xr:uid="{46939C95-D2E2-4E24-AF38-16FBE9FEF47B}"/>
    <cellStyle name="Note 4 2 5 2 2 2 4" xfId="17505" xr:uid="{344589DC-4304-402A-97A8-2F0EC48E5F3C}"/>
    <cellStyle name="Note 4 2 5 2 2 2 5" xfId="36277" xr:uid="{6EA9C2AA-5C91-45AC-8CBD-2D00C54249A9}"/>
    <cellStyle name="Note 4 2 5 2 2 2 6" xfId="55073" xr:uid="{C5852015-E932-4A30-A108-CC266A7EED65}"/>
    <cellStyle name="Note 4 2 5 2 2 2 7" xfId="62909" xr:uid="{769229CE-5E06-46C1-87E4-254CD5599AD4}"/>
    <cellStyle name="Note 4 2 5 2 2 3" xfId="12796" xr:uid="{DB5F448F-8A5D-4CCF-AD9F-0C7FAC621C1A}"/>
    <cellStyle name="Note 4 2 5 2 2 3 2" xfId="31582" xr:uid="{E3F56CB3-F2CE-456B-9FA3-555C232E63DB}"/>
    <cellStyle name="Note 4 2 5 2 2 3 2 2" xfId="50344" xr:uid="{3A2A8B56-1F4E-4B39-BCD4-9FEF7D8519D9}"/>
    <cellStyle name="Note 4 2 5 2 2 3 3" xfId="22191" xr:uid="{CC8C17F0-B9CD-4D6C-91AF-46AC06A6D49E}"/>
    <cellStyle name="Note 4 2 5 2 2 3 4" xfId="40963" xr:uid="{B87F6689-4223-4485-A2D6-83344ED7AA68}"/>
    <cellStyle name="Note 4 2 5 2 2 3 5" xfId="55074" xr:uid="{4D44A49B-8CB0-4BDA-A4F3-ABB51487CD6D}"/>
    <cellStyle name="Note 4 2 5 2 2 3 6" xfId="62910" xr:uid="{EB4F506A-A55E-47F1-84B6-3437B7BEBFED}"/>
    <cellStyle name="Note 4 2 5 2 2 4" xfId="9591" xr:uid="{91701C07-7FF4-4509-913B-93A2F95BFBB1}"/>
    <cellStyle name="Note 4 2 5 2 2 4 2" xfId="28447" xr:uid="{932FC90C-826C-4B64-980A-0D3A7D3F17FA}"/>
    <cellStyle name="Note 4 2 5 2 2 4 2 2" xfId="47209" xr:uid="{896B8F21-8AC8-4890-A0BE-F42742C99089}"/>
    <cellStyle name="Note 4 2 5 2 2 4 3" xfId="19056" xr:uid="{4328977E-AFD9-4915-84DD-C7C2D9A07211}"/>
    <cellStyle name="Note 4 2 5 2 2 4 4" xfId="37828" xr:uid="{0936E0C6-9A90-40B9-AFA1-B26EE2E53C01}"/>
    <cellStyle name="Note 4 2 5 2 2 5" xfId="24273" xr:uid="{CC9E7884-2AA4-44D6-B72A-2F65F4CCAB1A}"/>
    <cellStyle name="Note 4 2 5 2 2 5 2" xfId="43036" xr:uid="{2B23D7B5-4EA5-40B4-9D8F-3324EA8D4FF5}"/>
    <cellStyle name="Note 4 2 5 2 2 6" xfId="14882" xr:uid="{54FC1E59-DCF6-44DE-92D3-891E8207B0D0}"/>
    <cellStyle name="Note 4 2 5 2 2 7" xfId="33655" xr:uid="{7E9F03EB-F3FA-49AA-8C40-F8F7E8707D53}"/>
    <cellStyle name="Note 4 2 5 2 2 8" xfId="51939" xr:uid="{01A16414-CA9D-4C69-BA01-3C4214235D52}"/>
    <cellStyle name="Note 4 2 5 2 2 9" xfId="5226" xr:uid="{8BED253F-CDBC-46A0-BD33-2D7BB0677ACB}"/>
    <cellStyle name="Note 4 2 5 2 3" xfId="6002" xr:uid="{8784142F-EB9F-4D34-9432-A535F30D8096}"/>
    <cellStyle name="Note 4 2 5 2 3 2" xfId="12797" xr:uid="{91A0C393-6B8D-42C7-85E5-5B26279907C3}"/>
    <cellStyle name="Note 4 2 5 2 3 2 2" xfId="31583" xr:uid="{A357DFF1-872E-4CE5-98CC-EA5B911BBE1D}"/>
    <cellStyle name="Note 4 2 5 2 3 2 2 2" xfId="50345" xr:uid="{73CB7608-4250-44C5-B9ED-0DBEA20DD207}"/>
    <cellStyle name="Note 4 2 5 2 3 2 3" xfId="22192" xr:uid="{BF475C37-3A0B-45F1-BC31-E64B719B5063}"/>
    <cellStyle name="Note 4 2 5 2 3 2 4" xfId="40964" xr:uid="{913B205A-124E-40B9-B407-EE01261EE518}"/>
    <cellStyle name="Note 4 2 5 2 3 3" xfId="25049" xr:uid="{42AD5A6D-A3C1-492B-8708-DB9FDB68095D}"/>
    <cellStyle name="Note 4 2 5 2 3 3 2" xfId="43811" xr:uid="{5938B7A0-C545-4B8D-9FD7-A80D7274B366}"/>
    <cellStyle name="Note 4 2 5 2 3 4" xfId="15658" xr:uid="{1E691504-7DFD-44EC-9E94-071133F48320}"/>
    <cellStyle name="Note 4 2 5 2 3 5" xfId="34430" xr:uid="{B2709533-E218-444E-9596-3AE91040B24B}"/>
    <cellStyle name="Note 4 2 5 2 3 6" xfId="55075" xr:uid="{1DB143FF-48E4-4CDA-A97C-7A1FE935D92E}"/>
    <cellStyle name="Note 4 2 5 2 3 7" xfId="62911" xr:uid="{A1A57A30-A2C7-4CE2-ACF3-5B3898765028}"/>
    <cellStyle name="Note 4 2 5 2 4" xfId="4451" xr:uid="{25AEA18C-96A8-4C72-8F84-AB271BEEE2A6}"/>
    <cellStyle name="Note 4 2 5 2 4 2" xfId="12798" xr:uid="{786893BA-1F34-420C-9A7C-5044F55C5776}"/>
    <cellStyle name="Note 4 2 5 2 4 2 2" xfId="31584" xr:uid="{D79246DD-D06F-43CE-ACD8-FE9DC5EE739D}"/>
    <cellStyle name="Note 4 2 5 2 4 2 2 2" xfId="50346" xr:uid="{33EB7E61-1236-4084-A8C4-709DCD8DC0CF}"/>
    <cellStyle name="Note 4 2 5 2 4 2 3" xfId="22193" xr:uid="{271B2FFC-4DA4-43C1-99E9-7D1515E67215}"/>
    <cellStyle name="Note 4 2 5 2 4 2 4" xfId="40965" xr:uid="{28496070-5763-4418-9C8E-2AA4E7126A5F}"/>
    <cellStyle name="Note 4 2 5 2 4 3" xfId="23498" xr:uid="{88A05466-7784-4861-B4C0-5EFCB149A0E9}"/>
    <cellStyle name="Note 4 2 5 2 4 3 2" xfId="42261" xr:uid="{2CE96A17-548B-46E7-A995-B4E455CD1338}"/>
    <cellStyle name="Note 4 2 5 2 4 4" xfId="14107" xr:uid="{74D1B874-8A5C-470C-8EAC-B6A86D683923}"/>
    <cellStyle name="Note 4 2 5 2 4 5" xfId="32880" xr:uid="{FA0F5F07-33E1-4EFB-8ADF-A1F8FE457207}"/>
    <cellStyle name="Note 4 2 5 2 4 6" xfId="55076" xr:uid="{A6FA73E9-69CB-47D2-A2FC-0C28EBFF5A07}"/>
    <cellStyle name="Note 4 2 5 2 4 7" xfId="62912" xr:uid="{7816F1BD-712F-45C3-9249-34F3F1FBAFCF}"/>
    <cellStyle name="Note 4 2 5 2 5" xfId="7862" xr:uid="{11117FEE-16CE-4B84-8D39-42FAAE43A2E1}"/>
    <cellStyle name="Note 4 2 5 2 5 2" xfId="26895" xr:uid="{3D6EF7D8-CC27-4CCF-B451-A02CB25A98AA}"/>
    <cellStyle name="Note 4 2 5 2 5 2 2" xfId="45657" xr:uid="{1056A24D-61FE-462D-B53C-33E097217D73}"/>
    <cellStyle name="Note 4 2 5 2 5 3" xfId="17504" xr:uid="{1FC7614E-5F20-4692-B441-9B09C94F90FC}"/>
    <cellStyle name="Note 4 2 5 2 5 4" xfId="36276" xr:uid="{520B23AA-52D5-402A-AD7D-69626B0E3976}"/>
    <cellStyle name="Note 4 2 5 2 6" xfId="9590" xr:uid="{721C00C7-BDA4-4C5A-84C3-A6B994241477}"/>
    <cellStyle name="Note 4 2 5 2 6 2" xfId="28446" xr:uid="{D71C3A76-FB69-4AE4-88E0-BF75F8AB54FA}"/>
    <cellStyle name="Note 4 2 5 2 6 2 2" xfId="47208" xr:uid="{4C1D4E14-E1B9-4EB0-BC3B-8A2828550F20}"/>
    <cellStyle name="Note 4 2 5 2 6 3" xfId="19055" xr:uid="{DFB31AA8-780F-47F8-8DF8-5115A9188696}"/>
    <cellStyle name="Note 4 2 5 2 6 4" xfId="37827" xr:uid="{C27EDEB9-C97C-4206-B142-F0B6DF882BDD}"/>
    <cellStyle name="Note 4 2 5 2 7" xfId="23047" xr:uid="{5B82122E-E5C2-4A11-81BF-6493EA3DF981}"/>
    <cellStyle name="Note 4 2 5 2 7 2" xfId="41811" xr:uid="{B7C40666-CE26-47DD-915F-F868E2B45C6F}"/>
    <cellStyle name="Note 4 2 5 2 8" xfId="13656" xr:uid="{897E4751-23DA-4074-803E-9CE96B701581}"/>
    <cellStyle name="Note 4 2 5 2 9" xfId="32430" xr:uid="{CDEADB7E-4B8B-4BE0-9FB1-05C05327132D}"/>
    <cellStyle name="Note 4 2 5 3" xfId="3186" xr:uid="{6956E8C1-905A-43AA-9192-A3E456A697D4}"/>
    <cellStyle name="Note 4 2 5 3 10" xfId="51940" xr:uid="{FD52F821-AD21-4465-85BF-219ACC291435}"/>
    <cellStyle name="Note 4 2 5 3 11" xfId="4001" xr:uid="{4349B289-3F85-496D-AA06-5C757BDEDC28}"/>
    <cellStyle name="Note 4 2 5 3 12" xfId="59964" xr:uid="{C3F28D87-4C7E-40FC-8FDC-052780BF4600}"/>
    <cellStyle name="Note 4 2 5 3 2" xfId="3187" xr:uid="{7193A4E3-812F-4BA7-BCCF-996FAFF1351C}"/>
    <cellStyle name="Note 4 2 5 3 2 10" xfId="59965" xr:uid="{5B57C066-6A65-4AC3-BFCE-A4FA201B635D}"/>
    <cellStyle name="Note 4 2 5 3 2 2" xfId="7865" xr:uid="{29B080CD-A67E-435D-BB74-FE79F40A98ED}"/>
    <cellStyle name="Note 4 2 5 3 2 2 2" xfId="12799" xr:uid="{1A2F9D04-CD5E-40FE-9D34-3C4852F6426B}"/>
    <cellStyle name="Note 4 2 5 3 2 2 2 2" xfId="31585" xr:uid="{4C2AA357-55C4-4F08-A8F4-5CAFF17D7857}"/>
    <cellStyle name="Note 4 2 5 3 2 2 2 2 2" xfId="50347" xr:uid="{BACF166B-C001-43C1-AB3A-4C336B146B4D}"/>
    <cellStyle name="Note 4 2 5 3 2 2 2 3" xfId="22194" xr:uid="{64EF462C-A2EC-4991-914F-DF23E31E118F}"/>
    <cellStyle name="Note 4 2 5 3 2 2 2 4" xfId="40966" xr:uid="{7C425AF7-FC4C-4828-9298-9A2A94961F0B}"/>
    <cellStyle name="Note 4 2 5 3 2 2 3" xfId="26898" xr:uid="{CE0324F4-E6CF-40F4-BA3D-3E80B4096294}"/>
    <cellStyle name="Note 4 2 5 3 2 2 3 2" xfId="45660" xr:uid="{FAEE3B1F-E48F-4389-A2D5-462F9C215985}"/>
    <cellStyle name="Note 4 2 5 3 2 2 4" xfId="17507" xr:uid="{0D5E37BA-69E1-4C29-BB65-07151576613E}"/>
    <cellStyle name="Note 4 2 5 3 2 2 5" xfId="36279" xr:uid="{FC3A6557-A08F-4E7F-9435-518EF5FD3220}"/>
    <cellStyle name="Note 4 2 5 3 2 2 6" xfId="55077" xr:uid="{FD1FF0A4-4AD7-4607-8F95-838C937BB791}"/>
    <cellStyle name="Note 4 2 5 3 2 2 7" xfId="62913" xr:uid="{9FB16A9E-07E1-424F-9D0B-D7E43892413B}"/>
    <cellStyle name="Note 4 2 5 3 2 3" xfId="12800" xr:uid="{0885936F-0F17-43FE-89AF-BE040D0F7838}"/>
    <cellStyle name="Note 4 2 5 3 2 3 2" xfId="31586" xr:uid="{BD17D0E0-5C65-434D-9741-53CBFD094A25}"/>
    <cellStyle name="Note 4 2 5 3 2 3 2 2" xfId="50348" xr:uid="{309BE251-374B-4B31-A56B-753634418C39}"/>
    <cellStyle name="Note 4 2 5 3 2 3 3" xfId="22195" xr:uid="{BF20E0AC-ABAD-4461-A251-A7ACEC491AAC}"/>
    <cellStyle name="Note 4 2 5 3 2 3 4" xfId="40967" xr:uid="{52EFDB46-A64B-4B53-BED8-069BC344388D}"/>
    <cellStyle name="Note 4 2 5 3 2 3 5" xfId="55078" xr:uid="{813727B0-88E6-4759-BB4C-AE0D0BA03BC0}"/>
    <cellStyle name="Note 4 2 5 3 2 3 6" xfId="62914" xr:uid="{77E80F22-C238-493D-BDDA-9DE786BFBCA6}"/>
    <cellStyle name="Note 4 2 5 3 2 4" xfId="9593" xr:uid="{9FA98177-E638-4917-A56E-38D968E0451A}"/>
    <cellStyle name="Note 4 2 5 3 2 4 2" xfId="28449" xr:uid="{5CFC70CA-C842-4BCF-956A-8D7EA3F32718}"/>
    <cellStyle name="Note 4 2 5 3 2 4 2 2" xfId="47211" xr:uid="{D82834AF-A036-4E8A-B787-9EE906E8E025}"/>
    <cellStyle name="Note 4 2 5 3 2 4 3" xfId="19058" xr:uid="{37BBD21A-8876-4BD0-883A-848F732BE066}"/>
    <cellStyle name="Note 4 2 5 3 2 4 4" xfId="37830" xr:uid="{61021B1E-DB0B-4836-AD65-7543B578095D}"/>
    <cellStyle name="Note 4 2 5 3 2 5" xfId="24491" xr:uid="{C9428347-1CFC-4950-93F2-297C00EB581C}"/>
    <cellStyle name="Note 4 2 5 3 2 5 2" xfId="43254" xr:uid="{B29B7944-1755-478A-8F6D-291B01C1D448}"/>
    <cellStyle name="Note 4 2 5 3 2 6" xfId="15100" xr:uid="{1DF2FA11-9439-414B-A84C-E099B49B1146}"/>
    <cellStyle name="Note 4 2 5 3 2 7" xfId="33873" xr:uid="{E84CE274-C5F2-4F7D-88CB-13BB87A64F6B}"/>
    <cellStyle name="Note 4 2 5 3 2 8" xfId="51941" xr:uid="{DEAA0CF2-B1B4-43A9-9300-1F2C294EA015}"/>
    <cellStyle name="Note 4 2 5 3 2 9" xfId="5444" xr:uid="{0F920E7F-288D-4986-9B48-A5525D871276}"/>
    <cellStyle name="Note 4 2 5 3 3" xfId="6220" xr:uid="{FEF5CE73-70C4-4890-AD17-7F1F8DEDAAC7}"/>
    <cellStyle name="Note 4 2 5 3 3 2" xfId="12801" xr:uid="{1A0F8777-2A35-49B0-8946-B87B36247FF7}"/>
    <cellStyle name="Note 4 2 5 3 3 2 2" xfId="31587" xr:uid="{30C6D40C-7287-425B-BB2D-1E36F1F4D820}"/>
    <cellStyle name="Note 4 2 5 3 3 2 2 2" xfId="50349" xr:uid="{0E1C1590-D297-4184-9AA0-2474442B347D}"/>
    <cellStyle name="Note 4 2 5 3 3 2 3" xfId="22196" xr:uid="{ABDD4A36-422F-42EF-AD45-95B0F3D9055A}"/>
    <cellStyle name="Note 4 2 5 3 3 2 4" xfId="40968" xr:uid="{601BA924-B306-4F23-9EA7-3E6D955412E1}"/>
    <cellStyle name="Note 4 2 5 3 3 3" xfId="25267" xr:uid="{EDFCAAB1-F7FD-436A-94AC-B3929247D30E}"/>
    <cellStyle name="Note 4 2 5 3 3 3 2" xfId="44029" xr:uid="{8EEF0CAE-236B-47DC-BBC8-405A357D03F3}"/>
    <cellStyle name="Note 4 2 5 3 3 4" xfId="15876" xr:uid="{E1F73ADD-2312-40BB-97E5-3624A21A7F08}"/>
    <cellStyle name="Note 4 2 5 3 3 5" xfId="34648" xr:uid="{E8B9A080-676D-4C7D-AC86-FE0F5130B542}"/>
    <cellStyle name="Note 4 2 5 3 3 6" xfId="55079" xr:uid="{B1105F16-3B1F-4E20-BA95-C6E1B1F12D9A}"/>
    <cellStyle name="Note 4 2 5 3 3 7" xfId="62915" xr:uid="{008BFE02-323B-4C30-B769-16985F19F2AC}"/>
    <cellStyle name="Note 4 2 5 3 4" xfId="4669" xr:uid="{9A7EFA2D-A61F-4929-AEC5-99A9526F4066}"/>
    <cellStyle name="Note 4 2 5 3 4 2" xfId="12802" xr:uid="{F90A3BFE-4611-4949-9D2C-74EE9B50D122}"/>
    <cellStyle name="Note 4 2 5 3 4 2 2" xfId="31588" xr:uid="{994853B3-D4B7-4E5A-8AA3-576708992994}"/>
    <cellStyle name="Note 4 2 5 3 4 2 2 2" xfId="50350" xr:uid="{DF1F31D7-8E96-4476-A8AB-420E4D5B911F}"/>
    <cellStyle name="Note 4 2 5 3 4 2 3" xfId="22197" xr:uid="{6279D481-6861-43EB-B2B6-70A439F45447}"/>
    <cellStyle name="Note 4 2 5 3 4 2 4" xfId="40969" xr:uid="{345D959C-C63A-4152-A7C8-FD56D5309CCD}"/>
    <cellStyle name="Note 4 2 5 3 4 3" xfId="23716" xr:uid="{D1634DCC-4733-46C8-9035-4C61729296C9}"/>
    <cellStyle name="Note 4 2 5 3 4 3 2" xfId="42479" xr:uid="{F634BC51-12DF-4E2E-B4D3-893BDE1DEA7D}"/>
    <cellStyle name="Note 4 2 5 3 4 4" xfId="14325" xr:uid="{71F4C4B0-8F31-43F9-B6E4-54E74F4C0FF3}"/>
    <cellStyle name="Note 4 2 5 3 4 5" xfId="33098" xr:uid="{D4AFF093-8226-4C44-AA5A-06AC942DE6CD}"/>
    <cellStyle name="Note 4 2 5 3 4 6" xfId="55080" xr:uid="{70B7CD7E-2B23-4091-AC5E-D50C1204585E}"/>
    <cellStyle name="Note 4 2 5 3 4 7" xfId="62916" xr:uid="{C04A1F60-69D1-442F-BD2F-8DF2EE7E3A54}"/>
    <cellStyle name="Note 4 2 5 3 5" xfId="7864" xr:uid="{46F0A01B-CCD8-42DC-AEC2-3CE531C5B84C}"/>
    <cellStyle name="Note 4 2 5 3 5 2" xfId="26897" xr:uid="{4E5B72C7-57CC-4663-88F8-5E9FA4677F1F}"/>
    <cellStyle name="Note 4 2 5 3 5 2 2" xfId="45659" xr:uid="{C6BE6EAE-C4FA-4D16-95A4-03A967A9A687}"/>
    <cellStyle name="Note 4 2 5 3 5 3" xfId="17506" xr:uid="{B6AA1B0A-DBD2-480B-B514-6B96A5DC996C}"/>
    <cellStyle name="Note 4 2 5 3 5 4" xfId="36278" xr:uid="{2303457C-3A2A-462F-AD4D-1DD275D265C3}"/>
    <cellStyle name="Note 4 2 5 3 6" xfId="9592" xr:uid="{9458C6EB-C1D0-4EF5-8B8D-6716F2E6C10B}"/>
    <cellStyle name="Note 4 2 5 3 6 2" xfId="28448" xr:uid="{4F570DFA-2B0F-461F-A224-E5CD40557972}"/>
    <cellStyle name="Note 4 2 5 3 6 2 2" xfId="47210" xr:uid="{8CD5E242-8B54-430A-98AA-841C395A4A81}"/>
    <cellStyle name="Note 4 2 5 3 6 3" xfId="19057" xr:uid="{DE2E03B8-96F7-4685-A8E4-1D8DDB70B608}"/>
    <cellStyle name="Note 4 2 5 3 6 4" xfId="37829" xr:uid="{9C0ABE39-B4F8-4524-98C0-05E0BF89895F}"/>
    <cellStyle name="Note 4 2 5 3 7" xfId="23048" xr:uid="{27927AB3-56D1-4074-9A2C-2DDB83EE8B28}"/>
    <cellStyle name="Note 4 2 5 3 7 2" xfId="41812" xr:uid="{27C206F6-4C6F-4DD4-8F63-D58320603E86}"/>
    <cellStyle name="Note 4 2 5 3 8" xfId="13657" xr:uid="{BF41723C-AA0A-41F7-96F0-CF3BC194FAD8}"/>
    <cellStyle name="Note 4 2 5 3 9" xfId="32431" xr:uid="{CB86661D-0899-4AA5-BCD9-C6AE2EEC90AA}"/>
    <cellStyle name="Note 4 2 5 4" xfId="3188" xr:uid="{7A10AA19-7CFC-445E-8E70-7008F59FA394}"/>
    <cellStyle name="Note 4 2 5 4 10" xfId="59966" xr:uid="{AC9EB289-49E3-4FA8-A831-38B2FCD07D82}"/>
    <cellStyle name="Note 4 2 5 4 2" xfId="7866" xr:uid="{70F173C0-5BF0-489C-8488-E8707F6106CC}"/>
    <cellStyle name="Note 4 2 5 4 2 2" xfId="12803" xr:uid="{608C6B1A-9B43-4BCC-8D27-F6CE445FCE29}"/>
    <cellStyle name="Note 4 2 5 4 2 2 2" xfId="31589" xr:uid="{5775AE23-4871-4BA4-9E37-74D638C3EA44}"/>
    <cellStyle name="Note 4 2 5 4 2 2 2 2" xfId="50351" xr:uid="{79973C91-7F84-4764-9239-A9DF5E454DD7}"/>
    <cellStyle name="Note 4 2 5 4 2 2 3" xfId="22198" xr:uid="{10DD0A21-85F8-4B33-A76D-90DB9ED1447A}"/>
    <cellStyle name="Note 4 2 5 4 2 2 4" xfId="40970" xr:uid="{315BB795-1A5F-4BCB-9F91-14073FF186F3}"/>
    <cellStyle name="Note 4 2 5 4 2 3" xfId="26899" xr:uid="{07CACFDE-B7B9-4C31-9977-D16CE5847B1F}"/>
    <cellStyle name="Note 4 2 5 4 2 3 2" xfId="45661" xr:uid="{86DF2070-0428-4062-90EA-AA0989EE9A0B}"/>
    <cellStyle name="Note 4 2 5 4 2 4" xfId="17508" xr:uid="{80940F42-809E-4740-90C7-AB565EE0193D}"/>
    <cellStyle name="Note 4 2 5 4 2 5" xfId="36280" xr:uid="{B55A7379-7CC8-4E21-9E3D-F2F9EFE68719}"/>
    <cellStyle name="Note 4 2 5 4 2 6" xfId="55081" xr:uid="{E10B5872-28A1-449B-AC96-C7240F0C0A81}"/>
    <cellStyle name="Note 4 2 5 4 2 7" xfId="62917" xr:uid="{BDAE8BA9-D857-4065-AD39-238A9E98DF9F}"/>
    <cellStyle name="Note 4 2 5 4 3" xfId="12804" xr:uid="{1318506C-1655-43FC-BC7D-E55E0F77EB30}"/>
    <cellStyle name="Note 4 2 5 4 3 2" xfId="31590" xr:uid="{019D678F-C9F1-4CE5-A749-CD038F74D503}"/>
    <cellStyle name="Note 4 2 5 4 3 2 2" xfId="50352" xr:uid="{C7F10A4A-5C23-4824-B4BB-6C74AC634C0B}"/>
    <cellStyle name="Note 4 2 5 4 3 3" xfId="22199" xr:uid="{1EE95D1A-1D55-45D4-817E-791BD6C21589}"/>
    <cellStyle name="Note 4 2 5 4 3 4" xfId="40971" xr:uid="{5BA0D620-ECD6-4543-830E-E4E882899DCD}"/>
    <cellStyle name="Note 4 2 5 4 3 5" xfId="55082" xr:uid="{3D81D6B1-29C4-4524-877E-3CEE1888F710}"/>
    <cellStyle name="Note 4 2 5 4 3 6" xfId="62918" xr:uid="{2C06BA8F-2434-4BE8-909E-5C6E83624B62}"/>
    <cellStyle name="Note 4 2 5 4 4" xfId="9594" xr:uid="{14F573B1-8B59-421B-AA0F-3D5ED0A7E420}"/>
    <cellStyle name="Note 4 2 5 4 4 2" xfId="28450" xr:uid="{C4492432-C41F-4FDC-965A-E3DB429D0D38}"/>
    <cellStyle name="Note 4 2 5 4 4 2 2" xfId="47212" xr:uid="{6160BD8C-BA1D-4C8B-8C0F-8A372BD58315}"/>
    <cellStyle name="Note 4 2 5 4 4 3" xfId="19059" xr:uid="{6E4DBCE9-32B2-4314-B7C7-61ACA45D2CB9}"/>
    <cellStyle name="Note 4 2 5 4 4 4" xfId="37831" xr:uid="{0504C898-BD8D-4B57-BC18-F5C25FBB0BBA}"/>
    <cellStyle name="Note 4 2 5 4 5" xfId="24058" xr:uid="{E028DCD3-C733-4D6B-ABC8-58A5801570C8}"/>
    <cellStyle name="Note 4 2 5 4 5 2" xfId="42821" xr:uid="{8D8E989E-D76B-4444-A0D5-AE9A4B9F814C}"/>
    <cellStyle name="Note 4 2 5 4 6" xfId="14667" xr:uid="{61F91D14-9AB5-4050-8E52-CF2DA7103DD0}"/>
    <cellStyle name="Note 4 2 5 4 7" xfId="33440" xr:uid="{61282CBB-75C6-43FB-BF8B-EA49EB21D509}"/>
    <cellStyle name="Note 4 2 5 4 8" xfId="51942" xr:uid="{2E186F39-297A-4BAD-980E-90D8B4CEE6BD}"/>
    <cellStyle name="Note 4 2 5 4 9" xfId="5011" xr:uid="{1852B5DF-42B3-4A6E-922C-49CD814D5AAF}"/>
    <cellStyle name="Note 4 2 5 5" xfId="5787" xr:uid="{C12D75E1-F31A-483E-A703-49BDF5DFCF2B}"/>
    <cellStyle name="Note 4 2 5 5 2" xfId="12805" xr:uid="{1B41D71D-8373-4AF3-8D43-24B4150BCECD}"/>
    <cellStyle name="Note 4 2 5 5 2 2" xfId="31591" xr:uid="{214E1602-FA18-4ADB-9397-D343000B8AAB}"/>
    <cellStyle name="Note 4 2 5 5 2 2 2" xfId="50353" xr:uid="{FD71FECE-DDB1-4390-812E-2781B8E4DA23}"/>
    <cellStyle name="Note 4 2 5 5 2 3" xfId="22200" xr:uid="{C3577AF7-60F9-4271-A057-0C9007E8626D}"/>
    <cellStyle name="Note 4 2 5 5 2 4" xfId="40972" xr:uid="{AC27707B-1F81-4D04-AE24-D29611692FFB}"/>
    <cellStyle name="Note 4 2 5 5 3" xfId="24834" xr:uid="{4F6A24AE-3ECD-4B85-A428-B3079AD50C4C}"/>
    <cellStyle name="Note 4 2 5 5 3 2" xfId="43596" xr:uid="{6F9FE153-C9C1-4F51-8210-2C6F01726DF4}"/>
    <cellStyle name="Note 4 2 5 5 4" xfId="15443" xr:uid="{A47B30F2-082B-4FFC-9788-B184DC5C094A}"/>
    <cellStyle name="Note 4 2 5 5 5" xfId="34215" xr:uid="{74CA77EC-9318-43B8-8CA2-0DC82752B8C5}"/>
    <cellStyle name="Note 4 2 5 5 6" xfId="55083" xr:uid="{1BABE4EF-92AF-4742-9EEE-639DD28F86C5}"/>
    <cellStyle name="Note 4 2 5 5 7" xfId="62919" xr:uid="{22975F60-DE5C-488F-825D-485C535189D4}"/>
    <cellStyle name="Note 4 2 5 6" xfId="4236" xr:uid="{5AE5471C-D46A-4702-A671-2201382A2153}"/>
    <cellStyle name="Note 4 2 5 6 2" xfId="12806" xr:uid="{C184384F-3A95-4DBD-95F7-7CE4173A5C5A}"/>
    <cellStyle name="Note 4 2 5 6 2 2" xfId="31592" xr:uid="{CB797F4F-A72F-49D3-BC63-104CA277898B}"/>
    <cellStyle name="Note 4 2 5 6 2 2 2" xfId="50354" xr:uid="{E95BAF2D-5940-4334-A12A-251E791AED00}"/>
    <cellStyle name="Note 4 2 5 6 2 3" xfId="22201" xr:uid="{3A9A4075-A3C3-42E8-883C-5AF99984ABF4}"/>
    <cellStyle name="Note 4 2 5 6 2 4" xfId="40973" xr:uid="{F1552011-A616-4337-BC69-3293C229C87D}"/>
    <cellStyle name="Note 4 2 5 6 3" xfId="23283" xr:uid="{2B47CF63-12F9-4908-8259-9864568BF9F3}"/>
    <cellStyle name="Note 4 2 5 6 3 2" xfId="42046" xr:uid="{03C1E676-4709-46FE-AAAF-70115468C38F}"/>
    <cellStyle name="Note 4 2 5 6 4" xfId="13892" xr:uid="{F0A5F87C-D5EF-42EA-9560-99D63C8FCEDA}"/>
    <cellStyle name="Note 4 2 5 6 5" xfId="32665" xr:uid="{A96F3DD6-4A52-41B9-82BD-8FAB75119987}"/>
    <cellStyle name="Note 4 2 5 6 6" xfId="55084" xr:uid="{DC3923E0-1DE0-400F-9A38-0CE783CC27BD}"/>
    <cellStyle name="Note 4 2 5 6 7" xfId="62920" xr:uid="{D3A5F121-FC19-433C-9AD7-2A6288CCD8E8}"/>
    <cellStyle name="Note 4 2 5 7" xfId="7861" xr:uid="{7AEE8F86-8200-48A5-BA9A-18835C7A00D2}"/>
    <cellStyle name="Note 4 2 5 7 2" xfId="26894" xr:uid="{BFEC4FB5-DF2F-4089-AD1F-BEC0CAFACBB6}"/>
    <cellStyle name="Note 4 2 5 7 2 2" xfId="45656" xr:uid="{1A1E6ABF-9FAC-445D-BA55-39B09079623B}"/>
    <cellStyle name="Note 4 2 5 7 3" xfId="17503" xr:uid="{21260E9C-58E8-40C5-BF4D-BFA25F0F9AF7}"/>
    <cellStyle name="Note 4 2 5 7 4" xfId="36275" xr:uid="{7CC8EA5B-3C10-46C4-B97B-2146F00A1DCB}"/>
    <cellStyle name="Note 4 2 5 8" xfId="9589" xr:uid="{0D3DAC57-CBDD-4436-887C-0231F1F231A8}"/>
    <cellStyle name="Note 4 2 5 8 2" xfId="28445" xr:uid="{A919B170-BD03-4F79-B5AB-1A567EB2AEEC}"/>
    <cellStyle name="Note 4 2 5 8 2 2" xfId="47207" xr:uid="{50D534A0-01FB-4326-980D-9DD7B6767CDF}"/>
    <cellStyle name="Note 4 2 5 8 3" xfId="19054" xr:uid="{62BC3833-83C9-43E0-AD19-E34C388B3345}"/>
    <cellStyle name="Note 4 2 5 8 4" xfId="37826" xr:uid="{B5D295CA-989D-4C84-BD90-173AC220B992}"/>
    <cellStyle name="Note 4 2 5 9" xfId="23046" xr:uid="{6DA0ABA9-0270-4BBC-8939-05B07BBB63DE}"/>
    <cellStyle name="Note 4 2 5 9 2" xfId="41810" xr:uid="{A7F15A1B-0834-46A4-9C46-A3B3FC3E6EB8}"/>
    <cellStyle name="Note 4 2 6" xfId="1497" xr:uid="{89BB910F-8250-4414-88A7-197EF30FC38C}"/>
    <cellStyle name="Note 4 2 6 10" xfId="32432" xr:uid="{1075EF89-AF42-4A55-8CE2-D0DF015656FE}"/>
    <cellStyle name="Note 4 2 6 11" xfId="51943" xr:uid="{D1E9043F-8627-45E8-B9ED-9058E1E441A5}"/>
    <cellStyle name="Note 4 2 6 12" xfId="4002" xr:uid="{10A1CAB6-032B-4C9A-BE02-C378EC2E8BC5}"/>
    <cellStyle name="Note 4 2 6 13" xfId="59967" xr:uid="{B412BA17-1246-4FCC-A382-32A417D63B8F}"/>
    <cellStyle name="Note 4 2 6 2" xfId="3189" xr:uid="{89E1CED9-1456-4D10-BE09-E230C918D5F8}"/>
    <cellStyle name="Note 4 2 6 2 10" xfId="51944" xr:uid="{EF72A4E7-9509-47D6-BDB7-E8B5072406CE}"/>
    <cellStyle name="Note 4 2 6 2 11" xfId="4003" xr:uid="{8CE3C5B9-0D4F-45A8-9029-A9184662A4F5}"/>
    <cellStyle name="Note 4 2 6 2 12" xfId="59968" xr:uid="{15ABFF8B-15DE-4E01-925B-67155A9DE030}"/>
    <cellStyle name="Note 4 2 6 2 2" xfId="3190" xr:uid="{85605B95-EC1B-466E-9875-AD3933AA1867}"/>
    <cellStyle name="Note 4 2 6 2 2 10" xfId="59969" xr:uid="{0DB471DF-3FB7-4FE2-8404-AEEDCDA04BC5}"/>
    <cellStyle name="Note 4 2 6 2 2 2" xfId="7869" xr:uid="{8FBBBC56-4911-4976-9B8F-2EAD6238B69B}"/>
    <cellStyle name="Note 4 2 6 2 2 2 2" xfId="12807" xr:uid="{3D2FEBFB-0286-4CE1-B57B-D731EB097290}"/>
    <cellStyle name="Note 4 2 6 2 2 2 2 2" xfId="31593" xr:uid="{CA82A457-7A23-4242-9FA9-9E491CCA576D}"/>
    <cellStyle name="Note 4 2 6 2 2 2 2 2 2" xfId="50355" xr:uid="{5C148089-DAE0-4D45-AD5C-0289237FFEE8}"/>
    <cellStyle name="Note 4 2 6 2 2 2 2 3" xfId="22202" xr:uid="{AC73629A-34A9-4C82-B701-6AEE46C48052}"/>
    <cellStyle name="Note 4 2 6 2 2 2 2 4" xfId="40974" xr:uid="{49C4E8E7-B8B3-42F9-8D7E-9D9D16F7078E}"/>
    <cellStyle name="Note 4 2 6 2 2 2 3" xfId="26902" xr:uid="{1B90C917-41F3-4E63-AFF7-F4280AAE5443}"/>
    <cellStyle name="Note 4 2 6 2 2 2 3 2" xfId="45664" xr:uid="{8D05ECEF-0C10-4FE0-8700-D5526624F361}"/>
    <cellStyle name="Note 4 2 6 2 2 2 4" xfId="17511" xr:uid="{393ADFE7-BCED-46B1-ADC0-063E2CF86855}"/>
    <cellStyle name="Note 4 2 6 2 2 2 5" xfId="36283" xr:uid="{C1722C32-14A6-4419-AA42-8D2B0F8C8CEA}"/>
    <cellStyle name="Note 4 2 6 2 2 2 6" xfId="55085" xr:uid="{C58D58DB-4F26-492C-ABCF-5407DE483AD7}"/>
    <cellStyle name="Note 4 2 6 2 2 2 7" xfId="62921" xr:uid="{08253EBC-E1B0-40C3-A81C-F41067D5A458}"/>
    <cellStyle name="Note 4 2 6 2 2 3" xfId="12808" xr:uid="{AEB2860B-C8B5-4786-8B60-9838FD1D7E66}"/>
    <cellStyle name="Note 4 2 6 2 2 3 2" xfId="31594" xr:uid="{F6886079-29F5-462B-8467-9A5EA55FEB86}"/>
    <cellStyle name="Note 4 2 6 2 2 3 2 2" xfId="50356" xr:uid="{BA1B000D-E643-4E74-B139-1041FBE77B02}"/>
    <cellStyle name="Note 4 2 6 2 2 3 3" xfId="22203" xr:uid="{FAEDC1AA-6A50-4009-81E4-4691B6E0EC62}"/>
    <cellStyle name="Note 4 2 6 2 2 3 4" xfId="40975" xr:uid="{F9D3D99A-DBDC-4979-B47F-7D418CAB7BA3}"/>
    <cellStyle name="Note 4 2 6 2 2 3 5" xfId="55086" xr:uid="{779EB634-9173-4B14-9FD0-574476C4A14A}"/>
    <cellStyle name="Note 4 2 6 2 2 3 6" xfId="62922" xr:uid="{AA72A5CB-C70A-498C-9EF9-9B6CDDD809AC}"/>
    <cellStyle name="Note 4 2 6 2 2 4" xfId="9597" xr:uid="{71083FD6-6DB5-4487-B828-27841EF9E5B0}"/>
    <cellStyle name="Note 4 2 6 2 2 4 2" xfId="28453" xr:uid="{A38C3C6D-ED2A-47D4-B41F-F1C039FF7773}"/>
    <cellStyle name="Note 4 2 6 2 2 4 2 2" xfId="47215" xr:uid="{DCAF4D4D-D96D-47D2-BB3A-10177307B29C}"/>
    <cellStyle name="Note 4 2 6 2 2 4 3" xfId="19062" xr:uid="{D575CB0A-C033-494E-9E09-DD2673E233C2}"/>
    <cellStyle name="Note 4 2 6 2 2 4 4" xfId="37834" xr:uid="{2D7C364B-D6B3-419E-96E8-017DDB8C9C76}"/>
    <cellStyle name="Note 4 2 6 2 2 5" xfId="24534" xr:uid="{4998088A-0F08-4BED-A201-A54F1B438A78}"/>
    <cellStyle name="Note 4 2 6 2 2 5 2" xfId="43297" xr:uid="{3E2A2DBA-CD91-4291-8AC2-B73A44EA47B7}"/>
    <cellStyle name="Note 4 2 6 2 2 6" xfId="15143" xr:uid="{73221D6B-142F-4D84-B9EC-AC77079BD8B0}"/>
    <cellStyle name="Note 4 2 6 2 2 7" xfId="33916" xr:uid="{EDAD50FB-4AEB-491F-AA45-E6F7A102548D}"/>
    <cellStyle name="Note 4 2 6 2 2 8" xfId="51945" xr:uid="{51C7F7C7-0AA1-4A1A-8963-14C2CC62C18F}"/>
    <cellStyle name="Note 4 2 6 2 2 9" xfId="5487" xr:uid="{0B73A660-BB8C-4311-B6BC-277F044D1098}"/>
    <cellStyle name="Note 4 2 6 2 3" xfId="6263" xr:uid="{77F8DA1E-C946-4A31-BACB-019DC330267E}"/>
    <cellStyle name="Note 4 2 6 2 3 2" xfId="12809" xr:uid="{6802DC7E-D08D-4E85-9E4B-DBFCBC8AE618}"/>
    <cellStyle name="Note 4 2 6 2 3 2 2" xfId="31595" xr:uid="{B47B6484-E35F-4D60-BB06-FBE518C5270A}"/>
    <cellStyle name="Note 4 2 6 2 3 2 2 2" xfId="50357" xr:uid="{15B633A5-C2F0-4C6C-AD4C-4A802FE8D390}"/>
    <cellStyle name="Note 4 2 6 2 3 2 3" xfId="22204" xr:uid="{9B6E972C-9CE1-409A-B837-83C2C3735C2B}"/>
    <cellStyle name="Note 4 2 6 2 3 2 4" xfId="40976" xr:uid="{F6B9D689-A1E4-4C5F-9E03-2B72C75CD27D}"/>
    <cellStyle name="Note 4 2 6 2 3 3" xfId="25310" xr:uid="{40812AEC-F526-42F7-8DDA-8DDB050FCEFE}"/>
    <cellStyle name="Note 4 2 6 2 3 3 2" xfId="44072" xr:uid="{60F6D62F-98C6-4BF6-B0D5-37B6E6BE9E53}"/>
    <cellStyle name="Note 4 2 6 2 3 4" xfId="15919" xr:uid="{C2506066-CC80-459E-99D0-60D953455720}"/>
    <cellStyle name="Note 4 2 6 2 3 5" xfId="34691" xr:uid="{9CEB37F4-B793-4C38-9E04-ADC3E8F5E652}"/>
    <cellStyle name="Note 4 2 6 2 3 6" xfId="55087" xr:uid="{B4B4DD2F-8ACA-467C-B8BE-67BC33C2E15A}"/>
    <cellStyle name="Note 4 2 6 2 3 7" xfId="62923" xr:uid="{BD7006BC-A55E-49AE-9CBB-B64E5050DEDB}"/>
    <cellStyle name="Note 4 2 6 2 4" xfId="4712" xr:uid="{7053D14F-9438-4A14-8EAC-1C072C08B91F}"/>
    <cellStyle name="Note 4 2 6 2 4 2" xfId="12810" xr:uid="{4CEA75A9-0F1D-4883-9604-8DB9A8C9F4B0}"/>
    <cellStyle name="Note 4 2 6 2 4 2 2" xfId="31596" xr:uid="{33887175-BA05-4D92-BDD7-B7230B183A9D}"/>
    <cellStyle name="Note 4 2 6 2 4 2 2 2" xfId="50358" xr:uid="{D18FE966-5648-4740-AE6A-10020E48FB03}"/>
    <cellStyle name="Note 4 2 6 2 4 2 3" xfId="22205" xr:uid="{97BCFAC8-99CE-44F2-A574-1EA90FF2034B}"/>
    <cellStyle name="Note 4 2 6 2 4 2 4" xfId="40977" xr:uid="{BC6511D7-7045-4CCB-9D88-1D22F03F23D5}"/>
    <cellStyle name="Note 4 2 6 2 4 3" xfId="23759" xr:uid="{DEE5786B-E64D-4388-B12B-E725E5E5DDC0}"/>
    <cellStyle name="Note 4 2 6 2 4 3 2" xfId="42522" xr:uid="{EAE3A241-3786-4B6F-9A66-788C1C376257}"/>
    <cellStyle name="Note 4 2 6 2 4 4" xfId="14368" xr:uid="{E03A3998-7F75-4F0E-9D13-142B2E381337}"/>
    <cellStyle name="Note 4 2 6 2 4 5" xfId="33141" xr:uid="{5A551315-69C6-4A92-AA92-3B33F001B3E6}"/>
    <cellStyle name="Note 4 2 6 2 4 6" xfId="55088" xr:uid="{9243BD45-55DF-49E1-B019-E7DD44A423E6}"/>
    <cellStyle name="Note 4 2 6 2 4 7" xfId="62924" xr:uid="{0D535513-BE00-462D-9DBB-499C6C43CC46}"/>
    <cellStyle name="Note 4 2 6 2 5" xfId="7868" xr:uid="{B076499E-896D-4756-874C-BE4836973797}"/>
    <cellStyle name="Note 4 2 6 2 5 2" xfId="26901" xr:uid="{8F997707-FBC5-46A0-B33F-BC8F57080B01}"/>
    <cellStyle name="Note 4 2 6 2 5 2 2" xfId="45663" xr:uid="{2E5A90D2-71AD-4C11-A45A-BAFA929A3F78}"/>
    <cellStyle name="Note 4 2 6 2 5 3" xfId="17510" xr:uid="{88BA976A-9ED9-449C-8127-2617BD57505E}"/>
    <cellStyle name="Note 4 2 6 2 5 4" xfId="36282" xr:uid="{23ACC41A-EA69-4386-9BD6-768A9AAE5B35}"/>
    <cellStyle name="Note 4 2 6 2 6" xfId="9596" xr:uid="{8546464F-989E-45D4-8925-4BF17EFEFD0B}"/>
    <cellStyle name="Note 4 2 6 2 6 2" xfId="28452" xr:uid="{B49A61B2-8287-48CF-934B-8641BDF222F3}"/>
    <cellStyle name="Note 4 2 6 2 6 2 2" xfId="47214" xr:uid="{7DB64A1E-F0EB-4D2F-8BF1-DC369F97BE14}"/>
    <cellStyle name="Note 4 2 6 2 6 3" xfId="19061" xr:uid="{88D9778A-E96C-4E1B-AAD2-6DF5F0368F67}"/>
    <cellStyle name="Note 4 2 6 2 6 4" xfId="37833" xr:uid="{43118F98-4368-46D7-A155-1811A98293BD}"/>
    <cellStyle name="Note 4 2 6 2 7" xfId="23050" xr:uid="{3DF38E13-FB27-44E8-8F22-A5AEBDD58F0E}"/>
    <cellStyle name="Note 4 2 6 2 7 2" xfId="41814" xr:uid="{E5934C32-9F70-4C8F-9C37-1C4CCACDEE9B}"/>
    <cellStyle name="Note 4 2 6 2 8" xfId="13659" xr:uid="{70E16AA9-E21B-4E9F-8BF1-DE4235D4B739}"/>
    <cellStyle name="Note 4 2 6 2 9" xfId="32433" xr:uid="{833E3395-B957-43EB-843D-152649C4148F}"/>
    <cellStyle name="Note 4 2 6 3" xfId="3191" xr:uid="{A421FDF9-8D99-4B25-B7FF-DC4599F4318B}"/>
    <cellStyle name="Note 4 2 6 3 10" xfId="59970" xr:uid="{0EF438FA-2CBD-47D4-A4AA-0539758B3F32}"/>
    <cellStyle name="Note 4 2 6 3 2" xfId="7870" xr:uid="{B4692490-844F-42FF-89C3-F116C0262C6E}"/>
    <cellStyle name="Note 4 2 6 3 2 2" xfId="12811" xr:uid="{B39CA902-86D8-4F7E-97BF-127FDA820CF0}"/>
    <cellStyle name="Note 4 2 6 3 2 2 2" xfId="31597" xr:uid="{1670DAE0-A63A-4E06-BC85-DF3FDCEB1D9A}"/>
    <cellStyle name="Note 4 2 6 3 2 2 2 2" xfId="50359" xr:uid="{41998703-FDEB-403A-9A0A-C802299F6598}"/>
    <cellStyle name="Note 4 2 6 3 2 2 3" xfId="22206" xr:uid="{17837A17-3215-4935-8440-4452344CA34F}"/>
    <cellStyle name="Note 4 2 6 3 2 2 4" xfId="40978" xr:uid="{1092D03E-006C-4D25-AF88-6338D046F7EA}"/>
    <cellStyle name="Note 4 2 6 3 2 3" xfId="26903" xr:uid="{20734919-672C-4D75-BAB7-BBD1F26B6C97}"/>
    <cellStyle name="Note 4 2 6 3 2 3 2" xfId="45665" xr:uid="{6F7C5F2C-759B-40E2-89E8-C57EBB5BD7FE}"/>
    <cellStyle name="Note 4 2 6 3 2 4" xfId="17512" xr:uid="{1209CACC-7D20-4D71-834A-8FBC28231CB9}"/>
    <cellStyle name="Note 4 2 6 3 2 5" xfId="36284" xr:uid="{0EBA9283-975C-4895-81A0-0D14F7A46732}"/>
    <cellStyle name="Note 4 2 6 3 2 6" xfId="55089" xr:uid="{E2058B63-EF81-47E7-8413-E09C0213F957}"/>
    <cellStyle name="Note 4 2 6 3 2 7" xfId="62925" xr:uid="{3475475D-0EA9-45A7-B04E-95DEBBF3209A}"/>
    <cellStyle name="Note 4 2 6 3 3" xfId="12812" xr:uid="{6B5CB1EB-B4B9-4462-B070-855CF87121C9}"/>
    <cellStyle name="Note 4 2 6 3 3 2" xfId="31598" xr:uid="{259FAA6E-8E04-44C1-881B-3C12F7149498}"/>
    <cellStyle name="Note 4 2 6 3 3 2 2" xfId="50360" xr:uid="{5F050489-8EAC-4AC7-833D-F60E8B53325C}"/>
    <cellStyle name="Note 4 2 6 3 3 3" xfId="22207" xr:uid="{A15A5D20-4ABE-4162-8F8E-5244B90EC40C}"/>
    <cellStyle name="Note 4 2 6 3 3 4" xfId="40979" xr:uid="{742BDD74-97E3-45D0-A3CB-3E9FB366B7E7}"/>
    <cellStyle name="Note 4 2 6 3 3 5" xfId="55090" xr:uid="{8D001ECC-8BB0-49DC-A5D7-26344A83A7C3}"/>
    <cellStyle name="Note 4 2 6 3 3 6" xfId="62926" xr:uid="{C49C2B93-C76D-498D-976D-DF91EE9CF4B6}"/>
    <cellStyle name="Note 4 2 6 3 4" xfId="9598" xr:uid="{49892964-FEDF-4D27-BE4E-54FC9B3A9F06}"/>
    <cellStyle name="Note 4 2 6 3 4 2" xfId="28454" xr:uid="{E475D01D-B7E5-4CA7-8B53-F2802824CD61}"/>
    <cellStyle name="Note 4 2 6 3 4 2 2" xfId="47216" xr:uid="{D5433C14-EC42-4F7D-8390-3630BE9A6156}"/>
    <cellStyle name="Note 4 2 6 3 4 3" xfId="19063" xr:uid="{8C422898-D077-4B6C-899F-73A48B705166}"/>
    <cellStyle name="Note 4 2 6 3 4 4" xfId="37835" xr:uid="{3B7A387D-2979-493B-B001-F444F88F3FDB}"/>
    <cellStyle name="Note 4 2 6 3 5" xfId="24101" xr:uid="{B6F0F2D7-21EC-4C7E-B965-194942818E6B}"/>
    <cellStyle name="Note 4 2 6 3 5 2" xfId="42864" xr:uid="{D07BF658-9BBB-4610-B1D6-8D20C7A8B832}"/>
    <cellStyle name="Note 4 2 6 3 6" xfId="14710" xr:uid="{B1BACBBD-6061-446B-8A71-93553E2A177F}"/>
    <cellStyle name="Note 4 2 6 3 7" xfId="33483" xr:uid="{39ED3889-18B8-4891-ABCB-59010D3D5C95}"/>
    <cellStyle name="Note 4 2 6 3 8" xfId="51946" xr:uid="{155F6E63-7049-4A9E-BDEF-1F44B55C3DB7}"/>
    <cellStyle name="Note 4 2 6 3 9" xfId="5054" xr:uid="{49D8CE21-0FFE-4C8C-BD97-B6E267AC98A3}"/>
    <cellStyle name="Note 4 2 6 4" xfId="5830" xr:uid="{D38C97B6-3E72-41CA-BEEE-597FCCE42DCF}"/>
    <cellStyle name="Note 4 2 6 4 2" xfId="12813" xr:uid="{F0AE0D36-4906-4E0D-9FF7-629CC623218B}"/>
    <cellStyle name="Note 4 2 6 4 2 2" xfId="31599" xr:uid="{2548D6BE-7B9D-407D-9B14-89CA6FFBD6BA}"/>
    <cellStyle name="Note 4 2 6 4 2 2 2" xfId="50361" xr:uid="{20F5FEE1-54A8-4C13-9094-22487C3F3A60}"/>
    <cellStyle name="Note 4 2 6 4 2 3" xfId="22208" xr:uid="{E15D7E53-3378-4322-B409-831F61C6E9B8}"/>
    <cellStyle name="Note 4 2 6 4 2 4" xfId="40980" xr:uid="{B7FC37F7-F35C-413B-A589-206924FDD15A}"/>
    <cellStyle name="Note 4 2 6 4 3" xfId="24877" xr:uid="{3E77451C-826D-43BB-A86D-5B2928728F46}"/>
    <cellStyle name="Note 4 2 6 4 3 2" xfId="43639" xr:uid="{52CE6C0D-3F54-4063-BF59-1FA2EE14F437}"/>
    <cellStyle name="Note 4 2 6 4 4" xfId="15486" xr:uid="{C83CAC04-D343-4811-88D9-27959D7DFC1C}"/>
    <cellStyle name="Note 4 2 6 4 5" xfId="34258" xr:uid="{9158B549-C8AD-4EE1-B8EF-FB0A3DCEDAFF}"/>
    <cellStyle name="Note 4 2 6 4 6" xfId="55091" xr:uid="{BD5DEB69-8C64-4FC8-ACBD-55B3551955E2}"/>
    <cellStyle name="Note 4 2 6 4 7" xfId="62927" xr:uid="{4CC27606-F2C8-496A-902B-1FDA0D2647B5}"/>
    <cellStyle name="Note 4 2 6 5" xfId="4279" xr:uid="{F691756C-A96D-4267-A358-3181CB0E3D7E}"/>
    <cellStyle name="Note 4 2 6 5 2" xfId="12814" xr:uid="{789E6841-0393-420B-8B16-E7B659C07544}"/>
    <cellStyle name="Note 4 2 6 5 2 2" xfId="31600" xr:uid="{36F81CFC-2A91-4FA5-B2DC-1B61E4910EE9}"/>
    <cellStyle name="Note 4 2 6 5 2 2 2" xfId="50362" xr:uid="{BA9E2E1A-0D8F-400D-81B4-BBAEDF64002F}"/>
    <cellStyle name="Note 4 2 6 5 2 3" xfId="22209" xr:uid="{71A2EDEC-7749-46BE-95A1-201FF4DDA230}"/>
    <cellStyle name="Note 4 2 6 5 2 4" xfId="40981" xr:uid="{8F81BB36-D980-4C53-A2D5-B5A0995FAE31}"/>
    <cellStyle name="Note 4 2 6 5 3" xfId="23326" xr:uid="{92DF2BB1-D2D7-4747-9AF9-7A09880B5F12}"/>
    <cellStyle name="Note 4 2 6 5 3 2" xfId="42089" xr:uid="{2E8F54D1-AA3D-4B44-8075-46E617010F69}"/>
    <cellStyle name="Note 4 2 6 5 4" xfId="13935" xr:uid="{14633079-3447-4D00-8008-CEF026CDD7BE}"/>
    <cellStyle name="Note 4 2 6 5 5" xfId="32708" xr:uid="{14DBA505-D907-4240-9F9C-E3B93018F87F}"/>
    <cellStyle name="Note 4 2 6 5 6" xfId="55092" xr:uid="{13184319-E316-4FD9-8A37-10A71AE24691}"/>
    <cellStyle name="Note 4 2 6 5 7" xfId="62928" xr:uid="{311E11B4-9DF9-4FAE-9873-1F40711C09AF}"/>
    <cellStyle name="Note 4 2 6 6" xfId="7867" xr:uid="{1837D405-43F3-4ADF-A67D-4479D1388B89}"/>
    <cellStyle name="Note 4 2 6 6 2" xfId="26900" xr:uid="{B9DB70AB-7448-4A75-A215-F8C9D1A99949}"/>
    <cellStyle name="Note 4 2 6 6 2 2" xfId="45662" xr:uid="{016BF93B-7D87-4049-8173-24F64C7A2C0A}"/>
    <cellStyle name="Note 4 2 6 6 3" xfId="17509" xr:uid="{CD0447DF-3F60-4BD0-B395-B6F3FAE4E996}"/>
    <cellStyle name="Note 4 2 6 6 4" xfId="36281" xr:uid="{3D52CEBC-DE0B-4CF4-8355-88539AC62FE2}"/>
    <cellStyle name="Note 4 2 6 7" xfId="9595" xr:uid="{ECC6B097-AD2F-4931-BBCA-94C1CC00C2A2}"/>
    <cellStyle name="Note 4 2 6 7 2" xfId="28451" xr:uid="{AF231C99-CF4E-4358-9BCB-9D8117671BDA}"/>
    <cellStyle name="Note 4 2 6 7 2 2" xfId="47213" xr:uid="{C0E7EC03-64B3-4E22-8070-2FD2BF06BB2C}"/>
    <cellStyle name="Note 4 2 6 7 3" xfId="19060" xr:uid="{E2DF83B7-C663-49E8-A741-696C8F4D278F}"/>
    <cellStyle name="Note 4 2 6 7 4" xfId="37832" xr:uid="{8E2BA56F-F06E-4BD7-BCBF-CDF57FC36C94}"/>
    <cellStyle name="Note 4 2 6 8" xfId="23049" xr:uid="{2A0F0CBC-BF57-4F99-B0F2-B5752B56CC43}"/>
    <cellStyle name="Note 4 2 6 8 2" xfId="41813" xr:uid="{8B33880A-D837-4B37-95A1-D65FB9A12B79}"/>
    <cellStyle name="Note 4 2 6 9" xfId="13658" xr:uid="{4D72CA1B-BEC5-4994-9401-77949CB50C0E}"/>
    <cellStyle name="Note 4 2 7" xfId="3192" xr:uid="{9AEC31E3-0C97-4F92-9A4C-0B43EDE21F4B}"/>
    <cellStyle name="Note 4 2 7 10" xfId="51947" xr:uid="{0D28156D-E1AF-457C-9C74-02905EE2CB36}"/>
    <cellStyle name="Note 4 2 7 11" xfId="4004" xr:uid="{39F1EE25-3A12-4E0F-A8A5-456D4B5D7617}"/>
    <cellStyle name="Note 4 2 7 12" xfId="59971" xr:uid="{FBF73600-CA70-4A02-A5EA-90CA61D2E680}"/>
    <cellStyle name="Note 4 2 7 2" xfId="3193" xr:uid="{6834C8BA-8581-471F-A453-D94A80069BD2}"/>
    <cellStyle name="Note 4 2 7 2 10" xfId="59972" xr:uid="{4C230113-1D6D-4205-8E03-6E9D6390AD85}"/>
    <cellStyle name="Note 4 2 7 2 2" xfId="7872" xr:uid="{2C1676A4-293B-47FB-B200-FCC6338D9F50}"/>
    <cellStyle name="Note 4 2 7 2 2 2" xfId="12815" xr:uid="{B8554D94-FD30-4F6F-B666-65AE18DB7DD2}"/>
    <cellStyle name="Note 4 2 7 2 2 2 2" xfId="31601" xr:uid="{BBF4C7F7-565B-44A5-8F9C-02E1FF00CC9C}"/>
    <cellStyle name="Note 4 2 7 2 2 2 2 2" xfId="50363" xr:uid="{2A2E3D0E-1159-4B87-883D-DB43E29741BF}"/>
    <cellStyle name="Note 4 2 7 2 2 2 3" xfId="22210" xr:uid="{D90A9304-4166-4295-BD46-47F8E7850410}"/>
    <cellStyle name="Note 4 2 7 2 2 2 4" xfId="40982" xr:uid="{8AEFED51-99D0-4F35-8EDD-F5595173335D}"/>
    <cellStyle name="Note 4 2 7 2 2 3" xfId="26905" xr:uid="{7B9F3899-1B8E-49C7-BD3E-E1F356AB1305}"/>
    <cellStyle name="Note 4 2 7 2 2 3 2" xfId="45667" xr:uid="{FF14BE8B-7192-4603-B380-1A6405B64B32}"/>
    <cellStyle name="Note 4 2 7 2 2 4" xfId="17514" xr:uid="{75E788B9-4358-4631-BC0F-FEE8DF95CFA4}"/>
    <cellStyle name="Note 4 2 7 2 2 5" xfId="36286" xr:uid="{B64AD61C-A637-4562-92ED-DB83DF9EB9E5}"/>
    <cellStyle name="Note 4 2 7 2 2 6" xfId="55093" xr:uid="{1756B37C-400F-4850-BE44-B2C8E011D834}"/>
    <cellStyle name="Note 4 2 7 2 2 7" xfId="62929" xr:uid="{AEA828C5-A32C-4E8C-A94B-271F3C96386C}"/>
    <cellStyle name="Note 4 2 7 2 3" xfId="12816" xr:uid="{B86CD2E7-0461-414A-ABFC-7340D028DE6E}"/>
    <cellStyle name="Note 4 2 7 2 3 2" xfId="31602" xr:uid="{221047CF-F5D5-4A07-8490-01A6353DEE21}"/>
    <cellStyle name="Note 4 2 7 2 3 2 2" xfId="50364" xr:uid="{25322DF8-1526-4D3B-94F3-DABD3529E13C}"/>
    <cellStyle name="Note 4 2 7 2 3 3" xfId="22211" xr:uid="{9F727C9B-75E2-4564-A201-136F7AB3FA6D}"/>
    <cellStyle name="Note 4 2 7 2 3 4" xfId="40983" xr:uid="{3311E196-A047-460D-874A-A910A335A608}"/>
    <cellStyle name="Note 4 2 7 2 3 5" xfId="55094" xr:uid="{4169B3FF-6FFD-48FF-BC2C-4AD72B819075}"/>
    <cellStyle name="Note 4 2 7 2 3 6" xfId="62930" xr:uid="{F7B856DB-3F5C-47E9-BA23-9A8E22BB1EC6}"/>
    <cellStyle name="Note 4 2 7 2 4" xfId="9600" xr:uid="{5142805A-4898-435E-87A3-BBF3A051EAED}"/>
    <cellStyle name="Note 4 2 7 2 4 2" xfId="28456" xr:uid="{73B51BCB-B7A3-4649-B559-36F0C835D6FA}"/>
    <cellStyle name="Note 4 2 7 2 4 2 2" xfId="47218" xr:uid="{39118F5C-E053-4687-B64A-99078C4A1953}"/>
    <cellStyle name="Note 4 2 7 2 4 3" xfId="19065" xr:uid="{3248FE7F-9E83-424E-9B2C-354DFDF915F3}"/>
    <cellStyle name="Note 4 2 7 2 4 4" xfId="37837" xr:uid="{FB6D927B-D742-471B-A08C-81FFE782E79B}"/>
    <cellStyle name="Note 4 2 7 2 5" xfId="24319" xr:uid="{66F40E1C-8CED-4FC7-BA79-D3EF683F482F}"/>
    <cellStyle name="Note 4 2 7 2 5 2" xfId="43082" xr:uid="{01750798-B03A-4312-91BB-A8D098E81F99}"/>
    <cellStyle name="Note 4 2 7 2 6" xfId="14928" xr:uid="{05A5ECCF-2083-4352-BC70-427D5ED746D6}"/>
    <cellStyle name="Note 4 2 7 2 7" xfId="33701" xr:uid="{B11BB46E-ABA7-4A0F-A43F-0762EA14D582}"/>
    <cellStyle name="Note 4 2 7 2 8" xfId="51948" xr:uid="{1CF6A0B2-5572-4EF2-BC82-5605B3EB293B}"/>
    <cellStyle name="Note 4 2 7 2 9" xfId="5272" xr:uid="{E2942423-25BF-4485-8E4C-6AEFB57965F5}"/>
    <cellStyle name="Note 4 2 7 3" xfId="6048" xr:uid="{F544DC45-0B8F-483E-9049-AC523D317A45}"/>
    <cellStyle name="Note 4 2 7 3 2" xfId="12817" xr:uid="{48176F70-F4A9-4C95-853F-ECB83EAAAAFB}"/>
    <cellStyle name="Note 4 2 7 3 2 2" xfId="31603" xr:uid="{289FE3DF-16D0-478E-B674-724A61B81877}"/>
    <cellStyle name="Note 4 2 7 3 2 2 2" xfId="50365" xr:uid="{671C845C-D080-4C95-8AFD-908F0295E6F0}"/>
    <cellStyle name="Note 4 2 7 3 2 3" xfId="22212" xr:uid="{1E92DCCF-08D6-47A0-91A7-F443F04BDC62}"/>
    <cellStyle name="Note 4 2 7 3 2 4" xfId="40984" xr:uid="{34F93BAC-4564-42A1-A51F-D500DCCF43FE}"/>
    <cellStyle name="Note 4 2 7 3 3" xfId="25095" xr:uid="{1C46D075-924E-44EC-8856-2487DFF92197}"/>
    <cellStyle name="Note 4 2 7 3 3 2" xfId="43857" xr:uid="{68D9B58A-7349-4893-A817-2921591859CF}"/>
    <cellStyle name="Note 4 2 7 3 4" xfId="15704" xr:uid="{1DDF1C14-9CF2-4F7B-BF47-9556E937A31C}"/>
    <cellStyle name="Note 4 2 7 3 5" xfId="34476" xr:uid="{DF93C7E4-2A58-46EA-B87B-961E664E0C8E}"/>
    <cellStyle name="Note 4 2 7 3 6" xfId="55095" xr:uid="{6AA0D368-A60E-44C0-9855-66EFFE83B476}"/>
    <cellStyle name="Note 4 2 7 3 7" xfId="62931" xr:uid="{CF310E77-AEDB-4EBB-B51D-8EECD8EDE413}"/>
    <cellStyle name="Note 4 2 7 4" xfId="4497" xr:uid="{B74A1C48-24C6-47DF-AA20-232512E306EA}"/>
    <cellStyle name="Note 4 2 7 4 2" xfId="12818" xr:uid="{A77FCDAE-4A58-4ADD-89E8-9F21EC1EBB7C}"/>
    <cellStyle name="Note 4 2 7 4 2 2" xfId="31604" xr:uid="{C1AC3796-221E-4A31-BF8B-0272EC5A2B8E}"/>
    <cellStyle name="Note 4 2 7 4 2 2 2" xfId="50366" xr:uid="{C26631CE-79A6-43D7-BEBE-6EB74DDC3ABC}"/>
    <cellStyle name="Note 4 2 7 4 2 3" xfId="22213" xr:uid="{DD2EBD30-E255-429A-82E5-E7436123884F}"/>
    <cellStyle name="Note 4 2 7 4 2 4" xfId="40985" xr:uid="{B773F727-6E88-45ED-A72C-6B1E47C468E2}"/>
    <cellStyle name="Note 4 2 7 4 3" xfId="23544" xr:uid="{3FEC8A0A-81C5-4D15-81FA-20B21E327FB1}"/>
    <cellStyle name="Note 4 2 7 4 3 2" xfId="42307" xr:uid="{87158C51-BC49-48BA-A6CB-A57FACF15525}"/>
    <cellStyle name="Note 4 2 7 4 4" xfId="14153" xr:uid="{A15BE300-22AB-40D0-8842-87B1AD2AC0D7}"/>
    <cellStyle name="Note 4 2 7 4 5" xfId="32926" xr:uid="{739B9865-C093-4385-9CF4-5BFD3FC7091A}"/>
    <cellStyle name="Note 4 2 7 4 6" xfId="55096" xr:uid="{1F23BD5B-B051-4338-BCD0-99BA332DD9F5}"/>
    <cellStyle name="Note 4 2 7 4 7" xfId="62932" xr:uid="{B193BA43-0DF1-4364-95A2-8A9AFD1ED9FB}"/>
    <cellStyle name="Note 4 2 7 5" xfId="7871" xr:uid="{5FD9BF79-6EB0-4C4C-91E1-5777A0B7DFA8}"/>
    <cellStyle name="Note 4 2 7 5 2" xfId="26904" xr:uid="{DE44841A-F7D8-4311-8746-F0A0FE71C806}"/>
    <cellStyle name="Note 4 2 7 5 2 2" xfId="45666" xr:uid="{1AE6C15A-F58B-4880-8F8F-4FFBF008A7FD}"/>
    <cellStyle name="Note 4 2 7 5 3" xfId="17513" xr:uid="{09C5F095-A70C-43F2-A6FD-8085F963F5C1}"/>
    <cellStyle name="Note 4 2 7 5 4" xfId="36285" xr:uid="{0F9AC86D-A2D2-410D-BF0F-C7338DBA557C}"/>
    <cellStyle name="Note 4 2 7 6" xfId="9599" xr:uid="{DFE77446-56C4-40C8-9FF3-28CD23A5B2C1}"/>
    <cellStyle name="Note 4 2 7 6 2" xfId="28455" xr:uid="{227F0731-D06C-4182-8F63-5620A4D43693}"/>
    <cellStyle name="Note 4 2 7 6 2 2" xfId="47217" xr:uid="{9B2BC6B2-5CD1-4F2A-80D9-6A8CC8A7A546}"/>
    <cellStyle name="Note 4 2 7 6 3" xfId="19064" xr:uid="{B4AC1973-FFC1-4994-BA34-59E10F7733DD}"/>
    <cellStyle name="Note 4 2 7 6 4" xfId="37836" xr:uid="{D5AC2878-9476-44C4-AEA5-1E259F5FF9AB}"/>
    <cellStyle name="Note 4 2 7 7" xfId="23051" xr:uid="{22B8592E-B5BB-4CB1-AA87-2DBF30077DAC}"/>
    <cellStyle name="Note 4 2 7 7 2" xfId="41815" xr:uid="{BEACC02F-07E6-4F27-8FE4-DC460DBBDD66}"/>
    <cellStyle name="Note 4 2 7 8" xfId="13660" xr:uid="{7BC236BD-AC0A-4BC8-B61F-828E835AB810}"/>
    <cellStyle name="Note 4 2 7 9" xfId="32434" xr:uid="{EEA530BC-6A12-4FE7-A320-E7904EB567C4}"/>
    <cellStyle name="Note 4 2 8" xfId="3194" xr:uid="{7B925712-EC5C-48C0-8EC8-42E9574F3450}"/>
    <cellStyle name="Note 4 2 8 10" xfId="51949" xr:uid="{5EC6D086-FB07-41FA-8A62-65E6E2246724}"/>
    <cellStyle name="Note 4 2 8 11" xfId="4005" xr:uid="{E6301786-4735-4FF7-921B-B25E26453976}"/>
    <cellStyle name="Note 4 2 8 12" xfId="59973" xr:uid="{38A69B07-ACF5-4CAE-844E-158A5ED63804}"/>
    <cellStyle name="Note 4 2 8 2" xfId="3195" xr:uid="{96BE2FC4-B0DF-48C4-95B1-36BEDCCC2B83}"/>
    <cellStyle name="Note 4 2 8 2 10" xfId="59974" xr:uid="{993D928B-E05B-4F83-8ABE-6B082A275091}"/>
    <cellStyle name="Note 4 2 8 2 2" xfId="7874" xr:uid="{59C82544-9DA6-45D6-AF2E-D591322C9EFF}"/>
    <cellStyle name="Note 4 2 8 2 2 2" xfId="12819" xr:uid="{0D45BBD1-C336-4809-9A06-51BBDBB19269}"/>
    <cellStyle name="Note 4 2 8 2 2 2 2" xfId="31605" xr:uid="{E981DAE8-8278-491C-993B-A9084E1BD9D5}"/>
    <cellStyle name="Note 4 2 8 2 2 2 2 2" xfId="50367" xr:uid="{53C5F90D-3CEA-4907-9E22-78493BF09F65}"/>
    <cellStyle name="Note 4 2 8 2 2 2 3" xfId="22214" xr:uid="{C6226D4B-20F4-478A-BAC7-29326455F4EF}"/>
    <cellStyle name="Note 4 2 8 2 2 2 4" xfId="40986" xr:uid="{5C3D354F-C177-47B2-9022-08E7B5A23A28}"/>
    <cellStyle name="Note 4 2 8 2 2 3" xfId="26907" xr:uid="{E29E360F-1508-4FA0-AC65-B742636D3038}"/>
    <cellStyle name="Note 4 2 8 2 2 3 2" xfId="45669" xr:uid="{37DE2DE6-4337-485A-854E-5F290D60DB6C}"/>
    <cellStyle name="Note 4 2 8 2 2 4" xfId="17516" xr:uid="{739D04ED-68ED-4563-AE8D-8D7AAED63FC9}"/>
    <cellStyle name="Note 4 2 8 2 2 5" xfId="36288" xr:uid="{2741241F-BE30-4857-8984-D59BE645D4D0}"/>
    <cellStyle name="Note 4 2 8 2 2 6" xfId="55097" xr:uid="{B49DDAFA-880C-464B-9A0E-2C4FE009BBDF}"/>
    <cellStyle name="Note 4 2 8 2 2 7" xfId="62933" xr:uid="{F5806B3D-1D15-40D2-9F48-959BB78A22CD}"/>
    <cellStyle name="Note 4 2 8 2 3" xfId="12820" xr:uid="{347E0854-AE8C-4E93-B595-54888A0575B5}"/>
    <cellStyle name="Note 4 2 8 2 3 2" xfId="31606" xr:uid="{78050200-D516-4EA4-BC59-621441C4BB6D}"/>
    <cellStyle name="Note 4 2 8 2 3 2 2" xfId="50368" xr:uid="{447A6B07-BB7E-476D-8AF8-E5C6CEC2824D}"/>
    <cellStyle name="Note 4 2 8 2 3 3" xfId="22215" xr:uid="{3F9FFA89-1EA3-4113-A3C5-1D097062EA0C}"/>
    <cellStyle name="Note 4 2 8 2 3 4" xfId="40987" xr:uid="{12851075-633B-4598-97EB-F18B7B7626B5}"/>
    <cellStyle name="Note 4 2 8 2 3 5" xfId="55098" xr:uid="{91072C93-3EE7-49CE-96FF-C8E499E574BF}"/>
    <cellStyle name="Note 4 2 8 2 3 6" xfId="62934" xr:uid="{277D4148-6198-4D7F-A4E2-0DD6148969FB}"/>
    <cellStyle name="Note 4 2 8 2 4" xfId="9602" xr:uid="{6617C8FE-FCBE-406D-9488-CE7F7BDD1E18}"/>
    <cellStyle name="Note 4 2 8 2 4 2" xfId="28458" xr:uid="{73CC045B-D041-4180-8D01-5B941FD095D3}"/>
    <cellStyle name="Note 4 2 8 2 4 2 2" xfId="47220" xr:uid="{4C1146FF-CE56-4C53-A3C6-A5BEC96DAE0D}"/>
    <cellStyle name="Note 4 2 8 2 4 3" xfId="19067" xr:uid="{AC438AEF-4821-4A1E-8226-1B05D4A3D419}"/>
    <cellStyle name="Note 4 2 8 2 4 4" xfId="37839" xr:uid="{D5C4D187-A10C-4CBB-A9BB-8507DA9C3BE6}"/>
    <cellStyle name="Note 4 2 8 2 5" xfId="24577" xr:uid="{F3E92A7E-3F3E-4186-B20F-F609669A8E00}"/>
    <cellStyle name="Note 4 2 8 2 5 2" xfId="43339" xr:uid="{ED7ECE68-4185-4502-B786-434FF7F34897}"/>
    <cellStyle name="Note 4 2 8 2 6" xfId="15186" xr:uid="{7A961000-FFDB-4419-8272-414B3A7259E0}"/>
    <cellStyle name="Note 4 2 8 2 7" xfId="33958" xr:uid="{18229F1B-72EE-4377-8619-805C5ABE9B00}"/>
    <cellStyle name="Note 4 2 8 2 8" xfId="51950" xr:uid="{0BB266DC-019B-4336-BE97-0B390D033FC8}"/>
    <cellStyle name="Note 4 2 8 2 9" xfId="5530" xr:uid="{AD60A656-167B-41EC-8D3D-A43465F4A4E3}"/>
    <cellStyle name="Note 4 2 8 3" xfId="6305" xr:uid="{41BAA82F-1451-4593-8335-2C44EA98B568}"/>
    <cellStyle name="Note 4 2 8 3 2" xfId="12821" xr:uid="{EE5D4F4B-694C-412C-94AA-D52792B0E226}"/>
    <cellStyle name="Note 4 2 8 3 2 2" xfId="31607" xr:uid="{C3FFD3AA-CCA1-49FD-9C95-650E84D81BBA}"/>
    <cellStyle name="Note 4 2 8 3 2 2 2" xfId="50369" xr:uid="{65E65593-13B4-4218-8A40-4D8F25AE0F70}"/>
    <cellStyle name="Note 4 2 8 3 2 3" xfId="22216" xr:uid="{61EA8861-D14C-4F89-B3E9-682488D65D7F}"/>
    <cellStyle name="Note 4 2 8 3 2 4" xfId="40988" xr:uid="{42C19C4A-D621-4184-8592-9ACD51F41552}"/>
    <cellStyle name="Note 4 2 8 3 3" xfId="25352" xr:uid="{27900EFC-BFEF-45C9-8230-A2A3D653A7D7}"/>
    <cellStyle name="Note 4 2 8 3 3 2" xfId="44114" xr:uid="{DCA286AB-E5B0-472B-96E4-75258C1DBD36}"/>
    <cellStyle name="Note 4 2 8 3 4" xfId="15961" xr:uid="{78C1852A-1777-44BD-9D25-B643E03CBAE7}"/>
    <cellStyle name="Note 4 2 8 3 5" xfId="34733" xr:uid="{9843B6D7-B37D-4ABB-B963-8D96FB3B7277}"/>
    <cellStyle name="Note 4 2 8 3 6" xfId="55099" xr:uid="{6E96EF9C-662A-4C3A-99FD-A1DBB9563193}"/>
    <cellStyle name="Note 4 2 8 3 7" xfId="62935" xr:uid="{E5FC11F5-340F-4177-A17F-1B44E7F4A1AD}"/>
    <cellStyle name="Note 4 2 8 4" xfId="4754" xr:uid="{7F73E2F0-4F12-4A48-88DA-13A2B4692682}"/>
    <cellStyle name="Note 4 2 8 4 2" xfId="12822" xr:uid="{44A15344-9295-4C2C-94B3-EAAAE8400BD0}"/>
    <cellStyle name="Note 4 2 8 4 2 2" xfId="31608" xr:uid="{19989035-C339-4AAF-B9F0-54B35BA1D921}"/>
    <cellStyle name="Note 4 2 8 4 2 2 2" xfId="50370" xr:uid="{278FDF9F-C15E-4B08-B4A3-95E502814B88}"/>
    <cellStyle name="Note 4 2 8 4 2 3" xfId="22217" xr:uid="{DF2373BE-A1B8-46DD-9968-2A983C664110}"/>
    <cellStyle name="Note 4 2 8 4 2 4" xfId="40989" xr:uid="{839EAA3D-FDA4-4078-A1D2-50AD849E5460}"/>
    <cellStyle name="Note 4 2 8 4 3" xfId="23801" xr:uid="{EA9D4453-D8F6-4816-9B00-6E8F5FD6662A}"/>
    <cellStyle name="Note 4 2 8 4 3 2" xfId="42564" xr:uid="{438C9F77-2260-40D0-A6B9-18D313F2D26D}"/>
    <cellStyle name="Note 4 2 8 4 4" xfId="14410" xr:uid="{07614913-8860-495E-B62B-E1E2C2DED921}"/>
    <cellStyle name="Note 4 2 8 4 5" xfId="33183" xr:uid="{0782ED40-E503-47C2-859A-F1F04443710C}"/>
    <cellStyle name="Note 4 2 8 4 6" xfId="55100" xr:uid="{3927A467-A244-4963-8288-7F902114D334}"/>
    <cellStyle name="Note 4 2 8 4 7" xfId="62936" xr:uid="{72A4AD28-B080-49E3-99D3-43F0EAF67E6F}"/>
    <cellStyle name="Note 4 2 8 5" xfId="7873" xr:uid="{85B5484E-8B05-43BA-94AF-EC97CBB4E142}"/>
    <cellStyle name="Note 4 2 8 5 2" xfId="26906" xr:uid="{ED720BA8-D1A9-4935-906F-056FA901F1B3}"/>
    <cellStyle name="Note 4 2 8 5 2 2" xfId="45668" xr:uid="{6F958289-6B17-4156-9DF3-D7D1587428A8}"/>
    <cellStyle name="Note 4 2 8 5 3" xfId="17515" xr:uid="{9D7FAA0C-AEFC-4D8C-A867-15FF94A74581}"/>
    <cellStyle name="Note 4 2 8 5 4" xfId="36287" xr:uid="{016AC926-3344-4769-9750-4386E7E58DBA}"/>
    <cellStyle name="Note 4 2 8 6" xfId="9601" xr:uid="{0A25A8C5-0ED1-4B8D-B80F-2126C5C31496}"/>
    <cellStyle name="Note 4 2 8 6 2" xfId="28457" xr:uid="{C1F5E9B4-3230-4917-9FF4-524E5EF3459C}"/>
    <cellStyle name="Note 4 2 8 6 2 2" xfId="47219" xr:uid="{BD0AC811-AFD7-4375-96FB-6011D49EA5CD}"/>
    <cellStyle name="Note 4 2 8 6 3" xfId="19066" xr:uid="{9FE307B0-2CD3-4F59-A3E0-E46834A3E34F}"/>
    <cellStyle name="Note 4 2 8 6 4" xfId="37838" xr:uid="{4CED1067-7DB4-4993-BD5F-B478C68F6EBC}"/>
    <cellStyle name="Note 4 2 8 7" xfId="23052" xr:uid="{BD5916D8-3C96-4E2A-A50B-CB4F977F5E94}"/>
    <cellStyle name="Note 4 2 8 7 2" xfId="41816" xr:uid="{0D88510B-6198-40EB-8566-B6CD3D30D400}"/>
    <cellStyle name="Note 4 2 8 8" xfId="13661" xr:uid="{8ECDEBE2-65C5-4D06-9E9A-4EB7257B0735}"/>
    <cellStyle name="Note 4 2 8 9" xfId="32435" xr:uid="{9C0DFC91-F245-45AA-AABD-2B5F8D850C52}"/>
    <cellStyle name="Note 4 2 9" xfId="3196" xr:uid="{A02B0AD8-B188-4D96-B7DE-C745E587795F}"/>
    <cellStyle name="Note 4 2 9 10" xfId="51951" xr:uid="{C974919E-6416-4955-A8AA-B220A2382226}"/>
    <cellStyle name="Note 4 2 9 11" xfId="4006" xr:uid="{06AD2BAF-2DE5-4F3D-BB1A-CF5955C5A439}"/>
    <cellStyle name="Note 4 2 9 12" xfId="59975" xr:uid="{B6F6EFA9-D045-4E35-A770-DA2F8325C007}"/>
    <cellStyle name="Note 4 2 9 2" xfId="3197" xr:uid="{C387C01C-5C17-4846-B5A4-9FD426E7DFC4}"/>
    <cellStyle name="Note 4 2 9 2 10" xfId="59976" xr:uid="{22E94F19-AF6A-4286-8BE3-E518B7E1ADD3}"/>
    <cellStyle name="Note 4 2 9 2 2" xfId="7876" xr:uid="{7A8AAEC8-DF98-45BE-A07B-85B1B6D96774}"/>
    <cellStyle name="Note 4 2 9 2 2 2" xfId="12823" xr:uid="{5E703FBA-B599-4087-BB93-0304E14F929D}"/>
    <cellStyle name="Note 4 2 9 2 2 2 2" xfId="31609" xr:uid="{4DD1F9E4-3B30-4593-896F-3960EF008995}"/>
    <cellStyle name="Note 4 2 9 2 2 2 2 2" xfId="50371" xr:uid="{649F5966-33D8-476E-948D-61C60C9BE25E}"/>
    <cellStyle name="Note 4 2 9 2 2 2 3" xfId="22218" xr:uid="{8AAD2D9A-74B5-44E2-903D-40F268BFDD6A}"/>
    <cellStyle name="Note 4 2 9 2 2 2 4" xfId="40990" xr:uid="{38C55211-048F-4134-9124-566BA52E56DF}"/>
    <cellStyle name="Note 4 2 9 2 2 3" xfId="26909" xr:uid="{A7D19457-897D-4E4F-840F-61087A048F0E}"/>
    <cellStyle name="Note 4 2 9 2 2 3 2" xfId="45671" xr:uid="{C7C25703-9806-47CE-9232-DFF69288C726}"/>
    <cellStyle name="Note 4 2 9 2 2 4" xfId="17518" xr:uid="{3F1E8C97-7C82-4AF4-A674-65BFE7FA032B}"/>
    <cellStyle name="Note 4 2 9 2 2 5" xfId="36290" xr:uid="{65AFD802-24A5-43A9-9637-57216CAE4792}"/>
    <cellStyle name="Note 4 2 9 2 2 6" xfId="55101" xr:uid="{94395B46-E5C3-4222-AFEE-3BE778935AAB}"/>
    <cellStyle name="Note 4 2 9 2 2 7" xfId="62937" xr:uid="{6FB712FC-FE56-4962-8C07-510406767431}"/>
    <cellStyle name="Note 4 2 9 2 3" xfId="12824" xr:uid="{F1D0C0A1-5B66-4E05-80ED-A84843536560}"/>
    <cellStyle name="Note 4 2 9 2 3 2" xfId="31610" xr:uid="{9D2E54FA-1C93-4138-8253-E5991368FD8B}"/>
    <cellStyle name="Note 4 2 9 2 3 2 2" xfId="50372" xr:uid="{D5DAE59E-2E6D-4251-BD43-BA7187A18917}"/>
    <cellStyle name="Note 4 2 9 2 3 3" xfId="22219" xr:uid="{6BF9B746-726E-4BC8-8DD4-0B6A5ECE9893}"/>
    <cellStyle name="Note 4 2 9 2 3 4" xfId="40991" xr:uid="{D546E831-5845-4FE3-89A5-10C10845167C}"/>
    <cellStyle name="Note 4 2 9 2 3 5" xfId="55102" xr:uid="{2B086A3E-CE2E-4C72-9747-6DDB1918ABB9}"/>
    <cellStyle name="Note 4 2 9 2 3 6" xfId="62938" xr:uid="{89B63D99-C326-410C-807D-6C4A0C624110}"/>
    <cellStyle name="Note 4 2 9 2 4" xfId="9604" xr:uid="{629BAA13-6191-47C3-9A38-5D732915E981}"/>
    <cellStyle name="Note 4 2 9 2 4 2" xfId="28460" xr:uid="{1237488B-3982-45EA-8F73-638636F935DD}"/>
    <cellStyle name="Note 4 2 9 2 4 2 2" xfId="47222" xr:uid="{AE3946B4-5CF2-4A21-AA16-0ECD15329A27}"/>
    <cellStyle name="Note 4 2 9 2 4 3" xfId="19069" xr:uid="{17877337-FC33-416D-A87C-650BC977A0A4}"/>
    <cellStyle name="Note 4 2 9 2 4 4" xfId="37841" xr:uid="{C50EB9EC-1444-4328-B672-48F13282C4D6}"/>
    <cellStyle name="Note 4 2 9 2 5" xfId="24621" xr:uid="{E9B6EFEA-1991-455B-90E0-65A2735E4E6B}"/>
    <cellStyle name="Note 4 2 9 2 5 2" xfId="43383" xr:uid="{B20BF668-4A5A-4449-9D8D-488D15808EAC}"/>
    <cellStyle name="Note 4 2 9 2 6" xfId="15230" xr:uid="{352C5455-3CF2-4B29-B1AC-CE42A52BD677}"/>
    <cellStyle name="Note 4 2 9 2 7" xfId="34002" xr:uid="{4C23A306-D5CD-4BC7-8564-448517B95E3E}"/>
    <cellStyle name="Note 4 2 9 2 8" xfId="51952" xr:uid="{70FC01F1-DCE5-4933-B6B6-3DE637E2C47D}"/>
    <cellStyle name="Note 4 2 9 2 9" xfId="5574" xr:uid="{11E4F61A-25F1-4A39-96E6-A3B2A1DF595A}"/>
    <cellStyle name="Note 4 2 9 3" xfId="6349" xr:uid="{690D81BF-BD6F-4661-ADF5-C0C8CDFFE870}"/>
    <cellStyle name="Note 4 2 9 3 2" xfId="12825" xr:uid="{598E27D2-829E-4CC9-A0EE-75F87DCB8859}"/>
    <cellStyle name="Note 4 2 9 3 2 2" xfId="31611" xr:uid="{66C238F5-FDC6-4AB7-9453-99C1BF441AC9}"/>
    <cellStyle name="Note 4 2 9 3 2 2 2" xfId="50373" xr:uid="{837BD4B9-A85A-4A0A-A034-9442FABC2D9B}"/>
    <cellStyle name="Note 4 2 9 3 2 3" xfId="22220" xr:uid="{6BFD1FFC-F016-43FE-88D6-F6918A3CCB0E}"/>
    <cellStyle name="Note 4 2 9 3 2 4" xfId="40992" xr:uid="{E625C47E-D6A1-414F-8D8C-EC146D69BCD0}"/>
    <cellStyle name="Note 4 2 9 3 3" xfId="25396" xr:uid="{9ECFB448-87D8-4462-81DB-120B46B17AC5}"/>
    <cellStyle name="Note 4 2 9 3 3 2" xfId="44158" xr:uid="{96EB4E1E-6EAF-413F-BAE9-BC13B17B98A6}"/>
    <cellStyle name="Note 4 2 9 3 4" xfId="16005" xr:uid="{E6711463-F1E0-4DC4-A2DB-83C34C7C68FF}"/>
    <cellStyle name="Note 4 2 9 3 5" xfId="34777" xr:uid="{99AC19A5-14E9-435B-857F-6AD678BBE5D2}"/>
    <cellStyle name="Note 4 2 9 3 6" xfId="55103" xr:uid="{4E3B7FDF-F96C-4E85-B9DE-0CCD5422C39F}"/>
    <cellStyle name="Note 4 2 9 3 7" xfId="62939" xr:uid="{254F26C3-A207-45FC-A9E3-10D541153FE0}"/>
    <cellStyle name="Note 4 2 9 4" xfId="4798" xr:uid="{3978814F-6057-464D-BC8A-FB7148F11475}"/>
    <cellStyle name="Note 4 2 9 4 2" xfId="12826" xr:uid="{FA1303CF-CC1A-4A3C-A25B-1451FDB0B778}"/>
    <cellStyle name="Note 4 2 9 4 2 2" xfId="31612" xr:uid="{7CCB6047-8367-4A56-BB60-165226C087BD}"/>
    <cellStyle name="Note 4 2 9 4 2 2 2" xfId="50374" xr:uid="{69CE6FD2-0AA4-4DCF-B64E-8301A44042D3}"/>
    <cellStyle name="Note 4 2 9 4 2 3" xfId="22221" xr:uid="{3520674C-03D6-4531-84D4-941358393B89}"/>
    <cellStyle name="Note 4 2 9 4 2 4" xfId="40993" xr:uid="{592320F9-C9A7-4094-BAE6-045B6F604740}"/>
    <cellStyle name="Note 4 2 9 4 3" xfId="23845" xr:uid="{F13022A9-EAAB-41B2-A641-69D4E4FF3919}"/>
    <cellStyle name="Note 4 2 9 4 3 2" xfId="42608" xr:uid="{1ECDDD08-74A3-46F9-BAD1-C583BF6B9EE4}"/>
    <cellStyle name="Note 4 2 9 4 4" xfId="14454" xr:uid="{C51A212C-9952-4FEC-BD8A-21C9DE41B81C}"/>
    <cellStyle name="Note 4 2 9 4 5" xfId="33227" xr:uid="{19A102EE-9F82-4153-B767-E5A7845C6569}"/>
    <cellStyle name="Note 4 2 9 4 6" xfId="55104" xr:uid="{6269DF3C-DC16-43C8-8C4E-F22785FC80BC}"/>
    <cellStyle name="Note 4 2 9 4 7" xfId="62940" xr:uid="{8A0ED846-5CD4-45D6-9510-2C070B47732C}"/>
    <cellStyle name="Note 4 2 9 5" xfId="7875" xr:uid="{66E14D3E-9A7C-4730-AE02-BE3611687C7A}"/>
    <cellStyle name="Note 4 2 9 5 2" xfId="26908" xr:uid="{23C8E513-1CAE-478D-9A6B-918A51B86C39}"/>
    <cellStyle name="Note 4 2 9 5 2 2" xfId="45670" xr:uid="{3E3C36D7-9345-4E74-AD47-F8C425769BDD}"/>
    <cellStyle name="Note 4 2 9 5 3" xfId="17517" xr:uid="{E5597FB6-9E9A-45FB-8DC1-B594DBA8361D}"/>
    <cellStyle name="Note 4 2 9 5 4" xfId="36289" xr:uid="{58FE9327-33B0-4998-86C5-842A8C2F561B}"/>
    <cellStyle name="Note 4 2 9 6" xfId="9603" xr:uid="{16657395-B86A-46E4-9385-FB892781AD8E}"/>
    <cellStyle name="Note 4 2 9 6 2" xfId="28459" xr:uid="{671DAC13-8F30-4F02-9C28-0BB0697B3790}"/>
    <cellStyle name="Note 4 2 9 6 2 2" xfId="47221" xr:uid="{94E5DAA3-839A-4742-92A0-5FE14ADE6C19}"/>
    <cellStyle name="Note 4 2 9 6 3" xfId="19068" xr:uid="{FC12ADBF-6794-4DDA-9DB1-68E919BED8B8}"/>
    <cellStyle name="Note 4 2 9 6 4" xfId="37840" xr:uid="{3B21599E-ABDC-43CC-BDA2-C6E1123EBC64}"/>
    <cellStyle name="Note 4 2 9 7" xfId="23053" xr:uid="{FCB50004-6D52-4788-A38F-8534238500FA}"/>
    <cellStyle name="Note 4 2 9 7 2" xfId="41817" xr:uid="{4A2BCAA8-4C1F-49C8-9B1A-6136ABF0BFB5}"/>
    <cellStyle name="Note 4 2 9 8" xfId="13662" xr:uid="{4DB85705-5F9F-48AC-B547-13ED8F62E8BE}"/>
    <cellStyle name="Note 4 2 9 9" xfId="32436" xr:uid="{C51033E8-053B-400B-ADAD-F0A01DA66ED4}"/>
    <cellStyle name="Note 4 20" xfId="804" xr:uid="{D8126F9A-5878-4588-8740-60370008EC2F}"/>
    <cellStyle name="Note 4 3" xfId="1095" xr:uid="{CF44F7EF-E289-494F-9BC2-12189A0FEAE8}"/>
    <cellStyle name="Note 4 3 10" xfId="13663" xr:uid="{4906ECC7-B50E-44F7-B054-E6555A0E1C3F}"/>
    <cellStyle name="Note 4 3 11" xfId="32437" xr:uid="{1C71BA73-94BA-4F60-BC56-CDAE72ECE12A}"/>
    <cellStyle name="Note 4 3 12" xfId="51953" xr:uid="{C5B57B10-427D-4DDB-A329-A1AF61281340}"/>
    <cellStyle name="Note 4 3 13" xfId="4007" xr:uid="{4E6C0DC9-F18E-4857-B5A2-4DFCB0F8D264}"/>
    <cellStyle name="Note 4 3 14" xfId="58413" xr:uid="{D2C4AFAB-F589-4D0A-8E72-05D30BE8EB14}"/>
    <cellStyle name="Note 4 3 2" xfId="1191" xr:uid="{269A01CD-5E9B-4E6A-9426-7B54855ECBF5}"/>
    <cellStyle name="Note 4 3 2 10" xfId="51954" xr:uid="{7CC660A7-A6C5-42C6-A7FF-0C45AD215DC5}"/>
    <cellStyle name="Note 4 3 2 11" xfId="4008" xr:uid="{C36B4C66-114F-4112-B290-A423D4FB55C3}"/>
    <cellStyle name="Note 4 3 2 12" xfId="59977" xr:uid="{B8AF5B65-DEE6-492B-8BE3-74D0B7DAD64A}"/>
    <cellStyle name="Note 4 3 2 2" xfId="1397" xr:uid="{82A8E44B-A998-4060-83F5-20F7B0846B2C}"/>
    <cellStyle name="Note 4 3 2 2 10" xfId="59978" xr:uid="{6F7A203C-8680-4396-9F10-1CB5222EADC9}"/>
    <cellStyle name="Note 4 3 2 2 2" xfId="2055" xr:uid="{4DCD5700-C025-4844-94BD-1FB95731AD02}"/>
    <cellStyle name="Note 4 3 2 2 2 2" xfId="12827" xr:uid="{BF0980E1-FC2B-45D2-896A-1A2ECAA1C8F4}"/>
    <cellStyle name="Note 4 3 2 2 2 2 2" xfId="31613" xr:uid="{87239245-6269-4521-A3C5-42E6E0D7D601}"/>
    <cellStyle name="Note 4 3 2 2 2 2 2 2" xfId="50375" xr:uid="{6F77D71B-3699-414D-B8C0-F300AB983003}"/>
    <cellStyle name="Note 4 3 2 2 2 2 3" xfId="22222" xr:uid="{6FF30E28-01F7-4C08-80D9-4809A6AD01D3}"/>
    <cellStyle name="Note 4 3 2 2 2 2 4" xfId="40994" xr:uid="{D7622C79-651F-4871-8E68-7AD743B9A3BB}"/>
    <cellStyle name="Note 4 3 2 2 2 3" xfId="26912" xr:uid="{F84CD742-B000-43E9-9BE0-2D4F130AAFEC}"/>
    <cellStyle name="Note 4 3 2 2 2 3 2" xfId="45674" xr:uid="{58B00AA5-B910-4B84-AC0D-309A6660EC8B}"/>
    <cellStyle name="Note 4 3 2 2 2 4" xfId="17521" xr:uid="{5171FE6C-ADF1-4074-A74B-B2A15D2CFDDD}"/>
    <cellStyle name="Note 4 3 2 2 2 5" xfId="36293" xr:uid="{7479EBEB-A43E-44F7-B275-0A58135C3ADA}"/>
    <cellStyle name="Note 4 3 2 2 2 6" xfId="55105" xr:uid="{B1742E46-234A-4026-B20E-6CA7688FF0C3}"/>
    <cellStyle name="Note 4 3 2 2 2 7" xfId="7879" xr:uid="{BABB453B-E62D-486C-BF3B-A220C70C5920}"/>
    <cellStyle name="Note 4 3 2 2 3" xfId="12828" xr:uid="{2CEFBA88-34EA-4886-9A92-589971B2205F}"/>
    <cellStyle name="Note 4 3 2 2 3 2" xfId="31614" xr:uid="{48FDD2D3-90F0-4C19-A89D-D89C6B8AEA93}"/>
    <cellStyle name="Note 4 3 2 2 3 2 2" xfId="50376" xr:uid="{A1941EAD-AC91-4BD8-B596-707CF92A086E}"/>
    <cellStyle name="Note 4 3 2 2 3 3" xfId="22223" xr:uid="{D31C34E7-B217-40BA-9FF9-CB07BD5A998B}"/>
    <cellStyle name="Note 4 3 2 2 3 4" xfId="40995" xr:uid="{15651E6F-0ECC-4964-8625-A0974B26263A}"/>
    <cellStyle name="Note 4 3 2 2 3 5" xfId="55106" xr:uid="{EB99E997-98F2-4C87-829F-41462E50249F}"/>
    <cellStyle name="Note 4 3 2 2 3 6" xfId="62941" xr:uid="{F0F73BC3-E000-4852-A8C4-FA0E02C256CA}"/>
    <cellStyle name="Note 4 3 2 2 4" xfId="9607" xr:uid="{EC5E5945-4CA0-444F-A291-F4A901C531F7}"/>
    <cellStyle name="Note 4 3 2 2 4 2" xfId="28463" xr:uid="{95DEDDB0-F85A-4755-AF36-ED3E7FD70195}"/>
    <cellStyle name="Note 4 3 2 2 4 2 2" xfId="47225" xr:uid="{0CB294C0-D434-499B-9A9F-72EC2B599FB4}"/>
    <cellStyle name="Note 4 3 2 2 4 3" xfId="19072" xr:uid="{0A4E3712-4E38-48D9-B3D2-BC86539F9699}"/>
    <cellStyle name="Note 4 3 2 2 4 4" xfId="37844" xr:uid="{AF55404E-1DCB-41A7-8C2E-04C43F535170}"/>
    <cellStyle name="Note 4 3 2 2 5" xfId="24124" xr:uid="{A7034F66-E5B7-428C-B948-C512898A1D08}"/>
    <cellStyle name="Note 4 3 2 2 5 2" xfId="42887" xr:uid="{DD09D34F-7595-444E-A556-A868AC01405F}"/>
    <cellStyle name="Note 4 3 2 2 6" xfId="14733" xr:uid="{DCDB6A43-3EE3-41AA-B2DC-5EAE901BA22B}"/>
    <cellStyle name="Note 4 3 2 2 7" xfId="33506" xr:uid="{735B33D3-7D06-4155-AF6D-477ED0AB7757}"/>
    <cellStyle name="Note 4 3 2 2 8" xfId="51955" xr:uid="{DC7F3CB6-DDDD-4E5B-A230-6E70B6B99114}"/>
    <cellStyle name="Note 4 3 2 2 9" xfId="5077" xr:uid="{24796C10-6E0A-4FED-AE77-1F60D41EFD73}"/>
    <cellStyle name="Note 4 3 2 3" xfId="1849" xr:uid="{605D4B38-531D-45C0-B499-EBCF205662F9}"/>
    <cellStyle name="Note 4 3 2 3 2" xfId="12829" xr:uid="{0BDE0D8F-3264-4E6F-89C3-81D5B8024F35}"/>
    <cellStyle name="Note 4 3 2 3 2 2" xfId="31615" xr:uid="{A33AC9FA-8EE4-4042-A53C-DC88E5AF3372}"/>
    <cellStyle name="Note 4 3 2 3 2 2 2" xfId="50377" xr:uid="{06CF9092-9F27-47DE-9DBD-EADBF9820238}"/>
    <cellStyle name="Note 4 3 2 3 2 3" xfId="22224" xr:uid="{39148911-EBEF-4682-95FA-8A190C3D7325}"/>
    <cellStyle name="Note 4 3 2 3 2 4" xfId="40996" xr:uid="{09B55AFD-A078-4ABB-848C-7732F7BF2216}"/>
    <cellStyle name="Note 4 3 2 3 3" xfId="24900" xr:uid="{DF500360-06E5-4B35-B9B0-2634A835F9AB}"/>
    <cellStyle name="Note 4 3 2 3 3 2" xfId="43662" xr:uid="{1CC0CF3C-6ECA-4F74-A17E-A3E4310D186F}"/>
    <cellStyle name="Note 4 3 2 3 4" xfId="15509" xr:uid="{4B5AC3A4-4E19-4E59-BF0F-3F0AC2A70F2B}"/>
    <cellStyle name="Note 4 3 2 3 5" xfId="34281" xr:uid="{29005E04-7AFF-4D9A-9C53-2314BB54ABCC}"/>
    <cellStyle name="Note 4 3 2 3 6" xfId="55107" xr:uid="{32AA727C-8E48-43FB-AEE0-C7602511F2FF}"/>
    <cellStyle name="Note 4 3 2 3 7" xfId="5853" xr:uid="{0FCA4F01-1D91-4B18-94AA-0115FE09D532}"/>
    <cellStyle name="Note 4 3 2 4" xfId="1643" xr:uid="{3DAD0E2A-C522-46D4-8468-AF16F30D6067}"/>
    <cellStyle name="Note 4 3 2 4 2" xfId="12830" xr:uid="{C1101356-6C52-4AE2-9316-56243793D162}"/>
    <cellStyle name="Note 4 3 2 4 2 2" xfId="31616" xr:uid="{8A107477-08C3-49E4-A326-607BFD6EE643}"/>
    <cellStyle name="Note 4 3 2 4 2 2 2" xfId="50378" xr:uid="{15DFFE67-250A-48CA-87DB-E739B3F22CD0}"/>
    <cellStyle name="Note 4 3 2 4 2 3" xfId="22225" xr:uid="{D545084B-FB5A-4719-B46F-E1CE0F8C034F}"/>
    <cellStyle name="Note 4 3 2 4 2 4" xfId="40997" xr:uid="{B641DC8E-14E7-4877-9995-27930733E69E}"/>
    <cellStyle name="Note 4 3 2 4 3" xfId="23349" xr:uid="{7915D03D-2C7D-46E3-942C-14BF564B946D}"/>
    <cellStyle name="Note 4 3 2 4 3 2" xfId="42112" xr:uid="{57672B82-CA0D-4F1E-A9DF-9FD53F20FACB}"/>
    <cellStyle name="Note 4 3 2 4 4" xfId="13958" xr:uid="{7BF1FB60-0E2B-420E-A821-BD6C72C0965D}"/>
    <cellStyle name="Note 4 3 2 4 5" xfId="32731" xr:uid="{D1236C9F-B39A-4B59-ADDE-DE74A818A800}"/>
    <cellStyle name="Note 4 3 2 4 6" xfId="55108" xr:uid="{81796A4D-4B33-4116-B150-F867DBFBDCD4}"/>
    <cellStyle name="Note 4 3 2 4 7" xfId="4302" xr:uid="{19E5B6A7-DDE0-4E8D-A2A2-091CA677FD87}"/>
    <cellStyle name="Note 4 3 2 5" xfId="7878" xr:uid="{6C7151C1-B522-42E9-9701-CB81927454CD}"/>
    <cellStyle name="Note 4 3 2 5 2" xfId="26911" xr:uid="{BF4B343C-4B14-4358-BC75-961D582640CB}"/>
    <cellStyle name="Note 4 3 2 5 2 2" xfId="45673" xr:uid="{D73D6952-49E4-4D8E-8978-8C0C7C36E9A2}"/>
    <cellStyle name="Note 4 3 2 5 3" xfId="17520" xr:uid="{E9E6D78E-6C00-4300-B31B-540C3A6B3A20}"/>
    <cellStyle name="Note 4 3 2 5 4" xfId="36292" xr:uid="{605ACE9F-C12D-4D63-BB8C-B70C1217C92E}"/>
    <cellStyle name="Note 4 3 2 6" xfId="9606" xr:uid="{95B1EC8C-D101-42AE-9A1A-A9328533F902}"/>
    <cellStyle name="Note 4 3 2 6 2" xfId="28462" xr:uid="{9C899064-C142-4666-9E5D-F8A33A795887}"/>
    <cellStyle name="Note 4 3 2 6 2 2" xfId="47224" xr:uid="{E0EE43DB-7F52-45AF-A46D-DB9140C32B8B}"/>
    <cellStyle name="Note 4 3 2 6 3" xfId="19071" xr:uid="{F0C00C06-551C-4A62-B5AE-0DCDD95CC327}"/>
    <cellStyle name="Note 4 3 2 6 4" xfId="37843" xr:uid="{77DC55A9-A97B-435F-A3DD-355E812C1D21}"/>
    <cellStyle name="Note 4 3 2 7" xfId="23055" xr:uid="{DB8B922A-38D0-4DF5-8AD4-362A557EB8DB}"/>
    <cellStyle name="Note 4 3 2 7 2" xfId="41819" xr:uid="{8C33FA0E-FB61-4E02-8668-2C36BDC7B5DA}"/>
    <cellStyle name="Note 4 3 2 8" xfId="13664" xr:uid="{C2ACF247-EB5D-4D59-826F-4E55B93A4CA0}"/>
    <cellStyle name="Note 4 3 2 9" xfId="32438" xr:uid="{18899DE8-5EEF-4C3A-A520-75CE84295457}"/>
    <cellStyle name="Note 4 3 3" xfId="1314" xr:uid="{DAD67B88-47E7-4E78-80E5-8F4390A8D192}"/>
    <cellStyle name="Note 4 3 3 10" xfId="51956" xr:uid="{8D41882F-4D11-4703-8426-F5EE768C0173}"/>
    <cellStyle name="Note 4 3 3 11" xfId="4009" xr:uid="{159A908D-E073-40DE-8AB0-AD8964758AB8}"/>
    <cellStyle name="Note 4 3 3 12" xfId="59979" xr:uid="{8951DCF8-5029-4BB7-B817-F3747EC1FFCC}"/>
    <cellStyle name="Note 4 3 3 2" xfId="1972" xr:uid="{DC65BFDB-B857-4665-8D1F-48D5FF9BE74A}"/>
    <cellStyle name="Note 4 3 3 2 10" xfId="59980" xr:uid="{01F36316-6AA3-443A-889C-8BF2BAF8EBA7}"/>
    <cellStyle name="Note 4 3 3 2 2" xfId="7881" xr:uid="{C7EA7D76-B5C3-43C4-A130-77FB88186B6E}"/>
    <cellStyle name="Note 4 3 3 2 2 2" xfId="12831" xr:uid="{9E6244B7-16CB-4CED-925A-05F4D5286BA9}"/>
    <cellStyle name="Note 4 3 3 2 2 2 2" xfId="31617" xr:uid="{CACC467C-A429-42B3-9B9F-92C8474B4E86}"/>
    <cellStyle name="Note 4 3 3 2 2 2 2 2" xfId="50379" xr:uid="{9D2E86A2-F35B-44DC-AE9B-BD12873B6F9F}"/>
    <cellStyle name="Note 4 3 3 2 2 2 3" xfId="22226" xr:uid="{EB6E41D5-946C-412B-A85F-DD87702CCED3}"/>
    <cellStyle name="Note 4 3 3 2 2 2 4" xfId="40998" xr:uid="{3AC5443F-4E63-4ABA-8539-1F8CD31F6234}"/>
    <cellStyle name="Note 4 3 3 2 2 3" xfId="26914" xr:uid="{B5750768-2240-4450-9BDA-8C7ED0BD0421}"/>
    <cellStyle name="Note 4 3 3 2 2 3 2" xfId="45676" xr:uid="{18A95293-02C3-4527-9BC2-E7E03B018DC1}"/>
    <cellStyle name="Note 4 3 3 2 2 4" xfId="17523" xr:uid="{51F29FFB-00DE-4789-9986-2475A12E94C8}"/>
    <cellStyle name="Note 4 3 3 2 2 5" xfId="36295" xr:uid="{FE1CDC4D-65FC-4EFB-8760-B245699D8955}"/>
    <cellStyle name="Note 4 3 3 2 2 6" xfId="55109" xr:uid="{9D22073F-F432-4777-B9AB-FF745B770740}"/>
    <cellStyle name="Note 4 3 3 2 2 7" xfId="62942" xr:uid="{A45C72DC-50DC-4B84-91F3-2A42370CBC2A}"/>
    <cellStyle name="Note 4 3 3 2 3" xfId="12832" xr:uid="{27A9EEFC-4134-47DD-A397-3B261941CC6C}"/>
    <cellStyle name="Note 4 3 3 2 3 2" xfId="31618" xr:uid="{70A3A289-D809-4946-865D-9A6D4330DBC2}"/>
    <cellStyle name="Note 4 3 3 2 3 2 2" xfId="50380" xr:uid="{1578306E-7083-4784-8EA8-5E4B6EDE9C97}"/>
    <cellStyle name="Note 4 3 3 2 3 3" xfId="22227" xr:uid="{28120FB7-DE0B-4367-991A-3B1C9C5FD7C6}"/>
    <cellStyle name="Note 4 3 3 2 3 4" xfId="40999" xr:uid="{E836B972-68CB-4041-8ED6-EB66BAD1078F}"/>
    <cellStyle name="Note 4 3 3 2 3 5" xfId="55110" xr:uid="{3F52E5B5-2B33-436E-A49E-BD5FB6A10D64}"/>
    <cellStyle name="Note 4 3 3 2 3 6" xfId="62943" xr:uid="{C1872BE9-96DE-4B34-89A6-D472DF7DEA3E}"/>
    <cellStyle name="Note 4 3 3 2 4" xfId="9609" xr:uid="{4BD08DA3-40A2-43D3-BD31-C57E91C32236}"/>
    <cellStyle name="Note 4 3 3 2 4 2" xfId="28465" xr:uid="{2FCCA44F-4DB2-4602-8D5B-5C31EC4D8693}"/>
    <cellStyle name="Note 4 3 3 2 4 2 2" xfId="47227" xr:uid="{701BC03B-733D-4C7B-8D05-26B94B39905F}"/>
    <cellStyle name="Note 4 3 3 2 4 3" xfId="19074" xr:uid="{DD0AADD9-9A41-4D1B-92BB-9964C507DF40}"/>
    <cellStyle name="Note 4 3 3 2 4 4" xfId="37846" xr:uid="{22900B5B-F146-49A8-8B95-34529D61A8D8}"/>
    <cellStyle name="Note 4 3 3 2 5" xfId="24342" xr:uid="{51FA9757-F485-475F-BC9A-F6EE41D828ED}"/>
    <cellStyle name="Note 4 3 3 2 5 2" xfId="43105" xr:uid="{5335B705-81FA-45C6-A51C-77A3A87E2C67}"/>
    <cellStyle name="Note 4 3 3 2 6" xfId="14951" xr:uid="{62E90AF5-8F4C-4C42-97CC-0C9D574724A7}"/>
    <cellStyle name="Note 4 3 3 2 7" xfId="33724" xr:uid="{99333DFD-AE2D-4BC8-BA48-4799D48615D2}"/>
    <cellStyle name="Note 4 3 3 2 8" xfId="51957" xr:uid="{E0BCB35E-BC89-43B9-8418-77FE7F639D3A}"/>
    <cellStyle name="Note 4 3 3 2 9" xfId="5295" xr:uid="{1789896E-4632-4602-9F06-874932781905}"/>
    <cellStyle name="Note 4 3 3 3" xfId="6071" xr:uid="{ED7413FB-9081-491F-B583-324E23038021}"/>
    <cellStyle name="Note 4 3 3 3 2" xfId="12833" xr:uid="{BB33A912-0944-4075-B716-7B143A07E1FD}"/>
    <cellStyle name="Note 4 3 3 3 2 2" xfId="31619" xr:uid="{627515F5-A9C6-412C-9C51-7E5B4F61D6B2}"/>
    <cellStyle name="Note 4 3 3 3 2 2 2" xfId="50381" xr:uid="{905389D4-E085-414B-9A9A-12C6238C22DF}"/>
    <cellStyle name="Note 4 3 3 3 2 3" xfId="22228" xr:uid="{47E75C9A-127F-4FC0-A67B-5FD315CF2328}"/>
    <cellStyle name="Note 4 3 3 3 2 4" xfId="41000" xr:uid="{1A50D603-7AF9-433E-A799-48B4BB20C142}"/>
    <cellStyle name="Note 4 3 3 3 3" xfId="25118" xr:uid="{CF1831BD-C1A5-487E-AFE1-6724C2E58917}"/>
    <cellStyle name="Note 4 3 3 3 3 2" xfId="43880" xr:uid="{59703E37-D64B-4135-860E-CEC8F64126AF}"/>
    <cellStyle name="Note 4 3 3 3 4" xfId="15727" xr:uid="{6659ADD3-7B6B-4EB4-AF35-0646A3B4E72D}"/>
    <cellStyle name="Note 4 3 3 3 5" xfId="34499" xr:uid="{6983229C-A8E4-4594-AA3A-E756FE7407A2}"/>
    <cellStyle name="Note 4 3 3 3 6" xfId="55111" xr:uid="{B7B3B690-EA82-495A-81A9-1AE694F07F21}"/>
    <cellStyle name="Note 4 3 3 3 7" xfId="62944" xr:uid="{A2C84C65-2B67-4396-AD70-3E2F9B09DFE3}"/>
    <cellStyle name="Note 4 3 3 4" xfId="4520" xr:uid="{821EC3DD-6DB8-464F-AEB5-C94F0E23E271}"/>
    <cellStyle name="Note 4 3 3 4 2" xfId="12834" xr:uid="{859B8E8E-8E97-47D4-94C6-B24241D6AFFE}"/>
    <cellStyle name="Note 4 3 3 4 2 2" xfId="31620" xr:uid="{95B8C363-7431-4DEF-A313-9B37F3F4FA5D}"/>
    <cellStyle name="Note 4 3 3 4 2 2 2" xfId="50382" xr:uid="{19E173FD-747B-4A03-BF43-DF61A08A5933}"/>
    <cellStyle name="Note 4 3 3 4 2 3" xfId="22229" xr:uid="{3EB08E01-B2C2-4ECD-92A6-FA4328D8E78E}"/>
    <cellStyle name="Note 4 3 3 4 2 4" xfId="41001" xr:uid="{9926704F-EF29-4C46-8418-81C596047BE0}"/>
    <cellStyle name="Note 4 3 3 4 3" xfId="23567" xr:uid="{15A27A6E-47B2-4804-90CE-907828A12E44}"/>
    <cellStyle name="Note 4 3 3 4 3 2" xfId="42330" xr:uid="{11D74909-13AE-4B3C-8A48-D4634D736F91}"/>
    <cellStyle name="Note 4 3 3 4 4" xfId="14176" xr:uid="{44A7739F-7BE2-4262-8D18-93CD9855F6BC}"/>
    <cellStyle name="Note 4 3 3 4 5" xfId="32949" xr:uid="{2A362A07-2E23-4D97-9820-413EB9313C30}"/>
    <cellStyle name="Note 4 3 3 4 6" xfId="55112" xr:uid="{478793BE-48C8-4626-9A7F-0046233EAEB5}"/>
    <cellStyle name="Note 4 3 3 4 7" xfId="62945" xr:uid="{8C75C73E-2B6B-411F-AE31-23548C149923}"/>
    <cellStyle name="Note 4 3 3 5" xfId="7880" xr:uid="{D4C9B344-5946-48C2-A5BF-FE07CCF505F6}"/>
    <cellStyle name="Note 4 3 3 5 2" xfId="26913" xr:uid="{EFCE0936-A01D-477B-BF8A-2E92BAB043B2}"/>
    <cellStyle name="Note 4 3 3 5 2 2" xfId="45675" xr:uid="{F7DCD846-55FA-4A08-ABAB-726DCF975385}"/>
    <cellStyle name="Note 4 3 3 5 3" xfId="17522" xr:uid="{BB210868-FC24-4C82-9469-58A0B9C98EBD}"/>
    <cellStyle name="Note 4 3 3 5 4" xfId="36294" xr:uid="{10068BFA-28A5-45D8-955B-2117CCB7C4B1}"/>
    <cellStyle name="Note 4 3 3 6" xfId="9608" xr:uid="{33D489E9-33A2-4C38-8FA4-828934274E7C}"/>
    <cellStyle name="Note 4 3 3 6 2" xfId="28464" xr:uid="{FCDFDCDA-C62C-433E-823B-15A0CABE6B4C}"/>
    <cellStyle name="Note 4 3 3 6 2 2" xfId="47226" xr:uid="{5BCF1068-703D-44C8-A6D0-D5243F10D29F}"/>
    <cellStyle name="Note 4 3 3 6 3" xfId="19073" xr:uid="{F4EA0805-642E-4E43-9728-297EF82F7027}"/>
    <cellStyle name="Note 4 3 3 6 4" xfId="37845" xr:uid="{460B789E-66A8-48F1-A797-4105565EB5D3}"/>
    <cellStyle name="Note 4 3 3 7" xfId="23056" xr:uid="{0C0DA39E-8010-420E-88E5-BC984482AA0D}"/>
    <cellStyle name="Note 4 3 3 7 2" xfId="41820" xr:uid="{EBFC6372-6113-4956-9C29-5B4911CBAB1B}"/>
    <cellStyle name="Note 4 3 3 8" xfId="13665" xr:uid="{CCE63714-58FD-4000-B0E0-80B6044800A1}"/>
    <cellStyle name="Note 4 3 3 9" xfId="32439" xr:uid="{91CFF036-AD0E-49C2-ABC7-442CF1A38253}"/>
    <cellStyle name="Note 4 3 4" xfId="1766" xr:uid="{5F531629-44EF-43CB-A039-D37C608BEC0F}"/>
    <cellStyle name="Note 4 3 4 10" xfId="59981" xr:uid="{7F1472B3-8288-417A-A4EB-D9F024460E57}"/>
    <cellStyle name="Note 4 3 4 2" xfId="7882" xr:uid="{D995DFF7-1A10-4FA1-AE54-F15F491ECD08}"/>
    <cellStyle name="Note 4 3 4 2 2" xfId="12835" xr:uid="{460D6183-353D-4052-A5EB-2D59811A28DE}"/>
    <cellStyle name="Note 4 3 4 2 2 2" xfId="31621" xr:uid="{D8AD0B5B-C44E-4E55-A139-1330B3991049}"/>
    <cellStyle name="Note 4 3 4 2 2 2 2" xfId="50383" xr:uid="{AB8DEEF8-594D-4F9C-A46C-BA61629E436E}"/>
    <cellStyle name="Note 4 3 4 2 2 3" xfId="22230" xr:uid="{3B4D3435-4FD6-4E5F-B142-F5624EEBCA89}"/>
    <cellStyle name="Note 4 3 4 2 2 4" xfId="41002" xr:uid="{1396027A-7B29-4F74-9FFA-0A444462D0F0}"/>
    <cellStyle name="Note 4 3 4 2 3" xfId="26915" xr:uid="{4DF1B4F5-B2B2-437A-AE60-5F6D7A0A3EF4}"/>
    <cellStyle name="Note 4 3 4 2 3 2" xfId="45677" xr:uid="{7370568A-D31F-45A7-8F27-9C47D3864FE5}"/>
    <cellStyle name="Note 4 3 4 2 4" xfId="17524" xr:uid="{3B41DBE7-0F42-4851-A383-AF2CBE4294BE}"/>
    <cellStyle name="Note 4 3 4 2 5" xfId="36296" xr:uid="{44E32C6F-B636-4DA1-B816-412589A45813}"/>
    <cellStyle name="Note 4 3 4 2 6" xfId="55113" xr:uid="{FA97D593-D31F-4A94-847D-14BB970F3263}"/>
    <cellStyle name="Note 4 3 4 2 7" xfId="62946" xr:uid="{28BB1536-39A7-426F-B1B5-66F307091917}"/>
    <cellStyle name="Note 4 3 4 3" xfId="12836" xr:uid="{7274A673-5BC2-4F99-A3BE-DA4823D100EA}"/>
    <cellStyle name="Note 4 3 4 3 2" xfId="31622" xr:uid="{CF0542A1-AC3A-44DF-9FD1-5ADEC9098868}"/>
    <cellStyle name="Note 4 3 4 3 2 2" xfId="50384" xr:uid="{47FF1419-AEDF-4F70-96EB-0BDA1D263805}"/>
    <cellStyle name="Note 4 3 4 3 3" xfId="22231" xr:uid="{E3BFCA90-D55B-43BD-9FDF-E25305D3D50E}"/>
    <cellStyle name="Note 4 3 4 3 4" xfId="41003" xr:uid="{65301836-0968-4ED0-9478-FF861CEB1A21}"/>
    <cellStyle name="Note 4 3 4 3 5" xfId="55114" xr:uid="{5CB22F95-62A8-47FD-A1A1-E8B0A4B82C3D}"/>
    <cellStyle name="Note 4 3 4 3 6" xfId="62947" xr:uid="{B475A1C0-6DCB-4BCF-85BC-9C91C9B16B6A}"/>
    <cellStyle name="Note 4 3 4 4" xfId="9610" xr:uid="{BC2277F4-6FD1-4F4F-93DE-38483185CC71}"/>
    <cellStyle name="Note 4 3 4 4 2" xfId="28466" xr:uid="{15F34163-0025-412E-AB0D-AD9368722EE3}"/>
    <cellStyle name="Note 4 3 4 4 2 2" xfId="47228" xr:uid="{096839AE-9709-445E-B519-09F82E629A09}"/>
    <cellStyle name="Note 4 3 4 4 3" xfId="19075" xr:uid="{D23FD9ED-5F1C-47E8-9A05-EB6AAA394579}"/>
    <cellStyle name="Note 4 3 4 4 4" xfId="37847" xr:uid="{E1E03FDB-0641-4666-8669-E7D7510AB76F}"/>
    <cellStyle name="Note 4 3 4 5" xfId="23909" xr:uid="{8CF094D0-2EDE-4CFF-9E06-3D28958D825F}"/>
    <cellStyle name="Note 4 3 4 5 2" xfId="42672" xr:uid="{2683EBD3-9533-467C-9BC3-33E76E137F17}"/>
    <cellStyle name="Note 4 3 4 6" xfId="14518" xr:uid="{AFC3DDA6-F8D2-420F-A80A-5345DEDB4C9D}"/>
    <cellStyle name="Note 4 3 4 7" xfId="33291" xr:uid="{A40F082D-BD89-4F45-AC7A-863DB43809CD}"/>
    <cellStyle name="Note 4 3 4 8" xfId="51958" xr:uid="{AE513DE1-D459-4808-BA8A-E519A6930BC7}"/>
    <cellStyle name="Note 4 3 4 9" xfId="4862" xr:uid="{0F9B54FA-16EF-4DAB-B373-83EFF9998341}"/>
    <cellStyle name="Note 4 3 5" xfId="1560" xr:uid="{FEAE04B1-14E6-44C5-9928-FEFE609F4B15}"/>
    <cellStyle name="Note 4 3 5 2" xfId="12837" xr:uid="{A37628C3-001B-420F-9618-A9F0F18B6775}"/>
    <cellStyle name="Note 4 3 5 2 2" xfId="31623" xr:uid="{47E310D7-48A9-4FC6-B6CA-CE51A110E8D6}"/>
    <cellStyle name="Note 4 3 5 2 2 2" xfId="50385" xr:uid="{1C79A22D-35D1-4575-8509-F7E93A0D9D8A}"/>
    <cellStyle name="Note 4 3 5 2 3" xfId="22232" xr:uid="{E9775556-4507-44EF-A671-36C0E69FF1C3}"/>
    <cellStyle name="Note 4 3 5 2 4" xfId="41004" xr:uid="{11C2BB59-94EE-431B-AFFD-FFADDA8A4AFE}"/>
    <cellStyle name="Note 4 3 5 3" xfId="24685" xr:uid="{5001C1D4-BEAD-41E4-A3C9-142B85CC70C3}"/>
    <cellStyle name="Note 4 3 5 3 2" xfId="43447" xr:uid="{F8BEB1B8-63A7-42BB-9E58-304CB93B1F9B}"/>
    <cellStyle name="Note 4 3 5 4" xfId="15294" xr:uid="{42F91BE0-D30C-4E1F-9888-F76251EE3A15}"/>
    <cellStyle name="Note 4 3 5 5" xfId="34066" xr:uid="{58F831E5-CD43-4E82-8695-8DB62D5172D5}"/>
    <cellStyle name="Note 4 3 5 6" xfId="55115" xr:uid="{DF2011CA-0899-4D71-8408-AD0DE8C96745}"/>
    <cellStyle name="Note 4 3 5 7" xfId="5638" xr:uid="{ECA96C4A-EEFF-45D1-A00B-F9EC3852DE84}"/>
    <cellStyle name="Note 4 3 6" xfId="4087" xr:uid="{69FEC025-06A0-4642-B758-3CC71D687D33}"/>
    <cellStyle name="Note 4 3 6 2" xfId="12838" xr:uid="{DB98793C-941F-4A2A-BFAC-C42648A40A96}"/>
    <cellStyle name="Note 4 3 6 2 2" xfId="31624" xr:uid="{263E99E8-A8B3-488B-8AA7-44CAE1A2CB23}"/>
    <cellStyle name="Note 4 3 6 2 2 2" xfId="50386" xr:uid="{A88A9E06-06A4-49DF-883B-97966BE9F92A}"/>
    <cellStyle name="Note 4 3 6 2 3" xfId="22233" xr:uid="{CCF63FCE-F84E-4B02-A77D-88BA53D74514}"/>
    <cellStyle name="Note 4 3 6 2 4" xfId="41005" xr:uid="{B284EBFF-3A25-4003-A7A8-4E1B1898AA4B}"/>
    <cellStyle name="Note 4 3 6 3" xfId="23134" xr:uid="{E602AD19-3B03-4AAD-BB66-11181F1546DA}"/>
    <cellStyle name="Note 4 3 6 3 2" xfId="41897" xr:uid="{F2CEDEEB-CF5D-4BBA-9DF4-3E491D3DECD7}"/>
    <cellStyle name="Note 4 3 6 4" xfId="13743" xr:uid="{FDCBC1CE-8FBE-4A13-93E8-49109303018C}"/>
    <cellStyle name="Note 4 3 6 5" xfId="32516" xr:uid="{E78877DE-042B-44C1-9229-230B131C842A}"/>
    <cellStyle name="Note 4 3 6 6" xfId="55116" xr:uid="{12539E17-F26B-4AF9-83F9-3F015D81B08B}"/>
    <cellStyle name="Note 4 3 6 7" xfId="62948" xr:uid="{447776AC-CC38-485A-A2F6-F8BF16317DA6}"/>
    <cellStyle name="Note 4 3 7" xfId="7877" xr:uid="{3DF8716A-A763-4C39-B2CD-8039CC155BF6}"/>
    <cellStyle name="Note 4 3 7 2" xfId="26910" xr:uid="{75A853A4-6D25-4AD3-BF62-8B1EAF59D0DE}"/>
    <cellStyle name="Note 4 3 7 2 2" xfId="45672" xr:uid="{12C6C7C9-9323-43FF-BFCF-3566B36F4739}"/>
    <cellStyle name="Note 4 3 7 3" xfId="17519" xr:uid="{7D0351D9-B5C8-41FB-AE20-F66D0866EC2E}"/>
    <cellStyle name="Note 4 3 7 4" xfId="36291" xr:uid="{C331720E-363F-467E-83A2-B8A1806B5232}"/>
    <cellStyle name="Note 4 3 8" xfId="9605" xr:uid="{354045EC-6163-440C-9BD9-1D7CC3B76EAB}"/>
    <cellStyle name="Note 4 3 8 2" xfId="28461" xr:uid="{5227740B-F87C-49E8-BE93-3E69C2E4FAD2}"/>
    <cellStyle name="Note 4 3 8 2 2" xfId="47223" xr:uid="{8EF2B072-4348-497A-9769-A49C7A824B13}"/>
    <cellStyle name="Note 4 3 8 3" xfId="19070" xr:uid="{099FE51C-E5CA-41F1-B6B8-6FDC25DC9C45}"/>
    <cellStyle name="Note 4 3 8 4" xfId="37842" xr:uid="{E1A3CE25-E5F0-49F5-BC12-8AC117271CCD}"/>
    <cellStyle name="Note 4 3 9" xfId="23054" xr:uid="{BF3DF92A-B544-456E-8E49-39E8E58D1632}"/>
    <cellStyle name="Note 4 3 9 2" xfId="41818" xr:uid="{94B6EF25-5328-4CCD-BB98-F92CEB95944C}"/>
    <cellStyle name="Note 4 4" xfId="1115" xr:uid="{3EAD6ED7-F1AE-4CE7-8ED7-09641D301CE9}"/>
    <cellStyle name="Note 4 4 10" xfId="13666" xr:uid="{B97AAA4E-653D-45FE-9FA7-38281DDD112A}"/>
    <cellStyle name="Note 4 4 11" xfId="32440" xr:uid="{C736FDCB-76C3-419E-89E6-D1AE7521EDB9}"/>
    <cellStyle name="Note 4 4 12" xfId="51959" xr:uid="{7EDF0E2C-AEAC-4DFE-BA0F-52D2CC77C52A}"/>
    <cellStyle name="Note 4 4 13" xfId="4010" xr:uid="{35EFAC4D-4A78-49D2-A2EB-488D8863E3A4}"/>
    <cellStyle name="Note 4 4 14" xfId="58414" xr:uid="{1DECB73C-81E7-4B17-B542-FEB349C3B25F}"/>
    <cellStyle name="Note 4 4 2" xfId="1211" xr:uid="{0929DEC2-120F-46A9-98D9-DC9A31FFF30B}"/>
    <cellStyle name="Note 4 4 2 10" xfId="51960" xr:uid="{488394B4-3791-4D5D-9ADE-959E42558E0A}"/>
    <cellStyle name="Note 4 4 2 11" xfId="4011" xr:uid="{564ED94D-BD6F-4993-B925-B1729AD8822C}"/>
    <cellStyle name="Note 4 4 2 12" xfId="59982" xr:uid="{B46D00AF-838E-4D97-A2AB-39099606E2A9}"/>
    <cellStyle name="Note 4 4 2 2" xfId="1417" xr:uid="{1531779F-7644-4C6C-A10A-D81F7682F0A1}"/>
    <cellStyle name="Note 4 4 2 2 10" xfId="59983" xr:uid="{43BEA817-143D-422A-B581-49F2769770EE}"/>
    <cellStyle name="Note 4 4 2 2 2" xfId="2075" xr:uid="{D4E5C037-99A3-476A-A5BB-9EFD63661A54}"/>
    <cellStyle name="Note 4 4 2 2 2 2" xfId="12839" xr:uid="{B3297F5A-6D62-40A6-8531-FAF147A27F46}"/>
    <cellStyle name="Note 4 4 2 2 2 2 2" xfId="31625" xr:uid="{712E2391-0F42-4102-8E0C-3F06165203AF}"/>
    <cellStyle name="Note 4 4 2 2 2 2 2 2" xfId="50387" xr:uid="{AE005955-CFA0-4D6C-AD4B-76091D73BB5A}"/>
    <cellStyle name="Note 4 4 2 2 2 2 3" xfId="22234" xr:uid="{3A5EBB04-69B7-46EE-A012-D49D16F6FD1D}"/>
    <cellStyle name="Note 4 4 2 2 2 2 4" xfId="41006" xr:uid="{5EA6CD5B-F308-4759-8D6B-33EC7EBBE562}"/>
    <cellStyle name="Note 4 4 2 2 2 3" xfId="26918" xr:uid="{32B3557E-A6F3-48DB-8FCF-E636F460F56D}"/>
    <cellStyle name="Note 4 4 2 2 2 3 2" xfId="45680" xr:uid="{35069374-91AE-43E6-934D-8946067730C3}"/>
    <cellStyle name="Note 4 4 2 2 2 4" xfId="17527" xr:uid="{786EF006-BBF5-4F8B-BBC5-784ECC7458F7}"/>
    <cellStyle name="Note 4 4 2 2 2 5" xfId="36299" xr:uid="{07FD5AB5-BC76-4011-BE50-AD8BBB8FAB3B}"/>
    <cellStyle name="Note 4 4 2 2 2 6" xfId="55117" xr:uid="{B6C7B865-E42B-48FC-ABDB-D8A2CCC2CF28}"/>
    <cellStyle name="Note 4 4 2 2 2 7" xfId="7885" xr:uid="{5E9C8534-D44B-4BDB-80A4-EC44B99E6C87}"/>
    <cellStyle name="Note 4 4 2 2 3" xfId="12840" xr:uid="{645CD43E-804F-4F14-87A3-4C39B7CD51C9}"/>
    <cellStyle name="Note 4 4 2 2 3 2" xfId="31626" xr:uid="{D65214C9-FC78-4C78-9464-29024A2360E7}"/>
    <cellStyle name="Note 4 4 2 2 3 2 2" xfId="50388" xr:uid="{D8209D7C-B5CF-4BE3-92EE-EEE1E56FCEB6}"/>
    <cellStyle name="Note 4 4 2 2 3 3" xfId="22235" xr:uid="{8BB3929D-F0B0-4BC3-8377-BA5FC0638FF4}"/>
    <cellStyle name="Note 4 4 2 2 3 4" xfId="41007" xr:uid="{A319F32D-7359-4FA8-85CC-44FD896F3134}"/>
    <cellStyle name="Note 4 4 2 2 3 5" xfId="55118" xr:uid="{E7DD5669-CDE2-457C-BB2E-B49C37EF7CBB}"/>
    <cellStyle name="Note 4 4 2 2 3 6" xfId="62949" xr:uid="{D4AE59E3-CD70-408D-8D6E-440305645832}"/>
    <cellStyle name="Note 4 4 2 2 4" xfId="9613" xr:uid="{5F9A4B06-702E-4A83-8C15-EB6CEDE861A6}"/>
    <cellStyle name="Note 4 4 2 2 4 2" xfId="28469" xr:uid="{203AB17E-6EF4-4A2C-8FCF-21EB9020856B}"/>
    <cellStyle name="Note 4 4 2 2 4 2 2" xfId="47231" xr:uid="{F7A25FA7-8F97-4ADE-821F-406A9C8DD120}"/>
    <cellStyle name="Note 4 4 2 2 4 3" xfId="19078" xr:uid="{DF6C0F23-A064-48B2-B44C-AAEF5A9CF29E}"/>
    <cellStyle name="Note 4 4 2 2 4 4" xfId="37850" xr:uid="{076A3CF4-CBE4-4356-9AC4-72FDA672B14F}"/>
    <cellStyle name="Note 4 4 2 2 5" xfId="24167" xr:uid="{BED42996-BCB6-4619-BEB0-8E1ADBB5A570}"/>
    <cellStyle name="Note 4 4 2 2 5 2" xfId="42930" xr:uid="{455CE071-47C1-4C2E-BC1A-DF57134A3B3F}"/>
    <cellStyle name="Note 4 4 2 2 6" xfId="14776" xr:uid="{8437A346-6297-4E7E-8244-9900331C96CC}"/>
    <cellStyle name="Note 4 4 2 2 7" xfId="33549" xr:uid="{F3DFEBDC-BF60-44E0-99FA-6B1DF0EBB1DC}"/>
    <cellStyle name="Note 4 4 2 2 8" xfId="51961" xr:uid="{87CC66F6-5987-4DC3-A914-91DC00BC2B03}"/>
    <cellStyle name="Note 4 4 2 2 9" xfId="5120" xr:uid="{836F72B6-D503-4975-BA27-361221748FFE}"/>
    <cellStyle name="Note 4 4 2 3" xfId="1869" xr:uid="{F2B1AF55-B9BD-4758-AE6B-4FA3C42D285F}"/>
    <cellStyle name="Note 4 4 2 3 2" xfId="12841" xr:uid="{E3AB9392-A56D-4270-A9DE-91BC2DAB1489}"/>
    <cellStyle name="Note 4 4 2 3 2 2" xfId="31627" xr:uid="{8089D695-1611-4F10-8B7F-D91D09545D39}"/>
    <cellStyle name="Note 4 4 2 3 2 2 2" xfId="50389" xr:uid="{5DDEF4D9-4063-40B7-AC18-E52374179B0D}"/>
    <cellStyle name="Note 4 4 2 3 2 3" xfId="22236" xr:uid="{30B8ED31-F0A8-4BF0-AC4F-B9E43B1603A7}"/>
    <cellStyle name="Note 4 4 2 3 2 4" xfId="41008" xr:uid="{19499BD7-3015-4B97-8A43-15BF37D2060B}"/>
    <cellStyle name="Note 4 4 2 3 3" xfId="24943" xr:uid="{03A9F490-083C-4C55-9E67-194D352B8E46}"/>
    <cellStyle name="Note 4 4 2 3 3 2" xfId="43705" xr:uid="{2F3ADD9F-1840-4DF0-8FD5-3AF035F72E30}"/>
    <cellStyle name="Note 4 4 2 3 4" xfId="15552" xr:uid="{2472A220-BE9B-486B-BCF9-64F00C851D86}"/>
    <cellStyle name="Note 4 4 2 3 5" xfId="34324" xr:uid="{9A411652-4FE6-4523-AFEF-F122D73A667F}"/>
    <cellStyle name="Note 4 4 2 3 6" xfId="55119" xr:uid="{0679BF2D-A402-4C09-8CC1-A807F0681321}"/>
    <cellStyle name="Note 4 4 2 3 7" xfId="5896" xr:uid="{5CAB45D8-DE3F-4759-833F-5C72E7A93BF6}"/>
    <cellStyle name="Note 4 4 2 4" xfId="1663" xr:uid="{5A55E8F9-6BF9-4320-A377-3F4DACCD23A6}"/>
    <cellStyle name="Note 4 4 2 4 2" xfId="12842" xr:uid="{2E1260CB-EA19-4ABB-AA78-D79D1D19AA44}"/>
    <cellStyle name="Note 4 4 2 4 2 2" xfId="31628" xr:uid="{59236A1D-CC22-44C0-807A-37011C3B87E9}"/>
    <cellStyle name="Note 4 4 2 4 2 2 2" xfId="50390" xr:uid="{D22C9E53-B9F7-4EED-ABB3-09145631663C}"/>
    <cellStyle name="Note 4 4 2 4 2 3" xfId="22237" xr:uid="{03C2D2CE-4003-4D30-9F8D-D0167FCBF06A}"/>
    <cellStyle name="Note 4 4 2 4 2 4" xfId="41009" xr:uid="{8B8F62A5-653C-4A75-B505-55552F158B1C}"/>
    <cellStyle name="Note 4 4 2 4 3" xfId="23392" xr:uid="{13415375-5747-4078-9C6C-7AD5A8DC3CA0}"/>
    <cellStyle name="Note 4 4 2 4 3 2" xfId="42155" xr:uid="{06E74965-50E1-4B18-B8A8-C3D2DB552592}"/>
    <cellStyle name="Note 4 4 2 4 4" xfId="14001" xr:uid="{E7240256-1508-4B03-8B44-B8366CBF691B}"/>
    <cellStyle name="Note 4 4 2 4 5" xfId="32774" xr:uid="{EA52070A-0F9D-4D19-A70D-44FC800BA420}"/>
    <cellStyle name="Note 4 4 2 4 6" xfId="55120" xr:uid="{B77C44FE-B92D-4FC7-AE41-C2B7F245F8ED}"/>
    <cellStyle name="Note 4 4 2 4 7" xfId="4345" xr:uid="{CF5F23A0-1450-4AB4-A73C-AF3C19B4C0C6}"/>
    <cellStyle name="Note 4 4 2 5" xfId="7884" xr:uid="{0278EFE7-3634-413F-9D9D-EE6B67365C22}"/>
    <cellStyle name="Note 4 4 2 5 2" xfId="26917" xr:uid="{62311915-BB5B-4DD3-B933-9F320092D440}"/>
    <cellStyle name="Note 4 4 2 5 2 2" xfId="45679" xr:uid="{C563581C-F3D6-4988-996F-18ED10CAF12B}"/>
    <cellStyle name="Note 4 4 2 5 3" xfId="17526" xr:uid="{0CC41793-0BE2-48E8-A20F-1CD35C5BF859}"/>
    <cellStyle name="Note 4 4 2 5 4" xfId="36298" xr:uid="{A621EAE1-0F4E-4C61-A976-A385815533C2}"/>
    <cellStyle name="Note 4 4 2 6" xfId="9612" xr:uid="{0A50D66D-CD9E-49C7-AEF9-A9D2B9D90339}"/>
    <cellStyle name="Note 4 4 2 6 2" xfId="28468" xr:uid="{438BB93E-EE4F-4601-B55F-7F4898520B87}"/>
    <cellStyle name="Note 4 4 2 6 2 2" xfId="47230" xr:uid="{56422524-E4BE-4AED-B2A8-020792D94D94}"/>
    <cellStyle name="Note 4 4 2 6 3" xfId="19077" xr:uid="{C4F4A6C8-30A5-481A-B39D-8C4B8434AC0C}"/>
    <cellStyle name="Note 4 4 2 6 4" xfId="37849" xr:uid="{6E176E6A-E4C3-4005-82E1-95A9D22E2AE0}"/>
    <cellStyle name="Note 4 4 2 7" xfId="23058" xr:uid="{F4EE4E90-1513-4787-816A-EB751C4BD388}"/>
    <cellStyle name="Note 4 4 2 7 2" xfId="41822" xr:uid="{C3A44A83-0DAD-41AD-B48C-7D87CF166A12}"/>
    <cellStyle name="Note 4 4 2 8" xfId="13667" xr:uid="{1746B166-AC3F-4705-80CE-4DC288185B9B}"/>
    <cellStyle name="Note 4 4 2 9" xfId="32441" xr:uid="{B2543E99-FFE6-429B-8892-C660139C7B20}"/>
    <cellStyle name="Note 4 4 3" xfId="1334" xr:uid="{1BDD297B-4857-49BF-B236-00B108556518}"/>
    <cellStyle name="Note 4 4 3 10" xfId="51962" xr:uid="{F336F31C-0AF1-48CB-8109-76418315ACCE}"/>
    <cellStyle name="Note 4 4 3 11" xfId="4012" xr:uid="{0C452E1E-DE09-4397-8918-8C254AAA016B}"/>
    <cellStyle name="Note 4 4 3 12" xfId="59984" xr:uid="{676E94DF-7E9F-4A49-8317-DD233F23DA98}"/>
    <cellStyle name="Note 4 4 3 2" xfId="1992" xr:uid="{75CED708-455C-434C-AA01-0A499A6B411B}"/>
    <cellStyle name="Note 4 4 3 2 10" xfId="59985" xr:uid="{C5F09D31-8943-4CBB-BF09-A98235F92E33}"/>
    <cellStyle name="Note 4 4 3 2 2" xfId="7887" xr:uid="{7F145282-BBAF-49E1-8F75-0DDAA1091227}"/>
    <cellStyle name="Note 4 4 3 2 2 2" xfId="12843" xr:uid="{BBCF0CC5-DEDA-4437-9F62-8D142160B2EA}"/>
    <cellStyle name="Note 4 4 3 2 2 2 2" xfId="31629" xr:uid="{491229A5-2888-4193-97FA-576C2A2EA95A}"/>
    <cellStyle name="Note 4 4 3 2 2 2 2 2" xfId="50391" xr:uid="{422740A0-7035-4597-A5A0-CC512B03965D}"/>
    <cellStyle name="Note 4 4 3 2 2 2 3" xfId="22238" xr:uid="{34F6361D-3ADC-422B-8B2E-382EA8790679}"/>
    <cellStyle name="Note 4 4 3 2 2 2 4" xfId="41010" xr:uid="{F37F42CE-89E9-466A-955C-6495E1E24B92}"/>
    <cellStyle name="Note 4 4 3 2 2 3" xfId="26920" xr:uid="{4EC0262A-234D-4A3F-8D9B-1075B1F4D278}"/>
    <cellStyle name="Note 4 4 3 2 2 3 2" xfId="45682" xr:uid="{1793F723-E058-4EB4-84CA-D0E695D4042A}"/>
    <cellStyle name="Note 4 4 3 2 2 4" xfId="17529" xr:uid="{B0327370-5705-4C13-B69F-096C670B82B4}"/>
    <cellStyle name="Note 4 4 3 2 2 5" xfId="36301" xr:uid="{6975D208-D00C-486C-AAFC-8DAFD55077FE}"/>
    <cellStyle name="Note 4 4 3 2 2 6" xfId="55121" xr:uid="{5E9A5CFD-EF68-4F01-93AD-B3392D20921F}"/>
    <cellStyle name="Note 4 4 3 2 2 7" xfId="62950" xr:uid="{57D38086-CE60-4696-A44A-1F071A33E296}"/>
    <cellStyle name="Note 4 4 3 2 3" xfId="12844" xr:uid="{12F4F2E4-C783-422D-81EA-6E438F0A657D}"/>
    <cellStyle name="Note 4 4 3 2 3 2" xfId="31630" xr:uid="{97DE8208-7A41-4D78-9D7F-1DDE9888F166}"/>
    <cellStyle name="Note 4 4 3 2 3 2 2" xfId="50392" xr:uid="{E88B7570-0D8F-4C91-8FD4-E3292AFA5737}"/>
    <cellStyle name="Note 4 4 3 2 3 3" xfId="22239" xr:uid="{775FB97A-3833-4ECB-B106-0352BB908586}"/>
    <cellStyle name="Note 4 4 3 2 3 4" xfId="41011" xr:uid="{F251AC19-6412-4065-8A82-A1924F3C2030}"/>
    <cellStyle name="Note 4 4 3 2 3 5" xfId="55122" xr:uid="{D2A1360C-9F2E-418C-A3F5-7D9A6DF7C60E}"/>
    <cellStyle name="Note 4 4 3 2 3 6" xfId="62951" xr:uid="{71D58D32-6C0A-4627-A43C-5CB13DEAED56}"/>
    <cellStyle name="Note 4 4 3 2 4" xfId="9615" xr:uid="{AE985A43-15F7-45AC-B1E5-7FA88709199F}"/>
    <cellStyle name="Note 4 4 3 2 4 2" xfId="28471" xr:uid="{BC533AB5-D605-4DE3-80C7-5DA56D11AF91}"/>
    <cellStyle name="Note 4 4 3 2 4 2 2" xfId="47233" xr:uid="{BD3DDA42-3B2C-4793-90A0-B5D7A7354AC9}"/>
    <cellStyle name="Note 4 4 3 2 4 3" xfId="19080" xr:uid="{CE7781EF-2E00-4BFF-9340-6369412EB455}"/>
    <cellStyle name="Note 4 4 3 2 4 4" xfId="37852" xr:uid="{A07FBA70-FF77-41B8-B655-8EB2697DEBEA}"/>
    <cellStyle name="Note 4 4 3 2 5" xfId="24385" xr:uid="{3F05ED6E-941B-4E5C-BBB9-7DEBEA2E6510}"/>
    <cellStyle name="Note 4 4 3 2 5 2" xfId="43148" xr:uid="{AE3D0B77-50E3-424A-B447-EDE19D8FF31E}"/>
    <cellStyle name="Note 4 4 3 2 6" xfId="14994" xr:uid="{5BCDF7BF-0311-4996-9E17-E376320A2AFD}"/>
    <cellStyle name="Note 4 4 3 2 7" xfId="33767" xr:uid="{2CD5DE48-67A8-4997-A6C6-D8EAD4C81179}"/>
    <cellStyle name="Note 4 4 3 2 8" xfId="51963" xr:uid="{BA95DDB9-486A-4D4D-8ED1-F2247C58EB25}"/>
    <cellStyle name="Note 4 4 3 2 9" xfId="5338" xr:uid="{D5B87310-9B0A-4B04-9562-792D69D6D0CB}"/>
    <cellStyle name="Note 4 4 3 3" xfId="6114" xr:uid="{5935E9A9-8FFA-4BA4-B50A-FE062D00A45B}"/>
    <cellStyle name="Note 4 4 3 3 2" xfId="12845" xr:uid="{C35680DE-AB51-4718-927B-08AA6208BEBA}"/>
    <cellStyle name="Note 4 4 3 3 2 2" xfId="31631" xr:uid="{28E7B289-CECD-4F30-85A0-95871EB3B2DD}"/>
    <cellStyle name="Note 4 4 3 3 2 2 2" xfId="50393" xr:uid="{14F0DF4C-5FAB-408F-B0DA-E689DE0BB164}"/>
    <cellStyle name="Note 4 4 3 3 2 3" xfId="22240" xr:uid="{779F849D-9A88-48A7-882E-FF71E8058B99}"/>
    <cellStyle name="Note 4 4 3 3 2 4" xfId="41012" xr:uid="{5E025047-EF06-442B-9BBF-058E9E7EE574}"/>
    <cellStyle name="Note 4 4 3 3 3" xfId="25161" xr:uid="{B53F64CD-13A2-4191-9831-50CA5B09E0B5}"/>
    <cellStyle name="Note 4 4 3 3 3 2" xfId="43923" xr:uid="{6F229F17-5C9D-4FC7-82E7-17D02DAEA9F4}"/>
    <cellStyle name="Note 4 4 3 3 4" xfId="15770" xr:uid="{582318B3-24AC-4F04-A945-DDEF9AA467C9}"/>
    <cellStyle name="Note 4 4 3 3 5" xfId="34542" xr:uid="{CFDC4350-E362-4785-B2F5-E2CC6A2295FB}"/>
    <cellStyle name="Note 4 4 3 3 6" xfId="55123" xr:uid="{827F9442-FA04-4AF6-A93D-B0DB405E25E3}"/>
    <cellStyle name="Note 4 4 3 3 7" xfId="62952" xr:uid="{7C2257FC-63A8-45E3-BA52-68E3BC6B1C12}"/>
    <cellStyle name="Note 4 4 3 4" xfId="4563" xr:uid="{4448F974-7D51-452E-9D59-F188C97519FA}"/>
    <cellStyle name="Note 4 4 3 4 2" xfId="12846" xr:uid="{3A6C696D-84D2-41D8-96A7-465A5B20BD41}"/>
    <cellStyle name="Note 4 4 3 4 2 2" xfId="31632" xr:uid="{F64FC061-FF2B-4E29-BF45-A1DD3A81CDB4}"/>
    <cellStyle name="Note 4 4 3 4 2 2 2" xfId="50394" xr:uid="{B06A1953-8E73-4F7F-9C1A-8B3781DBFFFC}"/>
    <cellStyle name="Note 4 4 3 4 2 3" xfId="22241" xr:uid="{7E7B3602-4192-48E9-A6E3-7E4F2EC6DDBE}"/>
    <cellStyle name="Note 4 4 3 4 2 4" xfId="41013" xr:uid="{1E2CC121-98E4-4C35-908A-B97F5D8FBE8B}"/>
    <cellStyle name="Note 4 4 3 4 3" xfId="23610" xr:uid="{51704FF8-747D-4AEF-B9FA-5F54E4CC42F8}"/>
    <cellStyle name="Note 4 4 3 4 3 2" xfId="42373" xr:uid="{A2DB948D-C7F2-46DD-9242-DAA60B0B7777}"/>
    <cellStyle name="Note 4 4 3 4 4" xfId="14219" xr:uid="{9745FB02-FADC-4923-9C28-291E0F48FD34}"/>
    <cellStyle name="Note 4 4 3 4 5" xfId="32992" xr:uid="{27488B2E-2004-4F07-B261-15E091753121}"/>
    <cellStyle name="Note 4 4 3 4 6" xfId="55124" xr:uid="{831B05BE-7356-48E9-96CC-1C3F20DD55EF}"/>
    <cellStyle name="Note 4 4 3 4 7" xfId="62953" xr:uid="{A7C1BFB6-95D9-411E-AE88-C680AE39D344}"/>
    <cellStyle name="Note 4 4 3 5" xfId="7886" xr:uid="{C25AB3DA-8B03-411E-979C-AA0EDDC2546E}"/>
    <cellStyle name="Note 4 4 3 5 2" xfId="26919" xr:uid="{26B97F0D-ECC0-46E2-ABB1-47D9845F0E8F}"/>
    <cellStyle name="Note 4 4 3 5 2 2" xfId="45681" xr:uid="{B18394CF-F739-44C6-A06F-56A2E777CB95}"/>
    <cellStyle name="Note 4 4 3 5 3" xfId="17528" xr:uid="{6CB091E6-BE30-4E4A-8714-154E774A5457}"/>
    <cellStyle name="Note 4 4 3 5 4" xfId="36300" xr:uid="{C65EB302-38CF-411B-A772-22DEE428E7B6}"/>
    <cellStyle name="Note 4 4 3 6" xfId="9614" xr:uid="{E5C9686B-399F-4B1E-9000-9E81A9C2F89B}"/>
    <cellStyle name="Note 4 4 3 6 2" xfId="28470" xr:uid="{1EB1AAC0-612B-4B7E-95E5-9A6D7A7B5C36}"/>
    <cellStyle name="Note 4 4 3 6 2 2" xfId="47232" xr:uid="{39DA50D2-76E8-4D52-832D-44A24D2AA375}"/>
    <cellStyle name="Note 4 4 3 6 3" xfId="19079" xr:uid="{F41D48ED-E9F7-4EFE-835F-EE7F9E77918F}"/>
    <cellStyle name="Note 4 4 3 6 4" xfId="37851" xr:uid="{A05E7245-71FA-4CF7-A523-1789DA5BCE21}"/>
    <cellStyle name="Note 4 4 3 7" xfId="23059" xr:uid="{A2072DC1-5627-43E8-80FA-20078D83047B}"/>
    <cellStyle name="Note 4 4 3 7 2" xfId="41823" xr:uid="{58C4F1ED-6012-4D03-83D3-61CCFB499AB9}"/>
    <cellStyle name="Note 4 4 3 8" xfId="13668" xr:uid="{3B086F63-BFF3-4B6E-A99B-E4081AE5E0D4}"/>
    <cellStyle name="Note 4 4 3 9" xfId="32442" xr:uid="{7EC74075-3D35-40F4-968B-B81FE8422D3A}"/>
    <cellStyle name="Note 4 4 4" xfId="1786" xr:uid="{7524DCA7-A9C0-4168-99A8-302714EEB109}"/>
    <cellStyle name="Note 4 4 4 10" xfId="59986" xr:uid="{58216C05-36E8-4D73-923B-D0D3DC406BB0}"/>
    <cellStyle name="Note 4 4 4 2" xfId="7888" xr:uid="{22B6CB48-0B58-49DB-B9BD-66CD4803849A}"/>
    <cellStyle name="Note 4 4 4 2 2" xfId="12847" xr:uid="{46CADFE7-3C24-46FE-A836-5E0FB93F212C}"/>
    <cellStyle name="Note 4 4 4 2 2 2" xfId="31633" xr:uid="{D2ED2526-3BE1-465A-9EB7-3A1F65C7A640}"/>
    <cellStyle name="Note 4 4 4 2 2 2 2" xfId="50395" xr:uid="{B759DA82-6427-44CA-953D-18BF4ECBAE6B}"/>
    <cellStyle name="Note 4 4 4 2 2 3" xfId="22242" xr:uid="{0076C23B-B6C0-4FC7-8654-C8E3AB689B3A}"/>
    <cellStyle name="Note 4 4 4 2 2 4" xfId="41014" xr:uid="{7373D534-1B34-4E90-9E26-FE336CBEE756}"/>
    <cellStyle name="Note 4 4 4 2 3" xfId="26921" xr:uid="{6556094B-6CE8-4710-9470-1B6320293AB4}"/>
    <cellStyle name="Note 4 4 4 2 3 2" xfId="45683" xr:uid="{46053CE5-A9B3-4B86-A951-502FD4E79AEB}"/>
    <cellStyle name="Note 4 4 4 2 4" xfId="17530" xr:uid="{34006CAB-8724-49EA-82EA-6E0E4EBD8473}"/>
    <cellStyle name="Note 4 4 4 2 5" xfId="36302" xr:uid="{C4BC4AA9-8C26-493F-8BA0-FCE4D0B0B35B}"/>
    <cellStyle name="Note 4 4 4 2 6" xfId="55125" xr:uid="{913EC63A-3B8E-4E75-94BD-B825DEBF07E6}"/>
    <cellStyle name="Note 4 4 4 2 7" xfId="62954" xr:uid="{5ADAA2C4-9104-41E1-B035-09FF456A0E82}"/>
    <cellStyle name="Note 4 4 4 3" xfId="12848" xr:uid="{8E6CC8D1-55D1-4D5E-8352-122AD8CF55C8}"/>
    <cellStyle name="Note 4 4 4 3 2" xfId="31634" xr:uid="{270170B1-02DD-42B3-A8E0-2D490B32F0F9}"/>
    <cellStyle name="Note 4 4 4 3 2 2" xfId="50396" xr:uid="{CED88FBD-D1DD-44D0-8BB8-F58532D97ED7}"/>
    <cellStyle name="Note 4 4 4 3 3" xfId="22243" xr:uid="{CD27437B-8D36-482A-B3B8-8D16CCFB6672}"/>
    <cellStyle name="Note 4 4 4 3 4" xfId="41015" xr:uid="{66B560AC-EAC3-4ACA-BB76-317449CBF166}"/>
    <cellStyle name="Note 4 4 4 3 5" xfId="55126" xr:uid="{60CD67F9-59F5-4823-9FE2-716C787AB50A}"/>
    <cellStyle name="Note 4 4 4 3 6" xfId="62955" xr:uid="{9B31D44F-6699-461B-BC6C-ABB3B138A125}"/>
    <cellStyle name="Note 4 4 4 4" xfId="9616" xr:uid="{5F3F6613-80F7-472C-8F61-36B2A8D770B6}"/>
    <cellStyle name="Note 4 4 4 4 2" xfId="28472" xr:uid="{B1CBC587-B632-4561-A5C6-53BB5BAA90E2}"/>
    <cellStyle name="Note 4 4 4 4 2 2" xfId="47234" xr:uid="{6FA30A59-B077-429D-B2AC-C35FEC4AFABF}"/>
    <cellStyle name="Note 4 4 4 4 3" xfId="19081" xr:uid="{4C1E94E1-A013-4B88-9FAA-E18CC2791F9D}"/>
    <cellStyle name="Note 4 4 4 4 4" xfId="37853" xr:uid="{5AE9FC69-45B5-446C-B163-F4035719B131}"/>
    <cellStyle name="Note 4 4 4 5" xfId="23952" xr:uid="{92481017-9C7A-48A8-AE62-AD037D3576A1}"/>
    <cellStyle name="Note 4 4 4 5 2" xfId="42715" xr:uid="{22F65915-B3ED-4278-9088-9F2AA5E5246A}"/>
    <cellStyle name="Note 4 4 4 6" xfId="14561" xr:uid="{E7BB2EE0-87C2-4948-9660-183F0D661CEF}"/>
    <cellStyle name="Note 4 4 4 7" xfId="33334" xr:uid="{D01B10CE-8F5C-4399-85E6-F523FB5CE8A4}"/>
    <cellStyle name="Note 4 4 4 8" xfId="51964" xr:uid="{AF11D9A0-8B22-4764-BB52-8116C507A6B2}"/>
    <cellStyle name="Note 4 4 4 9" xfId="4905" xr:uid="{7C30ED0C-7A44-496A-936B-53C74907A005}"/>
    <cellStyle name="Note 4 4 5" xfId="1580" xr:uid="{AE232E01-2D4C-445E-A83E-06591F742641}"/>
    <cellStyle name="Note 4 4 5 2" xfId="12849" xr:uid="{79BA4941-D0E9-4DE8-B009-5C2AF2D948E6}"/>
    <cellStyle name="Note 4 4 5 2 2" xfId="31635" xr:uid="{D7A77C72-C1D9-4329-929C-F9BEB093DDF4}"/>
    <cellStyle name="Note 4 4 5 2 2 2" xfId="50397" xr:uid="{0F4825F0-40A6-4931-8EB9-0534FC6725E5}"/>
    <cellStyle name="Note 4 4 5 2 3" xfId="22244" xr:uid="{67A50C57-CCFB-4FFE-A5F8-EBBAF521C4BF}"/>
    <cellStyle name="Note 4 4 5 2 4" xfId="41016" xr:uid="{CD3EA620-474D-42AD-9A22-87CDCB5615AF}"/>
    <cellStyle name="Note 4 4 5 3" xfId="24728" xr:uid="{F3599C01-4B9C-474D-814D-19C2D84FB774}"/>
    <cellStyle name="Note 4 4 5 3 2" xfId="43490" xr:uid="{838A29C7-CFC5-459B-8A62-BBB8216FC2B3}"/>
    <cellStyle name="Note 4 4 5 4" xfId="15337" xr:uid="{0B41CD59-C40E-4DF7-9AF8-72A6A85FF566}"/>
    <cellStyle name="Note 4 4 5 5" xfId="34109" xr:uid="{4CA090C1-6978-46D7-AB70-31E4A557D1DC}"/>
    <cellStyle name="Note 4 4 5 6" xfId="55127" xr:uid="{DBC02A88-535D-4E30-87BE-79000EABA9A1}"/>
    <cellStyle name="Note 4 4 5 7" xfId="5681" xr:uid="{07140FA2-4FAB-431B-85A9-AE3929C339FD}"/>
    <cellStyle name="Note 4 4 6" xfId="4130" xr:uid="{273B25FD-1F1A-46AF-8AA9-A36F5A809729}"/>
    <cellStyle name="Note 4 4 6 2" xfId="12850" xr:uid="{5F3D43B5-E78F-4FA4-81DB-32AD429AAE4E}"/>
    <cellStyle name="Note 4 4 6 2 2" xfId="31636" xr:uid="{DC8CDF34-14AF-488B-81A4-EF45CCA43A46}"/>
    <cellStyle name="Note 4 4 6 2 2 2" xfId="50398" xr:uid="{39657D4F-3D08-4A3F-BC6F-3D7C703FAEB2}"/>
    <cellStyle name="Note 4 4 6 2 3" xfId="22245" xr:uid="{302A9A77-71A2-45E6-AE9C-CB4B966E9A74}"/>
    <cellStyle name="Note 4 4 6 2 4" xfId="41017" xr:uid="{6A1414C9-377D-4A81-AC8B-76CCE75B40B7}"/>
    <cellStyle name="Note 4 4 6 3" xfId="23177" xr:uid="{9E4C9141-0156-4D1D-8F75-6FAA574C6EDC}"/>
    <cellStyle name="Note 4 4 6 3 2" xfId="41940" xr:uid="{81F495B9-F234-4E33-91B9-75B52B0E51F7}"/>
    <cellStyle name="Note 4 4 6 4" xfId="13786" xr:uid="{CA46FFD0-2159-4C67-9EF4-D466525EDA52}"/>
    <cellStyle name="Note 4 4 6 5" xfId="32559" xr:uid="{6FAD7F1A-91E1-4895-A863-09E187A6914D}"/>
    <cellStyle name="Note 4 4 6 6" xfId="55128" xr:uid="{7F1F50F9-C424-4B85-8ABC-ED11DDB4A721}"/>
    <cellStyle name="Note 4 4 6 7" xfId="62956" xr:uid="{2E11444E-AD2C-4D63-94FD-4BD106E0A9F8}"/>
    <cellStyle name="Note 4 4 7" xfId="7883" xr:uid="{850C28FA-14E7-4D4D-93C6-2F4B7AF57E77}"/>
    <cellStyle name="Note 4 4 7 2" xfId="26916" xr:uid="{27EF3EF7-BE4C-403D-9EFE-BD9E4994AF8B}"/>
    <cellStyle name="Note 4 4 7 2 2" xfId="45678" xr:uid="{8B88813E-11A7-482E-94AB-BB4469920F93}"/>
    <cellStyle name="Note 4 4 7 3" xfId="17525" xr:uid="{97317282-A812-487D-BC05-AC816FD00DAA}"/>
    <cellStyle name="Note 4 4 7 4" xfId="36297" xr:uid="{C7F9713A-B87B-496E-BC9E-4FED45CE92B6}"/>
    <cellStyle name="Note 4 4 8" xfId="9611" xr:uid="{99DA91C3-1CA1-43B4-8E52-502100CD0B7D}"/>
    <cellStyle name="Note 4 4 8 2" xfId="28467" xr:uid="{9F1ED00F-EA15-4D80-9DD3-2027B67823FF}"/>
    <cellStyle name="Note 4 4 8 2 2" xfId="47229" xr:uid="{67C6225A-B32B-49F1-BAFE-461392972107}"/>
    <cellStyle name="Note 4 4 8 3" xfId="19076" xr:uid="{CDD8EFB0-AC05-4300-9560-46C4D948C1B7}"/>
    <cellStyle name="Note 4 4 8 4" xfId="37848" xr:uid="{B82967EB-B0E4-4547-99CB-8EBAC09ACA30}"/>
    <cellStyle name="Note 4 4 9" xfId="23057" xr:uid="{4CA47EDB-0CA0-42C4-A8E3-09665696193D}"/>
    <cellStyle name="Note 4 4 9 2" xfId="41821" xr:uid="{3E6E22CB-D38D-4F00-A836-8C4971F72264}"/>
    <cellStyle name="Note 4 5" xfId="1149" xr:uid="{20E052B2-DA5B-49A6-88E9-82D5DAD58EC2}"/>
    <cellStyle name="Note 4 5 10" xfId="13669" xr:uid="{8A2AC5C4-EC23-4C00-BFEF-139CCA4A4566}"/>
    <cellStyle name="Note 4 5 11" xfId="32443" xr:uid="{60AF848A-7542-4430-9FD4-0C361A8F0CED}"/>
    <cellStyle name="Note 4 5 12" xfId="51965" xr:uid="{4115F612-C923-497D-85F8-02594DC7C50C}"/>
    <cellStyle name="Note 4 5 13" xfId="4013" xr:uid="{D766B628-CA45-4A4E-9578-D159B2C3D05E}"/>
    <cellStyle name="Note 4 5 14" xfId="58415" xr:uid="{94038DBC-4250-4256-B2F7-A688CA751090}"/>
    <cellStyle name="Note 4 5 2" xfId="1355" xr:uid="{F9005893-1E45-49AB-ACBC-67280C21D35C}"/>
    <cellStyle name="Note 4 5 2 10" xfId="51966" xr:uid="{A848314F-D979-49AC-8A0B-7C70A1D1C6EB}"/>
    <cellStyle name="Note 4 5 2 11" xfId="4014" xr:uid="{A01A09D1-35C5-4806-8EF7-495AA1D19A85}"/>
    <cellStyle name="Note 4 5 2 12" xfId="59987" xr:uid="{F9395882-7F2A-4421-8BA3-FF0A5E20077C}"/>
    <cellStyle name="Note 4 5 2 2" xfId="2013" xr:uid="{BC8345CB-28BC-488F-BF82-3CCCEF66E1F3}"/>
    <cellStyle name="Note 4 5 2 2 10" xfId="59988" xr:uid="{95A8FD33-831D-4243-B750-1DDE6239F500}"/>
    <cellStyle name="Note 4 5 2 2 2" xfId="7891" xr:uid="{A51892E2-BFBB-47CF-B65C-8F914DEA0F29}"/>
    <cellStyle name="Note 4 5 2 2 2 2" xfId="12851" xr:uid="{B0EC82C2-2523-4587-8B49-6004D3DC3747}"/>
    <cellStyle name="Note 4 5 2 2 2 2 2" xfId="31637" xr:uid="{EFFAC4E5-9BD3-49A2-8804-FF644CE33D32}"/>
    <cellStyle name="Note 4 5 2 2 2 2 2 2" xfId="50399" xr:uid="{56FEBDA9-E437-4FAA-8690-65D0E40F11EC}"/>
    <cellStyle name="Note 4 5 2 2 2 2 3" xfId="22246" xr:uid="{D92B1835-9CB1-4F28-9905-A4D6F09FCFB1}"/>
    <cellStyle name="Note 4 5 2 2 2 2 4" xfId="41018" xr:uid="{DAA04C12-9FD4-4963-BE1D-116FA4A33ADD}"/>
    <cellStyle name="Note 4 5 2 2 2 3" xfId="26924" xr:uid="{089E1189-64F7-478B-BC67-D5364115920D}"/>
    <cellStyle name="Note 4 5 2 2 2 3 2" xfId="45686" xr:uid="{15954AEF-38E9-4DE8-AE99-8A1E2D636212}"/>
    <cellStyle name="Note 4 5 2 2 2 4" xfId="17533" xr:uid="{F01EB706-33F7-4E05-A221-3A45E6D2AEA1}"/>
    <cellStyle name="Note 4 5 2 2 2 5" xfId="36305" xr:uid="{13605415-D2A0-44FA-9E46-44EAF325C699}"/>
    <cellStyle name="Note 4 5 2 2 2 6" xfId="55129" xr:uid="{6B187F7F-1C91-4E0E-8D30-ADAC40C3BE3B}"/>
    <cellStyle name="Note 4 5 2 2 2 7" xfId="62957" xr:uid="{3826EA8C-7155-4B46-BDB0-7B17AB682570}"/>
    <cellStyle name="Note 4 5 2 2 3" xfId="12852" xr:uid="{2BC3753F-B654-4471-B6E8-150A5AA5F321}"/>
    <cellStyle name="Note 4 5 2 2 3 2" xfId="31638" xr:uid="{5234850A-7F62-47C2-9B1F-65B5C9673887}"/>
    <cellStyle name="Note 4 5 2 2 3 2 2" xfId="50400" xr:uid="{494DCE6F-2850-482D-B953-1E42BFF9526F}"/>
    <cellStyle name="Note 4 5 2 2 3 3" xfId="22247" xr:uid="{222DE05C-6EA2-4AA3-B025-A1CD5E3563C3}"/>
    <cellStyle name="Note 4 5 2 2 3 4" xfId="41019" xr:uid="{FC0F5C89-4A7F-466D-BCA0-72A76EE6B297}"/>
    <cellStyle name="Note 4 5 2 2 3 5" xfId="55130" xr:uid="{2B609AFE-48AB-48AB-ACCC-46C8651F008F}"/>
    <cellStyle name="Note 4 5 2 2 3 6" xfId="62958" xr:uid="{15DD4474-DA6A-466B-AE8A-9A63700670C3}"/>
    <cellStyle name="Note 4 5 2 2 4" xfId="9619" xr:uid="{F04BEFE0-2B5F-4312-AC6D-7E66B0EF65B4}"/>
    <cellStyle name="Note 4 5 2 2 4 2" xfId="28475" xr:uid="{9069AC1F-ABE4-4E14-9C2B-3E570DFEF87F}"/>
    <cellStyle name="Note 4 5 2 2 4 2 2" xfId="47237" xr:uid="{660E2AB9-6EE2-419E-9C56-F0851B56C831}"/>
    <cellStyle name="Note 4 5 2 2 4 3" xfId="19084" xr:uid="{95789B07-F0AA-4462-A9EF-4CE28A24C998}"/>
    <cellStyle name="Note 4 5 2 2 4 4" xfId="37856" xr:uid="{F3534EDB-BD7F-41F0-ADBD-45DBDBB56AD2}"/>
    <cellStyle name="Note 4 5 2 2 5" xfId="24210" xr:uid="{62F88DDF-78FC-4480-94AD-65702C40D874}"/>
    <cellStyle name="Note 4 5 2 2 5 2" xfId="42973" xr:uid="{E81A55CB-D45A-43DF-A08F-194A05E15B66}"/>
    <cellStyle name="Note 4 5 2 2 6" xfId="14819" xr:uid="{4C3D4B5F-2B99-43E8-8A7A-F1B42B969BEF}"/>
    <cellStyle name="Note 4 5 2 2 7" xfId="33592" xr:uid="{4E906B5E-4D53-4BEC-A7B4-34275BDE2230}"/>
    <cellStyle name="Note 4 5 2 2 8" xfId="51967" xr:uid="{FFF4D49E-69B6-4F5E-886C-7E2A879243BF}"/>
    <cellStyle name="Note 4 5 2 2 9" xfId="5163" xr:uid="{EF4125B4-631F-4FDB-B658-279EA89EDE62}"/>
    <cellStyle name="Note 4 5 2 3" xfId="5939" xr:uid="{A144F4EC-963F-48D3-8010-053207A12CD9}"/>
    <cellStyle name="Note 4 5 2 3 2" xfId="12853" xr:uid="{82E48886-9988-4347-A9C9-7CDA413B7599}"/>
    <cellStyle name="Note 4 5 2 3 2 2" xfId="31639" xr:uid="{62DD3093-01B3-4A82-A468-CDA8E8AF930E}"/>
    <cellStyle name="Note 4 5 2 3 2 2 2" xfId="50401" xr:uid="{0A6545A0-A088-4B73-A6D1-72A9DE675969}"/>
    <cellStyle name="Note 4 5 2 3 2 3" xfId="22248" xr:uid="{867ED445-BB32-45B0-BD50-C04254DC3083}"/>
    <cellStyle name="Note 4 5 2 3 2 4" xfId="41020" xr:uid="{EB00203E-8503-4D90-8E80-91950A04339E}"/>
    <cellStyle name="Note 4 5 2 3 3" xfId="24986" xr:uid="{ECE0058B-DFF6-4544-990C-242AF205ED3C}"/>
    <cellStyle name="Note 4 5 2 3 3 2" xfId="43748" xr:uid="{2BDA4BD1-F23E-4A23-B1EE-DC6FE3E6CBF4}"/>
    <cellStyle name="Note 4 5 2 3 4" xfId="15595" xr:uid="{B10D4924-710F-4BAC-8198-A4930F354503}"/>
    <cellStyle name="Note 4 5 2 3 5" xfId="34367" xr:uid="{751C0652-89BF-4C50-A038-761B01410A74}"/>
    <cellStyle name="Note 4 5 2 3 6" xfId="55131" xr:uid="{C4D53105-C6D1-4499-81B4-B34CAA77CD66}"/>
    <cellStyle name="Note 4 5 2 3 7" xfId="62959" xr:uid="{C92B05B4-7722-4149-AF8C-999D874B311D}"/>
    <cellStyle name="Note 4 5 2 4" xfId="4388" xr:uid="{8750AAC1-99F4-4F05-B083-6014B04A6045}"/>
    <cellStyle name="Note 4 5 2 4 2" xfId="12854" xr:uid="{91E93845-9CEA-4D5F-BC60-200ECB35FE4C}"/>
    <cellStyle name="Note 4 5 2 4 2 2" xfId="31640" xr:uid="{0A2BC0FF-8277-429F-A1FC-B383C5FB8152}"/>
    <cellStyle name="Note 4 5 2 4 2 2 2" xfId="50402" xr:uid="{D90F21CA-EDD2-4624-8D13-488517764A58}"/>
    <cellStyle name="Note 4 5 2 4 2 3" xfId="22249" xr:uid="{50255860-9B1E-4CF4-AA02-5CE9978889AB}"/>
    <cellStyle name="Note 4 5 2 4 2 4" xfId="41021" xr:uid="{F576086A-AC93-47B1-B938-950F484A7DA5}"/>
    <cellStyle name="Note 4 5 2 4 3" xfId="23435" xr:uid="{ADFA3FE1-9F6E-4A20-A78A-5A9C89EAA9B9}"/>
    <cellStyle name="Note 4 5 2 4 3 2" xfId="42198" xr:uid="{1FE42FAD-CA79-4737-A345-528DFE1BAD75}"/>
    <cellStyle name="Note 4 5 2 4 4" xfId="14044" xr:uid="{C8894AAC-F29D-4DD7-909F-94B4B3B4DB26}"/>
    <cellStyle name="Note 4 5 2 4 5" xfId="32817" xr:uid="{32A275AB-3A09-4692-90D8-72F465B40195}"/>
    <cellStyle name="Note 4 5 2 4 6" xfId="55132" xr:uid="{B30DF3C0-D353-4B80-936F-D564F22F54AD}"/>
    <cellStyle name="Note 4 5 2 4 7" xfId="62960" xr:uid="{209A802B-C86F-45FA-A401-A59B747DF5BF}"/>
    <cellStyle name="Note 4 5 2 5" xfId="7890" xr:uid="{A0918908-1F88-4E68-B3AE-492C1E0E96DF}"/>
    <cellStyle name="Note 4 5 2 5 2" xfId="26923" xr:uid="{21A124E6-320E-40F5-B19F-0F852C0CDC20}"/>
    <cellStyle name="Note 4 5 2 5 2 2" xfId="45685" xr:uid="{690D2731-3315-418C-8513-98515096C1F1}"/>
    <cellStyle name="Note 4 5 2 5 3" xfId="17532" xr:uid="{79ED94D6-6BCA-4CB6-A1C0-0B0F8860505B}"/>
    <cellStyle name="Note 4 5 2 5 4" xfId="36304" xr:uid="{C531AC03-B6D7-4C1B-9835-F0AAB49089A9}"/>
    <cellStyle name="Note 4 5 2 6" xfId="9618" xr:uid="{EA120755-731E-4609-ADAF-C1343DE60830}"/>
    <cellStyle name="Note 4 5 2 6 2" xfId="28474" xr:uid="{A98AC463-BE65-4E85-A67A-8F9276E69E58}"/>
    <cellStyle name="Note 4 5 2 6 2 2" xfId="47236" xr:uid="{002E2804-2C63-4942-B6E3-EBB794896EEC}"/>
    <cellStyle name="Note 4 5 2 6 3" xfId="19083" xr:uid="{95951577-D579-42CC-859F-BA08D38B90A6}"/>
    <cellStyle name="Note 4 5 2 6 4" xfId="37855" xr:uid="{4ABA8DE5-70A9-41F8-817E-BF9D27537D2C}"/>
    <cellStyle name="Note 4 5 2 7" xfId="23061" xr:uid="{5FCF8B23-1FE5-4D64-B123-0B7214316335}"/>
    <cellStyle name="Note 4 5 2 7 2" xfId="41825" xr:uid="{07DE3148-55C1-46A0-A1D8-38EA926D3175}"/>
    <cellStyle name="Note 4 5 2 8" xfId="13670" xr:uid="{AADEDB51-8BF0-4982-BB86-EB12198F6FD5}"/>
    <cellStyle name="Note 4 5 2 9" xfId="32444" xr:uid="{7E100007-FED9-49D3-8B0F-05529278E663}"/>
    <cellStyle name="Note 4 5 3" xfId="1807" xr:uid="{05D53221-5412-4F7F-B7FF-D14D50864B25}"/>
    <cellStyle name="Note 4 5 3 10" xfId="51968" xr:uid="{F198C762-0B18-4434-BC8F-B8921E1D8332}"/>
    <cellStyle name="Note 4 5 3 11" xfId="4015" xr:uid="{8CA1C2B8-0E2D-4FA7-BE8F-E42D4A973FB9}"/>
    <cellStyle name="Note 4 5 3 12" xfId="59989" xr:uid="{169B11D7-B938-47E9-8045-40588A0510BD}"/>
    <cellStyle name="Note 4 5 3 2" xfId="3198" xr:uid="{5A290212-126D-42B6-858F-DA582378A0E1}"/>
    <cellStyle name="Note 4 5 3 2 10" xfId="59990" xr:uid="{DFB0CDAB-E46C-4E92-BBE7-8F671F4A22CB}"/>
    <cellStyle name="Note 4 5 3 2 2" xfId="7893" xr:uid="{311B7218-D45B-4F94-941B-07E8CFDE0885}"/>
    <cellStyle name="Note 4 5 3 2 2 2" xfId="12855" xr:uid="{E03DAAFD-886A-44E6-B07E-D1A7C58C577A}"/>
    <cellStyle name="Note 4 5 3 2 2 2 2" xfId="31641" xr:uid="{8F994022-5D24-4082-9C63-6BA9C798B6CD}"/>
    <cellStyle name="Note 4 5 3 2 2 2 2 2" xfId="50403" xr:uid="{7129BCF6-308A-48AD-8AD2-D05915CCC3D6}"/>
    <cellStyle name="Note 4 5 3 2 2 2 3" xfId="22250" xr:uid="{27D3B409-46BB-4A68-BFD2-43B32985BA1E}"/>
    <cellStyle name="Note 4 5 3 2 2 2 4" xfId="41022" xr:uid="{A845AA8F-2054-4D6D-B824-ECC4D64950AB}"/>
    <cellStyle name="Note 4 5 3 2 2 3" xfId="26926" xr:uid="{4727D859-59D1-496A-BAA9-D75F0257B68C}"/>
    <cellStyle name="Note 4 5 3 2 2 3 2" xfId="45688" xr:uid="{B1B6B4F6-DC8D-4FD4-905B-2833E6651C40}"/>
    <cellStyle name="Note 4 5 3 2 2 4" xfId="17535" xr:uid="{9A205E79-46B5-46CF-BC1D-3075ED6076AE}"/>
    <cellStyle name="Note 4 5 3 2 2 5" xfId="36307" xr:uid="{005E1E05-D28F-4CD7-B24B-C9F16C6EECC7}"/>
    <cellStyle name="Note 4 5 3 2 2 6" xfId="55133" xr:uid="{1D4567C2-4B20-4040-8A46-1C67275CAED2}"/>
    <cellStyle name="Note 4 5 3 2 2 7" xfId="62961" xr:uid="{C0D83E41-5902-445C-9A27-E45B22A4D275}"/>
    <cellStyle name="Note 4 5 3 2 3" xfId="12856" xr:uid="{AE133519-2DD3-4033-849D-96D6B38E7F17}"/>
    <cellStyle name="Note 4 5 3 2 3 2" xfId="31642" xr:uid="{1691E917-4DCA-4DF2-9817-A3FBB4F69335}"/>
    <cellStyle name="Note 4 5 3 2 3 2 2" xfId="50404" xr:uid="{C87621D6-4E4B-4936-8B96-14AEDEDE7134}"/>
    <cellStyle name="Note 4 5 3 2 3 3" xfId="22251" xr:uid="{50EE4C25-1615-4D00-8393-4C7C2CD888E9}"/>
    <cellStyle name="Note 4 5 3 2 3 4" xfId="41023" xr:uid="{ACA0B5B1-4FBA-46B5-B2BD-A61F675327C6}"/>
    <cellStyle name="Note 4 5 3 2 3 5" xfId="55134" xr:uid="{CA1E1220-C054-4263-9DF5-E63E25290284}"/>
    <cellStyle name="Note 4 5 3 2 3 6" xfId="62962" xr:uid="{F883E59F-79A6-40CF-AB47-C7BD325DEE32}"/>
    <cellStyle name="Note 4 5 3 2 4" xfId="9621" xr:uid="{45C2AF58-88F1-4D77-89EA-9C8A3CE7D0A6}"/>
    <cellStyle name="Note 4 5 3 2 4 2" xfId="28477" xr:uid="{EC8660D0-0ED3-4B59-B69E-E0E03F2A82DB}"/>
    <cellStyle name="Note 4 5 3 2 4 2 2" xfId="47239" xr:uid="{79C55524-8BB7-4A90-9FCE-5D58613F0181}"/>
    <cellStyle name="Note 4 5 3 2 4 3" xfId="19086" xr:uid="{30CC173E-4CD7-4376-A88E-A2EBF8A42635}"/>
    <cellStyle name="Note 4 5 3 2 4 4" xfId="37858" xr:uid="{6D3FDAFA-E85A-47C7-A254-CB809234F18E}"/>
    <cellStyle name="Note 4 5 3 2 5" xfId="24428" xr:uid="{7D4FB561-A07B-4912-9AB0-90DF1794F582}"/>
    <cellStyle name="Note 4 5 3 2 5 2" xfId="43191" xr:uid="{F670083C-D1AB-4FF0-BDF9-02FEEA25F37D}"/>
    <cellStyle name="Note 4 5 3 2 6" xfId="15037" xr:uid="{5FA2E515-6068-4C79-9993-E54A76841775}"/>
    <cellStyle name="Note 4 5 3 2 7" xfId="33810" xr:uid="{CD7D0738-D0AD-4138-92D3-078AE1340031}"/>
    <cellStyle name="Note 4 5 3 2 8" xfId="51969" xr:uid="{B698D615-FB2E-4586-A693-74917FDF892D}"/>
    <cellStyle name="Note 4 5 3 2 9" xfId="5381" xr:uid="{DB316870-1C3F-4D3C-8474-4ED54B0EAC14}"/>
    <cellStyle name="Note 4 5 3 3" xfId="6157" xr:uid="{E19546AE-19EF-4AF2-A0FD-B492CB1148D5}"/>
    <cellStyle name="Note 4 5 3 3 2" xfId="12857" xr:uid="{0E363600-EBD3-4604-B153-0FB4B5807DD8}"/>
    <cellStyle name="Note 4 5 3 3 2 2" xfId="31643" xr:uid="{0D6C43FC-2D0F-47F0-9ADA-9C03615912A2}"/>
    <cellStyle name="Note 4 5 3 3 2 2 2" xfId="50405" xr:uid="{A8E3B381-DC81-4405-A2EA-7264617091BA}"/>
    <cellStyle name="Note 4 5 3 3 2 3" xfId="22252" xr:uid="{EC805CFD-B7D4-431C-8C98-8734769ACE48}"/>
    <cellStyle name="Note 4 5 3 3 2 4" xfId="41024" xr:uid="{E137D8F0-93AE-4D9B-A282-F61607B9A6DD}"/>
    <cellStyle name="Note 4 5 3 3 3" xfId="25204" xr:uid="{EDD52710-8E78-4531-9AF6-41D1A2ED5818}"/>
    <cellStyle name="Note 4 5 3 3 3 2" xfId="43966" xr:uid="{03ACA179-12CB-4439-934C-38BAD96B31CF}"/>
    <cellStyle name="Note 4 5 3 3 4" xfId="15813" xr:uid="{0817C645-E69A-4C12-A377-E558D93FC2CD}"/>
    <cellStyle name="Note 4 5 3 3 5" xfId="34585" xr:uid="{96E6EFE2-1A24-4A63-949B-D3D45B3E8D5A}"/>
    <cellStyle name="Note 4 5 3 3 6" xfId="55135" xr:uid="{F8F39E7D-DBB4-452C-B359-1D95D73F745A}"/>
    <cellStyle name="Note 4 5 3 3 7" xfId="62963" xr:uid="{C0758C15-405F-43F1-9F28-F6FDAEA6D8D1}"/>
    <cellStyle name="Note 4 5 3 4" xfId="4606" xr:uid="{F85C61CE-9658-4120-A2A3-22F8739CEFCD}"/>
    <cellStyle name="Note 4 5 3 4 2" xfId="12858" xr:uid="{0B4D3938-4C74-4737-BF0B-0544BFDC0E17}"/>
    <cellStyle name="Note 4 5 3 4 2 2" xfId="31644" xr:uid="{021C8AAC-BE0D-4ADA-9A33-8B6B72BD25D5}"/>
    <cellStyle name="Note 4 5 3 4 2 2 2" xfId="50406" xr:uid="{4A6F53F0-5521-4E6B-BC78-CA85EF040D90}"/>
    <cellStyle name="Note 4 5 3 4 2 3" xfId="22253" xr:uid="{6F263406-DFCD-4193-8B10-EBD873FBFD11}"/>
    <cellStyle name="Note 4 5 3 4 2 4" xfId="41025" xr:uid="{977DA8C7-2CE2-4724-ADE7-0813F3B47EEC}"/>
    <cellStyle name="Note 4 5 3 4 3" xfId="23653" xr:uid="{3B27108D-B78D-4644-B2E6-66EC81D1CB30}"/>
    <cellStyle name="Note 4 5 3 4 3 2" xfId="42416" xr:uid="{C43A8696-C477-475F-A953-7301B437133E}"/>
    <cellStyle name="Note 4 5 3 4 4" xfId="14262" xr:uid="{F39A3648-0E6F-4414-9792-A2FE93E6F981}"/>
    <cellStyle name="Note 4 5 3 4 5" xfId="33035" xr:uid="{B03529A2-F4F0-40C0-9E46-060E75B1578B}"/>
    <cellStyle name="Note 4 5 3 4 6" xfId="55136" xr:uid="{7FB4EC8C-1456-4210-A389-D9BF135BFEEC}"/>
    <cellStyle name="Note 4 5 3 4 7" xfId="62964" xr:uid="{C95F18E2-B08F-4D0D-8ADD-16B47311DE7F}"/>
    <cellStyle name="Note 4 5 3 5" xfId="7892" xr:uid="{D82BBD25-21E1-4948-81D6-724F69F3AA54}"/>
    <cellStyle name="Note 4 5 3 5 2" xfId="26925" xr:uid="{6A21FCAD-1C05-4703-874A-54A913CDB2D1}"/>
    <cellStyle name="Note 4 5 3 5 2 2" xfId="45687" xr:uid="{ED7CE2FE-F489-457A-B0E6-3EF0E16DCDE4}"/>
    <cellStyle name="Note 4 5 3 5 3" xfId="17534" xr:uid="{C255F3F7-20F5-4F80-86F9-D8AC0903753F}"/>
    <cellStyle name="Note 4 5 3 5 4" xfId="36306" xr:uid="{19E481E5-E9A5-4A3F-BF75-4ED876749F85}"/>
    <cellStyle name="Note 4 5 3 6" xfId="9620" xr:uid="{D90E5B5C-B7B5-446E-86AC-3CDB8F6A8D6C}"/>
    <cellStyle name="Note 4 5 3 6 2" xfId="28476" xr:uid="{B8E73CDD-E2B2-418A-900C-C17E29834554}"/>
    <cellStyle name="Note 4 5 3 6 2 2" xfId="47238" xr:uid="{31DFFF14-2775-460B-83EB-373957213406}"/>
    <cellStyle name="Note 4 5 3 6 3" xfId="19085" xr:uid="{383F265A-4B7A-4026-A485-A087D8FEA4DF}"/>
    <cellStyle name="Note 4 5 3 6 4" xfId="37857" xr:uid="{C0EEA754-3ED2-4A69-B9D1-252CED3E361C}"/>
    <cellStyle name="Note 4 5 3 7" xfId="23062" xr:uid="{71BDDD66-5CAD-4936-A0E0-2140E09F2E21}"/>
    <cellStyle name="Note 4 5 3 7 2" xfId="41826" xr:uid="{23B30D12-5BB4-4D20-A975-B797DF689393}"/>
    <cellStyle name="Note 4 5 3 8" xfId="13671" xr:uid="{AC0741BB-B10F-45BE-8B5A-EB5C936B587E}"/>
    <cellStyle name="Note 4 5 3 9" xfId="32445" xr:uid="{40DAD9FD-13BD-42F1-B66D-96E65CD3440A}"/>
    <cellStyle name="Note 4 5 4" xfId="1601" xr:uid="{B267B1C9-4C9B-4420-A231-B6424F8F865C}"/>
    <cellStyle name="Note 4 5 4 10" xfId="59991" xr:uid="{28CC6B88-CC12-4077-B34C-EEF577944B8A}"/>
    <cellStyle name="Note 4 5 4 2" xfId="7894" xr:uid="{FAB947D5-446C-4A3A-9E91-E753A9A32BA6}"/>
    <cellStyle name="Note 4 5 4 2 2" xfId="12859" xr:uid="{15D089F3-F81D-4800-8CE5-950BF6143FEE}"/>
    <cellStyle name="Note 4 5 4 2 2 2" xfId="31645" xr:uid="{AC4B1817-579A-4CDA-B8A4-F66468ACCDF2}"/>
    <cellStyle name="Note 4 5 4 2 2 2 2" xfId="50407" xr:uid="{6F4588EE-3528-4E0A-A0A7-6806D2455EBC}"/>
    <cellStyle name="Note 4 5 4 2 2 3" xfId="22254" xr:uid="{C6954560-33C6-4BB6-B928-A5A79314A825}"/>
    <cellStyle name="Note 4 5 4 2 2 4" xfId="41026" xr:uid="{EF89322C-ABFB-417C-959D-BFDBE9EBCD43}"/>
    <cellStyle name="Note 4 5 4 2 3" xfId="26927" xr:uid="{DEDDBE45-E5C3-45A6-9783-2F6F6468B0E9}"/>
    <cellStyle name="Note 4 5 4 2 3 2" xfId="45689" xr:uid="{C7EBD9BE-0B1D-4A23-A4A3-BAA9A93BD8DA}"/>
    <cellStyle name="Note 4 5 4 2 4" xfId="17536" xr:uid="{19342C8B-0E73-460A-B4F0-A2945EB4EC35}"/>
    <cellStyle name="Note 4 5 4 2 5" xfId="36308" xr:uid="{9FF77842-0083-4849-8D0A-4260291144A2}"/>
    <cellStyle name="Note 4 5 4 2 6" xfId="55137" xr:uid="{3B4F55D5-AE1F-4E3A-9CA2-F6121B912337}"/>
    <cellStyle name="Note 4 5 4 2 7" xfId="62965" xr:uid="{7EAD18F1-10EE-4893-9B81-8B26B0F274C1}"/>
    <cellStyle name="Note 4 5 4 3" xfId="12860" xr:uid="{77A7E1B7-0AA9-49C3-BFFD-549B33E9A2B8}"/>
    <cellStyle name="Note 4 5 4 3 2" xfId="31646" xr:uid="{79B7813F-4512-473B-B0D5-A406CACF216D}"/>
    <cellStyle name="Note 4 5 4 3 2 2" xfId="50408" xr:uid="{B2F9D41A-4F67-4DD6-A5F4-CC343A4E7D10}"/>
    <cellStyle name="Note 4 5 4 3 3" xfId="22255" xr:uid="{2C4613C2-6972-40C5-9B09-5FAAE53FCD0A}"/>
    <cellStyle name="Note 4 5 4 3 4" xfId="41027" xr:uid="{B93C85B5-B68E-4670-8F22-F4E5C3933447}"/>
    <cellStyle name="Note 4 5 4 3 5" xfId="55138" xr:uid="{E265819A-6D0B-41C3-977D-8156FF4F9EA6}"/>
    <cellStyle name="Note 4 5 4 3 6" xfId="62966" xr:uid="{5408C094-6853-4B05-901D-2913C4E9BF60}"/>
    <cellStyle name="Note 4 5 4 4" xfId="9622" xr:uid="{D0AE1645-E78C-4D8B-A727-26D99C0237FA}"/>
    <cellStyle name="Note 4 5 4 4 2" xfId="28478" xr:uid="{5E5A4B09-AB63-4451-80F4-1CCCE60214F9}"/>
    <cellStyle name="Note 4 5 4 4 2 2" xfId="47240" xr:uid="{16DF0A77-8673-48F5-B4C7-E7905F64A96D}"/>
    <cellStyle name="Note 4 5 4 4 3" xfId="19087" xr:uid="{F5AD1DF3-E2E1-4BAA-B080-DEF2BED1129D}"/>
    <cellStyle name="Note 4 5 4 4 4" xfId="37859" xr:uid="{0E861A1A-F4CC-41F3-A4EF-60AAC90E9034}"/>
    <cellStyle name="Note 4 5 4 5" xfId="23995" xr:uid="{6B161A67-9193-412D-BD14-25937197125C}"/>
    <cellStyle name="Note 4 5 4 5 2" xfId="42758" xr:uid="{1F3B5B02-2086-4F92-9973-DA5CDB989233}"/>
    <cellStyle name="Note 4 5 4 6" xfId="14604" xr:uid="{CE6D04F0-C9B0-4B0A-8A6B-16DDD65D8188}"/>
    <cellStyle name="Note 4 5 4 7" xfId="33377" xr:uid="{80032173-1371-4BC4-B322-8A1E01B6C917}"/>
    <cellStyle name="Note 4 5 4 8" xfId="51970" xr:uid="{E7050B09-BE1E-4CA6-A34E-E0FB39D3652C}"/>
    <cellStyle name="Note 4 5 4 9" xfId="4948" xr:uid="{8DB08F0C-4DD8-4E02-A2CA-97AF73A76B4D}"/>
    <cellStyle name="Note 4 5 5" xfId="5724" xr:uid="{10833215-1D98-42F0-986F-8820EAFE88C1}"/>
    <cellStyle name="Note 4 5 5 2" xfId="12861" xr:uid="{0097CDFB-8784-4DA8-A84C-14ED2425D3B0}"/>
    <cellStyle name="Note 4 5 5 2 2" xfId="31647" xr:uid="{5505C0AD-EFB9-4006-A00D-6D98B82EC525}"/>
    <cellStyle name="Note 4 5 5 2 2 2" xfId="50409" xr:uid="{F9783DB7-F3FB-406D-8B91-D8E1B6C2C712}"/>
    <cellStyle name="Note 4 5 5 2 3" xfId="22256" xr:uid="{CA984943-33DB-48CC-8A33-9CF54D460320}"/>
    <cellStyle name="Note 4 5 5 2 4" xfId="41028" xr:uid="{44E20D47-203D-44E2-89F3-158D2350FDF7}"/>
    <cellStyle name="Note 4 5 5 3" xfId="24771" xr:uid="{AC8F5E7B-486F-43EF-BF9E-8732C63853E1}"/>
    <cellStyle name="Note 4 5 5 3 2" xfId="43533" xr:uid="{53B879E4-A8B4-4293-BCB6-236A6BAEBEB8}"/>
    <cellStyle name="Note 4 5 5 4" xfId="15380" xr:uid="{F5E0C3BC-ED7F-4D92-B926-1525A3F9B714}"/>
    <cellStyle name="Note 4 5 5 5" xfId="34152" xr:uid="{3730E211-8608-46B1-8963-81149E277F5A}"/>
    <cellStyle name="Note 4 5 5 6" xfId="55139" xr:uid="{9C08D8A0-CDF6-403C-8A49-0392E4043E03}"/>
    <cellStyle name="Note 4 5 5 7" xfId="62967" xr:uid="{F1B4CB26-C5C5-46F7-A6B9-F855EF8EA4DE}"/>
    <cellStyle name="Note 4 5 6" xfId="4173" xr:uid="{E64D003A-D19A-4ECE-8FCE-04E7610B3A9C}"/>
    <cellStyle name="Note 4 5 6 2" xfId="12862" xr:uid="{E0712749-ED1B-4D38-A5ED-F5CFC422BF21}"/>
    <cellStyle name="Note 4 5 6 2 2" xfId="31648" xr:uid="{31F6F271-604A-4C4F-8FD9-BBFF9AB9CE34}"/>
    <cellStyle name="Note 4 5 6 2 2 2" xfId="50410" xr:uid="{1220D74A-72CA-489D-A2F8-0C5C55E8CB28}"/>
    <cellStyle name="Note 4 5 6 2 3" xfId="22257" xr:uid="{3277A50E-5E2B-46A4-936F-AA440A6377D5}"/>
    <cellStyle name="Note 4 5 6 2 4" xfId="41029" xr:uid="{A1E3B418-D549-46CB-A3D2-0B8383C35752}"/>
    <cellStyle name="Note 4 5 6 3" xfId="23220" xr:uid="{E7DF7E05-39CB-49D5-ACF4-10290CF7263C}"/>
    <cellStyle name="Note 4 5 6 3 2" xfId="41983" xr:uid="{0B698150-8FED-41A7-8BBD-7A773B587FD9}"/>
    <cellStyle name="Note 4 5 6 4" xfId="13829" xr:uid="{E73632E5-68D8-4117-91F9-BE870DF5A89C}"/>
    <cellStyle name="Note 4 5 6 5" xfId="32602" xr:uid="{B6F2E0CC-7EFD-4067-8892-E70C35C9E60C}"/>
    <cellStyle name="Note 4 5 6 6" xfId="55140" xr:uid="{F6084D1B-DF73-43CE-8CD9-75D173F26FEA}"/>
    <cellStyle name="Note 4 5 6 7" xfId="62968" xr:uid="{D18F1A7A-7675-4424-A1E6-26D411CCFB9D}"/>
    <cellStyle name="Note 4 5 7" xfId="7889" xr:uid="{B4D5508F-9192-42E4-A7CB-5B8B49CF8D81}"/>
    <cellStyle name="Note 4 5 7 2" xfId="26922" xr:uid="{76608B15-6014-4032-8185-469A8268917A}"/>
    <cellStyle name="Note 4 5 7 2 2" xfId="45684" xr:uid="{9601F22E-3485-4C45-85FC-85ACF4EFCC46}"/>
    <cellStyle name="Note 4 5 7 3" xfId="17531" xr:uid="{089BE893-EBC2-4F3B-97C2-91FE12A773AD}"/>
    <cellStyle name="Note 4 5 7 4" xfId="36303" xr:uid="{E9E4845F-A069-4A1E-9C7E-1BF317580508}"/>
    <cellStyle name="Note 4 5 8" xfId="9617" xr:uid="{5B8D2421-18BF-493E-A488-F785C96E1719}"/>
    <cellStyle name="Note 4 5 8 2" xfId="28473" xr:uid="{A5DC285F-8054-4091-9349-6C257E000039}"/>
    <cellStyle name="Note 4 5 8 2 2" xfId="47235" xr:uid="{FB5A030E-E39C-4336-8772-161B4D1EEC83}"/>
    <cellStyle name="Note 4 5 8 3" xfId="19082" xr:uid="{D46F12B9-788C-4171-8FA6-9856FEAC9265}"/>
    <cellStyle name="Note 4 5 8 4" xfId="37854" xr:uid="{3319471F-5508-4B17-A205-4A85149BB7D9}"/>
    <cellStyle name="Note 4 5 9" xfId="23060" xr:uid="{4BA08854-ACBE-4A92-B080-703E01D72205}"/>
    <cellStyle name="Note 4 5 9 2" xfId="41824" xr:uid="{E2CE5463-C2D6-442C-B467-9C6F75AE5A65}"/>
    <cellStyle name="Note 4 6" xfId="1231" xr:uid="{E0F371DE-8D64-4CD5-98F3-C0FF3EA0E95A}"/>
    <cellStyle name="Note 4 6 10" xfId="13672" xr:uid="{7C0D29D5-D07C-46B3-8EAD-22809B4F87C1}"/>
    <cellStyle name="Note 4 6 11" xfId="32446" xr:uid="{54295169-028B-4EB3-99F3-2CA2D63ADDEA}"/>
    <cellStyle name="Note 4 6 12" xfId="51971" xr:uid="{484EF4B0-68EA-476F-ACB0-0BC44DBAE95F}"/>
    <cellStyle name="Note 4 6 13" xfId="4016" xr:uid="{F592EB48-1815-4634-BA79-B68856077D66}"/>
    <cellStyle name="Note 4 6 14" xfId="58416" xr:uid="{34146B95-2435-4A53-B34C-CFAF3E89DA73}"/>
    <cellStyle name="Note 4 6 2" xfId="1437" xr:uid="{4CD51455-DFC8-4B1E-B21B-C705C92FD0E4}"/>
    <cellStyle name="Note 4 6 2 10" xfId="51972" xr:uid="{E07AB2DF-1675-47B5-ADE4-826255508BA3}"/>
    <cellStyle name="Note 4 6 2 11" xfId="4017" xr:uid="{8C2AC6A3-1D76-4230-A76C-B50A1B2B44EB}"/>
    <cellStyle name="Note 4 6 2 12" xfId="59992" xr:uid="{5E6148DC-0928-4CAD-8090-FCEB8CFD87C5}"/>
    <cellStyle name="Note 4 6 2 2" xfId="2095" xr:uid="{26664BEC-6FA6-4D28-BB59-514A3054943D}"/>
    <cellStyle name="Note 4 6 2 2 10" xfId="59993" xr:uid="{28ABC732-4CDB-4B7E-BAF8-3498D0EEA78F}"/>
    <cellStyle name="Note 4 6 2 2 2" xfId="7897" xr:uid="{229B991A-1F78-40F7-9AEF-27BD1F00DB9A}"/>
    <cellStyle name="Note 4 6 2 2 2 2" xfId="12863" xr:uid="{1B9A23AD-58E7-42F8-AB38-B55DB97B8918}"/>
    <cellStyle name="Note 4 6 2 2 2 2 2" xfId="31649" xr:uid="{8B6C677C-294F-4C42-9961-F0BE9544E873}"/>
    <cellStyle name="Note 4 6 2 2 2 2 2 2" xfId="50411" xr:uid="{9786EF59-F769-4919-B83B-96B89BAA04DC}"/>
    <cellStyle name="Note 4 6 2 2 2 2 3" xfId="22258" xr:uid="{D296E7BA-4F04-47CE-B915-078CEEF27E6D}"/>
    <cellStyle name="Note 4 6 2 2 2 2 4" xfId="41030" xr:uid="{495A6CC2-BEE4-409D-BD66-467246B9A197}"/>
    <cellStyle name="Note 4 6 2 2 2 3" xfId="26930" xr:uid="{D3CAF7D4-548E-46BD-B9E7-A298844C21AE}"/>
    <cellStyle name="Note 4 6 2 2 2 3 2" xfId="45692" xr:uid="{22DA7C03-615E-4711-9703-9D8B3A0A1E13}"/>
    <cellStyle name="Note 4 6 2 2 2 4" xfId="17539" xr:uid="{743C8E76-129B-4262-BEBD-85F137FD32C4}"/>
    <cellStyle name="Note 4 6 2 2 2 5" xfId="36311" xr:uid="{F5CFA242-F218-4DA6-BAD2-40F60BB41778}"/>
    <cellStyle name="Note 4 6 2 2 2 6" xfId="55141" xr:uid="{A9184A94-8EBC-43CB-8F3C-9F09A3B8BB5E}"/>
    <cellStyle name="Note 4 6 2 2 2 7" xfId="62969" xr:uid="{22A7D95A-1710-46C3-9719-8125C2AF93EA}"/>
    <cellStyle name="Note 4 6 2 2 3" xfId="12864" xr:uid="{B243F867-AB6B-4AA0-8186-8D7CFB34D9A0}"/>
    <cellStyle name="Note 4 6 2 2 3 2" xfId="31650" xr:uid="{A17E146E-1F20-4346-827B-0C0D8A9481BC}"/>
    <cellStyle name="Note 4 6 2 2 3 2 2" xfId="50412" xr:uid="{75E59EDA-3D9F-44AA-BE53-74784E7FEB0F}"/>
    <cellStyle name="Note 4 6 2 2 3 3" xfId="22259" xr:uid="{5CEA0F22-21B6-47F4-9AD6-3A3DF9D23184}"/>
    <cellStyle name="Note 4 6 2 2 3 4" xfId="41031" xr:uid="{1CE4D657-D673-42F6-9522-458E17086E39}"/>
    <cellStyle name="Note 4 6 2 2 3 5" xfId="55142" xr:uid="{DD5A01D9-1B62-4AB3-9873-0A89BAE9028B}"/>
    <cellStyle name="Note 4 6 2 2 3 6" xfId="62970" xr:uid="{5D872E97-FE4A-4A7F-BB02-18F02F38648B}"/>
    <cellStyle name="Note 4 6 2 2 4" xfId="9625" xr:uid="{8420CBA6-AFD5-4028-A00D-583BDB688E1F}"/>
    <cellStyle name="Note 4 6 2 2 4 2" xfId="28481" xr:uid="{D72B390C-CEAC-4226-9EFD-3FD842E3897F}"/>
    <cellStyle name="Note 4 6 2 2 4 2 2" xfId="47243" xr:uid="{970791DE-8A14-4EB3-AD06-D387CC139CE0}"/>
    <cellStyle name="Note 4 6 2 2 4 3" xfId="19090" xr:uid="{4358CC9E-4328-4A0B-85CA-8CB28CF30D7F}"/>
    <cellStyle name="Note 4 6 2 2 4 4" xfId="37862" xr:uid="{7916F2BA-D372-4A8B-AA4E-A23D9077FB61}"/>
    <cellStyle name="Note 4 6 2 2 5" xfId="24253" xr:uid="{935AD676-A5E5-4213-8525-3F2BFFB4F9D5}"/>
    <cellStyle name="Note 4 6 2 2 5 2" xfId="43016" xr:uid="{A24C3EB2-22E9-4F5A-AF11-84F5453F84AA}"/>
    <cellStyle name="Note 4 6 2 2 6" xfId="14862" xr:uid="{002E7C78-A797-4B49-9565-680694D14302}"/>
    <cellStyle name="Note 4 6 2 2 7" xfId="33635" xr:uid="{3E5FAA96-4054-4130-AB4F-779296F1DC6C}"/>
    <cellStyle name="Note 4 6 2 2 8" xfId="51973" xr:uid="{3BFB8DD4-8F72-4851-B8A0-B2DE36AA0F81}"/>
    <cellStyle name="Note 4 6 2 2 9" xfId="5206" xr:uid="{8DE7AE26-72B9-418B-B092-E8070785373E}"/>
    <cellStyle name="Note 4 6 2 3" xfId="5982" xr:uid="{F75EDB16-A917-454E-8470-2CA024EE2D3A}"/>
    <cellStyle name="Note 4 6 2 3 2" xfId="12865" xr:uid="{9437EC4F-CB66-4617-962A-DD0A4310ACD4}"/>
    <cellStyle name="Note 4 6 2 3 2 2" xfId="31651" xr:uid="{D9310164-C446-4550-9ED7-4EE7B030F560}"/>
    <cellStyle name="Note 4 6 2 3 2 2 2" xfId="50413" xr:uid="{11624D02-AE95-43C3-BDC5-3ADA54F3E8AB}"/>
    <cellStyle name="Note 4 6 2 3 2 3" xfId="22260" xr:uid="{86F08BBD-527F-4339-A186-850DF2056072}"/>
    <cellStyle name="Note 4 6 2 3 2 4" xfId="41032" xr:uid="{8E0F13C6-0845-4ECE-9F57-685A7D08776A}"/>
    <cellStyle name="Note 4 6 2 3 3" xfId="25029" xr:uid="{DE7B1DC5-1D2B-4B30-A385-3109ECDC665B}"/>
    <cellStyle name="Note 4 6 2 3 3 2" xfId="43791" xr:uid="{AAC366B0-97FD-4ECD-B1DE-BC0E7E2D80BF}"/>
    <cellStyle name="Note 4 6 2 3 4" xfId="15638" xr:uid="{403EE83D-57A5-4E75-AA35-A0D359A394F4}"/>
    <cellStyle name="Note 4 6 2 3 5" xfId="34410" xr:uid="{C7B839F6-B5E0-4FDA-8D00-A45000EA2BB8}"/>
    <cellStyle name="Note 4 6 2 3 6" xfId="55143" xr:uid="{B168B1BB-C5A8-43C3-B59F-DE346A6C7800}"/>
    <cellStyle name="Note 4 6 2 3 7" xfId="62971" xr:uid="{0BB1BF5A-7742-4DC3-B7AE-78CE5164CD13}"/>
    <cellStyle name="Note 4 6 2 4" xfId="4431" xr:uid="{5B308870-0751-4F06-A369-7064750FE139}"/>
    <cellStyle name="Note 4 6 2 4 2" xfId="12866" xr:uid="{883C108D-5D64-440C-8908-5B3089E72EBF}"/>
    <cellStyle name="Note 4 6 2 4 2 2" xfId="31652" xr:uid="{CA599D14-D00D-42D9-8A10-FCB822D66C55}"/>
    <cellStyle name="Note 4 6 2 4 2 2 2" xfId="50414" xr:uid="{CFECEC7A-8A44-4AB5-9E62-A7EF5957C84B}"/>
    <cellStyle name="Note 4 6 2 4 2 3" xfId="22261" xr:uid="{000BAF6E-A3FA-4645-B15F-7250DF292C7C}"/>
    <cellStyle name="Note 4 6 2 4 2 4" xfId="41033" xr:uid="{7D59856D-B60A-4EED-83B6-0F44205F650D}"/>
    <cellStyle name="Note 4 6 2 4 3" xfId="23478" xr:uid="{C2F23E78-10ED-49EF-A30F-C3B347E3A5DE}"/>
    <cellStyle name="Note 4 6 2 4 3 2" xfId="42241" xr:uid="{470A108D-15A4-45FB-BD90-24BEA6B4E143}"/>
    <cellStyle name="Note 4 6 2 4 4" xfId="14087" xr:uid="{3702DCD9-1EE9-485E-B8AF-53385BA00E01}"/>
    <cellStyle name="Note 4 6 2 4 5" xfId="32860" xr:uid="{86EA80D5-8B8F-4FF7-B6CD-A9EAE5D54B36}"/>
    <cellStyle name="Note 4 6 2 4 6" xfId="55144" xr:uid="{EDDD9DDE-AFCC-40A9-92F1-D9894315DDCB}"/>
    <cellStyle name="Note 4 6 2 4 7" xfId="62972" xr:uid="{567ADD6B-30A7-4D91-890D-BD572F9B77B0}"/>
    <cellStyle name="Note 4 6 2 5" xfId="7896" xr:uid="{E2656A5C-C308-49A4-9860-ED2D31B9016F}"/>
    <cellStyle name="Note 4 6 2 5 2" xfId="26929" xr:uid="{494ED8D5-2407-42BF-9F1D-C3F8C16D293E}"/>
    <cellStyle name="Note 4 6 2 5 2 2" xfId="45691" xr:uid="{5095162E-9514-476A-9DF2-0F16254EDB17}"/>
    <cellStyle name="Note 4 6 2 5 3" xfId="17538" xr:uid="{172A9410-9C8C-4886-8248-607A28FA8F51}"/>
    <cellStyle name="Note 4 6 2 5 4" xfId="36310" xr:uid="{277789E7-F0DD-46F7-AE27-21EF17089A3E}"/>
    <cellStyle name="Note 4 6 2 6" xfId="9624" xr:uid="{29583962-C73D-406F-AB5A-5C5232BF7E0A}"/>
    <cellStyle name="Note 4 6 2 6 2" xfId="28480" xr:uid="{03822CF9-89E6-4B3B-B43C-FCE425C587BD}"/>
    <cellStyle name="Note 4 6 2 6 2 2" xfId="47242" xr:uid="{23E7E2CE-5BC9-474A-910A-8C1791CE2264}"/>
    <cellStyle name="Note 4 6 2 6 3" xfId="19089" xr:uid="{FAFA10D1-7F19-41BB-99DF-A7887FDA4956}"/>
    <cellStyle name="Note 4 6 2 6 4" xfId="37861" xr:uid="{8B7B8B92-8CA2-4CF8-95A1-AFEE7D29B79A}"/>
    <cellStyle name="Note 4 6 2 7" xfId="23064" xr:uid="{FD11B01C-A3A4-41C7-BE3E-B6BE195AE178}"/>
    <cellStyle name="Note 4 6 2 7 2" xfId="41828" xr:uid="{3E56C74F-710C-4794-A22C-87DD63F53ED4}"/>
    <cellStyle name="Note 4 6 2 8" xfId="13673" xr:uid="{A8FFED58-4159-4B41-80C0-CD3AD294387F}"/>
    <cellStyle name="Note 4 6 2 9" xfId="32447" xr:uid="{A629D0A2-028F-4118-A3D5-A24A67AF98D2}"/>
    <cellStyle name="Note 4 6 3" xfId="1889" xr:uid="{576D7FC9-39E5-4666-AC24-D7BCCA691444}"/>
    <cellStyle name="Note 4 6 3 10" xfId="51974" xr:uid="{D6B5D325-0C82-4F29-BCE3-2C6609D7CB0B}"/>
    <cellStyle name="Note 4 6 3 11" xfId="4018" xr:uid="{EDE6D10F-46D5-42B6-9315-5048F42E5980}"/>
    <cellStyle name="Note 4 6 3 12" xfId="59994" xr:uid="{DB88163E-4418-479C-A7D8-ADF318C7C390}"/>
    <cellStyle name="Note 4 6 3 2" xfId="3199" xr:uid="{5E507EFB-4A31-489B-8EA6-CAFA86AEF075}"/>
    <cellStyle name="Note 4 6 3 2 10" xfId="59995" xr:uid="{62706FE0-5EFF-43F0-9BD6-5D6A796B189A}"/>
    <cellStyle name="Note 4 6 3 2 2" xfId="7899" xr:uid="{CECFCCA4-6D11-4A26-9C2A-CBB65AFC0090}"/>
    <cellStyle name="Note 4 6 3 2 2 2" xfId="12867" xr:uid="{38A9056E-D112-4EB4-9765-B6FF23BE939F}"/>
    <cellStyle name="Note 4 6 3 2 2 2 2" xfId="31653" xr:uid="{4627726C-B084-4B47-9212-D032024DB8E7}"/>
    <cellStyle name="Note 4 6 3 2 2 2 2 2" xfId="50415" xr:uid="{1972A06A-571E-4101-A3C5-A182B3AA8AEF}"/>
    <cellStyle name="Note 4 6 3 2 2 2 3" xfId="22262" xr:uid="{5BC6C607-F5B9-4926-AA4B-22518AD6BE34}"/>
    <cellStyle name="Note 4 6 3 2 2 2 4" xfId="41034" xr:uid="{80E086AB-20F7-4F17-AB12-243EFA976989}"/>
    <cellStyle name="Note 4 6 3 2 2 3" xfId="26932" xr:uid="{2BDDFB88-ED98-4589-A543-CDADEE8E0FCB}"/>
    <cellStyle name="Note 4 6 3 2 2 3 2" xfId="45694" xr:uid="{E6CF2A5F-A56F-4186-B075-8AF436816BC1}"/>
    <cellStyle name="Note 4 6 3 2 2 4" xfId="17541" xr:uid="{0C818C63-6F68-42D8-A0D6-7C43EA76E450}"/>
    <cellStyle name="Note 4 6 3 2 2 5" xfId="36313" xr:uid="{32D6407D-79E0-4DBB-9CF2-9DF5BC75D28B}"/>
    <cellStyle name="Note 4 6 3 2 2 6" xfId="55145" xr:uid="{0FFB72D8-4D87-47E4-8D64-F4795D88537C}"/>
    <cellStyle name="Note 4 6 3 2 2 7" xfId="62973" xr:uid="{E68F5BDB-2389-4678-A900-00A23B672619}"/>
    <cellStyle name="Note 4 6 3 2 3" xfId="12868" xr:uid="{C31CD5D6-27EE-46F4-ADD6-24B8D495B448}"/>
    <cellStyle name="Note 4 6 3 2 3 2" xfId="31654" xr:uid="{E77A7BA9-7FC2-455D-9742-1C972457DA2E}"/>
    <cellStyle name="Note 4 6 3 2 3 2 2" xfId="50416" xr:uid="{FB9DB41A-AD8E-41F5-9977-F1EEE269B25F}"/>
    <cellStyle name="Note 4 6 3 2 3 3" xfId="22263" xr:uid="{69C34711-908B-4F88-9298-8F1931EEC2AC}"/>
    <cellStyle name="Note 4 6 3 2 3 4" xfId="41035" xr:uid="{2E75C059-58E8-44C0-902D-CAE5000861FD}"/>
    <cellStyle name="Note 4 6 3 2 3 5" xfId="55146" xr:uid="{C5E08CAF-E3BD-4BBB-8720-5E97A819A55D}"/>
    <cellStyle name="Note 4 6 3 2 3 6" xfId="62974" xr:uid="{2C4EC80D-1D10-45EC-958B-58951029B969}"/>
    <cellStyle name="Note 4 6 3 2 4" xfId="9627" xr:uid="{AFEDB78F-A6C7-4FCE-94F3-61C7642BB4DA}"/>
    <cellStyle name="Note 4 6 3 2 4 2" xfId="28483" xr:uid="{C070D591-924B-4223-A2A1-058CAEFD5443}"/>
    <cellStyle name="Note 4 6 3 2 4 2 2" xfId="47245" xr:uid="{D41D765D-48FB-4B43-BC87-FE895D939F10}"/>
    <cellStyle name="Note 4 6 3 2 4 3" xfId="19092" xr:uid="{7EDE9707-164C-4396-B5F5-79183B9F8913}"/>
    <cellStyle name="Note 4 6 3 2 4 4" xfId="37864" xr:uid="{D76ACC15-68BB-42A9-94EE-16C86FB04D53}"/>
    <cellStyle name="Note 4 6 3 2 5" xfId="24471" xr:uid="{65EAA80C-B303-4C65-B822-FC47123A7CBC}"/>
    <cellStyle name="Note 4 6 3 2 5 2" xfId="43234" xr:uid="{C2E5784A-80DF-4FB1-B993-FC33C85A6F9E}"/>
    <cellStyle name="Note 4 6 3 2 6" xfId="15080" xr:uid="{A821A4BB-143D-429B-AF62-E693CFC5803B}"/>
    <cellStyle name="Note 4 6 3 2 7" xfId="33853" xr:uid="{100F509A-B06A-4C69-A1F4-527D69E1EB85}"/>
    <cellStyle name="Note 4 6 3 2 8" xfId="51975" xr:uid="{930455A7-7DFA-49DE-BAEF-6E10F6189926}"/>
    <cellStyle name="Note 4 6 3 2 9" xfId="5424" xr:uid="{8D6CAC01-3010-42AA-A6FF-5689295D6C2B}"/>
    <cellStyle name="Note 4 6 3 3" xfId="6200" xr:uid="{9237981A-F036-45D2-A9D6-967A0964A28F}"/>
    <cellStyle name="Note 4 6 3 3 2" xfId="12869" xr:uid="{CA9B20FA-8BFA-44BB-B481-B30A0D609C2D}"/>
    <cellStyle name="Note 4 6 3 3 2 2" xfId="31655" xr:uid="{D5F49273-5A74-4A91-B3E0-796E35FB37EA}"/>
    <cellStyle name="Note 4 6 3 3 2 2 2" xfId="50417" xr:uid="{B2654660-A0DA-41C5-ACF9-71C1CDA75635}"/>
    <cellStyle name="Note 4 6 3 3 2 3" xfId="22264" xr:uid="{0D263790-40F0-4C1B-B328-B74FD503E762}"/>
    <cellStyle name="Note 4 6 3 3 2 4" xfId="41036" xr:uid="{F1D98410-0D4C-4827-AFF6-6A0E54C5CFF3}"/>
    <cellStyle name="Note 4 6 3 3 3" xfId="25247" xr:uid="{0B34DB4A-4ADC-4C58-9695-EEF5D2A06B36}"/>
    <cellStyle name="Note 4 6 3 3 3 2" xfId="44009" xr:uid="{6FD668B3-5559-4B38-A4D1-7D32BBF80735}"/>
    <cellStyle name="Note 4 6 3 3 4" xfId="15856" xr:uid="{2C26C869-3E63-4BB0-A581-89D3C1E945CA}"/>
    <cellStyle name="Note 4 6 3 3 5" xfId="34628" xr:uid="{7631B6B7-34F6-436F-B426-464406A92CEB}"/>
    <cellStyle name="Note 4 6 3 3 6" xfId="55147" xr:uid="{3AF39458-3FED-4BC1-B653-3947AEF254E3}"/>
    <cellStyle name="Note 4 6 3 3 7" xfId="62975" xr:uid="{443BC982-B90D-407B-9A49-1501EDF54A46}"/>
    <cellStyle name="Note 4 6 3 4" xfId="4649" xr:uid="{294EF824-2276-44C5-BDAF-17FB6BEED184}"/>
    <cellStyle name="Note 4 6 3 4 2" xfId="12870" xr:uid="{9930E15D-CDBC-47B8-97A8-32AE024C1966}"/>
    <cellStyle name="Note 4 6 3 4 2 2" xfId="31656" xr:uid="{5F747A4E-EDAF-4E64-8ABD-6315A7C21808}"/>
    <cellStyle name="Note 4 6 3 4 2 2 2" xfId="50418" xr:uid="{4E00C406-B708-4069-A30E-541C60166A1F}"/>
    <cellStyle name="Note 4 6 3 4 2 3" xfId="22265" xr:uid="{7318768B-0443-40E2-AF04-C6D7506C27E2}"/>
    <cellStyle name="Note 4 6 3 4 2 4" xfId="41037" xr:uid="{5DAD3FEA-7374-4F56-B2F3-778F0AD44630}"/>
    <cellStyle name="Note 4 6 3 4 3" xfId="23696" xr:uid="{4ED15860-4E82-42E9-B464-31676383D6FC}"/>
    <cellStyle name="Note 4 6 3 4 3 2" xfId="42459" xr:uid="{D7A7B779-16AA-429F-AA6A-D4FB2189C6A4}"/>
    <cellStyle name="Note 4 6 3 4 4" xfId="14305" xr:uid="{DEDC77D8-ABB7-4A63-97B8-24D9835BD573}"/>
    <cellStyle name="Note 4 6 3 4 5" xfId="33078" xr:uid="{70E0FABF-B19F-4A33-89DA-44D4B5B6CDAD}"/>
    <cellStyle name="Note 4 6 3 4 6" xfId="55148" xr:uid="{043848F2-F80C-4F52-AFAD-27879F2FAE40}"/>
    <cellStyle name="Note 4 6 3 4 7" xfId="62976" xr:uid="{2373EFAD-24F1-4F82-9D47-D144C9A4DDC5}"/>
    <cellStyle name="Note 4 6 3 5" xfId="7898" xr:uid="{D507A8C4-77F6-4B87-99CA-FE36CEE52EF0}"/>
    <cellStyle name="Note 4 6 3 5 2" xfId="26931" xr:uid="{9031C8EE-8765-47C0-9531-B610FB90FACB}"/>
    <cellStyle name="Note 4 6 3 5 2 2" xfId="45693" xr:uid="{3B4AE502-34DE-40F6-92DC-7901E1098A63}"/>
    <cellStyle name="Note 4 6 3 5 3" xfId="17540" xr:uid="{EAE67BF8-8441-40BD-B6B2-D0770C3978D6}"/>
    <cellStyle name="Note 4 6 3 5 4" xfId="36312" xr:uid="{5428A5B5-DF9D-435D-958E-8171C968BE5F}"/>
    <cellStyle name="Note 4 6 3 6" xfId="9626" xr:uid="{6ECB0AF0-A7F7-4D00-BB3C-20A4FEA54B23}"/>
    <cellStyle name="Note 4 6 3 6 2" xfId="28482" xr:uid="{FA20B2E8-B371-4386-A205-11D19A08ED0F}"/>
    <cellStyle name="Note 4 6 3 6 2 2" xfId="47244" xr:uid="{1667BA1C-60B1-4462-8C71-1A3311B727BA}"/>
    <cellStyle name="Note 4 6 3 6 3" xfId="19091" xr:uid="{A70628B7-52C7-4DE4-8F9E-8778E6B2649F}"/>
    <cellStyle name="Note 4 6 3 6 4" xfId="37863" xr:uid="{7926683C-2FF8-4297-BC68-7635DFBB1DFD}"/>
    <cellStyle name="Note 4 6 3 7" xfId="23065" xr:uid="{F75FCFC4-580E-4A96-BA51-E5D04B6400D3}"/>
    <cellStyle name="Note 4 6 3 7 2" xfId="41829" xr:uid="{351ABE2D-FCFD-45AF-9F5F-FC3CAEAACCAA}"/>
    <cellStyle name="Note 4 6 3 8" xfId="13674" xr:uid="{BBE62C6C-04D8-4FBD-8205-3FD364F8D7A3}"/>
    <cellStyle name="Note 4 6 3 9" xfId="32448" xr:uid="{9574377A-1BA1-4FFD-9102-A9BA2D0B9213}"/>
    <cellStyle name="Note 4 6 4" xfId="1683" xr:uid="{1A784D54-DC42-4A61-B350-39220BE66AA9}"/>
    <cellStyle name="Note 4 6 4 10" xfId="59996" xr:uid="{959F34DB-C354-4F1A-BD72-9F9B6645556F}"/>
    <cellStyle name="Note 4 6 4 2" xfId="7900" xr:uid="{ED026A76-E8DA-4287-AF6A-C9C1119FD47A}"/>
    <cellStyle name="Note 4 6 4 2 2" xfId="12871" xr:uid="{11F1DA8C-B715-4E60-B4E0-8FF4D42A3D0D}"/>
    <cellStyle name="Note 4 6 4 2 2 2" xfId="31657" xr:uid="{A4429A67-D3C6-4871-B262-55C50EC4D9D1}"/>
    <cellStyle name="Note 4 6 4 2 2 2 2" xfId="50419" xr:uid="{4EFD7B36-A298-46E6-B1DA-874304F73853}"/>
    <cellStyle name="Note 4 6 4 2 2 3" xfId="22266" xr:uid="{FF6FDC21-9811-462D-A49E-2B420C6EC5CB}"/>
    <cellStyle name="Note 4 6 4 2 2 4" xfId="41038" xr:uid="{E184D764-FC90-4A5E-A6C1-789261FD3C31}"/>
    <cellStyle name="Note 4 6 4 2 3" xfId="26933" xr:uid="{F8DEB9F6-FE7E-44C5-A46C-6FAD408C5AA6}"/>
    <cellStyle name="Note 4 6 4 2 3 2" xfId="45695" xr:uid="{CD3C4737-FE2A-4388-BDAE-AE50B6FD323C}"/>
    <cellStyle name="Note 4 6 4 2 4" xfId="17542" xr:uid="{DA4AF3B1-5ECA-4EBB-98F0-E29A3D9DB63D}"/>
    <cellStyle name="Note 4 6 4 2 5" xfId="36314" xr:uid="{A02D0100-A120-4679-8D98-6657A518B0F4}"/>
    <cellStyle name="Note 4 6 4 2 6" xfId="55149" xr:uid="{255124D6-384A-4B4F-9BB3-E143E4BFDD7E}"/>
    <cellStyle name="Note 4 6 4 2 7" xfId="62977" xr:uid="{27468339-1E59-4518-B44C-D5DE0BF3A540}"/>
    <cellStyle name="Note 4 6 4 3" xfId="12872" xr:uid="{BCE9BEA5-202C-4A72-9ECF-BB3184DD0311}"/>
    <cellStyle name="Note 4 6 4 3 2" xfId="31658" xr:uid="{46DE15EC-3324-4CCD-9E71-C58B3E3E10E9}"/>
    <cellStyle name="Note 4 6 4 3 2 2" xfId="50420" xr:uid="{E039992E-DE1A-4380-8167-3050234248E4}"/>
    <cellStyle name="Note 4 6 4 3 3" xfId="22267" xr:uid="{5606E7BA-18C8-41A0-8FA8-FC80B4D5EFC4}"/>
    <cellStyle name="Note 4 6 4 3 4" xfId="41039" xr:uid="{61103814-3823-4C4E-9AEA-FE311F42F803}"/>
    <cellStyle name="Note 4 6 4 3 5" xfId="55150" xr:uid="{56B36D26-8D50-4D55-866D-980B25827321}"/>
    <cellStyle name="Note 4 6 4 3 6" xfId="62978" xr:uid="{8EC8F333-7DDC-470B-8F7C-D7D7AA8BDA5C}"/>
    <cellStyle name="Note 4 6 4 4" xfId="9628" xr:uid="{F14744F9-C6BF-4872-8688-CACBAA67AE0A}"/>
    <cellStyle name="Note 4 6 4 4 2" xfId="28484" xr:uid="{86B66091-30DB-49B2-BB8D-1DAB5E53FBA8}"/>
    <cellStyle name="Note 4 6 4 4 2 2" xfId="47246" xr:uid="{BF7A4C65-0DB5-4E7F-901B-01A6E6F2AE69}"/>
    <cellStyle name="Note 4 6 4 4 3" xfId="19093" xr:uid="{8AA9669E-5D9D-4D07-9190-6FBF105FBA8F}"/>
    <cellStyle name="Note 4 6 4 4 4" xfId="37865" xr:uid="{B1663FF6-3034-42D1-96C7-08C5E867C442}"/>
    <cellStyle name="Note 4 6 4 5" xfId="24038" xr:uid="{F62FD1EB-C62E-4FBE-A3E1-FE5084911B4E}"/>
    <cellStyle name="Note 4 6 4 5 2" xfId="42801" xr:uid="{0D4C590F-4BF8-493A-B9C6-931B14199430}"/>
    <cellStyle name="Note 4 6 4 6" xfId="14647" xr:uid="{99AC422A-B406-4FA4-8542-60A0ADBC80B6}"/>
    <cellStyle name="Note 4 6 4 7" xfId="33420" xr:uid="{38B73CC2-03A0-4F54-A2F8-7E56F5D3E05E}"/>
    <cellStyle name="Note 4 6 4 8" xfId="51976" xr:uid="{5E185FBE-B975-4E5E-92CE-8A55A83C9914}"/>
    <cellStyle name="Note 4 6 4 9" xfId="4991" xr:uid="{D5185F91-0804-4B34-89E2-65669D31ED9C}"/>
    <cellStyle name="Note 4 6 5" xfId="5767" xr:uid="{2FF53038-7EA3-4BD3-94B5-5052FEA659F4}"/>
    <cellStyle name="Note 4 6 5 2" xfId="12873" xr:uid="{6DF835EA-C695-4DB4-8B17-D32543FA3F7A}"/>
    <cellStyle name="Note 4 6 5 2 2" xfId="31659" xr:uid="{3E158AA7-A193-4354-AE41-85D3A1671840}"/>
    <cellStyle name="Note 4 6 5 2 2 2" xfId="50421" xr:uid="{F1566C8E-CFC5-499E-BC97-FCD005E9358B}"/>
    <cellStyle name="Note 4 6 5 2 3" xfId="22268" xr:uid="{D3969060-9EA1-4B0B-9395-84FD946D6764}"/>
    <cellStyle name="Note 4 6 5 2 4" xfId="41040" xr:uid="{0F191E25-154C-4807-8050-AB2D5C4D1FA3}"/>
    <cellStyle name="Note 4 6 5 3" xfId="24814" xr:uid="{36BFCD32-8372-4F33-B164-957A77920515}"/>
    <cellStyle name="Note 4 6 5 3 2" xfId="43576" xr:uid="{4F7F4E62-E1E6-413B-9EB6-B29D872925D7}"/>
    <cellStyle name="Note 4 6 5 4" xfId="15423" xr:uid="{CC4C5D15-9B7E-4F7E-AD05-DC38909F5316}"/>
    <cellStyle name="Note 4 6 5 5" xfId="34195" xr:uid="{37B41434-1B9F-4C3C-B5CC-235FFB9DAC38}"/>
    <cellStyle name="Note 4 6 5 6" xfId="55151" xr:uid="{AC2CD0C8-0C17-409F-ADFB-4B57F8217402}"/>
    <cellStyle name="Note 4 6 5 7" xfId="62979" xr:uid="{4806F6F7-3F09-435D-AFE5-77B79311CB4F}"/>
    <cellStyle name="Note 4 6 6" xfId="4216" xr:uid="{98059B82-29AB-4013-981B-652078F59DAB}"/>
    <cellStyle name="Note 4 6 6 2" xfId="12874" xr:uid="{837E8AC1-A7C6-4A9A-8887-7058D5C61A6C}"/>
    <cellStyle name="Note 4 6 6 2 2" xfId="31660" xr:uid="{9DD13624-EBB0-48D6-86F8-087B87AA5EF6}"/>
    <cellStyle name="Note 4 6 6 2 2 2" xfId="50422" xr:uid="{3A6A5ACF-CC7C-4EC3-9CCD-FE7F24B2B0D3}"/>
    <cellStyle name="Note 4 6 6 2 3" xfId="22269" xr:uid="{0ACD2075-A83D-4CE4-B4D9-0702F1B1EEE0}"/>
    <cellStyle name="Note 4 6 6 2 4" xfId="41041" xr:uid="{3BC73655-4976-4800-90CB-2F3E87533F92}"/>
    <cellStyle name="Note 4 6 6 3" xfId="23263" xr:uid="{58A54C2B-C218-4C65-B34A-3D793C0C4A00}"/>
    <cellStyle name="Note 4 6 6 3 2" xfId="42026" xr:uid="{0A548AB3-568B-49F9-8952-3E289D875843}"/>
    <cellStyle name="Note 4 6 6 4" xfId="13872" xr:uid="{FCDB5F8F-45D9-46B1-B22F-AECF7BDA94DF}"/>
    <cellStyle name="Note 4 6 6 5" xfId="32645" xr:uid="{3EFA3ECC-F676-487A-AA9B-C0F6D5CC3281}"/>
    <cellStyle name="Note 4 6 6 6" xfId="55152" xr:uid="{36FFD9AE-57DA-4210-B8BE-302407FF9BB5}"/>
    <cellStyle name="Note 4 6 6 7" xfId="62980" xr:uid="{34162571-80A5-4108-A540-FF2C7CD884AF}"/>
    <cellStyle name="Note 4 6 7" xfId="7895" xr:uid="{FF64ED7A-41BD-4F5A-A76D-16070546EFF1}"/>
    <cellStyle name="Note 4 6 7 2" xfId="26928" xr:uid="{10722CFB-DE65-40E8-B1B2-E51A8FB5C3FC}"/>
    <cellStyle name="Note 4 6 7 2 2" xfId="45690" xr:uid="{A26BD140-4D11-4C0F-871C-92656CB825A9}"/>
    <cellStyle name="Note 4 6 7 3" xfId="17537" xr:uid="{FD283F9F-07F9-4098-99FD-5F0DA2EC883F}"/>
    <cellStyle name="Note 4 6 7 4" xfId="36309" xr:uid="{0DB03081-76DA-4AF9-BE30-4F4529BEB115}"/>
    <cellStyle name="Note 4 6 8" xfId="9623" xr:uid="{C151F81A-7FEF-4760-AA70-B8157652D4F3}"/>
    <cellStyle name="Note 4 6 8 2" xfId="28479" xr:uid="{68DC7A51-3885-47DA-AA22-46128803736F}"/>
    <cellStyle name="Note 4 6 8 2 2" xfId="47241" xr:uid="{B42084BD-C931-498B-86BE-187F76EE8DC8}"/>
    <cellStyle name="Note 4 6 8 3" xfId="19088" xr:uid="{06C92FD6-F306-4DCA-85F8-B8D89BC0FAEB}"/>
    <cellStyle name="Note 4 6 8 4" xfId="37860" xr:uid="{CDD1EA01-28F7-4E61-A793-E9D87D61C3F4}"/>
    <cellStyle name="Note 4 6 9" xfId="23063" xr:uid="{3B2F762B-77B9-472A-B665-80A6A90B4992}"/>
    <cellStyle name="Note 4 6 9 2" xfId="41827" xr:uid="{B44DCF65-E55E-4288-B976-AE00AC134FE0}"/>
    <cellStyle name="Note 4 7" xfId="1272" xr:uid="{CFA943BC-D19C-4024-A91C-AAF7A41D2A51}"/>
    <cellStyle name="Note 4 7 10" xfId="32449" xr:uid="{48B3FD28-B36F-4A9B-83FA-F4DFABAB1A73}"/>
    <cellStyle name="Note 4 7 11" xfId="51977" xr:uid="{FE37FDCA-628E-43E5-9F3E-B2387A0F61CA}"/>
    <cellStyle name="Note 4 7 12" xfId="4019" xr:uid="{EB534AEB-B880-458C-99E6-7C4A3ECB37AB}"/>
    <cellStyle name="Note 4 7 13" xfId="58417" xr:uid="{774E228C-FFE6-4E4B-A674-91584274397E}"/>
    <cellStyle name="Note 4 7 2" xfId="1930" xr:uid="{BA0EC287-82F0-4631-B62F-A90EA9B68F9A}"/>
    <cellStyle name="Note 4 7 2 10" xfId="51978" xr:uid="{EE877F3B-CD86-4857-AB01-01BDA5A335D8}"/>
    <cellStyle name="Note 4 7 2 11" xfId="4020" xr:uid="{0D6F849C-12BE-450B-984D-E1A7341B5552}"/>
    <cellStyle name="Note 4 7 2 12" xfId="59997" xr:uid="{745DD722-4EBE-41A5-B4F8-17B6C7E703CF}"/>
    <cellStyle name="Note 4 7 2 2" xfId="3200" xr:uid="{187D94DF-476E-43D2-B286-5EB769D235C1}"/>
    <cellStyle name="Note 4 7 2 2 10" xfId="59998" xr:uid="{4FFCDC3E-836E-49B4-9BFB-FB0946306F07}"/>
    <cellStyle name="Note 4 7 2 2 2" xfId="7903" xr:uid="{36A496D3-C939-4AF2-9012-D2389111EED0}"/>
    <cellStyle name="Note 4 7 2 2 2 2" xfId="12875" xr:uid="{9BE610AF-0DE7-41B7-BDA6-BF4EDA8A31AD}"/>
    <cellStyle name="Note 4 7 2 2 2 2 2" xfId="31661" xr:uid="{13F2EECC-107B-4130-ADA3-FE0D4411FF8E}"/>
    <cellStyle name="Note 4 7 2 2 2 2 2 2" xfId="50423" xr:uid="{A17BCB8F-FFA4-4D7C-9B1B-28F0063EA85D}"/>
    <cellStyle name="Note 4 7 2 2 2 2 3" xfId="22270" xr:uid="{DC5D6086-FA89-4D3C-BCE0-30A313D7FCF7}"/>
    <cellStyle name="Note 4 7 2 2 2 2 4" xfId="41042" xr:uid="{79EC706E-4B81-4680-9236-2ADC29026FDF}"/>
    <cellStyle name="Note 4 7 2 2 2 3" xfId="26936" xr:uid="{92D5AE71-A6A8-456F-9A69-C5BBF2BF534C}"/>
    <cellStyle name="Note 4 7 2 2 2 3 2" xfId="45698" xr:uid="{E81E68DA-F849-450D-B917-6DB889E37A4F}"/>
    <cellStyle name="Note 4 7 2 2 2 4" xfId="17545" xr:uid="{9BE2CE32-DDCC-480F-9A89-ECC4D455DA12}"/>
    <cellStyle name="Note 4 7 2 2 2 5" xfId="36317" xr:uid="{39BC7FD2-A5A9-4145-8828-728105CAD267}"/>
    <cellStyle name="Note 4 7 2 2 2 6" xfId="55153" xr:uid="{E1CE5CB3-7EDA-41E0-9D35-0DB52E6FB519}"/>
    <cellStyle name="Note 4 7 2 2 2 7" xfId="62981" xr:uid="{B2C9AA49-33DD-4C68-9EB7-B5EC11FD32DE}"/>
    <cellStyle name="Note 4 7 2 2 3" xfId="12876" xr:uid="{39A90B57-C81D-463C-9ED4-EF34E808B40C}"/>
    <cellStyle name="Note 4 7 2 2 3 2" xfId="31662" xr:uid="{6D7A5D5A-14AF-4250-AF6B-5DC830950A5F}"/>
    <cellStyle name="Note 4 7 2 2 3 2 2" xfId="50424" xr:uid="{88E32A66-51A8-44A3-A9E3-43833F8A4FF6}"/>
    <cellStyle name="Note 4 7 2 2 3 3" xfId="22271" xr:uid="{6D58891C-B29D-4F15-AADC-F10B224ED9CE}"/>
    <cellStyle name="Note 4 7 2 2 3 4" xfId="41043" xr:uid="{A3AF7F1F-2687-4619-BF3E-2B18387F5DB0}"/>
    <cellStyle name="Note 4 7 2 2 3 5" xfId="55154" xr:uid="{F06636C3-B60C-4D77-8E23-155AF5893501}"/>
    <cellStyle name="Note 4 7 2 2 3 6" xfId="62982" xr:uid="{724FECD0-322A-47C9-8B17-ABE82838711D}"/>
    <cellStyle name="Note 4 7 2 2 4" xfId="9631" xr:uid="{9E0614E4-F51F-4484-8EDC-769C1A39E70A}"/>
    <cellStyle name="Note 4 7 2 2 4 2" xfId="28487" xr:uid="{0B74D657-1948-4A1F-B8A7-6EB94D6484E7}"/>
    <cellStyle name="Note 4 7 2 2 4 2 2" xfId="47249" xr:uid="{A07F8D12-048D-42A9-967F-FC69282D7A75}"/>
    <cellStyle name="Note 4 7 2 2 4 3" xfId="19096" xr:uid="{2257F36B-615F-4ADC-AC30-ADDB06D8ACC8}"/>
    <cellStyle name="Note 4 7 2 2 4 4" xfId="37868" xr:uid="{6DBDF02A-202C-441A-8986-6D2AA8D27786}"/>
    <cellStyle name="Note 4 7 2 2 5" xfId="24514" xr:uid="{BECDE162-8278-4F11-A296-E9FABBA93AE4}"/>
    <cellStyle name="Note 4 7 2 2 5 2" xfId="43277" xr:uid="{6D13E6DC-2D5B-4AA2-94B2-DC8EA6ECF099}"/>
    <cellStyle name="Note 4 7 2 2 6" xfId="15123" xr:uid="{4026EF6B-A7BF-47AD-8DCF-121A4EE7999F}"/>
    <cellStyle name="Note 4 7 2 2 7" xfId="33896" xr:uid="{F8ACE8D9-6AAC-41C4-9CDD-1714DDB83085}"/>
    <cellStyle name="Note 4 7 2 2 8" xfId="51979" xr:uid="{83A0D0D9-C7DF-4C4D-A3CB-D613CE6F58C9}"/>
    <cellStyle name="Note 4 7 2 2 9" xfId="5467" xr:uid="{D5EC9825-5648-4DC0-B80D-618B7BDAD465}"/>
    <cellStyle name="Note 4 7 2 3" xfId="6243" xr:uid="{1587526C-9E0F-4963-9202-790F743E0071}"/>
    <cellStyle name="Note 4 7 2 3 2" xfId="12877" xr:uid="{EE50AFEA-140A-4BE8-B033-783DDBD2F351}"/>
    <cellStyle name="Note 4 7 2 3 2 2" xfId="31663" xr:uid="{03082C37-4479-4E71-BD79-4F5FFF269CD2}"/>
    <cellStyle name="Note 4 7 2 3 2 2 2" xfId="50425" xr:uid="{C841D80D-8535-4EBE-933D-AC757C734FC9}"/>
    <cellStyle name="Note 4 7 2 3 2 3" xfId="22272" xr:uid="{DD4D5219-7330-481B-9544-5804E896BBF0}"/>
    <cellStyle name="Note 4 7 2 3 2 4" xfId="41044" xr:uid="{A85468E5-20A7-4476-AB17-4F919ECE46DB}"/>
    <cellStyle name="Note 4 7 2 3 3" xfId="25290" xr:uid="{9A7A54DD-AFDD-4309-948E-AAA332BCE110}"/>
    <cellStyle name="Note 4 7 2 3 3 2" xfId="44052" xr:uid="{2EF26A51-E66A-49D4-8FAE-CCF6FE866194}"/>
    <cellStyle name="Note 4 7 2 3 4" xfId="15899" xr:uid="{ACD27957-92AC-4894-AC1F-38E44943E3EF}"/>
    <cellStyle name="Note 4 7 2 3 5" xfId="34671" xr:uid="{E1AA2207-85AE-4A47-A086-321C131F72BC}"/>
    <cellStyle name="Note 4 7 2 3 6" xfId="55155" xr:uid="{7321E99C-3D16-4F72-91A3-31B5A3807E84}"/>
    <cellStyle name="Note 4 7 2 3 7" xfId="62983" xr:uid="{93638E38-8B09-42EF-912B-B9AB52D01E7D}"/>
    <cellStyle name="Note 4 7 2 4" xfId="4692" xr:uid="{69705B72-A384-4C50-AAD7-45225305580E}"/>
    <cellStyle name="Note 4 7 2 4 2" xfId="12878" xr:uid="{F369A6C9-66CE-437C-AC46-5D0A45C3CCE7}"/>
    <cellStyle name="Note 4 7 2 4 2 2" xfId="31664" xr:uid="{E5EEACB3-FAA9-4A95-9F60-2C8F7A952ECE}"/>
    <cellStyle name="Note 4 7 2 4 2 2 2" xfId="50426" xr:uid="{396F92E3-CA9B-43E2-9B49-23ACDF46AAE5}"/>
    <cellStyle name="Note 4 7 2 4 2 3" xfId="22273" xr:uid="{7EA85026-AEED-46B6-9B8E-FA0F5A6930B1}"/>
    <cellStyle name="Note 4 7 2 4 2 4" xfId="41045" xr:uid="{386F47F4-3C24-46B0-A8FC-D1416A374CA8}"/>
    <cellStyle name="Note 4 7 2 4 3" xfId="23739" xr:uid="{272CF038-7B11-4F64-BC02-40DA990C3ED3}"/>
    <cellStyle name="Note 4 7 2 4 3 2" xfId="42502" xr:uid="{441C514F-DD3A-4553-BCFE-C674DCD0951C}"/>
    <cellStyle name="Note 4 7 2 4 4" xfId="14348" xr:uid="{B266D8B4-2007-4601-AA81-3C523CA8EC7A}"/>
    <cellStyle name="Note 4 7 2 4 5" xfId="33121" xr:uid="{561D11CA-CD8D-4A29-B923-991AC5EB028F}"/>
    <cellStyle name="Note 4 7 2 4 6" xfId="55156" xr:uid="{229009DB-11C2-4FBB-BB08-2CB0FE226A38}"/>
    <cellStyle name="Note 4 7 2 4 7" xfId="62984" xr:uid="{35B00D36-5388-4F75-9ED2-121BBB39943E}"/>
    <cellStyle name="Note 4 7 2 5" xfId="7902" xr:uid="{ABFDD8E6-5D37-40E2-8FE5-CF37242B5046}"/>
    <cellStyle name="Note 4 7 2 5 2" xfId="26935" xr:uid="{5DFDF846-504C-4FDA-8D91-0BACA5CC21F8}"/>
    <cellStyle name="Note 4 7 2 5 2 2" xfId="45697" xr:uid="{9BA91B31-695A-4E27-8F43-86F515DC7160}"/>
    <cellStyle name="Note 4 7 2 5 3" xfId="17544" xr:uid="{328AA1A0-43AF-4D67-8143-A2D89B1379DD}"/>
    <cellStyle name="Note 4 7 2 5 4" xfId="36316" xr:uid="{A032B4D1-DE35-4DB7-9166-10C6303D5FE5}"/>
    <cellStyle name="Note 4 7 2 6" xfId="9630" xr:uid="{1D85C462-8D84-4E7E-9EBB-10E32DEACBB5}"/>
    <cellStyle name="Note 4 7 2 6 2" xfId="28486" xr:uid="{43ED6596-CB0B-4D97-96EF-8269CD526D5C}"/>
    <cellStyle name="Note 4 7 2 6 2 2" xfId="47248" xr:uid="{CA28B4B2-2843-49B1-B257-DFCC04BC12E8}"/>
    <cellStyle name="Note 4 7 2 6 3" xfId="19095" xr:uid="{5DF248AF-6224-444A-B8C8-E5592958E847}"/>
    <cellStyle name="Note 4 7 2 6 4" xfId="37867" xr:uid="{38D34AC1-7473-4857-9FD6-1895574937E1}"/>
    <cellStyle name="Note 4 7 2 7" xfId="23067" xr:uid="{22F8484B-33DE-4ACB-9EBE-1799D545227D}"/>
    <cellStyle name="Note 4 7 2 7 2" xfId="41831" xr:uid="{479911CB-B399-4945-AF8A-8AAB2B41E49C}"/>
    <cellStyle name="Note 4 7 2 8" xfId="13676" xr:uid="{29728569-315A-497D-A0A4-CEA997EE4E6A}"/>
    <cellStyle name="Note 4 7 2 9" xfId="32450" xr:uid="{606209C9-444B-4B7E-B0F2-11040AD04084}"/>
    <cellStyle name="Note 4 7 3" xfId="1518" xr:uid="{EBD13396-EBAC-4900-9C2D-F7B7489848A0}"/>
    <cellStyle name="Note 4 7 3 10" xfId="59999" xr:uid="{EB11555F-54D3-45C8-83BC-67FE11C16AD1}"/>
    <cellStyle name="Note 4 7 3 2" xfId="7904" xr:uid="{34A91D1F-11C9-4DAC-B95E-36AE0FA5400C}"/>
    <cellStyle name="Note 4 7 3 2 2" xfId="12879" xr:uid="{D87DBC31-88B4-406B-B80D-37208F5DC36D}"/>
    <cellStyle name="Note 4 7 3 2 2 2" xfId="31665" xr:uid="{A40A035F-C1C2-47BA-AD26-876C42041DEF}"/>
    <cellStyle name="Note 4 7 3 2 2 2 2" xfId="50427" xr:uid="{25B4C8FC-0506-4AEF-A622-4E81490800D6}"/>
    <cellStyle name="Note 4 7 3 2 2 3" xfId="22274" xr:uid="{FCDFF10D-3026-4F52-B96D-EB67BC7894CD}"/>
    <cellStyle name="Note 4 7 3 2 2 4" xfId="41046" xr:uid="{5FD32A6B-1329-4F7A-9F29-63969FE6D584}"/>
    <cellStyle name="Note 4 7 3 2 3" xfId="26937" xr:uid="{D89CE9F7-0DC3-4EC5-9AB3-67C1C052D8B8}"/>
    <cellStyle name="Note 4 7 3 2 3 2" xfId="45699" xr:uid="{C5E7E2C7-0D0F-4B77-9863-EF40850F8489}"/>
    <cellStyle name="Note 4 7 3 2 4" xfId="17546" xr:uid="{0E7CF41A-17EE-4EE0-A195-9D745FC1A04C}"/>
    <cellStyle name="Note 4 7 3 2 5" xfId="36318" xr:uid="{F792A16D-3D67-49E0-94BF-C21E063C988C}"/>
    <cellStyle name="Note 4 7 3 2 6" xfId="55157" xr:uid="{2CE438C8-866F-4AEC-9E85-9790FDD8CCDF}"/>
    <cellStyle name="Note 4 7 3 2 7" xfId="62985" xr:uid="{2D6ED5B0-24A5-42C7-BEC5-B9FF4F98B1D2}"/>
    <cellStyle name="Note 4 7 3 3" xfId="12880" xr:uid="{EB4DBFD3-9614-46FF-9C78-BA97B7F25BC3}"/>
    <cellStyle name="Note 4 7 3 3 2" xfId="31666" xr:uid="{5F3F0622-9ECE-4B67-A5E3-80FA2F422B99}"/>
    <cellStyle name="Note 4 7 3 3 2 2" xfId="50428" xr:uid="{388BF1B9-2AA6-49A7-B90C-A29E337E41B1}"/>
    <cellStyle name="Note 4 7 3 3 3" xfId="22275" xr:uid="{32B681EF-9377-4EE8-9FCD-EFF31CB83FEC}"/>
    <cellStyle name="Note 4 7 3 3 4" xfId="41047" xr:uid="{0322DEC1-A655-446E-A21A-0C871A0A61D7}"/>
    <cellStyle name="Note 4 7 3 3 5" xfId="55158" xr:uid="{C24BB93A-7A33-488F-90A1-133D028CC5AD}"/>
    <cellStyle name="Note 4 7 3 3 6" xfId="62986" xr:uid="{028AEF01-BA99-485F-A870-5F9DA3012780}"/>
    <cellStyle name="Note 4 7 3 4" xfId="9632" xr:uid="{5087048A-24B6-4B9B-882B-820E6F6DFC77}"/>
    <cellStyle name="Note 4 7 3 4 2" xfId="28488" xr:uid="{36498880-0C6A-4554-B828-12B155D180BD}"/>
    <cellStyle name="Note 4 7 3 4 2 2" xfId="47250" xr:uid="{404996D0-7337-4C57-AC5F-5E1DDEFA5A35}"/>
    <cellStyle name="Note 4 7 3 4 3" xfId="19097" xr:uid="{810B8BC4-53F5-42A2-AC07-89656AB9F670}"/>
    <cellStyle name="Note 4 7 3 4 4" xfId="37869" xr:uid="{C39AFAE8-6B8B-4E12-B324-EA1AAB103B5A}"/>
    <cellStyle name="Note 4 7 3 5" xfId="24081" xr:uid="{24973B63-9034-47FF-BBE9-82AEFC916B51}"/>
    <cellStyle name="Note 4 7 3 5 2" xfId="42844" xr:uid="{39BD0D59-1144-4B35-AF50-37D531715B07}"/>
    <cellStyle name="Note 4 7 3 6" xfId="14690" xr:uid="{AC955418-F3F6-408D-AC48-F1922D3D2250}"/>
    <cellStyle name="Note 4 7 3 7" xfId="33463" xr:uid="{A003469B-EE4A-4737-94D6-947F9D8315A6}"/>
    <cellStyle name="Note 4 7 3 8" xfId="51980" xr:uid="{69B3FCDB-2245-410F-B6C6-54287E8CA52C}"/>
    <cellStyle name="Note 4 7 3 9" xfId="5034" xr:uid="{B88DFF67-1FF1-4BC7-9597-871CC82289B5}"/>
    <cellStyle name="Note 4 7 4" xfId="5810" xr:uid="{F7653E5B-FBCF-4C90-88D2-AF91CCCA4864}"/>
    <cellStyle name="Note 4 7 4 2" xfId="12881" xr:uid="{199E6228-6E8D-4369-94CC-A3D4A8CF4611}"/>
    <cellStyle name="Note 4 7 4 2 2" xfId="31667" xr:uid="{D48884BB-D7D7-44CC-8CCB-7A9ED28A3916}"/>
    <cellStyle name="Note 4 7 4 2 2 2" xfId="50429" xr:uid="{02920CF7-0772-4A14-B83F-3EFB8BD5D40C}"/>
    <cellStyle name="Note 4 7 4 2 3" xfId="22276" xr:uid="{953FAD39-A7D5-43FE-A9A5-ABBDD96B9804}"/>
    <cellStyle name="Note 4 7 4 2 4" xfId="41048" xr:uid="{1C947755-0ACB-4D24-A95E-73785357B4C6}"/>
    <cellStyle name="Note 4 7 4 3" xfId="24857" xr:uid="{4763B175-18B3-48E7-8499-718F27FD743B}"/>
    <cellStyle name="Note 4 7 4 3 2" xfId="43619" xr:uid="{596A76C4-13A3-40D3-A18F-1679FBF57804}"/>
    <cellStyle name="Note 4 7 4 4" xfId="15466" xr:uid="{505A401B-A4B2-4DE1-A1A5-6C9B371E3F86}"/>
    <cellStyle name="Note 4 7 4 5" xfId="34238" xr:uid="{E9881AD5-188A-4B9A-AF4D-8C6E93288F08}"/>
    <cellStyle name="Note 4 7 4 6" xfId="55159" xr:uid="{FF7C0870-C0E8-4357-9CB0-E9F1DF100B62}"/>
    <cellStyle name="Note 4 7 4 7" xfId="62987" xr:uid="{0A87E719-2798-40FE-8B36-DD5EBEE8EECD}"/>
    <cellStyle name="Note 4 7 5" xfId="4259" xr:uid="{829C944E-AA34-4021-9D63-265BA2CDBEF6}"/>
    <cellStyle name="Note 4 7 5 2" xfId="12882" xr:uid="{ED89CFB1-23A9-4032-9A87-92AC400F6DFA}"/>
    <cellStyle name="Note 4 7 5 2 2" xfId="31668" xr:uid="{2AB6D320-AEC0-4D1C-AA18-C1AFF545538E}"/>
    <cellStyle name="Note 4 7 5 2 2 2" xfId="50430" xr:uid="{BF0D6D33-0805-4C6E-8817-80280620327E}"/>
    <cellStyle name="Note 4 7 5 2 3" xfId="22277" xr:uid="{4E28032F-2B1E-4DEC-B418-37D60E2DE0EA}"/>
    <cellStyle name="Note 4 7 5 2 4" xfId="41049" xr:uid="{08B52DBC-A35D-4AD3-95EF-26EFBADBA660}"/>
    <cellStyle name="Note 4 7 5 3" xfId="23306" xr:uid="{0C52FBA8-5BB4-4363-BBCF-1DA1ED502E7E}"/>
    <cellStyle name="Note 4 7 5 3 2" xfId="42069" xr:uid="{6E13FB39-FED4-4781-B2FB-E43E28B64324}"/>
    <cellStyle name="Note 4 7 5 4" xfId="13915" xr:uid="{2B38A799-D8A1-48D3-971B-036690088EEC}"/>
    <cellStyle name="Note 4 7 5 5" xfId="32688" xr:uid="{0F70B07C-AC68-4DE3-BE1D-669C1F75AF6E}"/>
    <cellStyle name="Note 4 7 5 6" xfId="55160" xr:uid="{AFEF6CC6-23FB-45D8-823E-070B1EE12BBD}"/>
    <cellStyle name="Note 4 7 5 7" xfId="62988" xr:uid="{6B0B97FA-FDF0-4F2B-A2C6-E0D18B39CF48}"/>
    <cellStyle name="Note 4 7 6" xfId="7901" xr:uid="{5EE14DE3-B099-4C03-BFFF-95C5B8BCC732}"/>
    <cellStyle name="Note 4 7 6 2" xfId="26934" xr:uid="{EF2BBD2E-977D-4A68-A58B-16524677BFD5}"/>
    <cellStyle name="Note 4 7 6 2 2" xfId="45696" xr:uid="{B30C9620-59E7-4411-BF55-763AE86FEC16}"/>
    <cellStyle name="Note 4 7 6 3" xfId="17543" xr:uid="{71106AFD-1511-4DD2-816E-F173C5E32123}"/>
    <cellStyle name="Note 4 7 6 4" xfId="36315" xr:uid="{EB691F79-0EC2-43C7-A9BA-32AC3B85B075}"/>
    <cellStyle name="Note 4 7 7" xfId="9629" xr:uid="{69A74B08-0B80-42A8-8CD5-F9B32C0F6964}"/>
    <cellStyle name="Note 4 7 7 2" xfId="28485" xr:uid="{B1E70C56-FAA1-4B48-9E8C-8002FFDF9583}"/>
    <cellStyle name="Note 4 7 7 2 2" xfId="47247" xr:uid="{1594A458-765B-4A2D-A441-A6132FA0975C}"/>
    <cellStyle name="Note 4 7 7 3" xfId="19094" xr:uid="{6CA81989-F937-492F-805F-633F5C8D2CC0}"/>
    <cellStyle name="Note 4 7 7 4" xfId="37866" xr:uid="{9BEF5525-2B5E-4C7B-AEB1-05A0FC1ECAC1}"/>
    <cellStyle name="Note 4 7 8" xfId="23066" xr:uid="{000B736B-D1AB-47EA-8586-8E8698DEE168}"/>
    <cellStyle name="Note 4 7 8 2" xfId="41830" xr:uid="{0121F070-8D96-4EE1-9E1E-226999BAFA9A}"/>
    <cellStyle name="Note 4 7 9" xfId="13675" xr:uid="{6E1BAA77-8C26-4592-AF17-95315671FD79}"/>
    <cellStyle name="Note 4 8" xfId="1724" xr:uid="{F93AFF2D-90D9-4060-B0CE-FC23A24ACD79}"/>
    <cellStyle name="Note 4 8 10" xfId="51981" xr:uid="{2CD1848C-DD45-4745-BD2A-F822630588AC}"/>
    <cellStyle name="Note 4 8 11" xfId="4021" xr:uid="{D5A860D9-0369-41D0-9999-D8C7A87E48E1}"/>
    <cellStyle name="Note 4 8 12" xfId="58418" xr:uid="{9A67F554-8CB5-4D1C-BF8E-BF983C8A3ED9}"/>
    <cellStyle name="Note 4 8 2" xfId="3201" xr:uid="{D341E587-0175-4992-B679-7641868A7D4F}"/>
    <cellStyle name="Note 4 8 2 10" xfId="60000" xr:uid="{595EDCB9-8A21-423F-9DB1-11DC24C477DF}"/>
    <cellStyle name="Note 4 8 2 2" xfId="7906" xr:uid="{DE12EAB1-BBAA-480E-8664-325D813F0CEB}"/>
    <cellStyle name="Note 4 8 2 2 2" xfId="12883" xr:uid="{9161CD27-25F6-474E-A08D-795D123B2977}"/>
    <cellStyle name="Note 4 8 2 2 2 2" xfId="31669" xr:uid="{3A2251BD-22DA-46E4-B239-98B7C64424A9}"/>
    <cellStyle name="Note 4 8 2 2 2 2 2" xfId="50431" xr:uid="{791388B6-2BD8-4FA3-B147-4920AA731BB2}"/>
    <cellStyle name="Note 4 8 2 2 2 3" xfId="22278" xr:uid="{DD33CEDB-F10A-4EAB-B69A-875B20E5D418}"/>
    <cellStyle name="Note 4 8 2 2 2 4" xfId="41050" xr:uid="{4DACF268-B03B-4D8D-BB5A-F5514F0D4250}"/>
    <cellStyle name="Note 4 8 2 2 3" xfId="26939" xr:uid="{ECD4EE22-A1D9-4F0C-B2DA-29A2D4EDD8B5}"/>
    <cellStyle name="Note 4 8 2 2 3 2" xfId="45701" xr:uid="{AB693D28-5E05-4726-A6C3-00516CA803F4}"/>
    <cellStyle name="Note 4 8 2 2 4" xfId="17548" xr:uid="{2D7F54CA-111F-47AB-935F-F0B163C2E58C}"/>
    <cellStyle name="Note 4 8 2 2 5" xfId="36320" xr:uid="{CAE2079B-4A4A-41C4-84C9-0168BD109D59}"/>
    <cellStyle name="Note 4 8 2 2 6" xfId="55161" xr:uid="{2876524A-EDCA-4016-944A-389A181BF3E4}"/>
    <cellStyle name="Note 4 8 2 2 7" xfId="62989" xr:uid="{366B71C0-81AF-46D0-9CB8-7A095E7F29A7}"/>
    <cellStyle name="Note 4 8 2 3" xfId="12884" xr:uid="{CED402D8-73B7-4A33-860A-AD2883501446}"/>
    <cellStyle name="Note 4 8 2 3 2" xfId="31670" xr:uid="{B2629EEE-AD9A-4338-AE05-1BAD07C96833}"/>
    <cellStyle name="Note 4 8 2 3 2 2" xfId="50432" xr:uid="{6287F659-E7ED-4CE4-B1FB-8F470AEC3DF9}"/>
    <cellStyle name="Note 4 8 2 3 3" xfId="22279" xr:uid="{1AF4D244-060A-4A95-AD39-95E7FF503254}"/>
    <cellStyle name="Note 4 8 2 3 4" xfId="41051" xr:uid="{665C07E4-CE3D-487E-93A4-6B8224989E44}"/>
    <cellStyle name="Note 4 8 2 3 5" xfId="55162" xr:uid="{6A26FAA3-2BA2-42A2-AF9E-937EA347EC34}"/>
    <cellStyle name="Note 4 8 2 3 6" xfId="62990" xr:uid="{2A6A9809-2126-41C3-A015-00F34CE0C751}"/>
    <cellStyle name="Note 4 8 2 4" xfId="9634" xr:uid="{3FE572EF-B40F-4590-81DC-4C0C010EA0D7}"/>
    <cellStyle name="Note 4 8 2 4 2" xfId="28490" xr:uid="{36ECF40F-928B-4EDB-9555-2F2652388745}"/>
    <cellStyle name="Note 4 8 2 4 2 2" xfId="47252" xr:uid="{41E29882-C841-4067-AB6C-D1CA98158B07}"/>
    <cellStyle name="Note 4 8 2 4 3" xfId="19099" xr:uid="{6558AD95-876E-4EF8-9383-70C21026D775}"/>
    <cellStyle name="Note 4 8 2 4 4" xfId="37871" xr:uid="{5E677C07-6503-4AB9-BDFB-C20F4E3AEC7E}"/>
    <cellStyle name="Note 4 8 2 5" xfId="24299" xr:uid="{4441561E-EB8C-4498-8557-FB9FB02231F3}"/>
    <cellStyle name="Note 4 8 2 5 2" xfId="43062" xr:uid="{538BA081-0305-4D99-8CB1-35C011349DFF}"/>
    <cellStyle name="Note 4 8 2 6" xfId="14908" xr:uid="{3D6E8621-4B2D-46A1-8582-B4A86C6D653C}"/>
    <cellStyle name="Note 4 8 2 7" xfId="33681" xr:uid="{7073314A-87A5-4919-9A4D-C62E7CDAFE82}"/>
    <cellStyle name="Note 4 8 2 8" xfId="51982" xr:uid="{22222220-395B-4221-A625-E99A0E38AB5F}"/>
    <cellStyle name="Note 4 8 2 9" xfId="5252" xr:uid="{C9AAF26A-DA1C-4867-9152-6D94B2462C51}"/>
    <cellStyle name="Note 4 8 3" xfId="6028" xr:uid="{73B623D1-8BCB-463A-8E48-F49C960F4A35}"/>
    <cellStyle name="Note 4 8 3 2" xfId="12885" xr:uid="{20D88C50-D737-48AE-8EB8-4F0F17B4590E}"/>
    <cellStyle name="Note 4 8 3 2 2" xfId="31671" xr:uid="{AACE8464-0F1F-42E0-A1CA-259FC63D38DC}"/>
    <cellStyle name="Note 4 8 3 2 2 2" xfId="50433" xr:uid="{9A4B8947-F58A-4055-A05D-6569EBA70661}"/>
    <cellStyle name="Note 4 8 3 2 3" xfId="22280" xr:uid="{617749F0-B931-4903-AC57-DDA551996EA9}"/>
    <cellStyle name="Note 4 8 3 2 4" xfId="41052" xr:uid="{74628E6E-418E-4AE6-8A72-A3AC24157F26}"/>
    <cellStyle name="Note 4 8 3 3" xfId="25075" xr:uid="{4D5205B6-7511-4CE1-B4B2-174CC3864DDB}"/>
    <cellStyle name="Note 4 8 3 3 2" xfId="43837" xr:uid="{DCDD2995-66B3-4DD5-B4A5-1D8C8F7C8B7F}"/>
    <cellStyle name="Note 4 8 3 4" xfId="15684" xr:uid="{8D3FAA90-0AD8-40A4-B7BF-C1A339068D18}"/>
    <cellStyle name="Note 4 8 3 5" xfId="34456" xr:uid="{3B26ACA6-EEC6-489F-BCBC-8F8FD8407D1A}"/>
    <cellStyle name="Note 4 8 3 6" xfId="55163" xr:uid="{FA866453-90AD-401C-A556-B9DA9FF4F20C}"/>
    <cellStyle name="Note 4 8 3 7" xfId="62991" xr:uid="{482A60FF-3D83-45B2-A22A-CBCA49E5AFE8}"/>
    <cellStyle name="Note 4 8 4" xfId="4477" xr:uid="{FCC4C9E6-6019-4631-AEAC-34F89B4A8598}"/>
    <cellStyle name="Note 4 8 4 2" xfId="12886" xr:uid="{A36CECF5-0EF3-429B-91C8-D3D174D63AAA}"/>
    <cellStyle name="Note 4 8 4 2 2" xfId="31672" xr:uid="{CCDF9A9A-3BCD-4D39-B708-5E1D9CB54CE0}"/>
    <cellStyle name="Note 4 8 4 2 2 2" xfId="50434" xr:uid="{AC7BD4D3-A973-4034-B45A-948908AB529A}"/>
    <cellStyle name="Note 4 8 4 2 3" xfId="22281" xr:uid="{8F7DC0A2-9663-4F14-91E4-BF2DD55173B6}"/>
    <cellStyle name="Note 4 8 4 2 4" xfId="41053" xr:uid="{7ED33B5E-1F54-47F3-93A0-CBEEC66454E0}"/>
    <cellStyle name="Note 4 8 4 3" xfId="23524" xr:uid="{099FF539-CCC1-4F02-B265-2FEA8C6DAD93}"/>
    <cellStyle name="Note 4 8 4 3 2" xfId="42287" xr:uid="{8F613432-8797-4CF6-9739-31C1FA12B2F6}"/>
    <cellStyle name="Note 4 8 4 4" xfId="14133" xr:uid="{C050A109-13F9-4F78-BA81-6CFCBA640142}"/>
    <cellStyle name="Note 4 8 4 5" xfId="32906" xr:uid="{C6105A72-6FF1-4AEC-AD88-ED9E8DA81101}"/>
    <cellStyle name="Note 4 8 4 6" xfId="55164" xr:uid="{CAD21FBD-94E3-4F19-974D-2B2A67FC1649}"/>
    <cellStyle name="Note 4 8 4 7" xfId="62992" xr:uid="{5311760F-BB55-4766-81C7-E9E92B47DF5A}"/>
    <cellStyle name="Note 4 8 5" xfId="7905" xr:uid="{38B08570-C472-4BAF-8808-C87D07A2FFEA}"/>
    <cellStyle name="Note 4 8 5 2" xfId="26938" xr:uid="{26623406-0E57-4384-A08B-C46030362FF4}"/>
    <cellStyle name="Note 4 8 5 2 2" xfId="45700" xr:uid="{144EDFD0-A2F4-48D7-9080-7411DF8B1F0C}"/>
    <cellStyle name="Note 4 8 5 3" xfId="17547" xr:uid="{F8D0B141-9D9E-4849-B877-F5EF2AAB0F2E}"/>
    <cellStyle name="Note 4 8 5 4" xfId="36319" xr:uid="{DF93B997-18CD-48D4-9BBF-B27C0338D882}"/>
    <cellStyle name="Note 4 8 6" xfId="9633" xr:uid="{0C112734-0A8E-4A78-B1D4-398D648AC6F1}"/>
    <cellStyle name="Note 4 8 6 2" xfId="28489" xr:uid="{EBDCE41D-45F9-4684-968B-FF886F5E85AB}"/>
    <cellStyle name="Note 4 8 6 2 2" xfId="47251" xr:uid="{5DE557D6-B911-4B40-A12E-E58DDDF19E5D}"/>
    <cellStyle name="Note 4 8 6 3" xfId="19098" xr:uid="{ED862B4E-5744-49C7-8F83-CFF372618CFF}"/>
    <cellStyle name="Note 4 8 6 4" xfId="37870" xr:uid="{14CFB546-9356-47FA-8484-80B47CEF4930}"/>
    <cellStyle name="Note 4 8 7" xfId="23068" xr:uid="{2ABEF09F-374C-4E16-97F9-DF9B37A272F4}"/>
    <cellStyle name="Note 4 8 7 2" xfId="41832" xr:uid="{EF2E0585-39C0-4380-8DBE-E80077EE84C8}"/>
    <cellStyle name="Note 4 8 8" xfId="13677" xr:uid="{CEF252E3-322F-401E-8A9C-A6ACD8ADAA2E}"/>
    <cellStyle name="Note 4 8 9" xfId="32451" xr:uid="{228AAC17-F1E2-44B6-AD44-E1B15A2FE613}"/>
    <cellStyle name="Note 4 9" xfId="1477" xr:uid="{E4F31E6D-4269-4C72-B918-5EDA84F850DD}"/>
    <cellStyle name="Note 4 9 10" xfId="51983" xr:uid="{0EFE453B-F7DE-4FD0-93E5-4C11351CC4D2}"/>
    <cellStyle name="Note 4 9 11" xfId="4022" xr:uid="{078482D6-FD5C-4637-86EF-5A30C0D9DD4C}"/>
    <cellStyle name="Note 4 9 12" xfId="58419" xr:uid="{AFECD2A3-E787-4E82-8621-6502AF53DBBC}"/>
    <cellStyle name="Note 4 9 2" xfId="3202" xr:uid="{2CC5E9AE-A1F1-4237-B277-931A4638D32B}"/>
    <cellStyle name="Note 4 9 2 10" xfId="60001" xr:uid="{065CD768-C281-4972-B50B-A7DAEB262450}"/>
    <cellStyle name="Note 4 9 2 2" xfId="7908" xr:uid="{749CFD9E-5EF9-4EFE-9DF5-4086860FB56D}"/>
    <cellStyle name="Note 4 9 2 2 2" xfId="12887" xr:uid="{90EAB638-5EB4-4C90-9A69-AF58A75C3396}"/>
    <cellStyle name="Note 4 9 2 2 2 2" xfId="31673" xr:uid="{48A4D81C-A58D-45DB-9E0A-6D4C01B5912D}"/>
    <cellStyle name="Note 4 9 2 2 2 2 2" xfId="50435" xr:uid="{19E4B7DF-CC01-4B91-92F7-CF37611E7E99}"/>
    <cellStyle name="Note 4 9 2 2 2 3" xfId="22282" xr:uid="{B91DFB1B-236A-4F65-9E68-8BEFCFD02481}"/>
    <cellStyle name="Note 4 9 2 2 2 4" xfId="41054" xr:uid="{25D37E62-B7FA-49EE-A9A3-0576D1467629}"/>
    <cellStyle name="Note 4 9 2 2 3" xfId="26941" xr:uid="{AF3DDA76-DB3F-42A3-A02E-7E8E60EB2B03}"/>
    <cellStyle name="Note 4 9 2 2 3 2" xfId="45703" xr:uid="{98CEC2F4-BB5C-45EF-A772-80FD3C917A65}"/>
    <cellStyle name="Note 4 9 2 2 4" xfId="17550" xr:uid="{0166C663-479E-4FCE-998C-ED41D93ABFFE}"/>
    <cellStyle name="Note 4 9 2 2 5" xfId="36322" xr:uid="{24DE75E7-A5CA-4932-98B6-1E11A0005AF5}"/>
    <cellStyle name="Note 4 9 2 2 6" xfId="55165" xr:uid="{93D7C046-ECE9-4501-A672-4B505D7D1FF2}"/>
    <cellStyle name="Note 4 9 2 2 7" xfId="62993" xr:uid="{713CC53C-0C8F-4C61-9A2A-16BB3FCF606C}"/>
    <cellStyle name="Note 4 9 2 3" xfId="12888" xr:uid="{85C90898-47CF-4A3A-9285-C825360765D5}"/>
    <cellStyle name="Note 4 9 2 3 2" xfId="31674" xr:uid="{C7A22927-80D6-4C18-9786-B4A29DF21084}"/>
    <cellStyle name="Note 4 9 2 3 2 2" xfId="50436" xr:uid="{E4C42C9B-81C3-410E-9D24-4F167EEA7E21}"/>
    <cellStyle name="Note 4 9 2 3 3" xfId="22283" xr:uid="{3BBB87E7-673D-4130-8EDF-210985509BEE}"/>
    <cellStyle name="Note 4 9 2 3 4" xfId="41055" xr:uid="{642957D1-3C85-446D-ACBD-40DB21978BC0}"/>
    <cellStyle name="Note 4 9 2 3 5" xfId="55166" xr:uid="{64B4B4F9-BC7C-4AC7-A914-0D6F19BB5C81}"/>
    <cellStyle name="Note 4 9 2 3 6" xfId="62994" xr:uid="{49E6084D-12AB-4E01-88FF-D4103438BA9C}"/>
    <cellStyle name="Note 4 9 2 4" xfId="9636" xr:uid="{3895022F-FA74-4B18-8D24-FA68C6DD248F}"/>
    <cellStyle name="Note 4 9 2 4 2" xfId="28492" xr:uid="{378B053C-FC4F-4779-AF97-6C02540624C1}"/>
    <cellStyle name="Note 4 9 2 4 2 2" xfId="47254" xr:uid="{2A6C2F60-2661-4BCF-B4AC-87E6AD2278AD}"/>
    <cellStyle name="Note 4 9 2 4 3" xfId="19101" xr:uid="{7B36D8BB-CB12-4E60-BBB2-BE7EAC61C6AE}"/>
    <cellStyle name="Note 4 9 2 4 4" xfId="37873" xr:uid="{9896B701-74B2-48E2-BB38-B0FE738840B3}"/>
    <cellStyle name="Note 4 9 2 5" xfId="24578" xr:uid="{B68DEAEA-6CF0-491F-B945-5963B77EED8F}"/>
    <cellStyle name="Note 4 9 2 5 2" xfId="43340" xr:uid="{459BFAF6-8800-40C5-BC84-E5E6462B8ED5}"/>
    <cellStyle name="Note 4 9 2 6" xfId="15187" xr:uid="{253A84C9-3AF9-4F83-BCB2-B951197C4102}"/>
    <cellStyle name="Note 4 9 2 7" xfId="33959" xr:uid="{B5260C8D-B019-43ED-8D68-372DD0FDBA3C}"/>
    <cellStyle name="Note 4 9 2 8" xfId="51984" xr:uid="{BA3A429F-FC5C-4FDC-8307-DBAB98D452C7}"/>
    <cellStyle name="Note 4 9 2 9" xfId="5531" xr:uid="{00F9F83B-F573-40FE-A19B-ED074D1C277E}"/>
    <cellStyle name="Note 4 9 3" xfId="6306" xr:uid="{70DC3987-9B98-42AF-B3AE-AC71FC9B2B5E}"/>
    <cellStyle name="Note 4 9 3 2" xfId="12889" xr:uid="{F193A91F-F381-46A4-ABD4-13BC1ED4F322}"/>
    <cellStyle name="Note 4 9 3 2 2" xfId="31675" xr:uid="{F349CC7C-A319-484A-9907-1821E232F332}"/>
    <cellStyle name="Note 4 9 3 2 2 2" xfId="50437" xr:uid="{A22E61D7-DFA7-44AB-9EFC-607078E33D46}"/>
    <cellStyle name="Note 4 9 3 2 3" xfId="22284" xr:uid="{A77DA31F-D36E-4882-82AB-2462242E5E26}"/>
    <cellStyle name="Note 4 9 3 2 4" xfId="41056" xr:uid="{323FF12F-ECE2-4C39-B1E2-6E5A2C39A19E}"/>
    <cellStyle name="Note 4 9 3 3" xfId="25353" xr:uid="{B61E5FAD-84AC-42B5-90C2-68498CE130C1}"/>
    <cellStyle name="Note 4 9 3 3 2" xfId="44115" xr:uid="{141E0899-CC05-4168-BE27-DA2347B871C5}"/>
    <cellStyle name="Note 4 9 3 4" xfId="15962" xr:uid="{CBACE3EE-1A4F-4A4E-B2ED-5425BCA389B7}"/>
    <cellStyle name="Note 4 9 3 5" xfId="34734" xr:uid="{B8B1E848-9AB7-4480-98F5-9C28993F94CF}"/>
    <cellStyle name="Note 4 9 3 6" xfId="55167" xr:uid="{B3363961-AF73-4EE8-BC22-36A8F5647A02}"/>
    <cellStyle name="Note 4 9 3 7" xfId="62995" xr:uid="{9E38683F-336E-44E0-BBDB-DB2E6A8C2D51}"/>
    <cellStyle name="Note 4 9 4" xfId="4755" xr:uid="{AD9E8DAD-BD56-42D0-8991-F454AE54EE37}"/>
    <cellStyle name="Note 4 9 4 2" xfId="12890" xr:uid="{419A069C-37E3-40C6-A382-AA9101929FEC}"/>
    <cellStyle name="Note 4 9 4 2 2" xfId="31676" xr:uid="{F31EB3D4-3FAA-40E4-8B8B-C7D6770774F9}"/>
    <cellStyle name="Note 4 9 4 2 2 2" xfId="50438" xr:uid="{97835A2A-20A2-4605-9C2E-4EE5ACAA4F5A}"/>
    <cellStyle name="Note 4 9 4 2 3" xfId="22285" xr:uid="{475689E0-A0B5-4938-81F8-695D65F671F0}"/>
    <cellStyle name="Note 4 9 4 2 4" xfId="41057" xr:uid="{8329C4DC-7C76-41B9-B80A-136201DCDF87}"/>
    <cellStyle name="Note 4 9 4 3" xfId="23802" xr:uid="{8CD21259-5137-447D-9976-CD419AFEDD97}"/>
    <cellStyle name="Note 4 9 4 3 2" xfId="42565" xr:uid="{3E8B7B18-5F69-4F64-A781-C467A86FC5A5}"/>
    <cellStyle name="Note 4 9 4 4" xfId="14411" xr:uid="{02C70565-0055-488F-8438-E69F53CBBE2E}"/>
    <cellStyle name="Note 4 9 4 5" xfId="33184" xr:uid="{4196497F-8752-481C-B8A3-FE2FA191C4F8}"/>
    <cellStyle name="Note 4 9 4 6" xfId="55168" xr:uid="{89493358-F817-4E86-A25C-96D6B415ECC1}"/>
    <cellStyle name="Note 4 9 4 7" xfId="62996" xr:uid="{ACFA1D7C-8C4B-465A-B226-3908E72FE899}"/>
    <cellStyle name="Note 4 9 5" xfId="7907" xr:uid="{F7DC977C-43E6-475D-A4B7-3C80C2CFC4B7}"/>
    <cellStyle name="Note 4 9 5 2" xfId="26940" xr:uid="{830E8C8D-4A84-405A-B2EC-DA11A987CB18}"/>
    <cellStyle name="Note 4 9 5 2 2" xfId="45702" xr:uid="{C4F50FD7-BC21-4416-9828-341E7209B7CE}"/>
    <cellStyle name="Note 4 9 5 3" xfId="17549" xr:uid="{70C2B466-A7EF-4DBA-946F-F6C85CF34702}"/>
    <cellStyle name="Note 4 9 5 4" xfId="36321" xr:uid="{C11173E6-C889-49A2-B970-67F2454DE309}"/>
    <cellStyle name="Note 4 9 6" xfId="9635" xr:uid="{3EC58B9A-B82D-45A5-A42E-29D866F4A4EF}"/>
    <cellStyle name="Note 4 9 6 2" xfId="28491" xr:uid="{F159C7DF-5C8E-4173-B4A6-055313C55090}"/>
    <cellStyle name="Note 4 9 6 2 2" xfId="47253" xr:uid="{0EA8B873-0FD8-4C76-AE33-5392DF75389B}"/>
    <cellStyle name="Note 4 9 6 3" xfId="19100" xr:uid="{E3A15FEB-6341-4D82-AAAD-830CA8287DB1}"/>
    <cellStyle name="Note 4 9 6 4" xfId="37872" xr:uid="{B140B114-57F3-4A25-B315-6DD1C287F752}"/>
    <cellStyle name="Note 4 9 7" xfId="23069" xr:uid="{256C0F8D-46CA-4C24-9700-BFEDB4FA53F1}"/>
    <cellStyle name="Note 4 9 7 2" xfId="41833" xr:uid="{E204C85E-2F94-43BE-A0CD-0FA9B958CF18}"/>
    <cellStyle name="Note 4 9 8" xfId="13678" xr:uid="{B450AA4C-AEF2-4F8F-B1F9-6CF1B937EA3F}"/>
    <cellStyle name="Note 4 9 9" xfId="32452" xr:uid="{BC2052CF-5D29-4456-A4B9-AE836EBD8426}"/>
    <cellStyle name="Note 5" xfId="3203" xr:uid="{D0ACC1A1-75C5-45DF-B558-BF2F7DBE7F5D}"/>
    <cellStyle name="Note 5 10" xfId="58420" xr:uid="{3B92CB3D-ED3D-419C-8DF5-9E6D740EC62A}"/>
    <cellStyle name="Note 5 11" xfId="58421" xr:uid="{BEB97F5C-3FB1-4D1A-86C6-9415001BD4AA}"/>
    <cellStyle name="Note 5 12" xfId="58422" xr:uid="{5FAF374D-A50E-4173-809D-437BC07FE61D}"/>
    <cellStyle name="Note 5 13" xfId="58423" xr:uid="{424B9434-6010-4C92-B508-994A85F8EB57}"/>
    <cellStyle name="Note 5 2" xfId="8076" xr:uid="{8A2F1935-B294-45D1-81BE-08137632C2ED}"/>
    <cellStyle name="Note 5 2 2" xfId="58424" xr:uid="{965BCFB6-F1E6-4F71-93F9-A908E83D9E73}"/>
    <cellStyle name="Note 5 3" xfId="23070" xr:uid="{3DD1C1C6-CA38-4E7E-A9E7-4E7B018E5BD3}"/>
    <cellStyle name="Note 5 4" xfId="13679" xr:uid="{777B11B1-2F7C-4656-B6E5-DF7F60488FA2}"/>
    <cellStyle name="Note 5 5" xfId="4023" xr:uid="{715BC515-B534-41E2-A1F5-449B22127AF3}"/>
    <cellStyle name="Note 5 6" xfId="58425" xr:uid="{10200E35-BD06-4819-A87E-7935882859C7}"/>
    <cellStyle name="Note 5 7" xfId="58426" xr:uid="{1F6E98B0-20B1-4496-8361-31DA43C15ED3}"/>
    <cellStyle name="Note 5 8" xfId="58427" xr:uid="{2D314120-ECC3-4A0E-8EB0-E15691712374}"/>
    <cellStyle name="Note 5 9" xfId="58428" xr:uid="{AF353259-C19B-46F1-B165-FDF36616F0F6}"/>
    <cellStyle name="Note 6" xfId="3204" xr:uid="{751E4E3E-7BFD-4EC5-BD8D-A5B82AB9171B}"/>
    <cellStyle name="Note 6 2" xfId="8077" xr:uid="{A7739855-3157-4D0B-A50D-00879DBA41A5}"/>
    <cellStyle name="Note 6 2 2" xfId="58429" xr:uid="{3A38FA8D-D3B2-4A86-A98E-3EB6AF59DA1D}"/>
    <cellStyle name="Note 6 3" xfId="58430" xr:uid="{7B737865-B55E-4149-976B-1B5B87FFC252}"/>
    <cellStyle name="Note 6 4" xfId="58431" xr:uid="{FEFE5DE7-933D-4FFA-8346-CE5E25807E1A}"/>
    <cellStyle name="Note 6 5" xfId="58432" xr:uid="{DC1F391F-DD93-4A64-B04A-D0E8F38CDDBC}"/>
    <cellStyle name="Note 6 6" xfId="58433" xr:uid="{2373F373-F368-48BE-9927-693F5322A647}"/>
    <cellStyle name="Note 6 7" xfId="58434" xr:uid="{BE7C6B5B-B4F1-45C6-A934-24DCEA8208B6}"/>
    <cellStyle name="Note 6 8" xfId="58435" xr:uid="{F92B60C4-E358-48AD-AC44-E6119B0A9166}"/>
    <cellStyle name="Note 6 9" xfId="58436" xr:uid="{39519D1E-D504-47D7-BAE9-6A0AE0BD4DF3}"/>
    <cellStyle name="Note 7" xfId="58437" xr:uid="{C856ECBD-B709-45E2-964F-E7D26A4520B9}"/>
    <cellStyle name="Note 7 2" xfId="58438" xr:uid="{55C21AD3-6677-4037-8438-3D324C2A02C1}"/>
    <cellStyle name="Note 7 3" xfId="58439" xr:uid="{46DD185A-62AA-400B-BFB0-2FD30A02EA63}"/>
    <cellStyle name="Note 7 4" xfId="58440" xr:uid="{3837DEC9-A4D2-4D3B-8259-620D89927273}"/>
    <cellStyle name="Note 7 5" xfId="58441" xr:uid="{FD7854DD-42D0-45AA-8F73-E2C6392E9D46}"/>
    <cellStyle name="Note 7 6" xfId="58442" xr:uid="{E7EEB976-DB46-4342-9D9F-596F3D826151}"/>
    <cellStyle name="Note 7 7" xfId="58443" xr:uid="{BBCD123A-0224-46B2-9B06-FA0A90740BB6}"/>
    <cellStyle name="Note 7 8" xfId="58444" xr:uid="{1C85E177-AF32-4CF1-B208-C6F7A447BAEF}"/>
    <cellStyle name="Note 7 9" xfId="58445" xr:uid="{0D206C17-834C-4676-AFEE-289CA9313B3E}"/>
    <cellStyle name="Note 8" xfId="58446" xr:uid="{FFBAED93-C314-40E8-A064-AF9298058E43}"/>
    <cellStyle name="Note 8 2" xfId="58447" xr:uid="{7CED34BF-52E3-48A3-AB09-80B13813285A}"/>
    <cellStyle name="Note 8 3" xfId="58448" xr:uid="{CA06F0C2-070F-4493-976A-D7D25635FBB1}"/>
    <cellStyle name="Note 8 4" xfId="58449" xr:uid="{C3384682-B367-4E82-938D-0AFE1AE0D998}"/>
    <cellStyle name="Note 8 5" xfId="58450" xr:uid="{59BD34AB-EA87-4B9A-B95D-927A1A1511E5}"/>
    <cellStyle name="Note 8 6" xfId="58451" xr:uid="{2F725494-96F4-4059-9325-13DBD21B6249}"/>
    <cellStyle name="Note 8 7" xfId="58452" xr:uid="{8739CEE2-2F89-44C6-BCB9-BA3CEB6AB814}"/>
    <cellStyle name="Note 8 8" xfId="58453" xr:uid="{83110573-7D98-43E6-8CF7-2EB46862E21F}"/>
    <cellStyle name="Note 8 9" xfId="58454" xr:uid="{660EB33C-92D5-463E-9D7D-A8AD94EB3E44}"/>
    <cellStyle name="Note 9" xfId="58455" xr:uid="{9DFF13AC-BE97-4B77-A91A-3D09B6F386AE}"/>
    <cellStyle name="Note 9 2" xfId="58456" xr:uid="{709A7088-B68F-4FAD-BED0-063E7CC73DFB}"/>
    <cellStyle name="Note 9 3" xfId="58457" xr:uid="{C220EE1D-4C7D-427C-B5D6-1995CAD33C3A}"/>
    <cellStyle name="Note 9 4" xfId="58458" xr:uid="{76DCE377-CDDC-4AE4-80D3-C6D26BA080EB}"/>
    <cellStyle name="Note 9 5" xfId="58459" xr:uid="{8DFADB67-79A7-4D07-99F4-C6B6F5228077}"/>
    <cellStyle name="Note 9 6" xfId="58460" xr:uid="{0592D08D-81F6-436C-AE5E-629F1509D3CB}"/>
    <cellStyle name="Note 9 7" xfId="58461" xr:uid="{D5A69147-8AE3-432B-809C-1DBFA1601501}"/>
    <cellStyle name="Note 9 8" xfId="58462" xr:uid="{FA8102E4-E73C-400F-9B55-BB002166FFF0}"/>
    <cellStyle name="NOTELIST" xfId="493" xr:uid="{00000000-0005-0000-0000-0000F2010000}"/>
    <cellStyle name="Num_1.0" xfId="494" xr:uid="{00000000-0005-0000-0000-0000F3010000}"/>
    <cellStyle name="Number" xfId="683" xr:uid="{22D24DBC-22D9-476C-8A6C-7AD2B0C47AE5}"/>
    <cellStyle name="Number 2" xfId="684" xr:uid="{571F66B3-F6B1-45DE-AA48-A2603FFCDC61}"/>
    <cellStyle name="Output 10" xfId="58463" xr:uid="{9F82BE2C-6622-4887-A1BE-645CD7BE56C0}"/>
    <cellStyle name="Output 10 2" xfId="58464" xr:uid="{181E14D3-8F1D-43C8-B37A-650E68F3E289}"/>
    <cellStyle name="Output 10 3" xfId="58465" xr:uid="{C926C314-0C02-411D-87D4-72EB03685471}"/>
    <cellStyle name="Output 10 4" xfId="58466" xr:uid="{B605B44C-DACD-4CDB-BC07-FDD8694A2BA2}"/>
    <cellStyle name="Output 10 5" xfId="58467" xr:uid="{2B9FA030-1F3C-4D59-B6FE-7DB4DE9F71A4}"/>
    <cellStyle name="Output 11" xfId="58468" xr:uid="{E8A85131-7D33-48A3-9B7C-C1FF8320EC7D}"/>
    <cellStyle name="Output 11 2" xfId="58469" xr:uid="{CBE47E25-1898-4BAE-92D9-6B4ED0ECEA02}"/>
    <cellStyle name="Output 11 3" xfId="58470" xr:uid="{EAB4D56A-8C89-4878-847C-609054058894}"/>
    <cellStyle name="Output 11 4" xfId="58471" xr:uid="{6DFCC314-7794-4D5C-82C2-7F8119EA3892}"/>
    <cellStyle name="Output 11 5" xfId="58472" xr:uid="{0B740AF7-A075-4106-A858-6679F6DAB2B5}"/>
    <cellStyle name="Output 12" xfId="58473" xr:uid="{EB46A2FF-8C81-45DA-A59B-18FC319EB954}"/>
    <cellStyle name="Output 12 2" xfId="58474" xr:uid="{55C7C920-19C0-4B8F-B12A-7080B9A28012}"/>
    <cellStyle name="Output 13" xfId="58475" xr:uid="{39697777-BC6B-495F-8F14-5219A3B82F01}"/>
    <cellStyle name="Output 13 2" xfId="58476" xr:uid="{332131AF-A728-4E63-BEC7-87CB8FEB4641}"/>
    <cellStyle name="Output 14" xfId="58477" xr:uid="{4AC968A8-3409-4260-B4CE-93311F446E24}"/>
    <cellStyle name="Output 14 2" xfId="58478" xr:uid="{0F271236-FF24-4030-A231-C1C2D483818C}"/>
    <cellStyle name="Output 15" xfId="58479" xr:uid="{CD061CA7-F59E-4587-9626-FE67C2AE702E}"/>
    <cellStyle name="Output 16" xfId="733" xr:uid="{DF77EFC5-FE7C-4CCC-B853-AA3EFF6A971F}"/>
    <cellStyle name="Output 2" xfId="495" xr:uid="{00000000-0005-0000-0000-0000F4010000}"/>
    <cellStyle name="Output 2 2" xfId="3205" xr:uid="{6A6590B8-530E-4F1F-AD8E-FA391D3362D8}"/>
    <cellStyle name="Output 2 3" xfId="60072" xr:uid="{E1E974CC-5BDC-4F85-9C6A-156A6A8EEFD7}"/>
    <cellStyle name="Output 2 4" xfId="58480" xr:uid="{1918E4EE-644A-467C-9D1F-5207997ACA40}"/>
    <cellStyle name="Output 2 5" xfId="787" xr:uid="{CC06302E-4131-4158-99B1-F614240E2C6F}"/>
    <cellStyle name="Output 3" xfId="496" xr:uid="{00000000-0005-0000-0000-0000F5010000}"/>
    <cellStyle name="Output 3 2" xfId="3206" xr:uid="{1FCF8D79-7147-4AE3-8A15-508B093745A7}"/>
    <cellStyle name="Output 3 3" xfId="3207" xr:uid="{092847DE-5CB0-4C21-BC97-164FA4DE86A0}"/>
    <cellStyle name="Output 3 3 2" xfId="12891" xr:uid="{F7E9DB95-5F10-4391-BFA2-2D80CABDC2DA}"/>
    <cellStyle name="Output 3 3 3" xfId="8078" xr:uid="{95B92FC1-698B-4C29-97E6-AF30CEC26757}"/>
    <cellStyle name="Output 3 4" xfId="58481" xr:uid="{D4BB1D40-D88C-4561-8AED-7771A7AB74E7}"/>
    <cellStyle name="Output 3 5" xfId="832" xr:uid="{E0FC51BE-5479-4C49-B4C3-1FA7463D0746}"/>
    <cellStyle name="Output 4" xfId="497" xr:uid="{00000000-0005-0000-0000-0000F6010000}"/>
    <cellStyle name="Output 4 10" xfId="58483" xr:uid="{77D9B7FC-2A50-44B8-B38D-96CDA882BC8A}"/>
    <cellStyle name="Output 4 11" xfId="58484" xr:uid="{E67F08D9-DEF4-4C98-A7D6-F9A02008E331}"/>
    <cellStyle name="Output 4 12" xfId="58485" xr:uid="{6AC7AE52-FA00-4071-9BF4-70E537232874}"/>
    <cellStyle name="Output 4 13" xfId="58486" xr:uid="{83510E5E-8FA8-4F2E-BFE0-0C4D948007E4}"/>
    <cellStyle name="Output 4 14" xfId="58482" xr:uid="{373E3A74-4D78-4A6C-9F93-9FA32E18BED8}"/>
    <cellStyle name="Output 4 15" xfId="3208" xr:uid="{7F6E31DA-3E05-42B1-8D09-4FA01F2A7C4C}"/>
    <cellStyle name="Output 4 2" xfId="58487" xr:uid="{F143A2FC-617E-426D-84B9-B6692AD1173C}"/>
    <cellStyle name="Output 4 3" xfId="58488" xr:uid="{490B50F9-7300-4FD0-AA68-7E241D8FF721}"/>
    <cellStyle name="Output 4 4" xfId="58489" xr:uid="{D6AEE8A6-0405-4C7D-BB78-34037C058B4D}"/>
    <cellStyle name="Output 4 5" xfId="58490" xr:uid="{C698C17D-243B-45F2-ACEB-9F8A20CD2E65}"/>
    <cellStyle name="Output 4 6" xfId="58491" xr:uid="{0131E1D8-7782-4185-8F84-3DD1A6F3C51E}"/>
    <cellStyle name="Output 4 7" xfId="58492" xr:uid="{18B072CB-7B2F-4BBD-8F88-C0A005A1E0E9}"/>
    <cellStyle name="Output 4 8" xfId="58493" xr:uid="{15D0A6CD-F482-4C82-BD93-C8A04EAF4015}"/>
    <cellStyle name="Output 4 9" xfId="58494" xr:uid="{794A17C7-F64B-496E-8701-9F2BEEE29F00}"/>
    <cellStyle name="Output 5" xfId="3209" xr:uid="{93C62A30-CB6C-4872-999B-C45C2322964A}"/>
    <cellStyle name="Output 5 10" xfId="58496" xr:uid="{ECCACCA9-AC72-4663-9239-0CB09EEE0B54}"/>
    <cellStyle name="Output 5 11" xfId="58497" xr:uid="{D286EB10-C4FE-4FC5-93BA-3767284F7421}"/>
    <cellStyle name="Output 5 12" xfId="58498" xr:uid="{1A9EC834-D2BD-4792-A11B-FB9704D4F114}"/>
    <cellStyle name="Output 5 13" xfId="58499" xr:uid="{062CC982-44DD-404F-A9CC-A92A5C0B5C7C}"/>
    <cellStyle name="Output 5 14" xfId="58495" xr:uid="{8863222C-3FCC-45F9-81CE-7816DA81E3CC}"/>
    <cellStyle name="Output 5 2" xfId="58500" xr:uid="{EA27BAB2-987F-4D76-BE1C-CE9685BF86D0}"/>
    <cellStyle name="Output 5 3" xfId="58501" xr:uid="{F7D92B06-A5DD-4644-886B-D01FBD171BB3}"/>
    <cellStyle name="Output 5 4" xfId="58502" xr:uid="{674E7398-90F9-4AEA-AE85-4C99544346BA}"/>
    <cellStyle name="Output 5 5" xfId="58503" xr:uid="{EC25DD9B-3D41-4F3D-8FCD-74BDDA52C005}"/>
    <cellStyle name="Output 5 6" xfId="58504" xr:uid="{D289523E-34BC-4014-91BA-ADE6A187C43C}"/>
    <cellStyle name="Output 5 7" xfId="58505" xr:uid="{927304AC-1DBB-4BEC-8E21-61446FB3433B}"/>
    <cellStyle name="Output 5 8" xfId="58506" xr:uid="{DB794572-5045-4A2B-9256-AC3A3960FAB8}"/>
    <cellStyle name="Output 5 9" xfId="58507" xr:uid="{04A3125B-3FA3-404A-9135-74BB916C794D}"/>
    <cellStyle name="Output 6" xfId="8079" xr:uid="{B4501147-BB49-4EFA-9C32-EB93591BC083}"/>
    <cellStyle name="Output 6 10" xfId="58508" xr:uid="{790D397B-FD3E-4040-A6E4-ADD0C280D9F5}"/>
    <cellStyle name="Output 6 2" xfId="58509" xr:uid="{8101DB3B-C168-4EC6-8A87-2EFEDC3BBC7E}"/>
    <cellStyle name="Output 6 3" xfId="58510" xr:uid="{33B60543-369F-4254-8C2C-68F9121E9411}"/>
    <cellStyle name="Output 6 4" xfId="58511" xr:uid="{0A879D64-F80A-449F-88BA-88FE6A081128}"/>
    <cellStyle name="Output 6 5" xfId="58512" xr:uid="{A66C45B6-5950-40A8-A71A-F0D2C47DA923}"/>
    <cellStyle name="Output 6 6" xfId="58513" xr:uid="{E76F0F58-A68E-49DA-A929-05C34B75EB03}"/>
    <cellStyle name="Output 6 7" xfId="58514" xr:uid="{4029D9B6-60D1-4A45-B95B-8AEA6764A9B9}"/>
    <cellStyle name="Output 6 8" xfId="58515" xr:uid="{4B1AC99E-57B5-4CCE-A455-447C74B17A37}"/>
    <cellStyle name="Output 6 9" xfId="58516" xr:uid="{C31D485D-4507-417A-93C9-B587058BF15F}"/>
    <cellStyle name="Output 7" xfId="58517" xr:uid="{80E112F3-2EC1-4A75-8C65-7344D71EF483}"/>
    <cellStyle name="Output 7 2" xfId="58518" xr:uid="{F0BF07CD-772D-4675-9EC0-C4F0DDF534A9}"/>
    <cellStyle name="Output 7 3" xfId="58519" xr:uid="{54ADD712-35EC-44D3-A350-C65E816F9F6C}"/>
    <cellStyle name="Output 7 4" xfId="58520" xr:uid="{DCFE6E14-9FBF-4EFD-ADEF-5BCC08012491}"/>
    <cellStyle name="Output 7 5" xfId="58521" xr:uid="{428B9E85-BA8B-4596-A30A-BA26D6CE0D91}"/>
    <cellStyle name="Output 7 6" xfId="58522" xr:uid="{7811C6E9-7D9A-47FA-AC86-30D19BB91AE9}"/>
    <cellStyle name="Output 7 7" xfId="58523" xr:uid="{C740465A-D6FF-48D9-8619-5E43D7CD6284}"/>
    <cellStyle name="Output 7 8" xfId="58524" xr:uid="{DECA6791-77B2-4AD9-A0DA-90C0EF627B46}"/>
    <cellStyle name="Output 7 9" xfId="58525" xr:uid="{61311EC3-BC0B-4340-AA3C-06EBFEADBFCA}"/>
    <cellStyle name="Output 8" xfId="58526" xr:uid="{AE5C5B5D-8BD5-43FB-BF39-1EC0C1D61FC0}"/>
    <cellStyle name="Output 8 2" xfId="58527" xr:uid="{CA02CEA0-03EE-48FA-95DE-737A0512D12A}"/>
    <cellStyle name="Output 8 3" xfId="58528" xr:uid="{509D951D-2E25-4CC3-B538-7C1FC9AAD56D}"/>
    <cellStyle name="Output 8 4" xfId="58529" xr:uid="{0AD40743-20DB-409D-802F-ECBB4EB897F5}"/>
    <cellStyle name="Output 8 5" xfId="58530" xr:uid="{0D6DD88A-6BE9-4D0E-B525-86BB37600FF0}"/>
    <cellStyle name="Output 8 6" xfId="58531" xr:uid="{F01F1E74-64B0-4E97-83F5-54E45468EB54}"/>
    <cellStyle name="Output 8 7" xfId="58532" xr:uid="{9D424C3B-7823-4EA7-BADC-43400330233A}"/>
    <cellStyle name="Output 8 8" xfId="58533" xr:uid="{AA8D3C85-9404-42DC-9AD9-10D2A16670B5}"/>
    <cellStyle name="Output 8 9" xfId="58534" xr:uid="{528004AB-8FD6-42D4-A9B7-172B62C0346F}"/>
    <cellStyle name="Output 9" xfId="58535" xr:uid="{EFFCDF04-4AEF-412E-A2CF-BBA7C207EFD9}"/>
    <cellStyle name="Output 9 2" xfId="58536" xr:uid="{8249445D-0391-4BD6-AE29-A2046342A496}"/>
    <cellStyle name="Output 9 3" xfId="58537" xr:uid="{8764143A-EF1D-499C-9C3A-3162E5EC1C50}"/>
    <cellStyle name="Output 9 4" xfId="58538" xr:uid="{738739BE-2C56-42B4-9682-517689588341}"/>
    <cellStyle name="Output 9 5" xfId="58539" xr:uid="{2D704EE6-6710-4A8C-869D-CE2B0AF1CE44}"/>
    <cellStyle name="Output 9 6" xfId="58540" xr:uid="{771D43B7-CB2B-4264-BD02-4896B81743C2}"/>
    <cellStyle name="Output 9 7" xfId="58541" xr:uid="{DC19B199-0866-4E03-B7C0-FA9B2EE4A3CF}"/>
    <cellStyle name="Output 9 8" xfId="58542" xr:uid="{166D041C-4E8B-4CCB-B9C4-B74827123ADD}"/>
    <cellStyle name="Output Amounts" xfId="498" xr:uid="{00000000-0005-0000-0000-0000F7010000}"/>
    <cellStyle name="Percent" xfId="63013" builtinId="5"/>
    <cellStyle name="Percent [0]" xfId="499" xr:uid="{00000000-0005-0000-0000-0000F9010000}"/>
    <cellStyle name="Percent [0] 2" xfId="500" xr:uid="{00000000-0005-0000-0000-0000FA010000}"/>
    <cellStyle name="Percent [0] 3" xfId="501" xr:uid="{00000000-0005-0000-0000-0000FB010000}"/>
    <cellStyle name="Percent [00]" xfId="502" xr:uid="{00000000-0005-0000-0000-0000FC010000}"/>
    <cellStyle name="Percent [2]" xfId="503" xr:uid="{00000000-0005-0000-0000-0000FD010000}"/>
    <cellStyle name="Percent [2] 2" xfId="504" xr:uid="{00000000-0005-0000-0000-0000FE010000}"/>
    <cellStyle name="Percent [2] 3" xfId="505" xr:uid="{00000000-0005-0000-0000-0000FF010000}"/>
    <cellStyle name="Percent 10" xfId="60003" xr:uid="{C022EB5B-A81F-43AA-838A-BE145E8D5BDB}"/>
    <cellStyle name="Percent 2" xfId="506" xr:uid="{00000000-0005-0000-0000-000000020000}"/>
    <cellStyle name="Percent 2 10" xfId="60073" xr:uid="{D0B259F9-201C-4F07-B374-1B8FC60980AA}"/>
    <cellStyle name="Percent 2 11" xfId="60074" xr:uid="{13B39B9B-3D53-4EF9-9924-C854351B7BC9}"/>
    <cellStyle name="Percent 2 12" xfId="60075" xr:uid="{78009F30-42C8-4780-B02C-6340E6070D85}"/>
    <cellStyle name="Percent 2 13" xfId="60076" xr:uid="{AFF86E27-EAFF-4FB0-BBA8-948B47C553F7}"/>
    <cellStyle name="Percent 2 14" xfId="60077" xr:uid="{662FC355-2E12-40F2-A1D8-F1B7B42440D9}"/>
    <cellStyle name="Percent 2 15" xfId="60078" xr:uid="{F5DC050D-4425-411A-A7ED-EBC2BFE908BD}"/>
    <cellStyle name="Percent 2 2" xfId="507" xr:uid="{00000000-0005-0000-0000-000001020000}"/>
    <cellStyle name="Percent 2 2 2" xfId="508" xr:uid="{00000000-0005-0000-0000-000002020000}"/>
    <cellStyle name="Percent 2 2 2 2" xfId="509" xr:uid="{00000000-0005-0000-0000-000003020000}"/>
    <cellStyle name="Percent 2 2 2 2 2" xfId="510" xr:uid="{00000000-0005-0000-0000-000004020000}"/>
    <cellStyle name="Percent 2 2 2 2 3" xfId="511" xr:uid="{00000000-0005-0000-0000-000005020000}"/>
    <cellStyle name="Percent 2 2 2 3" xfId="512" xr:uid="{00000000-0005-0000-0000-000006020000}"/>
    <cellStyle name="Percent 2 2 2 4" xfId="686" xr:uid="{0CBA9093-407C-4DCF-8AC4-4285ABDA1DA4}"/>
    <cellStyle name="Percent 2 2 3" xfId="513" xr:uid="{00000000-0005-0000-0000-000007020000}"/>
    <cellStyle name="Percent 2 2 3 2" xfId="3210" xr:uid="{3C45F2F4-D339-4005-A9CB-F2880C00287F}"/>
    <cellStyle name="Percent 2 2 4" xfId="514" xr:uid="{00000000-0005-0000-0000-000008020000}"/>
    <cellStyle name="Percent 2 2 4 2" xfId="515" xr:uid="{00000000-0005-0000-0000-000009020000}"/>
    <cellStyle name="Percent 2 2 5" xfId="685" xr:uid="{A9C1D33B-0D16-4D97-B267-1AA2C9309FA3}"/>
    <cellStyle name="Percent 2 3" xfId="516" xr:uid="{00000000-0005-0000-0000-00000A020000}"/>
    <cellStyle name="Percent 2 3 2" xfId="3211" xr:uid="{6497E382-A38A-45B5-898F-3F8BDA2818F6}"/>
    <cellStyle name="Percent 2 3 3" xfId="3212" xr:uid="{9F901B77-3774-4518-9302-E91B19158D04}"/>
    <cellStyle name="Percent 2 4" xfId="517" xr:uid="{00000000-0005-0000-0000-00000B020000}"/>
    <cellStyle name="Percent 2 4 2" xfId="518" xr:uid="{00000000-0005-0000-0000-00000C020000}"/>
    <cellStyle name="Percent 2 5" xfId="3213" xr:uid="{CBFA5C19-7DCD-4049-A436-03147CD0A9FA}"/>
    <cellStyle name="Percent 2 6" xfId="60079" xr:uid="{6136534E-3291-4856-848D-ADBAB02B5FA3}"/>
    <cellStyle name="Percent 2 7" xfId="60080" xr:uid="{6222A08F-8A67-4D4F-A1AD-5E7D696DB1BB}"/>
    <cellStyle name="Percent 2 8" xfId="60081" xr:uid="{75727211-435B-432B-9686-5296944995DA}"/>
    <cellStyle name="Percent 2 9" xfId="60082" xr:uid="{0540D58A-5F4A-4114-88BD-FD9DCCBD22AC}"/>
    <cellStyle name="Percent 23" xfId="60083" xr:uid="{D3D6827F-358F-4BF4-9986-E0D413782F61}"/>
    <cellStyle name="Percent 3" xfId="519" xr:uid="{00000000-0005-0000-0000-00000D020000}"/>
    <cellStyle name="Percent 3 2" xfId="520" xr:uid="{00000000-0005-0000-0000-00000E020000}"/>
    <cellStyle name="Percent 3 3" xfId="521" xr:uid="{00000000-0005-0000-0000-00000F020000}"/>
    <cellStyle name="Percent 4" xfId="522" xr:uid="{00000000-0005-0000-0000-000010020000}"/>
    <cellStyle name="Percent 4 2" xfId="687" xr:uid="{077A898F-6031-48EC-829A-7602DE38C441}"/>
    <cellStyle name="Percent 4 2 2" xfId="3214" xr:uid="{4DDC3AF0-59BE-4307-B0AB-1F51447DA647}"/>
    <cellStyle name="Percent 4 2 3" xfId="3215" xr:uid="{99D7A057-FF97-4F4F-9E1E-0FB03E53DF83}"/>
    <cellStyle name="Percent 4 2 4" xfId="817" xr:uid="{35F49636-49C8-4DAC-AA06-DD8304D62545}"/>
    <cellStyle name="Percent 4 3" xfId="3216" xr:uid="{DB432C2A-5ECD-40A3-A95F-EF0FF9B9A61A}"/>
    <cellStyle name="Percent 4 4" xfId="3217" xr:uid="{06D07870-E276-4E83-B97B-8618C0072A19}"/>
    <cellStyle name="Percent 4 5" xfId="788" xr:uid="{26477987-421F-411D-8546-CBE537304B72}"/>
    <cellStyle name="Percent 5" xfId="523" xr:uid="{00000000-0005-0000-0000-000011020000}"/>
    <cellStyle name="Percent 5 2" xfId="8081" xr:uid="{29197723-3C4E-4755-B6B4-A77F336F844D}"/>
    <cellStyle name="Percent 5 3" xfId="8080" xr:uid="{BD9A008B-4218-4A84-8E96-5BFABB3ADBEE}"/>
    <cellStyle name="Percent 5 4" xfId="688" xr:uid="{9D1E548B-7497-470F-A538-41F2574AF5E0}"/>
    <cellStyle name="Percent 53 2" xfId="634" xr:uid="{2DD26CA7-80C5-44AA-AD09-0E63679A583D}"/>
    <cellStyle name="Percent 6" xfId="524" xr:uid="{00000000-0005-0000-0000-000012020000}"/>
    <cellStyle name="Percent 6 2" xfId="26947" xr:uid="{CC0AA412-5054-4628-AA83-99371916E7A5}"/>
    <cellStyle name="Percent 6 2 2" xfId="45709" xr:uid="{D89B4862-876A-41A5-8A0A-1C38BB72B12F}"/>
    <cellStyle name="Percent 6 2 3" xfId="58544" xr:uid="{9526FFD8-2916-4413-B7C5-AD72C811FA31}"/>
    <cellStyle name="Percent 6 3" xfId="17556" xr:uid="{C9E6EA24-9D09-4ED8-92FC-C03FA4E41F78}"/>
    <cellStyle name="Percent 6 4" xfId="36328" xr:uid="{067228C6-C8DF-4259-9A5C-CAF674F9B887}"/>
    <cellStyle name="Percent 6 5" xfId="58543" xr:uid="{82A4E12A-1A61-44E2-91EF-811D742D4523}"/>
    <cellStyle name="Percent 7" xfId="525" xr:uid="{00000000-0005-0000-0000-000013020000}"/>
    <cellStyle name="Percent 7 2" xfId="8082" xr:uid="{77566799-7A2E-4568-9C37-64F49B06B249}"/>
    <cellStyle name="Percent 8" xfId="526" xr:uid="{00000000-0005-0000-0000-000014020000}"/>
    <cellStyle name="Percent 8 2" xfId="8083" xr:uid="{F160CCE1-FCF8-4C60-BFCE-A5E68A654C23}"/>
    <cellStyle name="Percent 8 3" xfId="8084" xr:uid="{0917DC20-E2A7-44FD-BC19-7B661695EDF3}"/>
    <cellStyle name="Percent 9" xfId="8091" xr:uid="{293FD988-5759-4951-AB21-68CDDE6D6252}"/>
    <cellStyle name="Percent 9 2" xfId="58545" xr:uid="{07E447AB-20A3-456E-BDF1-51BD0E4B112B}"/>
    <cellStyle name="PrePop Currency (0)" xfId="527" xr:uid="{00000000-0005-0000-0000-000015020000}"/>
    <cellStyle name="PrePop Currency (0) 2" xfId="528" xr:uid="{00000000-0005-0000-0000-000016020000}"/>
    <cellStyle name="PrePop Currency (0) 3" xfId="529" xr:uid="{00000000-0005-0000-0000-000017020000}"/>
    <cellStyle name="PrePop Currency (2)" xfId="530" xr:uid="{00000000-0005-0000-0000-000018020000}"/>
    <cellStyle name="PrePop Currency (2) 2" xfId="531" xr:uid="{00000000-0005-0000-0000-000019020000}"/>
    <cellStyle name="PrePop Currency (2) 3" xfId="532" xr:uid="{00000000-0005-0000-0000-00001A020000}"/>
    <cellStyle name="PrePop Units (0)" xfId="533" xr:uid="{00000000-0005-0000-0000-00001B020000}"/>
    <cellStyle name="PrePop Units (0) 2" xfId="534" xr:uid="{00000000-0005-0000-0000-00001C020000}"/>
    <cellStyle name="PrePop Units (0) 3" xfId="535" xr:uid="{00000000-0005-0000-0000-00001D020000}"/>
    <cellStyle name="PrePop Units (1)" xfId="536" xr:uid="{00000000-0005-0000-0000-00001E020000}"/>
    <cellStyle name="PrePop Units (1) 2" xfId="537" xr:uid="{00000000-0005-0000-0000-00001F020000}"/>
    <cellStyle name="PrePop Units (1) 3" xfId="538" xr:uid="{00000000-0005-0000-0000-000020020000}"/>
    <cellStyle name="PrePop Units (2)" xfId="539" xr:uid="{00000000-0005-0000-0000-000021020000}"/>
    <cellStyle name="PrePop Units (2) 2" xfId="540" xr:uid="{00000000-0005-0000-0000-000022020000}"/>
    <cellStyle name="PrePop Units (2) 3" xfId="541" xr:uid="{00000000-0005-0000-0000-000023020000}"/>
    <cellStyle name="Procent_BINV" xfId="542" xr:uid="{00000000-0005-0000-0000-000024020000}"/>
    <cellStyle name="PSChar" xfId="543" xr:uid="{00000000-0005-0000-0000-000025020000}"/>
    <cellStyle name="PSChar 2" xfId="544" xr:uid="{00000000-0005-0000-0000-000026020000}"/>
    <cellStyle name="PSChar 3" xfId="545" xr:uid="{00000000-0005-0000-0000-000027020000}"/>
    <cellStyle name="PSDate" xfId="546" xr:uid="{00000000-0005-0000-0000-000028020000}"/>
    <cellStyle name="PSDate 2" xfId="547" xr:uid="{00000000-0005-0000-0000-000029020000}"/>
    <cellStyle name="PSDate 3" xfId="548" xr:uid="{00000000-0005-0000-0000-00002A020000}"/>
    <cellStyle name="PSDec" xfId="549" xr:uid="{00000000-0005-0000-0000-00002B020000}"/>
    <cellStyle name="PSDec 2" xfId="550" xr:uid="{00000000-0005-0000-0000-00002C020000}"/>
    <cellStyle name="PSDec 3" xfId="551" xr:uid="{00000000-0005-0000-0000-00002D020000}"/>
    <cellStyle name="PSHeading" xfId="552" xr:uid="{00000000-0005-0000-0000-00002E020000}"/>
    <cellStyle name="PSInt" xfId="553" xr:uid="{00000000-0005-0000-0000-00002F020000}"/>
    <cellStyle name="PSInt 2" xfId="554" xr:uid="{00000000-0005-0000-0000-000030020000}"/>
    <cellStyle name="PSInt 3" xfId="555" xr:uid="{00000000-0005-0000-0000-000031020000}"/>
    <cellStyle name="PSSpacer" xfId="556" xr:uid="{00000000-0005-0000-0000-000032020000}"/>
    <cellStyle name="PSSpacer 2" xfId="557" xr:uid="{00000000-0005-0000-0000-000033020000}"/>
    <cellStyle name="PSSpacer 3" xfId="558" xr:uid="{00000000-0005-0000-0000-000034020000}"/>
    <cellStyle name="Sheet Title" xfId="559" xr:uid="{00000000-0005-0000-0000-000035020000}"/>
    <cellStyle name="Spelling 1033,0" xfId="560" xr:uid="{00000000-0005-0000-0000-000036020000}"/>
    <cellStyle name="Standaard_BINV" xfId="561" xr:uid="{00000000-0005-0000-0000-000037020000}"/>
    <cellStyle name="STANDARD" xfId="562" xr:uid="{00000000-0005-0000-0000-000038020000}"/>
    <cellStyle name="Style 1" xfId="563" xr:uid="{00000000-0005-0000-0000-000039020000}"/>
    <cellStyle name="Style 1 2" xfId="689" xr:uid="{A782A297-BC23-4F8C-A757-53C5854150F4}"/>
    <cellStyle name="Style 2" xfId="564" xr:uid="{00000000-0005-0000-0000-00003A020000}"/>
    <cellStyle name="SumNum" xfId="565" xr:uid="{00000000-0005-0000-0000-00003B020000}"/>
    <cellStyle name="SymbolBlue" xfId="566" xr:uid="{00000000-0005-0000-0000-00003C020000}"/>
    <cellStyle name="Table title" xfId="567" xr:uid="{00000000-0005-0000-0000-00003D020000}"/>
    <cellStyle name="TbleHead Normal" xfId="568" xr:uid="{00000000-0005-0000-0000-00003E020000}"/>
    <cellStyle name="Text Indent A" xfId="569" xr:uid="{00000000-0005-0000-0000-00003F020000}"/>
    <cellStyle name="Text Indent B" xfId="570" xr:uid="{00000000-0005-0000-0000-000040020000}"/>
    <cellStyle name="Text Indent B 2" xfId="571" xr:uid="{00000000-0005-0000-0000-000041020000}"/>
    <cellStyle name="Text Indent B 3" xfId="572" xr:uid="{00000000-0005-0000-0000-000042020000}"/>
    <cellStyle name="Text Indent C" xfId="573" xr:uid="{00000000-0005-0000-0000-000043020000}"/>
    <cellStyle name="Text Indent C 2" xfId="574" xr:uid="{00000000-0005-0000-0000-000044020000}"/>
    <cellStyle name="Text Indent C 3" xfId="575" xr:uid="{00000000-0005-0000-0000-000045020000}"/>
    <cellStyle name="threedecplace" xfId="576" xr:uid="{00000000-0005-0000-0000-000046020000}"/>
    <cellStyle name="Times New Roman" xfId="577" xr:uid="{00000000-0005-0000-0000-000047020000}"/>
    <cellStyle name="Title 10" xfId="58546" xr:uid="{EE30FE73-99A7-4CA9-B452-BEF664CB8520}"/>
    <cellStyle name="Title 10 2" xfId="58547" xr:uid="{CEECA6DC-1A61-4B7B-A9C9-2A3EBF07D8D5}"/>
    <cellStyle name="Title 10 3" xfId="58548" xr:uid="{5F88E1AE-3C5D-4123-A6EE-9D0BA67DE101}"/>
    <cellStyle name="Title 10 4" xfId="58549" xr:uid="{C16BCBAE-21CF-4BE4-A653-F70B9018713A}"/>
    <cellStyle name="Title 10 5" xfId="58550" xr:uid="{EF4A5493-133A-4AF3-AFDD-D79493AF8AA5}"/>
    <cellStyle name="Title 11" xfId="58551" xr:uid="{940A886B-681C-4434-ADA8-EB57401F5DEC}"/>
    <cellStyle name="Title 11 2" xfId="58552" xr:uid="{0156C706-F7BD-4F8D-91B4-5AF5A2E91638}"/>
    <cellStyle name="Title 11 3" xfId="58553" xr:uid="{3921DF05-60FE-456F-9B0D-0BA90A1B784C}"/>
    <cellStyle name="Title 11 4" xfId="58554" xr:uid="{C5282A52-B77D-4B89-BAD0-46E0EC12AD54}"/>
    <cellStyle name="Title 11 5" xfId="58555" xr:uid="{B09593DB-98A9-486D-9E38-7E0AEEC9FFDB}"/>
    <cellStyle name="Title 12" xfId="58556" xr:uid="{D6D8FC37-3A1F-4276-9874-31F58ED89BC2}"/>
    <cellStyle name="Title 12 2" xfId="58557" xr:uid="{BBDC7FFB-3000-419A-BCA7-80272C4F22FA}"/>
    <cellStyle name="Title 13" xfId="58558" xr:uid="{D356DA76-0A7D-4190-9D47-34B93A037B60}"/>
    <cellStyle name="Title 13 2" xfId="58559" xr:uid="{2EB5CD29-CD87-40F1-9330-F48C6F314286}"/>
    <cellStyle name="Title 14" xfId="58560" xr:uid="{1FF40227-A0F4-4805-8054-AF01B8C499AD}"/>
    <cellStyle name="Title 14 2" xfId="58561" xr:uid="{C753220F-8F57-4EC2-A120-509337227E85}"/>
    <cellStyle name="Title 15" xfId="58562" xr:uid="{9790620A-8A40-4F70-AA36-3E7C62CF2E6B}"/>
    <cellStyle name="Title 16" xfId="734" xr:uid="{68AFE3BF-36B7-4127-B7EB-DBA37C139B30}"/>
    <cellStyle name="Title 2" xfId="789" xr:uid="{A758E660-2E4F-4B5D-B41E-F5B23748DCD8}"/>
    <cellStyle name="Title 2 2" xfId="3218" xr:uid="{D52C4767-8E11-47DC-A63E-52A4188E7DDC}"/>
    <cellStyle name="Title 2 3" xfId="60084" xr:uid="{9BD18249-9821-4008-BC1A-B4493EB2D495}"/>
    <cellStyle name="Title 2 4" xfId="58563" xr:uid="{51EC3500-E427-40D8-A095-5E37693BECFF}"/>
    <cellStyle name="Title 3" xfId="823" xr:uid="{6294C48E-EB1F-4C51-A1B6-4A732B5032F3}"/>
    <cellStyle name="Title 3 2" xfId="3219" xr:uid="{DFB7AB85-6203-4CAF-9F20-73310F0C1265}"/>
    <cellStyle name="Title 3 3" xfId="3220" xr:uid="{6630EEED-7688-4963-B10D-6E2FB61842AB}"/>
    <cellStyle name="Title 3 3 2" xfId="12892" xr:uid="{827CEFCA-69E8-447D-A7F8-3A675717E404}"/>
    <cellStyle name="Title 3 3 3" xfId="8085" xr:uid="{4A51DFC0-9F02-464F-BE78-5B34365F59A1}"/>
    <cellStyle name="Title 3 4" xfId="58564" xr:uid="{4BB24441-54DB-4BE8-BD19-384BF174EB1E}"/>
    <cellStyle name="Title 4" xfId="3221" xr:uid="{0766404A-520F-4195-84DB-3F732DDF220D}"/>
    <cellStyle name="Title 4 10" xfId="58566" xr:uid="{F11147DA-B323-470D-A66D-F7B2908A1AA4}"/>
    <cellStyle name="Title 4 11" xfId="58567" xr:uid="{FA7E32FC-5EBD-4685-A915-1D67673A3364}"/>
    <cellStyle name="Title 4 12" xfId="58568" xr:uid="{D5913219-F25B-43BE-90C9-E64FAC967F7B}"/>
    <cellStyle name="Title 4 13" xfId="58569" xr:uid="{5B2CF5EB-E815-4C9D-AB67-6CF6E1F1D69B}"/>
    <cellStyle name="Title 4 14" xfId="58565" xr:uid="{9704711C-A4F9-4C63-8BA7-CDBE8B639D7B}"/>
    <cellStyle name="Title 4 2" xfId="58570" xr:uid="{6B60A5CC-FB00-4ACC-BC49-3F3EE35A7531}"/>
    <cellStyle name="Title 4 3" xfId="58571" xr:uid="{E1413636-EFF2-42D8-8329-83A3786BFFD4}"/>
    <cellStyle name="Title 4 4" xfId="58572" xr:uid="{0C33323A-251C-4D66-B707-133467D26B54}"/>
    <cellStyle name="Title 4 5" xfId="58573" xr:uid="{9337BD5B-5EA6-4829-A063-FF26285784DF}"/>
    <cellStyle name="Title 4 6" xfId="58574" xr:uid="{FA712B28-E9FA-4CCF-90D8-E772C031A285}"/>
    <cellStyle name="Title 4 7" xfId="58575" xr:uid="{A746E83D-0CF2-487A-9268-B66061868F8D}"/>
    <cellStyle name="Title 4 8" xfId="58576" xr:uid="{F003D12A-F0C6-4A7A-9B7D-206336A00ABB}"/>
    <cellStyle name="Title 4 9" xfId="58577" xr:uid="{609AA253-3E6A-45DC-AA4D-B165393DBB0B}"/>
    <cellStyle name="Title 5" xfId="3222" xr:uid="{97A729EC-BA1F-41D3-9CD7-9F8EBA68F84D}"/>
    <cellStyle name="Title 5 10" xfId="58579" xr:uid="{8CAE2754-B3F3-4C8B-840F-E7E1B39CB757}"/>
    <cellStyle name="Title 5 11" xfId="58580" xr:uid="{7D7EFF17-4A22-4FC4-BDFF-057429137B32}"/>
    <cellStyle name="Title 5 12" xfId="58581" xr:uid="{DB7836E9-50E7-4497-9D16-B532DCFFC21B}"/>
    <cellStyle name="Title 5 13" xfId="58582" xr:uid="{48F742E0-C51B-4C08-A228-EA1D3AAE6C66}"/>
    <cellStyle name="Title 5 14" xfId="58578" xr:uid="{7B887E51-B590-47BD-A230-79B9143D087B}"/>
    <cellStyle name="Title 5 2" xfId="58583" xr:uid="{8ADDBF19-505D-44FE-A7C3-60424D6FC738}"/>
    <cellStyle name="Title 5 3" xfId="58584" xr:uid="{12462C7B-3EE7-4A47-AB52-E3B644C1B429}"/>
    <cellStyle name="Title 5 4" xfId="58585" xr:uid="{CBF7E0B3-41D0-4C4E-B601-3D496C9E842E}"/>
    <cellStyle name="Title 5 5" xfId="58586" xr:uid="{21143E35-39E8-4EEC-93CE-97C31651A04D}"/>
    <cellStyle name="Title 5 6" xfId="58587" xr:uid="{59F318CB-A73A-4D24-8360-454E59836427}"/>
    <cellStyle name="Title 5 7" xfId="58588" xr:uid="{620E094F-F1AE-42CF-ABA1-066189304902}"/>
    <cellStyle name="Title 5 8" xfId="58589" xr:uid="{28E2EFD7-9202-4F55-8BDE-B19C3C860E59}"/>
    <cellStyle name="Title 5 9" xfId="58590" xr:uid="{CF8C1270-86BF-424E-8B28-C7FBBBBDF90A}"/>
    <cellStyle name="Title 6" xfId="8086" xr:uid="{185405CE-5C76-45D9-8C56-F6D580DCBCFE}"/>
    <cellStyle name="Title 6 10" xfId="58591" xr:uid="{24ADFB39-6C6B-4EEC-8AAE-6B432E48D2B3}"/>
    <cellStyle name="Title 6 2" xfId="58592" xr:uid="{682EB60D-6013-46F3-A8C2-42EBAFD8FD21}"/>
    <cellStyle name="Title 6 3" xfId="58593" xr:uid="{18F8F10A-329B-4497-A5C9-A461530041F7}"/>
    <cellStyle name="Title 6 4" xfId="58594" xr:uid="{5C95A1D7-E757-4153-BBA2-DBF8EE94C444}"/>
    <cellStyle name="Title 6 5" xfId="58595" xr:uid="{FAB96983-2773-4EC7-A3FB-B35F2CB309AA}"/>
    <cellStyle name="Title 6 6" xfId="58596" xr:uid="{1F9DF3F5-8626-4E60-A4A0-700C247A975B}"/>
    <cellStyle name="Title 6 7" xfId="58597" xr:uid="{B7E9AC9A-B850-440C-ADC6-4A7F71D23097}"/>
    <cellStyle name="Title 6 8" xfId="58598" xr:uid="{FCF31A88-7CBA-40AA-9281-0DD8D0E96A21}"/>
    <cellStyle name="Title 6 9" xfId="58599" xr:uid="{F87998A9-AB27-498B-999A-C4FF4DA8AB07}"/>
    <cellStyle name="Title 7" xfId="58600" xr:uid="{E5CBE4DA-A0C8-49DD-B9EC-8EEDF7841F78}"/>
    <cellStyle name="Title 7 2" xfId="58601" xr:uid="{F9B3AEAD-0857-49E4-98BE-E18A9D840211}"/>
    <cellStyle name="Title 7 3" xfId="58602" xr:uid="{7F5562EE-C371-4773-A43C-3FDCDD80E248}"/>
    <cellStyle name="Title 7 4" xfId="58603" xr:uid="{B46A165D-7CC3-4404-AF09-35AA4133659E}"/>
    <cellStyle name="Title 7 5" xfId="58604" xr:uid="{F1B1FD34-C66E-443B-805B-3348AA30104C}"/>
    <cellStyle name="Title 7 6" xfId="58605" xr:uid="{D6E9D855-528B-486F-8335-0A7CA58C78C8}"/>
    <cellStyle name="Title 7 7" xfId="58606" xr:uid="{440B0FCC-3F84-4FED-8962-91E084A05541}"/>
    <cellStyle name="Title 7 8" xfId="58607" xr:uid="{E3A2038E-B2E3-40A3-B1EE-019BBA2A90AA}"/>
    <cellStyle name="Title 7 9" xfId="58608" xr:uid="{666A0161-EBFB-45B0-8E41-7494B3D3427F}"/>
    <cellStyle name="Title 8" xfId="58609" xr:uid="{ECAB266B-067D-4331-93FC-013558609422}"/>
    <cellStyle name="Title 8 2" xfId="58610" xr:uid="{585C0548-B9F0-49B8-8061-15E2CBA85C7F}"/>
    <cellStyle name="Title 8 3" xfId="58611" xr:uid="{25AA3778-530B-4163-80FE-41C7D24514E5}"/>
    <cellStyle name="Title 8 4" xfId="58612" xr:uid="{FC0E724C-1DE6-44A5-9D35-1A31867B394B}"/>
    <cellStyle name="Title 8 5" xfId="58613" xr:uid="{DA0880C9-9D9F-420D-8ED4-7AB5F12D551C}"/>
    <cellStyle name="Title 8 6" xfId="58614" xr:uid="{637F86C7-47C4-41DC-8B76-B0181B88800E}"/>
    <cellStyle name="Title 8 7" xfId="58615" xr:uid="{3753E619-4B2A-4997-A851-4DEEA18C75CF}"/>
    <cellStyle name="Title 8 8" xfId="58616" xr:uid="{4E6D9FDD-5061-40FC-AFE4-D2FD68F1AD15}"/>
    <cellStyle name="Title 8 9" xfId="58617" xr:uid="{B5979C5B-8325-4119-8943-2EFE5B2DAAB0}"/>
    <cellStyle name="Title 9" xfId="58618" xr:uid="{75AD5F2C-632F-4DA5-89A1-526007CC320F}"/>
    <cellStyle name="Title 9 2" xfId="58619" xr:uid="{15577E79-0F73-4E3F-93AE-7F106563665A}"/>
    <cellStyle name="Title 9 3" xfId="58620" xr:uid="{C6789DA9-39EA-4C63-A9D8-A3027917C410}"/>
    <cellStyle name="Title 9 4" xfId="58621" xr:uid="{0B616E63-6C91-4D9D-9956-7B84AC66D456}"/>
    <cellStyle name="Title 9 5" xfId="58622" xr:uid="{F01C7F84-020F-498C-A00B-B635EFAD5469}"/>
    <cellStyle name="Title 9 6" xfId="58623" xr:uid="{4CA6B1F5-BB43-4CC8-8869-E3A97E8993CD}"/>
    <cellStyle name="Title 9 7" xfId="58624" xr:uid="{7C33BAB8-B3B1-49BD-872B-DD59BE6C8553}"/>
    <cellStyle name="Title 9 8" xfId="58625" xr:uid="{0919ADE2-780C-4F65-B867-18BFBA7E91C9}"/>
    <cellStyle name="Top Title" xfId="578" xr:uid="{00000000-0005-0000-0000-000048020000}"/>
    <cellStyle name="Total 10" xfId="58626" xr:uid="{DF50A586-72E8-4BD4-A479-A7E45CCB1B5D}"/>
    <cellStyle name="Total 10 2" xfId="58627" xr:uid="{A8AB8646-802D-40EB-BD80-384D78D440E6}"/>
    <cellStyle name="Total 10 3" xfId="58628" xr:uid="{414BAA2F-63D7-4E56-A13B-8AA6D92FBA1B}"/>
    <cellStyle name="Total 10 4" xfId="58629" xr:uid="{0F196BC0-1E56-415A-9158-DFA2866D274A}"/>
    <cellStyle name="Total 10 5" xfId="58630" xr:uid="{31BB8C35-4A8B-45E1-BDFE-CD9F570BD35E}"/>
    <cellStyle name="Total 11" xfId="58631" xr:uid="{CA71583E-9A34-4009-921B-744DEE00CE8A}"/>
    <cellStyle name="Total 11 2" xfId="58632" xr:uid="{DF25AB74-671C-46F8-85CB-5E58D59ADB96}"/>
    <cellStyle name="Total 11 3" xfId="58633" xr:uid="{3FED203E-EE77-40C0-8B86-476CCD1679C0}"/>
    <cellStyle name="Total 11 4" xfId="58634" xr:uid="{2B2C3DEA-6A35-4EAD-A496-E64770CDF078}"/>
    <cellStyle name="Total 11 5" xfId="58635" xr:uid="{D3FFAAA8-BFAF-4DD3-94FA-A967311CB60D}"/>
    <cellStyle name="Total 12" xfId="58636" xr:uid="{C836E21F-0EDC-4433-9FFA-4A61014B2A82}"/>
    <cellStyle name="Total 12 2" xfId="58637" xr:uid="{3F6A7CE9-8C23-4687-AD10-475F72683BE6}"/>
    <cellStyle name="Total 13" xfId="58638" xr:uid="{177F5659-11EF-4379-959E-C683A4B55C09}"/>
    <cellStyle name="Total 13 2" xfId="58639" xr:uid="{1B5E9E56-43E8-4926-BAD6-49B5C49FCE63}"/>
    <cellStyle name="Total 14" xfId="58640" xr:uid="{768ECADA-ED68-429A-A96E-1FE8E5E5BAEB}"/>
    <cellStyle name="Total 14 2" xfId="58641" xr:uid="{BBFC2496-7B69-4D15-B5A0-2255700957F1}"/>
    <cellStyle name="Total 15" xfId="58642" xr:uid="{2E15EA33-A531-4682-98D3-8EAA2BE817DC}"/>
    <cellStyle name="Total 16" xfId="735" xr:uid="{34B154BE-EBF4-4221-BB49-658732560BC6}"/>
    <cellStyle name="Total 2" xfId="579" xr:uid="{00000000-0005-0000-0000-000049020000}"/>
    <cellStyle name="Total 2 2" xfId="3223" xr:uid="{47A4E05B-C7A4-4CE7-A9DA-625DACECA4A6}"/>
    <cellStyle name="Total 2 3" xfId="60085" xr:uid="{166658ED-F500-4B73-8D81-9D4CF24EABFD}"/>
    <cellStyle name="Total 2 4" xfId="58643" xr:uid="{23F4DAE6-198C-471A-BF1E-C0B41618B1C4}"/>
    <cellStyle name="Total 2 5" xfId="790" xr:uid="{AB9CF399-E14C-41AD-9AF7-0DDE2B427881}"/>
    <cellStyle name="Total 3" xfId="580" xr:uid="{00000000-0005-0000-0000-00004A020000}"/>
    <cellStyle name="Total 3 2" xfId="3224" xr:uid="{F360A36F-6937-458D-8DE3-2A2FADE4FD85}"/>
    <cellStyle name="Total 3 3" xfId="3225" xr:uid="{16923837-FAE9-474C-8ED1-AE7795857C78}"/>
    <cellStyle name="Total 3 3 2" xfId="12893" xr:uid="{916E6C89-3B22-4501-B282-98D882D6D860}"/>
    <cellStyle name="Total 3 3 3" xfId="8087" xr:uid="{11FD36E8-6A7E-431D-9EA6-FDD102791842}"/>
    <cellStyle name="Total 3 4" xfId="58644" xr:uid="{8BED7918-8C9A-4D98-BED0-7D8176FE2E1F}"/>
    <cellStyle name="Total 3 5" xfId="838" xr:uid="{5A11C9FA-EEED-4425-88DE-94FA5BB9133F}"/>
    <cellStyle name="Total 4" xfId="581" xr:uid="{00000000-0005-0000-0000-00004B020000}"/>
    <cellStyle name="Total 4 10" xfId="58646" xr:uid="{01A0A3C6-6639-4755-A400-606B67846284}"/>
    <cellStyle name="Total 4 11" xfId="58647" xr:uid="{20BA7C35-500E-40F3-A575-30BB8C7A7B3B}"/>
    <cellStyle name="Total 4 12" xfId="58648" xr:uid="{D3731EC5-F313-49D2-BFA6-4BBCE487C60A}"/>
    <cellStyle name="Total 4 13" xfId="58649" xr:uid="{36D9DB11-A3D4-4636-80C8-CD2C4A86F38E}"/>
    <cellStyle name="Total 4 14" xfId="58645" xr:uid="{7F60EE36-71BE-4E40-A0F9-0EE8D5C25ACD}"/>
    <cellStyle name="Total 4 15" xfId="3226" xr:uid="{7BC359A3-B461-4F7C-95F3-1FF0214D16DB}"/>
    <cellStyle name="Total 4 2" xfId="58650" xr:uid="{9D53F2B3-B59D-4E7C-B2DC-ED0BE3A09A7B}"/>
    <cellStyle name="Total 4 3" xfId="58651" xr:uid="{CA2A55AC-9A53-49EA-9D7B-C497B57F391D}"/>
    <cellStyle name="Total 4 4" xfId="58652" xr:uid="{D992DEB1-98C4-4097-B557-560879C01EB0}"/>
    <cellStyle name="Total 4 5" xfId="58653" xr:uid="{47AC52FB-2578-4F62-8F6B-2549239AC044}"/>
    <cellStyle name="Total 4 6" xfId="58654" xr:uid="{F0EFB5EC-03C1-4CDB-8C3C-40084855979F}"/>
    <cellStyle name="Total 4 7" xfId="58655" xr:uid="{1BD740A8-A938-4CD2-B359-4024AEB974F5}"/>
    <cellStyle name="Total 4 8" xfId="58656" xr:uid="{F21D7D90-F925-4927-8F69-CEAB08CDAD60}"/>
    <cellStyle name="Total 4 9" xfId="58657" xr:uid="{9836B578-9DAF-438D-A29E-0B928440BAB0}"/>
    <cellStyle name="Total 5" xfId="3227" xr:uid="{7A0B0788-3B38-4E3C-8D2F-D62BF03535F0}"/>
    <cellStyle name="Total 5 10" xfId="58659" xr:uid="{AAA15F0E-080D-4354-A0A1-7120604F6079}"/>
    <cellStyle name="Total 5 11" xfId="58660" xr:uid="{6E2C5FCF-37E7-4E5F-B6E0-0F28EB442971}"/>
    <cellStyle name="Total 5 12" xfId="58661" xr:uid="{47BD5181-0AAE-4B81-A3C0-B66D80595126}"/>
    <cellStyle name="Total 5 13" xfId="58662" xr:uid="{40F3F8E6-B6FF-4654-BFB0-6BFB9764CA5F}"/>
    <cellStyle name="Total 5 14" xfId="58658" xr:uid="{F73F189E-7FF7-44D0-93C8-6BA08E94C00C}"/>
    <cellStyle name="Total 5 2" xfId="58663" xr:uid="{C51E747C-CB44-4EF5-957A-199DC448FC1B}"/>
    <cellStyle name="Total 5 3" xfId="58664" xr:uid="{D76B1B8A-BA42-4035-A1B9-29D4CAA9971D}"/>
    <cellStyle name="Total 5 4" xfId="58665" xr:uid="{441B0968-D446-4993-9CC2-8C9A2AA38E3C}"/>
    <cellStyle name="Total 5 5" xfId="58666" xr:uid="{83EF60D4-142A-4CA6-A526-E6D9A1D8B059}"/>
    <cellStyle name="Total 5 6" xfId="58667" xr:uid="{E15FCCB3-A4CC-4D28-BBB2-9AA065DE6EA6}"/>
    <cellStyle name="Total 5 7" xfId="58668" xr:uid="{D3148C4C-8123-4760-9652-256815F1936F}"/>
    <cellStyle name="Total 5 8" xfId="58669" xr:uid="{BF5EB379-66CC-47EC-BAD3-267051A8D1A1}"/>
    <cellStyle name="Total 5 9" xfId="58670" xr:uid="{142B26C5-3A27-4FA1-A583-EF09FAD1E8AA}"/>
    <cellStyle name="Total 6" xfId="8088" xr:uid="{12B59FCD-3748-4C22-AD24-1CA4732DEB4E}"/>
    <cellStyle name="Total 6 10" xfId="58671" xr:uid="{FAEB34AE-F203-44C8-8A32-D94CD08E188B}"/>
    <cellStyle name="Total 6 2" xfId="58672" xr:uid="{FB5A63BF-C520-4303-8579-E57EE64154A5}"/>
    <cellStyle name="Total 6 3" xfId="58673" xr:uid="{84010855-5358-41F2-B8F5-7DAF7280CA62}"/>
    <cellStyle name="Total 6 4" xfId="58674" xr:uid="{F4180E56-D834-40F3-AA27-84386275032B}"/>
    <cellStyle name="Total 6 5" xfId="58675" xr:uid="{826B2EF2-8B42-44DE-B842-6F46772376F9}"/>
    <cellStyle name="Total 6 6" xfId="58676" xr:uid="{9561A5B2-C1C4-49AD-A930-B4DEE05C477B}"/>
    <cellStyle name="Total 6 7" xfId="58677" xr:uid="{E30DBC80-2D1E-4A85-9EBE-A0A195CD96CD}"/>
    <cellStyle name="Total 6 8" xfId="58678" xr:uid="{28BC774D-69BC-434D-B501-BAC60FB6F3EC}"/>
    <cellStyle name="Total 6 9" xfId="58679" xr:uid="{DA60781A-CD19-4201-82FD-46400F3D4450}"/>
    <cellStyle name="Total 7" xfId="58680" xr:uid="{FA9BB078-5F76-4BE6-B022-72F15FC8B820}"/>
    <cellStyle name="Total 7 2" xfId="58681" xr:uid="{80AF4380-A065-4261-91A1-8A1ADE8DFDBB}"/>
    <cellStyle name="Total 7 3" xfId="58682" xr:uid="{8414A43D-416D-457B-A42B-5AFDFABEF219}"/>
    <cellStyle name="Total 7 4" xfId="58683" xr:uid="{3B06822B-C363-4B07-BB7C-13CBB7223B2F}"/>
    <cellStyle name="Total 7 5" xfId="58684" xr:uid="{D18FE143-F348-4B97-A3B3-CAEEE443C4A5}"/>
    <cellStyle name="Total 7 6" xfId="58685" xr:uid="{06363044-F37D-41F6-A34D-48F514D1B313}"/>
    <cellStyle name="Total 7 7" xfId="58686" xr:uid="{60C55F88-484E-4148-BAA4-10A01EADFF7E}"/>
    <cellStyle name="Total 7 8" xfId="58687" xr:uid="{D4CF5BF1-7C90-4F99-AD91-E9948C98E543}"/>
    <cellStyle name="Total 7 9" xfId="58688" xr:uid="{6FFC05B6-4FAC-46C8-8987-AF2FF4E85590}"/>
    <cellStyle name="Total 8" xfId="58689" xr:uid="{FBC333C3-AD70-41B4-84B7-CADD82BCA5E3}"/>
    <cellStyle name="Total 8 2" xfId="58690" xr:uid="{240F4D47-A88E-4595-BB62-2CC4E92F219E}"/>
    <cellStyle name="Total 8 3" xfId="58691" xr:uid="{F4A43183-0C65-404B-82BF-18D672319E43}"/>
    <cellStyle name="Total 8 4" xfId="58692" xr:uid="{1E116B9C-6981-48EA-9B6D-174615C0F59D}"/>
    <cellStyle name="Total 8 5" xfId="58693" xr:uid="{94389A3B-1056-4E2A-8889-AE285DEDE355}"/>
    <cellStyle name="Total 8 6" xfId="58694" xr:uid="{E2D5ECC9-A622-4F25-8E0F-C6903A19FDB2}"/>
    <cellStyle name="Total 8 7" xfId="58695" xr:uid="{FD78181D-F6DF-4BB0-979C-56C8660CA404}"/>
    <cellStyle name="Total 8 8" xfId="58696" xr:uid="{14D9422F-AD2E-4C16-9173-0D35E8F77C67}"/>
    <cellStyle name="Total 8 9" xfId="58697" xr:uid="{62FD98DA-91C8-43DF-96EF-F80A3EC484A8}"/>
    <cellStyle name="Total 9" xfId="58698" xr:uid="{7B9A2399-6657-4A71-B104-4C9E02BD246B}"/>
    <cellStyle name="Total 9 2" xfId="58699" xr:uid="{4F2DF997-1803-450F-8360-66EE46B2E448}"/>
    <cellStyle name="Total 9 3" xfId="58700" xr:uid="{565DED97-6641-4D3C-AD44-DBD0D3264DFA}"/>
    <cellStyle name="Total 9 4" xfId="58701" xr:uid="{76ED1F10-CF75-49CF-9AF1-CA2417F64DB1}"/>
    <cellStyle name="Total 9 5" xfId="58702" xr:uid="{9A0C1347-883C-4380-932D-A37BE0968740}"/>
    <cellStyle name="Total 9 6" xfId="58703" xr:uid="{7D5FDA0C-466B-4D9B-8FE7-A8331178B405}"/>
    <cellStyle name="Total 9 7" xfId="58704" xr:uid="{3391679C-DA8F-410F-B926-2E8DE62EB0BB}"/>
    <cellStyle name="Total 9 8" xfId="58705" xr:uid="{8F771F6A-A176-448F-90FD-5B28219D8F7A}"/>
    <cellStyle name="Tusental (0)_Delår" xfId="582" xr:uid="{00000000-0005-0000-0000-00004C020000}"/>
    <cellStyle name="Tusental_Delår" xfId="583" xr:uid="{00000000-0005-0000-0000-00004D020000}"/>
    <cellStyle name="twodecplace" xfId="584" xr:uid="{00000000-0005-0000-0000-00004E020000}"/>
    <cellStyle name="twodecplace 2" xfId="585" xr:uid="{00000000-0005-0000-0000-00004F020000}"/>
    <cellStyle name="twodecplace 3" xfId="586" xr:uid="{00000000-0005-0000-0000-000050020000}"/>
    <cellStyle name="Update Data" xfId="587" xr:uid="{00000000-0005-0000-0000-000051020000}"/>
    <cellStyle name="Valuta ⎨0)_Delår" xfId="588" xr:uid="{00000000-0005-0000-0000-000052020000}"/>
    <cellStyle name="Valuta (0)_Delår" xfId="589" xr:uid="{00000000-0005-0000-0000-000053020000}"/>
    <cellStyle name="Valuta [0]_BINV" xfId="590" xr:uid="{00000000-0005-0000-0000-000054020000}"/>
    <cellStyle name="Valuta_BINV" xfId="591" xr:uid="{00000000-0005-0000-0000-000055020000}"/>
    <cellStyle name="Warning Text 10" xfId="58706" xr:uid="{6F22A0FF-8413-400E-B32F-627C701D54DC}"/>
    <cellStyle name="Warning Text 10 2" xfId="58707" xr:uid="{408CD326-24D3-4DFD-BC47-B0F5B27565A9}"/>
    <cellStyle name="Warning Text 10 3" xfId="58708" xr:uid="{C822244A-35E6-49F6-9D95-9D3A2BD2912D}"/>
    <cellStyle name="Warning Text 10 4" xfId="58709" xr:uid="{F974F72D-DB27-4086-A537-347C14B178C4}"/>
    <cellStyle name="Warning Text 10 5" xfId="58710" xr:uid="{E21950CD-84EB-4C31-AB88-C6BFB9CD3603}"/>
    <cellStyle name="Warning Text 11" xfId="58711" xr:uid="{72EF293F-4BDF-4D2E-A0D9-C16F56E4A02D}"/>
    <cellStyle name="Warning Text 11 2" xfId="58712" xr:uid="{EDA20023-4329-4737-82FA-449BA411A8F6}"/>
    <cellStyle name="Warning Text 11 3" xfId="58713" xr:uid="{F8A10A4D-ED94-42DB-A467-8BA77D7230BA}"/>
    <cellStyle name="Warning Text 11 4" xfId="58714" xr:uid="{0AF2B47B-4ED9-4867-8FCE-74C2D55C0B30}"/>
    <cellStyle name="Warning Text 11 5" xfId="58715" xr:uid="{33334E89-72BC-4110-AC84-955F068F9CB1}"/>
    <cellStyle name="Warning Text 12" xfId="58716" xr:uid="{D986CC62-D1CB-4E8D-A674-D82D377E9B24}"/>
    <cellStyle name="Warning Text 12 2" xfId="58717" xr:uid="{37AEDC3A-19FD-4BA1-A6BA-09770D5DEA61}"/>
    <cellStyle name="Warning Text 13" xfId="58718" xr:uid="{2F2B12AC-C056-4E80-9022-DFB8212E6EB3}"/>
    <cellStyle name="Warning Text 13 2" xfId="58719" xr:uid="{65B89D76-F26F-4A7A-A1D3-E70E46A65312}"/>
    <cellStyle name="Warning Text 14" xfId="58720" xr:uid="{8B200085-EE84-42FC-9EB5-022B562AC7D4}"/>
    <cellStyle name="Warning Text 14 2" xfId="58721" xr:uid="{2C946A85-D4D6-48AA-80D5-2D9AA662496A}"/>
    <cellStyle name="Warning Text 15" xfId="58722" xr:uid="{D4AC6872-865A-4DE8-B782-862729914A2F}"/>
    <cellStyle name="Warning Text 16" xfId="736" xr:uid="{05005EB0-D389-4EE2-A2C9-10D09CEEC775}"/>
    <cellStyle name="Warning Text 2" xfId="592" xr:uid="{00000000-0005-0000-0000-000056020000}"/>
    <cellStyle name="Warning Text 2 2" xfId="3228" xr:uid="{394A0E04-22CA-49B7-A86E-265EDB11F823}"/>
    <cellStyle name="Warning Text 2 3" xfId="60086" xr:uid="{4D429D6A-1F02-4F99-9898-C27346980A39}"/>
    <cellStyle name="Warning Text 2 4" xfId="58723" xr:uid="{68D2AA0C-6CE6-4B97-8F5F-8E6370FCC4BE}"/>
    <cellStyle name="Warning Text 3" xfId="593" xr:uid="{00000000-0005-0000-0000-000057020000}"/>
    <cellStyle name="Warning Text 3 2" xfId="3229" xr:uid="{392D2884-020A-49E0-B286-E72F9D60B394}"/>
    <cellStyle name="Warning Text 3 3" xfId="3230" xr:uid="{9B6ADBB5-6E14-417B-A403-080271938984}"/>
    <cellStyle name="Warning Text 3 3 2" xfId="12894" xr:uid="{7A18ED32-EF3B-4193-A86F-D23B9C60FA29}"/>
    <cellStyle name="Warning Text 3 3 3" xfId="8089" xr:uid="{A65CCEE6-F465-417F-B817-B23418C45450}"/>
    <cellStyle name="Warning Text 3 4" xfId="58724" xr:uid="{8C499F7F-7440-43FD-B464-FA43C3DECC46}"/>
    <cellStyle name="Warning Text 3 5" xfId="836" xr:uid="{293EA140-FEFC-4D5A-A831-8E79501C129D}"/>
    <cellStyle name="Warning Text 4" xfId="594" xr:uid="{00000000-0005-0000-0000-000058020000}"/>
    <cellStyle name="Warning Text 4 10" xfId="58726" xr:uid="{8F996BA8-E652-402A-9870-8E79F09BC237}"/>
    <cellStyle name="Warning Text 4 11" xfId="58727" xr:uid="{3BCA3C60-DD46-4C85-9421-522C95D1B327}"/>
    <cellStyle name="Warning Text 4 12" xfId="58728" xr:uid="{1449F5D6-89F1-4F2E-99D4-DBB96E52D574}"/>
    <cellStyle name="Warning Text 4 13" xfId="58729" xr:uid="{E3F953E2-BBD0-4D9D-9409-20A2031F79D2}"/>
    <cellStyle name="Warning Text 4 14" xfId="58725" xr:uid="{5B4AF062-07FD-4B8B-AFC0-CA6AF772A23B}"/>
    <cellStyle name="Warning Text 4 2" xfId="58730" xr:uid="{ED9E63D6-FDB3-4455-AFEC-9CBE8309F716}"/>
    <cellStyle name="Warning Text 4 3" xfId="58731" xr:uid="{0BA0D7A7-5E39-4613-8191-A79E015696CC}"/>
    <cellStyle name="Warning Text 4 4" xfId="58732" xr:uid="{6816EA45-7864-4711-AC69-86AE3558F93E}"/>
    <cellStyle name="Warning Text 4 5" xfId="58733" xr:uid="{4F13E148-03D8-44C5-BD2B-BF9E9FB6492F}"/>
    <cellStyle name="Warning Text 4 6" xfId="58734" xr:uid="{E300E481-4E96-48E4-85FA-783AC0422967}"/>
    <cellStyle name="Warning Text 4 7" xfId="58735" xr:uid="{3D414FF5-A4FC-4B34-A345-ADBA744995A5}"/>
    <cellStyle name="Warning Text 4 8" xfId="58736" xr:uid="{094D376B-5AB9-49A7-AC85-59365D9F4D36}"/>
    <cellStyle name="Warning Text 4 9" xfId="58737" xr:uid="{ED21A225-E398-4FF1-A844-10885B86DB5C}"/>
    <cellStyle name="Warning Text 5" xfId="3231" xr:uid="{480167DD-34E3-4233-8A3B-F6653EF9BBCF}"/>
    <cellStyle name="Warning Text 5 10" xfId="58739" xr:uid="{44382715-177A-4751-AC94-608EACF30887}"/>
    <cellStyle name="Warning Text 5 11" xfId="58740" xr:uid="{8D6C2B5D-C981-49A9-B296-F64F4609DB50}"/>
    <cellStyle name="Warning Text 5 12" xfId="58741" xr:uid="{798F09DF-35A8-4C06-876D-26FB6B6E5BE4}"/>
    <cellStyle name="Warning Text 5 13" xfId="58742" xr:uid="{A2B3C3EA-E64A-4D83-A78F-854B03DF9C15}"/>
    <cellStyle name="Warning Text 5 14" xfId="58738" xr:uid="{75CDA979-7D66-4440-AA84-675ED6CDCA9D}"/>
    <cellStyle name="Warning Text 5 2" xfId="58743" xr:uid="{C32A52D0-991C-4D3C-BED5-84C5BC482DEA}"/>
    <cellStyle name="Warning Text 5 3" xfId="58744" xr:uid="{85E5139E-9796-4B3E-805F-0C6910076223}"/>
    <cellStyle name="Warning Text 5 4" xfId="58745" xr:uid="{710A04D2-CD11-4E6D-B6B9-516FEB37FBB4}"/>
    <cellStyle name="Warning Text 5 5" xfId="58746" xr:uid="{CA793178-BB2A-41E4-A4A3-2230EB29143E}"/>
    <cellStyle name="Warning Text 5 6" xfId="58747" xr:uid="{69CFF420-654C-4876-8FA8-C0977E45D98E}"/>
    <cellStyle name="Warning Text 5 7" xfId="58748" xr:uid="{7838A349-61F2-4029-B3F1-484B5F230C07}"/>
    <cellStyle name="Warning Text 5 8" xfId="58749" xr:uid="{CF512A4F-5265-4DCE-BE1B-0A53675C73AE}"/>
    <cellStyle name="Warning Text 5 9" xfId="58750" xr:uid="{A247686E-9E1C-4A23-86BA-6EB727886CE3}"/>
    <cellStyle name="Warning Text 6" xfId="8090" xr:uid="{671A64FD-DC7B-4697-B98F-1D1551B79AC5}"/>
    <cellStyle name="Warning Text 6 10" xfId="58751" xr:uid="{6FCBC694-D27D-4042-937B-C3A39EC71A98}"/>
    <cellStyle name="Warning Text 6 2" xfId="58752" xr:uid="{B3A4FD7B-8C88-4B2F-AC27-C6BE1F978B13}"/>
    <cellStyle name="Warning Text 6 3" xfId="58753" xr:uid="{26545E71-30C7-4DFF-B38B-0A5EBE1E66B4}"/>
    <cellStyle name="Warning Text 6 4" xfId="58754" xr:uid="{5DB1A20D-D2E5-44CE-9028-F3B146ECEA0B}"/>
    <cellStyle name="Warning Text 6 5" xfId="58755" xr:uid="{3BF43782-11E8-43A3-8FA6-339E5536DCC1}"/>
    <cellStyle name="Warning Text 6 6" xfId="58756" xr:uid="{C1ABD38C-3A04-45D4-B8AD-AF29AF68C7BA}"/>
    <cellStyle name="Warning Text 6 7" xfId="58757" xr:uid="{D4B5FA55-C442-4BD1-AE6F-546C03067266}"/>
    <cellStyle name="Warning Text 6 8" xfId="58758" xr:uid="{6A590D3B-E5D4-4732-B8A1-8A0324E3BB55}"/>
    <cellStyle name="Warning Text 6 9" xfId="58759" xr:uid="{F1590B88-5163-41D7-B4BB-6C94019A5AC6}"/>
    <cellStyle name="Warning Text 7" xfId="58760" xr:uid="{BF87F80A-EDB1-4ADB-BF63-B0901DD14198}"/>
    <cellStyle name="Warning Text 7 2" xfId="58761" xr:uid="{629C97E2-82A9-4C3A-8350-38807A6EEF21}"/>
    <cellStyle name="Warning Text 7 3" xfId="58762" xr:uid="{13AFCC4F-BF0F-4BC5-A08B-BFF6765EB1AD}"/>
    <cellStyle name="Warning Text 7 4" xfId="58763" xr:uid="{33732C9B-CED4-401C-AC61-8DD99FD85DD7}"/>
    <cellStyle name="Warning Text 7 5" xfId="58764" xr:uid="{F7852BEF-F3E5-4119-BBCE-8E2EE1CA9C68}"/>
    <cellStyle name="Warning Text 7 6" xfId="58765" xr:uid="{80BBEF2E-BEBF-4314-B071-6FD978DA46A3}"/>
    <cellStyle name="Warning Text 7 7" xfId="58766" xr:uid="{10E8439A-AABC-4FD4-BC4E-0D4CA3731DA0}"/>
    <cellStyle name="Warning Text 7 8" xfId="58767" xr:uid="{FDB83568-3CE9-4FF3-8A85-034C07DA9F59}"/>
    <cellStyle name="Warning Text 7 9" xfId="58768" xr:uid="{337BD369-8F48-4659-80A5-6F0236C11542}"/>
    <cellStyle name="Warning Text 8" xfId="58769" xr:uid="{63CA3B36-7319-4307-97CB-2527311094E2}"/>
    <cellStyle name="Warning Text 8 2" xfId="58770" xr:uid="{F3614A0D-F05A-4247-A0B3-E5F7BEEEA6CB}"/>
    <cellStyle name="Warning Text 8 3" xfId="58771" xr:uid="{C57B4FCC-4384-4D8C-B81E-E8411C50107E}"/>
    <cellStyle name="Warning Text 8 4" xfId="58772" xr:uid="{869383B8-D54D-4401-A47C-E5FFB2E485E6}"/>
    <cellStyle name="Warning Text 8 5" xfId="58773" xr:uid="{6F107345-C742-4579-B7D0-59DB9D76B5FF}"/>
    <cellStyle name="Warning Text 8 6" xfId="58774" xr:uid="{3AEF7D26-F5CC-4A71-9B9E-D0B911A044DD}"/>
    <cellStyle name="Warning Text 8 7" xfId="58775" xr:uid="{E228EECC-1C30-49B6-A93E-1A21722D30BF}"/>
    <cellStyle name="Warning Text 8 8" xfId="58776" xr:uid="{2148F4F4-7C8B-422F-8ACF-B8D78166D1EF}"/>
    <cellStyle name="Warning Text 8 9" xfId="58777" xr:uid="{DC3CCDFD-8426-4D1C-BFCD-5B427C7C2511}"/>
    <cellStyle name="Warning Text 9" xfId="58778" xr:uid="{74C7AFFB-8F87-467B-98FB-E72E924806DC}"/>
    <cellStyle name="Warning Text 9 2" xfId="58779" xr:uid="{29E756A4-FD08-4A5A-95A1-FE4D6B7A8064}"/>
    <cellStyle name="Warning Text 9 3" xfId="58780" xr:uid="{6FBB73F8-83F2-42FB-B40D-6A79D9F50646}"/>
    <cellStyle name="Warning Text 9 4" xfId="58781" xr:uid="{BB50C250-B1C0-4E94-9AE2-261E92C27EDD}"/>
    <cellStyle name="Warning Text 9 5" xfId="58782" xr:uid="{9419E0CF-DECD-40DE-B1CB-7CA77C3996CB}"/>
    <cellStyle name="Warning Text 9 6" xfId="58783" xr:uid="{09797269-E61A-4052-B853-6B8C1619B941}"/>
    <cellStyle name="Warning Text 9 7" xfId="58784" xr:uid="{ED7247E8-0D3A-4648-B501-F217D051E5E4}"/>
    <cellStyle name="Warning Text 9 8" xfId="58785" xr:uid="{47376BE5-3E67-4D1C-8A84-22658A012640}"/>
    <cellStyle name="WingdingsBlack" xfId="595" xr:uid="{00000000-0005-0000-0000-000059020000}"/>
    <cellStyle name="WingdingsRed" xfId="596" xr:uid="{00000000-0005-0000-0000-00005A020000}"/>
    <cellStyle name="WingdingsWhite" xfId="597" xr:uid="{00000000-0005-0000-0000-00005B020000}"/>
    <cellStyle name="ויים_מדדים" xfId="598" xr:uid="{00000000-0005-0000-0000-00005C020000}"/>
    <cellStyle name="ופשה 3-98" xfId="599" xr:uid="{00000000-0005-0000-0000-00005D020000}"/>
    <cellStyle name="ים " xfId="600" xr:uid="{00000000-0005-0000-0000-00005E020000}"/>
    <cellStyle name="ית 5" xfId="601" xr:uid="{00000000-0005-0000-0000-00005F020000}"/>
    <cellStyle name="ם מאוחד וחברה " xfId="602" xr:uid="{00000000-0005-0000-0000-000060020000}"/>
    <cellStyle name="ס נדחה" xfId="603" xr:uid="{00000000-0005-0000-0000-000061020000}"/>
    <cellStyle name="סגנון 1" xfId="604" xr:uid="{00000000-0005-0000-0000-000062020000}"/>
    <cellStyle name="סגנון 1 2" xfId="605" xr:uid="{00000000-0005-0000-0000-000063020000}"/>
    <cellStyle name="סגנון 1 3" xfId="606" xr:uid="{00000000-0005-0000-0000-000064020000}"/>
    <cellStyle name="סגנון 2" xfId="607" xr:uid="{00000000-0005-0000-0000-000065020000}"/>
    <cellStyle name="ספט_1" xfId="608" xr:uid="{00000000-0005-0000-0000-000066020000}"/>
    <cellStyle name="שה 3-98" xfId="609" xr:uid="{00000000-0005-0000-0000-000067020000}"/>
    <cellStyle name="תזרים" xfId="610" xr:uid="{00000000-0005-0000-0000-000068020000}"/>
    <cellStyle name="백분율_95" xfId="58786" xr:uid="{0FFF96E0-4EB6-49ED-BFB2-20AAAECEDDED}"/>
    <cellStyle name="콤마 [0]_95" xfId="58787" xr:uid="{CE652178-2995-46AC-9EC7-A5359CC36286}"/>
    <cellStyle name="콤마_95" xfId="58788" xr:uid="{9DD44044-FA41-4EC5-B472-4C94C6517EFE}"/>
    <cellStyle name="통화 [0]_95" xfId="58789" xr:uid="{DB076C96-7CB8-4355-A8B1-BF70D55A7258}"/>
    <cellStyle name="통화_95" xfId="58790" xr:uid="{F4481645-EAA3-4E7F-90AA-473567C24CA1}"/>
    <cellStyle name="표준_4월실적" xfId="58791" xr:uid="{55C5EA60-AF3C-408D-8B2B-90AD489B95E2}"/>
    <cellStyle name="一般 2" xfId="611" xr:uid="{00000000-0005-0000-0000-000069020000}"/>
    <cellStyle name="一般 2 2" xfId="9638" xr:uid="{BB6F86DB-68A5-4513-BE08-E9895CA8E713}"/>
    <cellStyle name="一般_Consumer HC Sim 2 Results1" xfId="612" xr:uid="{00000000-0005-0000-0000-00006A020000}"/>
    <cellStyle name="千分位 2" xfId="613" xr:uid="{00000000-0005-0000-0000-00006B020000}"/>
    <cellStyle name="千分位 2 2" xfId="9639" xr:uid="{F2D56F4F-D7F4-453D-9C4A-12DE0461736B}"/>
    <cellStyle name="千分位_Sheet1" xfId="614" xr:uid="{00000000-0005-0000-0000-00006C020000}"/>
    <cellStyle name="樣式 1" xfId="615" xr:uid="{00000000-0005-0000-0000-00006D020000}"/>
    <cellStyle name="貨幣_Sheet1" xfId="616" xr:uid="{00000000-0005-0000-0000-00006E020000}"/>
  </cellStyles>
  <dxfs count="22"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C80"/>
        </patternFill>
      </fill>
    </dxf>
    <dxf>
      <fill>
        <patternFill>
          <bgColor rgb="FFF6CAE7"/>
        </patternFill>
      </fill>
      <border diagonalUp="1" diagonalDown="1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 style="thin">
          <color auto="1"/>
        </diagonal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тиль таблицы 1" pivot="0" count="1" xr9:uid="{DD00DCA8-39F5-4E21-BA10-D078F29D0A01}">
      <tableStyleElement type="wholeTable" dxfId="21"/>
    </tableStyle>
  </tableStyles>
  <colors>
    <mruColors>
      <color rgb="FF66FF66"/>
      <color rgb="FFFC24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externalLink" Target="externalLinks/externalLink34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51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OFER_E\AUDIT\NESS\06_01\ness%20tech\ran%200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NESS\3_01\ATL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P%20market%20by%20regions_discussion%20status_011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P%20market-regional-technolgical%20split_EPC-order_1410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0-06-13_CSP%20cost%20down%20analysis_Value-Spli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lc%20Neu%202010%2011%2018%20-%20REV%20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10-06-29%20E%20R%20market%20update%20Budget_V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Solar%20and%20Wind%20Scenario%20comparis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verview%20all%20Countries%20RES%20policy_V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er%20Mac\Library\Caches\TemporaryItems\Outlook%20Temp\KPI_6D_final_RLII_(10.02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hupinder-pc\e\06_Reporting&amp;Presentations\01_RegularReporting\02_StrategyReview_yearly\StrategyReview_2011\20110228_SR11_Documenta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\Users\davidmanela\Downloads\200906PV_cost_down_v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rafiXL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af.f\AppData\Local\Microsoft\Windows\Temporary%20Internet%20Files\Content.Outlook\2W604R6C\SEP_2009_BV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14\Data\Audit\Akavia\Data\Clients\RedC\2004\Tax%202004\&#1504;&#1497;&#1497;&#1512;&#1493;&#1514;%20&#1506;&#1489;&#1493;&#1491;&#1492;\&#1502;&#1497;&#1499;&#1508;&#1500;_&#1492;&#1499;&#1504;&#1505;&#1493;&#1514;%20&#1494;&#1511;&#1493;&#1508;&#1493;&#1514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Foresight/Reports/2014/02.14/Foresight%20-Feb%2014-V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NESS\3773\02\03.02\FS9002120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cuments%20and%20Settings\avika\Desktop\30406\DILIGENT\ISRAEL\12-200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Natural%20log/Reports/2015/12.15/Natural%20Log%20December%202015%20%20ONLY%20INC%20for%20Stacy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-Box%20SR20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-Box%20SR201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fer%20Mac\Dropbox\Nextage%20main\Clients\adallom\Due%20Diligence\MS\Rhoe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Wilocity/Reports/2009/09_09/Wilocity%20Report%2009_09%20V3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/pkudo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lients/Maxbill/TRAVEL9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csrv\data\FP&amp;A\Customers\DynamicYield\Monthly%20Reports\20140827%20DY%20Monthly%20Report%2007-14%20v1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Clinch%20Labs%20Ltd/Managerial%20reports/2020/12.20/12.20%20-%20Clinch%20Labs%20Monthly%20Report%20V4%20-%20update%20after%20audit.xlsm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Clients/Clinch%20Labs%20Ltd/Managerial%20reports/2022/12.22/Clinch%20Labs%20-%20Monthly%20Report%2012.2022%20-%20After%20audit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fer/Local%20Settings/Temporary%20Internet%20Files/OLK2/&#1491;&#1493;&#1495;%20&#1502;&#1505;%2012.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KLF\YORAM_T\4823\Q2\P&amp;L06.02%20V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ATA\LEVY\047522\1999\AUDIT\ALIS99R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DORON_S\2225\G\6_98\TASHKIF_\TASH_69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LF\OFER_S\4646\2001\12_01\nsc%20120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&#1506;&#1493;&#1512;&#1511;%20&#1513;&#1512;&#1493;&#1514;&#1497;%20&#1502;&#1497;&#1491;&#1506;/1200/&#1489;&#1497;&#1511;&#1493;&#1512;&#1514;%20&#1502;&#1488;&#1493;&#1495;&#1491;%2020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bserver\Users\KLF\YORAM_T\3933\2001\Audit%202001\Tax\HARKAV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Documents%20and%20Settings\sagit_halpern\Desktop\&#1504;&#1497;&#1497;&#1512;&#1493;&#1514;%20&#1506;&#1489;&#1493;&#1491;&#1492;%20&#1500;&#1491;&#1493;&#1490;&#1502;&#148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WINDOWS\TEMP\NesTECHISR1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B1">
            <v>4.16</v>
          </cell>
          <cell r="G1" t="str">
            <v>עורק שמ"מ</v>
          </cell>
          <cell r="Q1" t="str">
            <v>דוחות מאוחדים</v>
          </cell>
          <cell r="AF1">
            <v>36160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A2">
            <v>36160</v>
          </cell>
          <cell r="B2">
            <v>3.536</v>
          </cell>
          <cell r="C2">
            <v>153.1</v>
          </cell>
          <cell r="AX2" t="str">
            <v>$</v>
          </cell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  <cell r="GS2" t="str">
            <v>{EDIT}*a:Gx44/a:Gy44~{DOWN}</v>
          </cell>
        </row>
        <row r="3">
          <cell r="B3" t="str">
            <v xml:space="preserve">    =1$</v>
          </cell>
          <cell r="C3" t="str">
            <v>מדד</v>
          </cell>
          <cell r="G3" t="str">
            <v>עורק שמ"מ</v>
          </cell>
          <cell r="S3" t="str">
            <v>ערוצי זהב</v>
          </cell>
          <cell r="AB3" t="str">
            <v>ערוצי זהב - מאוחד</v>
          </cell>
          <cell r="AF3" t="str">
            <v>דרום השרון</v>
          </cell>
          <cell r="AJ3" t="str">
            <v>דרה"ש</v>
          </cell>
          <cell r="AL3" t="str">
            <v>ט.ל.מ.</v>
          </cell>
          <cell r="AP3" t="str">
            <v>דרה"ש - מאוחד</v>
          </cell>
          <cell r="AR3" t="str">
            <v>מרכז ער"ז</v>
          </cell>
          <cell r="AX3" t="str">
            <v>עורק שמ"מ - מאוחד</v>
          </cell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C4" t="str">
            <v>U.S dollar</v>
          </cell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5" t="str">
            <v>בדיקת איזון</v>
          </cell>
          <cell r="C5">
            <v>-654.16539999999804</v>
          </cell>
          <cell r="E5">
            <v>6.2999999998282874E-2</v>
          </cell>
          <cell r="G5">
            <v>655.80807821267035</v>
          </cell>
          <cell r="I5">
            <v>1.7056782126746839</v>
          </cell>
          <cell r="M5">
            <v>-2.1664038461537132</v>
          </cell>
          <cell r="O5">
            <v>-0.5</v>
          </cell>
          <cell r="Q5">
            <v>0.28200000003562309</v>
          </cell>
          <cell r="S5">
            <v>0</v>
          </cell>
          <cell r="U5">
            <v>0.28200000000651926</v>
          </cell>
          <cell r="W5">
            <v>-1.25</v>
          </cell>
          <cell r="X5">
            <v>0</v>
          </cell>
          <cell r="Z5">
            <v>2.5950000000002547</v>
          </cell>
          <cell r="AB5">
            <v>-0.64581538461561649</v>
          </cell>
          <cell r="AD5">
            <v>-0.19281538468203507</v>
          </cell>
          <cell r="AF5">
            <v>9.9999999656574801E-4</v>
          </cell>
          <cell r="AH5">
            <v>0</v>
          </cell>
          <cell r="AJ5">
            <v>9.9999999656574801E-4</v>
          </cell>
          <cell r="AL5">
            <v>-0.21899999999732245</v>
          </cell>
          <cell r="AN5">
            <v>0.9180000000014843</v>
          </cell>
          <cell r="AP5">
            <v>0.70000000000436557</v>
          </cell>
          <cell r="AR5">
            <v>1.1666515837059706</v>
          </cell>
          <cell r="AT5">
            <v>0.55073075788095593</v>
          </cell>
          <cell r="AV5">
            <v>-1.8870480769110145</v>
          </cell>
          <cell r="AX5">
            <v>-1.336317318957299</v>
          </cell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6" t="str">
            <v>ACTIV</v>
          </cell>
          <cell r="C6" t="str">
            <v>שממ</v>
          </cell>
          <cell r="E6" t="str">
            <v>שממ</v>
          </cell>
          <cell r="G6" t="str">
            <v>פ. נוספות</v>
          </cell>
          <cell r="I6" t="str">
            <v>TOTAL</v>
          </cell>
          <cell r="K6" t="str">
            <v>טלפאואר</v>
          </cell>
          <cell r="M6" t="str">
            <v>מד"פ</v>
          </cell>
          <cell r="O6" t="str">
            <v>נטקום</v>
          </cell>
          <cell r="Q6" t="str">
            <v>ער"ז</v>
          </cell>
          <cell r="S6" t="str">
            <v>פ. נוספות</v>
          </cell>
          <cell r="U6" t="str">
            <v>TOTAL</v>
          </cell>
          <cell r="W6" t="str">
            <v>עידן</v>
          </cell>
          <cell r="X6" t="str">
            <v>עידן</v>
          </cell>
          <cell r="Z6" t="str">
            <v>ע. אדום</v>
          </cell>
          <cell r="AB6" t="str">
            <v>פ.נוספות</v>
          </cell>
          <cell r="AD6" t="str">
            <v>TOTAL</v>
          </cell>
          <cell r="AF6" t="str">
            <v>דרה"ש</v>
          </cell>
          <cell r="AH6" t="str">
            <v>פ. נוספות</v>
          </cell>
          <cell r="AJ6" t="str">
            <v>TOTAL</v>
          </cell>
          <cell r="AL6" t="str">
            <v>ט.ל.מ.</v>
          </cell>
          <cell r="AN6" t="str">
            <v>פ. נוספות</v>
          </cell>
          <cell r="AP6" t="str">
            <v>TOTAL</v>
          </cell>
          <cell r="AR6" t="str">
            <v>מרכז ער"ז</v>
          </cell>
          <cell r="AT6" t="str">
            <v>TOTAL</v>
          </cell>
          <cell r="AV6" t="str">
            <v>פ. נוספות</v>
          </cell>
          <cell r="AX6" t="str">
            <v>TOTAL</v>
          </cell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  <cell r="GT6" t="str">
            <v>{edit}*A:hX90/A:hY96~{down}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12" t="str">
            <v>FIXED ASSETS</v>
          </cell>
          <cell r="E12">
            <v>0.15899999999996339</v>
          </cell>
          <cell r="M12">
            <v>1.8028846153844924E-2</v>
          </cell>
          <cell r="O12">
            <v>0</v>
          </cell>
          <cell r="U12">
            <v>-0.96399999999266583</v>
          </cell>
          <cell r="Z12">
            <v>-7.5000000000272848E-2</v>
          </cell>
          <cell r="AB12" t="str">
            <v xml:space="preserve"> </v>
          </cell>
          <cell r="AL12">
            <v>-0.21699999998963904</v>
          </cell>
          <cell r="AP12">
            <v>-0.21699999998963904</v>
          </cell>
          <cell r="AR12">
            <v>0</v>
          </cell>
          <cell r="AX12">
            <v>444.32902884625946</v>
          </cell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13" t="str">
            <v>total-cost</v>
          </cell>
          <cell r="I13">
            <v>0</v>
          </cell>
          <cell r="M13">
            <v>17.48497596153846</v>
          </cell>
          <cell r="O13">
            <v>1144</v>
          </cell>
          <cell r="Q13">
            <v>112483.67600000001</v>
          </cell>
          <cell r="U13">
            <v>112483.67600000001</v>
          </cell>
          <cell r="W13">
            <v>41905.5</v>
          </cell>
          <cell r="X13">
            <v>41905.5</v>
          </cell>
          <cell r="Z13">
            <v>1896.7860000000001</v>
          </cell>
          <cell r="AB13">
            <v>1377.838</v>
          </cell>
          <cell r="AD13">
            <v>199569.3</v>
          </cell>
          <cell r="AL13">
            <v>86659</v>
          </cell>
          <cell r="AN13">
            <v>0</v>
          </cell>
          <cell r="AP13">
            <v>86659</v>
          </cell>
          <cell r="AR13">
            <v>21867.181</v>
          </cell>
          <cell r="AT13">
            <v>309256.96597596159</v>
          </cell>
          <cell r="AV13">
            <v>0</v>
          </cell>
          <cell r="AX13">
            <v>309256.96597596159</v>
          </cell>
          <cell r="AY13">
            <v>0</v>
          </cell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  <cell r="GT13" t="str">
            <v>{MENUBRANCH main}</v>
          </cell>
        </row>
        <row r="14">
          <cell r="A14" t="str">
            <v>Depreciation</v>
          </cell>
          <cell r="G14">
            <v>0</v>
          </cell>
          <cell r="I14">
            <v>0</v>
          </cell>
          <cell r="M14">
            <v>-3.9669471153846154</v>
          </cell>
          <cell r="O14">
            <v>-428</v>
          </cell>
          <cell r="Q14">
            <v>-54907.004000000001</v>
          </cell>
          <cell r="U14">
            <v>-54907.004000000001</v>
          </cell>
          <cell r="W14">
            <v>-20771.5</v>
          </cell>
          <cell r="X14">
            <v>-20771.5</v>
          </cell>
          <cell r="Z14">
            <v>-546.55600000000004</v>
          </cell>
          <cell r="AB14">
            <v>-80.430000000000007</v>
          </cell>
          <cell r="AD14">
            <v>-97076.99</v>
          </cell>
          <cell r="AL14">
            <v>-35176</v>
          </cell>
          <cell r="AN14">
            <v>0</v>
          </cell>
          <cell r="AP14">
            <v>-35176</v>
          </cell>
          <cell r="AR14">
            <v>-1266.8440000000001</v>
          </cell>
          <cell r="AT14">
            <v>-133951.80094711535</v>
          </cell>
          <cell r="AV14">
            <v>0</v>
          </cell>
          <cell r="AX14">
            <v>-133951.80094711535</v>
          </cell>
          <cell r="AY14">
            <v>0</v>
          </cell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DU14">
            <v>-17553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15" t="str">
            <v>Total Fix.Assets</v>
          </cell>
          <cell r="C15">
            <v>0</v>
          </cell>
          <cell r="E15">
            <v>0</v>
          </cell>
          <cell r="G15">
            <v>0</v>
          </cell>
          <cell r="I15">
            <v>0</v>
          </cell>
          <cell r="M15">
            <v>13.518028846153845</v>
          </cell>
          <cell r="O15">
            <v>716</v>
          </cell>
          <cell r="Q15">
            <v>57576.672000000006</v>
          </cell>
          <cell r="S15">
            <v>0</v>
          </cell>
          <cell r="U15">
            <v>57576.672000000006</v>
          </cell>
          <cell r="W15">
            <v>21134</v>
          </cell>
          <cell r="X15">
            <v>21134</v>
          </cell>
          <cell r="Z15">
            <v>1350.23</v>
          </cell>
          <cell r="AB15">
            <v>1297.4079999999999</v>
          </cell>
          <cell r="AD15">
            <v>102492.31</v>
          </cell>
          <cell r="AH15">
            <v>0</v>
          </cell>
          <cell r="AJ15">
            <v>0</v>
          </cell>
          <cell r="AL15">
            <v>51483</v>
          </cell>
          <cell r="AN15">
            <v>0</v>
          </cell>
          <cell r="AP15">
            <v>51483</v>
          </cell>
          <cell r="AR15">
            <v>20600.337</v>
          </cell>
          <cell r="AT15">
            <v>175305.16502884624</v>
          </cell>
          <cell r="AV15">
            <v>0</v>
          </cell>
          <cell r="AX15">
            <v>175305.16502884624</v>
          </cell>
          <cell r="AY15">
            <v>0</v>
          </cell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  <cell r="GT15" t="str">
            <v xml:space="preserve"> עורק שמ"מ 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17" t="str">
            <v>INVESTMENTS</v>
          </cell>
          <cell r="AT17">
            <v>0</v>
          </cell>
          <cell r="AY17">
            <v>0</v>
          </cell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18" t="str">
            <v>G.C.&amp; CO.</v>
          </cell>
          <cell r="B18">
            <v>0.7</v>
          </cell>
          <cell r="C18">
            <v>-3591.5340000000001</v>
          </cell>
          <cell r="G18">
            <v>984.702</v>
          </cell>
          <cell r="I18">
            <v>-2606.8320000000003</v>
          </cell>
          <cell r="U18">
            <v>0</v>
          </cell>
          <cell r="AD18">
            <v>0</v>
          </cell>
          <cell r="AJ18">
            <v>0</v>
          </cell>
          <cell r="AP18">
            <v>0</v>
          </cell>
          <cell r="AR18">
            <v>0</v>
          </cell>
          <cell r="AT18">
            <v>-2606.8320000000003</v>
          </cell>
          <cell r="AV18">
            <v>2606.8320000000003</v>
          </cell>
          <cell r="AX18">
            <v>0</v>
          </cell>
          <cell r="AY18">
            <v>0</v>
          </cell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19" t="str">
            <v xml:space="preserve"> long term loans</v>
          </cell>
          <cell r="I19">
            <v>0</v>
          </cell>
          <cell r="U19">
            <v>0</v>
          </cell>
          <cell r="AD19">
            <v>0</v>
          </cell>
          <cell r="AJ19">
            <v>0</v>
          </cell>
          <cell r="AN19">
            <v>0</v>
          </cell>
          <cell r="AP19">
            <v>0</v>
          </cell>
          <cell r="AR19">
            <v>0</v>
          </cell>
          <cell r="AT19">
            <v>0</v>
          </cell>
          <cell r="AV19">
            <v>0</v>
          </cell>
          <cell r="AX19">
            <v>0</v>
          </cell>
          <cell r="AY19">
            <v>0</v>
          </cell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20" t="str">
            <v xml:space="preserve"> accumulated profit</v>
          </cell>
          <cell r="C20">
            <v>33834.866000000002</v>
          </cell>
          <cell r="I20">
            <v>33834.866000000002</v>
          </cell>
          <cell r="U20">
            <v>0</v>
          </cell>
          <cell r="AD20">
            <v>0</v>
          </cell>
          <cell r="AJ20">
            <v>0</v>
          </cell>
          <cell r="AP20">
            <v>0</v>
          </cell>
          <cell r="AR20">
            <v>0</v>
          </cell>
          <cell r="AT20">
            <v>33834.866000000002</v>
          </cell>
          <cell r="AV20">
            <v>-33834.866000000002</v>
          </cell>
          <cell r="AX20">
            <v>0</v>
          </cell>
          <cell r="AY20">
            <v>0</v>
          </cell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21" t="str">
            <v xml:space="preserve"> profit-(equity method)</v>
          </cell>
          <cell r="C21">
            <v>13677</v>
          </cell>
          <cell r="E21" t="str">
            <v xml:space="preserve"> </v>
          </cell>
          <cell r="G21">
            <v>4397</v>
          </cell>
          <cell r="I21">
            <v>18074</v>
          </cell>
          <cell r="U21">
            <v>0</v>
          </cell>
          <cell r="AD21">
            <v>0</v>
          </cell>
          <cell r="AJ21">
            <v>0</v>
          </cell>
          <cell r="AP21">
            <v>0</v>
          </cell>
          <cell r="AR21">
            <v>0</v>
          </cell>
          <cell r="AT21">
            <v>18074</v>
          </cell>
          <cell r="AV21">
            <v>-18074</v>
          </cell>
          <cell r="AX21">
            <v>0</v>
          </cell>
          <cell r="AY21">
            <v>0</v>
          </cell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22" t="str">
            <v xml:space="preserve"> s. IEDIOT accumulated loss</v>
          </cell>
          <cell r="C22">
            <v>-735</v>
          </cell>
          <cell r="I22">
            <v>-735</v>
          </cell>
          <cell r="U22">
            <v>0</v>
          </cell>
          <cell r="AD22">
            <v>0</v>
          </cell>
          <cell r="AJ22">
            <v>0</v>
          </cell>
          <cell r="AP22">
            <v>0</v>
          </cell>
          <cell r="AT22">
            <v>-735</v>
          </cell>
          <cell r="AV22">
            <v>735</v>
          </cell>
          <cell r="AX22">
            <v>0</v>
          </cell>
          <cell r="AY22">
            <v>0</v>
          </cell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23" t="str">
            <v xml:space="preserve"> s. IEDIOT loss-(equity method)</v>
          </cell>
          <cell r="G23">
            <v>-245</v>
          </cell>
          <cell r="I23">
            <v>-245</v>
          </cell>
          <cell r="U23">
            <v>0</v>
          </cell>
          <cell r="AD23">
            <v>0</v>
          </cell>
          <cell r="AJ23">
            <v>0</v>
          </cell>
          <cell r="AP23">
            <v>0</v>
          </cell>
          <cell r="AT23">
            <v>-245</v>
          </cell>
          <cell r="AV23">
            <v>245</v>
          </cell>
          <cell r="AX23">
            <v>0</v>
          </cell>
          <cell r="AY23">
            <v>0</v>
          </cell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24" t="str">
            <v xml:space="preserve">total </v>
          </cell>
          <cell r="C24">
            <v>43185.332000000002</v>
          </cell>
          <cell r="E24">
            <v>0</v>
          </cell>
          <cell r="G24">
            <v>5136.7020000000002</v>
          </cell>
          <cell r="I24">
            <v>48322.034</v>
          </cell>
          <cell r="M24">
            <v>0</v>
          </cell>
          <cell r="O24">
            <v>0</v>
          </cell>
          <cell r="Q24">
            <v>0</v>
          </cell>
          <cell r="S24">
            <v>0</v>
          </cell>
          <cell r="U24">
            <v>0</v>
          </cell>
          <cell r="Z24">
            <v>0</v>
          </cell>
          <cell r="AB24">
            <v>0</v>
          </cell>
          <cell r="AD24">
            <v>0</v>
          </cell>
          <cell r="AF24">
            <v>0</v>
          </cell>
          <cell r="AH24">
            <v>0</v>
          </cell>
          <cell r="AJ24">
            <v>0</v>
          </cell>
          <cell r="AL24">
            <v>0</v>
          </cell>
          <cell r="AN24">
            <v>0</v>
          </cell>
          <cell r="AP24">
            <v>0</v>
          </cell>
          <cell r="AR24">
            <v>0</v>
          </cell>
          <cell r="AT24">
            <v>48322.034</v>
          </cell>
          <cell r="AV24">
            <v>-48322.034</v>
          </cell>
          <cell r="AX24">
            <v>0</v>
          </cell>
          <cell r="AY24">
            <v>0</v>
          </cell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25" t="str">
            <v>IDAN</v>
          </cell>
          <cell r="B25">
            <v>0.75</v>
          </cell>
          <cell r="Q25">
            <v>4.5</v>
          </cell>
          <cell r="U25">
            <v>4.5</v>
          </cell>
          <cell r="W25">
            <v>-4.5</v>
          </cell>
          <cell r="AD25">
            <v>0</v>
          </cell>
          <cell r="AJ25">
            <v>0</v>
          </cell>
          <cell r="AP25">
            <v>0</v>
          </cell>
          <cell r="AT25">
            <v>0</v>
          </cell>
          <cell r="AV25">
            <v>0</v>
          </cell>
          <cell r="AX25">
            <v>0</v>
          </cell>
          <cell r="AY25">
            <v>0</v>
          </cell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26" t="str">
            <v xml:space="preserve"> long term loans</v>
          </cell>
          <cell r="Q26">
            <v>188</v>
          </cell>
          <cell r="U26">
            <v>188</v>
          </cell>
          <cell r="W26">
            <v>-188</v>
          </cell>
          <cell r="AD26">
            <v>0</v>
          </cell>
          <cell r="AP26">
            <v>0</v>
          </cell>
          <cell r="AT26">
            <v>0</v>
          </cell>
          <cell r="AX26">
            <v>0</v>
          </cell>
          <cell r="AY26">
            <v>0</v>
          </cell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27" t="str">
            <v xml:space="preserve"> accumulated profit</v>
          </cell>
          <cell r="Q27">
            <v>11223.25</v>
          </cell>
          <cell r="U27">
            <v>11223.25</v>
          </cell>
          <cell r="W27">
            <v>-11223.25</v>
          </cell>
          <cell r="AD27">
            <v>0</v>
          </cell>
          <cell r="AP27">
            <v>0</v>
          </cell>
          <cell r="AT27">
            <v>0</v>
          </cell>
          <cell r="AX27">
            <v>0</v>
          </cell>
          <cell r="AY27">
            <v>0</v>
          </cell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28" t="str">
            <v xml:space="preserve"> profit-(equity method)</v>
          </cell>
          <cell r="Q28">
            <v>-5924.5</v>
          </cell>
          <cell r="U28">
            <v>-5924.5</v>
          </cell>
          <cell r="W28">
            <v>5924.5</v>
          </cell>
          <cell r="AD28">
            <v>0</v>
          </cell>
          <cell r="AP28">
            <v>0</v>
          </cell>
          <cell r="AT28">
            <v>0</v>
          </cell>
          <cell r="AV28">
            <v>0</v>
          </cell>
          <cell r="AX28">
            <v>0</v>
          </cell>
          <cell r="AY28">
            <v>0</v>
          </cell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29" t="str">
            <v>GOODWILL</v>
          </cell>
          <cell r="Q29">
            <v>82508.133000000002</v>
          </cell>
          <cell r="U29">
            <v>82508.133000000002</v>
          </cell>
          <cell r="AB29">
            <v>-1297.4079999999999</v>
          </cell>
          <cell r="AD29">
            <v>81210.725000000006</v>
          </cell>
          <cell r="AP29">
            <v>0</v>
          </cell>
          <cell r="AT29">
            <v>81210.725000000006</v>
          </cell>
          <cell r="AV29">
            <v>-81210.725000000006</v>
          </cell>
          <cell r="AX29">
            <v>0</v>
          </cell>
          <cell r="AY29">
            <v>0</v>
          </cell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30" t="str">
            <v>TOTAL</v>
          </cell>
          <cell r="Q30">
            <v>87999.383000000002</v>
          </cell>
          <cell r="S30">
            <v>0</v>
          </cell>
          <cell r="U30">
            <v>87999.383000000002</v>
          </cell>
          <cell r="W30">
            <v>-5491.25</v>
          </cell>
          <cell r="Z30">
            <v>0</v>
          </cell>
          <cell r="AB30">
            <v>-1297.4079999999999</v>
          </cell>
          <cell r="AD30">
            <v>81210.725000000006</v>
          </cell>
          <cell r="AF30">
            <v>0</v>
          </cell>
          <cell r="AH30">
            <v>0</v>
          </cell>
          <cell r="AJ30">
            <v>0</v>
          </cell>
          <cell r="AL30">
            <v>0</v>
          </cell>
          <cell r="AN30">
            <v>0</v>
          </cell>
          <cell r="AP30">
            <v>0</v>
          </cell>
          <cell r="AR30">
            <v>0</v>
          </cell>
          <cell r="AT30">
            <v>81210.725000000006</v>
          </cell>
          <cell r="AV30">
            <v>-81210.725000000006</v>
          </cell>
          <cell r="AX30">
            <v>0</v>
          </cell>
          <cell r="AY30">
            <v>0</v>
          </cell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AT31">
            <v>0</v>
          </cell>
          <cell r="AY31">
            <v>0</v>
          </cell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32" t="str">
            <v>ICP-shares</v>
          </cell>
          <cell r="B32">
            <v>0.3</v>
          </cell>
          <cell r="I32">
            <v>0</v>
          </cell>
          <cell r="Q32">
            <v>14.6</v>
          </cell>
          <cell r="U32">
            <v>14.6</v>
          </cell>
          <cell r="W32">
            <v>164</v>
          </cell>
          <cell r="X32">
            <v>164</v>
          </cell>
          <cell r="AD32">
            <v>342.6</v>
          </cell>
          <cell r="AF32">
            <v>0</v>
          </cell>
          <cell r="AH32">
            <v>0</v>
          </cell>
          <cell r="AJ32">
            <v>0</v>
          </cell>
          <cell r="AP32">
            <v>0</v>
          </cell>
          <cell r="AR32">
            <v>0</v>
          </cell>
          <cell r="AT32">
            <v>342.6</v>
          </cell>
          <cell r="AV32">
            <v>0</v>
          </cell>
          <cell r="AX32">
            <v>342.6</v>
          </cell>
          <cell r="AY32">
            <v>0</v>
          </cell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33" t="str">
            <v xml:space="preserve"> long term loans</v>
          </cell>
          <cell r="I33">
            <v>0</v>
          </cell>
          <cell r="Q33">
            <v>486.709</v>
          </cell>
          <cell r="U33">
            <v>486.709</v>
          </cell>
          <cell r="W33">
            <v>162</v>
          </cell>
          <cell r="X33">
            <v>162</v>
          </cell>
          <cell r="AD33">
            <v>810.70900000000006</v>
          </cell>
          <cell r="AF33">
            <v>0</v>
          </cell>
          <cell r="AH33">
            <v>0</v>
          </cell>
          <cell r="AJ33">
            <v>0</v>
          </cell>
          <cell r="AP33">
            <v>0</v>
          </cell>
          <cell r="AR33">
            <v>0</v>
          </cell>
          <cell r="AT33">
            <v>810.70900000000006</v>
          </cell>
          <cell r="AV33">
            <v>0</v>
          </cell>
          <cell r="AX33">
            <v>810.70900000000006</v>
          </cell>
          <cell r="AY33">
            <v>0</v>
          </cell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34" t="str">
            <v xml:space="preserve"> accumulated profit</v>
          </cell>
          <cell r="Q34">
            <v>1161</v>
          </cell>
          <cell r="U34">
            <v>1161</v>
          </cell>
          <cell r="AD34">
            <v>1161</v>
          </cell>
          <cell r="AJ34">
            <v>0</v>
          </cell>
          <cell r="AP34">
            <v>0</v>
          </cell>
          <cell r="AT34">
            <v>1161</v>
          </cell>
          <cell r="AX34">
            <v>1161</v>
          </cell>
          <cell r="AY34">
            <v>0</v>
          </cell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35" t="str">
            <v xml:space="preserve"> profit-(equity method)</v>
          </cell>
          <cell r="I35">
            <v>0</v>
          </cell>
          <cell r="Q35">
            <v>-313.3</v>
          </cell>
          <cell r="S35">
            <v>0</v>
          </cell>
          <cell r="U35">
            <v>-313.3</v>
          </cell>
          <cell r="AD35">
            <v>-313.3</v>
          </cell>
          <cell r="AF35">
            <v>0</v>
          </cell>
          <cell r="AH35">
            <v>0</v>
          </cell>
          <cell r="AJ35">
            <v>0</v>
          </cell>
          <cell r="AP35">
            <v>0</v>
          </cell>
          <cell r="AR35">
            <v>0</v>
          </cell>
          <cell r="AT35">
            <v>-313.3</v>
          </cell>
          <cell r="AV35">
            <v>0</v>
          </cell>
          <cell r="AX35">
            <v>-313.3</v>
          </cell>
          <cell r="AY35">
            <v>0</v>
          </cell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36" t="str">
            <v xml:space="preserve">total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  <cell r="M36">
            <v>0</v>
          </cell>
          <cell r="O36">
            <v>0</v>
          </cell>
          <cell r="Q36">
            <v>1349.009</v>
          </cell>
          <cell r="S36">
            <v>0</v>
          </cell>
          <cell r="U36">
            <v>1349.009</v>
          </cell>
          <cell r="W36">
            <v>326</v>
          </cell>
          <cell r="X36">
            <v>326</v>
          </cell>
          <cell r="Z36">
            <v>0</v>
          </cell>
          <cell r="AB36">
            <v>0</v>
          </cell>
          <cell r="AD36">
            <v>2001.0090000000002</v>
          </cell>
          <cell r="AF36">
            <v>0</v>
          </cell>
          <cell r="AH36">
            <v>0</v>
          </cell>
          <cell r="AJ36">
            <v>0</v>
          </cell>
          <cell r="AL36">
            <v>0</v>
          </cell>
          <cell r="AN36">
            <v>0</v>
          </cell>
          <cell r="AP36">
            <v>0</v>
          </cell>
          <cell r="AR36">
            <v>0</v>
          </cell>
          <cell r="AT36">
            <v>2001.0090000000002</v>
          </cell>
          <cell r="AV36">
            <v>0</v>
          </cell>
          <cell r="AX36">
            <v>2001.0090000000002</v>
          </cell>
          <cell r="AY36">
            <v>0</v>
          </cell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37" t="str">
            <v>G. LINES-shares</v>
          </cell>
          <cell r="B37">
            <v>0.25</v>
          </cell>
          <cell r="C37">
            <v>3000.395</v>
          </cell>
          <cell r="I37">
            <v>3000.395</v>
          </cell>
          <cell r="U37">
            <v>0</v>
          </cell>
          <cell r="AD37">
            <v>0</v>
          </cell>
          <cell r="AJ37">
            <v>0</v>
          </cell>
          <cell r="AP37">
            <v>0</v>
          </cell>
          <cell r="AT37">
            <v>3000.395</v>
          </cell>
          <cell r="AX37">
            <v>3000.395</v>
          </cell>
          <cell r="AY37">
            <v>0</v>
          </cell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38" t="str">
            <v xml:space="preserve"> long term loans (index)</v>
          </cell>
          <cell r="C38">
            <v>736.54499999999996</v>
          </cell>
          <cell r="G38">
            <v>-25.857559999999999</v>
          </cell>
          <cell r="I38">
            <v>710.68743999999992</v>
          </cell>
          <cell r="U38">
            <v>0</v>
          </cell>
          <cell r="AD38">
            <v>0</v>
          </cell>
          <cell r="AJ38">
            <v>0</v>
          </cell>
          <cell r="AP38">
            <v>0</v>
          </cell>
          <cell r="AT38">
            <v>710.68743999999992</v>
          </cell>
          <cell r="AX38">
            <v>710.68743999999992</v>
          </cell>
          <cell r="AY38">
            <v>0</v>
          </cell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39" t="str">
            <v xml:space="preserve"> long term loans $</v>
          </cell>
          <cell r="C39">
            <v>10563.864</v>
          </cell>
          <cell r="G39">
            <v>113.33150000000001</v>
          </cell>
          <cell r="I39">
            <v>10677.1955</v>
          </cell>
          <cell r="U39">
            <v>0</v>
          </cell>
          <cell r="AD39">
            <v>0</v>
          </cell>
          <cell r="AJ39">
            <v>0</v>
          </cell>
          <cell r="AP39">
            <v>0</v>
          </cell>
          <cell r="AT39">
            <v>10677.1955</v>
          </cell>
          <cell r="AX39">
            <v>10677.1955</v>
          </cell>
          <cell r="AY39">
            <v>0</v>
          </cell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40" t="str">
            <v xml:space="preserve"> accumulated loss</v>
          </cell>
          <cell r="C40">
            <v>-8484.25</v>
          </cell>
          <cell r="I40">
            <v>-8484.25</v>
          </cell>
          <cell r="U40">
            <v>0</v>
          </cell>
          <cell r="AD40">
            <v>0</v>
          </cell>
          <cell r="AJ40">
            <v>0</v>
          </cell>
          <cell r="AP40">
            <v>0</v>
          </cell>
          <cell r="AT40">
            <v>-8484.25</v>
          </cell>
          <cell r="AX40">
            <v>-8484</v>
          </cell>
          <cell r="AY40">
            <v>-0.25</v>
          </cell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41" t="str">
            <v xml:space="preserve"> loss-(equity method)</v>
          </cell>
          <cell r="C41">
            <v>-3871.42</v>
          </cell>
          <cell r="G41">
            <v>-948.33</v>
          </cell>
          <cell r="I41">
            <v>-4819.75</v>
          </cell>
          <cell r="U41">
            <v>0</v>
          </cell>
          <cell r="AD41">
            <v>0</v>
          </cell>
          <cell r="AJ41">
            <v>0</v>
          </cell>
          <cell r="AP41">
            <v>0</v>
          </cell>
          <cell r="AT41">
            <v>-4819.75</v>
          </cell>
          <cell r="AX41">
            <v>-4820</v>
          </cell>
          <cell r="AY41">
            <v>0.25</v>
          </cell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42" t="str">
            <v xml:space="preserve"> goodwill</v>
          </cell>
          <cell r="C42">
            <v>132.119</v>
          </cell>
          <cell r="I42">
            <v>132.119</v>
          </cell>
          <cell r="U42">
            <v>0</v>
          </cell>
          <cell r="AD42">
            <v>0</v>
          </cell>
          <cell r="AJ42">
            <v>0</v>
          </cell>
          <cell r="AP42">
            <v>0</v>
          </cell>
          <cell r="AT42">
            <v>132.119</v>
          </cell>
          <cell r="AX42">
            <v>132.119</v>
          </cell>
          <cell r="AY42">
            <v>0</v>
          </cell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C43">
            <v>2077.2530000000002</v>
          </cell>
          <cell r="E43">
            <v>0</v>
          </cell>
          <cell r="G43">
            <v>-860.85605999999996</v>
          </cell>
          <cell r="I43">
            <v>1216.3969399999999</v>
          </cell>
          <cell r="M43">
            <v>0</v>
          </cell>
          <cell r="O43">
            <v>0</v>
          </cell>
          <cell r="Q43">
            <v>0</v>
          </cell>
          <cell r="S43">
            <v>0</v>
          </cell>
          <cell r="U43">
            <v>0</v>
          </cell>
          <cell r="Z43">
            <v>0</v>
          </cell>
          <cell r="AB43">
            <v>0</v>
          </cell>
          <cell r="AD43">
            <v>0</v>
          </cell>
          <cell r="AF43">
            <v>0</v>
          </cell>
          <cell r="AH43">
            <v>0</v>
          </cell>
          <cell r="AJ43">
            <v>0</v>
          </cell>
          <cell r="AL43">
            <v>0</v>
          </cell>
          <cell r="AN43">
            <v>0</v>
          </cell>
          <cell r="AP43">
            <v>0</v>
          </cell>
          <cell r="AR43">
            <v>0</v>
          </cell>
          <cell r="AT43">
            <v>1216.3969399999999</v>
          </cell>
          <cell r="AV43">
            <v>0</v>
          </cell>
          <cell r="AX43">
            <v>1216.3969399999999</v>
          </cell>
          <cell r="AY43">
            <v>0</v>
          </cell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44" t="str">
            <v>MERCAZ-shares</v>
          </cell>
          <cell r="B44">
            <v>0.7</v>
          </cell>
          <cell r="C44">
            <v>0.72399999999999998</v>
          </cell>
          <cell r="I44">
            <v>0.72399999999999998</v>
          </cell>
          <cell r="U44">
            <v>0</v>
          </cell>
          <cell r="AD44">
            <v>0</v>
          </cell>
          <cell r="AJ44">
            <v>0</v>
          </cell>
          <cell r="AP44">
            <v>0</v>
          </cell>
          <cell r="AR44">
            <v>0</v>
          </cell>
          <cell r="AT44">
            <v>0.72399999999999998</v>
          </cell>
          <cell r="AV44">
            <v>-0.72399999999999998</v>
          </cell>
          <cell r="AX44">
            <v>0</v>
          </cell>
          <cell r="AY44">
            <v>0</v>
          </cell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45" t="str">
            <v xml:space="preserve"> long term loans</v>
          </cell>
          <cell r="C45">
            <v>5790.5619999999999</v>
          </cell>
          <cell r="I45">
            <v>5790.5619999999999</v>
          </cell>
          <cell r="U45">
            <v>0</v>
          </cell>
          <cell r="AD45">
            <v>0</v>
          </cell>
          <cell r="AJ45">
            <v>0</v>
          </cell>
          <cell r="AP45">
            <v>0</v>
          </cell>
          <cell r="AT45">
            <v>5790.5619999999999</v>
          </cell>
          <cell r="AV45">
            <v>-5790.5619999999999</v>
          </cell>
          <cell r="AX45">
            <v>0</v>
          </cell>
          <cell r="AY45">
            <v>0</v>
          </cell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46" t="str">
            <v xml:space="preserve"> long term loans 4.6%</v>
          </cell>
          <cell r="C46">
            <v>9226.8590000000004</v>
          </cell>
          <cell r="I46">
            <v>9226.8590000000004</v>
          </cell>
          <cell r="U46">
            <v>0</v>
          </cell>
          <cell r="AD46">
            <v>0</v>
          </cell>
          <cell r="AJ46">
            <v>0</v>
          </cell>
          <cell r="AP46">
            <v>0</v>
          </cell>
          <cell r="AT46">
            <v>9226.8590000000004</v>
          </cell>
          <cell r="AV46">
            <v>-9226.8590000000004</v>
          </cell>
          <cell r="AX46">
            <v>0</v>
          </cell>
          <cell r="AY46">
            <v>0</v>
          </cell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47" t="str">
            <v xml:space="preserve"> accumulated loss</v>
          </cell>
          <cell r="C47">
            <v>-248.86799999999999</v>
          </cell>
          <cell r="I47">
            <v>-248.86799999999999</v>
          </cell>
          <cell r="U47">
            <v>0</v>
          </cell>
          <cell r="AD47">
            <v>0</v>
          </cell>
          <cell r="AJ47">
            <v>0</v>
          </cell>
          <cell r="AP47">
            <v>0</v>
          </cell>
          <cell r="AT47">
            <v>-248.86799999999999</v>
          </cell>
          <cell r="AV47">
            <v>248.86799999999999</v>
          </cell>
          <cell r="AX47">
            <v>0</v>
          </cell>
          <cell r="AY47">
            <v>0</v>
          </cell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48" t="str">
            <v xml:space="preserve"> loss-(equity method)</v>
          </cell>
          <cell r="C48">
            <v>619</v>
          </cell>
          <cell r="G48">
            <v>394</v>
          </cell>
          <cell r="I48">
            <v>1013</v>
          </cell>
          <cell r="U48">
            <v>0</v>
          </cell>
          <cell r="AD48">
            <v>0</v>
          </cell>
          <cell r="AJ48">
            <v>0</v>
          </cell>
          <cell r="AP48">
            <v>0</v>
          </cell>
          <cell r="AR48">
            <v>0</v>
          </cell>
          <cell r="AT48">
            <v>1013</v>
          </cell>
          <cell r="AV48">
            <v>-1013</v>
          </cell>
          <cell r="AX48">
            <v>0</v>
          </cell>
          <cell r="AY48">
            <v>0</v>
          </cell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49" t="str">
            <v xml:space="preserve">total </v>
          </cell>
          <cell r="C49">
            <v>15388.277</v>
          </cell>
          <cell r="E49">
            <v>0</v>
          </cell>
          <cell r="G49">
            <v>394</v>
          </cell>
          <cell r="I49">
            <v>15782.277</v>
          </cell>
          <cell r="M49">
            <v>0</v>
          </cell>
          <cell r="O49">
            <v>0</v>
          </cell>
          <cell r="Q49">
            <v>0</v>
          </cell>
          <cell r="S49">
            <v>0</v>
          </cell>
          <cell r="U49">
            <v>0</v>
          </cell>
          <cell r="Z49">
            <v>0</v>
          </cell>
          <cell r="AB49">
            <v>0</v>
          </cell>
          <cell r="AD49">
            <v>0</v>
          </cell>
          <cell r="AF49">
            <v>0</v>
          </cell>
          <cell r="AH49">
            <v>0</v>
          </cell>
          <cell r="AJ49">
            <v>0</v>
          </cell>
          <cell r="AL49">
            <v>0</v>
          </cell>
          <cell r="AN49">
            <v>0</v>
          </cell>
          <cell r="AP49">
            <v>0</v>
          </cell>
          <cell r="AR49">
            <v>0</v>
          </cell>
          <cell r="AT49">
            <v>15782.277</v>
          </cell>
          <cell r="AV49">
            <v>-15782.277</v>
          </cell>
          <cell r="AX49">
            <v>0</v>
          </cell>
          <cell r="AY49">
            <v>0</v>
          </cell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50" t="str">
            <v>SSC-shares</v>
          </cell>
          <cell r="B50">
            <v>0.7</v>
          </cell>
          <cell r="C50">
            <v>-3449.24</v>
          </cell>
          <cell r="I50">
            <v>-3449.24</v>
          </cell>
          <cell r="U50">
            <v>0</v>
          </cell>
          <cell r="AD50">
            <v>0</v>
          </cell>
          <cell r="AJ50">
            <v>0</v>
          </cell>
          <cell r="AP50">
            <v>0</v>
          </cell>
          <cell r="AT50">
            <v>-3449.24</v>
          </cell>
          <cell r="AV50">
            <v>3449.24</v>
          </cell>
          <cell r="AX50">
            <v>0</v>
          </cell>
          <cell r="AY50">
            <v>0</v>
          </cell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51" t="str">
            <v xml:space="preserve"> long term loans</v>
          </cell>
          <cell r="C51">
            <v>260.149</v>
          </cell>
          <cell r="I51">
            <v>260.149</v>
          </cell>
          <cell r="U51">
            <v>0</v>
          </cell>
          <cell r="AD51">
            <v>0</v>
          </cell>
          <cell r="AJ51">
            <v>0</v>
          </cell>
          <cell r="AN51">
            <v>0</v>
          </cell>
          <cell r="AP51">
            <v>0</v>
          </cell>
          <cell r="AT51">
            <v>260.149</v>
          </cell>
          <cell r="AV51">
            <v>-260.149</v>
          </cell>
          <cell r="AX51">
            <v>0</v>
          </cell>
          <cell r="AY51">
            <v>0</v>
          </cell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52" t="str">
            <v xml:space="preserve"> accumulated profit</v>
          </cell>
          <cell r="C52">
            <v>5869</v>
          </cell>
          <cell r="G52">
            <v>0</v>
          </cell>
          <cell r="I52">
            <v>5869</v>
          </cell>
          <cell r="U52">
            <v>0</v>
          </cell>
          <cell r="AD52">
            <v>0</v>
          </cell>
          <cell r="AJ52">
            <v>0</v>
          </cell>
          <cell r="AP52">
            <v>0</v>
          </cell>
          <cell r="AT52">
            <v>5869</v>
          </cell>
          <cell r="AV52">
            <v>-5869</v>
          </cell>
          <cell r="AX52">
            <v>0</v>
          </cell>
          <cell r="AY52">
            <v>0</v>
          </cell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53" t="str">
            <v xml:space="preserve"> profit-(equity method)</v>
          </cell>
          <cell r="C53">
            <v>4191</v>
          </cell>
          <cell r="G53">
            <v>874</v>
          </cell>
          <cell r="I53">
            <v>5065</v>
          </cell>
          <cell r="U53">
            <v>0</v>
          </cell>
          <cell r="AD53">
            <v>0</v>
          </cell>
          <cell r="AJ53">
            <v>0</v>
          </cell>
          <cell r="AP53">
            <v>0</v>
          </cell>
          <cell r="AT53">
            <v>5065</v>
          </cell>
          <cell r="AV53">
            <v>-5065</v>
          </cell>
          <cell r="AX53">
            <v>0</v>
          </cell>
          <cell r="AY53">
            <v>0</v>
          </cell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54" t="str">
            <v xml:space="preserve">total </v>
          </cell>
          <cell r="C54">
            <v>6870.9089999999997</v>
          </cell>
          <cell r="E54">
            <v>0</v>
          </cell>
          <cell r="G54">
            <v>874</v>
          </cell>
          <cell r="I54">
            <v>7744.9089999999997</v>
          </cell>
          <cell r="M54">
            <v>0</v>
          </cell>
          <cell r="O54">
            <v>0</v>
          </cell>
          <cell r="Q54">
            <v>0</v>
          </cell>
          <cell r="S54">
            <v>0</v>
          </cell>
          <cell r="U54">
            <v>0</v>
          </cell>
          <cell r="Z54">
            <v>0</v>
          </cell>
          <cell r="AB54">
            <v>0</v>
          </cell>
          <cell r="AD54">
            <v>0</v>
          </cell>
          <cell r="AF54">
            <v>0</v>
          </cell>
          <cell r="AH54">
            <v>0</v>
          </cell>
          <cell r="AJ54">
            <v>0</v>
          </cell>
          <cell r="AL54">
            <v>0</v>
          </cell>
          <cell r="AN54">
            <v>0</v>
          </cell>
          <cell r="AP54">
            <v>0</v>
          </cell>
          <cell r="AR54">
            <v>0</v>
          </cell>
          <cell r="AT54">
            <v>7744.9089999999997</v>
          </cell>
          <cell r="AV54">
            <v>-7744.9089999999997</v>
          </cell>
          <cell r="AX54">
            <v>0</v>
          </cell>
          <cell r="AY54">
            <v>0</v>
          </cell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55" t="str">
            <v>TELEM-shares</v>
          </cell>
          <cell r="B55">
            <v>0.67449999999999999</v>
          </cell>
          <cell r="AD55">
            <v>0</v>
          </cell>
          <cell r="AJ55">
            <v>0</v>
          </cell>
          <cell r="AP55">
            <v>0</v>
          </cell>
          <cell r="AT55">
            <v>0</v>
          </cell>
          <cell r="AV55">
            <v>0</v>
          </cell>
          <cell r="AX55">
            <v>0</v>
          </cell>
          <cell r="AY55">
            <v>0</v>
          </cell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56" t="str">
            <v xml:space="preserve"> long term loans</v>
          </cell>
          <cell r="C56">
            <v>909.452</v>
          </cell>
          <cell r="I56">
            <v>909.452</v>
          </cell>
          <cell r="U56">
            <v>0</v>
          </cell>
          <cell r="AD56">
            <v>0</v>
          </cell>
          <cell r="AH56">
            <v>0</v>
          </cell>
          <cell r="AJ56">
            <v>0</v>
          </cell>
          <cell r="AN56">
            <v>0</v>
          </cell>
          <cell r="AP56">
            <v>0</v>
          </cell>
          <cell r="AT56">
            <v>909.452</v>
          </cell>
          <cell r="AV56">
            <v>-909.452</v>
          </cell>
          <cell r="AX56">
            <v>0</v>
          </cell>
          <cell r="AY56">
            <v>0</v>
          </cell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57" t="str">
            <v xml:space="preserve"> accumulated profit</v>
          </cell>
          <cell r="AD57">
            <v>0</v>
          </cell>
          <cell r="AF57">
            <v>8569.1759999999995</v>
          </cell>
          <cell r="AH57">
            <v>-4927.4849999999997</v>
          </cell>
          <cell r="AJ57">
            <v>3641.6909999999998</v>
          </cell>
          <cell r="AN57">
            <v>-3641.6909999999998</v>
          </cell>
          <cell r="AP57">
            <v>0</v>
          </cell>
          <cell r="AT57">
            <v>0</v>
          </cell>
          <cell r="AX57">
            <v>0</v>
          </cell>
          <cell r="AY57">
            <v>0</v>
          </cell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58" t="str">
            <v xml:space="preserve"> profit-(equity method)</v>
          </cell>
          <cell r="AD58">
            <v>0</v>
          </cell>
          <cell r="AH58">
            <v>7257</v>
          </cell>
          <cell r="AJ58">
            <v>7257</v>
          </cell>
          <cell r="AN58">
            <v>-7257</v>
          </cell>
          <cell r="AP58">
            <v>0</v>
          </cell>
          <cell r="AT58">
            <v>0</v>
          </cell>
          <cell r="AX58">
            <v>0</v>
          </cell>
          <cell r="AY58">
            <v>0</v>
          </cell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59" t="str">
            <v xml:space="preserve"> goodwill</v>
          </cell>
          <cell r="AD59">
            <v>0</v>
          </cell>
          <cell r="AF59">
            <v>87.563000000000002</v>
          </cell>
          <cell r="AJ59">
            <v>87.563000000000002</v>
          </cell>
          <cell r="AP59">
            <v>87.563000000000002</v>
          </cell>
          <cell r="AT59">
            <v>87.563000000000002</v>
          </cell>
          <cell r="AV59">
            <v>-87.563000000000002</v>
          </cell>
          <cell r="AX59">
            <v>0</v>
          </cell>
          <cell r="AY59">
            <v>0</v>
          </cell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60" t="str">
            <v xml:space="preserve">total </v>
          </cell>
          <cell r="C60">
            <v>909.452</v>
          </cell>
          <cell r="E60">
            <v>0</v>
          </cell>
          <cell r="G60">
            <v>0</v>
          </cell>
          <cell r="I60">
            <v>909.452</v>
          </cell>
          <cell r="M60">
            <v>0</v>
          </cell>
          <cell r="O60">
            <v>0</v>
          </cell>
          <cell r="Q60">
            <v>0</v>
          </cell>
          <cell r="S60">
            <v>0</v>
          </cell>
          <cell r="U60">
            <v>0</v>
          </cell>
          <cell r="Z60">
            <v>0</v>
          </cell>
          <cell r="AB60">
            <v>0</v>
          </cell>
          <cell r="AD60">
            <v>0</v>
          </cell>
          <cell r="AF60">
            <v>8656.7389999999996</v>
          </cell>
          <cell r="AH60">
            <v>2329.5149999999999</v>
          </cell>
          <cell r="AJ60">
            <v>10986.253999999999</v>
          </cell>
          <cell r="AN60">
            <v>-10898.690999999999</v>
          </cell>
          <cell r="AP60">
            <v>87.563000000000002</v>
          </cell>
          <cell r="AR60">
            <v>0</v>
          </cell>
          <cell r="AT60">
            <v>997.01499999999999</v>
          </cell>
          <cell r="AV60">
            <v>-997.01499999999999</v>
          </cell>
          <cell r="AX60">
            <v>0</v>
          </cell>
          <cell r="AY60">
            <v>0</v>
          </cell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61" t="str">
            <v>EDOM-shares</v>
          </cell>
          <cell r="B61">
            <v>0.7</v>
          </cell>
          <cell r="Q61">
            <v>0.22800000000000001</v>
          </cell>
          <cell r="U61">
            <v>0.22800000000000001</v>
          </cell>
          <cell r="AD61">
            <v>0.22800000000000001</v>
          </cell>
          <cell r="AJ61">
            <v>0</v>
          </cell>
          <cell r="AP61">
            <v>0</v>
          </cell>
          <cell r="AT61">
            <v>0.22800000000000001</v>
          </cell>
          <cell r="AX61">
            <v>0.22800000000000001</v>
          </cell>
          <cell r="AY61">
            <v>0</v>
          </cell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62" t="str">
            <v xml:space="preserve"> long term loans</v>
          </cell>
          <cell r="Q62">
            <v>1233.5160000000001</v>
          </cell>
          <cell r="S62">
            <v>-186.898</v>
          </cell>
          <cell r="U62">
            <v>1046.6180000000002</v>
          </cell>
          <cell r="AB62">
            <v>-1046.6180000000002</v>
          </cell>
          <cell r="AD62">
            <v>0</v>
          </cell>
          <cell r="AJ62">
            <v>0</v>
          </cell>
          <cell r="AP62">
            <v>0</v>
          </cell>
          <cell r="AT62">
            <v>0</v>
          </cell>
          <cell r="AX62">
            <v>0</v>
          </cell>
          <cell r="AY62">
            <v>0</v>
          </cell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63" t="str">
            <v xml:space="preserve"> accumulated profit</v>
          </cell>
          <cell r="Q63">
            <v>120</v>
          </cell>
          <cell r="U63">
            <v>120</v>
          </cell>
          <cell r="AB63">
            <v>-120</v>
          </cell>
          <cell r="AD63">
            <v>0</v>
          </cell>
          <cell r="AJ63">
            <v>0</v>
          </cell>
          <cell r="AP63">
            <v>0</v>
          </cell>
          <cell r="AT63">
            <v>0</v>
          </cell>
          <cell r="AX63">
            <v>0</v>
          </cell>
          <cell r="AY63">
            <v>0</v>
          </cell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64" t="str">
            <v xml:space="preserve"> profit-(equity method)</v>
          </cell>
          <cell r="Q64">
            <v>165.3738153846154</v>
          </cell>
          <cell r="U64">
            <v>165.3738153846154</v>
          </cell>
          <cell r="AB64">
            <v>-165.3738153846154</v>
          </cell>
          <cell r="AD64">
            <v>0</v>
          </cell>
          <cell r="AJ64">
            <v>0</v>
          </cell>
          <cell r="AP64">
            <v>0</v>
          </cell>
          <cell r="AT64">
            <v>0</v>
          </cell>
          <cell r="AX64">
            <v>0</v>
          </cell>
          <cell r="AY64">
            <v>0</v>
          </cell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C65">
            <v>0</v>
          </cell>
          <cell r="E65">
            <v>0</v>
          </cell>
          <cell r="G65">
            <v>0</v>
          </cell>
          <cell r="I65">
            <v>0</v>
          </cell>
          <cell r="M65">
            <v>0</v>
          </cell>
          <cell r="O65">
            <v>0</v>
          </cell>
          <cell r="Q65">
            <v>1519.1178153846156</v>
          </cell>
          <cell r="S65">
            <v>-186.898</v>
          </cell>
          <cell r="U65">
            <v>1332.2198153846157</v>
          </cell>
          <cell r="Z65">
            <v>0</v>
          </cell>
          <cell r="AB65">
            <v>-1331.9918153846156</v>
          </cell>
          <cell r="AD65">
            <v>0.22800000000000001</v>
          </cell>
          <cell r="AF65">
            <v>0</v>
          </cell>
          <cell r="AH65">
            <v>0</v>
          </cell>
          <cell r="AJ65">
            <v>0</v>
          </cell>
          <cell r="AL65">
            <v>0</v>
          </cell>
          <cell r="AN65">
            <v>0</v>
          </cell>
          <cell r="AP65">
            <v>0</v>
          </cell>
          <cell r="AR65">
            <v>0</v>
          </cell>
          <cell r="AT65">
            <v>0.22800000000000001</v>
          </cell>
          <cell r="AV65">
            <v>0</v>
          </cell>
          <cell r="AX65">
            <v>0.22800000000000001</v>
          </cell>
          <cell r="AY65">
            <v>0</v>
          </cell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67" t="str">
            <v>NETCOM</v>
          </cell>
          <cell r="B67">
            <v>0.5</v>
          </cell>
          <cell r="C67">
            <v>3585</v>
          </cell>
          <cell r="G67">
            <v>-1084.5</v>
          </cell>
          <cell r="I67">
            <v>2500.5</v>
          </cell>
          <cell r="U67">
            <v>0</v>
          </cell>
          <cell r="AD67">
            <v>0</v>
          </cell>
          <cell r="AJ67">
            <v>0</v>
          </cell>
          <cell r="AP67">
            <v>0</v>
          </cell>
          <cell r="AT67">
            <v>2500.5</v>
          </cell>
          <cell r="AV67">
            <v>-2500.5</v>
          </cell>
          <cell r="AX67">
            <v>0</v>
          </cell>
          <cell r="AY67">
            <v>0</v>
          </cell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68" t="str">
            <v xml:space="preserve"> long term loans</v>
          </cell>
          <cell r="I68">
            <v>0</v>
          </cell>
          <cell r="U68">
            <v>0</v>
          </cell>
          <cell r="AD68">
            <v>0</v>
          </cell>
          <cell r="AJ68">
            <v>0</v>
          </cell>
          <cell r="AP68">
            <v>0</v>
          </cell>
          <cell r="AT68">
            <v>0</v>
          </cell>
          <cell r="AX68">
            <v>0</v>
          </cell>
          <cell r="AY68">
            <v>0</v>
          </cell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69" t="str">
            <v xml:space="preserve"> accumulated loss</v>
          </cell>
          <cell r="C69">
            <v>-36</v>
          </cell>
          <cell r="G69">
            <v>1084.5</v>
          </cell>
          <cell r="I69">
            <v>1048.5</v>
          </cell>
          <cell r="U69">
            <v>0</v>
          </cell>
          <cell r="AD69">
            <v>0</v>
          </cell>
          <cell r="AJ69">
            <v>0</v>
          </cell>
          <cell r="AP69">
            <v>0</v>
          </cell>
          <cell r="AT69">
            <v>1048.5</v>
          </cell>
          <cell r="AV69">
            <v>-1048.5</v>
          </cell>
          <cell r="AX69">
            <v>0</v>
          </cell>
          <cell r="AY69">
            <v>0</v>
          </cell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70" t="str">
            <v xml:space="preserve"> loss-(equity method)</v>
          </cell>
          <cell r="C70">
            <v>-69.5</v>
          </cell>
          <cell r="G70">
            <v>2</v>
          </cell>
          <cell r="I70">
            <v>-67.5</v>
          </cell>
          <cell r="U70">
            <v>0</v>
          </cell>
          <cell r="AD70">
            <v>0</v>
          </cell>
          <cell r="AJ70">
            <v>0</v>
          </cell>
          <cell r="AP70">
            <v>0</v>
          </cell>
          <cell r="AT70">
            <v>-67.5</v>
          </cell>
          <cell r="AV70">
            <v>67.5</v>
          </cell>
          <cell r="AX70">
            <v>0</v>
          </cell>
          <cell r="AY70">
            <v>0</v>
          </cell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71" t="str">
            <v xml:space="preserve"> goodwill</v>
          </cell>
          <cell r="C71">
            <v>1162</v>
          </cell>
          <cell r="I71">
            <v>1162</v>
          </cell>
          <cell r="U71">
            <v>0</v>
          </cell>
          <cell r="AD71">
            <v>0</v>
          </cell>
          <cell r="AJ71">
            <v>0</v>
          </cell>
          <cell r="AP71">
            <v>0</v>
          </cell>
          <cell r="AT71">
            <v>1162</v>
          </cell>
          <cell r="AV71">
            <v>-1162</v>
          </cell>
          <cell r="AX71">
            <v>0</v>
          </cell>
          <cell r="AY71">
            <v>0</v>
          </cell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72" t="str">
            <v xml:space="preserve">total </v>
          </cell>
          <cell r="C72">
            <v>4641.5</v>
          </cell>
          <cell r="E72">
            <v>0</v>
          </cell>
          <cell r="G72">
            <v>2</v>
          </cell>
          <cell r="I72">
            <v>4643.5</v>
          </cell>
          <cell r="M72">
            <v>0</v>
          </cell>
          <cell r="O72">
            <v>0</v>
          </cell>
          <cell r="Q72">
            <v>0</v>
          </cell>
          <cell r="S72">
            <v>0</v>
          </cell>
          <cell r="U72">
            <v>0</v>
          </cell>
          <cell r="Z72">
            <v>0</v>
          </cell>
          <cell r="AB72">
            <v>0</v>
          </cell>
          <cell r="AD72">
            <v>0</v>
          </cell>
          <cell r="AF72">
            <v>0</v>
          </cell>
          <cell r="AH72">
            <v>0</v>
          </cell>
          <cell r="AJ72">
            <v>0</v>
          </cell>
          <cell r="AL72">
            <v>0</v>
          </cell>
          <cell r="AN72">
            <v>0</v>
          </cell>
          <cell r="AP72">
            <v>0</v>
          </cell>
          <cell r="AR72">
            <v>0</v>
          </cell>
          <cell r="AT72">
            <v>4643.5</v>
          </cell>
          <cell r="AV72">
            <v>-4643.5</v>
          </cell>
          <cell r="AX72">
            <v>0</v>
          </cell>
          <cell r="AY72">
            <v>0</v>
          </cell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73" t="str">
            <v>MADRICHE PNAI</v>
          </cell>
          <cell r="B73">
            <v>0.5</v>
          </cell>
          <cell r="C73">
            <v>-383.23</v>
          </cell>
          <cell r="I73">
            <v>-383.23</v>
          </cell>
          <cell r="U73">
            <v>0</v>
          </cell>
          <cell r="AD73">
            <v>0</v>
          </cell>
          <cell r="AJ73">
            <v>0</v>
          </cell>
          <cell r="AP73">
            <v>0</v>
          </cell>
          <cell r="AT73">
            <v>-383.23</v>
          </cell>
          <cell r="AV73">
            <v>383.23</v>
          </cell>
          <cell r="AX73">
            <v>0</v>
          </cell>
          <cell r="AY73">
            <v>0</v>
          </cell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74" t="str">
            <v xml:space="preserve"> long term loans</v>
          </cell>
          <cell r="C74">
            <v>-5.5979999999999999</v>
          </cell>
          <cell r="I74">
            <v>-5.5979999999999999</v>
          </cell>
          <cell r="U74">
            <v>0</v>
          </cell>
          <cell r="AD74">
            <v>0</v>
          </cell>
          <cell r="AJ74">
            <v>0</v>
          </cell>
          <cell r="AP74">
            <v>0</v>
          </cell>
          <cell r="AT74">
            <v>-5.5979999999999999</v>
          </cell>
          <cell r="AV74">
            <v>5.5979999999999999</v>
          </cell>
          <cell r="AX74">
            <v>0</v>
          </cell>
          <cell r="AY74">
            <v>0</v>
          </cell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75" t="str">
            <v xml:space="preserve"> accumulated profit</v>
          </cell>
          <cell r="C75">
            <v>243</v>
          </cell>
          <cell r="I75">
            <v>243</v>
          </cell>
          <cell r="U75">
            <v>0</v>
          </cell>
          <cell r="AD75">
            <v>0</v>
          </cell>
          <cell r="AJ75">
            <v>0</v>
          </cell>
          <cell r="AP75">
            <v>0</v>
          </cell>
          <cell r="AT75">
            <v>243</v>
          </cell>
          <cell r="AV75">
            <v>-243</v>
          </cell>
          <cell r="AX75">
            <v>0</v>
          </cell>
          <cell r="AY75">
            <v>0</v>
          </cell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76" t="str">
            <v xml:space="preserve"> profit-(equity method)</v>
          </cell>
          <cell r="C76">
            <v>242.76400000000001</v>
          </cell>
          <cell r="G76">
            <v>0.26850961538445972</v>
          </cell>
          <cell r="I76">
            <v>243.03250961538447</v>
          </cell>
          <cell r="U76">
            <v>0</v>
          </cell>
          <cell r="AD76">
            <v>0</v>
          </cell>
          <cell r="AJ76">
            <v>0</v>
          </cell>
          <cell r="AP76">
            <v>0</v>
          </cell>
          <cell r="AT76">
            <v>243.03250961538447</v>
          </cell>
          <cell r="AV76">
            <v>-243.03250961538447</v>
          </cell>
          <cell r="AX76">
            <v>0</v>
          </cell>
          <cell r="AY76">
            <v>0</v>
          </cell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77" t="str">
            <v xml:space="preserve"> goodwill</v>
          </cell>
          <cell r="I77">
            <v>0</v>
          </cell>
          <cell r="U77">
            <v>0</v>
          </cell>
          <cell r="AD77">
            <v>0</v>
          </cell>
          <cell r="AJ77">
            <v>0</v>
          </cell>
          <cell r="AP77">
            <v>0</v>
          </cell>
          <cell r="AT77">
            <v>0</v>
          </cell>
          <cell r="AX77">
            <v>0</v>
          </cell>
          <cell r="AY77">
            <v>0</v>
          </cell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78" t="str">
            <v xml:space="preserve">total </v>
          </cell>
          <cell r="C78">
            <v>96.935999999999979</v>
          </cell>
          <cell r="E78">
            <v>0</v>
          </cell>
          <cell r="G78">
            <v>0.26850961538445972</v>
          </cell>
          <cell r="I78">
            <v>97.204509615384438</v>
          </cell>
          <cell r="M78">
            <v>0</v>
          </cell>
          <cell r="O78">
            <v>0</v>
          </cell>
          <cell r="Q78">
            <v>0</v>
          </cell>
          <cell r="S78">
            <v>0</v>
          </cell>
          <cell r="U78">
            <v>0</v>
          </cell>
          <cell r="Z78">
            <v>0</v>
          </cell>
          <cell r="AB78">
            <v>0</v>
          </cell>
          <cell r="AD78">
            <v>0</v>
          </cell>
          <cell r="AF78">
            <v>0</v>
          </cell>
          <cell r="AH78">
            <v>0</v>
          </cell>
          <cell r="AJ78">
            <v>0</v>
          </cell>
          <cell r="AL78">
            <v>0</v>
          </cell>
          <cell r="AN78">
            <v>0</v>
          </cell>
          <cell r="AP78">
            <v>0</v>
          </cell>
          <cell r="AR78">
            <v>0</v>
          </cell>
          <cell r="AT78">
            <v>97.204509615384438</v>
          </cell>
          <cell r="AV78">
            <v>-97.204509615384438</v>
          </cell>
          <cell r="AX78">
            <v>0</v>
          </cell>
          <cell r="AY78">
            <v>0</v>
          </cell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79" t="str">
            <v>T.POWER</v>
          </cell>
          <cell r="B79">
            <v>0.33329999999999999</v>
          </cell>
          <cell r="C79">
            <v>2</v>
          </cell>
          <cell r="I79">
            <v>2</v>
          </cell>
          <cell r="AT79">
            <v>2</v>
          </cell>
          <cell r="AX79">
            <v>2</v>
          </cell>
          <cell r="AY79">
            <v>0</v>
          </cell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80" t="str">
            <v xml:space="preserve"> long term loans</v>
          </cell>
          <cell r="C80">
            <v>95.183999999999997</v>
          </cell>
          <cell r="I80">
            <v>95.183999999999997</v>
          </cell>
          <cell r="AT80">
            <v>95.183999999999997</v>
          </cell>
          <cell r="AX80">
            <v>95.183999999999997</v>
          </cell>
          <cell r="AY80">
            <v>0</v>
          </cell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81" t="str">
            <v xml:space="preserve"> accumulated profit</v>
          </cell>
          <cell r="I81">
            <v>0</v>
          </cell>
          <cell r="AT81">
            <v>0</v>
          </cell>
          <cell r="AX81">
            <v>0</v>
          </cell>
          <cell r="AY81">
            <v>0</v>
          </cell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82" t="str">
            <v xml:space="preserve"> profit-(equity method)</v>
          </cell>
          <cell r="C82">
            <v>-65</v>
          </cell>
          <cell r="G82">
            <v>-34.552999999999997</v>
          </cell>
          <cell r="I82">
            <v>-99.552999999999997</v>
          </cell>
          <cell r="AT82">
            <v>-99.552999999999997</v>
          </cell>
          <cell r="AX82">
            <v>-99.552999999999997</v>
          </cell>
          <cell r="AY82">
            <v>0</v>
          </cell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83" t="str">
            <v xml:space="preserve"> goodwill</v>
          </cell>
          <cell r="C83">
            <v>398</v>
          </cell>
          <cell r="I83">
            <v>398</v>
          </cell>
          <cell r="AT83">
            <v>398</v>
          </cell>
          <cell r="AX83">
            <v>398</v>
          </cell>
          <cell r="AY83">
            <v>0</v>
          </cell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84" t="str">
            <v xml:space="preserve">total </v>
          </cell>
          <cell r="C84">
            <v>430.18399999999997</v>
          </cell>
          <cell r="E84">
            <v>0</v>
          </cell>
          <cell r="G84">
            <v>-34.552999999999997</v>
          </cell>
          <cell r="I84">
            <v>395.63099999999997</v>
          </cell>
          <cell r="K84">
            <v>0</v>
          </cell>
          <cell r="M84">
            <v>0</v>
          </cell>
          <cell r="O84">
            <v>0</v>
          </cell>
          <cell r="Q84">
            <v>0</v>
          </cell>
          <cell r="S84">
            <v>0</v>
          </cell>
          <cell r="U84">
            <v>0</v>
          </cell>
          <cell r="W84">
            <v>0</v>
          </cell>
          <cell r="Z84">
            <v>0</v>
          </cell>
          <cell r="AB84">
            <v>0</v>
          </cell>
          <cell r="AD84">
            <v>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N84">
            <v>0</v>
          </cell>
          <cell r="AP84">
            <v>0</v>
          </cell>
          <cell r="AR84">
            <v>0</v>
          </cell>
          <cell r="AT84">
            <v>395.63099999999997</v>
          </cell>
          <cell r="AV84">
            <v>0</v>
          </cell>
          <cell r="AX84">
            <v>395.63099999999997</v>
          </cell>
          <cell r="AY84">
            <v>0</v>
          </cell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85" t="str">
            <v>ISRACABLE-shares</v>
          </cell>
          <cell r="B85">
            <v>0.41499999999999998</v>
          </cell>
          <cell r="AD85">
            <v>0</v>
          </cell>
          <cell r="AJ85">
            <v>0</v>
          </cell>
          <cell r="AP85">
            <v>0</v>
          </cell>
          <cell r="AT85">
            <v>0</v>
          </cell>
          <cell r="AX85">
            <v>0</v>
          </cell>
          <cell r="AY85">
            <v>0</v>
          </cell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86" t="str">
            <v xml:space="preserve"> long term loans</v>
          </cell>
          <cell r="AD86">
            <v>0</v>
          </cell>
          <cell r="AF86">
            <v>1.002</v>
          </cell>
          <cell r="AJ86">
            <v>1.002</v>
          </cell>
          <cell r="AN86">
            <v>-1.002</v>
          </cell>
          <cell r="AP86">
            <v>0</v>
          </cell>
          <cell r="AT86">
            <v>0</v>
          </cell>
          <cell r="AX86">
            <v>0</v>
          </cell>
          <cell r="AY86">
            <v>0</v>
          </cell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87" t="str">
            <v xml:space="preserve"> accumulated profit</v>
          </cell>
          <cell r="AD87">
            <v>0</v>
          </cell>
          <cell r="AJ87">
            <v>0</v>
          </cell>
          <cell r="AN87">
            <v>0</v>
          </cell>
          <cell r="AP87">
            <v>0</v>
          </cell>
          <cell r="AT87">
            <v>0</v>
          </cell>
          <cell r="AX87">
            <v>0</v>
          </cell>
          <cell r="AY87">
            <v>0</v>
          </cell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88" t="str">
            <v xml:space="preserve"> profit-(equity method)</v>
          </cell>
          <cell r="AD88">
            <v>0</v>
          </cell>
          <cell r="AJ88">
            <v>0</v>
          </cell>
          <cell r="AN88">
            <v>0</v>
          </cell>
          <cell r="AP88">
            <v>0</v>
          </cell>
          <cell r="AT88">
            <v>0</v>
          </cell>
          <cell r="AX88">
            <v>0</v>
          </cell>
          <cell r="AY88">
            <v>0</v>
          </cell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89" t="str">
            <v xml:space="preserve"> goodwill</v>
          </cell>
          <cell r="AD89">
            <v>0</v>
          </cell>
          <cell r="AF89">
            <v>49.908999999999999</v>
          </cell>
          <cell r="AJ89">
            <v>49.908999999999999</v>
          </cell>
          <cell r="AP89">
            <v>49.908999999999999</v>
          </cell>
          <cell r="AT89">
            <v>49.908999999999999</v>
          </cell>
          <cell r="AV89">
            <v>-49.908999999999999</v>
          </cell>
          <cell r="AX89">
            <v>0</v>
          </cell>
          <cell r="AY89">
            <v>0</v>
          </cell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90" t="str">
            <v xml:space="preserve">total </v>
          </cell>
          <cell r="C90">
            <v>0</v>
          </cell>
          <cell r="E90">
            <v>0</v>
          </cell>
          <cell r="G90">
            <v>0</v>
          </cell>
          <cell r="I90">
            <v>0</v>
          </cell>
          <cell r="M90">
            <v>0</v>
          </cell>
          <cell r="O90">
            <v>0</v>
          </cell>
          <cell r="Q90">
            <v>0</v>
          </cell>
          <cell r="S90">
            <v>0</v>
          </cell>
          <cell r="U90">
            <v>0</v>
          </cell>
          <cell r="Z90">
            <v>0</v>
          </cell>
          <cell r="AB90">
            <v>0</v>
          </cell>
          <cell r="AD90">
            <v>0</v>
          </cell>
          <cell r="AF90">
            <v>50.911000000000001</v>
          </cell>
          <cell r="AH90">
            <v>0</v>
          </cell>
          <cell r="AJ90">
            <v>50.911000000000001</v>
          </cell>
          <cell r="AN90">
            <v>-1.002</v>
          </cell>
          <cell r="AP90">
            <v>49.908999999999999</v>
          </cell>
          <cell r="AR90">
            <v>0</v>
          </cell>
          <cell r="AT90">
            <v>49.908999999999999</v>
          </cell>
          <cell r="AV90">
            <v>-49.908999999999999</v>
          </cell>
          <cell r="AX90">
            <v>0</v>
          </cell>
          <cell r="AY90">
            <v>0</v>
          </cell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91" t="str">
            <v>TOTAL INVESTMENTS</v>
          </cell>
          <cell r="C91">
            <v>73599.842999999993</v>
          </cell>
          <cell r="E91">
            <v>0</v>
          </cell>
          <cell r="G91">
            <v>5511.5614496153848</v>
          </cell>
          <cell r="I91">
            <v>79111.40444961538</v>
          </cell>
          <cell r="K91">
            <v>0</v>
          </cell>
          <cell r="M91">
            <v>0</v>
          </cell>
          <cell r="O91">
            <v>0</v>
          </cell>
          <cell r="Q91">
            <v>90867.509815384619</v>
          </cell>
          <cell r="S91">
            <v>-186.898</v>
          </cell>
          <cell r="U91">
            <v>90680.611815384618</v>
          </cell>
          <cell r="W91">
            <v>-5165.25</v>
          </cell>
          <cell r="X91">
            <v>326</v>
          </cell>
          <cell r="Z91">
            <v>0</v>
          </cell>
          <cell r="AB91">
            <v>-2629.3998153846155</v>
          </cell>
          <cell r="AD91">
            <v>83211.962</v>
          </cell>
          <cell r="AF91">
            <v>8707.65</v>
          </cell>
          <cell r="AH91">
            <v>2329.5149999999999</v>
          </cell>
          <cell r="AJ91">
            <v>11037.164999999999</v>
          </cell>
          <cell r="AL91">
            <v>0</v>
          </cell>
          <cell r="AN91">
            <v>-10899.692999999999</v>
          </cell>
          <cell r="AP91">
            <v>137.47200000000001</v>
          </cell>
          <cell r="AR91">
            <v>0</v>
          </cell>
          <cell r="AT91">
            <v>162460.8384496154</v>
          </cell>
          <cell r="AV91">
            <v>-158847.57350961538</v>
          </cell>
          <cell r="AX91">
            <v>3613.26494</v>
          </cell>
          <cell r="AY91">
            <v>2.2737367544323206E-11</v>
          </cell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93" t="str">
            <v>OTHER INVESTMENTS</v>
          </cell>
          <cell r="AT93">
            <v>0</v>
          </cell>
          <cell r="AY93">
            <v>0</v>
          </cell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94" t="str">
            <v>Preferred shares 3% AGI.Ltd</v>
          </cell>
          <cell r="C94">
            <v>12785.105</v>
          </cell>
          <cell r="I94">
            <v>12785.105</v>
          </cell>
          <cell r="U94">
            <v>0</v>
          </cell>
          <cell r="AD94">
            <v>0</v>
          </cell>
          <cell r="AJ94">
            <v>0</v>
          </cell>
          <cell r="AP94">
            <v>0</v>
          </cell>
          <cell r="AT94">
            <v>12785.105</v>
          </cell>
          <cell r="AX94">
            <v>12785.105</v>
          </cell>
          <cell r="AY94">
            <v>0</v>
          </cell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95" t="str">
            <v>Capital Notes AIG Golden I.Ltd</v>
          </cell>
          <cell r="C95">
            <v>1737.877</v>
          </cell>
          <cell r="I95">
            <v>1737.877</v>
          </cell>
          <cell r="U95">
            <v>0</v>
          </cell>
          <cell r="AD95">
            <v>0</v>
          </cell>
          <cell r="AJ95">
            <v>0</v>
          </cell>
          <cell r="AP95">
            <v>0</v>
          </cell>
          <cell r="AT95">
            <v>1737.877</v>
          </cell>
          <cell r="AX95">
            <v>1737.877</v>
          </cell>
          <cell r="AY95">
            <v>0</v>
          </cell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96" t="str">
            <v>Provision for the year-AGI</v>
          </cell>
          <cell r="I96">
            <v>0</v>
          </cell>
          <cell r="U96">
            <v>0</v>
          </cell>
          <cell r="AD96">
            <v>0</v>
          </cell>
          <cell r="AJ96">
            <v>0</v>
          </cell>
          <cell r="AP96">
            <v>0</v>
          </cell>
          <cell r="AT96">
            <v>0</v>
          </cell>
          <cell r="AX96">
            <v>0</v>
          </cell>
          <cell r="AY96">
            <v>0</v>
          </cell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97" t="str">
            <v>Accumulated Provision</v>
          </cell>
          <cell r="I97">
            <v>0</v>
          </cell>
          <cell r="U97">
            <v>0</v>
          </cell>
          <cell r="AD97">
            <v>0</v>
          </cell>
          <cell r="AJ97">
            <v>0</v>
          </cell>
          <cell r="AP97">
            <v>0</v>
          </cell>
          <cell r="AT97">
            <v>0</v>
          </cell>
          <cell r="AX97">
            <v>0</v>
          </cell>
          <cell r="AY97">
            <v>0</v>
          </cell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C98">
            <v>14522.982</v>
          </cell>
          <cell r="E98">
            <v>0</v>
          </cell>
          <cell r="G98">
            <v>0</v>
          </cell>
          <cell r="I98">
            <v>14522.982</v>
          </cell>
          <cell r="M98">
            <v>0</v>
          </cell>
          <cell r="O98">
            <v>0</v>
          </cell>
          <cell r="Q98">
            <v>0</v>
          </cell>
          <cell r="S98">
            <v>0</v>
          </cell>
          <cell r="U98">
            <v>0</v>
          </cell>
          <cell r="Z98">
            <v>0</v>
          </cell>
          <cell r="AB98">
            <v>0</v>
          </cell>
          <cell r="AD98">
            <v>0</v>
          </cell>
          <cell r="AF98">
            <v>0</v>
          </cell>
          <cell r="AH98">
            <v>0</v>
          </cell>
          <cell r="AJ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0</v>
          </cell>
          <cell r="AT98">
            <v>14522.982</v>
          </cell>
          <cell r="AV98">
            <v>0</v>
          </cell>
          <cell r="AX98">
            <v>14522.982</v>
          </cell>
          <cell r="AY98">
            <v>0</v>
          </cell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99" t="str">
            <v>AU. GOL.MED 1</v>
          </cell>
          <cell r="B99">
            <v>0.1</v>
          </cell>
          <cell r="C99">
            <v>2.3079999999999998</v>
          </cell>
          <cell r="I99">
            <v>2.3079999999999998</v>
          </cell>
          <cell r="U99">
            <v>0</v>
          </cell>
          <cell r="AD99">
            <v>0</v>
          </cell>
          <cell r="AJ99">
            <v>0</v>
          </cell>
          <cell r="AP99">
            <v>0</v>
          </cell>
          <cell r="AT99">
            <v>2.3079999999999998</v>
          </cell>
          <cell r="AX99">
            <v>2.3079999999999998</v>
          </cell>
          <cell r="AY99">
            <v>0</v>
          </cell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100" t="str">
            <v xml:space="preserve"> Long term loans-Med1</v>
          </cell>
          <cell r="C100">
            <v>892.274</v>
          </cell>
          <cell r="I100">
            <v>892.274</v>
          </cell>
          <cell r="U100">
            <v>0</v>
          </cell>
          <cell r="AD100">
            <v>0</v>
          </cell>
          <cell r="AJ100">
            <v>0</v>
          </cell>
          <cell r="AP100">
            <v>0</v>
          </cell>
          <cell r="AT100">
            <v>892.274</v>
          </cell>
          <cell r="AX100">
            <v>892.274</v>
          </cell>
          <cell r="AY100">
            <v>0</v>
          </cell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A101" t="str">
            <v>Provision for the year-Med1</v>
          </cell>
          <cell r="I101">
            <v>0</v>
          </cell>
          <cell r="U101">
            <v>0</v>
          </cell>
          <cell r="AD101">
            <v>0</v>
          </cell>
          <cell r="AJ101">
            <v>0</v>
          </cell>
          <cell r="AP101">
            <v>0</v>
          </cell>
          <cell r="AT101">
            <v>0</v>
          </cell>
          <cell r="AX101">
            <v>0</v>
          </cell>
          <cell r="AY101">
            <v>0</v>
          </cell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102" t="str">
            <v>Accumulated Provision</v>
          </cell>
          <cell r="I102">
            <v>0</v>
          </cell>
          <cell r="U102">
            <v>0</v>
          </cell>
          <cell r="AD102">
            <v>0</v>
          </cell>
          <cell r="AJ102">
            <v>0</v>
          </cell>
          <cell r="AP102">
            <v>0</v>
          </cell>
          <cell r="AT102">
            <v>0</v>
          </cell>
          <cell r="AX102">
            <v>0</v>
          </cell>
          <cell r="AY102">
            <v>0</v>
          </cell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I103">
            <v>0</v>
          </cell>
          <cell r="M103">
            <v>0</v>
          </cell>
          <cell r="AT103">
            <v>0</v>
          </cell>
          <cell r="AX103">
            <v>0</v>
          </cell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104" t="str">
            <v>Investment in NETVISION-in trust</v>
          </cell>
          <cell r="C104">
            <v>10200</v>
          </cell>
          <cell r="I104">
            <v>10200</v>
          </cell>
          <cell r="M104">
            <v>0</v>
          </cell>
          <cell r="AT104">
            <v>10200</v>
          </cell>
          <cell r="AX104">
            <v>10200</v>
          </cell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C105">
            <v>11094.582</v>
          </cell>
          <cell r="E105">
            <v>0</v>
          </cell>
          <cell r="G105">
            <v>0</v>
          </cell>
          <cell r="I105">
            <v>11094.582</v>
          </cell>
          <cell r="O105">
            <v>0</v>
          </cell>
          <cell r="Q105">
            <v>0</v>
          </cell>
          <cell r="S105">
            <v>0</v>
          </cell>
          <cell r="U105">
            <v>0</v>
          </cell>
          <cell r="Z105">
            <v>0</v>
          </cell>
          <cell r="AB105">
            <v>0</v>
          </cell>
          <cell r="AD105">
            <v>0</v>
          </cell>
          <cell r="AF105">
            <v>0</v>
          </cell>
          <cell r="AH105">
            <v>0</v>
          </cell>
          <cell r="AJ105">
            <v>0</v>
          </cell>
          <cell r="AL105">
            <v>0</v>
          </cell>
          <cell r="AN105">
            <v>0</v>
          </cell>
          <cell r="AP105">
            <v>0</v>
          </cell>
          <cell r="AR105">
            <v>0</v>
          </cell>
          <cell r="AT105">
            <v>11094.582</v>
          </cell>
          <cell r="AV105">
            <v>0</v>
          </cell>
          <cell r="AX105">
            <v>11094.582</v>
          </cell>
          <cell r="AY105">
            <v>0</v>
          </cell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A106" t="str">
            <v>TOTAL OTHER INVESTMENTS</v>
          </cell>
          <cell r="C106">
            <v>25617.563999999998</v>
          </cell>
          <cell r="E106">
            <v>0</v>
          </cell>
          <cell r="G106">
            <v>0</v>
          </cell>
          <cell r="I106">
            <v>25617.563999999998</v>
          </cell>
          <cell r="O106">
            <v>0</v>
          </cell>
          <cell r="Q106">
            <v>0</v>
          </cell>
          <cell r="S106">
            <v>0</v>
          </cell>
          <cell r="U106">
            <v>0</v>
          </cell>
          <cell r="Z106">
            <v>0</v>
          </cell>
          <cell r="AB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T106">
            <v>25617.563999999998</v>
          </cell>
          <cell r="AV106">
            <v>0</v>
          </cell>
          <cell r="AX106">
            <v>25617.563999999998</v>
          </cell>
          <cell r="AY106">
            <v>0</v>
          </cell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108" t="str">
            <v>CURRENT ASSETS</v>
          </cell>
          <cell r="AT108">
            <v>0</v>
          </cell>
          <cell r="AY108">
            <v>0</v>
          </cell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109" t="str">
            <v>Acc.receivable</v>
          </cell>
          <cell r="M109" t="str">
            <v xml:space="preserve"> </v>
          </cell>
          <cell r="Q109">
            <v>47.584000000000003</v>
          </cell>
          <cell r="U109">
            <v>47.584000000000003</v>
          </cell>
          <cell r="Z109">
            <v>4.8289999999999997</v>
          </cell>
          <cell r="AD109">
            <v>52.413000000000004</v>
          </cell>
          <cell r="AR109">
            <v>9.1999999999999998E-2</v>
          </cell>
          <cell r="AT109">
            <v>52.505000000000003</v>
          </cell>
          <cell r="AX109">
            <v>52.505000000000003</v>
          </cell>
          <cell r="AY109">
            <v>0</v>
          </cell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110" t="str">
            <v>customers</v>
          </cell>
          <cell r="I110">
            <v>0</v>
          </cell>
          <cell r="M110" t="str">
            <v xml:space="preserve"> </v>
          </cell>
          <cell r="O110">
            <v>3649.5</v>
          </cell>
          <cell r="Q110">
            <v>707.06600000000003</v>
          </cell>
          <cell r="U110">
            <v>707.06600000000003</v>
          </cell>
          <cell r="W110">
            <v>73</v>
          </cell>
          <cell r="X110">
            <v>73</v>
          </cell>
          <cell r="Z110">
            <v>18.760999999999999</v>
          </cell>
          <cell r="AD110">
            <v>871.827</v>
          </cell>
          <cell r="AJ110">
            <v>0</v>
          </cell>
          <cell r="AL110">
            <v>337</v>
          </cell>
          <cell r="AP110">
            <v>337</v>
          </cell>
          <cell r="AT110">
            <v>4858.3270000000002</v>
          </cell>
          <cell r="AX110">
            <v>4858.3270000000002</v>
          </cell>
          <cell r="AY110">
            <v>0</v>
          </cell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111" t="str">
            <v>checks receivable</v>
          </cell>
          <cell r="I111">
            <v>0</v>
          </cell>
          <cell r="M111">
            <v>38.849639423076923</v>
          </cell>
          <cell r="O111">
            <v>197</v>
          </cell>
          <cell r="Q111">
            <v>151.65600000000001</v>
          </cell>
          <cell r="U111">
            <v>151.65600000000001</v>
          </cell>
          <cell r="W111">
            <v>90</v>
          </cell>
          <cell r="X111">
            <v>90</v>
          </cell>
          <cell r="Z111">
            <v>3.4569999999999999</v>
          </cell>
          <cell r="AD111">
            <v>335.113</v>
          </cell>
          <cell r="AJ111">
            <v>0</v>
          </cell>
          <cell r="AL111">
            <v>83</v>
          </cell>
          <cell r="AP111">
            <v>83</v>
          </cell>
          <cell r="AT111">
            <v>653.96263942307689</v>
          </cell>
          <cell r="AX111">
            <v>653.96263942307689</v>
          </cell>
          <cell r="AY111">
            <v>0</v>
          </cell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112" t="str">
            <v>prov.doubtf.debts</v>
          </cell>
          <cell r="I112">
            <v>0</v>
          </cell>
          <cell r="M112">
            <v>-101.86141826923077</v>
          </cell>
          <cell r="O112">
            <v>-9</v>
          </cell>
          <cell r="Q112">
            <v>-162.01900000000001</v>
          </cell>
          <cell r="U112">
            <v>-162.01900000000001</v>
          </cell>
          <cell r="W112">
            <v>-36</v>
          </cell>
          <cell r="X112">
            <v>-36</v>
          </cell>
          <cell r="Z112">
            <v>-5.5279999999999996</v>
          </cell>
          <cell r="AD112">
            <v>-239.547</v>
          </cell>
          <cell r="AJ112">
            <v>0</v>
          </cell>
          <cell r="AL112">
            <v>-104</v>
          </cell>
          <cell r="AP112">
            <v>-104</v>
          </cell>
          <cell r="AT112">
            <v>-454.40841826923076</v>
          </cell>
          <cell r="AX112">
            <v>-454.40841826923076</v>
          </cell>
          <cell r="AY112">
            <v>0</v>
          </cell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113" t="str">
            <v>related companies</v>
          </cell>
          <cell r="C113">
            <v>-17941.614999999998</v>
          </cell>
          <cell r="E113">
            <v>18208.349999999999</v>
          </cell>
          <cell r="I113">
            <v>266.73500000000058</v>
          </cell>
          <cell r="M113">
            <v>227.57175480769229</v>
          </cell>
          <cell r="O113">
            <v>7.5</v>
          </cell>
          <cell r="Q113">
            <v>4890.2530000000006</v>
          </cell>
          <cell r="S113">
            <v>-15.269</v>
          </cell>
          <cell r="U113">
            <v>4874.9840000000004</v>
          </cell>
          <cell r="W113">
            <v>218.5</v>
          </cell>
          <cell r="X113">
            <v>218.5</v>
          </cell>
          <cell r="AD113">
            <v>5311.9840000000004</v>
          </cell>
          <cell r="AF113">
            <v>42.854999999999997</v>
          </cell>
          <cell r="AJ113">
            <v>42.854999999999997</v>
          </cell>
          <cell r="AL113">
            <v>216</v>
          </cell>
          <cell r="AN113">
            <v>-26.103999999999999</v>
          </cell>
          <cell r="AP113">
            <v>232.75100000000003</v>
          </cell>
          <cell r="AR113">
            <v>1805</v>
          </cell>
          <cell r="AT113">
            <v>7851.541754807693</v>
          </cell>
          <cell r="AV113">
            <v>-5858.0150000000003</v>
          </cell>
          <cell r="AX113">
            <v>1993.5267548076927</v>
          </cell>
          <cell r="AY113">
            <v>0</v>
          </cell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  <cell r="HJ113" t="str">
            <v>------~:tac~</v>
          </cell>
        </row>
        <row r="114">
          <cell r="A114" t="str">
            <v>INCOME TAX</v>
          </cell>
          <cell r="B114">
            <v>0.36</v>
          </cell>
          <cell r="C114">
            <v>4344.4549999999999</v>
          </cell>
          <cell r="G114">
            <v>-5030.1838852202718</v>
          </cell>
          <cell r="I114">
            <v>-685.72888522027188</v>
          </cell>
          <cell r="M114" t="str">
            <v xml:space="preserve"> </v>
          </cell>
          <cell r="O114">
            <v>397.5</v>
          </cell>
          <cell r="U114">
            <v>0</v>
          </cell>
          <cell r="W114">
            <v>353</v>
          </cell>
          <cell r="X114">
            <v>353</v>
          </cell>
          <cell r="Z114">
            <v>51.353000000000002</v>
          </cell>
          <cell r="AD114">
            <v>757.35299999999995</v>
          </cell>
          <cell r="AJ114">
            <v>0</v>
          </cell>
          <cell r="AP114">
            <v>0</v>
          </cell>
          <cell r="AT114">
            <v>469.12411477972807</v>
          </cell>
          <cell r="AV114">
            <v>-94.021692307692305</v>
          </cell>
          <cell r="AX114">
            <v>375.10242247203576</v>
          </cell>
          <cell r="AY114">
            <v>0</v>
          </cell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115" t="str">
            <v>VAT</v>
          </cell>
          <cell r="C115">
            <v>7.0000000000000001E-3</v>
          </cell>
          <cell r="I115">
            <v>7.0000000000000001E-3</v>
          </cell>
          <cell r="M115" t="str">
            <v xml:space="preserve"> </v>
          </cell>
          <cell r="O115">
            <v>17.5</v>
          </cell>
          <cell r="W115">
            <v>212.5</v>
          </cell>
          <cell r="X115">
            <v>212.5</v>
          </cell>
          <cell r="AD115">
            <v>425</v>
          </cell>
          <cell r="AT115">
            <v>442.50700000000001</v>
          </cell>
          <cell r="AX115">
            <v>442.50700000000001</v>
          </cell>
          <cell r="AY115">
            <v>0</v>
          </cell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116" t="str">
            <v>prepaid exp.</v>
          </cell>
          <cell r="I116">
            <v>0</v>
          </cell>
          <cell r="M116">
            <v>5.2531249999999998</v>
          </cell>
          <cell r="O116">
            <v>39.5</v>
          </cell>
          <cell r="Q116">
            <v>237.34700000000001</v>
          </cell>
          <cell r="U116">
            <v>237.34700000000001</v>
          </cell>
          <cell r="W116">
            <v>36.5</v>
          </cell>
          <cell r="X116">
            <v>36.5</v>
          </cell>
          <cell r="AD116">
            <v>310.34699999999998</v>
          </cell>
          <cell r="AH116">
            <v>0</v>
          </cell>
          <cell r="AJ116">
            <v>0</v>
          </cell>
          <cell r="AL116">
            <v>42</v>
          </cell>
          <cell r="AP116">
            <v>42</v>
          </cell>
          <cell r="AR116">
            <v>17.288</v>
          </cell>
          <cell r="AT116">
            <v>414.388125</v>
          </cell>
          <cell r="AX116">
            <v>414.388125</v>
          </cell>
          <cell r="AY116">
            <v>0</v>
          </cell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  <cell r="HJ116" t="str">
            <v>:fu~~</v>
          </cell>
        </row>
        <row r="117">
          <cell r="A117" t="str">
            <v>i.c.p.</v>
          </cell>
          <cell r="I117">
            <v>0</v>
          </cell>
          <cell r="M117" t="str">
            <v xml:space="preserve"> </v>
          </cell>
          <cell r="U117">
            <v>0</v>
          </cell>
          <cell r="W117">
            <v>0</v>
          </cell>
          <cell r="X117">
            <v>0</v>
          </cell>
          <cell r="AD117">
            <v>0</v>
          </cell>
          <cell r="AJ117">
            <v>0</v>
          </cell>
          <cell r="AP117">
            <v>0</v>
          </cell>
          <cell r="AT117">
            <v>0</v>
          </cell>
          <cell r="AX117">
            <v>0</v>
          </cell>
          <cell r="AY117">
            <v>0</v>
          </cell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118" t="str">
            <v>employees</v>
          </cell>
          <cell r="I118">
            <v>0</v>
          </cell>
          <cell r="M118" t="str">
            <v xml:space="preserve"> </v>
          </cell>
          <cell r="O118">
            <v>18.5</v>
          </cell>
          <cell r="U118">
            <v>0</v>
          </cell>
          <cell r="W118">
            <v>0</v>
          </cell>
          <cell r="X118">
            <v>0</v>
          </cell>
          <cell r="AD118">
            <v>0</v>
          </cell>
          <cell r="AJ118">
            <v>0</v>
          </cell>
          <cell r="AP118">
            <v>0</v>
          </cell>
          <cell r="AT118">
            <v>18.5</v>
          </cell>
          <cell r="AX118">
            <v>18.5</v>
          </cell>
          <cell r="AY118">
            <v>0</v>
          </cell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  <cell r="HJ118" t="str">
            <v>/re~:fldb~{D}</v>
          </cell>
        </row>
        <row r="119">
          <cell r="A119" t="str">
            <v>suppliers</v>
          </cell>
          <cell r="I119">
            <v>0</v>
          </cell>
          <cell r="M119" t="str">
            <v xml:space="preserve"> </v>
          </cell>
          <cell r="Q119">
            <v>157.68100000000001</v>
          </cell>
          <cell r="U119">
            <v>157.68100000000001</v>
          </cell>
          <cell r="W119">
            <v>33</v>
          </cell>
          <cell r="X119">
            <v>33</v>
          </cell>
          <cell r="AD119">
            <v>223.68100000000001</v>
          </cell>
          <cell r="AJ119">
            <v>0</v>
          </cell>
          <cell r="AL119">
            <v>0.32500000000000001</v>
          </cell>
          <cell r="AP119">
            <v>0.32500000000000001</v>
          </cell>
          <cell r="AR119">
            <v>1</v>
          </cell>
          <cell r="AT119">
            <v>225.006</v>
          </cell>
          <cell r="AX119">
            <v>225.006</v>
          </cell>
          <cell r="AY119">
            <v>0</v>
          </cell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120" t="str">
            <v>program material</v>
          </cell>
          <cell r="I120">
            <v>0</v>
          </cell>
          <cell r="M120" t="str">
            <v xml:space="preserve"> </v>
          </cell>
          <cell r="U120">
            <v>0</v>
          </cell>
          <cell r="W120">
            <v>0</v>
          </cell>
          <cell r="X120">
            <v>0</v>
          </cell>
          <cell r="AD120">
            <v>0</v>
          </cell>
          <cell r="AJ120">
            <v>0</v>
          </cell>
          <cell r="AN120">
            <v>0</v>
          </cell>
          <cell r="AP120">
            <v>0</v>
          </cell>
          <cell r="AT120">
            <v>0</v>
          </cell>
          <cell r="AX120">
            <v>0</v>
          </cell>
          <cell r="AY120">
            <v>0</v>
          </cell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121" t="str">
            <v>sundry</v>
          </cell>
          <cell r="I121">
            <v>0</v>
          </cell>
          <cell r="M121" t="str">
            <v xml:space="preserve"> </v>
          </cell>
          <cell r="O121">
            <v>20</v>
          </cell>
          <cell r="Q121">
            <v>235.922</v>
          </cell>
          <cell r="U121">
            <v>235.922</v>
          </cell>
          <cell r="W121">
            <v>11</v>
          </cell>
          <cell r="X121">
            <v>11</v>
          </cell>
          <cell r="AD121">
            <v>257.92200000000003</v>
          </cell>
          <cell r="AH121">
            <v>0</v>
          </cell>
          <cell r="AJ121">
            <v>0</v>
          </cell>
          <cell r="AL121">
            <v>49</v>
          </cell>
          <cell r="AP121">
            <v>49</v>
          </cell>
          <cell r="AR121">
            <v>2.504</v>
          </cell>
          <cell r="AT121">
            <v>329.42600000000004</v>
          </cell>
          <cell r="AX121">
            <v>329.42600000000004</v>
          </cell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  <cell r="HJ121" t="str">
            <v>/re~:fr~{U}:fud~</v>
          </cell>
        </row>
        <row r="122">
          <cell r="A122" t="str">
            <v>total acc. rec.</v>
          </cell>
          <cell r="C122">
            <v>-13597.152999999998</v>
          </cell>
          <cell r="E122">
            <v>18208.349999999999</v>
          </cell>
          <cell r="G122">
            <v>-5030.1838852202718</v>
          </cell>
          <cell r="I122">
            <v>-418.98688522027129</v>
          </cell>
          <cell r="M122">
            <v>169.81310096153845</v>
          </cell>
          <cell r="O122">
            <v>4338</v>
          </cell>
          <cell r="Q122">
            <v>6265.49</v>
          </cell>
          <cell r="S122">
            <v>-15.269</v>
          </cell>
          <cell r="U122">
            <v>6250.2209999999995</v>
          </cell>
          <cell r="W122">
            <v>991.5</v>
          </cell>
          <cell r="X122">
            <v>1028</v>
          </cell>
          <cell r="Z122">
            <v>72.872</v>
          </cell>
          <cell r="AB122">
            <v>0</v>
          </cell>
          <cell r="AD122">
            <v>8306.0930000000008</v>
          </cell>
          <cell r="AF122">
            <v>42.854999999999997</v>
          </cell>
          <cell r="AH122">
            <v>0</v>
          </cell>
          <cell r="AJ122">
            <v>42.854999999999997</v>
          </cell>
          <cell r="AL122">
            <v>623.32500000000005</v>
          </cell>
          <cell r="AN122">
            <v>-26.103999999999999</v>
          </cell>
          <cell r="AP122">
            <v>640.07600000000002</v>
          </cell>
          <cell r="AR122">
            <v>1825.7919999999999</v>
          </cell>
          <cell r="AT122">
            <v>14860.879215741266</v>
          </cell>
          <cell r="AV122">
            <v>-5952.0366923076926</v>
          </cell>
          <cell r="AX122">
            <v>8908.8425234335737</v>
          </cell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124" t="str">
            <v>INVENTORIES</v>
          </cell>
          <cell r="I124">
            <v>0</v>
          </cell>
          <cell r="O124">
            <v>2104.5</v>
          </cell>
          <cell r="Q124">
            <v>0</v>
          </cell>
          <cell r="U124">
            <v>0</v>
          </cell>
          <cell r="AD124">
            <v>0</v>
          </cell>
          <cell r="AJ124">
            <v>0</v>
          </cell>
          <cell r="AN124">
            <v>0</v>
          </cell>
          <cell r="AP124">
            <v>0</v>
          </cell>
          <cell r="AT124">
            <v>2104.5</v>
          </cell>
          <cell r="AX124">
            <v>2104.5</v>
          </cell>
          <cell r="AY124">
            <v>0</v>
          </cell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  <cell r="HJ124" t="str">
            <v>:flb~{D}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126" t="str">
            <v>BANKS</v>
          </cell>
          <cell r="AT126">
            <v>0</v>
          </cell>
          <cell r="AY126">
            <v>0</v>
          </cell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127" t="str">
            <v xml:space="preserve">Shekel  accounts                                                   </v>
          </cell>
          <cell r="C127">
            <v>0.871</v>
          </cell>
          <cell r="I127">
            <v>0.871</v>
          </cell>
          <cell r="O127">
            <v>40.5</v>
          </cell>
          <cell r="Q127">
            <v>81.971000000000004</v>
          </cell>
          <cell r="S127" t="str">
            <v xml:space="preserve"> </v>
          </cell>
          <cell r="U127">
            <v>81.971000000000004</v>
          </cell>
          <cell r="W127">
            <v>99.5</v>
          </cell>
          <cell r="X127">
            <v>99.5</v>
          </cell>
          <cell r="Z127">
            <v>12.333</v>
          </cell>
          <cell r="AD127">
            <v>293.30400000000003</v>
          </cell>
          <cell r="AF127">
            <v>16.248000000000001</v>
          </cell>
          <cell r="AJ127">
            <v>16.248000000000001</v>
          </cell>
          <cell r="AL127">
            <v>13</v>
          </cell>
          <cell r="AP127">
            <v>29.248000000000001</v>
          </cell>
          <cell r="AR127">
            <v>8.7769999999999992</v>
          </cell>
          <cell r="AT127">
            <v>372.7</v>
          </cell>
          <cell r="AX127">
            <v>372.7</v>
          </cell>
          <cell r="AY127">
            <v>0</v>
          </cell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  <cell r="HJ127" t="str">
            <v>{EDIT}{HOME}{R 1} ~</v>
          </cell>
        </row>
        <row r="128">
          <cell r="A128" t="str">
            <v>Shekel deposits</v>
          </cell>
          <cell r="I128">
            <v>0</v>
          </cell>
          <cell r="Q128">
            <v>89.278999999999996</v>
          </cell>
          <cell r="U128">
            <v>89.278999999999996</v>
          </cell>
          <cell r="Z128">
            <v>593.78200000000004</v>
          </cell>
          <cell r="AD128">
            <v>683.06100000000004</v>
          </cell>
          <cell r="AJ128">
            <v>0</v>
          </cell>
          <cell r="AL128">
            <v>1841</v>
          </cell>
          <cell r="AP128">
            <v>1841</v>
          </cell>
          <cell r="AR128">
            <v>636.10199999999998</v>
          </cell>
          <cell r="AT128">
            <v>3160.163</v>
          </cell>
          <cell r="AX128">
            <v>3160.163</v>
          </cell>
          <cell r="AY128">
            <v>0</v>
          </cell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129" t="str">
            <v>Cash in banks</v>
          </cell>
          <cell r="C129">
            <v>0.871</v>
          </cell>
          <cell r="E129">
            <v>0</v>
          </cell>
          <cell r="G129">
            <v>0</v>
          </cell>
          <cell r="I129">
            <v>0.871</v>
          </cell>
          <cell r="O129">
            <v>40.5</v>
          </cell>
          <cell r="Q129">
            <v>171.25</v>
          </cell>
          <cell r="S129">
            <v>0</v>
          </cell>
          <cell r="U129">
            <v>171.25</v>
          </cell>
          <cell r="W129">
            <v>99.5</v>
          </cell>
          <cell r="X129">
            <v>99.5</v>
          </cell>
          <cell r="Z129">
            <v>606.11500000000001</v>
          </cell>
          <cell r="AB129">
            <v>0</v>
          </cell>
          <cell r="AD129">
            <v>976.36500000000001</v>
          </cell>
          <cell r="AF129">
            <v>16.248000000000001</v>
          </cell>
          <cell r="AH129">
            <v>0</v>
          </cell>
          <cell r="AJ129">
            <v>16.248000000000001</v>
          </cell>
          <cell r="AL129">
            <v>1854</v>
          </cell>
          <cell r="AN129">
            <v>0</v>
          </cell>
          <cell r="AP129">
            <v>1870.248</v>
          </cell>
          <cell r="AR129">
            <v>644.87900000000002</v>
          </cell>
          <cell r="AT129">
            <v>3532.8629999999998</v>
          </cell>
          <cell r="AV129">
            <v>0</v>
          </cell>
          <cell r="AX129">
            <v>3532.8629999999998</v>
          </cell>
          <cell r="AY129">
            <v>0</v>
          </cell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  <cell r="HJ129" t="str">
            <v>{EDIT}{HOME}{R 1}{DELETE 1}~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131" t="str">
            <v>Total curr.ass.</v>
          </cell>
          <cell r="C131">
            <v>-13596.281999999999</v>
          </cell>
          <cell r="E131">
            <v>18208.349999999999</v>
          </cell>
          <cell r="G131">
            <v>-5030.1838852202718</v>
          </cell>
          <cell r="I131">
            <v>-418.11588522027131</v>
          </cell>
          <cell r="M131">
            <v>169.81310096153845</v>
          </cell>
          <cell r="O131">
            <v>6483</v>
          </cell>
          <cell r="Q131">
            <v>6436.74</v>
          </cell>
          <cell r="S131">
            <v>-15.269</v>
          </cell>
          <cell r="U131">
            <v>6421.4709999999995</v>
          </cell>
          <cell r="W131">
            <v>1091</v>
          </cell>
          <cell r="X131">
            <v>1127.5</v>
          </cell>
          <cell r="Z131">
            <v>678.98699999999997</v>
          </cell>
          <cell r="AB131">
            <v>0</v>
          </cell>
          <cell r="AD131">
            <v>9282.4580000000005</v>
          </cell>
          <cell r="AF131">
            <v>59.103000000000009</v>
          </cell>
          <cell r="AH131">
            <v>0</v>
          </cell>
          <cell r="AJ131">
            <v>59.103000000000009</v>
          </cell>
          <cell r="AL131">
            <v>2477.3249999999998</v>
          </cell>
          <cell r="AN131">
            <v>-26.103999999999999</v>
          </cell>
          <cell r="AP131">
            <v>2510.3240000000001</v>
          </cell>
          <cell r="AR131">
            <v>2470.6709999999998</v>
          </cell>
          <cell r="AT131">
            <v>20498.242215741266</v>
          </cell>
          <cell r="AV131">
            <v>-5952.0366923076926</v>
          </cell>
          <cell r="AX131">
            <v>14546.205523433573</v>
          </cell>
          <cell r="AY131">
            <v>0</v>
          </cell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133" t="str">
            <v>DEFERRED EXP.</v>
          </cell>
          <cell r="AT133">
            <v>0</v>
          </cell>
          <cell r="AX133">
            <v>0</v>
          </cell>
          <cell r="AY133">
            <v>0</v>
          </cell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  <cell r="HJ133" t="str">
            <v>{EDIT}{home}+"-"&amp;@string({end},0)&amp;" באור"~{d}</v>
          </cell>
        </row>
        <row r="134">
          <cell r="A134" t="str">
            <v>franchises</v>
          </cell>
          <cell r="C134">
            <v>36.124000000000002</v>
          </cell>
          <cell r="I134">
            <v>36.124000000000002</v>
          </cell>
          <cell r="Q134">
            <v>245.75</v>
          </cell>
          <cell r="U134">
            <v>245.75</v>
          </cell>
          <cell r="Z134">
            <v>320.80099999999999</v>
          </cell>
          <cell r="AD134">
            <v>566.55099999999993</v>
          </cell>
          <cell r="AJ134">
            <v>0</v>
          </cell>
          <cell r="AL134">
            <v>33</v>
          </cell>
          <cell r="AP134">
            <v>33</v>
          </cell>
          <cell r="AT134">
            <v>635.67499999999995</v>
          </cell>
          <cell r="AX134">
            <v>635.67499999999995</v>
          </cell>
          <cell r="AY134">
            <v>0</v>
          </cell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135" t="str">
            <v>Goodwill-(GC. &amp; G.Lines)</v>
          </cell>
          <cell r="C135">
            <v>290.52199999999999</v>
          </cell>
          <cell r="I135">
            <v>290.52199999999999</v>
          </cell>
          <cell r="U135">
            <v>0</v>
          </cell>
          <cell r="AD135">
            <v>0</v>
          </cell>
          <cell r="AJ135">
            <v>0</v>
          </cell>
          <cell r="AP135">
            <v>0</v>
          </cell>
          <cell r="AT135">
            <v>290.52199999999999</v>
          </cell>
          <cell r="AV135">
            <v>82510.197</v>
          </cell>
          <cell r="AX135">
            <v>82800.718999999997</v>
          </cell>
          <cell r="AY135">
            <v>0</v>
          </cell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136" t="str">
            <v>leashold impr.</v>
          </cell>
          <cell r="I136" t="str">
            <v xml:space="preserve"> </v>
          </cell>
          <cell r="O136">
            <v>154.5</v>
          </cell>
          <cell r="Q136">
            <v>3124.7869999999998</v>
          </cell>
          <cell r="U136">
            <v>3124.7869999999998</v>
          </cell>
          <cell r="W136">
            <v>91.5</v>
          </cell>
          <cell r="X136">
            <v>91.5</v>
          </cell>
          <cell r="AD136">
            <v>3307.7869999999998</v>
          </cell>
          <cell r="AJ136">
            <v>0</v>
          </cell>
          <cell r="AL136">
            <v>70</v>
          </cell>
          <cell r="AP136">
            <v>70</v>
          </cell>
          <cell r="AT136">
            <v>3532.2869999999998</v>
          </cell>
          <cell r="AX136">
            <v>3532.2869999999998</v>
          </cell>
          <cell r="AY136">
            <v>0</v>
          </cell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137" t="str">
            <v>fraction:l.o.+s.p.</v>
          </cell>
          <cell r="I137">
            <v>0</v>
          </cell>
          <cell r="Q137">
            <v>588</v>
          </cell>
          <cell r="U137">
            <v>588</v>
          </cell>
          <cell r="AD137">
            <v>588</v>
          </cell>
          <cell r="AJ137">
            <v>0</v>
          </cell>
          <cell r="AP137">
            <v>0</v>
          </cell>
          <cell r="AT137">
            <v>588</v>
          </cell>
          <cell r="AX137">
            <v>588</v>
          </cell>
          <cell r="AY137">
            <v>0</v>
          </cell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138" t="str">
            <v>Bezek</v>
          </cell>
          <cell r="I138">
            <v>0</v>
          </cell>
          <cell r="Q138">
            <v>3624.7669999999998</v>
          </cell>
          <cell r="U138">
            <v>3624.7669999999998</v>
          </cell>
          <cell r="AD138">
            <v>3624.7669999999998</v>
          </cell>
          <cell r="AJ138">
            <v>0</v>
          </cell>
          <cell r="AP138">
            <v>0</v>
          </cell>
          <cell r="AT138">
            <v>3624.7669999999998</v>
          </cell>
          <cell r="AX138">
            <v>3624.7669999999998</v>
          </cell>
          <cell r="AY138">
            <v>0</v>
          </cell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139" t="str">
            <v>software/other</v>
          </cell>
          <cell r="I139">
            <v>0</v>
          </cell>
          <cell r="Q139">
            <v>2032.921</v>
          </cell>
          <cell r="U139">
            <v>2032.921</v>
          </cell>
          <cell r="W139">
            <v>623</v>
          </cell>
          <cell r="X139">
            <v>623</v>
          </cell>
          <cell r="AD139">
            <v>3278.9210000000003</v>
          </cell>
          <cell r="AJ139">
            <v>0</v>
          </cell>
          <cell r="AL139">
            <v>181</v>
          </cell>
          <cell r="AN139">
            <v>0</v>
          </cell>
          <cell r="AP139">
            <v>181</v>
          </cell>
          <cell r="AR139">
            <v>0</v>
          </cell>
          <cell r="AT139">
            <v>3459.9210000000003</v>
          </cell>
          <cell r="AX139">
            <v>3459.9210000000003</v>
          </cell>
          <cell r="AY139">
            <v>0</v>
          </cell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140" t="str">
            <v>total cost</v>
          </cell>
          <cell r="C140">
            <v>326.64600000000002</v>
          </cell>
          <cell r="E140">
            <v>0</v>
          </cell>
          <cell r="G140">
            <v>0</v>
          </cell>
          <cell r="I140">
            <v>326.64600000000002</v>
          </cell>
          <cell r="O140">
            <v>154.5</v>
          </cell>
          <cell r="Q140">
            <v>9616.2250000000004</v>
          </cell>
          <cell r="S140">
            <v>0</v>
          </cell>
          <cell r="U140">
            <v>9616.2250000000004</v>
          </cell>
          <cell r="W140">
            <v>714.5</v>
          </cell>
          <cell r="X140">
            <v>714.5</v>
          </cell>
          <cell r="Z140">
            <v>320.80099999999999</v>
          </cell>
          <cell r="AB140">
            <v>0</v>
          </cell>
          <cell r="AD140">
            <v>11366.026</v>
          </cell>
          <cell r="AF140">
            <v>0</v>
          </cell>
          <cell r="AH140">
            <v>0</v>
          </cell>
          <cell r="AJ140">
            <v>0</v>
          </cell>
          <cell r="AL140">
            <v>284</v>
          </cell>
          <cell r="AN140">
            <v>0</v>
          </cell>
          <cell r="AP140">
            <v>284</v>
          </cell>
          <cell r="AR140">
            <v>0</v>
          </cell>
          <cell r="AT140">
            <v>12131.172</v>
          </cell>
          <cell r="AV140">
            <v>82510.197</v>
          </cell>
          <cell r="AX140">
            <v>94641.369000000006</v>
          </cell>
          <cell r="AY140">
            <v>0</v>
          </cell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142" t="str">
            <v>amort.O.B.</v>
          </cell>
          <cell r="I142">
            <v>0</v>
          </cell>
          <cell r="Q142" t="str">
            <v xml:space="preserve"> </v>
          </cell>
          <cell r="U142">
            <v>0</v>
          </cell>
          <cell r="AD142">
            <v>0</v>
          </cell>
          <cell r="AJ142">
            <v>0</v>
          </cell>
          <cell r="AP142">
            <v>0</v>
          </cell>
          <cell r="AT142">
            <v>0</v>
          </cell>
          <cell r="AX142">
            <v>0</v>
          </cell>
          <cell r="AY142">
            <v>0</v>
          </cell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143" t="str">
            <v>amortiz.(GOODWIL)</v>
          </cell>
          <cell r="C143">
            <v>-261.46820000000002</v>
          </cell>
          <cell r="G143">
            <v>0</v>
          </cell>
          <cell r="I143">
            <v>-261.46820000000002</v>
          </cell>
          <cell r="AD143">
            <v>0</v>
          </cell>
          <cell r="AP143">
            <v>0</v>
          </cell>
          <cell r="AT143">
            <v>-261.46820000000002</v>
          </cell>
          <cell r="AX143">
            <v>-261.46820000000002</v>
          </cell>
          <cell r="AY143">
            <v>0</v>
          </cell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144" t="str">
            <v>amortiz.</v>
          </cell>
          <cell r="C144">
            <v>-28.111999999999995</v>
          </cell>
          <cell r="E144">
            <v>0</v>
          </cell>
          <cell r="G144">
            <v>0</v>
          </cell>
          <cell r="I144">
            <v>-28.111999999999995</v>
          </cell>
          <cell r="Q144">
            <v>-3767.7370000000001</v>
          </cell>
          <cell r="U144">
            <v>-3767.7370000000001</v>
          </cell>
          <cell r="W144">
            <v>-554</v>
          </cell>
          <cell r="X144">
            <v>-554</v>
          </cell>
          <cell r="Z144">
            <v>-139</v>
          </cell>
          <cell r="AD144">
            <v>-5014.7370000000001</v>
          </cell>
          <cell r="AH144">
            <v>0</v>
          </cell>
          <cell r="AJ144">
            <v>0</v>
          </cell>
          <cell r="AL144">
            <v>-159</v>
          </cell>
          <cell r="AN144">
            <v>0</v>
          </cell>
          <cell r="AP144">
            <v>-159</v>
          </cell>
          <cell r="AR144">
            <v>0</v>
          </cell>
          <cell r="AT144">
            <v>-5201.8490000000002</v>
          </cell>
          <cell r="AV144">
            <v>0</v>
          </cell>
          <cell r="AX144">
            <v>-5201.8490000000002</v>
          </cell>
          <cell r="AY144">
            <v>0</v>
          </cell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  <cell r="HJ144" t="str">
            <v>{edit}{home}@round({end},0)~{d 1}</v>
          </cell>
        </row>
        <row r="145">
          <cell r="A145" t="str">
            <v>total</v>
          </cell>
          <cell r="C145">
            <v>37.065799999999996</v>
          </cell>
          <cell r="E145">
            <v>0</v>
          </cell>
          <cell r="G145">
            <v>0</v>
          </cell>
          <cell r="I145">
            <v>37.065799999999996</v>
          </cell>
          <cell r="O145">
            <v>154.5</v>
          </cell>
          <cell r="Q145">
            <v>5848.4880000000003</v>
          </cell>
          <cell r="S145">
            <v>0</v>
          </cell>
          <cell r="U145">
            <v>5848.4880000000003</v>
          </cell>
          <cell r="W145">
            <v>160.5</v>
          </cell>
          <cell r="X145">
            <v>160.5</v>
          </cell>
          <cell r="Z145">
            <v>181.80099999999999</v>
          </cell>
          <cell r="AB145">
            <v>0</v>
          </cell>
          <cell r="AD145">
            <v>6351.2889999999998</v>
          </cell>
          <cell r="AF145">
            <v>0</v>
          </cell>
          <cell r="AH145">
            <v>0</v>
          </cell>
          <cell r="AJ145">
            <v>0</v>
          </cell>
          <cell r="AL145">
            <v>125</v>
          </cell>
          <cell r="AN145">
            <v>0</v>
          </cell>
          <cell r="AP145">
            <v>125</v>
          </cell>
          <cell r="AR145">
            <v>0</v>
          </cell>
          <cell r="AT145">
            <v>6667.854800000001</v>
          </cell>
          <cell r="AV145">
            <v>82510.197</v>
          </cell>
          <cell r="AX145">
            <v>89178.051800000001</v>
          </cell>
          <cell r="AY145">
            <v>0</v>
          </cell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  <cell r="HJ154" t="str">
            <v>/wcs1~{r 1}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  <cell r="HJ155" t="str">
            <v>{edit}{home}+ez22/~{d}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  <cell r="HJ166" t="str">
            <v>{edit}{home}({end})*1000{D}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  <cell r="HJ247" t="str">
            <v>/rv{esc}{r 2}~~{r 2}+{l 4}+{L 2}~{D}{l 2}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אזן חברה "/>
      <sheetName val="VESTING"/>
      <sheetName val="FAS 123"/>
      <sheetName val="תזרים"/>
      <sheetName val="בדיקת גיליון"/>
      <sheetName val="אחוד"/>
      <sheetName val="פקודות נוספות"/>
      <sheetName val="הון מניות"/>
      <sheetName val="מיסים נדחים"/>
      <sheetName val="U-SOFT"/>
      <sheetName val="השקעה - IPEX"/>
      <sheetName val="השקעה - קומפרו"/>
      <sheetName val="השקעה  - ISI"/>
      <sheetName val="גלעד"/>
      <sheetName val="השקעה - usa"/>
      <sheetName val="SOLU"/>
      <sheetName val="השקעה  בנס ATL"/>
      <sheetName val="USA"/>
      <sheetName val="NESS MATAH"/>
      <sheetName val="מעגל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A1" t="str">
            <v>COMPANY NAME:</v>
          </cell>
          <cell r="B1" t="str">
            <v>USOFT</v>
          </cell>
        </row>
        <row r="4">
          <cell r="C4" t="str">
            <v>NIS</v>
          </cell>
        </row>
        <row r="5">
          <cell r="C5" t="str">
            <v>NLG</v>
          </cell>
          <cell r="D5" t="str">
            <v>NIS</v>
          </cell>
        </row>
        <row r="7">
          <cell r="A7" t="str">
            <v>CASH</v>
          </cell>
          <cell r="B7" t="str">
            <v>Cash and Cash equivalents</v>
          </cell>
          <cell r="D7">
            <v>0</v>
          </cell>
        </row>
        <row r="8">
          <cell r="B8" t="str">
            <v>Deposits</v>
          </cell>
          <cell r="D8">
            <v>0</v>
          </cell>
        </row>
        <row r="9">
          <cell r="B9" t="str">
            <v>Total</v>
          </cell>
          <cell r="C9">
            <v>0</v>
          </cell>
          <cell r="D9">
            <v>0</v>
          </cell>
        </row>
        <row r="10">
          <cell r="D10">
            <v>0</v>
          </cell>
        </row>
        <row r="11">
          <cell r="A11" t="str">
            <v>SHORT TERM</v>
          </cell>
          <cell r="B11" t="str">
            <v>Short term deposits</v>
          </cell>
          <cell r="D11">
            <v>0</v>
          </cell>
        </row>
        <row r="12">
          <cell r="B12" t="str">
            <v>Total</v>
          </cell>
          <cell r="C12">
            <v>0</v>
          </cell>
          <cell r="D12">
            <v>0</v>
          </cell>
        </row>
        <row r="14">
          <cell r="A14" t="str">
            <v>MARKETABLE SECURITIES</v>
          </cell>
          <cell r="B14" t="str">
            <v>Equity</v>
          </cell>
          <cell r="D14">
            <v>0</v>
          </cell>
        </row>
        <row r="15">
          <cell r="B15" t="str">
            <v>Debentures</v>
          </cell>
          <cell r="D15">
            <v>0</v>
          </cell>
        </row>
        <row r="16">
          <cell r="B16" t="str">
            <v>Total</v>
          </cell>
          <cell r="C16">
            <v>0</v>
          </cell>
          <cell r="D16">
            <v>0</v>
          </cell>
        </row>
        <row r="18">
          <cell r="A18" t="str">
            <v>TRADE RECEIVABLES</v>
          </cell>
          <cell r="B18" t="str">
            <v>Trade receivables-Israeli</v>
          </cell>
          <cell r="D18">
            <v>0</v>
          </cell>
        </row>
        <row r="19">
          <cell r="B19" t="str">
            <v>Trade receivables-non Israeli</v>
          </cell>
          <cell r="C19">
            <v>3498</v>
          </cell>
          <cell r="D19">
            <v>5600</v>
          </cell>
        </row>
        <row r="20">
          <cell r="B20" t="str">
            <v>Allowance for doubtful accounts</v>
          </cell>
          <cell r="D20">
            <v>0</v>
          </cell>
        </row>
        <row r="21">
          <cell r="B21" t="str">
            <v>Unbilled receivables</v>
          </cell>
          <cell r="C21">
            <v>150</v>
          </cell>
          <cell r="D21">
            <v>240</v>
          </cell>
        </row>
        <row r="22">
          <cell r="B22" t="str">
            <v>Total</v>
          </cell>
          <cell r="C22">
            <v>3648</v>
          </cell>
          <cell r="D22">
            <v>5840</v>
          </cell>
        </row>
        <row r="24">
          <cell r="A24" t="str">
            <v>WORK IN PROGRESS</v>
          </cell>
          <cell r="B24" t="str">
            <v>Work in progress</v>
          </cell>
          <cell r="D24">
            <v>0</v>
          </cell>
        </row>
        <row r="25">
          <cell r="B25" t="str">
            <v>Total</v>
          </cell>
          <cell r="C25">
            <v>0</v>
          </cell>
          <cell r="D25">
            <v>0</v>
          </cell>
        </row>
        <row r="27">
          <cell r="A27" t="str">
            <v>INVENTORIES</v>
          </cell>
          <cell r="B27" t="str">
            <v>Inventories</v>
          </cell>
          <cell r="D27">
            <v>0</v>
          </cell>
        </row>
        <row r="28">
          <cell r="B28" t="str">
            <v>Total</v>
          </cell>
          <cell r="C28">
            <v>0</v>
          </cell>
          <cell r="D28">
            <v>0</v>
          </cell>
        </row>
        <row r="30">
          <cell r="A30" t="str">
            <v>OTHER ACCOUNTS RECEIVABLES</v>
          </cell>
          <cell r="B30" t="str">
            <v>Government authorities</v>
          </cell>
          <cell r="C30">
            <v>457</v>
          </cell>
          <cell r="D30">
            <v>732</v>
          </cell>
        </row>
        <row r="31">
          <cell r="B31" t="str">
            <v>Advances - suppliers</v>
          </cell>
          <cell r="D31">
            <v>0</v>
          </cell>
        </row>
        <row r="32">
          <cell r="B32" t="str">
            <v>Employees</v>
          </cell>
          <cell r="C32">
            <v>37</v>
          </cell>
          <cell r="D32">
            <v>59</v>
          </cell>
        </row>
        <row r="33">
          <cell r="B33" t="str">
            <v>Prepaid expenses</v>
          </cell>
          <cell r="C33">
            <v>708</v>
          </cell>
          <cell r="D33">
            <v>1134</v>
          </cell>
        </row>
        <row r="34">
          <cell r="B34" t="str">
            <v>Deferred taxes</v>
          </cell>
          <cell r="D34">
            <v>0</v>
          </cell>
        </row>
        <row r="35">
          <cell r="B35" t="str">
            <v>Others</v>
          </cell>
          <cell r="D35">
            <v>0</v>
          </cell>
        </row>
        <row r="36">
          <cell r="B36" t="str">
            <v>Total</v>
          </cell>
          <cell r="C36">
            <v>1202</v>
          </cell>
          <cell r="D36">
            <v>1925</v>
          </cell>
        </row>
        <row r="38">
          <cell r="A38" t="str">
            <v xml:space="preserve"> HIZ SUB</v>
          </cell>
          <cell r="B38" t="str">
            <v xml:space="preserve"> NESS Subsidiaries</v>
          </cell>
          <cell r="C38">
            <v>-2842</v>
          </cell>
          <cell r="D38">
            <v>-4550</v>
          </cell>
        </row>
        <row r="39">
          <cell r="B39" t="str">
            <v>Total</v>
          </cell>
          <cell r="C39">
            <v>-2842</v>
          </cell>
          <cell r="D39">
            <v>-4550</v>
          </cell>
        </row>
        <row r="41">
          <cell r="A41" t="str">
            <v>RELATED PARTIES</v>
          </cell>
          <cell r="B41" t="str">
            <v>Related parties, Net</v>
          </cell>
          <cell r="D41">
            <v>0</v>
          </cell>
        </row>
        <row r="42">
          <cell r="B42" t="str">
            <v>Total</v>
          </cell>
          <cell r="C42">
            <v>0</v>
          </cell>
          <cell r="D42">
            <v>0</v>
          </cell>
        </row>
        <row r="44">
          <cell r="A44" t="str">
            <v>INV IN SUB</v>
          </cell>
          <cell r="B44" t="str">
            <v>Affiliates</v>
          </cell>
          <cell r="D44">
            <v>0</v>
          </cell>
        </row>
        <row r="45">
          <cell r="B45" t="str">
            <v>Total</v>
          </cell>
          <cell r="C45">
            <v>0</v>
          </cell>
          <cell r="D45">
            <v>0</v>
          </cell>
        </row>
        <row r="47">
          <cell r="A47" t="str">
            <v>LONG TERM RECEIVABLES</v>
          </cell>
          <cell r="B47" t="str">
            <v>Deposits in respect of lease</v>
          </cell>
          <cell r="C47">
            <v>112</v>
          </cell>
          <cell r="D47">
            <v>179</v>
          </cell>
        </row>
        <row r="48">
          <cell r="B48" t="str">
            <v>Trade receivables</v>
          </cell>
          <cell r="D48">
            <v>0</v>
          </cell>
        </row>
        <row r="49">
          <cell r="B49" t="str">
            <v>Prepaid expensesand deposits</v>
          </cell>
          <cell r="D49">
            <v>0</v>
          </cell>
        </row>
        <row r="50">
          <cell r="B50" t="str">
            <v>Loans</v>
          </cell>
          <cell r="D50">
            <v>0</v>
          </cell>
        </row>
        <row r="51">
          <cell r="B51" t="str">
            <v>Severance pay fund</v>
          </cell>
          <cell r="D51">
            <v>0</v>
          </cell>
        </row>
        <row r="52">
          <cell r="B52" t="str">
            <v>Marketable securities</v>
          </cell>
          <cell r="D52">
            <v>0</v>
          </cell>
        </row>
        <row r="53">
          <cell r="B53" t="str">
            <v>Defered Tax</v>
          </cell>
          <cell r="D53">
            <v>0</v>
          </cell>
        </row>
        <row r="54">
          <cell r="B54" t="str">
            <v>Total</v>
          </cell>
          <cell r="C54">
            <v>112</v>
          </cell>
          <cell r="D54">
            <v>179</v>
          </cell>
        </row>
        <row r="56">
          <cell r="A56" t="str">
            <v>FIXED ASSETS - COST</v>
          </cell>
          <cell r="B56" t="str">
            <v>Computers &amp; Peripheral Device</v>
          </cell>
          <cell r="C56">
            <v>3781</v>
          </cell>
          <cell r="D56">
            <v>6053</v>
          </cell>
        </row>
        <row r="57">
          <cell r="B57" t="str">
            <v>Office Equipment</v>
          </cell>
          <cell r="C57">
            <v>881</v>
          </cell>
          <cell r="D57">
            <v>1410</v>
          </cell>
        </row>
        <row r="58">
          <cell r="B58" t="str">
            <v>vehicles</v>
          </cell>
          <cell r="C58">
            <v>21</v>
          </cell>
          <cell r="D58">
            <v>34</v>
          </cell>
        </row>
        <row r="59">
          <cell r="B59" t="str">
            <v>Improvement in rented equipment</v>
          </cell>
          <cell r="C59">
            <v>1442</v>
          </cell>
          <cell r="D59">
            <v>2309</v>
          </cell>
        </row>
        <row r="60">
          <cell r="B60" t="str">
            <v>Total</v>
          </cell>
          <cell r="C60">
            <v>6125</v>
          </cell>
          <cell r="D60">
            <v>9806</v>
          </cell>
        </row>
        <row r="62">
          <cell r="A62" t="str">
            <v>ACCUMULATED DEPRECIATION</v>
          </cell>
          <cell r="B62" t="str">
            <v>Computers &amp; Peripheral Device</v>
          </cell>
          <cell r="C62">
            <v>-2993</v>
          </cell>
          <cell r="D62">
            <v>-4792</v>
          </cell>
        </row>
        <row r="63">
          <cell r="B63" t="str">
            <v>Office Equipment</v>
          </cell>
          <cell r="C63">
            <v>-851</v>
          </cell>
          <cell r="D63">
            <v>-1362</v>
          </cell>
        </row>
        <row r="64">
          <cell r="B64" t="str">
            <v>vehicles</v>
          </cell>
          <cell r="C64">
            <v>-14</v>
          </cell>
          <cell r="D64">
            <v>-22</v>
          </cell>
        </row>
        <row r="65">
          <cell r="B65" t="str">
            <v>Improvement in rented equipment</v>
          </cell>
          <cell r="C65">
            <v>-1280</v>
          </cell>
          <cell r="D65">
            <v>-2049</v>
          </cell>
        </row>
        <row r="66">
          <cell r="B66" t="str">
            <v>Total</v>
          </cell>
          <cell r="C66">
            <v>-5138</v>
          </cell>
          <cell r="D66">
            <v>-8225</v>
          </cell>
        </row>
        <row r="68">
          <cell r="A68" t="str">
            <v>OTHER ASSETS</v>
          </cell>
          <cell r="B68" t="str">
            <v>Goodwill - Cost</v>
          </cell>
          <cell r="D68">
            <v>0</v>
          </cell>
        </row>
        <row r="69">
          <cell r="B69" t="str">
            <v>Goodwill - Amortization</v>
          </cell>
          <cell r="D69">
            <v>0</v>
          </cell>
        </row>
        <row r="70">
          <cell r="B70" t="str">
            <v>Others</v>
          </cell>
          <cell r="D70">
            <v>0</v>
          </cell>
        </row>
        <row r="71">
          <cell r="B71" t="str">
            <v>Total</v>
          </cell>
          <cell r="C71">
            <v>0</v>
          </cell>
          <cell r="D71">
            <v>0</v>
          </cell>
        </row>
        <row r="73">
          <cell r="A73" t="str">
            <v>SHORT TERM DEBTS</v>
          </cell>
          <cell r="B73" t="str">
            <v>Loans from banks</v>
          </cell>
          <cell r="D73">
            <v>0</v>
          </cell>
        </row>
        <row r="74">
          <cell r="B74" t="str">
            <v>Bank credit</v>
          </cell>
          <cell r="C74">
            <v>-1960</v>
          </cell>
          <cell r="D74">
            <v>-3138</v>
          </cell>
        </row>
        <row r="75">
          <cell r="B75" t="str">
            <v>Others</v>
          </cell>
          <cell r="D75">
            <v>0</v>
          </cell>
        </row>
        <row r="76">
          <cell r="B76" t="str">
            <v>Total</v>
          </cell>
          <cell r="C76">
            <v>-1960</v>
          </cell>
          <cell r="D76">
            <v>-3138</v>
          </cell>
        </row>
        <row r="78">
          <cell r="A78" t="str">
            <v>CURRENT MATURITIES</v>
          </cell>
          <cell r="B78" t="str">
            <v>Current maturities</v>
          </cell>
          <cell r="D78">
            <v>0</v>
          </cell>
        </row>
        <row r="79">
          <cell r="B79" t="str">
            <v>Total</v>
          </cell>
          <cell r="C79">
            <v>0</v>
          </cell>
          <cell r="D79">
            <v>0</v>
          </cell>
        </row>
        <row r="81">
          <cell r="A81" t="str">
            <v>TRADE PAYABLES</v>
          </cell>
          <cell r="B81" t="str">
            <v>Trade payables-Israeli</v>
          </cell>
          <cell r="D81">
            <v>0</v>
          </cell>
        </row>
        <row r="82">
          <cell r="B82" t="str">
            <v>Trade payables-non Israeli</v>
          </cell>
          <cell r="C82">
            <v>-1821</v>
          </cell>
          <cell r="D82">
            <v>-2915</v>
          </cell>
        </row>
        <row r="83">
          <cell r="B83" t="str">
            <v>Total</v>
          </cell>
          <cell r="C83">
            <v>-1821</v>
          </cell>
          <cell r="D83">
            <v>-2915</v>
          </cell>
        </row>
        <row r="85">
          <cell r="A85" t="str">
            <v>CUSTOMER ADVANCES</v>
          </cell>
          <cell r="B85" t="str">
            <v>Customer advances</v>
          </cell>
          <cell r="D85">
            <v>0</v>
          </cell>
        </row>
        <row r="86">
          <cell r="B86" t="str">
            <v>Total</v>
          </cell>
          <cell r="C86">
            <v>0</v>
          </cell>
          <cell r="D86">
            <v>0</v>
          </cell>
        </row>
        <row r="88">
          <cell r="A88" t="str">
            <v>OTHER ACCOUNTS PAYABLES</v>
          </cell>
          <cell r="B88" t="str">
            <v>Employees</v>
          </cell>
          <cell r="C88">
            <v>-177</v>
          </cell>
          <cell r="D88">
            <v>-283</v>
          </cell>
        </row>
        <row r="89">
          <cell r="B89" t="str">
            <v>Accrued vacation and employee benefits</v>
          </cell>
          <cell r="D89">
            <v>0</v>
          </cell>
        </row>
        <row r="90">
          <cell r="B90" t="str">
            <v>Government authorities</v>
          </cell>
          <cell r="C90">
            <v>-513</v>
          </cell>
          <cell r="D90">
            <v>-821</v>
          </cell>
        </row>
        <row r="91">
          <cell r="B91" t="str">
            <v>Accrued expenses</v>
          </cell>
          <cell r="C91">
            <v>-885</v>
          </cell>
          <cell r="D91">
            <v>-1417</v>
          </cell>
        </row>
        <row r="92">
          <cell r="B92" t="str">
            <v>Warrenty provision</v>
          </cell>
          <cell r="D92">
            <v>0</v>
          </cell>
        </row>
        <row r="93">
          <cell r="B93" t="str">
            <v>Deferred income</v>
          </cell>
          <cell r="C93">
            <v>-2868</v>
          </cell>
          <cell r="D93">
            <v>-4592</v>
          </cell>
        </row>
        <row r="94">
          <cell r="B94" t="str">
            <v>Deferred tax liabilities</v>
          </cell>
          <cell r="D94">
            <v>0</v>
          </cell>
        </row>
        <row r="95">
          <cell r="B95" t="str">
            <v xml:space="preserve">Dividend to pay </v>
          </cell>
          <cell r="D95">
            <v>0</v>
          </cell>
        </row>
        <row r="96">
          <cell r="B96" t="str">
            <v>Others</v>
          </cell>
          <cell r="C96">
            <v>-11</v>
          </cell>
          <cell r="D96">
            <v>-18</v>
          </cell>
        </row>
        <row r="97">
          <cell r="B97" t="str">
            <v>Total</v>
          </cell>
          <cell r="C97">
            <v>-4454</v>
          </cell>
          <cell r="D97">
            <v>-7131</v>
          </cell>
        </row>
        <row r="99">
          <cell r="A99" t="str">
            <v>LONG TERM LOANS</v>
          </cell>
          <cell r="B99" t="str">
            <v>Bank loans - Nis</v>
          </cell>
          <cell r="D99">
            <v>0</v>
          </cell>
        </row>
        <row r="100">
          <cell r="B100" t="str">
            <v>Bank loans - $</v>
          </cell>
          <cell r="D100">
            <v>0</v>
          </cell>
        </row>
        <row r="101">
          <cell r="B101" t="str">
            <v>Capital note</v>
          </cell>
          <cell r="D101">
            <v>0</v>
          </cell>
        </row>
        <row r="102">
          <cell r="B102" t="str">
            <v>Other loans</v>
          </cell>
          <cell r="D102">
            <v>0</v>
          </cell>
        </row>
        <row r="103">
          <cell r="B103" t="str">
            <v>Total</v>
          </cell>
          <cell r="C103">
            <v>0</v>
          </cell>
          <cell r="D103">
            <v>0</v>
          </cell>
        </row>
        <row r="105">
          <cell r="A105" t="str">
            <v>LONG TERM LIABILITIES</v>
          </cell>
          <cell r="B105" t="str">
            <v>Accrued severance pay</v>
          </cell>
          <cell r="C105">
            <v>-200</v>
          </cell>
          <cell r="D105">
            <v>-320</v>
          </cell>
        </row>
        <row r="106">
          <cell r="B106" t="str">
            <v>Deferred tax liabilities</v>
          </cell>
          <cell r="D106">
            <v>0</v>
          </cell>
        </row>
        <row r="107">
          <cell r="B107" t="str">
            <v>Total</v>
          </cell>
          <cell r="C107">
            <v>-200</v>
          </cell>
          <cell r="D107">
            <v>-320</v>
          </cell>
        </row>
        <row r="109">
          <cell r="A109" t="str">
            <v>MINORITY INTEREST</v>
          </cell>
          <cell r="B109" t="str">
            <v>Minority Interest</v>
          </cell>
          <cell r="D109">
            <v>0</v>
          </cell>
        </row>
        <row r="110">
          <cell r="B110" t="str">
            <v>Total</v>
          </cell>
        </row>
        <row r="112">
          <cell r="A112" t="str">
            <v>SHAREHOLDERS EQUITY</v>
          </cell>
          <cell r="B112" t="str">
            <v>Shares</v>
          </cell>
          <cell r="C112">
            <v>-46</v>
          </cell>
        </row>
        <row r="113">
          <cell r="B113" t="str">
            <v>Additional paid in capital</v>
          </cell>
          <cell r="C113">
            <v>-35595</v>
          </cell>
        </row>
        <row r="114">
          <cell r="B114" t="str">
            <v>Deferred Compensation</v>
          </cell>
          <cell r="D114">
            <v>0</v>
          </cell>
        </row>
        <row r="115">
          <cell r="B115" t="str">
            <v>Other Capital Reserve</v>
          </cell>
          <cell r="D115">
            <v>0</v>
          </cell>
        </row>
        <row r="116">
          <cell r="B116" t="str">
            <v>Translation adjastments</v>
          </cell>
          <cell r="C116">
            <v>-44</v>
          </cell>
          <cell r="D116">
            <v>-874</v>
          </cell>
        </row>
        <row r="117">
          <cell r="B117" t="str">
            <v>Unrealized gains - marketable securities</v>
          </cell>
          <cell r="D117">
            <v>0</v>
          </cell>
        </row>
        <row r="118">
          <cell r="B118" t="str">
            <v xml:space="preserve">Accumulated deficit </v>
          </cell>
          <cell r="C118">
            <v>40353</v>
          </cell>
          <cell r="D118">
            <v>8287</v>
          </cell>
        </row>
        <row r="119">
          <cell r="B119" t="str">
            <v>Accumulated deficit - for the period</v>
          </cell>
          <cell r="C119">
            <v>660</v>
          </cell>
          <cell r="D119">
            <v>1116</v>
          </cell>
        </row>
        <row r="120">
          <cell r="B120" t="str">
            <v>Total</v>
          </cell>
          <cell r="C120">
            <v>5328</v>
          </cell>
          <cell r="D120">
            <v>8529</v>
          </cell>
        </row>
        <row r="122">
          <cell r="B122" t="str">
            <v>Check</v>
          </cell>
          <cell r="C122">
            <v>0</v>
          </cell>
          <cell r="D122">
            <v>0</v>
          </cell>
        </row>
        <row r="127">
          <cell r="B127" t="str">
            <v>Sales</v>
          </cell>
        </row>
        <row r="128">
          <cell r="A128" t="str">
            <v>REVENUES</v>
          </cell>
          <cell r="B128" t="str">
            <v>Revenues from IT services</v>
          </cell>
          <cell r="C128">
            <v>-8494</v>
          </cell>
          <cell r="D128">
            <v>-11865</v>
          </cell>
        </row>
        <row r="129">
          <cell r="B129" t="str">
            <v>Revenues from marketing of software products</v>
          </cell>
          <cell r="C129">
            <v>-935</v>
          </cell>
          <cell r="D129">
            <v>-1580</v>
          </cell>
        </row>
        <row r="130">
          <cell r="B130" t="str">
            <v>Revenues from software</v>
          </cell>
        </row>
        <row r="131">
          <cell r="B131" t="str">
            <v>Related parties</v>
          </cell>
          <cell r="D131">
            <v>-2489</v>
          </cell>
        </row>
        <row r="132">
          <cell r="B132" t="str">
            <v>Total</v>
          </cell>
          <cell r="C132">
            <v>-9429</v>
          </cell>
          <cell r="D132">
            <v>-15934</v>
          </cell>
        </row>
        <row r="133">
          <cell r="B133" t="str">
            <v>COGS</v>
          </cell>
        </row>
        <row r="134">
          <cell r="A134" t="str">
            <v>COST OF REVENUES</v>
          </cell>
          <cell r="B134" t="str">
            <v>Salaries and related expenses</v>
          </cell>
          <cell r="C134">
            <v>3579</v>
          </cell>
          <cell r="D134">
            <v>6048</v>
          </cell>
        </row>
        <row r="135">
          <cell r="B135" t="str">
            <v>Cars rental</v>
          </cell>
          <cell r="D135">
            <v>0</v>
          </cell>
        </row>
        <row r="136">
          <cell r="B136" t="str">
            <v>Related parties</v>
          </cell>
          <cell r="D136">
            <v>0</v>
          </cell>
        </row>
        <row r="137">
          <cell r="B137" t="str">
            <v>Building rental and maintenance</v>
          </cell>
          <cell r="C137">
            <v>396</v>
          </cell>
          <cell r="D137">
            <v>669</v>
          </cell>
        </row>
        <row r="138">
          <cell r="B138" t="str">
            <v>Depreciation</v>
          </cell>
          <cell r="C138">
            <v>353</v>
          </cell>
          <cell r="D138">
            <v>597</v>
          </cell>
        </row>
        <row r="139">
          <cell r="B139" t="str">
            <v>Materials</v>
          </cell>
          <cell r="C139">
            <v>30</v>
          </cell>
          <cell r="D139">
            <v>51</v>
          </cell>
        </row>
        <row r="140">
          <cell r="B140" t="str">
            <v>Subcontractors</v>
          </cell>
          <cell r="D140">
            <v>0</v>
          </cell>
        </row>
        <row r="141">
          <cell r="B141" t="str">
            <v>Work in progress</v>
          </cell>
          <cell r="D141">
            <v>0</v>
          </cell>
        </row>
        <row r="142">
          <cell r="B142" t="str">
            <v>Others</v>
          </cell>
          <cell r="C142">
            <v>44</v>
          </cell>
          <cell r="D142">
            <v>74</v>
          </cell>
        </row>
        <row r="143">
          <cell r="B143" t="str">
            <v>Total</v>
          </cell>
          <cell r="C143">
            <v>4402</v>
          </cell>
          <cell r="D143">
            <v>7439</v>
          </cell>
        </row>
        <row r="145">
          <cell r="A145" t="str">
            <v>GP</v>
          </cell>
          <cell r="B145" t="str">
            <v>GP</v>
          </cell>
          <cell r="C145">
            <v>-5027</v>
          </cell>
          <cell r="D145">
            <v>-8495</v>
          </cell>
        </row>
        <row r="146">
          <cell r="C146">
            <v>0.53314243291971575</v>
          </cell>
          <cell r="D146">
            <v>0.53313668884147103</v>
          </cell>
        </row>
        <row r="147">
          <cell r="B147" t="str">
            <v>R&amp;D</v>
          </cell>
        </row>
        <row r="148">
          <cell r="A148" t="str">
            <v>R&amp;D</v>
          </cell>
          <cell r="B148" t="str">
            <v>Salaries and related expenses</v>
          </cell>
          <cell r="C148">
            <v>1188</v>
          </cell>
          <cell r="D148">
            <v>2008</v>
          </cell>
        </row>
        <row r="149">
          <cell r="B149" t="str">
            <v>Subcontractors</v>
          </cell>
          <cell r="D149">
            <v>0</v>
          </cell>
        </row>
        <row r="150">
          <cell r="B150" t="str">
            <v>Depreciation</v>
          </cell>
          <cell r="D150">
            <v>0</v>
          </cell>
        </row>
        <row r="151">
          <cell r="B151" t="str">
            <v>Consultation</v>
          </cell>
          <cell r="D151">
            <v>0</v>
          </cell>
        </row>
        <row r="152">
          <cell r="B152" t="str">
            <v>Others</v>
          </cell>
          <cell r="C152">
            <v>66</v>
          </cell>
          <cell r="D152">
            <v>112</v>
          </cell>
        </row>
        <row r="153">
          <cell r="B153" t="str">
            <v>Less - OCS Participation</v>
          </cell>
          <cell r="D153">
            <v>0</v>
          </cell>
        </row>
        <row r="154">
          <cell r="B154" t="str">
            <v>Total</v>
          </cell>
          <cell r="C154">
            <v>1254</v>
          </cell>
          <cell r="D154">
            <v>2120</v>
          </cell>
        </row>
        <row r="155">
          <cell r="D155">
            <v>-0.13304882640893687</v>
          </cell>
        </row>
        <row r="156">
          <cell r="A156" t="str">
            <v>S&amp;M</v>
          </cell>
          <cell r="B156" t="str">
            <v>Salaries and related expenses</v>
          </cell>
          <cell r="C156">
            <v>1009</v>
          </cell>
          <cell r="D156">
            <v>1705</v>
          </cell>
        </row>
        <row r="157">
          <cell r="B157" t="str">
            <v>Depreciation</v>
          </cell>
          <cell r="D157">
            <v>0</v>
          </cell>
        </row>
        <row r="158">
          <cell r="B158" t="str">
            <v>Traveling Abroad</v>
          </cell>
          <cell r="C158">
            <v>228</v>
          </cell>
          <cell r="D158">
            <v>385</v>
          </cell>
        </row>
        <row r="159">
          <cell r="B159" t="str">
            <v>Advertisment</v>
          </cell>
          <cell r="C159">
            <v>65</v>
          </cell>
          <cell r="D159">
            <v>110</v>
          </cell>
        </row>
        <row r="160">
          <cell r="B160" t="str">
            <v>Others</v>
          </cell>
          <cell r="C160">
            <v>486</v>
          </cell>
          <cell r="D160">
            <v>821</v>
          </cell>
        </row>
        <row r="161">
          <cell r="B161" t="str">
            <v>Less - Government Marketing Participation</v>
          </cell>
          <cell r="D161">
            <v>0</v>
          </cell>
        </row>
        <row r="162">
          <cell r="B162" t="str">
            <v>Total</v>
          </cell>
          <cell r="C162">
            <v>1788</v>
          </cell>
          <cell r="D162">
            <v>3021</v>
          </cell>
        </row>
        <row r="164">
          <cell r="A164" t="str">
            <v>G&amp;A</v>
          </cell>
          <cell r="B164" t="str">
            <v>Salaries and related expenses</v>
          </cell>
          <cell r="C164">
            <v>832</v>
          </cell>
          <cell r="D164">
            <v>1406</v>
          </cell>
        </row>
        <row r="165">
          <cell r="B165" t="str">
            <v>Cars rental</v>
          </cell>
          <cell r="D165">
            <v>0</v>
          </cell>
        </row>
        <row r="166">
          <cell r="B166" t="str">
            <v>Equipment Maintenance</v>
          </cell>
          <cell r="C166">
            <v>449</v>
          </cell>
          <cell r="D166">
            <v>759</v>
          </cell>
        </row>
        <row r="167">
          <cell r="B167" t="str">
            <v>Traveling Abroad</v>
          </cell>
          <cell r="C167">
            <v>98</v>
          </cell>
          <cell r="D167">
            <v>166</v>
          </cell>
        </row>
        <row r="168">
          <cell r="B168" t="str">
            <v>Depreciation</v>
          </cell>
          <cell r="D168">
            <v>0</v>
          </cell>
        </row>
        <row r="169">
          <cell r="B169" t="str">
            <v>Part in the par com</v>
          </cell>
          <cell r="D169">
            <v>0</v>
          </cell>
        </row>
        <row r="170">
          <cell r="B170" t="str">
            <v>Management Fee</v>
          </cell>
          <cell r="D170">
            <v>0</v>
          </cell>
        </row>
        <row r="171">
          <cell r="B171" t="str">
            <v>Doubtful Debt Provision Expenses</v>
          </cell>
          <cell r="D171">
            <v>0</v>
          </cell>
        </row>
        <row r="172">
          <cell r="B172" t="str">
            <v>Others</v>
          </cell>
          <cell r="C172">
            <v>1037</v>
          </cell>
          <cell r="D172">
            <v>1752</v>
          </cell>
        </row>
        <row r="173">
          <cell r="B173" t="str">
            <v>Total</v>
          </cell>
          <cell r="C173">
            <v>2416</v>
          </cell>
          <cell r="D173">
            <v>4083</v>
          </cell>
        </row>
        <row r="174">
          <cell r="D174">
            <v>-0.2562445085979666</v>
          </cell>
        </row>
        <row r="175">
          <cell r="A175" t="str">
            <v>GOODWILL AMORTIZATION</v>
          </cell>
          <cell r="B175" t="str">
            <v>Goodwill amortization</v>
          </cell>
          <cell r="D175">
            <v>0</v>
          </cell>
        </row>
        <row r="176">
          <cell r="B176" t="str">
            <v>Total</v>
          </cell>
          <cell r="C176">
            <v>0</v>
          </cell>
          <cell r="D176">
            <v>0</v>
          </cell>
        </row>
        <row r="178">
          <cell r="B178" t="str">
            <v xml:space="preserve"> O.I</v>
          </cell>
          <cell r="C178">
            <v>431</v>
          </cell>
          <cell r="D178">
            <v>729</v>
          </cell>
        </row>
        <row r="180">
          <cell r="A180" t="str">
            <v>FINANCE EXPENSES/INCOME</v>
          </cell>
          <cell r="B180" t="str">
            <v>Finance expenses/income</v>
          </cell>
          <cell r="C180">
            <v>229</v>
          </cell>
          <cell r="D180">
            <v>387</v>
          </cell>
        </row>
        <row r="181">
          <cell r="B181" t="str">
            <v>Total</v>
          </cell>
          <cell r="C181">
            <v>229</v>
          </cell>
          <cell r="D181">
            <v>387</v>
          </cell>
        </row>
        <row r="183">
          <cell r="A183" t="str">
            <v>OTHER INCOME</v>
          </cell>
          <cell r="B183" t="str">
            <v>Other income</v>
          </cell>
          <cell r="D183">
            <v>0</v>
          </cell>
        </row>
        <row r="184">
          <cell r="B184" t="str">
            <v>Total</v>
          </cell>
          <cell r="C184">
            <v>0</v>
          </cell>
          <cell r="D184">
            <v>0</v>
          </cell>
        </row>
        <row r="186">
          <cell r="B186" t="str">
            <v>CurrentTax</v>
          </cell>
          <cell r="D186">
            <v>0</v>
          </cell>
        </row>
        <row r="187">
          <cell r="B187" t="str">
            <v>Defferd Tax</v>
          </cell>
          <cell r="D187">
            <v>0</v>
          </cell>
        </row>
        <row r="188">
          <cell r="A188" t="str">
            <v>TAX</v>
          </cell>
          <cell r="B188" t="str">
            <v>Others</v>
          </cell>
          <cell r="D188">
            <v>0</v>
          </cell>
        </row>
        <row r="189">
          <cell r="B189" t="str">
            <v>Total</v>
          </cell>
          <cell r="C189">
            <v>0</v>
          </cell>
          <cell r="D189">
            <v>0</v>
          </cell>
        </row>
        <row r="191">
          <cell r="A191" t="str">
            <v>EQUITY EARNINGS</v>
          </cell>
          <cell r="B191" t="str">
            <v>Equity earnings</v>
          </cell>
          <cell r="D191">
            <v>0</v>
          </cell>
        </row>
        <row r="192">
          <cell r="B192" t="str">
            <v>Total</v>
          </cell>
          <cell r="C192">
            <v>0</v>
          </cell>
          <cell r="D192">
            <v>0</v>
          </cell>
        </row>
        <row r="194">
          <cell r="A194" t="str">
            <v>MINORITY INTEREST</v>
          </cell>
          <cell r="B194" t="str">
            <v>Minority interest</v>
          </cell>
          <cell r="D194">
            <v>0</v>
          </cell>
        </row>
        <row r="195">
          <cell r="B195" t="str">
            <v>Total</v>
          </cell>
        </row>
        <row r="197">
          <cell r="B197" t="str">
            <v>NI</v>
          </cell>
          <cell r="C197">
            <v>660</v>
          </cell>
          <cell r="D197">
            <v>1116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נס מטח</v>
          </cell>
          <cell r="B1" t="str">
            <v xml:space="preserve">מחשבים </v>
          </cell>
          <cell r="C1" t="str">
            <v xml:space="preserve">ריהוט </v>
          </cell>
          <cell r="E1" t="str">
            <v xml:space="preserve">שיפורים </v>
          </cell>
          <cell r="G1" t="str">
            <v xml:space="preserve">נס ישראל </v>
          </cell>
          <cell r="H1" t="str">
            <v xml:space="preserve">מחשבים </v>
          </cell>
          <cell r="I1" t="str">
            <v xml:space="preserve">ריהוט </v>
          </cell>
          <cell r="K1" t="str">
            <v xml:space="preserve">שיפורים </v>
          </cell>
          <cell r="M1" t="str">
            <v>נס AT</v>
          </cell>
          <cell r="N1" t="str">
            <v xml:space="preserve">מחשבים </v>
          </cell>
          <cell r="O1" t="str">
            <v xml:space="preserve">ריהוט </v>
          </cell>
          <cell r="Q1" t="str">
            <v xml:space="preserve">שיפורים </v>
          </cell>
          <cell r="Y1" t="str">
            <v>BSG נס</v>
          </cell>
          <cell r="Z1" t="str">
            <v xml:space="preserve">מחשבים </v>
          </cell>
          <cell r="AA1" t="str">
            <v xml:space="preserve">ריהוט </v>
          </cell>
          <cell r="AC1" t="str">
            <v xml:space="preserve">שיפורים </v>
          </cell>
          <cell r="AE1" t="str">
            <v>VEN</v>
          </cell>
          <cell r="AF1" t="str">
            <v xml:space="preserve">מחשבים </v>
          </cell>
          <cell r="AG1" t="str">
            <v xml:space="preserve">ריהוט </v>
          </cell>
          <cell r="AI1" t="str">
            <v xml:space="preserve">שיפורים </v>
          </cell>
          <cell r="AK1" t="str">
            <v>U-SOFT</v>
          </cell>
          <cell r="AL1" t="str">
            <v xml:space="preserve">מחשבים </v>
          </cell>
          <cell r="AM1" t="str">
            <v xml:space="preserve">ריהוט </v>
          </cell>
          <cell r="AO1" t="str">
            <v xml:space="preserve">שיפורים </v>
          </cell>
          <cell r="AQ1" t="str">
            <v>ISI</v>
          </cell>
          <cell r="AR1" t="str">
            <v xml:space="preserve">מחשבים </v>
          </cell>
          <cell r="AS1" t="str">
            <v xml:space="preserve">ריהוט </v>
          </cell>
          <cell r="AU1" t="str">
            <v xml:space="preserve">שיפורים </v>
          </cell>
          <cell r="AW1" t="str">
            <v>ING</v>
          </cell>
          <cell r="AX1" t="str">
            <v xml:space="preserve">מחשבים </v>
          </cell>
          <cell r="AY1" t="str">
            <v xml:space="preserve">ריהוט </v>
          </cell>
          <cell r="BA1" t="str">
            <v xml:space="preserve">שיפורים </v>
          </cell>
          <cell r="BC1" t="str">
            <v>סה"כ</v>
          </cell>
          <cell r="BD1" t="str">
            <v xml:space="preserve">מחשבים </v>
          </cell>
          <cell r="BE1" t="str">
            <v xml:space="preserve">ריהוט </v>
          </cell>
          <cell r="BG1" t="str">
            <v xml:space="preserve">שיפורים </v>
          </cell>
          <cell r="BH1" t="str">
            <v xml:space="preserve">שיפורים </v>
          </cell>
          <cell r="BI1" t="str">
            <v xml:space="preserve">בנין </v>
          </cell>
        </row>
        <row r="2">
          <cell r="B2" t="str">
            <v>וציוד היקפי</v>
          </cell>
          <cell r="C2" t="str">
            <v>וציוד משרדי</v>
          </cell>
          <cell r="D2" t="str">
            <v>כלי רכב</v>
          </cell>
          <cell r="E2" t="str">
            <v>במושכר</v>
          </cell>
          <cell r="F2" t="str">
            <v>סה"כ</v>
          </cell>
          <cell r="H2" t="str">
            <v>וציוד היקפי</v>
          </cell>
          <cell r="I2" t="str">
            <v>וציוד משרדי</v>
          </cell>
          <cell r="J2" t="str">
            <v>כלי רכב</v>
          </cell>
          <cell r="K2" t="str">
            <v>במושכר</v>
          </cell>
          <cell r="L2" t="str">
            <v>סה"כ</v>
          </cell>
          <cell r="N2" t="str">
            <v>וציוד היקפי</v>
          </cell>
          <cell r="O2" t="str">
            <v>וציוד משרדי</v>
          </cell>
          <cell r="P2" t="str">
            <v>כלי רכב</v>
          </cell>
          <cell r="Q2" t="str">
            <v>במושכר</v>
          </cell>
          <cell r="R2" t="str">
            <v>סה"כ</v>
          </cell>
          <cell r="Z2" t="str">
            <v>וציוד היקפי</v>
          </cell>
          <cell r="AA2" t="str">
            <v>וציוד משרדי</v>
          </cell>
          <cell r="AB2" t="str">
            <v>כלי רכב</v>
          </cell>
          <cell r="AC2" t="str">
            <v>במושכר</v>
          </cell>
          <cell r="AD2" t="str">
            <v>סה"כ</v>
          </cell>
          <cell r="AF2" t="str">
            <v>וציוד היקפי</v>
          </cell>
          <cell r="AG2" t="str">
            <v>וציוד משרדי</v>
          </cell>
          <cell r="AH2" t="str">
            <v>כלי רכב</v>
          </cell>
          <cell r="AI2" t="str">
            <v>במושכר</v>
          </cell>
          <cell r="AJ2" t="str">
            <v>סה"כ</v>
          </cell>
          <cell r="AL2" t="str">
            <v>וציוד היקפי</v>
          </cell>
          <cell r="AM2" t="str">
            <v>וציוד משרדי</v>
          </cell>
          <cell r="AN2" t="str">
            <v>כלי רכב</v>
          </cell>
          <cell r="AO2" t="str">
            <v>במושכר</v>
          </cell>
          <cell r="AP2" t="str">
            <v>סה"כ</v>
          </cell>
          <cell r="AR2" t="str">
            <v>וציוד היקפי</v>
          </cell>
          <cell r="AS2" t="str">
            <v>וציוד משרדי</v>
          </cell>
          <cell r="AT2" t="str">
            <v>כלי רכב</v>
          </cell>
          <cell r="AU2" t="str">
            <v>במושכר</v>
          </cell>
          <cell r="AV2" t="str">
            <v>סה"כ</v>
          </cell>
          <cell r="AX2" t="str">
            <v>וציוד היקפי</v>
          </cell>
          <cell r="AY2" t="str">
            <v>וציוד משרדי</v>
          </cell>
          <cell r="AZ2" t="str">
            <v>כלי רכב</v>
          </cell>
          <cell r="BA2" t="str">
            <v>במושכר</v>
          </cell>
          <cell r="BB2" t="str">
            <v>סה"כ</v>
          </cell>
          <cell r="BD2" t="str">
            <v>וציוד היקפי</v>
          </cell>
          <cell r="BE2" t="str">
            <v>וציוד משרדי</v>
          </cell>
          <cell r="BF2" t="str">
            <v>כלי רכב</v>
          </cell>
          <cell r="BG2" t="str">
            <v>במושכר</v>
          </cell>
          <cell r="BH2" t="str">
            <v xml:space="preserve">במושכר </v>
          </cell>
          <cell r="BI2">
            <v>1</v>
          </cell>
          <cell r="BJ2" t="str">
            <v>סה"כ</v>
          </cell>
        </row>
        <row r="4">
          <cell r="A4" t="str">
            <v>עלות</v>
          </cell>
          <cell r="G4" t="str">
            <v>עלות</v>
          </cell>
          <cell r="M4" t="str">
            <v>עלות</v>
          </cell>
          <cell r="Y4" t="str">
            <v>עלות</v>
          </cell>
          <cell r="AE4" t="str">
            <v>עלות</v>
          </cell>
          <cell r="AK4" t="str">
            <v>עלות</v>
          </cell>
          <cell r="AQ4" t="str">
            <v>עלות</v>
          </cell>
          <cell r="AW4" t="str">
            <v>עלות</v>
          </cell>
          <cell r="BC4" t="str">
            <v>עלות</v>
          </cell>
          <cell r="BJ4">
            <v>0</v>
          </cell>
        </row>
        <row r="5">
          <cell r="A5" t="str">
            <v>עלות לתחילת התקופה</v>
          </cell>
          <cell r="B5">
            <v>440</v>
          </cell>
          <cell r="C5">
            <v>313</v>
          </cell>
          <cell r="D5">
            <v>0</v>
          </cell>
          <cell r="E5">
            <v>886</v>
          </cell>
          <cell r="F5">
            <v>1639</v>
          </cell>
          <cell r="G5" t="str">
            <v>עלות לתחילת התקופה</v>
          </cell>
          <cell r="H5">
            <v>1686</v>
          </cell>
          <cell r="I5">
            <v>961</v>
          </cell>
          <cell r="J5">
            <v>935</v>
          </cell>
          <cell r="K5">
            <v>2374</v>
          </cell>
          <cell r="L5">
            <v>5956</v>
          </cell>
          <cell r="M5" t="str">
            <v>עלות לתחילת התקופה</v>
          </cell>
          <cell r="N5">
            <v>14454</v>
          </cell>
          <cell r="O5">
            <v>4028</v>
          </cell>
          <cell r="P5">
            <v>20981</v>
          </cell>
          <cell r="Q5">
            <v>7080</v>
          </cell>
          <cell r="R5">
            <v>46543</v>
          </cell>
          <cell r="Y5" t="str">
            <v>עלות לתחילת התקופה</v>
          </cell>
          <cell r="Z5">
            <v>8181</v>
          </cell>
          <cell r="AA5">
            <v>3669</v>
          </cell>
          <cell r="AB5">
            <v>14843</v>
          </cell>
          <cell r="AC5">
            <v>3391</v>
          </cell>
          <cell r="AD5">
            <v>30084</v>
          </cell>
          <cell r="AE5" t="str">
            <v>עלות לתחילת התקופה</v>
          </cell>
          <cell r="AF5">
            <v>979</v>
          </cell>
          <cell r="AG5">
            <v>97</v>
          </cell>
          <cell r="AH5">
            <v>98</v>
          </cell>
          <cell r="AJ5">
            <v>1174</v>
          </cell>
          <cell r="AK5" t="str">
            <v>עלות לתחילת התקופה</v>
          </cell>
          <cell r="AL5">
            <v>8471</v>
          </cell>
          <cell r="AM5">
            <v>1479</v>
          </cell>
          <cell r="AN5">
            <v>36</v>
          </cell>
          <cell r="AO5">
            <v>2430</v>
          </cell>
          <cell r="AP5">
            <v>12416</v>
          </cell>
          <cell r="AQ5" t="str">
            <v>עלות לתחילת התקופה</v>
          </cell>
          <cell r="AR5">
            <v>2202</v>
          </cell>
          <cell r="AS5">
            <v>878</v>
          </cell>
          <cell r="AU5">
            <v>663</v>
          </cell>
          <cell r="AV5">
            <v>3743</v>
          </cell>
          <cell r="AW5" t="str">
            <v>עלות לתחילת התקופה</v>
          </cell>
          <cell r="AX5">
            <v>9144</v>
          </cell>
          <cell r="AY5">
            <v>1750</v>
          </cell>
          <cell r="AZ5">
            <v>769</v>
          </cell>
          <cell r="BA5">
            <v>217</v>
          </cell>
          <cell r="BB5">
            <v>11880</v>
          </cell>
          <cell r="BC5" t="str">
            <v>עלות לתחילת התקופה</v>
          </cell>
          <cell r="BD5">
            <v>46004</v>
          </cell>
          <cell r="BE5">
            <v>13235</v>
          </cell>
          <cell r="BF5">
            <v>37662</v>
          </cell>
          <cell r="BG5">
            <v>17041</v>
          </cell>
          <cell r="BH5">
            <v>405</v>
          </cell>
          <cell r="BI5">
            <v>-64</v>
          </cell>
          <cell r="BJ5">
            <v>114283</v>
          </cell>
        </row>
        <row r="6">
          <cell r="A6" t="str">
            <v>תוספות בתקופה</v>
          </cell>
          <cell r="B6">
            <v>74</v>
          </cell>
          <cell r="C6">
            <v>10</v>
          </cell>
          <cell r="F6">
            <v>84</v>
          </cell>
          <cell r="G6" t="str">
            <v>תוספות בתקופה</v>
          </cell>
          <cell r="H6">
            <v>1799</v>
          </cell>
          <cell r="I6">
            <v>216</v>
          </cell>
          <cell r="K6">
            <v>2039</v>
          </cell>
          <cell r="L6">
            <v>4054</v>
          </cell>
          <cell r="M6" t="str">
            <v>תוספות בתקופה</v>
          </cell>
          <cell r="N6">
            <v>1601</v>
          </cell>
          <cell r="O6">
            <v>559</v>
          </cell>
          <cell r="P6">
            <v>0</v>
          </cell>
          <cell r="Q6">
            <v>4681</v>
          </cell>
          <cell r="R6">
            <v>6841</v>
          </cell>
          <cell r="Y6" t="str">
            <v>תוספות בתקופה</v>
          </cell>
          <cell r="Z6">
            <v>538</v>
          </cell>
          <cell r="AA6">
            <v>135</v>
          </cell>
          <cell r="AC6">
            <v>660</v>
          </cell>
          <cell r="AD6">
            <v>1333</v>
          </cell>
          <cell r="AE6" t="str">
            <v>תוספות בתקופה</v>
          </cell>
          <cell r="AF6">
            <v>78</v>
          </cell>
          <cell r="AG6">
            <v>12</v>
          </cell>
          <cell r="AJ6">
            <v>90</v>
          </cell>
          <cell r="AK6" t="str">
            <v>תוספות בתקופה</v>
          </cell>
          <cell r="AL6">
            <v>466</v>
          </cell>
          <cell r="AM6">
            <v>10</v>
          </cell>
          <cell r="AN6">
            <v>0</v>
          </cell>
          <cell r="AO6">
            <v>25</v>
          </cell>
          <cell r="AP6">
            <v>501</v>
          </cell>
          <cell r="AQ6" t="str">
            <v>תוספות בתקופה</v>
          </cell>
          <cell r="AR6">
            <v>373</v>
          </cell>
          <cell r="AS6">
            <v>201</v>
          </cell>
          <cell r="AU6">
            <v>381</v>
          </cell>
          <cell r="AV6">
            <v>955</v>
          </cell>
          <cell r="AW6" t="str">
            <v>תוספות בתקופה</v>
          </cell>
          <cell r="AX6">
            <v>721</v>
          </cell>
          <cell r="AY6">
            <v>30</v>
          </cell>
          <cell r="BA6">
            <v>16</v>
          </cell>
          <cell r="BB6">
            <v>767</v>
          </cell>
          <cell r="BC6" t="str">
            <v>תוספות בתקופה</v>
          </cell>
          <cell r="BD6">
            <v>5650</v>
          </cell>
          <cell r="BE6">
            <v>1173</v>
          </cell>
          <cell r="BF6">
            <v>0</v>
          </cell>
          <cell r="BG6">
            <v>7802</v>
          </cell>
          <cell r="BJ6">
            <v>14625</v>
          </cell>
        </row>
        <row r="7">
          <cell r="A7" t="str">
            <v>גריעות בתקופה</v>
          </cell>
          <cell r="F7">
            <v>0</v>
          </cell>
          <cell r="G7" t="str">
            <v>גריעות בתקופה</v>
          </cell>
          <cell r="I7">
            <v>-314</v>
          </cell>
          <cell r="K7">
            <v>-841</v>
          </cell>
          <cell r="L7">
            <v>-1155</v>
          </cell>
          <cell r="M7" t="str">
            <v>גריעות בתקופה</v>
          </cell>
          <cell r="N7">
            <v>-186</v>
          </cell>
          <cell r="O7">
            <v>-65</v>
          </cell>
          <cell r="P7">
            <v>-3848</v>
          </cell>
          <cell r="Q7">
            <v>-116</v>
          </cell>
          <cell r="R7">
            <v>-4215</v>
          </cell>
          <cell r="Y7" t="str">
            <v>גריעות בתקופה</v>
          </cell>
          <cell r="Z7">
            <v>-856</v>
          </cell>
          <cell r="AA7">
            <v>-1314</v>
          </cell>
          <cell r="AB7">
            <v>-2530</v>
          </cell>
          <cell r="AC7">
            <v>-1177</v>
          </cell>
          <cell r="AD7">
            <v>-5877</v>
          </cell>
          <cell r="AE7" t="str">
            <v>גריעות בתקופה</v>
          </cell>
          <cell r="AH7">
            <v>-87</v>
          </cell>
          <cell r="AJ7">
            <v>-87</v>
          </cell>
          <cell r="AK7" t="str">
            <v>גריעות בתקופה</v>
          </cell>
          <cell r="AL7">
            <v>-2504</v>
          </cell>
          <cell r="AM7">
            <v>0</v>
          </cell>
          <cell r="AN7">
            <v>0</v>
          </cell>
          <cell r="AO7">
            <v>0</v>
          </cell>
          <cell r="AP7">
            <v>-2504</v>
          </cell>
          <cell r="AQ7" t="str">
            <v>גריעות בתקופה</v>
          </cell>
          <cell r="AR7">
            <v>-16</v>
          </cell>
          <cell r="AS7">
            <v>-4</v>
          </cell>
          <cell r="AV7">
            <v>-20</v>
          </cell>
          <cell r="AW7" t="str">
            <v>גריעות בתקופה</v>
          </cell>
          <cell r="AX7">
            <v>-4</v>
          </cell>
          <cell r="AY7">
            <v>-173</v>
          </cell>
          <cell r="AZ7">
            <v>-74</v>
          </cell>
          <cell r="BB7">
            <v>-251</v>
          </cell>
          <cell r="BC7" t="str">
            <v>גריעות בתקופה</v>
          </cell>
          <cell r="BD7">
            <v>-3566</v>
          </cell>
          <cell r="BE7">
            <v>-1870</v>
          </cell>
          <cell r="BF7">
            <v>-6539</v>
          </cell>
          <cell r="BG7">
            <v>-2134</v>
          </cell>
          <cell r="BJ7">
            <v>-14109</v>
          </cell>
        </row>
        <row r="8">
          <cell r="A8" t="str">
            <v>יתרה לסוף התקופה</v>
          </cell>
          <cell r="B8">
            <v>514</v>
          </cell>
          <cell r="C8">
            <v>323</v>
          </cell>
          <cell r="D8">
            <v>0</v>
          </cell>
          <cell r="E8">
            <v>886</v>
          </cell>
          <cell r="F8">
            <v>1723</v>
          </cell>
          <cell r="G8" t="str">
            <v>יתרה לסוף התקופה</v>
          </cell>
          <cell r="H8">
            <v>3485</v>
          </cell>
          <cell r="I8">
            <v>863</v>
          </cell>
          <cell r="J8">
            <v>935</v>
          </cell>
          <cell r="K8">
            <v>3572</v>
          </cell>
          <cell r="L8">
            <v>8855</v>
          </cell>
          <cell r="M8" t="str">
            <v>יתרה לסוף התקופה</v>
          </cell>
          <cell r="N8">
            <v>15869</v>
          </cell>
          <cell r="O8">
            <v>4522</v>
          </cell>
          <cell r="P8">
            <v>17133</v>
          </cell>
          <cell r="Q8">
            <v>11645</v>
          </cell>
          <cell r="R8">
            <v>49169</v>
          </cell>
          <cell r="Y8" t="str">
            <v>יתרה לסוף התקופה</v>
          </cell>
          <cell r="Z8">
            <v>7863</v>
          </cell>
          <cell r="AA8">
            <v>2490</v>
          </cell>
          <cell r="AB8">
            <v>12313</v>
          </cell>
          <cell r="AC8">
            <v>2874</v>
          </cell>
          <cell r="AD8">
            <v>25540</v>
          </cell>
          <cell r="AE8" t="str">
            <v>יתרה לסוף התקופה</v>
          </cell>
          <cell r="AF8">
            <v>1057</v>
          </cell>
          <cell r="AG8">
            <v>109</v>
          </cell>
          <cell r="AH8">
            <v>11</v>
          </cell>
          <cell r="AI8">
            <v>0</v>
          </cell>
          <cell r="AJ8">
            <v>1177</v>
          </cell>
          <cell r="AK8" t="str">
            <v>יתרה לסוף התקופה</v>
          </cell>
          <cell r="AL8">
            <v>6433</v>
          </cell>
          <cell r="AM8">
            <v>1489</v>
          </cell>
          <cell r="AN8">
            <v>36</v>
          </cell>
          <cell r="AO8">
            <v>2455</v>
          </cell>
          <cell r="AP8">
            <v>10413</v>
          </cell>
          <cell r="AQ8" t="str">
            <v>יתרה לסוף התקופה</v>
          </cell>
          <cell r="AR8">
            <v>2559</v>
          </cell>
          <cell r="AS8">
            <v>1075</v>
          </cell>
          <cell r="AT8">
            <v>0</v>
          </cell>
          <cell r="AU8">
            <v>1044</v>
          </cell>
          <cell r="AV8">
            <v>4678</v>
          </cell>
          <cell r="AW8" t="str">
            <v>יתרה לסוף התקופה</v>
          </cell>
          <cell r="AX8">
            <v>9861</v>
          </cell>
          <cell r="AY8">
            <v>1607</v>
          </cell>
          <cell r="AZ8">
            <v>695</v>
          </cell>
          <cell r="BA8">
            <v>233</v>
          </cell>
          <cell r="BB8">
            <v>12396</v>
          </cell>
          <cell r="BC8" t="str">
            <v>יתרה לסוף התקופה</v>
          </cell>
          <cell r="BD8">
            <v>48088</v>
          </cell>
          <cell r="BE8">
            <v>12538</v>
          </cell>
          <cell r="BF8">
            <v>31123</v>
          </cell>
          <cell r="BG8">
            <v>22709</v>
          </cell>
          <cell r="BH8">
            <v>405</v>
          </cell>
          <cell r="BI8">
            <v>-64</v>
          </cell>
          <cell r="BJ8">
            <v>114799</v>
          </cell>
        </row>
        <row r="9">
          <cell r="BB9">
            <v>12398</v>
          </cell>
        </row>
        <row r="11">
          <cell r="A11" t="str">
            <v>פחת שנצבר</v>
          </cell>
          <cell r="G11" t="str">
            <v>פחת שנצבר</v>
          </cell>
          <cell r="M11" t="str">
            <v>פחת שנצבר</v>
          </cell>
          <cell r="Y11" t="str">
            <v>פחת שנצבר</v>
          </cell>
          <cell r="AE11" t="str">
            <v>פחת שנצבר</v>
          </cell>
          <cell r="AK11" t="str">
            <v>פחת שנצבר</v>
          </cell>
          <cell r="AQ11" t="str">
            <v>פחת שנצבר</v>
          </cell>
          <cell r="AW11" t="str">
            <v>פחת שנצבר</v>
          </cell>
          <cell r="BC11" t="str">
            <v>פחת שנצבר</v>
          </cell>
        </row>
        <row r="12">
          <cell r="A12" t="str">
            <v>פחת שנצבר לתחילת התקופה</v>
          </cell>
          <cell r="B12">
            <v>-63</v>
          </cell>
          <cell r="C12">
            <v>-14</v>
          </cell>
          <cell r="E12">
            <v>-52</v>
          </cell>
          <cell r="F12">
            <v>-129</v>
          </cell>
          <cell r="G12" t="str">
            <v>פחת שנצבר לתחילת התקופה</v>
          </cell>
          <cell r="H12">
            <v>-295</v>
          </cell>
          <cell r="I12">
            <v>-60</v>
          </cell>
          <cell r="J12">
            <v>-155</v>
          </cell>
          <cell r="K12">
            <v>-126</v>
          </cell>
          <cell r="L12">
            <v>-636</v>
          </cell>
          <cell r="M12" t="str">
            <v>פחת שנצבר לתחילת התקופה</v>
          </cell>
          <cell r="N12">
            <v>-8613</v>
          </cell>
          <cell r="O12">
            <v>-1689</v>
          </cell>
          <cell r="P12">
            <v>-8506</v>
          </cell>
          <cell r="Q12">
            <v>-1534</v>
          </cell>
          <cell r="R12">
            <v>-20342</v>
          </cell>
          <cell r="Y12" t="str">
            <v>פחת שנצבר לתחילת התקופה</v>
          </cell>
          <cell r="Z12">
            <v>-4456</v>
          </cell>
          <cell r="AA12">
            <v>-661</v>
          </cell>
          <cell r="AB12">
            <v>-5626</v>
          </cell>
          <cell r="AC12">
            <v>-661</v>
          </cell>
          <cell r="AD12">
            <v>-11404</v>
          </cell>
          <cell r="AE12" t="str">
            <v>פחת שנצבר לתחילת התקופה</v>
          </cell>
          <cell r="AF12">
            <v>-52</v>
          </cell>
          <cell r="AG12">
            <v>-3</v>
          </cell>
          <cell r="AH12">
            <v>-46</v>
          </cell>
          <cell r="AJ12">
            <v>-101</v>
          </cell>
          <cell r="AK12" t="str">
            <v>פחת שנצבר לתחילת התקופה</v>
          </cell>
          <cell r="AL12">
            <v>-7243</v>
          </cell>
          <cell r="AM12">
            <v>-1429</v>
          </cell>
          <cell r="AN12">
            <v>-19</v>
          </cell>
          <cell r="AO12">
            <v>-1979</v>
          </cell>
          <cell r="AP12">
            <v>-10670</v>
          </cell>
          <cell r="AQ12" t="str">
            <v>פחת שנצבר לתחילת התקופה</v>
          </cell>
          <cell r="AR12">
            <v>-1176</v>
          </cell>
          <cell r="AS12">
            <v>-106</v>
          </cell>
          <cell r="AU12">
            <v>-77</v>
          </cell>
          <cell r="AV12">
            <v>-1359</v>
          </cell>
          <cell r="AW12" t="str">
            <v>פחת שנצבר לתחילת התקופה</v>
          </cell>
          <cell r="AX12">
            <v>-4135</v>
          </cell>
          <cell r="AY12">
            <v>-444</v>
          </cell>
          <cell r="AZ12">
            <v>-251</v>
          </cell>
          <cell r="BA12">
            <v>-217</v>
          </cell>
          <cell r="BB12">
            <v>-5047</v>
          </cell>
          <cell r="BC12" t="str">
            <v>פחת שנצבר לתחילת התקופה</v>
          </cell>
          <cell r="BD12">
            <v>-26422</v>
          </cell>
          <cell r="BE12">
            <v>-4421</v>
          </cell>
          <cell r="BF12">
            <v>-14603</v>
          </cell>
          <cell r="BG12">
            <v>-4646</v>
          </cell>
          <cell r="BJ12">
            <v>-50092</v>
          </cell>
        </row>
        <row r="13">
          <cell r="A13" t="str">
            <v>תוספות בתקופה</v>
          </cell>
          <cell r="B13">
            <v>-69</v>
          </cell>
          <cell r="C13">
            <v>-10</v>
          </cell>
          <cell r="E13">
            <v>-44</v>
          </cell>
          <cell r="F13">
            <v>-123</v>
          </cell>
          <cell r="G13" t="str">
            <v>תוספות בתקופה</v>
          </cell>
          <cell r="H13">
            <v>-348</v>
          </cell>
          <cell r="I13">
            <v>-39</v>
          </cell>
          <cell r="J13">
            <v>-70</v>
          </cell>
          <cell r="K13">
            <v>-108</v>
          </cell>
          <cell r="L13">
            <v>-565</v>
          </cell>
          <cell r="M13" t="str">
            <v>תוספות בתקופה</v>
          </cell>
          <cell r="N13">
            <v>-1345</v>
          </cell>
          <cell r="O13">
            <v>-168</v>
          </cell>
          <cell r="P13">
            <v>-1383</v>
          </cell>
          <cell r="Q13">
            <v>-410</v>
          </cell>
          <cell r="R13">
            <v>-3306</v>
          </cell>
          <cell r="Y13" t="str">
            <v>תוספות בתקופה</v>
          </cell>
          <cell r="Z13">
            <v>-733</v>
          </cell>
          <cell r="AA13">
            <v>-102</v>
          </cell>
          <cell r="AB13">
            <v>-1036</v>
          </cell>
          <cell r="AC13">
            <v>-141</v>
          </cell>
          <cell r="AD13">
            <v>-2012</v>
          </cell>
          <cell r="AE13" t="str">
            <v>תוספות בתקופה</v>
          </cell>
          <cell r="AF13">
            <v>-126</v>
          </cell>
          <cell r="AG13">
            <v>-6</v>
          </cell>
          <cell r="AH13">
            <v>-2</v>
          </cell>
          <cell r="AJ13">
            <v>-134</v>
          </cell>
          <cell r="AK13" t="str">
            <v>תוספות בתקופה</v>
          </cell>
          <cell r="AL13">
            <v>-341</v>
          </cell>
          <cell r="AM13">
            <v>-15</v>
          </cell>
          <cell r="AN13">
            <v>-5</v>
          </cell>
          <cell r="AO13">
            <v>-196</v>
          </cell>
          <cell r="AP13">
            <v>-557</v>
          </cell>
          <cell r="AQ13" t="str">
            <v>תוספות בתקופה</v>
          </cell>
          <cell r="AR13">
            <v>-225</v>
          </cell>
          <cell r="AS13">
            <v>-47</v>
          </cell>
          <cell r="AU13">
            <v>-45</v>
          </cell>
          <cell r="AV13">
            <v>-317</v>
          </cell>
          <cell r="AW13" t="str">
            <v>תוספות בתקופה</v>
          </cell>
          <cell r="AX13">
            <v>-1043</v>
          </cell>
          <cell r="AY13">
            <v>-96</v>
          </cell>
          <cell r="AZ13">
            <v>-56</v>
          </cell>
          <cell r="BB13">
            <v>-1195</v>
          </cell>
          <cell r="BC13" t="str">
            <v>תוספות בתקופה</v>
          </cell>
          <cell r="BD13">
            <v>-4262</v>
          </cell>
          <cell r="BE13">
            <v>-485</v>
          </cell>
          <cell r="BF13">
            <v>-2552</v>
          </cell>
          <cell r="BG13">
            <v>-944</v>
          </cell>
          <cell r="BJ13">
            <v>-8243</v>
          </cell>
        </row>
        <row r="14">
          <cell r="A14" t="str">
            <v>גריעות בתקופה</v>
          </cell>
          <cell r="F14">
            <v>0</v>
          </cell>
          <cell r="G14" t="str">
            <v>גריעות בתקופה</v>
          </cell>
          <cell r="I14">
            <v>36</v>
          </cell>
          <cell r="K14">
            <v>69</v>
          </cell>
          <cell r="L14">
            <v>105</v>
          </cell>
          <cell r="M14" t="str">
            <v>גריעות בתקופה</v>
          </cell>
          <cell r="N14">
            <v>139</v>
          </cell>
          <cell r="O14">
            <v>46</v>
          </cell>
          <cell r="P14">
            <v>2615</v>
          </cell>
          <cell r="Q14">
            <v>36</v>
          </cell>
          <cell r="R14">
            <v>2836</v>
          </cell>
          <cell r="Y14" t="str">
            <v>גריעות בתקופה</v>
          </cell>
          <cell r="Z14">
            <v>303</v>
          </cell>
          <cell r="AA14">
            <v>182</v>
          </cell>
          <cell r="AB14">
            <v>1701</v>
          </cell>
          <cell r="AC14">
            <v>132</v>
          </cell>
          <cell r="AD14">
            <v>2318</v>
          </cell>
          <cell r="AE14" t="str">
            <v>גריעות בתקופה</v>
          </cell>
          <cell r="AH14">
            <v>44</v>
          </cell>
          <cell r="AJ14">
            <v>44</v>
          </cell>
          <cell r="AK14" t="str">
            <v>גריעות בתקופה</v>
          </cell>
          <cell r="AL14">
            <v>2504</v>
          </cell>
          <cell r="AM14">
            <v>0</v>
          </cell>
          <cell r="AN14">
            <v>0</v>
          </cell>
          <cell r="AO14">
            <v>0</v>
          </cell>
          <cell r="AP14">
            <v>2504</v>
          </cell>
          <cell r="AQ14" t="str">
            <v>גריעות בתקופה</v>
          </cell>
          <cell r="AR14">
            <v>9</v>
          </cell>
          <cell r="AV14">
            <v>9</v>
          </cell>
          <cell r="AW14" t="str">
            <v>גריעות בתקופה</v>
          </cell>
          <cell r="AY14">
            <v>49</v>
          </cell>
          <cell r="AZ14">
            <v>35</v>
          </cell>
          <cell r="BB14">
            <v>84</v>
          </cell>
          <cell r="BC14" t="str">
            <v>גריעות בתקופה</v>
          </cell>
          <cell r="BD14">
            <v>2955</v>
          </cell>
          <cell r="BE14">
            <v>313</v>
          </cell>
          <cell r="BF14">
            <v>4395</v>
          </cell>
          <cell r="BG14">
            <v>237</v>
          </cell>
          <cell r="BJ14">
            <v>7900</v>
          </cell>
        </row>
        <row r="15">
          <cell r="A15" t="str">
            <v>יתרה לסוף התקופה</v>
          </cell>
          <cell r="B15">
            <v>-132</v>
          </cell>
          <cell r="C15">
            <v>-24</v>
          </cell>
          <cell r="D15">
            <v>0</v>
          </cell>
          <cell r="E15">
            <v>-96</v>
          </cell>
          <cell r="F15">
            <v>-252</v>
          </cell>
          <cell r="G15" t="str">
            <v>יתרה לסוף התקופה</v>
          </cell>
          <cell r="H15">
            <v>-643</v>
          </cell>
          <cell r="I15">
            <v>-63</v>
          </cell>
          <cell r="J15">
            <v>-225</v>
          </cell>
          <cell r="K15">
            <v>-165</v>
          </cell>
          <cell r="L15">
            <v>-1096</v>
          </cell>
          <cell r="M15" t="str">
            <v>יתרה לסוף התקופה</v>
          </cell>
          <cell r="N15">
            <v>-9819</v>
          </cell>
          <cell r="O15">
            <v>-1811</v>
          </cell>
          <cell r="P15">
            <v>-7274</v>
          </cell>
          <cell r="Q15">
            <v>-1908</v>
          </cell>
          <cell r="R15">
            <v>-20812</v>
          </cell>
          <cell r="Y15" t="str">
            <v>יתרה לסוף התקופה</v>
          </cell>
          <cell r="Z15">
            <v>-4886</v>
          </cell>
          <cell r="AA15">
            <v>-581</v>
          </cell>
          <cell r="AB15">
            <v>-4961</v>
          </cell>
          <cell r="AC15">
            <v>-670</v>
          </cell>
          <cell r="AD15">
            <v>-11098</v>
          </cell>
          <cell r="AE15" t="str">
            <v>יתרה לסוף התקופה</v>
          </cell>
          <cell r="AF15">
            <v>-178</v>
          </cell>
          <cell r="AG15">
            <v>-9</v>
          </cell>
          <cell r="AH15">
            <v>-4</v>
          </cell>
          <cell r="AI15">
            <v>0</v>
          </cell>
          <cell r="AJ15">
            <v>-191</v>
          </cell>
          <cell r="AK15" t="str">
            <v>יתרה לסוף התקופה</v>
          </cell>
          <cell r="AL15">
            <v>-5080</v>
          </cell>
          <cell r="AM15">
            <v>-1444</v>
          </cell>
          <cell r="AN15">
            <v>-24</v>
          </cell>
          <cell r="AO15">
            <v>-2175</v>
          </cell>
          <cell r="AP15">
            <v>-8723</v>
          </cell>
          <cell r="AQ15" t="str">
            <v>יתרה לסוף התקופה</v>
          </cell>
          <cell r="AR15">
            <v>-1392</v>
          </cell>
          <cell r="AS15">
            <v>-153</v>
          </cell>
          <cell r="AT15">
            <v>0</v>
          </cell>
          <cell r="AU15">
            <v>-122</v>
          </cell>
          <cell r="AV15">
            <v>-1667</v>
          </cell>
          <cell r="AW15" t="str">
            <v>יתרה לסוף התקופה</v>
          </cell>
          <cell r="AX15">
            <v>-5178</v>
          </cell>
          <cell r="AY15">
            <v>-491</v>
          </cell>
          <cell r="AZ15">
            <v>-272</v>
          </cell>
          <cell r="BA15">
            <v>-217</v>
          </cell>
          <cell r="BB15">
            <v>-6158</v>
          </cell>
          <cell r="BC15" t="str">
            <v>יתרה לסוף התקופה</v>
          </cell>
          <cell r="BD15">
            <v>-27729</v>
          </cell>
          <cell r="BE15">
            <v>-4593</v>
          </cell>
          <cell r="BF15">
            <v>-12760</v>
          </cell>
          <cell r="BG15">
            <v>-5353</v>
          </cell>
          <cell r="BJ15">
            <v>-50435</v>
          </cell>
        </row>
        <row r="16">
          <cell r="AK16" t="str">
            <v xml:space="preserve">קרן  הון </v>
          </cell>
          <cell r="AP16">
            <v>-106.61100000000079</v>
          </cell>
        </row>
        <row r="18">
          <cell r="A18" t="str">
            <v>עלות מופחתת</v>
          </cell>
          <cell r="B18">
            <v>382</v>
          </cell>
          <cell r="C18">
            <v>299</v>
          </cell>
          <cell r="D18">
            <v>0</v>
          </cell>
          <cell r="E18">
            <v>790</v>
          </cell>
          <cell r="F18">
            <v>1471</v>
          </cell>
          <cell r="G18" t="str">
            <v>עלות מופחתת</v>
          </cell>
          <cell r="H18">
            <v>2842</v>
          </cell>
          <cell r="I18">
            <v>800</v>
          </cell>
          <cell r="J18">
            <v>710</v>
          </cell>
          <cell r="K18">
            <v>3407</v>
          </cell>
          <cell r="L18">
            <v>7759</v>
          </cell>
          <cell r="M18" t="str">
            <v>עלות מופחתת</v>
          </cell>
          <cell r="N18">
            <v>6050</v>
          </cell>
          <cell r="O18">
            <v>2711</v>
          </cell>
          <cell r="P18">
            <v>9859</v>
          </cell>
          <cell r="Q18">
            <v>9737</v>
          </cell>
          <cell r="R18">
            <v>28357</v>
          </cell>
          <cell r="Y18" t="str">
            <v>עלות מופחתת</v>
          </cell>
          <cell r="Z18">
            <v>2977</v>
          </cell>
          <cell r="AA18">
            <v>1909</v>
          </cell>
          <cell r="AB18">
            <v>7352</v>
          </cell>
          <cell r="AC18">
            <v>2204</v>
          </cell>
          <cell r="AD18">
            <v>14442</v>
          </cell>
          <cell r="AE18" t="str">
            <v>עלות מופחתת</v>
          </cell>
          <cell r="AF18">
            <v>879</v>
          </cell>
          <cell r="AG18">
            <v>100</v>
          </cell>
          <cell r="AH18">
            <v>7</v>
          </cell>
          <cell r="AI18">
            <v>0</v>
          </cell>
          <cell r="AJ18">
            <v>986</v>
          </cell>
          <cell r="AK18" t="str">
            <v>עלות מופחתת</v>
          </cell>
          <cell r="AL18">
            <v>1353</v>
          </cell>
          <cell r="AM18">
            <v>45</v>
          </cell>
          <cell r="AN18">
            <v>12</v>
          </cell>
          <cell r="AO18">
            <v>280</v>
          </cell>
          <cell r="AP18">
            <v>1583.3889999999992</v>
          </cell>
          <cell r="AQ18" t="str">
            <v>עלות מופחתת</v>
          </cell>
          <cell r="AR18">
            <v>1167</v>
          </cell>
          <cell r="AS18">
            <v>922</v>
          </cell>
          <cell r="AT18">
            <v>0</v>
          </cell>
          <cell r="AU18">
            <v>922</v>
          </cell>
          <cell r="AV18">
            <v>3011</v>
          </cell>
          <cell r="AW18" t="str">
            <v>עלות מופחתת</v>
          </cell>
          <cell r="AX18">
            <v>4683</v>
          </cell>
          <cell r="AY18">
            <v>1116</v>
          </cell>
          <cell r="AZ18">
            <v>423</v>
          </cell>
          <cell r="BA18">
            <v>16</v>
          </cell>
          <cell r="BB18">
            <v>6238</v>
          </cell>
          <cell r="BC18" t="str">
            <v>עלות מופחתת</v>
          </cell>
          <cell r="BD18">
            <v>20359</v>
          </cell>
          <cell r="BE18">
            <v>7945</v>
          </cell>
          <cell r="BF18">
            <v>18363</v>
          </cell>
          <cell r="BG18">
            <v>17356</v>
          </cell>
          <cell r="BI18">
            <v>-64</v>
          </cell>
          <cell r="BJ18">
            <v>64364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גיליון1"/>
      <sheetName val="הסברים "/>
      <sheetName val="מאזני הרכבה(לא לשמוש)"/>
      <sheetName val="תזרים  הרכבה+מעגלים"/>
      <sheetName val="גיליון ההרכבה "/>
      <sheetName val="הוצאותמראש לשלם "/>
      <sheetName val="פנ (לא לשמוש)"/>
      <sheetName val="הון מניות ודיבידנד"/>
      <sheetName val="מדדים ושע&quot;ח"/>
      <sheetName val="השקעה בחברה בת"/>
      <sheetName val="רכוש קבוע"/>
      <sheetName val="גיליון2"/>
      <sheetName val="רווח הון"/>
      <sheetName val="מס צפוי2000"/>
      <sheetName val="חוזים בינחברתיים "/>
      <sheetName val="עסקאות בינחברתיות "/>
      <sheetName val="סבירות מימון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2">
          <cell r="C22">
            <v>4.1920000000000002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ual and Charts"/>
      <sheetName val="CSP market SR10 regional prices"/>
      <sheetName val="Master List technology spli EPC"/>
      <sheetName val="Master List technology split ST"/>
      <sheetName val="CSP market by region old"/>
      <sheetName val="share technology split by count"/>
      <sheetName val="index"/>
      <sheetName val="Assumptions"/>
      <sheetName val="Basic assumptions"/>
      <sheetName val="Parameters"/>
      <sheetName val="Metadata"/>
      <sheetName val="FY2001 Budget Detail"/>
      <sheetName val="Priority Input- Budget V4"/>
      <sheetName val="HS"/>
      <sheetName val="Contracted - Not Live"/>
      <sheetName val="Salaries"/>
      <sheetName val="Manual_and_Charts"/>
      <sheetName val="CSP_market_SR10_regional_prices"/>
      <sheetName val="Master_List_technology_spli_EPC"/>
      <sheetName val="Master_List_technology_split_ST"/>
      <sheetName val="CSP_market_by_region_old"/>
      <sheetName val="share_technology_split_by_count"/>
      <sheetName val="Basic_assumptions"/>
      <sheetName val="Sheet1"/>
    </sheetNames>
    <sheetDataSet>
      <sheetData sheetId="0" refreshError="1"/>
      <sheetData sheetId="1">
        <row r="94">
          <cell r="B94">
            <v>2007</v>
          </cell>
        </row>
      </sheetData>
      <sheetData sheetId="2">
        <row r="94">
          <cell r="B94">
            <v>2007</v>
          </cell>
          <cell r="C94">
            <v>2008</v>
          </cell>
          <cell r="D94">
            <v>2009</v>
          </cell>
          <cell r="E94">
            <v>2010</v>
          </cell>
          <cell r="F94">
            <v>2011</v>
          </cell>
          <cell r="G94">
            <v>2012</v>
          </cell>
          <cell r="H94">
            <v>2013</v>
          </cell>
        </row>
        <row r="96">
          <cell r="A96" t="str">
            <v>Open</v>
          </cell>
          <cell r="B96">
            <v>0</v>
          </cell>
          <cell r="C96">
            <v>0</v>
          </cell>
          <cell r="D96">
            <v>0</v>
          </cell>
          <cell r="E96">
            <v>140</v>
          </cell>
          <cell r="F96">
            <v>1370</v>
          </cell>
          <cell r="G96">
            <v>2195</v>
          </cell>
          <cell r="H96">
            <v>2700</v>
          </cell>
        </row>
        <row r="97">
          <cell r="A97" t="str">
            <v>Dish Stirling</v>
          </cell>
          <cell r="B97">
            <v>0</v>
          </cell>
          <cell r="C97">
            <v>0.4</v>
          </cell>
          <cell r="D97">
            <v>0</v>
          </cell>
          <cell r="E97">
            <v>0</v>
          </cell>
          <cell r="F97">
            <v>150</v>
          </cell>
          <cell r="G97">
            <v>200</v>
          </cell>
          <cell r="H97">
            <v>300</v>
          </cell>
        </row>
        <row r="98">
          <cell r="A98" t="str">
            <v>Fresnel</v>
          </cell>
          <cell r="B98">
            <v>5</v>
          </cell>
          <cell r="C98">
            <v>0</v>
          </cell>
          <cell r="D98">
            <v>0</v>
          </cell>
          <cell r="E98">
            <v>100</v>
          </cell>
          <cell r="F98">
            <v>100</v>
          </cell>
          <cell r="G98">
            <v>100</v>
          </cell>
          <cell r="H98">
            <v>200</v>
          </cell>
        </row>
        <row r="99">
          <cell r="A99" t="str">
            <v>Solar Tower</v>
          </cell>
          <cell r="B99">
            <v>6</v>
          </cell>
          <cell r="C99">
            <v>141</v>
          </cell>
          <cell r="D99">
            <v>294</v>
          </cell>
          <cell r="E99">
            <v>300</v>
          </cell>
          <cell r="F99">
            <v>0</v>
          </cell>
          <cell r="G99">
            <v>0</v>
          </cell>
          <cell r="H99">
            <v>0</v>
          </cell>
        </row>
        <row r="100">
          <cell r="A100" t="str">
            <v>Parabolic Trough</v>
          </cell>
          <cell r="B100">
            <v>202</v>
          </cell>
          <cell r="C100">
            <v>891</v>
          </cell>
          <cell r="D100">
            <v>675</v>
          </cell>
          <cell r="E100">
            <v>1515</v>
          </cell>
          <cell r="F100">
            <v>830</v>
          </cell>
          <cell r="G100">
            <v>20</v>
          </cell>
          <cell r="H100">
            <v>80</v>
          </cell>
        </row>
        <row r="118">
          <cell r="B118">
            <v>2007</v>
          </cell>
          <cell r="C118">
            <v>2008</v>
          </cell>
          <cell r="D118">
            <v>2009</v>
          </cell>
          <cell r="E118">
            <v>2010</v>
          </cell>
          <cell r="F118">
            <v>2011</v>
          </cell>
          <cell r="G118">
            <v>2012</v>
          </cell>
          <cell r="H118">
            <v>2013</v>
          </cell>
        </row>
        <row r="120">
          <cell r="A120" t="str">
            <v>Open</v>
          </cell>
          <cell r="B120">
            <v>0</v>
          </cell>
          <cell r="C120">
            <v>0</v>
          </cell>
          <cell r="D120">
            <v>0</v>
          </cell>
          <cell r="E120">
            <v>70</v>
          </cell>
          <cell r="F120">
            <v>535</v>
          </cell>
          <cell r="G120">
            <v>695</v>
          </cell>
          <cell r="H120">
            <v>735</v>
          </cell>
        </row>
        <row r="121">
          <cell r="A121" t="str">
            <v>Dish Stirling</v>
          </cell>
          <cell r="B121">
            <v>0</v>
          </cell>
          <cell r="C121">
            <v>0.4</v>
          </cell>
          <cell r="D121">
            <v>0</v>
          </cell>
          <cell r="E121">
            <v>0</v>
          </cell>
          <cell r="F121">
            <v>150</v>
          </cell>
          <cell r="G121">
            <v>200</v>
          </cell>
          <cell r="H121">
            <v>300</v>
          </cell>
        </row>
        <row r="122">
          <cell r="A122" t="str">
            <v>Fresnel</v>
          </cell>
          <cell r="B122">
            <v>5</v>
          </cell>
          <cell r="C122">
            <v>0</v>
          </cell>
          <cell r="D122">
            <v>0</v>
          </cell>
          <cell r="E122">
            <v>100</v>
          </cell>
          <cell r="F122">
            <v>100</v>
          </cell>
          <cell r="G122">
            <v>100</v>
          </cell>
          <cell r="H122">
            <v>200</v>
          </cell>
        </row>
        <row r="123">
          <cell r="A123" t="str">
            <v>Solar Tower</v>
          </cell>
          <cell r="B123">
            <v>6</v>
          </cell>
          <cell r="C123">
            <v>141</v>
          </cell>
          <cell r="D123">
            <v>294</v>
          </cell>
          <cell r="E123">
            <v>300</v>
          </cell>
          <cell r="F123">
            <v>0</v>
          </cell>
          <cell r="G123">
            <v>0</v>
          </cell>
          <cell r="H123">
            <v>0</v>
          </cell>
        </row>
        <row r="124">
          <cell r="A124" t="str">
            <v>Parabolic Trough</v>
          </cell>
          <cell r="B124">
            <v>202</v>
          </cell>
          <cell r="C124">
            <v>891</v>
          </cell>
          <cell r="D124">
            <v>675</v>
          </cell>
          <cell r="E124">
            <v>1585</v>
          </cell>
          <cell r="F124">
            <v>1665</v>
          </cell>
          <cell r="G124">
            <v>1520</v>
          </cell>
          <cell r="H124">
            <v>2045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>
        <row r="94">
          <cell r="B94">
            <v>2007</v>
          </cell>
        </row>
      </sheetData>
      <sheetData sheetId="18">
        <row r="94">
          <cell r="B94">
            <v>2007</v>
          </cell>
        </row>
      </sheetData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market June2009 EPC"/>
      <sheetName val="Master List technology spli EPC"/>
      <sheetName val="arab countries market_July09"/>
      <sheetName val="Master List"/>
      <sheetName val="Master List technology split"/>
      <sheetName val="Evaluations master list (order)"/>
      <sheetName val="Installation per year"/>
      <sheetName val="Evaluation installation p. year"/>
      <sheetName val="Order year by techn. EPC update"/>
      <sheetName val="Order year by technology"/>
      <sheetName val="Installation year by technology"/>
      <sheetName val="combined market analysis"/>
      <sheetName val="combined market analysis COD1.5"/>
      <sheetName val="combined market analysis EPC"/>
      <sheetName val="arab countries market"/>
      <sheetName val="Mc Kinsey original data"/>
      <sheetName val="Aging FY99"/>
      <sheetName val="Sales DataBase"/>
      <sheetName val="new_market_June2009_EPC"/>
      <sheetName val="Master_List_technology_spli_EPC"/>
      <sheetName val="arab_countries_market_July09"/>
      <sheetName val="Master_List"/>
      <sheetName val="Master_List_technology_split"/>
      <sheetName val="Evaluations_master_list_(order)"/>
      <sheetName val="Installation_per_year"/>
      <sheetName val="Evaluation_installation_p__year"/>
      <sheetName val="Order_year_by_techn__EPC_update"/>
      <sheetName val="Order_year_by_technology"/>
      <sheetName val="Installation_year_by_technology"/>
      <sheetName val="combined_market_analysis"/>
      <sheetName val="combined_market_analysis_COD1_5"/>
      <sheetName val="combined_market_analysis_EPC"/>
      <sheetName val="arab_countries_market"/>
      <sheetName val="Mc_Kinsey_original_data"/>
    </sheetNames>
    <sheetDataSet>
      <sheetData sheetId="0">
        <row r="18">
          <cell r="C18">
            <v>2006</v>
          </cell>
        </row>
      </sheetData>
      <sheetData sheetId="1">
        <row r="53">
          <cell r="B53">
            <v>2008</v>
          </cell>
        </row>
      </sheetData>
      <sheetData sheetId="2">
        <row r="18">
          <cell r="C18">
            <v>2007</v>
          </cell>
        </row>
      </sheetData>
      <sheetData sheetId="3">
        <row r="19">
          <cell r="A19" t="str">
            <v>MW/a</v>
          </cell>
        </row>
      </sheetData>
      <sheetData sheetId="4">
        <row r="19">
          <cell r="A19" t="str">
            <v>MW/a</v>
          </cell>
        </row>
      </sheetData>
      <sheetData sheetId="5">
        <row r="18">
          <cell r="C18">
            <v>2006</v>
          </cell>
          <cell r="D18">
            <v>2007</v>
          </cell>
          <cell r="E18">
            <v>2008</v>
          </cell>
          <cell r="F18">
            <v>2009</v>
          </cell>
          <cell r="G18">
            <v>2010</v>
          </cell>
          <cell r="H18">
            <v>2011</v>
          </cell>
          <cell r="I18">
            <v>2012</v>
          </cell>
          <cell r="J18">
            <v>2013</v>
          </cell>
        </row>
        <row r="20">
          <cell r="B20" t="str">
            <v>RoW</v>
          </cell>
          <cell r="C20">
            <v>0</v>
          </cell>
          <cell r="D20">
            <v>0</v>
          </cell>
          <cell r="E20">
            <v>0</v>
          </cell>
          <cell r="F20">
            <v>10</v>
          </cell>
          <cell r="G20">
            <v>120</v>
          </cell>
          <cell r="H20">
            <v>200</v>
          </cell>
          <cell r="I20">
            <v>110</v>
          </cell>
          <cell r="J20">
            <v>30</v>
          </cell>
        </row>
        <row r="21">
          <cell r="B21" t="str">
            <v>Australia</v>
          </cell>
          <cell r="C21">
            <v>1</v>
          </cell>
          <cell r="D21">
            <v>0</v>
          </cell>
          <cell r="E21">
            <v>0</v>
          </cell>
          <cell r="F21">
            <v>50</v>
          </cell>
          <cell r="G21">
            <v>250</v>
          </cell>
          <cell r="H21">
            <v>150</v>
          </cell>
          <cell r="I21">
            <v>100</v>
          </cell>
          <cell r="J21">
            <v>100</v>
          </cell>
        </row>
        <row r="22">
          <cell r="B22" t="str">
            <v xml:space="preserve">India </v>
          </cell>
          <cell r="C22">
            <v>0</v>
          </cell>
          <cell r="D22">
            <v>0</v>
          </cell>
          <cell r="E22">
            <v>0</v>
          </cell>
          <cell r="F22">
            <v>100</v>
          </cell>
          <cell r="G22">
            <v>0</v>
          </cell>
          <cell r="H22">
            <v>100</v>
          </cell>
          <cell r="I22">
            <v>150</v>
          </cell>
          <cell r="J22">
            <v>200</v>
          </cell>
        </row>
        <row r="23">
          <cell r="B23" t="str">
            <v>China</v>
          </cell>
          <cell r="C23">
            <v>0</v>
          </cell>
          <cell r="D23">
            <v>0</v>
          </cell>
          <cell r="E23">
            <v>0</v>
          </cell>
          <cell r="F23">
            <v>100</v>
          </cell>
          <cell r="G23">
            <v>100</v>
          </cell>
          <cell r="H23">
            <v>100</v>
          </cell>
          <cell r="I23">
            <v>100</v>
          </cell>
          <cell r="J23">
            <v>100</v>
          </cell>
        </row>
        <row r="24">
          <cell r="B24" t="str">
            <v>other NME</v>
          </cell>
          <cell r="C24">
            <v>0</v>
          </cell>
          <cell r="D24">
            <v>0</v>
          </cell>
          <cell r="E24">
            <v>0</v>
          </cell>
          <cell r="F24">
            <v>10</v>
          </cell>
          <cell r="G24">
            <v>140</v>
          </cell>
          <cell r="H24">
            <v>200</v>
          </cell>
          <cell r="I24">
            <v>500</v>
          </cell>
          <cell r="J24">
            <v>700</v>
          </cell>
        </row>
        <row r="25">
          <cell r="B25" t="str">
            <v>UAE</v>
          </cell>
          <cell r="C25">
            <v>0</v>
          </cell>
          <cell r="D25">
            <v>0</v>
          </cell>
          <cell r="E25">
            <v>110</v>
          </cell>
          <cell r="F25">
            <v>110</v>
          </cell>
          <cell r="G25">
            <v>200</v>
          </cell>
          <cell r="H25">
            <v>100</v>
          </cell>
          <cell r="I25">
            <v>100</v>
          </cell>
          <cell r="J25">
            <v>100</v>
          </cell>
        </row>
        <row r="26">
          <cell r="B26" t="str">
            <v>Israel</v>
          </cell>
          <cell r="C26">
            <v>0</v>
          </cell>
          <cell r="D26">
            <v>6</v>
          </cell>
          <cell r="E26">
            <v>0</v>
          </cell>
          <cell r="F26">
            <v>100</v>
          </cell>
          <cell r="G26">
            <v>200</v>
          </cell>
          <cell r="H26">
            <v>150</v>
          </cell>
          <cell r="I26">
            <v>150</v>
          </cell>
          <cell r="J26">
            <v>150</v>
          </cell>
        </row>
        <row r="27">
          <cell r="B27" t="str">
            <v>North Africa</v>
          </cell>
          <cell r="C27">
            <v>0</v>
          </cell>
          <cell r="D27">
            <v>0</v>
          </cell>
          <cell r="E27">
            <v>60</v>
          </cell>
          <cell r="F27">
            <v>0</v>
          </cell>
          <cell r="G27">
            <v>50</v>
          </cell>
          <cell r="H27">
            <v>120</v>
          </cell>
          <cell r="I27">
            <v>120</v>
          </cell>
          <cell r="J27">
            <v>350</v>
          </cell>
        </row>
        <row r="28">
          <cell r="B28" t="str">
            <v>USA</v>
          </cell>
          <cell r="C28">
            <v>65</v>
          </cell>
          <cell r="D28">
            <v>5</v>
          </cell>
          <cell r="E28">
            <v>250</v>
          </cell>
          <cell r="F28">
            <v>930</v>
          </cell>
          <cell r="G28">
            <v>1120</v>
          </cell>
          <cell r="H28">
            <v>1170</v>
          </cell>
          <cell r="I28">
            <v>1350</v>
          </cell>
          <cell r="J28">
            <v>1510</v>
          </cell>
        </row>
        <row r="29">
          <cell r="B29" t="str">
            <v>Spain</v>
          </cell>
          <cell r="C29">
            <v>12</v>
          </cell>
          <cell r="D29">
            <v>202</v>
          </cell>
          <cell r="E29">
            <v>1780</v>
          </cell>
          <cell r="F29">
            <v>530</v>
          </cell>
          <cell r="G29">
            <v>370</v>
          </cell>
          <cell r="H29">
            <v>280</v>
          </cell>
          <cell r="I29">
            <v>130</v>
          </cell>
          <cell r="J29">
            <v>100</v>
          </cell>
        </row>
        <row r="49">
          <cell r="B49" t="str">
            <v>only parabolic trough</v>
          </cell>
          <cell r="C49">
            <v>2006</v>
          </cell>
          <cell r="D49">
            <v>2007</v>
          </cell>
          <cell r="E49">
            <v>2008</v>
          </cell>
          <cell r="F49">
            <v>2009</v>
          </cell>
          <cell r="G49">
            <v>2010</v>
          </cell>
          <cell r="H49">
            <v>2011</v>
          </cell>
          <cell r="I49">
            <v>2012</v>
          </cell>
          <cell r="J49">
            <v>2013</v>
          </cell>
        </row>
        <row r="51">
          <cell r="B51" t="str">
            <v>RoW</v>
          </cell>
          <cell r="C51">
            <v>0</v>
          </cell>
          <cell r="D51">
            <v>0</v>
          </cell>
          <cell r="E51">
            <v>0</v>
          </cell>
          <cell r="F51">
            <v>10</v>
          </cell>
          <cell r="G51">
            <v>110</v>
          </cell>
          <cell r="H51">
            <v>100</v>
          </cell>
          <cell r="I51">
            <v>80</v>
          </cell>
          <cell r="J51">
            <v>30</v>
          </cell>
        </row>
        <row r="52">
          <cell r="B52" t="str">
            <v>Australia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250</v>
          </cell>
          <cell r="H52">
            <v>110</v>
          </cell>
          <cell r="I52">
            <v>70</v>
          </cell>
          <cell r="J52">
            <v>70</v>
          </cell>
        </row>
        <row r="53">
          <cell r="B53" t="str">
            <v xml:space="preserve">India </v>
          </cell>
          <cell r="C53">
            <v>0</v>
          </cell>
          <cell r="D53">
            <v>0</v>
          </cell>
          <cell r="E53">
            <v>0</v>
          </cell>
          <cell r="F53">
            <v>100</v>
          </cell>
          <cell r="G53">
            <v>0</v>
          </cell>
          <cell r="H53">
            <v>100</v>
          </cell>
          <cell r="I53">
            <v>150</v>
          </cell>
          <cell r="J53">
            <v>200</v>
          </cell>
        </row>
        <row r="54">
          <cell r="B54" t="str">
            <v>China</v>
          </cell>
          <cell r="C54">
            <v>0</v>
          </cell>
          <cell r="D54">
            <v>0</v>
          </cell>
          <cell r="E54">
            <v>0</v>
          </cell>
          <cell r="F54">
            <v>100</v>
          </cell>
          <cell r="G54">
            <v>100</v>
          </cell>
          <cell r="H54">
            <v>100</v>
          </cell>
          <cell r="I54">
            <v>100</v>
          </cell>
          <cell r="J54">
            <v>100</v>
          </cell>
        </row>
        <row r="55">
          <cell r="B55" t="str">
            <v>other NME</v>
          </cell>
          <cell r="C55">
            <v>0</v>
          </cell>
          <cell r="D55">
            <v>0</v>
          </cell>
          <cell r="E55">
            <v>0</v>
          </cell>
          <cell r="F55">
            <v>10</v>
          </cell>
          <cell r="G55">
            <v>120</v>
          </cell>
          <cell r="H55">
            <v>160</v>
          </cell>
          <cell r="I55">
            <v>400</v>
          </cell>
          <cell r="J55">
            <v>570</v>
          </cell>
        </row>
        <row r="56">
          <cell r="B56" t="str">
            <v>UAE</v>
          </cell>
          <cell r="C56">
            <v>0</v>
          </cell>
          <cell r="D56">
            <v>0</v>
          </cell>
          <cell r="E56">
            <v>110</v>
          </cell>
          <cell r="F56">
            <v>110</v>
          </cell>
          <cell r="G56">
            <v>200</v>
          </cell>
          <cell r="H56">
            <v>100</v>
          </cell>
          <cell r="I56">
            <v>100</v>
          </cell>
          <cell r="J56">
            <v>100</v>
          </cell>
        </row>
        <row r="57">
          <cell r="B57" t="str">
            <v>Israel</v>
          </cell>
          <cell r="C57">
            <v>0</v>
          </cell>
          <cell r="D57">
            <v>0</v>
          </cell>
          <cell r="E57">
            <v>0</v>
          </cell>
          <cell r="F57">
            <v>50</v>
          </cell>
          <cell r="G57">
            <v>100</v>
          </cell>
          <cell r="H57">
            <v>80</v>
          </cell>
          <cell r="I57">
            <v>80</v>
          </cell>
          <cell r="J57">
            <v>80</v>
          </cell>
        </row>
        <row r="58">
          <cell r="B58" t="str">
            <v>North Africa</v>
          </cell>
          <cell r="C58">
            <v>0</v>
          </cell>
          <cell r="D58">
            <v>0</v>
          </cell>
          <cell r="E58">
            <v>60</v>
          </cell>
          <cell r="F58">
            <v>0</v>
          </cell>
          <cell r="G58">
            <v>50</v>
          </cell>
          <cell r="H58">
            <v>20</v>
          </cell>
          <cell r="I58">
            <v>20</v>
          </cell>
          <cell r="J58">
            <v>50</v>
          </cell>
        </row>
        <row r="59">
          <cell r="B59" t="str">
            <v>USA</v>
          </cell>
          <cell r="C59">
            <v>64</v>
          </cell>
          <cell r="D59">
            <v>0</v>
          </cell>
          <cell r="E59">
            <v>130</v>
          </cell>
          <cell r="F59">
            <v>460</v>
          </cell>
          <cell r="G59">
            <v>910</v>
          </cell>
          <cell r="H59">
            <v>770</v>
          </cell>
          <cell r="I59">
            <v>650</v>
          </cell>
          <cell r="J59">
            <v>590</v>
          </cell>
        </row>
        <row r="60">
          <cell r="B60" t="str">
            <v>Spain</v>
          </cell>
          <cell r="C60">
            <v>0</v>
          </cell>
          <cell r="D60">
            <v>200</v>
          </cell>
          <cell r="E60">
            <v>1710</v>
          </cell>
          <cell r="F60">
            <v>440</v>
          </cell>
          <cell r="G60">
            <v>350</v>
          </cell>
          <cell r="H60">
            <v>200</v>
          </cell>
          <cell r="I60">
            <v>100</v>
          </cell>
          <cell r="J60">
            <v>100</v>
          </cell>
        </row>
      </sheetData>
      <sheetData sheetId="6">
        <row r="19">
          <cell r="A19" t="str">
            <v>MW/a</v>
          </cell>
        </row>
      </sheetData>
      <sheetData sheetId="7">
        <row r="18">
          <cell r="C18">
            <v>2007</v>
          </cell>
          <cell r="D18">
            <v>2008</v>
          </cell>
          <cell r="E18">
            <v>2009</v>
          </cell>
          <cell r="F18">
            <v>2010</v>
          </cell>
          <cell r="G18">
            <v>2011</v>
          </cell>
          <cell r="H18">
            <v>2012</v>
          </cell>
          <cell r="I18">
            <v>2013</v>
          </cell>
          <cell r="J18">
            <v>2014</v>
          </cell>
        </row>
        <row r="20">
          <cell r="B20" t="str">
            <v>RoW</v>
          </cell>
          <cell r="C20">
            <v>0</v>
          </cell>
          <cell r="D20">
            <v>0</v>
          </cell>
          <cell r="E20">
            <v>0</v>
          </cell>
          <cell r="F20">
            <v>10</v>
          </cell>
          <cell r="G20">
            <v>20</v>
          </cell>
          <cell r="H20">
            <v>160</v>
          </cell>
          <cell r="I20">
            <v>100</v>
          </cell>
          <cell r="J20">
            <v>30</v>
          </cell>
        </row>
        <row r="21">
          <cell r="B21" t="str">
            <v>Australia</v>
          </cell>
          <cell r="C21">
            <v>1</v>
          </cell>
          <cell r="D21">
            <v>0</v>
          </cell>
          <cell r="E21">
            <v>0</v>
          </cell>
          <cell r="F21">
            <v>0</v>
          </cell>
          <cell r="G21">
            <v>40</v>
          </cell>
          <cell r="H21">
            <v>250</v>
          </cell>
          <cell r="I21">
            <v>100</v>
          </cell>
          <cell r="J21">
            <v>100</v>
          </cell>
        </row>
        <row r="22">
          <cell r="B22" t="str">
            <v xml:space="preserve">India 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100</v>
          </cell>
          <cell r="I22">
            <v>150</v>
          </cell>
          <cell r="J22">
            <v>200</v>
          </cell>
        </row>
        <row r="23">
          <cell r="B23" t="str">
            <v>China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100</v>
          </cell>
          <cell r="I23">
            <v>100</v>
          </cell>
          <cell r="J23">
            <v>100</v>
          </cell>
        </row>
        <row r="24">
          <cell r="B24" t="str">
            <v>other NME</v>
          </cell>
          <cell r="C24">
            <v>0</v>
          </cell>
          <cell r="D24">
            <v>0</v>
          </cell>
          <cell r="E24">
            <v>0</v>
          </cell>
          <cell r="F24">
            <v>10</v>
          </cell>
          <cell r="G24">
            <v>140</v>
          </cell>
          <cell r="H24">
            <v>200</v>
          </cell>
          <cell r="I24">
            <v>500</v>
          </cell>
          <cell r="J24">
            <v>620</v>
          </cell>
        </row>
        <row r="25">
          <cell r="B25" t="str">
            <v>UAE</v>
          </cell>
          <cell r="C25">
            <v>0</v>
          </cell>
          <cell r="D25">
            <v>0</v>
          </cell>
          <cell r="E25">
            <v>0</v>
          </cell>
          <cell r="F25">
            <v>110</v>
          </cell>
          <cell r="G25">
            <v>200</v>
          </cell>
          <cell r="H25">
            <v>200</v>
          </cell>
          <cell r="I25">
            <v>200</v>
          </cell>
          <cell r="J25">
            <v>200</v>
          </cell>
        </row>
        <row r="26">
          <cell r="B26" t="str">
            <v>Israel</v>
          </cell>
          <cell r="C26">
            <v>0</v>
          </cell>
          <cell r="D26">
            <v>6</v>
          </cell>
          <cell r="E26">
            <v>0</v>
          </cell>
          <cell r="F26">
            <v>0</v>
          </cell>
          <cell r="G26">
            <v>100</v>
          </cell>
          <cell r="H26">
            <v>200</v>
          </cell>
          <cell r="I26">
            <v>100</v>
          </cell>
          <cell r="J26">
            <v>100</v>
          </cell>
        </row>
        <row r="27">
          <cell r="B27" t="str">
            <v>North Africa</v>
          </cell>
          <cell r="C27">
            <v>0</v>
          </cell>
          <cell r="D27">
            <v>0</v>
          </cell>
          <cell r="E27">
            <v>20</v>
          </cell>
          <cell r="F27">
            <v>40</v>
          </cell>
          <cell r="G27">
            <v>50</v>
          </cell>
          <cell r="H27">
            <v>120</v>
          </cell>
          <cell r="I27">
            <v>120</v>
          </cell>
          <cell r="J27">
            <v>200</v>
          </cell>
        </row>
        <row r="28">
          <cell r="B28" t="str">
            <v>USA</v>
          </cell>
          <cell r="C28">
            <v>65</v>
          </cell>
          <cell r="D28">
            <v>5</v>
          </cell>
          <cell r="E28">
            <v>0</v>
          </cell>
          <cell r="F28">
            <v>300</v>
          </cell>
          <cell r="G28">
            <v>1650</v>
          </cell>
          <cell r="H28">
            <v>1190</v>
          </cell>
          <cell r="I28">
            <v>1100</v>
          </cell>
          <cell r="J28">
            <v>1200</v>
          </cell>
        </row>
        <row r="29">
          <cell r="B29" t="str">
            <v>Spain</v>
          </cell>
          <cell r="C29">
            <v>12</v>
          </cell>
          <cell r="D29">
            <v>50</v>
          </cell>
          <cell r="E29">
            <v>390</v>
          </cell>
          <cell r="F29">
            <v>1720</v>
          </cell>
          <cell r="G29">
            <v>1280</v>
          </cell>
          <cell r="H29">
            <v>650</v>
          </cell>
          <cell r="I29">
            <v>30</v>
          </cell>
          <cell r="J29">
            <v>0</v>
          </cell>
        </row>
      </sheetData>
      <sheetData sheetId="8">
        <row r="19">
          <cell r="A19" t="str">
            <v>MW/a</v>
          </cell>
        </row>
        <row r="82">
          <cell r="B82">
            <v>2008</v>
          </cell>
          <cell r="C82">
            <v>2009</v>
          </cell>
          <cell r="D82">
            <v>2010</v>
          </cell>
          <cell r="E82">
            <v>2011</v>
          </cell>
        </row>
        <row r="84">
          <cell r="A84" t="str">
            <v>open</v>
          </cell>
          <cell r="B84">
            <v>0</v>
          </cell>
          <cell r="C84">
            <v>21.841216216216115</v>
          </cell>
          <cell r="D84">
            <v>119.3100000000001</v>
          </cell>
          <cell r="E84">
            <v>132.03129770992351</v>
          </cell>
        </row>
        <row r="85">
          <cell r="A85" t="str">
            <v>Solar Chimney</v>
          </cell>
          <cell r="B85">
            <v>0</v>
          </cell>
          <cell r="C85">
            <v>0</v>
          </cell>
          <cell r="D85">
            <v>0</v>
          </cell>
          <cell r="E85">
            <v>49.045801526717561</v>
          </cell>
        </row>
        <row r="86">
          <cell r="A86" t="str">
            <v>Dish Stirling</v>
          </cell>
          <cell r="B86">
            <v>0.4</v>
          </cell>
          <cell r="C86">
            <v>14.976833976833976</v>
          </cell>
          <cell r="D86">
            <v>200</v>
          </cell>
          <cell r="E86">
            <v>274.6564885496183</v>
          </cell>
        </row>
        <row r="87">
          <cell r="A87" t="str">
            <v>Fresnel</v>
          </cell>
          <cell r="B87">
            <v>0</v>
          </cell>
          <cell r="C87">
            <v>300.53513513513514</v>
          </cell>
          <cell r="D87">
            <v>16.5</v>
          </cell>
          <cell r="E87">
            <v>98.091603053435122</v>
          </cell>
        </row>
        <row r="88">
          <cell r="A88" t="str">
            <v>Solar Tower</v>
          </cell>
          <cell r="B88">
            <v>123</v>
          </cell>
          <cell r="C88">
            <v>341.47181467181468</v>
          </cell>
          <cell r="D88">
            <v>20.000000000000004</v>
          </cell>
          <cell r="E88">
            <v>294.27480916030532</v>
          </cell>
        </row>
        <row r="89">
          <cell r="A89" t="str">
            <v>New parabolic trough</v>
          </cell>
          <cell r="B89">
            <v>941</v>
          </cell>
          <cell r="C89">
            <v>1260.675</v>
          </cell>
          <cell r="D89">
            <v>2185.69</v>
          </cell>
          <cell r="E89">
            <v>1721.9</v>
          </cell>
        </row>
      </sheetData>
      <sheetData sheetId="9">
        <row r="53">
          <cell r="B53">
            <v>2008</v>
          </cell>
          <cell r="C53">
            <v>2009</v>
          </cell>
          <cell r="D53">
            <v>2010</v>
          </cell>
          <cell r="E53">
            <v>2011</v>
          </cell>
          <cell r="F53">
            <v>2012</v>
          </cell>
          <cell r="G53">
            <v>2013</v>
          </cell>
        </row>
        <row r="55">
          <cell r="A55" t="str">
            <v>open</v>
          </cell>
          <cell r="B55">
            <v>0</v>
          </cell>
          <cell r="C55">
            <v>101.06798645480593</v>
          </cell>
          <cell r="D55">
            <v>321.07023411371239</v>
          </cell>
          <cell r="E55">
            <v>550</v>
          </cell>
          <cell r="F55">
            <v>923.06715063520869</v>
          </cell>
          <cell r="G55">
            <v>1352.0239880059969</v>
          </cell>
        </row>
        <row r="56">
          <cell r="A56" t="str">
            <v>Solar Chimney</v>
          </cell>
          <cell r="B56">
            <v>0</v>
          </cell>
          <cell r="C56">
            <v>0</v>
          </cell>
          <cell r="D56">
            <v>0</v>
          </cell>
          <cell r="E56">
            <v>50</v>
          </cell>
          <cell r="F56">
            <v>0</v>
          </cell>
          <cell r="G56">
            <v>0</v>
          </cell>
        </row>
        <row r="57">
          <cell r="A57" t="str">
            <v>Dish Stirling</v>
          </cell>
          <cell r="B57">
            <v>0.40138660828316003</v>
          </cell>
          <cell r="C57">
            <v>15.160197968220892</v>
          </cell>
          <cell r="D57">
            <v>200.66889632107024</v>
          </cell>
          <cell r="E57">
            <v>280</v>
          </cell>
          <cell r="F57">
            <v>305.989110707804</v>
          </cell>
          <cell r="G57">
            <v>500.74962518740631</v>
          </cell>
        </row>
        <row r="58">
          <cell r="A58" t="str">
            <v>Fresnel</v>
          </cell>
          <cell r="B58">
            <v>30.103995621237001</v>
          </cell>
          <cell r="C58">
            <v>273.8942432925241</v>
          </cell>
          <cell r="D58">
            <v>16.555183946488295</v>
          </cell>
          <cell r="E58">
            <v>100</v>
          </cell>
          <cell r="F58">
            <v>336.58802177858439</v>
          </cell>
          <cell r="G58">
            <v>300.44977511244377</v>
          </cell>
        </row>
        <row r="59">
          <cell r="A59" t="str">
            <v>Solar Tower</v>
          </cell>
          <cell r="B59">
            <v>160.55464331326399</v>
          </cell>
          <cell r="C59">
            <v>327.46027611357124</v>
          </cell>
          <cell r="D59">
            <v>20.066889632107024</v>
          </cell>
          <cell r="E59">
            <v>300</v>
          </cell>
          <cell r="F59">
            <v>203.99274047186935</v>
          </cell>
          <cell r="G59">
            <v>245.36731634182911</v>
          </cell>
        </row>
        <row r="60">
          <cell r="A60" t="str">
            <v>Parabolic trough</v>
          </cell>
          <cell r="B60">
            <v>2008.9399744572158</v>
          </cell>
          <cell r="C60">
            <v>1222.417296170878</v>
          </cell>
          <cell r="D60">
            <v>1991.6387959866222</v>
          </cell>
          <cell r="E60">
            <v>1290</v>
          </cell>
          <cell r="F60">
            <v>1040.3629764065336</v>
          </cell>
          <cell r="G60">
            <v>941.40929535232374</v>
          </cell>
        </row>
        <row r="82">
          <cell r="B82">
            <v>2008</v>
          </cell>
          <cell r="C82">
            <v>2009</v>
          </cell>
          <cell r="D82">
            <v>2010</v>
          </cell>
          <cell r="E82">
            <v>2011</v>
          </cell>
          <cell r="F82">
            <v>2012</v>
          </cell>
          <cell r="G82">
            <v>2013</v>
          </cell>
        </row>
        <row r="84">
          <cell r="A84" t="str">
            <v>open</v>
          </cell>
          <cell r="B84">
            <v>0</v>
          </cell>
          <cell r="C84">
            <v>62.485282625683787</v>
          </cell>
          <cell r="D84">
            <v>119.70903010033456</v>
          </cell>
          <cell r="E84">
            <v>118.09999999999985</v>
          </cell>
          <cell r="F84">
            <v>221.23012704174224</v>
          </cell>
          <cell r="G84">
            <v>423.03328335832072</v>
          </cell>
        </row>
        <row r="85">
          <cell r="A85" t="str">
            <v>Solar Chimney</v>
          </cell>
          <cell r="B85">
            <v>0</v>
          </cell>
          <cell r="C85">
            <v>0</v>
          </cell>
          <cell r="D85">
            <v>0</v>
          </cell>
          <cell r="E85">
            <v>50</v>
          </cell>
          <cell r="F85">
            <v>0</v>
          </cell>
          <cell r="G85">
            <v>0</v>
          </cell>
        </row>
        <row r="86">
          <cell r="A86" t="str">
            <v>Dish Stirling</v>
          </cell>
          <cell r="B86">
            <v>0.40138660828316003</v>
          </cell>
          <cell r="C86">
            <v>15.160197968220892</v>
          </cell>
          <cell r="D86">
            <v>200.66889632107024</v>
          </cell>
          <cell r="E86">
            <v>280</v>
          </cell>
          <cell r="F86">
            <v>305.989110707804</v>
          </cell>
          <cell r="G86">
            <v>500.74962518740642</v>
          </cell>
        </row>
        <row r="87">
          <cell r="A87" t="str">
            <v>Fresnel</v>
          </cell>
          <cell r="B87">
            <v>30.103995621237001</v>
          </cell>
          <cell r="C87">
            <v>273.8942432925241</v>
          </cell>
          <cell r="D87">
            <v>16.555183946488295</v>
          </cell>
          <cell r="E87">
            <v>100</v>
          </cell>
          <cell r="F87">
            <v>336.58802177858439</v>
          </cell>
          <cell r="G87">
            <v>300.44977511244377</v>
          </cell>
        </row>
        <row r="88">
          <cell r="A88" t="str">
            <v>Solar Tower</v>
          </cell>
          <cell r="B88">
            <v>160.55464331326399</v>
          </cell>
          <cell r="C88">
            <v>327.46027611357124</v>
          </cell>
          <cell r="D88">
            <v>20.066889632107024</v>
          </cell>
          <cell r="E88">
            <v>300</v>
          </cell>
          <cell r="F88">
            <v>203.99274047186935</v>
          </cell>
          <cell r="G88">
            <v>245.36731634182914</v>
          </cell>
        </row>
        <row r="89">
          <cell r="A89" t="str">
            <v>New parabolic trough</v>
          </cell>
          <cell r="B89">
            <v>2008.9399744572158</v>
          </cell>
          <cell r="C89">
            <v>1261</v>
          </cell>
          <cell r="D89">
            <v>2193</v>
          </cell>
          <cell r="E89">
            <v>1721.9</v>
          </cell>
          <cell r="F89">
            <v>1742.2</v>
          </cell>
          <cell r="G89">
            <v>1870.4</v>
          </cell>
        </row>
        <row r="92">
          <cell r="B92">
            <v>2008</v>
          </cell>
          <cell r="C92">
            <v>2009</v>
          </cell>
          <cell r="D92">
            <v>2010</v>
          </cell>
          <cell r="E92">
            <v>2011</v>
          </cell>
          <cell r="F92">
            <v>2012</v>
          </cell>
          <cell r="G92">
            <v>2013</v>
          </cell>
        </row>
        <row r="94">
          <cell r="A94" t="str">
            <v>open</v>
          </cell>
          <cell r="B94">
            <v>0</v>
          </cell>
          <cell r="C94">
            <v>60</v>
          </cell>
          <cell r="D94">
            <v>120</v>
          </cell>
          <cell r="E94">
            <v>120</v>
          </cell>
          <cell r="F94">
            <v>220</v>
          </cell>
          <cell r="G94">
            <v>420</v>
          </cell>
        </row>
        <row r="95">
          <cell r="A95" t="str">
            <v>Solar Chimney</v>
          </cell>
          <cell r="B95">
            <v>0</v>
          </cell>
          <cell r="C95">
            <v>0</v>
          </cell>
          <cell r="D95">
            <v>0</v>
          </cell>
          <cell r="E95">
            <v>50</v>
          </cell>
          <cell r="F95">
            <v>0</v>
          </cell>
          <cell r="G95">
            <v>0</v>
          </cell>
        </row>
        <row r="96">
          <cell r="A96" t="str">
            <v>Dish Stirling</v>
          </cell>
          <cell r="B96">
            <v>0</v>
          </cell>
          <cell r="C96">
            <v>20</v>
          </cell>
          <cell r="D96">
            <v>200</v>
          </cell>
          <cell r="E96">
            <v>280</v>
          </cell>
          <cell r="F96">
            <v>310</v>
          </cell>
          <cell r="G96">
            <v>500</v>
          </cell>
        </row>
        <row r="97">
          <cell r="A97" t="str">
            <v>Fresnel</v>
          </cell>
          <cell r="B97">
            <v>30</v>
          </cell>
          <cell r="C97">
            <v>270</v>
          </cell>
          <cell r="D97">
            <v>20</v>
          </cell>
          <cell r="E97">
            <v>100</v>
          </cell>
          <cell r="F97">
            <v>340</v>
          </cell>
          <cell r="G97">
            <v>300</v>
          </cell>
        </row>
        <row r="98">
          <cell r="A98" t="str">
            <v>Solar Tower</v>
          </cell>
          <cell r="B98">
            <v>160</v>
          </cell>
          <cell r="C98">
            <v>330</v>
          </cell>
          <cell r="D98">
            <v>20</v>
          </cell>
          <cell r="E98">
            <v>300</v>
          </cell>
          <cell r="F98">
            <v>200</v>
          </cell>
          <cell r="G98">
            <v>250</v>
          </cell>
        </row>
        <row r="99">
          <cell r="A99" t="str">
            <v>Parabolic trough</v>
          </cell>
          <cell r="B99">
            <v>2010</v>
          </cell>
          <cell r="C99">
            <v>1260</v>
          </cell>
          <cell r="D99">
            <v>2190</v>
          </cell>
          <cell r="E99">
            <v>1720</v>
          </cell>
          <cell r="F99">
            <v>1740</v>
          </cell>
          <cell r="G99">
            <v>1870</v>
          </cell>
        </row>
      </sheetData>
      <sheetData sheetId="10">
        <row r="19">
          <cell r="A19" t="str">
            <v>MW/a</v>
          </cell>
        </row>
      </sheetData>
      <sheetData sheetId="11">
        <row r="19">
          <cell r="A19" t="str">
            <v>MW/a</v>
          </cell>
        </row>
      </sheetData>
      <sheetData sheetId="12">
        <row r="19">
          <cell r="A19" t="str">
            <v>MW/a</v>
          </cell>
        </row>
      </sheetData>
      <sheetData sheetId="13">
        <row r="19">
          <cell r="A19" t="str">
            <v>MW/a</v>
          </cell>
        </row>
      </sheetData>
      <sheetData sheetId="14">
        <row r="19">
          <cell r="A19" t="str">
            <v>MW/a</v>
          </cell>
          <cell r="B19">
            <v>2008</v>
          </cell>
          <cell r="C19">
            <v>2009</v>
          </cell>
          <cell r="D19">
            <v>2010</v>
          </cell>
          <cell r="E19">
            <v>2011</v>
          </cell>
          <cell r="F19">
            <v>2012</v>
          </cell>
          <cell r="G19">
            <v>2013</v>
          </cell>
          <cell r="H19">
            <v>2014</v>
          </cell>
        </row>
        <row r="21">
          <cell r="A21" t="str">
            <v>Algeria</v>
          </cell>
          <cell r="B21">
            <v>20</v>
          </cell>
          <cell r="C21">
            <v>0</v>
          </cell>
          <cell r="D21">
            <v>0</v>
          </cell>
          <cell r="E21">
            <v>20</v>
          </cell>
          <cell r="F21">
            <v>0</v>
          </cell>
          <cell r="G21">
            <v>0</v>
          </cell>
          <cell r="H21">
            <v>50</v>
          </cell>
        </row>
        <row r="22">
          <cell r="A22" t="str">
            <v>Egypt</v>
          </cell>
          <cell r="B22">
            <v>20</v>
          </cell>
          <cell r="C22">
            <v>0</v>
          </cell>
          <cell r="D22">
            <v>0</v>
          </cell>
          <cell r="E22">
            <v>0</v>
          </cell>
          <cell r="F22">
            <v>20</v>
          </cell>
          <cell r="G22">
            <v>50</v>
          </cell>
          <cell r="H22">
            <v>50</v>
          </cell>
        </row>
        <row r="23">
          <cell r="A23" t="str">
            <v>Morocco</v>
          </cell>
          <cell r="B23">
            <v>20</v>
          </cell>
          <cell r="C23">
            <v>0</v>
          </cell>
          <cell r="D23">
            <v>50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UAE</v>
          </cell>
          <cell r="B24">
            <v>106</v>
          </cell>
          <cell r="C24">
            <v>106</v>
          </cell>
          <cell r="D24">
            <v>200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</row>
        <row r="25">
          <cell r="A25" t="str">
            <v>Libya</v>
          </cell>
          <cell r="B25">
            <v>0</v>
          </cell>
          <cell r="C25">
            <v>0</v>
          </cell>
          <cell r="D25">
            <v>0</v>
          </cell>
          <cell r="E25">
            <v>100</v>
          </cell>
          <cell r="F25">
            <v>100</v>
          </cell>
          <cell r="G25">
            <v>300</v>
          </cell>
          <cell r="H25">
            <v>300</v>
          </cell>
        </row>
        <row r="26">
          <cell r="A26" t="str">
            <v>Syria</v>
          </cell>
          <cell r="B26">
            <v>0</v>
          </cell>
          <cell r="C26">
            <v>0</v>
          </cell>
          <cell r="D26">
            <v>100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Qatar</v>
          </cell>
          <cell r="B27">
            <v>0</v>
          </cell>
          <cell r="C27">
            <v>0</v>
          </cell>
          <cell r="D27">
            <v>0</v>
          </cell>
          <cell r="E27">
            <v>200</v>
          </cell>
          <cell r="F27">
            <v>450</v>
          </cell>
          <cell r="G27">
            <v>650</v>
          </cell>
          <cell r="H27">
            <v>650</v>
          </cell>
        </row>
        <row r="28">
          <cell r="A28" t="str">
            <v>Saudi Arabia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50</v>
          </cell>
          <cell r="G28">
            <v>0</v>
          </cell>
          <cell r="H28">
            <v>50</v>
          </cell>
        </row>
        <row r="29">
          <cell r="A29" t="str">
            <v>Jordan</v>
          </cell>
          <cell r="B29">
            <v>0</v>
          </cell>
          <cell r="C29">
            <v>8.5</v>
          </cell>
          <cell r="D29">
            <v>35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Yemen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50</v>
          </cell>
          <cell r="H30">
            <v>0</v>
          </cell>
        </row>
        <row r="38">
          <cell r="A38" t="str">
            <v>bn€/a</v>
          </cell>
          <cell r="B38">
            <v>2008</v>
          </cell>
          <cell r="C38">
            <v>2009</v>
          </cell>
          <cell r="D38">
            <v>2010</v>
          </cell>
          <cell r="E38">
            <v>2011</v>
          </cell>
          <cell r="F38">
            <v>2012</v>
          </cell>
          <cell r="G38">
            <v>2013</v>
          </cell>
          <cell r="H38">
            <v>2014</v>
          </cell>
        </row>
        <row r="40">
          <cell r="A40" t="str">
            <v>Algeria</v>
          </cell>
          <cell r="B40">
            <v>6.2E-2</v>
          </cell>
          <cell r="C40">
            <v>0</v>
          </cell>
          <cell r="D40">
            <v>0</v>
          </cell>
          <cell r="E40">
            <v>5.3999999999999999E-2</v>
          </cell>
          <cell r="F40">
            <v>0</v>
          </cell>
          <cell r="G40">
            <v>0</v>
          </cell>
          <cell r="H40">
            <v>0.11</v>
          </cell>
        </row>
        <row r="41">
          <cell r="A41" t="str">
            <v>Egypt</v>
          </cell>
          <cell r="B41">
            <v>6.2E-2</v>
          </cell>
          <cell r="C41">
            <v>0</v>
          </cell>
          <cell r="D41">
            <v>0</v>
          </cell>
          <cell r="E41">
            <v>0</v>
          </cell>
          <cell r="F41">
            <v>0.05</v>
          </cell>
          <cell r="G41">
            <v>0.11749999999999999</v>
          </cell>
          <cell r="H41">
            <v>0.11</v>
          </cell>
        </row>
        <row r="42">
          <cell r="A42" t="str">
            <v>Morocco</v>
          </cell>
          <cell r="B42">
            <v>6.2E-2</v>
          </cell>
          <cell r="C42">
            <v>0</v>
          </cell>
          <cell r="D42">
            <v>0.14499999999999999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</row>
        <row r="43">
          <cell r="A43" t="str">
            <v>UAE</v>
          </cell>
          <cell r="B43">
            <v>0.3286</v>
          </cell>
          <cell r="C43">
            <v>0.318</v>
          </cell>
          <cell r="D43">
            <v>0.57999999999999996</v>
          </cell>
          <cell r="E43">
            <v>0.27</v>
          </cell>
          <cell r="F43">
            <v>0.25</v>
          </cell>
          <cell r="G43">
            <v>0.23499999999999999</v>
          </cell>
          <cell r="H43">
            <v>0.22</v>
          </cell>
        </row>
        <row r="44">
          <cell r="A44" t="str">
            <v>Libya</v>
          </cell>
          <cell r="B44">
            <v>0</v>
          </cell>
          <cell r="C44">
            <v>0</v>
          </cell>
          <cell r="D44">
            <v>0</v>
          </cell>
          <cell r="E44">
            <v>0.27</v>
          </cell>
          <cell r="F44">
            <v>0.25</v>
          </cell>
          <cell r="G44">
            <v>0.70499999999999996</v>
          </cell>
          <cell r="H44">
            <v>0.66</v>
          </cell>
        </row>
        <row r="45">
          <cell r="A45" t="str">
            <v>Syria</v>
          </cell>
          <cell r="B45">
            <v>0</v>
          </cell>
          <cell r="C45">
            <v>0</v>
          </cell>
          <cell r="D45">
            <v>0.28999999999999998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Qatar</v>
          </cell>
          <cell r="B46">
            <v>0</v>
          </cell>
          <cell r="C46">
            <v>0</v>
          </cell>
          <cell r="D46">
            <v>0</v>
          </cell>
          <cell r="E46">
            <v>0.54</v>
          </cell>
          <cell r="F46">
            <v>1.125</v>
          </cell>
          <cell r="G46">
            <v>1.5275000000000001</v>
          </cell>
          <cell r="H46">
            <v>1.43</v>
          </cell>
        </row>
        <row r="47">
          <cell r="A47" t="str">
            <v>Saudi Arabia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0.125</v>
          </cell>
          <cell r="G47">
            <v>0</v>
          </cell>
          <cell r="H47">
            <v>0.11</v>
          </cell>
        </row>
        <row r="48">
          <cell r="A48" t="str">
            <v>Jordan</v>
          </cell>
          <cell r="B48">
            <v>0</v>
          </cell>
          <cell r="C48">
            <v>2.5499999999999998E-2</v>
          </cell>
          <cell r="D48">
            <v>0.10150000000000001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A49" t="str">
            <v>Yemen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0.11749999999999999</v>
          </cell>
          <cell r="H49">
            <v>0</v>
          </cell>
        </row>
      </sheetData>
      <sheetData sheetId="15"/>
      <sheetData sheetId="16" refreshError="1"/>
      <sheetData sheetId="17" refreshError="1"/>
      <sheetData sheetId="18">
        <row r="18">
          <cell r="C18">
            <v>2006</v>
          </cell>
        </row>
      </sheetData>
      <sheetData sheetId="19">
        <row r="53">
          <cell r="B53">
            <v>2008</v>
          </cell>
        </row>
      </sheetData>
      <sheetData sheetId="20">
        <row r="18">
          <cell r="C18">
            <v>2007</v>
          </cell>
        </row>
      </sheetData>
      <sheetData sheetId="21">
        <row r="19">
          <cell r="A19" t="str">
            <v>MW/a</v>
          </cell>
        </row>
      </sheetData>
      <sheetData sheetId="22">
        <row r="19">
          <cell r="A19" t="str">
            <v>MW/a</v>
          </cell>
        </row>
      </sheetData>
      <sheetData sheetId="23">
        <row r="18">
          <cell r="C18">
            <v>2006</v>
          </cell>
        </row>
      </sheetData>
      <sheetData sheetId="24">
        <row r="19">
          <cell r="A19" t="str">
            <v>MW/a</v>
          </cell>
        </row>
      </sheetData>
      <sheetData sheetId="25">
        <row r="18">
          <cell r="C18">
            <v>2007</v>
          </cell>
        </row>
      </sheetData>
      <sheetData sheetId="26">
        <row r="19">
          <cell r="A19" t="str">
            <v>MW/a</v>
          </cell>
        </row>
      </sheetData>
      <sheetData sheetId="27">
        <row r="53">
          <cell r="B53">
            <v>2008</v>
          </cell>
        </row>
      </sheetData>
      <sheetData sheetId="28">
        <row r="19">
          <cell r="A19" t="str">
            <v>MW/a</v>
          </cell>
        </row>
      </sheetData>
      <sheetData sheetId="29">
        <row r="19">
          <cell r="A19" t="str">
            <v>MW/a</v>
          </cell>
        </row>
      </sheetData>
      <sheetData sheetId="30">
        <row r="19">
          <cell r="A19" t="str">
            <v>MW/a</v>
          </cell>
        </row>
      </sheetData>
      <sheetData sheetId="31">
        <row r="19">
          <cell r="A19" t="str">
            <v>MW/a</v>
          </cell>
        </row>
      </sheetData>
      <sheetData sheetId="32">
        <row r="19">
          <cell r="A19" t="str">
            <v>MW/a</v>
          </cell>
        </row>
      </sheetData>
      <sheetData sheetId="3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Country Rankings"/>
      <sheetName val="CSP market by regions SR new"/>
      <sheetName val="CSP cost down 3 main levers new"/>
      <sheetName val="Master List technology spli EPC"/>
      <sheetName val="Master List technology split ST"/>
      <sheetName val="Alignment with E O"/>
      <sheetName val="CSP cost split new"/>
      <sheetName val="Evaluations master list (order)"/>
      <sheetName val="Order year by technology"/>
      <sheetName val="Evaluation installation p. year"/>
      <sheetName val="arab countries market"/>
      <sheetName val="Order year by techn. EPC update"/>
      <sheetName val="Assumptions"/>
      <sheetName val="Country_Rankings"/>
      <sheetName val="CSP_market_by_regions_SR_new"/>
      <sheetName val="CSP_cost_down_3_main_levers_new"/>
      <sheetName val="Master_List_technology_spli_EPC"/>
      <sheetName val="Master_List_technology_split_ST"/>
      <sheetName val="Alignment_with_E_O"/>
      <sheetName val="CSP_cost_split_new"/>
    </sheetNames>
    <sheetDataSet>
      <sheetData sheetId="0">
        <row r="120">
          <cell r="D120">
            <v>2007</v>
          </cell>
        </row>
      </sheetData>
      <sheetData sheetId="1">
        <row r="120">
          <cell r="D120">
            <v>2007</v>
          </cell>
        </row>
      </sheetData>
      <sheetData sheetId="2">
        <row r="120">
          <cell r="D120">
            <v>2007</v>
          </cell>
        </row>
      </sheetData>
      <sheetData sheetId="3">
        <row r="120">
          <cell r="D120">
            <v>2007</v>
          </cell>
        </row>
      </sheetData>
      <sheetData sheetId="4">
        <row r="120">
          <cell r="D120">
            <v>2007</v>
          </cell>
        </row>
      </sheetData>
      <sheetData sheetId="5">
        <row r="120">
          <cell r="D120">
            <v>2007</v>
          </cell>
        </row>
      </sheetData>
      <sheetData sheetId="6">
        <row r="120">
          <cell r="D120">
            <v>2007</v>
          </cell>
          <cell r="E120">
            <v>2008</v>
          </cell>
          <cell r="F120">
            <v>2009</v>
          </cell>
          <cell r="G120">
            <v>2010</v>
          </cell>
          <cell r="H120">
            <v>2011</v>
          </cell>
          <cell r="I120">
            <v>2012</v>
          </cell>
          <cell r="J120">
            <v>2013</v>
          </cell>
          <cell r="K120">
            <v>2014</v>
          </cell>
          <cell r="L120">
            <v>2015</v>
          </cell>
        </row>
        <row r="122">
          <cell r="C122" t="str">
            <v>Non-parabolic trough</v>
          </cell>
          <cell r="D122">
            <v>11</v>
          </cell>
          <cell r="E122">
            <v>141</v>
          </cell>
          <cell r="F122">
            <v>150</v>
          </cell>
          <cell r="G122">
            <v>316</v>
          </cell>
          <cell r="H122">
            <v>627.5</v>
          </cell>
          <cell r="I122">
            <v>723</v>
          </cell>
          <cell r="J122">
            <v>1119</v>
          </cell>
          <cell r="K122">
            <v>1263</v>
          </cell>
          <cell r="L122">
            <v>1535.5</v>
          </cell>
        </row>
        <row r="123">
          <cell r="C123" t="str">
            <v>Parabolic trough</v>
          </cell>
          <cell r="D123">
            <v>202</v>
          </cell>
          <cell r="E123">
            <v>1241</v>
          </cell>
          <cell r="F123">
            <v>370</v>
          </cell>
          <cell r="G123">
            <v>1740</v>
          </cell>
          <cell r="H123">
            <v>1791</v>
          </cell>
          <cell r="I123">
            <v>1955</v>
          </cell>
          <cell r="J123">
            <v>2166</v>
          </cell>
          <cell r="K123">
            <v>2202</v>
          </cell>
          <cell r="L123">
            <v>2627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20">
          <cell r="D120">
            <v>2007</v>
          </cell>
        </row>
      </sheetData>
      <sheetData sheetId="15">
        <row r="120">
          <cell r="D120">
            <v>2007</v>
          </cell>
        </row>
      </sheetData>
      <sheetData sheetId="16">
        <row r="120">
          <cell r="D120">
            <v>2007</v>
          </cell>
        </row>
      </sheetData>
      <sheetData sheetId="17">
        <row r="120">
          <cell r="D120">
            <v>2007</v>
          </cell>
        </row>
      </sheetData>
      <sheetData sheetId="18">
        <row r="120">
          <cell r="D120">
            <v>2007</v>
          </cell>
        </row>
      </sheetData>
      <sheetData sheetId="19">
        <row r="120">
          <cell r="D120">
            <v>2007</v>
          </cell>
        </row>
      </sheetData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all comp"/>
      <sheetName val="Mix"/>
      <sheetName val="Input Mask"/>
      <sheetName val="World"/>
      <sheetName val="F"/>
      <sheetName val="R"/>
      <sheetName val="off"/>
      <sheetName val="on"/>
      <sheetName val="Foff"/>
      <sheetName val="FOn"/>
      <sheetName val="ROff"/>
      <sheetName val="ROn"/>
      <sheetName val="HTF"/>
      <sheetName val="SF"/>
      <sheetName val="PM and Site"/>
      <sheetName val="OnOffice"/>
      <sheetName val="Power Block"/>
      <sheetName val="other HW"/>
      <sheetName val="CR List"/>
      <sheetName val="Fragen"/>
      <sheetName val="Grafics Base"/>
      <sheetName val="overall"/>
      <sheetName val="Rampups"/>
      <sheetName val="Equity Incentive Awards"/>
    </sheetNames>
    <sheetDataSet>
      <sheetData sheetId="0">
        <row r="8">
          <cell r="B8">
            <v>1.3608</v>
          </cell>
        </row>
      </sheetData>
      <sheetData sheetId="1"/>
      <sheetData sheetId="2">
        <row r="8">
          <cell r="B8">
            <v>1.3608</v>
          </cell>
        </row>
      </sheetData>
      <sheetData sheetId="3">
        <row r="8">
          <cell r="B8">
            <v>1.3608</v>
          </cell>
        </row>
      </sheetData>
      <sheetData sheetId="4">
        <row r="8">
          <cell r="B8">
            <v>1.3608</v>
          </cell>
        </row>
      </sheetData>
      <sheetData sheetId="5">
        <row r="8">
          <cell r="B8">
            <v>1.3608</v>
          </cell>
        </row>
      </sheetData>
      <sheetData sheetId="6">
        <row r="10">
          <cell r="D10">
            <v>0</v>
          </cell>
        </row>
      </sheetData>
      <sheetData sheetId="7">
        <row r="10">
          <cell r="D10">
            <v>0</v>
          </cell>
        </row>
      </sheetData>
      <sheetData sheetId="8">
        <row r="15">
          <cell r="D15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 R market by Countries"/>
      <sheetName val="CSP market E O discussion"/>
      <sheetName val="MW CSP market old-new"/>
      <sheetName val="CSP EER Data"/>
      <sheetName val="CSP price model 2"/>
      <sheetName val="monetary CSP market "/>
      <sheetName val="Transfer from market compendium"/>
      <sheetName val="from PV market compendium"/>
      <sheetName val="Large scale PV market"/>
      <sheetName val="Total PV market"/>
      <sheetName val="Wind market Brande"/>
      <sheetName val="IRINA Orders-NEW"/>
      <sheetName val="IRINA Generation"/>
      <sheetName val="IRINA Orders-OLD"/>
      <sheetName val="Mix"/>
      <sheetName val="Grafics Base"/>
      <sheetName val="Flash"/>
      <sheetName val="E_R_market_by_Countries"/>
      <sheetName val="CSP_market_E_O_discussion"/>
      <sheetName val="MW_CSP_market_old-new"/>
      <sheetName val="CSP_EER_Data"/>
      <sheetName val="CSP_price_model_2"/>
      <sheetName val="monetary_CSP_market_"/>
      <sheetName val="Transfer_from_market_compendium"/>
      <sheetName val="from_PV_market_compendium"/>
      <sheetName val="Large_scale_PV_market"/>
      <sheetName val="Total_PV_market"/>
      <sheetName val="Wind_market_Brande"/>
      <sheetName val="IRINA_Orders-NEW"/>
      <sheetName val="IRINA_Generation"/>
      <sheetName val="IRINA_Orders-OLD"/>
    </sheetNames>
    <sheetDataSet>
      <sheetData sheetId="0">
        <row r="28">
          <cell r="Y28">
            <v>2009</v>
          </cell>
        </row>
      </sheetData>
      <sheetData sheetId="1" refreshError="1"/>
      <sheetData sheetId="2">
        <row r="28">
          <cell r="Y28">
            <v>2009</v>
          </cell>
          <cell r="Z28">
            <v>2010</v>
          </cell>
          <cell r="AA28">
            <v>2011</v>
          </cell>
          <cell r="AB28">
            <v>2012</v>
          </cell>
          <cell r="AC28">
            <v>2013</v>
          </cell>
          <cell r="AD28">
            <v>2014</v>
          </cell>
          <cell r="AE28">
            <v>2015</v>
          </cell>
        </row>
        <row r="30">
          <cell r="X30" t="str">
            <v>RoW</v>
          </cell>
          <cell r="Y30">
            <v>0</v>
          </cell>
          <cell r="Z30">
            <v>45</v>
          </cell>
          <cell r="AA30">
            <v>518.5</v>
          </cell>
          <cell r="AB30">
            <v>468</v>
          </cell>
          <cell r="AC30">
            <v>465</v>
          </cell>
          <cell r="AD30">
            <v>462.5</v>
          </cell>
          <cell r="AE30">
            <v>650</v>
          </cell>
        </row>
        <row r="31">
          <cell r="X31" t="str">
            <v>Australia</v>
          </cell>
          <cell r="Y31">
            <v>0</v>
          </cell>
          <cell r="Z31">
            <v>0</v>
          </cell>
          <cell r="AA31">
            <v>300</v>
          </cell>
          <cell r="AB31">
            <v>0</v>
          </cell>
          <cell r="AC31">
            <v>250</v>
          </cell>
          <cell r="AD31">
            <v>100</v>
          </cell>
          <cell r="AE31">
            <v>100</v>
          </cell>
        </row>
        <row r="32">
          <cell r="X32" t="str">
            <v>India</v>
          </cell>
          <cell r="Y32">
            <v>0</v>
          </cell>
          <cell r="Z32">
            <v>50</v>
          </cell>
          <cell r="AA32">
            <v>100</v>
          </cell>
          <cell r="AB32">
            <v>200</v>
          </cell>
          <cell r="AC32">
            <v>300</v>
          </cell>
          <cell r="AD32">
            <v>400</v>
          </cell>
          <cell r="AE32">
            <v>500</v>
          </cell>
        </row>
        <row r="33">
          <cell r="X33" t="str">
            <v>China</v>
          </cell>
          <cell r="Y33">
            <v>0</v>
          </cell>
          <cell r="Z33">
            <v>100</v>
          </cell>
          <cell r="AA33">
            <v>100</v>
          </cell>
          <cell r="AB33">
            <v>100</v>
          </cell>
          <cell r="AC33">
            <v>100</v>
          </cell>
          <cell r="AD33">
            <v>100</v>
          </cell>
          <cell r="AE33">
            <v>150</v>
          </cell>
        </row>
        <row r="34">
          <cell r="X34" t="str">
            <v>other NME</v>
          </cell>
          <cell r="Y34">
            <v>0</v>
          </cell>
          <cell r="Z34">
            <v>100</v>
          </cell>
          <cell r="AA34">
            <v>200</v>
          </cell>
          <cell r="AB34">
            <v>250</v>
          </cell>
          <cell r="AC34">
            <v>420</v>
          </cell>
          <cell r="AD34">
            <v>470</v>
          </cell>
          <cell r="AE34">
            <v>500</v>
          </cell>
        </row>
        <row r="35">
          <cell r="X35" t="str">
            <v>UAE</v>
          </cell>
          <cell r="Y35">
            <v>0</v>
          </cell>
          <cell r="Z35">
            <v>100</v>
          </cell>
          <cell r="AA35">
            <v>100</v>
          </cell>
          <cell r="AB35">
            <v>100</v>
          </cell>
          <cell r="AC35">
            <v>100</v>
          </cell>
          <cell r="AD35">
            <v>100</v>
          </cell>
          <cell r="AE35">
            <v>100</v>
          </cell>
        </row>
        <row r="36">
          <cell r="X36" t="str">
            <v>Israel</v>
          </cell>
          <cell r="Y36">
            <v>0</v>
          </cell>
          <cell r="Z36">
            <v>110</v>
          </cell>
          <cell r="AA36">
            <v>220</v>
          </cell>
          <cell r="AB36">
            <v>200</v>
          </cell>
          <cell r="AC36">
            <v>200</v>
          </cell>
          <cell r="AD36">
            <v>0</v>
          </cell>
          <cell r="AE36">
            <v>100</v>
          </cell>
        </row>
        <row r="37">
          <cell r="X37" t="str">
            <v>North Africa</v>
          </cell>
          <cell r="Y37">
            <v>0</v>
          </cell>
          <cell r="Z37">
            <v>95</v>
          </cell>
          <cell r="AA37">
            <v>150</v>
          </cell>
          <cell r="AB37">
            <v>400</v>
          </cell>
          <cell r="AC37">
            <v>550</v>
          </cell>
          <cell r="AD37">
            <v>705</v>
          </cell>
          <cell r="AE37">
            <v>875</v>
          </cell>
        </row>
        <row r="38">
          <cell r="X38" t="str">
            <v>USA</v>
          </cell>
          <cell r="Y38">
            <v>173</v>
          </cell>
          <cell r="Z38">
            <v>706</v>
          </cell>
          <cell r="AA38">
            <v>880</v>
          </cell>
          <cell r="AB38">
            <v>960</v>
          </cell>
          <cell r="AC38">
            <v>850</v>
          </cell>
          <cell r="AD38">
            <v>930</v>
          </cell>
          <cell r="AE38">
            <v>940</v>
          </cell>
        </row>
        <row r="39">
          <cell r="X39" t="str">
            <v>Spain</v>
          </cell>
          <cell r="Y39">
            <v>422</v>
          </cell>
          <cell r="Z39">
            <v>750</v>
          </cell>
          <cell r="AA39">
            <v>50</v>
          </cell>
          <cell r="AB39">
            <v>100</v>
          </cell>
          <cell r="AC39">
            <v>150</v>
          </cell>
          <cell r="AD39">
            <v>200</v>
          </cell>
          <cell r="AE39">
            <v>300</v>
          </cell>
        </row>
      </sheetData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8">
          <cell r="Y28">
            <v>2009</v>
          </cell>
        </row>
      </sheetData>
      <sheetData sheetId="18"/>
      <sheetData sheetId="19">
        <row r="28">
          <cell r="Y28">
            <v>2009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gh Growth"/>
      <sheetName val="Tabelle2"/>
      <sheetName val="Wind"/>
      <sheetName val="monetary PV market"/>
      <sheetName val="PV market"/>
      <sheetName val="PV"/>
      <sheetName val="BASE"/>
      <sheetName val="other studies"/>
      <sheetName val="TOP 10 PV markets"/>
      <sheetName val="PV installed cap."/>
      <sheetName val="CSP BASE"/>
      <sheetName val="CSP other studies"/>
      <sheetName val="CSP High Growth"/>
      <sheetName val="Q2 Actual"/>
      <sheetName val="alignment with e o"/>
      <sheetName val="MW CSP market old-new"/>
    </sheetNames>
    <sheetDataSet>
      <sheetData sheetId="0" refreshError="1">
        <row r="68">
          <cell r="D68" t="str">
            <v>EER High</v>
          </cell>
          <cell r="E68" t="str">
            <v>GS Base Case</v>
          </cell>
          <cell r="F68" t="str">
            <v>EER High</v>
          </cell>
          <cell r="G68" t="str">
            <v>GS Base Case</v>
          </cell>
          <cell r="H68" t="str">
            <v>EER High</v>
          </cell>
          <cell r="I68" t="str">
            <v>GS Base Case</v>
          </cell>
        </row>
        <row r="69">
          <cell r="D69">
            <v>2010</v>
          </cell>
          <cell r="E69">
            <v>2010</v>
          </cell>
          <cell r="F69">
            <v>2015</v>
          </cell>
          <cell r="G69">
            <v>2015</v>
          </cell>
          <cell r="H69">
            <v>2020</v>
          </cell>
          <cell r="I69">
            <v>2020</v>
          </cell>
        </row>
        <row r="71">
          <cell r="C71" t="str">
            <v>US</v>
          </cell>
          <cell r="D71">
            <v>619</v>
          </cell>
          <cell r="E71">
            <v>1548</v>
          </cell>
          <cell r="F71">
            <v>3319</v>
          </cell>
          <cell r="G71">
            <v>5248</v>
          </cell>
          <cell r="H71">
            <v>10319</v>
          </cell>
          <cell r="I71">
            <v>8948</v>
          </cell>
        </row>
        <row r="72">
          <cell r="C72" t="str">
            <v>Europe</v>
          </cell>
          <cell r="D72">
            <v>971</v>
          </cell>
          <cell r="E72">
            <v>1160</v>
          </cell>
          <cell r="F72">
            <v>3721</v>
          </cell>
          <cell r="G72">
            <v>2800</v>
          </cell>
          <cell r="H72">
            <v>8096</v>
          </cell>
          <cell r="I72">
            <v>4180</v>
          </cell>
        </row>
        <row r="73">
          <cell r="C73" t="str">
            <v>Asia</v>
          </cell>
          <cell r="D73">
            <v>125.00000009999999</v>
          </cell>
          <cell r="E73">
            <v>91</v>
          </cell>
          <cell r="F73">
            <v>1025.0000000999999</v>
          </cell>
          <cell r="G73">
            <v>941</v>
          </cell>
          <cell r="H73">
            <v>4075.0000000999999</v>
          </cell>
          <cell r="I73">
            <v>2741</v>
          </cell>
        </row>
        <row r="74">
          <cell r="C74" t="str">
            <v>Middle East/Africa</v>
          </cell>
          <cell r="D74">
            <v>120.00000009999999</v>
          </cell>
          <cell r="E74">
            <v>442</v>
          </cell>
          <cell r="F74">
            <v>1170.0000000999999</v>
          </cell>
          <cell r="G74">
            <v>4540</v>
          </cell>
          <cell r="H74">
            <v>3470.0000000999999</v>
          </cell>
          <cell r="I74">
            <v>10390</v>
          </cell>
        </row>
        <row r="75">
          <cell r="C75" t="str">
            <v>Latin America</v>
          </cell>
          <cell r="D75">
            <v>30.000000100000001</v>
          </cell>
          <cell r="E75">
            <v>40</v>
          </cell>
          <cell r="F75">
            <v>105.00000009999999</v>
          </cell>
          <cell r="G75">
            <v>80</v>
          </cell>
          <cell r="H75">
            <v>505.00000009999997</v>
          </cell>
          <cell r="I75">
            <v>320</v>
          </cell>
        </row>
        <row r="78">
          <cell r="D78" t="str">
            <v>EER High</v>
          </cell>
          <cell r="E78" t="str">
            <v>EER High</v>
          </cell>
          <cell r="F78" t="str">
            <v>EER High</v>
          </cell>
          <cell r="G78" t="str">
            <v>EER High</v>
          </cell>
          <cell r="H78" t="str">
            <v>EER High</v>
          </cell>
          <cell r="J78" t="str">
            <v>GS Base Case</v>
          </cell>
          <cell r="K78" t="str">
            <v>GS Base Case</v>
          </cell>
          <cell r="L78" t="str">
            <v>GS Base Case</v>
          </cell>
        </row>
        <row r="79">
          <cell r="D79">
            <v>2010</v>
          </cell>
          <cell r="E79">
            <v>2015</v>
          </cell>
          <cell r="F79">
            <v>2020</v>
          </cell>
          <cell r="G79">
            <v>2025</v>
          </cell>
          <cell r="H79">
            <v>2030</v>
          </cell>
          <cell r="J79">
            <v>2010</v>
          </cell>
          <cell r="K79">
            <v>2015</v>
          </cell>
          <cell r="L79">
            <v>2020</v>
          </cell>
        </row>
        <row r="81">
          <cell r="C81" t="str">
            <v>US</v>
          </cell>
          <cell r="D81">
            <v>0.61899999999999999</v>
          </cell>
          <cell r="E81">
            <v>3.319</v>
          </cell>
          <cell r="F81">
            <v>10.319000000000001</v>
          </cell>
          <cell r="G81">
            <v>0</v>
          </cell>
          <cell r="H81">
            <v>0</v>
          </cell>
          <cell r="I81" t="str">
            <v>US</v>
          </cell>
          <cell r="J81">
            <v>1.548</v>
          </cell>
          <cell r="K81">
            <v>5.2480000000000002</v>
          </cell>
          <cell r="L81">
            <v>8.9480000000000004</v>
          </cell>
        </row>
        <row r="82">
          <cell r="C82" t="str">
            <v>Europe</v>
          </cell>
          <cell r="D82">
            <v>0.97099999999999997</v>
          </cell>
          <cell r="E82">
            <v>3.7210000000000001</v>
          </cell>
          <cell r="F82">
            <v>8.0960000000000001</v>
          </cell>
          <cell r="G82">
            <v>0</v>
          </cell>
          <cell r="H82">
            <v>0</v>
          </cell>
          <cell r="I82" t="str">
            <v>Europe</v>
          </cell>
          <cell r="J82">
            <v>1.1599999999999999</v>
          </cell>
          <cell r="K82">
            <v>2.8</v>
          </cell>
          <cell r="L82">
            <v>4.18</v>
          </cell>
        </row>
        <row r="83">
          <cell r="C83" t="str">
            <v>Asia</v>
          </cell>
          <cell r="D83">
            <v>0.12500000009999998</v>
          </cell>
          <cell r="E83">
            <v>1.0250000000999999</v>
          </cell>
          <cell r="F83">
            <v>4.0750000001000002</v>
          </cell>
          <cell r="G83">
            <v>0</v>
          </cell>
          <cell r="H83">
            <v>0</v>
          </cell>
          <cell r="I83" t="str">
            <v>Asia</v>
          </cell>
          <cell r="J83">
            <v>9.0999999999999998E-2</v>
          </cell>
          <cell r="K83">
            <v>0.94099999999999995</v>
          </cell>
          <cell r="L83">
            <v>2.7410000000000001</v>
          </cell>
        </row>
        <row r="84">
          <cell r="C84" t="str">
            <v>Middle East/Africa</v>
          </cell>
          <cell r="D84">
            <v>0.12000000009999999</v>
          </cell>
          <cell r="E84">
            <v>1.1700000000999999</v>
          </cell>
          <cell r="F84">
            <v>3.4700000000999998</v>
          </cell>
          <cell r="G84">
            <v>0</v>
          </cell>
          <cell r="H84">
            <v>0</v>
          </cell>
          <cell r="I84" t="str">
            <v>Middle East/Africa</v>
          </cell>
          <cell r="J84">
            <v>0.442</v>
          </cell>
          <cell r="K84">
            <v>4.54</v>
          </cell>
          <cell r="L84">
            <v>10.39</v>
          </cell>
        </row>
        <row r="85">
          <cell r="C85" t="str">
            <v>Latin America</v>
          </cell>
          <cell r="D85">
            <v>3.00000001E-2</v>
          </cell>
          <cell r="E85">
            <v>0.10500000009999999</v>
          </cell>
          <cell r="F85">
            <v>0.50500000010000001</v>
          </cell>
          <cell r="G85">
            <v>0</v>
          </cell>
          <cell r="H85">
            <v>0</v>
          </cell>
          <cell r="I85" t="str">
            <v>Latin America</v>
          </cell>
          <cell r="J85">
            <v>0.04</v>
          </cell>
          <cell r="K85">
            <v>0.08</v>
          </cell>
          <cell r="L85">
            <v>0.32</v>
          </cell>
        </row>
      </sheetData>
      <sheetData sheetId="1">
        <row r="68">
          <cell r="D68" t="str">
            <v>EER High</v>
          </cell>
        </row>
      </sheetData>
      <sheetData sheetId="2">
        <row r="68">
          <cell r="D68" t="str">
            <v>EER High</v>
          </cell>
        </row>
      </sheetData>
      <sheetData sheetId="3">
        <row r="68">
          <cell r="D68" t="str">
            <v>EER High</v>
          </cell>
        </row>
      </sheetData>
      <sheetData sheetId="4">
        <row r="68">
          <cell r="D68" t="str">
            <v>EER High</v>
          </cell>
        </row>
      </sheetData>
      <sheetData sheetId="5">
        <row r="68">
          <cell r="D68" t="str">
            <v>EER High</v>
          </cell>
        </row>
      </sheetData>
      <sheetData sheetId="6">
        <row r="68">
          <cell r="D68" t="str">
            <v>EER High</v>
          </cell>
        </row>
      </sheetData>
      <sheetData sheetId="7">
        <row r="68">
          <cell r="D68" t="str">
            <v>EER High</v>
          </cell>
        </row>
      </sheetData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 incentive schemes"/>
      <sheetName val=" TWh targets"/>
      <sheetName val="UK GER GR SPA ITA (not updated)"/>
      <sheetName val="High Growth"/>
      <sheetName val="Q3 actuals"/>
    </sheetNames>
    <sheetDataSet>
      <sheetData sheetId="0" refreshError="1">
        <row r="147">
          <cell r="AE147" t="str">
            <v>Mtoe</v>
          </cell>
          <cell r="AF147" t="str">
            <v>TWh</v>
          </cell>
          <cell r="AG147" t="str">
            <v>Renewable incremental share to achieve target (%)</v>
          </cell>
        </row>
        <row r="149">
          <cell r="AD149" t="str">
            <v>Malta</v>
          </cell>
          <cell r="AE149">
            <v>0.95</v>
          </cell>
          <cell r="AF149">
            <v>2.2400000000000002</v>
          </cell>
          <cell r="AG149">
            <v>0.1</v>
          </cell>
        </row>
        <row r="150">
          <cell r="AD150" t="str">
            <v>Cyprus</v>
          </cell>
          <cell r="AE150">
            <v>2.5499999999999998</v>
          </cell>
          <cell r="AF150">
            <v>4.38</v>
          </cell>
          <cell r="AG150">
            <v>0.109</v>
          </cell>
        </row>
        <row r="151">
          <cell r="AD151" t="str">
            <v>Latvia</v>
          </cell>
          <cell r="AE151">
            <v>4.72</v>
          </cell>
          <cell r="AF151">
            <v>4.91</v>
          </cell>
          <cell r="AG151">
            <v>4.1999999999999982E-2</v>
          </cell>
        </row>
        <row r="152">
          <cell r="AD152" t="str">
            <v>Luxembourg</v>
          </cell>
          <cell r="AE152">
            <v>4.78</v>
          </cell>
          <cell r="AF152">
            <v>3.35</v>
          </cell>
          <cell r="AG152">
            <v>9.2999999999999999E-2</v>
          </cell>
        </row>
        <row r="153">
          <cell r="AD153" t="str">
            <v>Estonia</v>
          </cell>
          <cell r="AE153">
            <v>5.0999999999999996</v>
          </cell>
          <cell r="AF153">
            <v>10.199999999999999</v>
          </cell>
          <cell r="AG153">
            <v>0.13600000000000001</v>
          </cell>
        </row>
        <row r="154">
          <cell r="AD154" t="str">
            <v>Slovenia</v>
          </cell>
          <cell r="AE154">
            <v>7.32</v>
          </cell>
          <cell r="AF154">
            <v>15.12</v>
          </cell>
          <cell r="AG154">
            <v>3.6000000000000004E-2</v>
          </cell>
        </row>
        <row r="155">
          <cell r="AD155" t="str">
            <v>Lithuania</v>
          </cell>
          <cell r="AE155">
            <v>8.59</v>
          </cell>
          <cell r="AF155">
            <v>14.42</v>
          </cell>
          <cell r="AG155">
            <v>0.14499999999999999</v>
          </cell>
        </row>
        <row r="156">
          <cell r="AD156" t="str">
            <v>Ireland</v>
          </cell>
          <cell r="AE156">
            <v>15.29</v>
          </cell>
          <cell r="AF156">
            <v>25.63</v>
          </cell>
          <cell r="AG156">
            <v>0.13400000000000001</v>
          </cell>
        </row>
        <row r="157">
          <cell r="AD157" t="str">
            <v>Slovak Republic</v>
          </cell>
          <cell r="AE157">
            <v>18.829999999999998</v>
          </cell>
          <cell r="AF157">
            <v>31.35</v>
          </cell>
          <cell r="AG157">
            <v>9.5000000000000001E-2</v>
          </cell>
        </row>
        <row r="158">
          <cell r="AD158" t="str">
            <v>Denmark</v>
          </cell>
          <cell r="AE158">
            <v>19.61</v>
          </cell>
          <cell r="AF158">
            <v>36.28</v>
          </cell>
          <cell r="AG158">
            <v>0.13799999999999998</v>
          </cell>
        </row>
        <row r="159">
          <cell r="AD159" t="str">
            <v>Bulgaria</v>
          </cell>
          <cell r="AE159">
            <v>20.059999999999999</v>
          </cell>
          <cell r="AF159">
            <v>43.97</v>
          </cell>
          <cell r="AG159">
            <v>0.10400000000000001</v>
          </cell>
        </row>
        <row r="160">
          <cell r="AD160" t="str">
            <v>Portugal</v>
          </cell>
          <cell r="AE160">
            <v>27.17</v>
          </cell>
          <cell r="AF160">
            <v>46.19</v>
          </cell>
          <cell r="AG160">
            <v>0.17499999999999999</v>
          </cell>
        </row>
        <row r="161">
          <cell r="AD161" t="str">
            <v>Hungary</v>
          </cell>
          <cell r="AE161">
            <v>27.76</v>
          </cell>
          <cell r="AF161">
            <v>35.76</v>
          </cell>
          <cell r="AG161">
            <v>8.5000000000000006E-2</v>
          </cell>
        </row>
        <row r="162">
          <cell r="AD162" t="str">
            <v>Greece</v>
          </cell>
          <cell r="AE162">
            <v>30.98</v>
          </cell>
          <cell r="AF162">
            <v>59.43</v>
          </cell>
          <cell r="AG162">
            <v>0.12599999999999997</v>
          </cell>
        </row>
        <row r="163">
          <cell r="AD163" t="str">
            <v>Austria</v>
          </cell>
          <cell r="AE163">
            <v>34.36</v>
          </cell>
          <cell r="AF163">
            <v>62.98</v>
          </cell>
          <cell r="AG163">
            <v>0.13600000000000001</v>
          </cell>
        </row>
        <row r="164">
          <cell r="AD164" t="str">
            <v>Finland</v>
          </cell>
          <cell r="AE164">
            <v>34.96</v>
          </cell>
          <cell r="AF164">
            <v>70.55</v>
          </cell>
          <cell r="AG164">
            <v>0.13599999999999998</v>
          </cell>
        </row>
        <row r="165">
          <cell r="AD165" t="str">
            <v>Romania</v>
          </cell>
          <cell r="AE165">
            <v>38.340000000000003</v>
          </cell>
          <cell r="AF165">
            <v>59.41</v>
          </cell>
          <cell r="AG165">
            <v>0.10800000000000001</v>
          </cell>
        </row>
        <row r="166">
          <cell r="AD166" t="str">
            <v>Czech Republic</v>
          </cell>
          <cell r="AE166">
            <v>45.21</v>
          </cell>
          <cell r="AF166">
            <v>81.93</v>
          </cell>
          <cell r="AG166">
            <v>8.7999999999999995E-2</v>
          </cell>
        </row>
        <row r="167">
          <cell r="AD167" t="str">
            <v xml:space="preserve">Sweden </v>
          </cell>
          <cell r="AE167">
            <v>52.17</v>
          </cell>
          <cell r="AF167">
            <v>158.4</v>
          </cell>
          <cell r="AG167">
            <v>0.19400000000000001</v>
          </cell>
        </row>
        <row r="168">
          <cell r="AD168" t="str">
            <v>Belgium</v>
          </cell>
          <cell r="AE168">
            <v>56.65</v>
          </cell>
          <cell r="AF168">
            <v>85.71</v>
          </cell>
          <cell r="AG168">
            <v>0.1</v>
          </cell>
        </row>
        <row r="169">
          <cell r="AD169" t="str">
            <v>Netherlands</v>
          </cell>
          <cell r="AE169">
            <v>81.849999999999994</v>
          </cell>
          <cell r="AF169">
            <v>100.2</v>
          </cell>
          <cell r="AG169">
            <v>0.105</v>
          </cell>
        </row>
        <row r="170">
          <cell r="AD170" t="str">
            <v>Poland</v>
          </cell>
          <cell r="AE170">
            <v>92.97</v>
          </cell>
          <cell r="AF170">
            <v>155</v>
          </cell>
          <cell r="AG170">
            <v>9.7000000000000003E-2</v>
          </cell>
        </row>
      </sheetData>
      <sheetData sheetId="1" refreshError="1">
        <row r="3">
          <cell r="O3" t="str">
            <v>Mtoe</v>
          </cell>
          <cell r="P3" t="str">
            <v>TWh</v>
          </cell>
          <cell r="Q3" t="str">
            <v>Renewable TWh incremental share to achieve target (%)</v>
          </cell>
        </row>
        <row r="5">
          <cell r="N5" t="str">
            <v>Austria</v>
          </cell>
          <cell r="O5">
            <v>34.36</v>
          </cell>
          <cell r="P5">
            <v>62.98</v>
          </cell>
          <cell r="Q5">
            <v>0.16000000000000003</v>
          </cell>
        </row>
        <row r="6">
          <cell r="N6" t="str">
            <v>Belgium</v>
          </cell>
          <cell r="O6">
            <v>56.65</v>
          </cell>
          <cell r="P6">
            <v>85.71</v>
          </cell>
          <cell r="Q6">
            <v>3.2000000000000001E-2</v>
          </cell>
        </row>
        <row r="7">
          <cell r="N7" t="str">
            <v>Bulgaria</v>
          </cell>
          <cell r="O7">
            <v>20.059999999999999</v>
          </cell>
          <cell r="P7">
            <v>43.97</v>
          </cell>
          <cell r="Q7">
            <v>0</v>
          </cell>
        </row>
        <row r="8">
          <cell r="N8" t="str">
            <v>Cyprus</v>
          </cell>
          <cell r="O8">
            <v>2.5499999999999998</v>
          </cell>
          <cell r="P8">
            <v>4.38</v>
          </cell>
          <cell r="Q8">
            <v>0</v>
          </cell>
        </row>
        <row r="9">
          <cell r="N9" t="str">
            <v>Czech Republic</v>
          </cell>
          <cell r="O9">
            <v>45.21</v>
          </cell>
          <cell r="P9">
            <v>81.93</v>
          </cell>
          <cell r="Q9">
            <v>3.7999999999999999E-2</v>
          </cell>
        </row>
        <row r="10">
          <cell r="N10" t="str">
            <v>Denmark</v>
          </cell>
          <cell r="O10">
            <v>19.61</v>
          </cell>
          <cell r="P10">
            <v>36.28</v>
          </cell>
          <cell r="Q10">
            <v>2.9999999999999971E-2</v>
          </cell>
        </row>
        <row r="11">
          <cell r="N11" t="str">
            <v>Estonia</v>
          </cell>
          <cell r="O11">
            <v>5.0999999999999996</v>
          </cell>
          <cell r="P11">
            <v>10.199999999999999</v>
          </cell>
          <cell r="Q11">
            <v>0</v>
          </cell>
        </row>
        <row r="12">
          <cell r="N12" t="str">
            <v>Finland</v>
          </cell>
          <cell r="O12">
            <v>34.96</v>
          </cell>
          <cell r="P12">
            <v>70.55</v>
          </cell>
          <cell r="Q12">
            <v>2.5000000000000022E-2</v>
          </cell>
        </row>
        <row r="13">
          <cell r="N13" t="str">
            <v>France</v>
          </cell>
          <cell r="O13">
            <v>276</v>
          </cell>
          <cell r="P13">
            <v>571</v>
          </cell>
          <cell r="Q13">
            <v>0.10099999999999999</v>
          </cell>
        </row>
        <row r="14">
          <cell r="N14" t="str">
            <v>Hungary</v>
          </cell>
          <cell r="O14">
            <v>27.76</v>
          </cell>
          <cell r="P14">
            <v>35.76</v>
          </cell>
          <cell r="Q14">
            <v>-8.0000000000000002E-3</v>
          </cell>
        </row>
        <row r="15">
          <cell r="N15" t="str">
            <v>Ireland</v>
          </cell>
          <cell r="O15">
            <v>15.29</v>
          </cell>
          <cell r="P15">
            <v>25.63</v>
          </cell>
          <cell r="Q15">
            <v>3.2000000000000001E-2</v>
          </cell>
        </row>
        <row r="16">
          <cell r="N16" t="str">
            <v>Latvia</v>
          </cell>
          <cell r="O16">
            <v>4.72</v>
          </cell>
          <cell r="P16">
            <v>4.91</v>
          </cell>
          <cell r="Q16">
            <v>0</v>
          </cell>
        </row>
        <row r="17">
          <cell r="N17" t="str">
            <v>Lithuania</v>
          </cell>
          <cell r="O17">
            <v>8.59</v>
          </cell>
          <cell r="P17">
            <v>14.42</v>
          </cell>
          <cell r="Q17">
            <v>0</v>
          </cell>
        </row>
        <row r="18">
          <cell r="N18" t="str">
            <v>Luxembourg</v>
          </cell>
          <cell r="O18">
            <v>4.78</v>
          </cell>
          <cell r="P18">
            <v>3.35</v>
          </cell>
          <cell r="Q18">
            <v>-1.2000000000000004E-2</v>
          </cell>
        </row>
        <row r="19">
          <cell r="N19" t="str">
            <v>Malta</v>
          </cell>
          <cell r="O19">
            <v>0.95</v>
          </cell>
          <cell r="P19">
            <v>2.2400000000000002</v>
          </cell>
        </row>
        <row r="20">
          <cell r="N20" t="str">
            <v>Netherlands</v>
          </cell>
          <cell r="O20">
            <v>81.849999999999994</v>
          </cell>
          <cell r="P20">
            <v>100.2</v>
          </cell>
          <cell r="Q20">
            <v>7.9999999999999932E-3</v>
          </cell>
        </row>
        <row r="21">
          <cell r="N21" t="str">
            <v>Poland</v>
          </cell>
          <cell r="O21">
            <v>92.97</v>
          </cell>
          <cell r="P21">
            <v>155</v>
          </cell>
          <cell r="Q21">
            <v>4.9000000000000002E-2</v>
          </cell>
        </row>
        <row r="22">
          <cell r="N22" t="str">
            <v>Portugal</v>
          </cell>
          <cell r="O22">
            <v>27.17</v>
          </cell>
          <cell r="P22">
            <v>46.19</v>
          </cell>
          <cell r="Q22">
            <v>0.13</v>
          </cell>
        </row>
        <row r="23">
          <cell r="N23" t="str">
            <v>Romania</v>
          </cell>
          <cell r="O23">
            <v>38.340000000000003</v>
          </cell>
          <cell r="P23">
            <v>59.41</v>
          </cell>
        </row>
        <row r="24">
          <cell r="N24" t="str">
            <v>Slovak Republic</v>
          </cell>
          <cell r="O24">
            <v>18.829999999999998</v>
          </cell>
          <cell r="P24">
            <v>31.35</v>
          </cell>
          <cell r="Q24">
            <v>0.16999999999999998</v>
          </cell>
        </row>
        <row r="25">
          <cell r="N25" t="str">
            <v>Slovenia</v>
          </cell>
          <cell r="O25">
            <v>7.32</v>
          </cell>
          <cell r="P25">
            <v>15.12</v>
          </cell>
          <cell r="Q25">
            <v>0</v>
          </cell>
        </row>
        <row r="26">
          <cell r="N26" t="str">
            <v xml:space="preserve">Sweden </v>
          </cell>
          <cell r="O26">
            <v>52.17</v>
          </cell>
          <cell r="P26">
            <v>158.4</v>
          </cell>
          <cell r="Q26">
            <v>0.10999999999999999</v>
          </cell>
        </row>
        <row r="27">
          <cell r="N27" t="str">
            <v>Germany</v>
          </cell>
          <cell r="O27">
            <v>345</v>
          </cell>
          <cell r="P27">
            <v>613</v>
          </cell>
          <cell r="Q27">
            <v>9.999999999999995E-3</v>
          </cell>
        </row>
        <row r="28">
          <cell r="N28" t="str">
            <v>Italy</v>
          </cell>
          <cell r="O28">
            <v>185</v>
          </cell>
          <cell r="P28">
            <v>294</v>
          </cell>
          <cell r="Q28">
            <v>0.09</v>
          </cell>
        </row>
        <row r="29">
          <cell r="N29" t="str">
            <v>Spain</v>
          </cell>
          <cell r="O29">
            <v>145</v>
          </cell>
          <cell r="P29">
            <v>291</v>
          </cell>
          <cell r="Q29">
            <v>0.10399999999999998</v>
          </cell>
        </row>
        <row r="30">
          <cell r="N30" t="str">
            <v>UK</v>
          </cell>
          <cell r="O30">
            <v>234</v>
          </cell>
          <cell r="P30">
            <v>398</v>
          </cell>
          <cell r="Q30">
            <v>5.9000000000000004E-2</v>
          </cell>
        </row>
        <row r="31">
          <cell r="N31" t="str">
            <v>Greece</v>
          </cell>
          <cell r="O31">
            <v>30.98</v>
          </cell>
          <cell r="P31">
            <v>59.43</v>
          </cell>
          <cell r="Q31">
            <v>7.1000000000000008E-2</v>
          </cell>
        </row>
        <row r="32">
          <cell r="N32" t="str">
            <v>China</v>
          </cell>
          <cell r="O32">
            <v>1717</v>
          </cell>
          <cell r="P32">
            <v>2497</v>
          </cell>
        </row>
        <row r="33">
          <cell r="N33" t="str">
            <v>India</v>
          </cell>
          <cell r="O33">
            <v>537</v>
          </cell>
          <cell r="P33">
            <v>699</v>
          </cell>
        </row>
        <row r="34">
          <cell r="N34" t="str">
            <v>Japan</v>
          </cell>
          <cell r="O34">
            <v>530</v>
          </cell>
          <cell r="P34">
            <v>1094</v>
          </cell>
          <cell r="Q34">
            <v>1.2299999999999991E-2</v>
          </cell>
        </row>
        <row r="35">
          <cell r="N35" t="str">
            <v>Russia</v>
          </cell>
          <cell r="O35">
            <v>647</v>
          </cell>
          <cell r="P35">
            <v>951</v>
          </cell>
          <cell r="Q35">
            <v>0</v>
          </cell>
        </row>
        <row r="36">
          <cell r="N36" t="str">
            <v>Brazil</v>
          </cell>
          <cell r="O36">
            <v>210</v>
          </cell>
          <cell r="P36">
            <v>403</v>
          </cell>
        </row>
        <row r="37">
          <cell r="N37" t="str">
            <v>Canada</v>
          </cell>
          <cell r="O37">
            <v>272</v>
          </cell>
          <cell r="P37">
            <v>628</v>
          </cell>
        </row>
        <row r="38">
          <cell r="N38" t="str">
            <v>Korea</v>
          </cell>
          <cell r="O38">
            <v>93</v>
          </cell>
          <cell r="P38">
            <v>387.9</v>
          </cell>
          <cell r="Q38">
            <v>6.0000000000000005E-2</v>
          </cell>
        </row>
        <row r="39">
          <cell r="N39" t="str">
            <v>Morocco</v>
          </cell>
          <cell r="O39">
            <v>13.7</v>
          </cell>
          <cell r="P39">
            <v>22.6</v>
          </cell>
          <cell r="Q39">
            <v>0.1</v>
          </cell>
        </row>
      </sheetData>
      <sheetData sheetId="2">
        <row r="3">
          <cell r="O3" t="str">
            <v>Mtoe</v>
          </cell>
        </row>
      </sheetData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_EVA_ROCE"/>
      <sheetName val="Division"/>
      <sheetName val="WP"/>
      <sheetName val="Tabelle1"/>
      <sheetName val="STE"/>
      <sheetName val="PV"/>
      <sheetName val="HYdro"/>
      <sheetName val="Central_Cons"/>
      <sheetName val="WP_EVA_ROCE"/>
      <sheetName val="STE_EVA_ROCE"/>
      <sheetName val="PV_EVA_ROCE"/>
      <sheetName val="HY_EVA_ROCE"/>
      <sheetName val="NCE FY 08"/>
      <sheetName val="at equity FY 09"/>
      <sheetName val="NCE FC 2010 (Vist)"/>
      <sheetName val="FY 14-16"/>
      <sheetName val="HC Germany"/>
      <sheetName val="SAPBEXqueries"/>
      <sheetName val="SAPBEXfil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13">
          <cell r="D13">
            <v>-1.6633007939999993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9">
          <cell r="E29">
            <v>610063742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ofContent"/>
      <sheetName val="SummaryOfficialReporting"/>
      <sheetName val="Documentation"/>
      <sheetName val="Market"/>
      <sheetName val="Market until 2029"/>
      <sheetName val="Order Intake &amp; Market Share"/>
      <sheetName val="PT Market (June 10)"/>
      <sheetName val="Technology Split"/>
      <sheetName val="Financials"/>
      <sheetName val="Projects"/>
      <sheetName val="Contacts MarketUpdate"/>
      <sheetName val="Backup"/>
      <sheetName val="Old Market"/>
      <sheetName val="ER_EVA_ROCE"/>
      <sheetName val="CRITERIA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>
        <row r="227">
          <cell r="BI227">
            <v>600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der"/>
      <sheetName val="cost&amp;price_down"/>
      <sheetName val="new evaluation_Aug09"/>
      <sheetName val="a-SI_cost_split"/>
      <sheetName val="cost_down_excl._module_margin"/>
      <sheetName val="cost_down_excl_marg_until_modul"/>
      <sheetName val="without all margins"/>
      <sheetName val="withoud all margins"/>
      <sheetName val="Technology Split"/>
      <sheetName val="Queuing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ס 99"/>
      <sheetName val="שמ&quot;מ מ&quot;ה"/>
    </sheetNames>
    <sheetDataSet>
      <sheetData sheetId="0"/>
      <sheetData sheetId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מיעוט:ער&quot;ז_דוח_מס2"/>
      <sheetName val="ער&quot;ז דוח מס:מיעוט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>
            <v>0</v>
          </cell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>
            <v>0</v>
          </cell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  <cell r="P9"/>
          <cell r="Q9" t="str">
            <v>סיכומים</v>
          </cell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>
            <v>0</v>
          </cell>
          <cell r="AO9"/>
          <cell r="AP9"/>
          <cell r="AQ9" t="str">
            <v>לשנת המס 1998</v>
          </cell>
          <cell r="AR9"/>
          <cell r="AS9"/>
          <cell r="AT9"/>
          <cell r="AU9"/>
          <cell r="AV9"/>
          <cell r="AW9"/>
          <cell r="AX9" t="str">
            <v>אלפי ש"ח</v>
          </cell>
          <cell r="AY9" t="str">
            <v>אלפי ש"ח</v>
          </cell>
          <cell r="AZ9"/>
          <cell r="BA9"/>
          <cell r="BB9"/>
          <cell r="BC9" t="str">
            <v>אלפי ש"ח</v>
          </cell>
          <cell r="BD9"/>
          <cell r="BE9"/>
          <cell r="BF9"/>
          <cell r="BG9"/>
          <cell r="BH9" t="str">
            <v>הנוסף</v>
          </cell>
          <cell r="BI9"/>
          <cell r="BJ9" t="str">
            <v>עליית</v>
          </cell>
          <cell r="BK9"/>
          <cell r="BL9" t="str">
            <v>הפחת לפי</v>
          </cell>
          <cell r="BM9"/>
          <cell r="BN9"/>
          <cell r="BO9"/>
          <cell r="BP9" t="str">
            <v>של כל</v>
          </cell>
          <cell r="BQ9"/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 t="str">
            <v>פחות</v>
          </cell>
          <cell r="AE10"/>
          <cell r="AF10"/>
          <cell r="AG10"/>
          <cell r="AH10"/>
          <cell r="AI10"/>
          <cell r="AJ10" t="str">
            <v xml:space="preserve"> </v>
          </cell>
          <cell r="AK10"/>
          <cell r="AL10"/>
          <cell r="AM10"/>
          <cell r="AN10"/>
          <cell r="AO10" t="str">
            <v>תאור הנכסים הקבועים, לפי הרשום במאזן לתום</v>
          </cell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 t="str">
            <v>1.שנויים חיוביים:</v>
          </cell>
          <cell r="BF10"/>
          <cell r="BG10"/>
          <cell r="BH10" t="str">
            <v>בשל פחת</v>
          </cell>
          <cell r="BI10"/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M10"/>
          <cell r="BN10"/>
          <cell r="BO10"/>
          <cell r="BP10" t="str">
            <v>הנכסים</v>
          </cell>
          <cell r="BQ10"/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W11"/>
          <cell r="X11"/>
          <cell r="Y11"/>
          <cell r="Z11"/>
          <cell r="AA11"/>
          <cell r="AB11" t="str">
            <v>הסכום</v>
          </cell>
          <cell r="AC11"/>
          <cell r="AD11" t="str">
            <v>ירידה בעתודה לפיצויי פרישה</v>
          </cell>
          <cell r="AE11"/>
          <cell r="AF11"/>
          <cell r="AG11"/>
          <cell r="AH11"/>
          <cell r="AI11"/>
          <cell r="AJ11" t="str">
            <v xml:space="preserve"> </v>
          </cell>
          <cell r="AK11"/>
          <cell r="AL11"/>
          <cell r="AM11"/>
          <cell r="AN11" t="str">
            <v>הסכום</v>
          </cell>
          <cell r="AO11" t="str">
            <v>שנת המס הקודמת</v>
          </cell>
          <cell r="AP11"/>
          <cell r="AQ11"/>
          <cell r="AR11"/>
          <cell r="AS11"/>
          <cell r="AT11"/>
          <cell r="AU11" t="str">
            <v>סעיף קטן</v>
          </cell>
          <cell r="AV11"/>
          <cell r="AW11"/>
          <cell r="AX11"/>
          <cell r="AY11">
            <v>1779.9870000000001</v>
          </cell>
          <cell r="AZ11"/>
          <cell r="BA11" t="str">
            <v>דוח מצ"ב</v>
          </cell>
          <cell r="BB11"/>
          <cell r="BC11">
            <v>1779.9870000000001</v>
          </cell>
          <cell r="BD11"/>
          <cell r="BE11" t="str">
            <v>תמורה ממכירת רכוש קבוע</v>
          </cell>
          <cell r="BF11">
            <v>1.98</v>
          </cell>
          <cell r="BG11"/>
          <cell r="BH11"/>
          <cell r="BI11" t="str">
            <v>הסכום</v>
          </cell>
          <cell r="BJ11"/>
          <cell r="BK11" t="str">
            <v>המחיבים תאום הון</v>
          </cell>
          <cell r="BL11"/>
          <cell r="BM11"/>
          <cell r="BN11"/>
          <cell r="BO11"/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R12"/>
          <cell r="S12"/>
          <cell r="T12"/>
          <cell r="U12"/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X12"/>
          <cell r="Y12">
            <v>1</v>
          </cell>
          <cell r="Z12"/>
          <cell r="AA12"/>
          <cell r="AB12"/>
          <cell r="AC12"/>
          <cell r="AD12" t="str">
            <v>פחת לפי טופס י"א (ראה 1 ו2)</v>
          </cell>
          <cell r="AE12"/>
          <cell r="AF12"/>
          <cell r="AG12"/>
          <cell r="AH12"/>
          <cell r="AI12"/>
          <cell r="AJ12" t="str">
            <v xml:space="preserve"> </v>
          </cell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 t="str">
            <v>בהגדרה</v>
          </cell>
          <cell r="AV12"/>
          <cell r="AW12"/>
          <cell r="AX12"/>
          <cell r="AY12">
            <v>4474.4936584233119</v>
          </cell>
          <cell r="AZ12">
            <v>0.17649999999999999</v>
          </cell>
          <cell r="BA12">
            <v>0.15203544724453066</v>
          </cell>
          <cell r="BB12"/>
          <cell r="BC12">
            <v>5194.5</v>
          </cell>
          <cell r="BD12"/>
          <cell r="BE12" t="str">
            <v>החזר מס ששולם ביתר</v>
          </cell>
          <cell r="BF12">
            <v>2.98</v>
          </cell>
          <cell r="BG12"/>
          <cell r="BH12"/>
          <cell r="BI12"/>
          <cell r="BJ12"/>
          <cell r="BK12"/>
          <cell r="BL12"/>
          <cell r="BM12"/>
          <cell r="BN12"/>
          <cell r="BO12"/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E13"/>
          <cell r="AF13"/>
          <cell r="AG13"/>
          <cell r="AH13"/>
          <cell r="AI13"/>
          <cell r="AJ13" t="str">
            <v xml:space="preserve"> </v>
          </cell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>
            <v>670.14213896516844</v>
          </cell>
          <cell r="AZ13">
            <v>0.17649999999999999</v>
          </cell>
          <cell r="BA13">
            <v>0.13785557986870889</v>
          </cell>
          <cell r="BB13"/>
          <cell r="BC13">
            <v>858</v>
          </cell>
          <cell r="BD13"/>
          <cell r="BE13" t="str">
            <v>משיכת רווחים מהשקעה בשותפות</v>
          </cell>
          <cell r="BF13" t="str">
            <v>6.98</v>
          </cell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W14"/>
          <cell r="X14"/>
          <cell r="Y14"/>
          <cell r="Z14"/>
          <cell r="AA14"/>
          <cell r="AB14">
            <v>5</v>
          </cell>
          <cell r="AC14"/>
          <cell r="AD14" t="str">
            <v>פקיד השומה מיום 15.1.96: (ראה נספח לט' 1392\ג')</v>
          </cell>
          <cell r="AE14" t="str">
            <v xml:space="preserve">הון מניות     </v>
          </cell>
          <cell r="AF14"/>
          <cell r="AG14"/>
          <cell r="AH14"/>
          <cell r="AI14"/>
          <cell r="AJ14"/>
          <cell r="AK14"/>
          <cell r="AL14"/>
          <cell r="AM14"/>
          <cell r="AN14" t="str">
            <v>לכבוד</v>
          </cell>
          <cell r="AO14"/>
          <cell r="AP14"/>
          <cell r="AQ14"/>
          <cell r="AR14"/>
          <cell r="AS14" t="str">
            <v>רכוש קבוע</v>
          </cell>
          <cell r="AT14"/>
          <cell r="AU14"/>
          <cell r="AV14"/>
          <cell r="AW14"/>
          <cell r="AX14"/>
          <cell r="AY14">
            <v>132997.01191353952</v>
          </cell>
          <cell r="AZ14">
            <v>0.17649999999999999</v>
          </cell>
          <cell r="BA14">
            <v>0.13972602739726026</v>
          </cell>
          <cell r="BB14"/>
          <cell r="BC14">
            <v>168000</v>
          </cell>
          <cell r="BD14"/>
          <cell r="BE14" t="str">
            <v xml:space="preserve">הנפקת שטרי הון </v>
          </cell>
          <cell r="BF14">
            <v>8.98</v>
          </cell>
          <cell r="BG14"/>
          <cell r="BH14"/>
          <cell r="BI14">
            <v>336</v>
          </cell>
          <cell r="BJ14"/>
          <cell r="BK14"/>
          <cell r="BL14"/>
          <cell r="BM14"/>
          <cell r="BN14"/>
          <cell r="BO14" t="str">
            <v>עתודה לפיצויים בניכוי ייעודה</v>
          </cell>
          <cell r="BP14"/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R15"/>
          <cell r="S15"/>
          <cell r="T15"/>
          <cell r="U15"/>
          <cell r="V15"/>
          <cell r="W15" t="str">
            <v xml:space="preserve"> תאומי הון לפי סעיף 3 לתוספת א לחוק - לפי רשימה מס' 2 מצורפת:</v>
          </cell>
          <cell r="X15"/>
          <cell r="Y15">
            <v>2</v>
          </cell>
          <cell r="Z15"/>
          <cell r="AA15"/>
          <cell r="AB15"/>
          <cell r="AC15"/>
          <cell r="AD15" t="str">
            <v>|לפי הסכם ‎1989 הפחתת הוצאות טרום עסקיות שתואמו בשנת</v>
          </cell>
          <cell r="AE15"/>
          <cell r="AF15"/>
          <cell r="AG15"/>
          <cell r="AH15"/>
          <cell r="AI15"/>
          <cell r="AJ15"/>
          <cell r="AK15"/>
          <cell r="AL15"/>
          <cell r="AM15"/>
          <cell r="AN15" t="str">
            <v>אגף מס הכנסה</v>
          </cell>
          <cell r="AO15"/>
          <cell r="AP15"/>
          <cell r="AQ15" t="str">
            <v>רכוז רווח (הפסד) הון - לצרכי מס הכנסה (ראה פרוט בנספח מצורף)</v>
          </cell>
          <cell r="AR15"/>
          <cell r="AS15"/>
          <cell r="AT15"/>
          <cell r="AU15"/>
          <cell r="AV15"/>
          <cell r="AW15"/>
          <cell r="AX15"/>
          <cell r="AY15">
            <v>-25.144938263092953</v>
          </cell>
          <cell r="AZ15">
            <v>0.17649999999999999</v>
          </cell>
          <cell r="BA15">
            <v>-7.3968026723931768E-3</v>
          </cell>
          <cell r="BB15"/>
          <cell r="BC15">
            <v>600</v>
          </cell>
          <cell r="BD15"/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W16"/>
          <cell r="X16"/>
          <cell r="Y16"/>
          <cell r="Z16" t="e">
            <v>#REF!</v>
          </cell>
          <cell r="AA16"/>
          <cell r="AB16">
            <v>26783</v>
          </cell>
          <cell r="AC16"/>
          <cell r="AD16" t="str">
            <v>15.1.96 עם פקיד השומה מיום</v>
          </cell>
          <cell r="AE16" t="str">
            <v xml:space="preserve">יתרת רווח     </v>
          </cell>
          <cell r="AF16"/>
          <cell r="AG16"/>
          <cell r="AH16"/>
          <cell r="AI16"/>
          <cell r="AJ16"/>
          <cell r="AK16"/>
          <cell r="AL16"/>
          <cell r="AM16"/>
          <cell r="AN16" t="str">
            <v>פשמ"ג</v>
          </cell>
          <cell r="AO16"/>
          <cell r="AP16"/>
          <cell r="AQ16"/>
          <cell r="AR16" t="str">
            <v xml:space="preserve"> </v>
          </cell>
          <cell r="AS16" t="str">
            <v>מוניטין בחברה מסונפת</v>
          </cell>
          <cell r="AT16"/>
          <cell r="AU16"/>
          <cell r="AV16"/>
          <cell r="AW16"/>
          <cell r="AX16">
            <v>139896.48977266491</v>
          </cell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>
            <v>31</v>
          </cell>
          <cell r="BJ16"/>
          <cell r="BK16"/>
          <cell r="BL16"/>
          <cell r="BM16"/>
          <cell r="BN16"/>
          <cell r="BO16" t="str">
            <v>הפרשה לחופשה</v>
          </cell>
          <cell r="BP16"/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 t="str">
            <v>אחד העם 9</v>
          </cell>
          <cell r="AO17"/>
          <cell r="AP17"/>
          <cell r="AQ17" t="str">
            <v>א ל פ י  ש " ח</v>
          </cell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 t="str">
            <v>2.שנויים שליליים:</v>
          </cell>
          <cell r="BF17">
            <v>1.98</v>
          </cell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R18"/>
          <cell r="S18"/>
          <cell r="T18"/>
          <cell r="U18"/>
          <cell r="V18"/>
          <cell r="W18" t="str">
            <v xml:space="preserve"> סכום הנכסים הקבועים לפי סעיף 2(א) לתוספת ב לחוק - לפי רשימה מס' 3 מצורפת:</v>
          </cell>
          <cell r="X18"/>
          <cell r="Y18">
            <v>3</v>
          </cell>
          <cell r="Z18"/>
          <cell r="AA18"/>
          <cell r="AB18"/>
          <cell r="AC18"/>
          <cell r="AD18" t="str">
            <v>נוסף</v>
          </cell>
          <cell r="AE18"/>
          <cell r="AF18"/>
          <cell r="AG18"/>
          <cell r="AH18"/>
          <cell r="AI18"/>
          <cell r="AJ18"/>
          <cell r="AK18"/>
          <cell r="AL18"/>
          <cell r="AM18"/>
          <cell r="AN18" t="str">
            <v>תל-אביב</v>
          </cell>
          <cell r="AO18"/>
          <cell r="AP18"/>
          <cell r="AQ18"/>
          <cell r="AR18" t="str">
            <v xml:space="preserve"> </v>
          </cell>
          <cell r="AS18" t="str">
            <v>מוניטין בשותפות</v>
          </cell>
          <cell r="AT18"/>
          <cell r="AU18"/>
          <cell r="AV18"/>
          <cell r="AW18"/>
          <cell r="AX18"/>
          <cell r="AY18">
            <v>-1452.8464269155559</v>
          </cell>
          <cell r="AZ18">
            <v>0.17649999999999999</v>
          </cell>
          <cell r="BA18">
            <v>0.15203544724453066</v>
          </cell>
          <cell r="BB18"/>
          <cell r="BC18">
            <v>-1686.6290000000004</v>
          </cell>
          <cell r="BD18"/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H18"/>
          <cell r="BI18">
            <v>-836</v>
          </cell>
          <cell r="BJ18"/>
          <cell r="BK18"/>
          <cell r="BL18"/>
          <cell r="BM18"/>
          <cell r="BN18"/>
          <cell r="BO18" t="str">
            <v xml:space="preserve">הכנסות בספרים שלא נרשמו כהכנסה חייבת בגין חברות בנות ובניכוי דיבידנד </v>
          </cell>
          <cell r="BP18"/>
          <cell r="BQ18" t="str">
            <v xml:space="preserve">    לפני תום שנת המס 1984 סכום הפחת</v>
          </cell>
        </row>
        <row r="19">
          <cell r="V19">
            <v>0</v>
          </cell>
          <cell r="W19"/>
          <cell r="X19"/>
          <cell r="Y19"/>
          <cell r="Z19"/>
          <cell r="AA19"/>
          <cell r="AB19"/>
          <cell r="AC19"/>
          <cell r="AD19" t="str">
            <v>פחת בספרים</v>
          </cell>
          <cell r="AE19"/>
          <cell r="AF19"/>
          <cell r="AG19"/>
          <cell r="AH19"/>
          <cell r="AI19"/>
          <cell r="AJ19" t="str">
            <v xml:space="preserve"> </v>
          </cell>
          <cell r="AK19"/>
          <cell r="AL19"/>
          <cell r="AM19"/>
          <cell r="AN19"/>
          <cell r="AO19"/>
          <cell r="AP19"/>
          <cell r="AQ19"/>
          <cell r="AR19" t="str">
            <v xml:space="preserve"> </v>
          </cell>
          <cell r="AS19"/>
          <cell r="AT19"/>
          <cell r="AU19"/>
          <cell r="AV19"/>
          <cell r="AW19"/>
          <cell r="AX19"/>
          <cell r="AY19">
            <v>-1170.5694310887036</v>
          </cell>
          <cell r="AZ19">
            <v>0.17649999999999999</v>
          </cell>
          <cell r="BA19">
            <v>0.15651932165693649</v>
          </cell>
          <cell r="BB19"/>
          <cell r="BC19">
            <v>-1320</v>
          </cell>
          <cell r="BD19"/>
          <cell r="BE19" t="str">
            <v>השקעות אחרות - מניות</v>
          </cell>
          <cell r="BF19">
            <v>4.9800000000000004</v>
          </cell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E20"/>
          <cell r="AF20"/>
          <cell r="AG20"/>
          <cell r="AH20"/>
          <cell r="AI20"/>
          <cell r="AJ20" t="str">
            <v xml:space="preserve"> </v>
          </cell>
          <cell r="AK20"/>
          <cell r="AL20"/>
          <cell r="AM20"/>
          <cell r="AN20">
            <v>4933.4679999999998</v>
          </cell>
          <cell r="AO20"/>
          <cell r="AP20"/>
          <cell r="AQ20"/>
          <cell r="AR20"/>
          <cell r="AS20" t="str">
            <v>מוניטין בתאגידים בשליטה משותפת</v>
          </cell>
          <cell r="AT20"/>
          <cell r="AU20"/>
          <cell r="AV20" t="str">
            <v>סה"כ</v>
          </cell>
          <cell r="AW20"/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D20"/>
          <cell r="BE20" t="str">
            <v>השקעות אחרות - מניות (כולל השקעה בשותפות)</v>
          </cell>
          <cell r="BF20">
            <v>8.98</v>
          </cell>
          <cell r="BG20"/>
          <cell r="BH20"/>
          <cell r="BI20">
            <v>267.7100000000006</v>
          </cell>
          <cell r="BJ20"/>
          <cell r="BK20"/>
          <cell r="BL20"/>
          <cell r="BM20"/>
          <cell r="BN20"/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P21"/>
          <cell r="Q21"/>
          <cell r="R21"/>
          <cell r="S21"/>
          <cell r="T21"/>
          <cell r="U21"/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X21"/>
          <cell r="Y21">
            <v>4</v>
          </cell>
          <cell r="Z21"/>
          <cell r="AA21"/>
          <cell r="AB21"/>
          <cell r="AC21"/>
          <cell r="AD21" t="str">
            <v xml:space="preserve"> בגין גריעת הוצ' התקנה</v>
          </cell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 t="str">
            <v>א.נ.,</v>
          </cell>
          <cell r="AP21"/>
          <cell r="AQ21"/>
          <cell r="AR21"/>
          <cell r="AS21"/>
          <cell r="AT21"/>
          <cell r="AU21"/>
          <cell r="AV21" t="str">
            <v>רווח</v>
          </cell>
          <cell r="AW21"/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D21"/>
          <cell r="BE21" t="str">
            <v>השקעות אחרות - מניות</v>
          </cell>
          <cell r="BF21">
            <v>9.98</v>
          </cell>
          <cell r="BG21"/>
          <cell r="BH21"/>
          <cell r="BI21"/>
          <cell r="BJ21"/>
          <cell r="BK21"/>
          <cell r="BL21"/>
          <cell r="BM21"/>
          <cell r="BN21" t="str">
            <v>תאריך</v>
          </cell>
          <cell r="BO21" t="str">
            <v>"סכום שהוצא"</v>
          </cell>
          <cell r="BP21"/>
          <cell r="BQ21"/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P22"/>
          <cell r="Q22">
            <v>123638.39060872243</v>
          </cell>
          <cell r="R22"/>
          <cell r="S22"/>
          <cell r="T22"/>
          <cell r="U22"/>
          <cell r="V22">
            <v>231</v>
          </cell>
          <cell r="W22" t="str">
            <v xml:space="preserve"> לאותה  תוספת  לחוק - לפי רשימה מס' 4 מצורפת:</v>
          </cell>
          <cell r="X22"/>
          <cell r="Y22"/>
          <cell r="Z22"/>
          <cell r="AA22"/>
          <cell r="AB22"/>
          <cell r="AC22"/>
          <cell r="AD22" t="str">
            <v>עליה בהפרשה לחובות מסופקים</v>
          </cell>
          <cell r="AE22"/>
          <cell r="AF22"/>
          <cell r="AG22"/>
          <cell r="AH22"/>
          <cell r="AI22"/>
          <cell r="AJ22" t="str">
            <v xml:space="preserve"> </v>
          </cell>
          <cell r="AK22"/>
          <cell r="AL22"/>
          <cell r="AM22"/>
          <cell r="AN22">
            <v>1</v>
          </cell>
          <cell r="AO22"/>
          <cell r="AP22"/>
          <cell r="AQ22"/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U22"/>
          <cell r="AV22" t="str">
            <v>הון</v>
          </cell>
          <cell r="AW22"/>
          <cell r="AX22" t="str">
            <v>חייב</v>
          </cell>
          <cell r="AY22">
            <v>136.92117980336576</v>
          </cell>
          <cell r="AZ22" t="str">
            <v>פטור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D22"/>
          <cell r="BE22" t="str">
            <v>השקעות אחרות - מניות (כולל השקעה בשותפות)</v>
          </cell>
          <cell r="BF22">
            <v>11.98</v>
          </cell>
          <cell r="BG22"/>
          <cell r="BH22"/>
          <cell r="BI22">
            <v>30300</v>
          </cell>
          <cell r="BJ22"/>
          <cell r="BK22"/>
          <cell r="BL22"/>
          <cell r="BM22"/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Q22"/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P23"/>
          <cell r="Q23"/>
          <cell r="R23"/>
          <cell r="S23"/>
          <cell r="T23"/>
          <cell r="U23"/>
          <cell r="V23">
            <v>-533.00199999999995</v>
          </cell>
          <cell r="W23"/>
          <cell r="X23"/>
          <cell r="Y23"/>
          <cell r="Z23"/>
          <cell r="AA23"/>
          <cell r="AB23"/>
          <cell r="AC23"/>
          <cell r="AD23" t="str">
            <v>הפסד הון בספרים</v>
          </cell>
          <cell r="AE23"/>
          <cell r="AF23"/>
          <cell r="AG23"/>
          <cell r="AH23"/>
          <cell r="AI23"/>
          <cell r="AJ23" t="str">
            <v xml:space="preserve"> </v>
          </cell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>
            <v>1951.3956900764565</v>
          </cell>
          <cell r="AZ23">
            <v>0.17649999999999999</v>
          </cell>
          <cell r="BA23">
            <v>-7.3968026723931768E-3</v>
          </cell>
          <cell r="BB23"/>
          <cell r="BC23">
            <v>-46563.542999999998</v>
          </cell>
          <cell r="BD23"/>
          <cell r="BE23" t="str">
            <v>השקעות אחרות - מניות</v>
          </cell>
          <cell r="BF23">
            <v>12.98</v>
          </cell>
          <cell r="BG23"/>
          <cell r="BH23"/>
          <cell r="BI23"/>
          <cell r="BJ23"/>
          <cell r="BK23"/>
          <cell r="BL23"/>
          <cell r="BM23"/>
          <cell r="BN23" t="str">
            <v>הוקטן</v>
          </cell>
          <cell r="BO23" t="str">
            <v>"סכום ששולם"</v>
          </cell>
          <cell r="BP23"/>
          <cell r="BQ23"/>
          <cell r="BR23" t="str">
            <v xml:space="preserve">   ב-1984-1982 ונכסים אחרים שנרכשו</v>
          </cell>
        </row>
        <row r="24">
          <cell r="V24">
            <v>146</v>
          </cell>
          <cell r="W24"/>
          <cell r="X24"/>
          <cell r="Y24"/>
          <cell r="Z24"/>
          <cell r="AA24"/>
          <cell r="AB24"/>
          <cell r="AC24"/>
          <cell r="AD24" t="str">
            <v>הוצאות רכב מעל למוכר</v>
          </cell>
          <cell r="AE24"/>
          <cell r="AF24"/>
          <cell r="AG24"/>
          <cell r="AH24"/>
          <cell r="AI24"/>
          <cell r="AJ24" t="str">
            <v xml:space="preserve"> </v>
          </cell>
          <cell r="AK24"/>
          <cell r="AL24"/>
          <cell r="AM24"/>
          <cell r="AN24">
            <v>10208</v>
          </cell>
          <cell r="AO24"/>
          <cell r="AP24"/>
          <cell r="AQ24"/>
          <cell r="AR24" t="str">
            <v xml:space="preserve"> </v>
          </cell>
          <cell r="AS24" t="str">
            <v>השקעה בחברה מסונפת</v>
          </cell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>
            <v>0</v>
          </cell>
          <cell r="BJ24"/>
          <cell r="BK24"/>
          <cell r="BL24"/>
          <cell r="BM24"/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Q24"/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X25"/>
          <cell r="Y25"/>
          <cell r="Z25"/>
          <cell r="AA25"/>
          <cell r="AB25"/>
          <cell r="AC25"/>
          <cell r="AD25" t="str">
            <v>נסיעות לחו"ל מעל למוכר</v>
          </cell>
          <cell r="AE25"/>
          <cell r="AF25"/>
          <cell r="AG25"/>
          <cell r="AH25"/>
          <cell r="AI25"/>
          <cell r="AJ25" t="str">
            <v xml:space="preserve"> </v>
          </cell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 t="str">
            <v>|רווח (הפסד) הון</v>
          </cell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X26"/>
          <cell r="Y26"/>
          <cell r="Z26"/>
          <cell r="AA26"/>
          <cell r="AB26"/>
          <cell r="AC26"/>
          <cell r="AD26" t="str">
            <v>הוצאות עודפות אחרות לא מוכרות</v>
          </cell>
          <cell r="AE26"/>
          <cell r="AF26"/>
          <cell r="AG26"/>
          <cell r="AH26"/>
          <cell r="AI26"/>
          <cell r="AJ26" t="str">
            <v>הנדון: ערוצי זהב ושות' (שותפות רשומה)</v>
          </cell>
          <cell r="AK26"/>
          <cell r="AL26"/>
          <cell r="AM26"/>
          <cell r="AN26">
            <v>11703</v>
          </cell>
          <cell r="AO26"/>
          <cell r="AP26"/>
          <cell r="AQ26"/>
          <cell r="AR26"/>
          <cell r="AS26" t="str">
            <v>השקעות בתאגידים בשליטה משותפת</v>
          </cell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 t="str">
            <v>|ממכירת רכוש קבוע</v>
          </cell>
          <cell r="BF26"/>
          <cell r="BG26"/>
          <cell r="BH26"/>
          <cell r="BI26">
            <v>-530.32700000000023</v>
          </cell>
          <cell r="BJ26"/>
          <cell r="BK26"/>
          <cell r="BL26"/>
          <cell r="BM26"/>
          <cell r="BN26"/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>תרומות וקנסות</v>
          </cell>
          <cell r="AE27"/>
          <cell r="AF27"/>
          <cell r="AG27"/>
          <cell r="AH27"/>
          <cell r="AI27"/>
          <cell r="AJ27" t="str">
            <v xml:space="preserve">   מקדמות על הוצאות עודפות לשנת המס 1998</v>
          </cell>
          <cell r="AK27"/>
          <cell r="AL27"/>
          <cell r="AM27"/>
          <cell r="AN27"/>
          <cell r="AO27"/>
          <cell r="AP27"/>
          <cell r="AQ27"/>
          <cell r="AR27">
            <v>23.48</v>
          </cell>
          <cell r="AS27"/>
          <cell r="AT27">
            <v>-84.418999999999997</v>
          </cell>
          <cell r="AU27"/>
          <cell r="AV27">
            <v>107.899</v>
          </cell>
          <cell r="AW27"/>
          <cell r="AX27">
            <v>1.958</v>
          </cell>
          <cell r="AY27">
            <v>-1494.4064962316716</v>
          </cell>
          <cell r="AZ27">
            <v>37.767000000000003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D27"/>
          <cell r="BE27" t="str">
            <v>|לצרכי מס הכנסה</v>
          </cell>
          <cell r="BF27" t="str">
            <v>08/03/98</v>
          </cell>
          <cell r="BG27"/>
          <cell r="BH27">
            <v>8384.4030000000002</v>
          </cell>
          <cell r="BI27"/>
          <cell r="BJ27"/>
          <cell r="BK27"/>
          <cell r="BL27">
            <v>16895</v>
          </cell>
          <cell r="BM27"/>
          <cell r="BN27"/>
          <cell r="BO27"/>
          <cell r="BP27"/>
          <cell r="BQ27"/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P28"/>
          <cell r="Q28"/>
          <cell r="R28"/>
          <cell r="S28"/>
          <cell r="T28"/>
          <cell r="U28"/>
          <cell r="V28"/>
          <cell r="W28" t="str">
            <v xml:space="preserve"> סה"כ קרנות, מענקים ותאומי הון של השותפות:</v>
          </cell>
          <cell r="X28"/>
          <cell r="Y28">
            <v>5</v>
          </cell>
          <cell r="Z28"/>
          <cell r="AA28"/>
          <cell r="AB28"/>
          <cell r="AC28"/>
          <cell r="AD28" t="str">
            <v>הוצאות תמלוגים לתושבי חוץ שאינן מוכרות ע"פ סעיף 18 (ה) לפקודה</v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>
            <v>31465</v>
          </cell>
          <cell r="AO28"/>
          <cell r="AP28"/>
          <cell r="AQ28"/>
          <cell r="AR28"/>
          <cell r="AS28" t="str">
            <v>השקעות בחברות אחרות</v>
          </cell>
          <cell r="AT28"/>
          <cell r="AU28"/>
          <cell r="AV28"/>
          <cell r="AW28"/>
          <cell r="AX28"/>
          <cell r="AY28">
            <v>-1501.2678886297044</v>
          </cell>
          <cell r="AZ28">
            <v>0.17649999999999999</v>
          </cell>
          <cell r="BA28">
            <v>0.1549139367018324</v>
          </cell>
          <cell r="BB28"/>
          <cell r="BC28">
            <v>-1710.4580000000001</v>
          </cell>
          <cell r="BD28"/>
          <cell r="BE28"/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P29"/>
          <cell r="Q29"/>
          <cell r="R29"/>
          <cell r="S29"/>
          <cell r="T29"/>
          <cell r="U29"/>
          <cell r="V29">
            <v>693.76699999999983</v>
          </cell>
          <cell r="W29" t="str">
            <v>(הסכום בשורה 3.31 בדו"ח השותפות)</v>
          </cell>
          <cell r="X29"/>
          <cell r="Y29"/>
          <cell r="Z29"/>
          <cell r="AA29"/>
          <cell r="AB29"/>
          <cell r="AC29"/>
          <cell r="AD29" t="str">
            <v>עליה בהפרשה לחופשה</v>
          </cell>
          <cell r="AE29"/>
          <cell r="AF29"/>
          <cell r="AG29"/>
          <cell r="AH29"/>
          <cell r="AI29"/>
          <cell r="AJ29" t="str">
            <v xml:space="preserve"> </v>
          </cell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>
            <v>-1166.280334807971</v>
          </cell>
          <cell r="AZ29">
            <v>0.17649999999999999</v>
          </cell>
          <cell r="BA29">
            <v>0.12220124089560302</v>
          </cell>
          <cell r="BB29"/>
          <cell r="BC29">
            <v>-1684.5039999999999</v>
          </cell>
          <cell r="BD29"/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P30"/>
          <cell r="Q30"/>
          <cell r="R30"/>
          <cell r="S30"/>
          <cell r="T30">
            <v>648.76499999999987</v>
          </cell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 t="str">
            <v xml:space="preserve"> </v>
          </cell>
          <cell r="AK30"/>
          <cell r="AL30"/>
          <cell r="AM30"/>
          <cell r="AN30">
            <v>5165.0390000000007</v>
          </cell>
          <cell r="AO30"/>
          <cell r="AP30"/>
          <cell r="AQ30"/>
          <cell r="AR30"/>
          <cell r="AS30" t="str">
            <v>מס ששולם ביתר בגין שנים קודמות</v>
          </cell>
          <cell r="AT30">
            <v>-68.671000000000006</v>
          </cell>
          <cell r="AU30"/>
          <cell r="AV30"/>
          <cell r="AW30"/>
          <cell r="AX30"/>
          <cell r="AY30">
            <v>-1359.5872968540332</v>
          </cell>
          <cell r="AZ30">
            <v>0.17649999999999999</v>
          </cell>
          <cell r="BA30">
            <v>0.14035087719298245</v>
          </cell>
          <cell r="BB30"/>
          <cell r="BC30">
            <v>-1709.7660000000001</v>
          </cell>
          <cell r="BD30"/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X31"/>
          <cell r="Y31">
            <v>6</v>
          </cell>
          <cell r="Z31"/>
          <cell r="AA31"/>
          <cell r="AB31"/>
          <cell r="AC31"/>
          <cell r="AD31" t="str">
            <v>רווח לפני יישום הוראות חוק מס הכנסה</v>
          </cell>
          <cell r="AE31"/>
          <cell r="AF31"/>
          <cell r="AG31"/>
          <cell r="AH31"/>
          <cell r="AI31"/>
          <cell r="AJ31" t="str">
            <v xml:space="preserve"> </v>
          </cell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>
            <v>-1315.1979872385989</v>
          </cell>
          <cell r="AZ31">
            <v>0.17649999999999999</v>
          </cell>
          <cell r="BA31">
            <v>0.1350613915416099</v>
          </cell>
          <cell r="BB31"/>
          <cell r="BC31">
            <v>-1718.7180000000001</v>
          </cell>
          <cell r="BD31"/>
          <cell r="BE31"/>
          <cell r="BF31" t="str">
            <v>01/07/98</v>
          </cell>
        </row>
        <row r="32">
          <cell r="T32" t="e">
            <v>#REF!</v>
          </cell>
          <cell r="U32"/>
          <cell r="V32"/>
          <cell r="W32"/>
          <cell r="X32"/>
          <cell r="Y32"/>
          <cell r="Z32"/>
          <cell r="AA32"/>
          <cell r="AB32"/>
          <cell r="AC32"/>
          <cell r="AD32" t="str">
            <v>(תאומים בשל אינפלציה) התשמ"ה-1985</v>
          </cell>
          <cell r="AE32"/>
          <cell r="AF32"/>
          <cell r="AG32"/>
          <cell r="AH32"/>
          <cell r="AI32"/>
          <cell r="AJ32" t="str">
            <v xml:space="preserve"> 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>
            <v>-1404.8756999576431</v>
          </cell>
          <cell r="AZ32">
            <v>0.17649999999999999</v>
          </cell>
          <cell r="BA32">
            <v>0.14128943758573387</v>
          </cell>
          <cell r="BB32"/>
          <cell r="BC32">
            <v>-1754.9829999999999</v>
          </cell>
          <cell r="BD32"/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K33"/>
          <cell r="AL33"/>
          <cell r="AM33"/>
          <cell r="AN33"/>
          <cell r="AO33"/>
          <cell r="AP33"/>
          <cell r="AQ33"/>
          <cell r="AR33"/>
          <cell r="AS33"/>
          <cell r="AT33">
            <v>68.174000000000007</v>
          </cell>
          <cell r="AU33"/>
          <cell r="AV33">
            <v>-68.174000000000007</v>
          </cell>
          <cell r="AW33"/>
          <cell r="AX33"/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D33"/>
          <cell r="BE33" t="str">
            <v>השנה</v>
          </cell>
          <cell r="BF33" t="str">
            <v>20/08/98</v>
          </cell>
          <cell r="BG33"/>
          <cell r="BH33">
            <v>0</v>
          </cell>
          <cell r="BI33"/>
          <cell r="BJ33"/>
          <cell r="BK33"/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P34"/>
          <cell r="Q34"/>
          <cell r="R34"/>
          <cell r="S34"/>
          <cell r="T34"/>
          <cell r="U34"/>
          <cell r="V34"/>
          <cell r="W34" t="str">
            <v>סכום השנויים בהון ובנכסים של השותפות: (הסכום בשורה 4.9 בדו"ח</v>
          </cell>
          <cell r="X34"/>
          <cell r="Y34">
            <v>7</v>
          </cell>
          <cell r="Z34"/>
          <cell r="AA34"/>
          <cell r="AB34"/>
          <cell r="AC34"/>
          <cell r="AD34" t="str">
            <v>השפעת האינפלציה בגין אובדן ממירים וגריעת</v>
          </cell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 t="str">
            <v>|כמבקרי החשבונות של השותפות הנ"ל הרינו מאשרים בזה כי בהתאם לספרי החשבונות של</v>
          </cell>
          <cell r="AP34"/>
          <cell r="AQ34"/>
          <cell r="AR34"/>
          <cell r="AS34"/>
          <cell r="AT34"/>
          <cell r="AU34"/>
          <cell r="AV34"/>
          <cell r="AW34"/>
          <cell r="AX34"/>
          <cell r="AY34">
            <v>-887.2320660420902</v>
          </cell>
          <cell r="AZ34">
            <v>0.17649999999999999</v>
          </cell>
          <cell r="BA34">
            <v>8.276939094221758E-2</v>
          </cell>
          <cell r="BB34"/>
          <cell r="BC34">
            <v>-1891.961</v>
          </cell>
          <cell r="BD34"/>
          <cell r="BE34"/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P35"/>
          <cell r="Q35"/>
          <cell r="R35"/>
          <cell r="S35"/>
          <cell r="T35"/>
          <cell r="U35"/>
          <cell r="V35"/>
          <cell r="W35" t="str">
            <v>השותפות)</v>
          </cell>
          <cell r="X35"/>
          <cell r="Y35"/>
          <cell r="Z35"/>
          <cell r="AA35"/>
          <cell r="AB35"/>
          <cell r="AC35"/>
          <cell r="AD35" t="str">
            <v>הוצאות התקנה בגין מנויים שפרשו (נספח א')</v>
          </cell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 t="str">
            <v>|השותפות אשר בוקרו על ידנו, שולמו על ידה מקדמות על הוצאות עודפות בגין השנה</v>
          </cell>
          <cell r="AP35"/>
          <cell r="AQ35"/>
          <cell r="AR35"/>
          <cell r="AS35"/>
          <cell r="AT35"/>
          <cell r="AU35"/>
          <cell r="AV35"/>
          <cell r="AW35"/>
          <cell r="AX35"/>
          <cell r="AY35">
            <v>0</v>
          </cell>
          <cell r="AZ35">
            <v>0.17649999999999999</v>
          </cell>
          <cell r="BA35">
            <v>0</v>
          </cell>
          <cell r="BB35"/>
          <cell r="BC35">
            <v>-168.767</v>
          </cell>
          <cell r="BD35"/>
          <cell r="BE35" t="str">
            <v>|קזוז סכום אינפלציוני</v>
          </cell>
          <cell r="BF35" t="str">
            <v>01/02/99</v>
          </cell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>
            <v>17094.646000000001</v>
          </cell>
        </row>
        <row r="36">
          <cell r="T36">
            <v>0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 t="str">
            <v xml:space="preserve">                      (ראה 1)</v>
          </cell>
          <cell r="AE36"/>
          <cell r="AF36"/>
          <cell r="AG36"/>
          <cell r="AH36"/>
          <cell r="AI36"/>
          <cell r="AJ36"/>
          <cell r="AK36"/>
          <cell r="AL36"/>
          <cell r="AM36" t="str">
            <v>ש"ח.</v>
          </cell>
          <cell r="AN36">
            <v>704250</v>
          </cell>
          <cell r="AO36" t="str">
            <v>הנ"ל בסך</v>
          </cell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X37"/>
          <cell r="Y37">
            <v>8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 t="str">
            <v xml:space="preserve"> </v>
          </cell>
          <cell r="AK37"/>
          <cell r="AL37"/>
          <cell r="AM37"/>
          <cell r="AN37"/>
          <cell r="AO37"/>
          <cell r="AP37"/>
          <cell r="AQ37"/>
          <cell r="AR37"/>
          <cell r="AS37"/>
          <cell r="AT37">
            <v>1</v>
          </cell>
          <cell r="AU37"/>
          <cell r="AV37">
            <v>-1.958</v>
          </cell>
          <cell r="AW37"/>
          <cell r="AX37">
            <v>-1.958</v>
          </cell>
          <cell r="AY37"/>
          <cell r="AZ37"/>
          <cell r="BA37"/>
          <cell r="BB37"/>
          <cell r="BC37"/>
          <cell r="BD37"/>
          <cell r="BE37" t="str">
            <v>1:3.5</v>
          </cell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>
            <v>-199.678</v>
          </cell>
        </row>
        <row r="38">
          <cell r="T38" t="e">
            <v>#REF!</v>
          </cell>
          <cell r="U38"/>
          <cell r="V38"/>
          <cell r="W38" t="str">
            <v>של שותפות אחרת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 t="str">
            <v>סכום המקדמות הנ"ל שולם לפ"ש גוש דן בתיק נכויים מס' 939240727.</v>
          </cell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>
            <v>-14032.855</v>
          </cell>
          <cell r="BD39"/>
          <cell r="BE39" t="str">
            <v>סה"כ</v>
          </cell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>
            <v>16894.968000000001</v>
          </cell>
        </row>
        <row r="40">
          <cell r="T40">
            <v>-8384.4030000000002</v>
          </cell>
          <cell r="U40"/>
          <cell r="V40"/>
          <cell r="W40" t="str">
            <v xml:space="preserve">3.31- 4.1- 4.9 כפול חלקה של השותפות הנ"ל </v>
          </cell>
          <cell r="X40"/>
          <cell r="Y40"/>
          <cell r="Z40"/>
          <cell r="AA40"/>
          <cell r="AB40"/>
          <cell r="AC40"/>
          <cell r="AD40" t="str">
            <v>נכוי בשל פחת (ראה 2)</v>
          </cell>
          <cell r="AE40"/>
          <cell r="AF40"/>
          <cell r="AG40"/>
          <cell r="AH40"/>
          <cell r="AI40"/>
          <cell r="AJ40"/>
          <cell r="AK40"/>
          <cell r="AL40"/>
          <cell r="AM40" t="str">
            <v xml:space="preserve"> </v>
          </cell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 t="str">
            <v xml:space="preserve"> </v>
          </cell>
          <cell r="AN41"/>
          <cell r="AO41"/>
          <cell r="AP41"/>
          <cell r="AQ41"/>
          <cell r="AR41"/>
          <cell r="AS41"/>
          <cell r="AT41"/>
          <cell r="AU41"/>
          <cell r="AV41">
            <v>37.766999999999996</v>
          </cell>
          <cell r="AW41"/>
          <cell r="AX41">
            <v>0</v>
          </cell>
          <cell r="AY41">
            <v>-3.4098316947175475</v>
          </cell>
          <cell r="AZ41">
            <v>37.767000000000003</v>
          </cell>
          <cell r="BA41">
            <v>0.17647058823529416</v>
          </cell>
          <cell r="BB41">
            <v>0</v>
          </cell>
          <cell r="BC41">
            <v>-3.4103999999999997</v>
          </cell>
          <cell r="BD41"/>
          <cell r="BE41"/>
          <cell r="BF41">
            <v>1.98</v>
          </cell>
        </row>
        <row r="42">
          <cell r="T42" t="e">
            <v>#REF!</v>
          </cell>
          <cell r="U42"/>
          <cell r="V42"/>
          <cell r="W42"/>
          <cell r="X42"/>
          <cell r="Y42"/>
          <cell r="Z42"/>
          <cell r="AA42"/>
          <cell r="AB42"/>
          <cell r="AC42"/>
          <cell r="AD42" t="str">
            <v>רווח לחלוקה בין השותפים כמפורט בט' 1392/ג'</v>
          </cell>
          <cell r="AE42"/>
          <cell r="AF42"/>
          <cell r="AG42"/>
          <cell r="AH42"/>
          <cell r="AI42"/>
          <cell r="AJ42"/>
          <cell r="AK42"/>
          <cell r="AL42"/>
          <cell r="AM42" t="str">
            <v>זקיפת המקדמות על הוצאות עודפות בין השותפים:</v>
          </cell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>
            <v>-8.9735760957763357</v>
          </cell>
          <cell r="AZ42">
            <v>0.17649999999999999</v>
          </cell>
          <cell r="BA42">
            <v>0.16136236739251819</v>
          </cell>
          <cell r="BB42"/>
          <cell r="BC42">
            <v>-9.8154000000000003</v>
          </cell>
          <cell r="BD42"/>
          <cell r="BE42"/>
          <cell r="BF42">
            <v>3.98</v>
          </cell>
        </row>
        <row r="43">
          <cell r="N43" t="str">
            <v xml:space="preserve">רמת - גן , 16 באוגוסט 1998                </v>
          </cell>
          <cell r="O43"/>
          <cell r="P43"/>
          <cell r="Q43"/>
          <cell r="R43"/>
          <cell r="S43"/>
          <cell r="T43"/>
          <cell r="U43"/>
          <cell r="V43"/>
          <cell r="W43" t="str">
            <v>סה"כ לענין השותפות: (סיכום שלילי יירשם בסוגריים)</v>
          </cell>
          <cell r="X43"/>
          <cell r="Y43">
            <v>9</v>
          </cell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 t="str">
            <v>ש"ח</v>
          </cell>
          <cell r="AL43"/>
          <cell r="AM43"/>
          <cell r="AN43"/>
          <cell r="AO43"/>
          <cell r="AP43"/>
          <cell r="AQ43"/>
          <cell r="AR43" t="str">
            <v xml:space="preserve"> </v>
          </cell>
          <cell r="AS43"/>
          <cell r="AT43">
            <v>-83.915999999999997</v>
          </cell>
          <cell r="AU43"/>
          <cell r="AV43"/>
          <cell r="AW43"/>
          <cell r="AX43"/>
          <cell r="AY43">
            <v>-1.7815712023160646</v>
          </cell>
          <cell r="AZ43">
            <v>0.17649999999999999</v>
          </cell>
          <cell r="BA43">
            <v>0.15651932165693649</v>
          </cell>
          <cell r="BB43"/>
          <cell r="BC43">
            <v>-2.0089999999999999</v>
          </cell>
          <cell r="BD43"/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E44"/>
          <cell r="AF44"/>
          <cell r="AG44"/>
          <cell r="AH44"/>
          <cell r="AI44"/>
          <cell r="AJ44" t="str">
            <v xml:space="preserve"> </v>
          </cell>
          <cell r="AK44"/>
          <cell r="AL44"/>
          <cell r="AM44"/>
          <cell r="AN44"/>
          <cell r="AO44"/>
          <cell r="AP44"/>
          <cell r="AQ44"/>
          <cell r="AR44" t="str">
            <v xml:space="preserve"> </v>
          </cell>
          <cell r="AS44"/>
          <cell r="AT44"/>
          <cell r="AU44"/>
          <cell r="AV44"/>
          <cell r="AW44"/>
          <cell r="AX44"/>
          <cell r="AY44">
            <v>-0.25259203699456345</v>
          </cell>
          <cell r="AZ44">
            <v>0.17649999999999999</v>
          </cell>
          <cell r="BA44">
            <v>0.13785557986870889</v>
          </cell>
          <cell r="BB44"/>
          <cell r="BC44">
            <v>-0.32339999999999997</v>
          </cell>
          <cell r="BD44"/>
          <cell r="BE44"/>
          <cell r="BF44">
            <v>6.98</v>
          </cell>
        </row>
        <row r="45">
          <cell r="T45">
            <v>83.915999999999997</v>
          </cell>
          <cell r="U45"/>
          <cell r="V45"/>
          <cell r="W45"/>
          <cell r="X45"/>
          <cell r="Y45"/>
          <cell r="Z45"/>
          <cell r="AA45"/>
          <cell r="AB45"/>
          <cell r="AC45"/>
          <cell r="AD45" t="str">
            <v xml:space="preserve">               השותפים (ראה נספח ב')</v>
          </cell>
          <cell r="AE45"/>
          <cell r="AF45"/>
          <cell r="AG45"/>
          <cell r="AH45"/>
          <cell r="AI45"/>
          <cell r="AJ45"/>
          <cell r="AK45">
            <v>492975.00000000006</v>
          </cell>
          <cell r="AL45" t="str">
            <v>עורק שרותי מידע מקומי בע"מ</v>
          </cell>
          <cell r="AM45"/>
          <cell r="AN45"/>
          <cell r="AO45"/>
          <cell r="AP45"/>
          <cell r="AQ45"/>
          <cell r="AR45" t="str">
            <v xml:space="preserve"> </v>
          </cell>
          <cell r="AS45"/>
          <cell r="AT45"/>
          <cell r="AU45"/>
          <cell r="AV45"/>
          <cell r="AW45"/>
          <cell r="AX45"/>
          <cell r="AY45">
            <v>-0.46015075116786996</v>
          </cell>
          <cell r="AZ45">
            <v>0.17649999999999999</v>
          </cell>
          <cell r="BA45">
            <v>0.13444232342514328</v>
          </cell>
          <cell r="BB45"/>
          <cell r="BC45">
            <v>-0.60409999999999986</v>
          </cell>
          <cell r="BD45"/>
          <cell r="BE45"/>
          <cell r="BF45">
            <v>7.98</v>
          </cell>
        </row>
        <row r="46">
          <cell r="W46" t="str">
            <v>הכפל באחוז חלקה של החברה ברווחי השותפות:</v>
          </cell>
          <cell r="X46"/>
          <cell r="Y46">
            <v>9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 t="str">
            <v xml:space="preserve"> </v>
          </cell>
          <cell r="AK46"/>
          <cell r="AL46"/>
          <cell r="AM46"/>
          <cell r="AN46"/>
          <cell r="AO46"/>
          <cell r="AP46"/>
          <cell r="AQ46"/>
          <cell r="AR46" t="str">
            <v xml:space="preserve"> </v>
          </cell>
          <cell r="AS46"/>
          <cell r="AT46"/>
          <cell r="AU46"/>
          <cell r="AV46"/>
          <cell r="AW46"/>
          <cell r="AX46"/>
          <cell r="AY46">
            <v>-1.7217571500640301</v>
          </cell>
          <cell r="AZ46">
            <v>0.17649999999999999</v>
          </cell>
          <cell r="BA46">
            <v>0.13972602739726026</v>
          </cell>
          <cell r="BB46"/>
          <cell r="BC46">
            <v>-2.1748999999999996</v>
          </cell>
          <cell r="BD46"/>
          <cell r="BE46"/>
          <cell r="BF46">
            <v>8.98</v>
          </cell>
        </row>
        <row r="47">
          <cell r="T47">
            <v>30.59</v>
          </cell>
          <cell r="U47"/>
          <cell r="V47"/>
          <cell r="W47"/>
          <cell r="X47"/>
          <cell r="Y47"/>
          <cell r="Z47"/>
          <cell r="AA47"/>
          <cell r="AB47"/>
          <cell r="AC47"/>
          <cell r="AD47" t="str">
            <v>תרומות מוכרות לחלוקה בין השותפים (לפי פרוט מצורף)</v>
          </cell>
          <cell r="AE47"/>
          <cell r="AF47"/>
          <cell r="AG47"/>
          <cell r="AH47"/>
          <cell r="AI47"/>
          <cell r="AJ47"/>
          <cell r="AK47">
            <v>211275</v>
          </cell>
          <cell r="AL47" t="str">
            <v>ידיעות תקשורת בע"מ</v>
          </cell>
          <cell r="AM47"/>
          <cell r="AN47"/>
          <cell r="AO47"/>
          <cell r="AP47"/>
          <cell r="AQ47"/>
          <cell r="AR47" t="str">
            <v xml:space="preserve"> </v>
          </cell>
          <cell r="AS47"/>
          <cell r="AT47"/>
          <cell r="AU47"/>
          <cell r="AV47"/>
          <cell r="AW47"/>
          <cell r="AX47"/>
          <cell r="AY47">
            <v>-6.4982667604814068E-2</v>
          </cell>
          <cell r="AZ47">
            <v>0.17649999999999999</v>
          </cell>
          <cell r="BA47">
            <v>8.1924577373212015E-2</v>
          </cell>
          <cell r="BB47"/>
          <cell r="BC47">
            <v>-0.14000000000000001</v>
          </cell>
          <cell r="BD47"/>
          <cell r="BE47"/>
          <cell r="BF47">
            <v>10.98</v>
          </cell>
        </row>
        <row r="48">
          <cell r="AJ48" t="str">
            <v xml:space="preserve"> </v>
          </cell>
          <cell r="AK48"/>
          <cell r="AL48"/>
          <cell r="AM48"/>
          <cell r="AN48"/>
          <cell r="AO48"/>
          <cell r="AP48"/>
          <cell r="AQ48"/>
          <cell r="AR48" t="str">
            <v xml:space="preserve"> </v>
          </cell>
          <cell r="AS48"/>
          <cell r="AT48"/>
          <cell r="AU48"/>
          <cell r="AV48"/>
          <cell r="AW48"/>
          <cell r="AX48"/>
          <cell r="AY48">
            <v>7.3487752041326265E-2</v>
          </cell>
          <cell r="AZ48">
            <v>0.17649999999999999</v>
          </cell>
          <cell r="BA48">
            <v>-2.1176470588235241E-2</v>
          </cell>
          <cell r="BB48"/>
          <cell r="BC48">
            <v>-0.61250000000000004</v>
          </cell>
          <cell r="BD48"/>
          <cell r="BE48"/>
          <cell r="BF48">
            <v>11.98</v>
          </cell>
        </row>
        <row r="49">
          <cell r="N49" t="str">
            <v>קסלמן וקסלמן</v>
          </cell>
          <cell r="O49"/>
          <cell r="P49"/>
          <cell r="Q49">
            <v>114330.95240872243</v>
          </cell>
          <cell r="R49"/>
          <cell r="S49"/>
          <cell r="T49" t="str">
            <v>הערות:</v>
          </cell>
          <cell r="U49"/>
          <cell r="V49"/>
          <cell r="W49" t="str">
            <v xml:space="preserve">  סיכום ההון כהגדרתו בסעיף 7(א) לחוק: (סיכום שלילי יירשם בסוגריים)</v>
          </cell>
          <cell r="X49"/>
          <cell r="Y49">
            <v>10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 t="str">
            <v xml:space="preserve"> </v>
          </cell>
          <cell r="AK49">
            <v>704250</v>
          </cell>
          <cell r="AL49"/>
          <cell r="AM49"/>
          <cell r="AN49"/>
          <cell r="AO49"/>
          <cell r="AP49"/>
          <cell r="AQ49"/>
          <cell r="AR49" t="str">
            <v xml:space="preserve"> </v>
          </cell>
          <cell r="AS49"/>
          <cell r="AT49"/>
          <cell r="AU49"/>
          <cell r="AV49"/>
          <cell r="AW49"/>
          <cell r="AX49"/>
          <cell r="AY49">
            <v>5.3097727965564613E-3</v>
          </cell>
          <cell r="AZ49">
            <v>0.17649999999999999</v>
          </cell>
          <cell r="BA49">
            <v>-7.3968026723931768E-3</v>
          </cell>
          <cell r="BB49"/>
          <cell r="BC49">
            <v>-0.12669999999999998</v>
          </cell>
          <cell r="BD49"/>
          <cell r="BE49"/>
          <cell r="BF49">
            <v>12.98</v>
          </cell>
        </row>
        <row r="50">
          <cell r="N50" t="str">
            <v>רואי חשבון</v>
          </cell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 t="str">
            <v>השפעת האינפלציה בגין אובדן ממירים וגריעת הוצאות התקנה בגין מנויים שפרשו נדרשה כהוצאה הואיל והם</v>
          </cell>
          <cell r="AE50"/>
          <cell r="AF50" t="str">
            <v>(1</v>
          </cell>
          <cell r="AG50"/>
          <cell r="AH50"/>
          <cell r="AI50"/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X51"/>
          <cell r="Y51"/>
          <cell r="Z51"/>
          <cell r="AA51"/>
          <cell r="AB51"/>
          <cell r="AC51"/>
          <cell r="AD51" t="str">
            <v>מהווים נכס קבוע.</v>
          </cell>
          <cell r="AE51"/>
          <cell r="AF51"/>
          <cell r="AG51"/>
          <cell r="AH51"/>
          <cell r="AI51"/>
          <cell r="AJ51" t="str">
            <v xml:space="preserve"> </v>
          </cell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>
            <v>8384.4030000000002</v>
          </cell>
          <cell r="BI51"/>
          <cell r="BJ51"/>
          <cell r="BK51"/>
          <cell r="BL51">
            <v>16895</v>
          </cell>
        </row>
        <row r="52">
          <cell r="Q52">
            <v>0.17649999999999999</v>
          </cell>
          <cell r="R52"/>
          <cell r="S52"/>
          <cell r="T52"/>
          <cell r="U52"/>
          <cell r="V52"/>
          <cell r="W52" t="str">
            <v xml:space="preserve">שיעור עליית שער החליפין על פי חוזר הנציבות מס' 86/4 </v>
          </cell>
          <cell r="X52"/>
          <cell r="Y52">
            <v>11</v>
          </cell>
          <cell r="Z52"/>
          <cell r="AA52"/>
          <cell r="AB52"/>
          <cell r="AC52"/>
          <cell r="AD52" t="str">
            <v>כולל נכוי בשל פחת בסך 31 אלפי ש"ח בגין כלי רכב פרטיים ביחס לסכום ההוצאה המוכרת ע"פ התקנות.</v>
          </cell>
          <cell r="AE52"/>
          <cell r="AF52" t="str">
            <v>(2</v>
          </cell>
          <cell r="AG52"/>
          <cell r="AH52"/>
          <cell r="AI52"/>
          <cell r="AJ52" t="str">
            <v xml:space="preserve"> </v>
          </cell>
        </row>
        <row r="53">
          <cell r="L53" t="str">
            <v>.1</v>
          </cell>
          <cell r="M53"/>
          <cell r="N53"/>
          <cell r="O53"/>
          <cell r="P53"/>
          <cell r="Q53"/>
          <cell r="R53"/>
          <cell r="S53"/>
          <cell r="T53" t="str">
            <v>הוצאות התפעול כוללות סכומים כמפורט בבאור 15 לדוחות הכספיים.</v>
          </cell>
          <cell r="U53"/>
          <cell r="V53"/>
          <cell r="W53" t="str">
            <v>מיום 1 באוגוסט 1986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 t="str">
            <v xml:space="preserve"> </v>
          </cell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>
            <v>-19.2164</v>
          </cell>
          <cell r="BD53"/>
          <cell r="BE53" t="str">
            <v>סה"כ</v>
          </cell>
        </row>
        <row r="54">
          <cell r="AJ54" t="str">
            <v xml:space="preserve"> </v>
          </cell>
          <cell r="AK54"/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X55"/>
          <cell r="Y55">
            <v>12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R56"/>
          <cell r="S56"/>
          <cell r="T56"/>
          <cell r="U56"/>
          <cell r="V56"/>
          <cell r="W56" t="str">
            <v xml:space="preserve"> תוצאה שלילית תועבר לדו"ח בשורה 16: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 t="str">
            <v>בכבוד רב,</v>
          </cell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 t="str">
            <v>תשלום מקדמות עודפות בגין השנה:</v>
          </cell>
        </row>
        <row r="57">
          <cell r="V57" t="str">
            <v>מנהל</v>
          </cell>
          <cell r="W57"/>
          <cell r="X57"/>
          <cell r="Y57" t="str">
            <v>מנהל</v>
          </cell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>
            <v>-12.569561514798675</v>
          </cell>
          <cell r="AZ57">
            <v>0.17649999999999999</v>
          </cell>
          <cell r="BA57">
            <v>0.16006692693809277</v>
          </cell>
          <cell r="BB57"/>
          <cell r="BC57">
            <v>-13.860000000000001</v>
          </cell>
          <cell r="BD57"/>
          <cell r="BE57"/>
          <cell r="BF57" t="str">
            <v>25/02/98</v>
          </cell>
        </row>
        <row r="58">
          <cell r="L58" t="str">
            <v>.2</v>
          </cell>
          <cell r="M58"/>
          <cell r="N58"/>
          <cell r="O58"/>
          <cell r="P58">
            <v>0</v>
          </cell>
          <cell r="Q58"/>
          <cell r="R58"/>
          <cell r="S58"/>
          <cell r="T58"/>
          <cell r="U58"/>
          <cell r="V58"/>
          <cell r="W58"/>
          <cell r="X58" t="str">
            <v>:הערה</v>
          </cell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>
            <v>-70.122179451315333</v>
          </cell>
          <cell r="AZ58">
            <v>0.17649999999999999</v>
          </cell>
          <cell r="BA58">
            <v>0.1571627260083448</v>
          </cell>
          <cell r="BB58"/>
          <cell r="BC58">
            <v>-78.750000000000014</v>
          </cell>
          <cell r="BD58"/>
          <cell r="BE58"/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>
            <v>-20.201476544561267</v>
          </cell>
          <cell r="AZ59">
            <v>0.17649999999999999</v>
          </cell>
          <cell r="BA59">
            <v>0.11319240032111311</v>
          </cell>
          <cell r="BB59"/>
          <cell r="BC59">
            <v>-31.500000000000004</v>
          </cell>
          <cell r="BD59"/>
          <cell r="BE59"/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>
            <v>-19.037807262765394</v>
          </cell>
          <cell r="AZ60">
            <v>0.17649999999999999</v>
          </cell>
          <cell r="BA60">
            <v>0.14222954420648004</v>
          </cell>
          <cell r="BB60"/>
          <cell r="BC60">
            <v>-23.625000000000004</v>
          </cell>
          <cell r="BD60"/>
          <cell r="BE60"/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 t="str">
            <v>קסלמן וקסלמן</v>
          </cell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>
            <v>-30.684488051553885</v>
          </cell>
          <cell r="AZ61">
            <v>0.17649999999999999</v>
          </cell>
          <cell r="BA61">
            <v>0.137544435329505</v>
          </cell>
          <cell r="BB61"/>
          <cell r="BC61">
            <v>-39.375000000000007</v>
          </cell>
          <cell r="BD61"/>
          <cell r="BE61"/>
          <cell r="BF61" t="str">
            <v>24/06/98</v>
          </cell>
        </row>
        <row r="62">
          <cell r="AB62">
            <v>26788</v>
          </cell>
          <cell r="AC62"/>
          <cell r="AD62"/>
          <cell r="AE62"/>
          <cell r="AF62"/>
          <cell r="AG62" t="str">
            <v>סה"כ סכום ההון: (סיכום שלילי יירשם בסוגריים)</v>
          </cell>
          <cell r="AH62"/>
          <cell r="AI62"/>
          <cell r="AJ62" t="str">
            <v>רואי חשבון</v>
          </cell>
          <cell r="AK62"/>
          <cell r="AL62"/>
          <cell r="AM62"/>
          <cell r="AN62">
            <v>65663.821200000006</v>
          </cell>
          <cell r="AO62" t="str">
            <v>סה"כ סכום הנכסים הקבועים:</v>
          </cell>
          <cell r="AP62"/>
          <cell r="AQ62"/>
          <cell r="AR62"/>
          <cell r="AS62"/>
          <cell r="AT62"/>
          <cell r="AU62"/>
          <cell r="AV62"/>
          <cell r="AW62"/>
          <cell r="AX62"/>
          <cell r="AY62">
            <v>-24.04918329214636</v>
          </cell>
          <cell r="AZ62">
            <v>0.17649999999999999</v>
          </cell>
          <cell r="BA62">
            <v>0.13475177304964547</v>
          </cell>
          <cell r="BB62"/>
          <cell r="BC62">
            <v>-31.500000000000004</v>
          </cell>
          <cell r="BD62"/>
          <cell r="BE62"/>
          <cell r="BF62" t="str">
            <v>26/07/98</v>
          </cell>
          <cell r="BG62"/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B63"/>
          <cell r="BC63">
            <v>-94.5</v>
          </cell>
          <cell r="BD63"/>
          <cell r="BE63"/>
          <cell r="BF63" t="str">
            <v>17/08/98</v>
          </cell>
          <cell r="BG63"/>
          <cell r="BH63" t="str">
            <v>קסלמן וקסלמן רו"ח</v>
          </cell>
        </row>
        <row r="64">
          <cell r="L64" t="str">
            <v>ראה מכתבנו מיום</v>
          </cell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 t="str">
            <v xml:space="preserve"> </v>
          </cell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>
            <v>-29.644369347276591</v>
          </cell>
          <cell r="AZ64">
            <v>0.17649999999999999</v>
          </cell>
          <cell r="BA64">
            <v>8.3051288726893935E-2</v>
          </cell>
          <cell r="BB64"/>
          <cell r="BC64">
            <v>-62.999999999999993</v>
          </cell>
          <cell r="BD64"/>
          <cell r="BE64"/>
          <cell r="BF64" t="str">
            <v>15/09/98</v>
          </cell>
          <cell r="BG64"/>
          <cell r="BH64"/>
          <cell r="BI64"/>
          <cell r="BJ64"/>
          <cell r="BK64"/>
          <cell r="BL64"/>
          <cell r="BM64"/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B65"/>
          <cell r="BC65">
            <v>-47.25</v>
          </cell>
          <cell r="BD65"/>
          <cell r="BE65"/>
          <cell r="BF65" t="str">
            <v>15/10/98</v>
          </cell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 t="str">
            <v>קסלמן וקסלמן רו"ח</v>
          </cell>
        </row>
        <row r="66">
          <cell r="O66" t="str">
            <v>קסלמן וקסלמן רו"ח</v>
          </cell>
          <cell r="P66"/>
          <cell r="Q66"/>
          <cell r="R66"/>
          <cell r="S66"/>
          <cell r="T66" t="str">
            <v xml:space="preserve">חותמת המייצג לשם זהוי: </v>
          </cell>
          <cell r="U66"/>
          <cell r="V66"/>
          <cell r="W66"/>
          <cell r="X66" t="str">
            <v xml:space="preserve">:חתימת המנהלים </v>
          </cell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>
            <v>0.19263999695580428</v>
          </cell>
          <cell r="AZ66">
            <v>0.17649999999999999</v>
          </cell>
          <cell r="BA66">
            <v>-2.1587910769967911E-3</v>
          </cell>
          <cell r="BB66"/>
          <cell r="BC66">
            <v>-15.749999999999998</v>
          </cell>
          <cell r="BD66"/>
          <cell r="BE66"/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B67"/>
          <cell r="BC67">
            <v>-47.25</v>
          </cell>
          <cell r="BD67"/>
          <cell r="BE67"/>
          <cell r="BF67" t="str">
            <v>23/12/98</v>
          </cell>
        </row>
        <row r="68">
          <cell r="O68" t="str">
            <v>1TG</v>
          </cell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 t="str">
            <v>6tg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>
            <v>0</v>
          </cell>
          <cell r="AZ68">
            <v>0.17649999999999999</v>
          </cell>
          <cell r="BA68">
            <v>0</v>
          </cell>
          <cell r="BB68"/>
          <cell r="BC68">
            <v>-55.838999999999999</v>
          </cell>
          <cell r="BD68"/>
          <cell r="BE68"/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>
            <v>68.174000000000007</v>
          </cell>
          <cell r="AU72"/>
          <cell r="AV72">
            <v>-68.174000000000007</v>
          </cell>
          <cell r="AW72"/>
          <cell r="AX72">
            <v>-16258.099163942479</v>
          </cell>
          <cell r="AY72"/>
          <cell r="AZ72"/>
          <cell r="BA72"/>
          <cell r="BB72">
            <v>-68.174000000000007</v>
          </cell>
          <cell r="BC72" t="str">
            <v>קזוז רווח ראלי מהפסד הון</v>
          </cell>
          <cell r="BD72"/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B82"/>
          <cell r="AC82" t="str">
            <v>השתתפות</v>
          </cell>
        </row>
        <row r="83">
          <cell r="V83" t="str">
            <v>סה"כ</v>
          </cell>
          <cell r="W83"/>
          <cell r="X83" t="str">
            <v>רכב</v>
          </cell>
          <cell r="Y83"/>
          <cell r="Z83"/>
          <cell r="AA83" t="str">
            <v>לחו"ל</v>
          </cell>
          <cell r="AB83"/>
          <cell r="AC83" t="str">
            <v>בהוצאות</v>
          </cell>
        </row>
        <row r="85">
          <cell r="V85">
            <v>3727.1759999999999</v>
          </cell>
          <cell r="W85"/>
          <cell r="X85">
            <v>3560.145</v>
          </cell>
          <cell r="Y85"/>
          <cell r="Z85"/>
          <cell r="AA85">
            <v>167.03100000000001</v>
          </cell>
          <cell r="AB85"/>
          <cell r="AC85"/>
          <cell r="AD85" t="str">
            <v>תפעול</v>
          </cell>
        </row>
        <row r="87">
          <cell r="V87">
            <v>180.64</v>
          </cell>
          <cell r="W87"/>
          <cell r="X87">
            <v>180.64</v>
          </cell>
          <cell r="Y87"/>
          <cell r="Z87"/>
          <cell r="AA87"/>
          <cell r="AB87"/>
          <cell r="AC87"/>
          <cell r="AD87" t="str">
            <v>מכירה</v>
          </cell>
        </row>
        <row r="89">
          <cell r="V89">
            <v>762.74599999999998</v>
          </cell>
          <cell r="W89"/>
          <cell r="X89">
            <v>762.74599999999998</v>
          </cell>
          <cell r="Y89"/>
          <cell r="Z89"/>
          <cell r="AA89"/>
          <cell r="AB89"/>
          <cell r="AC89"/>
          <cell r="AD89" t="str">
            <v>הנהלה</v>
          </cell>
        </row>
        <row r="91">
          <cell r="V91">
            <v>4670.5619999999999</v>
          </cell>
          <cell r="W91"/>
          <cell r="X91">
            <v>4503.5309999999999</v>
          </cell>
          <cell r="Y91"/>
          <cell r="Z91"/>
          <cell r="AA91">
            <v>167.03100000000001</v>
          </cell>
          <cell r="AB91"/>
          <cell r="AC91">
            <v>0</v>
          </cell>
        </row>
        <row r="93">
          <cell r="V93">
            <v>0</v>
          </cell>
          <cell r="W93"/>
          <cell r="X93">
            <v>0</v>
          </cell>
          <cell r="Y93"/>
          <cell r="Z93"/>
          <cell r="AA93"/>
          <cell r="AB93"/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W95"/>
          <cell r="X95">
            <v>4503.5309999999999</v>
          </cell>
          <cell r="Y95"/>
          <cell r="Z95"/>
          <cell r="AA95"/>
          <cell r="AB95"/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W98"/>
          <cell r="X98">
            <v>4503.5309999999999</v>
          </cell>
          <cell r="Y98"/>
          <cell r="Z98"/>
          <cell r="AA98"/>
          <cell r="AB98"/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B100"/>
          <cell r="AC100"/>
          <cell r="AD100" t="str">
            <v>מוכר</v>
          </cell>
        </row>
        <row r="102">
          <cell r="AA102">
            <v>9.5374701000000073</v>
          </cell>
          <cell r="AB102"/>
          <cell r="AC102"/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D105"/>
          <cell r="AE105" t="str">
            <v>בגוד</v>
          </cell>
        </row>
        <row r="106">
          <cell r="AC106">
            <v>88.558000000000007</v>
          </cell>
          <cell r="AD106"/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D108"/>
          <cell r="AE108" t="str">
            <v>מתנות</v>
          </cell>
        </row>
        <row r="109">
          <cell r="AC109">
            <v>0</v>
          </cell>
          <cell r="AD109"/>
          <cell r="AE109" t="str">
            <v>חיוב טל"מ</v>
          </cell>
        </row>
        <row r="110">
          <cell r="AC110">
            <v>0</v>
          </cell>
          <cell r="AD110"/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U117"/>
          <cell r="V117" t="str">
            <v xml:space="preserve"> בקורת תוספות רכוש קבוע</v>
          </cell>
          <cell r="W117"/>
          <cell r="X117"/>
          <cell r="Y117"/>
          <cell r="Z117"/>
          <cell r="AA117" t="str">
            <v>מס</v>
          </cell>
          <cell r="AB117"/>
          <cell r="AC117" t="str">
            <v>ספרים</v>
          </cell>
        </row>
        <row r="118">
          <cell r="T118" t="str">
            <v>====</v>
          </cell>
          <cell r="U118"/>
          <cell r="V118"/>
          <cell r="W118"/>
          <cell r="X118"/>
          <cell r="Y118"/>
          <cell r="Z118"/>
          <cell r="AA118">
            <v>120746</v>
          </cell>
          <cell r="AB118"/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B119"/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P120"/>
          <cell r="Q120">
            <v>11</v>
          </cell>
          <cell r="R120"/>
          <cell r="S120">
            <v>1</v>
          </cell>
          <cell r="T120">
            <v>0</v>
          </cell>
          <cell r="U120">
            <v>9</v>
          </cell>
          <cell r="V120" t="str">
            <v>גריעות</v>
          </cell>
          <cell r="W120">
            <v>9</v>
          </cell>
          <cell r="X120">
            <v>9</v>
          </cell>
          <cell r="Y120">
            <v>1</v>
          </cell>
          <cell r="Z120"/>
          <cell r="AA120">
            <v>-322.38900000000001</v>
          </cell>
          <cell r="AB120"/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U121"/>
          <cell r="V121"/>
          <cell r="W121"/>
          <cell r="X121"/>
          <cell r="Y121"/>
          <cell r="Z121"/>
          <cell r="AA121">
            <v>23.48</v>
          </cell>
          <cell r="AB121"/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B122"/>
          <cell r="AC122">
            <v>0</v>
          </cell>
          <cell r="AD122" t="str">
            <v>פחת השנה</v>
          </cell>
        </row>
        <row r="123">
          <cell r="T123">
            <v>0</v>
          </cell>
          <cell r="U123"/>
          <cell r="V123"/>
          <cell r="W123"/>
          <cell r="X123"/>
          <cell r="Y123"/>
          <cell r="Z123"/>
          <cell r="AA123">
            <v>-1216.1489999999999</v>
          </cell>
          <cell r="AB123"/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U124"/>
          <cell r="V124" t="str">
            <v>רווח(הפסד)</v>
          </cell>
          <cell r="W124"/>
          <cell r="X124"/>
          <cell r="Y124"/>
          <cell r="Z124"/>
          <cell r="AA124">
            <v>147707.66699999999</v>
          </cell>
          <cell r="AB124"/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W125"/>
          <cell r="X125"/>
          <cell r="Y125"/>
          <cell r="Z125"/>
          <cell r="AA125">
            <v>-32240.375999999989</v>
          </cell>
          <cell r="AB125"/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U126"/>
          <cell r="V126" t="str">
            <v>נטרול מחיקת ממירים</v>
          </cell>
          <cell r="W126"/>
          <cell r="X126"/>
          <cell r="Y126"/>
          <cell r="Z126"/>
          <cell r="AA126"/>
          <cell r="AB126"/>
          <cell r="AC126" t="str">
            <v>בדיקת סבירות ניכוי בשל פחת</v>
          </cell>
        </row>
        <row r="127">
          <cell r="T127">
            <v>-683.14699999999993</v>
          </cell>
          <cell r="U127"/>
          <cell r="V127" t="str">
            <v>תמורה</v>
          </cell>
        </row>
        <row r="128">
          <cell r="T128">
            <v>1005.5359999999999</v>
          </cell>
          <cell r="U128"/>
          <cell r="V128" t="str">
            <v>בקורת תמורה</v>
          </cell>
          <cell r="W128"/>
          <cell r="X128"/>
          <cell r="Y128"/>
          <cell r="Z128"/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U129"/>
          <cell r="V129" t="str">
            <v>לפי טופס 1392</v>
          </cell>
          <cell r="W129"/>
          <cell r="X129"/>
          <cell r="Y129"/>
          <cell r="Z129"/>
          <cell r="AA129"/>
          <cell r="AB129"/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>
            <v>0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>
            <v>0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 t="str">
            <v xml:space="preserve">       פירוט חישוב הנכסים הקבועים של החברה :‎7 מצורפת לנספח ‎3 'רשימה מס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 t="str">
            <v xml:space="preserve">  |</v>
          </cell>
          <cell r="AU170" t="str">
            <v xml:space="preserve">    |</v>
          </cell>
          <cell r="AV170">
            <v>0</v>
          </cell>
          <cell r="AW170">
            <v>0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 t="str">
            <v xml:space="preserve">  |</v>
          </cell>
          <cell r="AU171" t="str">
            <v xml:space="preserve">    |</v>
          </cell>
          <cell r="AV171">
            <v>0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 t="str">
            <v xml:space="preserve">      עורק שרותי מידע מקומי בע"מ</v>
          </cell>
          <cell r="AN173">
            <v>0</v>
          </cell>
          <cell r="AO173" t="str">
            <v>:(שם החברה (או האגודה השיתופית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 t="str">
            <v>מממממממממממ</v>
          </cell>
          <cell r="AN174" t="str">
            <v>מממממממממממ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>
            <v>0</v>
          </cell>
          <cell r="AX175" t="str">
            <v>_</v>
          </cell>
        </row>
        <row r="176">
          <cell r="AA176" t="str">
            <v xml:space="preserve"> 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>
            <v>0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>
            <v>0</v>
          </cell>
          <cell r="AW177">
            <v>0</v>
          </cell>
          <cell r="AX177" t="str">
            <v xml:space="preserve">                       המחיבים תאום הון    |</v>
          </cell>
          <cell r="AY177">
            <v>0</v>
          </cell>
          <cell r="AZ177">
            <v>0</v>
          </cell>
          <cell r="BA177">
            <v>0</v>
          </cell>
          <cell r="BB177" t="str">
            <v>|</v>
          </cell>
        </row>
        <row r="178">
          <cell r="AA178" t="str">
            <v xml:space="preserve">        ³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>
            <v>0</v>
          </cell>
          <cell r="AQ178">
            <v>0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>
            <v>0</v>
          </cell>
          <cell r="AX178" t="str">
            <v>___________________</v>
          </cell>
          <cell r="AY178">
            <v>0</v>
          </cell>
          <cell r="AZ178">
            <v>0</v>
          </cell>
          <cell r="BA178">
            <v>0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 t="str">
            <v xml:space="preserve">           ³                                                  ³    סעיף קטן³</v>
          </cell>
          <cell r="AM179">
            <v>0</v>
          </cell>
          <cell r="AN179" t="str">
            <v xml:space="preserve">תאור הנכסים הקבועים, לפי הרשום במאזן לתום  |  </v>
          </cell>
          <cell r="AO179">
            <v>0</v>
          </cell>
          <cell r="AP179">
            <v>0</v>
          </cell>
          <cell r="AQ179">
            <v>0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>
            <v>0</v>
          </cell>
          <cell r="AW179" t="str">
            <v>_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 t="str">
            <v>|</v>
          </cell>
        </row>
        <row r="180">
          <cell r="AA180" t="str">
            <v xml:space="preserve">        ³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 t="str">
            <v xml:space="preserve">                           שנת המס הקודמת  |</v>
          </cell>
          <cell r="AO180">
            <v>0</v>
          </cell>
          <cell r="AP180">
            <v>0</v>
          </cell>
          <cell r="AQ180">
            <v>0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>
            <v>0</v>
          </cell>
          <cell r="AZ180">
            <v>0</v>
          </cell>
          <cell r="BA180">
            <v>0</v>
          </cell>
          <cell r="BB180" t="str">
            <v>|</v>
          </cell>
        </row>
        <row r="181">
          <cell r="AA181" t="str">
            <v xml:space="preserve">        ³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 t="str">
            <v>מ</v>
          </cell>
          <cell r="AM181">
            <v>0</v>
          </cell>
          <cell r="AN181" t="str">
            <v>מ</v>
          </cell>
          <cell r="AO181" t="str">
            <v>ממממממממממממממממ|ממ</v>
          </cell>
          <cell r="AP181">
            <v>0</v>
          </cell>
          <cell r="AQ181">
            <v>0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>
            <v>0</v>
          </cell>
          <cell r="AZ181">
            <v>0</v>
          </cell>
          <cell r="BA181">
            <v>0</v>
          </cell>
          <cell r="BB181" t="str">
            <v>|</v>
          </cell>
        </row>
        <row r="182">
          <cell r="AA182" t="str">
            <v xml:space="preserve">        ³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 t="str">
            <v xml:space="preserve">       |</v>
          </cell>
          <cell r="AR182">
            <v>0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>
            <v>0</v>
          </cell>
          <cell r="BA182">
            <v>0</v>
          </cell>
          <cell r="BB182" t="str">
            <v>|</v>
          </cell>
        </row>
        <row r="183">
          <cell r="AA183" t="str">
            <v xml:space="preserve">        ³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 t="str">
            <v>ממממממממממממממממ|ממ</v>
          </cell>
          <cell r="AP183">
            <v>0</v>
          </cell>
          <cell r="AQ183">
            <v>0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>
            <v>0</v>
          </cell>
          <cell r="AX183" t="str">
            <v>מ</v>
          </cell>
          <cell r="AY183">
            <v>0</v>
          </cell>
          <cell r="AZ183">
            <v>0</v>
          </cell>
          <cell r="BA183">
            <v>0</v>
          </cell>
          <cell r="BB183" t="str">
            <v>|</v>
          </cell>
        </row>
        <row r="184">
          <cell r="AA184" t="str">
            <v xml:space="preserve">        ³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 t="str">
            <v xml:space="preserve">       |</v>
          </cell>
          <cell r="AR184">
            <v>0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>
            <v>0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>
            <v>0</v>
          </cell>
          <cell r="BA184">
            <v>0</v>
          </cell>
          <cell r="BB184" t="str">
            <v>|</v>
          </cell>
        </row>
        <row r="185">
          <cell r="AA185" t="str">
            <v xml:space="preserve">        ³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 t="str">
            <v>מ</v>
          </cell>
          <cell r="AM185">
            <v>0</v>
          </cell>
          <cell r="AN185" t="str">
            <v>מ</v>
          </cell>
          <cell r="AO185" t="str">
            <v>ממממממממממממממממ|ממ</v>
          </cell>
          <cell r="AP185">
            <v>0</v>
          </cell>
          <cell r="AQ185">
            <v>0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>
            <v>0</v>
          </cell>
          <cell r="AZ185">
            <v>0</v>
          </cell>
          <cell r="BA185">
            <v>0</v>
          </cell>
          <cell r="BB185" t="str">
            <v>|</v>
          </cell>
        </row>
        <row r="186">
          <cell r="AA186" t="str">
            <v xml:space="preserve">        ³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 t="str">
            <v xml:space="preserve"> |</v>
          </cell>
          <cell r="AN186">
            <v>0</v>
          </cell>
          <cell r="AO186">
            <v>0</v>
          </cell>
          <cell r="AP186">
            <v>0</v>
          </cell>
          <cell r="AQ186" t="str">
            <v xml:space="preserve">       |</v>
          </cell>
          <cell r="AR186">
            <v>0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>
            <v>0</v>
          </cell>
          <cell r="AX186">
            <v>0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>
            <v>0</v>
          </cell>
          <cell r="AQ187">
            <v>0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>
            <v>0</v>
          </cell>
          <cell r="AY187">
            <v>0</v>
          </cell>
          <cell r="AZ187">
            <v>0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 t="str">
            <v xml:space="preserve"> |</v>
          </cell>
          <cell r="AN188">
            <v>0</v>
          </cell>
          <cell r="AO188">
            <v>0</v>
          </cell>
          <cell r="AP188">
            <v>0</v>
          </cell>
          <cell r="AQ188" t="str">
            <v xml:space="preserve">       |</v>
          </cell>
          <cell r="AR188">
            <v>0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>
            <v>0</v>
          </cell>
          <cell r="AQ189">
            <v>0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>
            <v>0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 t="str">
            <v xml:space="preserve"> |</v>
          </cell>
          <cell r="AN190">
            <v>0</v>
          </cell>
          <cell r="AO190">
            <v>0</v>
          </cell>
          <cell r="AP190">
            <v>0</v>
          </cell>
          <cell r="AQ190" t="str">
            <v xml:space="preserve">       |</v>
          </cell>
          <cell r="AR190">
            <v>0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>
            <v>0</v>
          </cell>
          <cell r="AX190">
            <v>0</v>
          </cell>
          <cell r="AY190">
            <v>0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>
            <v>0</v>
          </cell>
          <cell r="AQ191">
            <v>0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>
            <v>0</v>
          </cell>
          <cell r="AX191" t="str">
            <v>מ</v>
          </cell>
          <cell r="AY191">
            <v>0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 t="str">
            <v xml:space="preserve"> |</v>
          </cell>
          <cell r="AN192">
            <v>0</v>
          </cell>
          <cell r="AO192">
            <v>0</v>
          </cell>
          <cell r="AP192">
            <v>0</v>
          </cell>
          <cell r="AQ192" t="str">
            <v xml:space="preserve">       |</v>
          </cell>
          <cell r="AR192">
            <v>0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>
            <v>0</v>
          </cell>
          <cell r="AX192">
            <v>0</v>
          </cell>
          <cell r="AY192" t="str">
            <v>מ</v>
          </cell>
          <cell r="AZ192">
            <v>0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>
            <v>0</v>
          </cell>
          <cell r="AQ193">
            <v>0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>
            <v>0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 t="str">
            <v xml:space="preserve"> |</v>
          </cell>
          <cell r="AN194">
            <v>0</v>
          </cell>
          <cell r="AO194">
            <v>0</v>
          </cell>
          <cell r="AP194">
            <v>0</v>
          </cell>
          <cell r="AQ194" t="str">
            <v xml:space="preserve">       |</v>
          </cell>
          <cell r="AR194">
            <v>0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>
            <v>0</v>
          </cell>
          <cell r="AX194">
            <v>0</v>
          </cell>
          <cell r="AY194" t="str">
            <v>מ</v>
          </cell>
          <cell r="AZ194">
            <v>0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>
            <v>0</v>
          </cell>
          <cell r="AQ195">
            <v>0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>
            <v>0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 t="str">
            <v xml:space="preserve"> |</v>
          </cell>
          <cell r="AN196">
            <v>0</v>
          </cell>
          <cell r="AO196">
            <v>0</v>
          </cell>
          <cell r="AP196">
            <v>0</v>
          </cell>
          <cell r="AQ196" t="str">
            <v xml:space="preserve">       |</v>
          </cell>
          <cell r="AR196">
            <v>0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>
            <v>0</v>
          </cell>
          <cell r="AX196">
            <v>0</v>
          </cell>
          <cell r="AY196" t="str">
            <v>מ</v>
          </cell>
          <cell r="AZ196">
            <v>0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>
            <v>0</v>
          </cell>
          <cell r="AQ197">
            <v>0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>
            <v>0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 t="str">
            <v xml:space="preserve"> |</v>
          </cell>
          <cell r="AN198">
            <v>0</v>
          </cell>
          <cell r="AO198">
            <v>0</v>
          </cell>
          <cell r="AP198">
            <v>0</v>
          </cell>
          <cell r="AQ198" t="str">
            <v xml:space="preserve">       |</v>
          </cell>
          <cell r="AR198">
            <v>0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>
            <v>0</v>
          </cell>
          <cell r="AQ199">
            <v>0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>
            <v>0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 t="str">
            <v xml:space="preserve"> |</v>
          </cell>
          <cell r="AN200">
            <v>0</v>
          </cell>
          <cell r="AO200">
            <v>0</v>
          </cell>
          <cell r="AP200">
            <v>0</v>
          </cell>
          <cell r="AQ200" t="str">
            <v xml:space="preserve">       |</v>
          </cell>
          <cell r="AR200">
            <v>0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>
            <v>0</v>
          </cell>
          <cell r="AX200">
            <v>0</v>
          </cell>
          <cell r="AY200" t="str">
            <v>מ</v>
          </cell>
          <cell r="AZ200">
            <v>0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>
            <v>0</v>
          </cell>
          <cell r="AQ201">
            <v>0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>
            <v>0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 t="str">
            <v xml:space="preserve"> |</v>
          </cell>
          <cell r="AN202">
            <v>0</v>
          </cell>
          <cell r="AO202">
            <v>0</v>
          </cell>
          <cell r="AP202">
            <v>0</v>
          </cell>
          <cell r="AQ202" t="str">
            <v xml:space="preserve">       |</v>
          </cell>
          <cell r="AR202">
            <v>0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>
            <v>0</v>
          </cell>
          <cell r="AX202">
            <v>0</v>
          </cell>
          <cell r="AY202" t="str">
            <v>מ</v>
          </cell>
          <cell r="AZ202">
            <v>0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>
            <v>0</v>
          </cell>
          <cell r="AQ203">
            <v>0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>
            <v>0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 t="str">
            <v xml:space="preserve"> |</v>
          </cell>
          <cell r="AN204">
            <v>0</v>
          </cell>
          <cell r="AO204">
            <v>0</v>
          </cell>
          <cell r="AP204">
            <v>0</v>
          </cell>
          <cell r="AQ204" t="str">
            <v xml:space="preserve">       |</v>
          </cell>
          <cell r="AR204">
            <v>0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>
            <v>0</v>
          </cell>
          <cell r="AX204">
            <v>0</v>
          </cell>
          <cell r="AY204" t="str">
            <v>מ</v>
          </cell>
          <cell r="AZ204">
            <v>0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>
            <v>0</v>
          </cell>
          <cell r="AQ205">
            <v>0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>
            <v>0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 t="str">
            <v xml:space="preserve"> |</v>
          </cell>
          <cell r="AN206">
            <v>0</v>
          </cell>
          <cell r="AO206">
            <v>0</v>
          </cell>
          <cell r="AP206">
            <v>0</v>
          </cell>
          <cell r="AQ206" t="str">
            <v xml:space="preserve">       |</v>
          </cell>
          <cell r="AR206">
            <v>0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>
            <v>0</v>
          </cell>
          <cell r="AX206">
            <v>0</v>
          </cell>
          <cell r="AY206" t="str">
            <v>מ</v>
          </cell>
          <cell r="AZ206">
            <v>0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>
            <v>0</v>
          </cell>
          <cell r="AQ207">
            <v>0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>
            <v>0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 t="str">
            <v xml:space="preserve"> |</v>
          </cell>
          <cell r="AN208">
            <v>0</v>
          </cell>
          <cell r="AO208">
            <v>0</v>
          </cell>
          <cell r="AP208">
            <v>0</v>
          </cell>
          <cell r="AQ208" t="str">
            <v xml:space="preserve">       |</v>
          </cell>
          <cell r="AR208">
            <v>0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>
            <v>0</v>
          </cell>
          <cell r="AX208">
            <v>0</v>
          </cell>
          <cell r="AY208" t="str">
            <v>מ</v>
          </cell>
          <cell r="AZ208">
            <v>0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>
            <v>0</v>
          </cell>
          <cell r="AQ209">
            <v>0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>
            <v>0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 t="str">
            <v xml:space="preserve"> |</v>
          </cell>
          <cell r="AN210">
            <v>0</v>
          </cell>
          <cell r="AO210">
            <v>0</v>
          </cell>
          <cell r="AP210">
            <v>0</v>
          </cell>
          <cell r="AQ210" t="str">
            <v xml:space="preserve">       |</v>
          </cell>
          <cell r="AR210">
            <v>0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>
            <v>0</v>
          </cell>
          <cell r="AX210">
            <v>0</v>
          </cell>
          <cell r="AY210" t="str">
            <v>מ</v>
          </cell>
          <cell r="AZ210">
            <v>0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>
            <v>0</v>
          </cell>
          <cell r="AQ211">
            <v>0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>
            <v>0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 t="str">
            <v xml:space="preserve"> |</v>
          </cell>
          <cell r="AN212">
            <v>0</v>
          </cell>
          <cell r="AO212">
            <v>0</v>
          </cell>
          <cell r="AP212">
            <v>0</v>
          </cell>
          <cell r="AQ212" t="str">
            <v xml:space="preserve">       |</v>
          </cell>
          <cell r="AR212">
            <v>0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>
            <v>0</v>
          </cell>
          <cell r="AX212">
            <v>0</v>
          </cell>
          <cell r="AY212" t="str">
            <v>מ</v>
          </cell>
          <cell r="AZ212">
            <v>0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>
            <v>0</v>
          </cell>
          <cell r="AQ213">
            <v>0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>
            <v>0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 t="str">
            <v xml:space="preserve"> |</v>
          </cell>
          <cell r="AN214">
            <v>0</v>
          </cell>
          <cell r="AO214">
            <v>0</v>
          </cell>
          <cell r="AP214">
            <v>0</v>
          </cell>
          <cell r="AQ214" t="str">
            <v xml:space="preserve">       |</v>
          </cell>
          <cell r="AR214">
            <v>0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>
            <v>0</v>
          </cell>
          <cell r="AX214">
            <v>0</v>
          </cell>
          <cell r="AY214" t="str">
            <v>מ</v>
          </cell>
          <cell r="AZ214">
            <v>0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>
            <v>0</v>
          </cell>
          <cell r="AQ215">
            <v>0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>
            <v>0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 t="str">
            <v xml:space="preserve"> |</v>
          </cell>
          <cell r="AN216">
            <v>0</v>
          </cell>
          <cell r="AO216">
            <v>0</v>
          </cell>
          <cell r="AP216">
            <v>0</v>
          </cell>
          <cell r="AQ216" t="str">
            <v xml:space="preserve">       |</v>
          </cell>
          <cell r="AR216">
            <v>0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>
            <v>0</v>
          </cell>
          <cell r="AX216">
            <v>0</v>
          </cell>
          <cell r="AY216" t="str">
            <v>מ</v>
          </cell>
          <cell r="AZ216">
            <v>0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>
            <v>0</v>
          </cell>
          <cell r="AQ217">
            <v>0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>
            <v>0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 t="str">
            <v xml:space="preserve"> |</v>
          </cell>
          <cell r="AN218">
            <v>0</v>
          </cell>
          <cell r="AO218">
            <v>0</v>
          </cell>
          <cell r="AP218">
            <v>0</v>
          </cell>
          <cell r="AQ218" t="str">
            <v xml:space="preserve">       |</v>
          </cell>
          <cell r="AR218">
            <v>0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>
            <v>0</v>
          </cell>
          <cell r="AX218">
            <v>0</v>
          </cell>
          <cell r="AY218" t="str">
            <v>מ</v>
          </cell>
          <cell r="AZ218">
            <v>0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>
            <v>0</v>
          </cell>
          <cell r="AQ219">
            <v>0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>
            <v>0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 t="str">
            <v xml:space="preserve"> |</v>
          </cell>
          <cell r="AN220">
            <v>0</v>
          </cell>
          <cell r="AO220">
            <v>0</v>
          </cell>
          <cell r="AP220">
            <v>0</v>
          </cell>
          <cell r="AQ220" t="str">
            <v xml:space="preserve">       |</v>
          </cell>
          <cell r="AR220">
            <v>0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>
            <v>0</v>
          </cell>
          <cell r="AX220">
            <v>0</v>
          </cell>
          <cell r="AY220" t="str">
            <v>מ</v>
          </cell>
          <cell r="AZ220">
            <v>0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>
            <v>0</v>
          </cell>
          <cell r="AQ221">
            <v>0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>
            <v>0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 t="str">
            <v xml:space="preserve"> |</v>
          </cell>
          <cell r="AN222">
            <v>0</v>
          </cell>
          <cell r="AO222">
            <v>0</v>
          </cell>
          <cell r="AP222">
            <v>0</v>
          </cell>
          <cell r="AQ222" t="str">
            <v xml:space="preserve">       |</v>
          </cell>
          <cell r="AR222">
            <v>0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>
            <v>0</v>
          </cell>
          <cell r="AX222">
            <v>0</v>
          </cell>
          <cell r="AY222" t="str">
            <v>מ</v>
          </cell>
          <cell r="AZ222">
            <v>0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>
            <v>0</v>
          </cell>
          <cell r="AQ223">
            <v>0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>
            <v>0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 t="str">
            <v xml:space="preserve"> |</v>
          </cell>
          <cell r="AN224">
            <v>0</v>
          </cell>
          <cell r="AO224">
            <v>0</v>
          </cell>
          <cell r="AP224">
            <v>0</v>
          </cell>
          <cell r="AQ224" t="str">
            <v xml:space="preserve">       |</v>
          </cell>
          <cell r="AR224">
            <v>0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>
            <v>0</v>
          </cell>
          <cell r="AX224">
            <v>0</v>
          </cell>
          <cell r="AY224" t="str">
            <v>מ</v>
          </cell>
          <cell r="AZ224">
            <v>0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>
            <v>0</v>
          </cell>
          <cell r="AQ225">
            <v>0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>
            <v>0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 t="str">
            <v xml:space="preserve"> |</v>
          </cell>
          <cell r="AN226">
            <v>0</v>
          </cell>
          <cell r="AO226">
            <v>0</v>
          </cell>
          <cell r="AP226">
            <v>0</v>
          </cell>
          <cell r="AQ226" t="str">
            <v xml:space="preserve">       |</v>
          </cell>
          <cell r="AR226">
            <v>0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>
            <v>0</v>
          </cell>
          <cell r="AX226">
            <v>0</v>
          </cell>
          <cell r="AY226" t="str">
            <v>מ</v>
          </cell>
          <cell r="AZ226">
            <v>0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>
            <v>0</v>
          </cell>
          <cell r="AQ227">
            <v>0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>
            <v>0</v>
          </cell>
          <cell r="AY227">
            <v>0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 t="str">
            <v xml:space="preserve"> ³</v>
          </cell>
          <cell r="AN228">
            <v>0</v>
          </cell>
          <cell r="AO228">
            <v>0</v>
          </cell>
          <cell r="AP228">
            <v>0</v>
          </cell>
          <cell r="AQ228" t="str">
            <v xml:space="preserve">       |</v>
          </cell>
          <cell r="AR228">
            <v>0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>
            <v>0</v>
          </cell>
          <cell r="AX228">
            <v>0</v>
          </cell>
          <cell r="AY228" t="str">
            <v>מ</v>
          </cell>
          <cell r="AZ228">
            <v>0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>
            <v>0</v>
          </cell>
          <cell r="AY229">
            <v>0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>
            <v>0</v>
          </cell>
          <cell r="AX230">
            <v>0</v>
          </cell>
          <cell r="AY230" t="str">
            <v>מ</v>
          </cell>
          <cell r="AZ230">
            <v>0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>
            <v>0</v>
          </cell>
          <cell r="AY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>
            <v>0</v>
          </cell>
          <cell r="AX232">
            <v>0</v>
          </cell>
          <cell r="AY232" t="str">
            <v>מ</v>
          </cell>
          <cell r="AZ232">
            <v>0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>
            <v>0</v>
          </cell>
          <cell r="AW234">
            <v>0</v>
          </cell>
          <cell r="AX234">
            <v>0</v>
          </cell>
          <cell r="AY234" t="str">
            <v>מ</v>
          </cell>
          <cell r="AZ234">
            <v>0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>
            <v>0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  <cell r="P9"/>
          <cell r="Q9" t="str">
            <v>סיכומים</v>
          </cell>
          <cell r="R9" t="str">
            <v>31 בדצמבר</v>
          </cell>
          <cell r="S9"/>
          <cell r="T9"/>
          <cell r="U9"/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>
            <v>0</v>
          </cell>
          <cell r="AO9"/>
          <cell r="AP9"/>
          <cell r="AQ9" t="str">
            <v>לשנת המס 1998</v>
          </cell>
          <cell r="AR9"/>
          <cell r="AS9"/>
          <cell r="AT9"/>
          <cell r="AU9"/>
          <cell r="AV9"/>
          <cell r="AW9"/>
          <cell r="AX9" t="str">
            <v>אלפי ש"ח</v>
          </cell>
          <cell r="AY9" t="str">
            <v>אלפי ש"ח</v>
          </cell>
          <cell r="AZ9"/>
          <cell r="BA9"/>
          <cell r="BB9"/>
          <cell r="BC9" t="str">
            <v>אלפי ש"ח</v>
          </cell>
          <cell r="BD9"/>
          <cell r="BE9"/>
          <cell r="BF9"/>
          <cell r="BG9"/>
          <cell r="BH9" t="str">
            <v>הנוסף</v>
          </cell>
          <cell r="BI9"/>
          <cell r="BJ9" t="str">
            <v>עליית</v>
          </cell>
          <cell r="BK9"/>
          <cell r="BL9" t="str">
            <v>הפחת לפי</v>
          </cell>
          <cell r="BM9"/>
          <cell r="BN9"/>
          <cell r="BO9"/>
          <cell r="BP9" t="str">
            <v>של כל</v>
          </cell>
          <cell r="BQ9"/>
          <cell r="BR9" t="str">
            <v>הפסד ראלי*</v>
          </cell>
          <cell r="BS9" t="str">
            <v>הפסד</v>
          </cell>
        </row>
        <row r="10">
          <cell r="O10" t="str">
            <v>בלבד</v>
          </cell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 t="str">
            <v>פחות</v>
          </cell>
          <cell r="AE10"/>
          <cell r="AF10"/>
          <cell r="AG10"/>
          <cell r="AH10"/>
          <cell r="AI10"/>
          <cell r="AJ10" t="str">
            <v xml:space="preserve"> </v>
          </cell>
          <cell r="AK10"/>
          <cell r="AL10"/>
          <cell r="AM10"/>
          <cell r="AN10"/>
          <cell r="AO10" t="str">
            <v>תאור הנכסים הקבועים, לפי הרשום במאזן לתום</v>
          </cell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 t="str">
            <v>1.שנויים חיוביים:</v>
          </cell>
          <cell r="BF10"/>
          <cell r="BG10"/>
          <cell r="BH10" t="str">
            <v>בשל פחת</v>
          </cell>
          <cell r="BI10"/>
          <cell r="BJ10" t="str">
            <v>המדד</v>
          </cell>
          <cell r="BK10" t="str">
            <v>תאור הרישומים,היתרות,ההפקדות או הפעולות</v>
          </cell>
          <cell r="BL10" t="str">
            <v>טופס י"א</v>
          </cell>
          <cell r="BM10"/>
          <cell r="BN10"/>
          <cell r="BO10"/>
          <cell r="BP10" t="str">
            <v>סעיף קטן</v>
          </cell>
          <cell r="BQ10"/>
          <cell r="BR10" t="str">
            <v>לפי</v>
          </cell>
          <cell r="BS10" t="str">
            <v>מהשכרת</v>
          </cell>
        </row>
        <row r="11">
          <cell r="V11">
            <v>-634.21300000000019</v>
          </cell>
          <cell r="W11"/>
          <cell r="X11"/>
          <cell r="Y11"/>
          <cell r="Z11"/>
          <cell r="AA11"/>
          <cell r="AB11" t="str">
            <v>הסכום</v>
          </cell>
          <cell r="AC11"/>
          <cell r="AD11" t="str">
            <v>תאור פריט לפי הרשום במאזן בתום שנת המס הקודמת</v>
          </cell>
          <cell r="AE11"/>
          <cell r="AF11"/>
          <cell r="AG11"/>
          <cell r="AH11"/>
          <cell r="AI11"/>
          <cell r="AJ11" t="str">
            <v>סעיף קטן</v>
          </cell>
          <cell r="AK11"/>
          <cell r="AL11"/>
          <cell r="AM11"/>
          <cell r="AN11" t="str">
            <v>הסכום</v>
          </cell>
          <cell r="AO11" t="str">
            <v>שנת המס הקודמת</v>
          </cell>
          <cell r="AP11"/>
          <cell r="AQ11"/>
          <cell r="AR11"/>
          <cell r="AS11"/>
          <cell r="AT11"/>
          <cell r="AU11" t="str">
            <v>סעיף קטן</v>
          </cell>
          <cell r="AV11"/>
          <cell r="AW11"/>
          <cell r="AX11"/>
          <cell r="AY11">
            <v>1779.9870000000001</v>
          </cell>
          <cell r="AZ11"/>
          <cell r="BA11" t="str">
            <v>דוח מצ"ב</v>
          </cell>
          <cell r="BB11"/>
          <cell r="BC11">
            <v>1779.9870000000001</v>
          </cell>
          <cell r="BD11"/>
          <cell r="BE11" t="str">
            <v>תמורה ממכירת רכוש קבוע</v>
          </cell>
          <cell r="BF11">
            <v>1.98</v>
          </cell>
          <cell r="BG11"/>
          <cell r="BH11"/>
          <cell r="BI11" t="str">
            <v>הסכום</v>
          </cell>
          <cell r="BJ11"/>
          <cell r="BK11" t="str">
            <v>המחיבים תאום הון</v>
          </cell>
          <cell r="BL11"/>
          <cell r="BM11"/>
          <cell r="BN11"/>
          <cell r="BO11"/>
          <cell r="BP11" t="str">
            <v xml:space="preserve"> לזיהוי</v>
          </cell>
          <cell r="BQ11" t="str">
            <v xml:space="preserve"> 1. נכסים קבועים שהיו בידי הנישום</v>
          </cell>
          <cell r="BR11" t="str">
            <v>חוק המיסוי</v>
          </cell>
          <cell r="BS11" t="str">
            <v>בנין</v>
          </cell>
        </row>
        <row r="12">
          <cell r="Q12">
            <v>26788</v>
          </cell>
          <cell r="R12"/>
          <cell r="S12"/>
          <cell r="T12"/>
          <cell r="U12"/>
          <cell r="V12">
            <v>-17094.646000000001</v>
          </cell>
          <cell r="W12" t="str">
            <v xml:space="preserve"> סכום ההון לפי סעיף 1 לתוספת א לחוק - לפי רשימה מס' 1 מצורפת:</v>
          </cell>
          <cell r="X12"/>
          <cell r="Y12">
            <v>1</v>
          </cell>
          <cell r="Z12"/>
          <cell r="AA12"/>
          <cell r="AB12"/>
          <cell r="AC12"/>
          <cell r="AD12" t="str">
            <v>פחת לפי טופס י"א (ראה 1 ו2)</v>
          </cell>
          <cell r="AE12"/>
          <cell r="AF12"/>
          <cell r="AG12"/>
          <cell r="AH12"/>
          <cell r="AI12"/>
          <cell r="AJ12" t="str">
            <v>לזיהוי הפריט</v>
          </cell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 t="str">
            <v>בהגדרה</v>
          </cell>
          <cell r="AV12"/>
          <cell r="AW12"/>
          <cell r="AX12"/>
          <cell r="AY12">
            <v>4474.4936584233119</v>
          </cell>
          <cell r="AZ12">
            <v>0.17649999999999999</v>
          </cell>
          <cell r="BA12">
            <v>0.15203544724453066</v>
          </cell>
          <cell r="BB12"/>
          <cell r="BC12">
            <v>5194.5</v>
          </cell>
          <cell r="BD12"/>
          <cell r="BE12" t="str">
            <v>החזר מס ששולם ביתר</v>
          </cell>
          <cell r="BF12">
            <v>2.98</v>
          </cell>
          <cell r="BG12"/>
          <cell r="BH12"/>
          <cell r="BI12"/>
          <cell r="BJ12"/>
          <cell r="BK12"/>
          <cell r="BL12"/>
          <cell r="BM12"/>
          <cell r="BN12"/>
          <cell r="BO12"/>
          <cell r="BP12" t="str">
            <v xml:space="preserve">התאום </v>
          </cell>
          <cell r="BQ12" t="str">
            <v xml:space="preserve">   'נכס  מוגן' לפני חוק המסוי ונרכשו לפני</v>
          </cell>
          <cell r="BR12" t="str">
            <v>אלפי ש"ח</v>
          </cell>
          <cell r="BS12" t="str">
            <v>אלפי ש"ח</v>
          </cell>
        </row>
        <row r="13">
          <cell r="AD13" t="str">
            <v>הפרש בין שינוי יתרת הפקדונות בספרים לבין השנוי ביתרה לפי הסכם עם</v>
          </cell>
          <cell r="AE13"/>
          <cell r="AF13"/>
          <cell r="AG13"/>
          <cell r="AH13"/>
          <cell r="AI13"/>
          <cell r="AJ13" t="str">
            <v xml:space="preserve"> </v>
          </cell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/>
          <cell r="AY13">
            <v>670.14213896516844</v>
          </cell>
          <cell r="AZ13">
            <v>0.17649999999999999</v>
          </cell>
          <cell r="BA13">
            <v>0.13785557986870889</v>
          </cell>
          <cell r="BB13"/>
          <cell r="BC13">
            <v>858</v>
          </cell>
          <cell r="BD13"/>
          <cell r="BE13" t="str">
            <v>משיכת רווחים מהשקעה בשותפות</v>
          </cell>
          <cell r="BF13" t="str">
            <v>6.98</v>
          </cell>
          <cell r="BG13"/>
          <cell r="BH13"/>
          <cell r="BI13"/>
          <cell r="BJ13"/>
          <cell r="BK13"/>
          <cell r="BL13"/>
          <cell r="BM13"/>
          <cell r="BN13"/>
          <cell r="BO13"/>
          <cell r="BP13"/>
          <cell r="BQ13" t="str">
            <v xml:space="preserve">   תחילת שנת המס 1982 סכום הפחת</v>
          </cell>
        </row>
        <row r="14">
          <cell r="V14">
            <v>-486.25400000000172</v>
          </cell>
          <cell r="W14"/>
          <cell r="X14"/>
          <cell r="Y14"/>
          <cell r="Z14"/>
          <cell r="AA14"/>
          <cell r="AB14">
            <v>5</v>
          </cell>
          <cell r="AC14"/>
          <cell r="AD14" t="str">
            <v>פקיד השומה מיום 15.1.96: (ראה נספח לט' 1392\ג')</v>
          </cell>
          <cell r="AE14" t="str">
            <v xml:space="preserve">הון מניות     </v>
          </cell>
          <cell r="AF14"/>
          <cell r="AG14"/>
          <cell r="AH14"/>
          <cell r="AI14"/>
          <cell r="AJ14"/>
          <cell r="AK14"/>
          <cell r="AL14"/>
          <cell r="AM14"/>
          <cell r="AN14">
            <v>1584</v>
          </cell>
          <cell r="AO14"/>
          <cell r="AP14"/>
          <cell r="AQ14"/>
          <cell r="AR14"/>
          <cell r="AS14" t="str">
            <v>רכוש קבוע</v>
          </cell>
          <cell r="AT14"/>
          <cell r="AU14"/>
          <cell r="AV14"/>
          <cell r="AW14"/>
          <cell r="AX14"/>
          <cell r="AY14">
            <v>132997.01191353952</v>
          </cell>
          <cell r="AZ14">
            <v>0.17649999999999999</v>
          </cell>
          <cell r="BA14">
            <v>0.13972602739726026</v>
          </cell>
          <cell r="BB14"/>
          <cell r="BC14">
            <v>168000</v>
          </cell>
          <cell r="BD14"/>
          <cell r="BE14" t="str">
            <v xml:space="preserve">הנפקת שטרי הון </v>
          </cell>
          <cell r="BF14">
            <v>8.98</v>
          </cell>
          <cell r="BG14"/>
          <cell r="BH14"/>
          <cell r="BI14">
            <v>336</v>
          </cell>
          <cell r="BJ14"/>
          <cell r="BK14"/>
          <cell r="BL14"/>
          <cell r="BM14"/>
          <cell r="BN14"/>
          <cell r="BO14" t="str">
            <v>עתודה לפיצויים בניכוי ייעודה</v>
          </cell>
          <cell r="BP14"/>
          <cell r="BQ14" t="str">
            <v xml:space="preserve">   הכולל שנתבע כדין לפי רכוז בטופס יא'</v>
          </cell>
        </row>
        <row r="15">
          <cell r="Q15">
            <v>29568.382999999998</v>
          </cell>
          <cell r="R15"/>
          <cell r="S15"/>
          <cell r="T15"/>
          <cell r="U15"/>
          <cell r="V15"/>
          <cell r="W15" t="str">
            <v xml:space="preserve"> תאומי הון לפי סעיף 3 לתוספת א לחוק - לפי רשימה מס' 2 מצורפת:</v>
          </cell>
          <cell r="X15"/>
          <cell r="Y15">
            <v>2</v>
          </cell>
          <cell r="Z15"/>
          <cell r="AA15"/>
          <cell r="AB15"/>
          <cell r="AC15"/>
          <cell r="AD15" t="str">
            <v>|לפי הסכם ‎1989 הפחתת הוצאות טרום עסקיות שתואמו בשנת</v>
          </cell>
          <cell r="AE15"/>
          <cell r="AF15"/>
          <cell r="AG15"/>
          <cell r="AH15"/>
          <cell r="AI15"/>
          <cell r="AJ15"/>
          <cell r="AK15"/>
          <cell r="AL15"/>
          <cell r="AM15"/>
          <cell r="AN15" t="str">
            <v>אגף מס הכנסה</v>
          </cell>
          <cell r="AO15"/>
          <cell r="AP15"/>
          <cell r="AQ15" t="str">
            <v>רכוז רווח (הפסד) הון - לצרכי מס הכנסה (ראה פרוט בנספח מצורף)</v>
          </cell>
          <cell r="AR15"/>
          <cell r="AS15"/>
          <cell r="AT15"/>
          <cell r="AU15"/>
          <cell r="AV15"/>
          <cell r="AW15"/>
          <cell r="AX15"/>
          <cell r="AY15">
            <v>-25.144938263092953</v>
          </cell>
          <cell r="AZ15">
            <v>0.17649999999999999</v>
          </cell>
          <cell r="BA15">
            <v>-7.3968026723931768E-3</v>
          </cell>
          <cell r="BB15"/>
          <cell r="BC15">
            <v>600</v>
          </cell>
          <cell r="BD15"/>
          <cell r="BE15" t="str">
            <v>משיכת רווחים מהשקעה בשותפות</v>
          </cell>
          <cell r="BF15" t="str">
            <v>12.98</v>
          </cell>
        </row>
        <row r="16">
          <cell r="V16">
            <v>-123.65000000000002</v>
          </cell>
          <cell r="W16"/>
          <cell r="X16"/>
          <cell r="Y16"/>
          <cell r="Z16" t="e">
            <v>#REF!</v>
          </cell>
          <cell r="AA16"/>
          <cell r="AB16">
            <v>26783</v>
          </cell>
          <cell r="AC16"/>
          <cell r="AD16" t="str">
            <v>15.1.96 עם פקיד השומה מיום</v>
          </cell>
          <cell r="AE16" t="str">
            <v xml:space="preserve">יתרת רווח     </v>
          </cell>
          <cell r="AF16"/>
          <cell r="AG16"/>
          <cell r="AH16"/>
          <cell r="AI16"/>
          <cell r="AJ16"/>
          <cell r="AK16"/>
          <cell r="AL16"/>
          <cell r="AM16"/>
          <cell r="AN16">
            <v>480</v>
          </cell>
          <cell r="AO16"/>
          <cell r="AP16"/>
          <cell r="AQ16"/>
          <cell r="AR16" t="str">
            <v xml:space="preserve"> </v>
          </cell>
          <cell r="AS16" t="str">
            <v>מוניטין בחברה מסונפת</v>
          </cell>
          <cell r="AT16"/>
          <cell r="AU16"/>
          <cell r="AV16"/>
          <cell r="AW16"/>
          <cell r="AX16">
            <v>139896.48977266491</v>
          </cell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>
            <v>31</v>
          </cell>
          <cell r="BJ16"/>
          <cell r="BK16"/>
          <cell r="BL16"/>
          <cell r="BM16"/>
          <cell r="BN16"/>
          <cell r="BO16" t="str">
            <v>הפרשה לחופשה</v>
          </cell>
          <cell r="BP16"/>
          <cell r="BQ16" t="str">
            <v xml:space="preserve"> 2. נכסים קבועים שהיו בידי הנישום</v>
          </cell>
        </row>
        <row r="17">
          <cell r="T17">
            <v>-18338.763000000003</v>
          </cell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 t="str">
            <v>אחד העם 9</v>
          </cell>
          <cell r="AO17"/>
          <cell r="AP17"/>
          <cell r="AQ17" t="str">
            <v>א ל פ י  ש " ח</v>
          </cell>
          <cell r="AR17"/>
          <cell r="AS17"/>
          <cell r="AT17"/>
          <cell r="AU17"/>
          <cell r="AV17"/>
          <cell r="AW17"/>
          <cell r="AX17"/>
          <cell r="AY17"/>
          <cell r="AZ17"/>
          <cell r="BA17"/>
          <cell r="BB17"/>
          <cell r="BC17"/>
          <cell r="BD17"/>
          <cell r="BE17" t="str">
            <v>2.שנויים שליליים:</v>
          </cell>
          <cell r="BF17">
            <v>1.98</v>
          </cell>
          <cell r="BG17"/>
          <cell r="BH17"/>
          <cell r="BI17"/>
          <cell r="BJ17"/>
          <cell r="BK17"/>
          <cell r="BL17"/>
          <cell r="BM17"/>
          <cell r="BN17"/>
          <cell r="BO17"/>
          <cell r="BP17"/>
          <cell r="BQ17" t="str">
            <v xml:space="preserve">    "נכס בלתי מוגן" לפי חוק המסוי ונרכשו</v>
          </cell>
        </row>
        <row r="18">
          <cell r="Q18">
            <v>-65663.821200000006</v>
          </cell>
          <cell r="R18"/>
          <cell r="S18"/>
          <cell r="T18"/>
          <cell r="U18"/>
          <cell r="V18"/>
          <cell r="W18" t="str">
            <v xml:space="preserve"> סכום הנכסים הקבועים לפי סעיף 2(א) לתוספת ב לחוק - לפי רשימה מס' 3 מצורפת:</v>
          </cell>
          <cell r="X18"/>
          <cell r="Y18">
            <v>3</v>
          </cell>
          <cell r="Z18"/>
          <cell r="AA18"/>
          <cell r="AB18"/>
          <cell r="AC18"/>
          <cell r="AD18" t="str">
            <v>נוסף</v>
          </cell>
          <cell r="AE18"/>
          <cell r="AF18"/>
          <cell r="AG18"/>
          <cell r="AH18"/>
          <cell r="AI18"/>
          <cell r="AJ18"/>
          <cell r="AK18"/>
          <cell r="AL18"/>
          <cell r="AM18"/>
          <cell r="AN18">
            <v>124.31419999999997</v>
          </cell>
          <cell r="AO18"/>
          <cell r="AP18"/>
          <cell r="AQ18"/>
          <cell r="AR18" t="str">
            <v xml:space="preserve"> </v>
          </cell>
          <cell r="AS18" t="str">
            <v>מוניטין בשותפות</v>
          </cell>
          <cell r="AT18"/>
          <cell r="AU18"/>
          <cell r="AV18"/>
          <cell r="AW18"/>
          <cell r="AX18"/>
          <cell r="AY18">
            <v>-1452.8464269155559</v>
          </cell>
          <cell r="AZ18">
            <v>0.17649999999999999</v>
          </cell>
          <cell r="BA18">
            <v>0.15203544724453066</v>
          </cell>
          <cell r="BB18"/>
          <cell r="BC18">
            <v>-1686.6290000000004</v>
          </cell>
          <cell r="BD18"/>
          <cell r="BE18" t="str">
            <v>תשלום מס ביתר בגין שנים קודמות</v>
          </cell>
          <cell r="BF18">
            <v>2.98</v>
          </cell>
          <cell r="BG18">
            <v>0</v>
          </cell>
          <cell r="BH18"/>
          <cell r="BI18">
            <v>-836</v>
          </cell>
          <cell r="BJ18"/>
          <cell r="BK18"/>
          <cell r="BL18"/>
          <cell r="BM18"/>
          <cell r="BN18"/>
          <cell r="BO18" t="str">
            <v xml:space="preserve">הכנסות בספרים שלא נרשמו כהכנסה חייבת בגין חברות בנות ובניכוי דיבידנד </v>
          </cell>
          <cell r="BP18"/>
          <cell r="BQ18" t="str">
            <v xml:space="preserve">    לפני תום שנת המס 1984 סכום הפחת</v>
          </cell>
        </row>
        <row r="19">
          <cell r="V19">
            <v>0</v>
          </cell>
          <cell r="W19"/>
          <cell r="X19"/>
          <cell r="Y19"/>
          <cell r="Z19"/>
          <cell r="AA19"/>
          <cell r="AB19"/>
          <cell r="AC19"/>
          <cell r="AD19" t="str">
            <v>פחת בספרים</v>
          </cell>
          <cell r="AE19"/>
          <cell r="AF19"/>
          <cell r="AG19"/>
          <cell r="AH19"/>
          <cell r="AI19"/>
          <cell r="AJ19" t="str">
            <v xml:space="preserve"> </v>
          </cell>
          <cell r="AK19"/>
          <cell r="AL19"/>
          <cell r="AM19"/>
          <cell r="AN19"/>
          <cell r="AO19"/>
          <cell r="AP19"/>
          <cell r="AQ19"/>
          <cell r="AR19" t="str">
            <v xml:space="preserve"> </v>
          </cell>
          <cell r="AS19"/>
          <cell r="AT19"/>
          <cell r="AU19"/>
          <cell r="AV19"/>
          <cell r="AW19"/>
          <cell r="AX19"/>
          <cell r="AY19">
            <v>-1170.5694310887036</v>
          </cell>
          <cell r="AZ19">
            <v>0.17649999999999999</v>
          </cell>
          <cell r="BA19">
            <v>0.15651932165693649</v>
          </cell>
          <cell r="BB19"/>
          <cell r="BC19">
            <v>-1320</v>
          </cell>
          <cell r="BD19"/>
          <cell r="BE19" t="str">
            <v>השקעות אחרות - מניות</v>
          </cell>
          <cell r="BF19">
            <v>4.9800000000000004</v>
          </cell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 t="str">
            <v xml:space="preserve">    הכולל שנתבע כדין לפי רכוז בטופס יא'</v>
          </cell>
        </row>
        <row r="20">
          <cell r="AD20" t="str">
            <v>הפרשי פחת שנצבר בין הספרים לטופס י"א</v>
          </cell>
          <cell r="AE20"/>
          <cell r="AF20"/>
          <cell r="AG20"/>
          <cell r="AH20"/>
          <cell r="AI20"/>
          <cell r="AJ20" t="str">
            <v xml:space="preserve"> </v>
          </cell>
          <cell r="AK20"/>
          <cell r="AL20"/>
          <cell r="AM20"/>
          <cell r="AN20">
            <v>4933.4679999999998</v>
          </cell>
          <cell r="AO20"/>
          <cell r="AP20"/>
          <cell r="AQ20"/>
          <cell r="AR20"/>
          <cell r="AS20" t="str">
            <v>מוניטין בתאגידים בשליטה משותפת</v>
          </cell>
          <cell r="AT20"/>
          <cell r="AU20"/>
          <cell r="AV20" t="str">
            <v>סה"כ</v>
          </cell>
          <cell r="AW20"/>
          <cell r="AX20" t="str">
            <v>סכום</v>
          </cell>
          <cell r="AY20">
            <v>-585.96662656680496</v>
          </cell>
          <cell r="AZ20">
            <v>0.17649999999999999</v>
          </cell>
          <cell r="BA20">
            <v>0.13972602739726026</v>
          </cell>
          <cell r="BB20" t="str">
            <v>רווח</v>
          </cell>
          <cell r="BC20">
            <v>-740.18499999999995</v>
          </cell>
          <cell r="BD20"/>
          <cell r="BE20" t="str">
            <v>השקעות אחרות - מניות (כולל השקעה בשותפות)</v>
          </cell>
          <cell r="BF20">
            <v>8.98</v>
          </cell>
          <cell r="BG20"/>
          <cell r="BH20"/>
          <cell r="BI20">
            <v>267.7100000000006</v>
          </cell>
          <cell r="BJ20"/>
          <cell r="BK20"/>
          <cell r="BL20"/>
          <cell r="BM20"/>
          <cell r="BN20"/>
          <cell r="BO20" t="str">
            <v>ההפרש בין השומה לצרכי מס הכנסה לבין ההפרשה בספרים</v>
          </cell>
        </row>
        <row r="21">
          <cell r="O21" t="str">
            <v>|1998 בדקנו את ההתאמה המצורפת של ערוצי זהב ושות' (שותפות רשומה) לשנת המס</v>
          </cell>
          <cell r="P21"/>
          <cell r="Q21"/>
          <cell r="R21"/>
          <cell r="S21"/>
          <cell r="T21"/>
          <cell r="U21"/>
          <cell r="V21">
            <v>0</v>
          </cell>
          <cell r="W21" t="str">
            <v xml:space="preserve"> סכום השנויים החיוביים לפי סעיף 1 לתוספת ג בנכוי סכום השנויים השליליים לפי סעיף 2</v>
          </cell>
          <cell r="X21"/>
          <cell r="Y21">
            <v>4</v>
          </cell>
          <cell r="Z21"/>
          <cell r="AA21"/>
          <cell r="AB21"/>
          <cell r="AC21"/>
          <cell r="AD21" t="str">
            <v xml:space="preserve"> בגין גריעת הוצ' התקנה</v>
          </cell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 t="str">
            <v>א.נ.,</v>
          </cell>
          <cell r="AP21"/>
          <cell r="AQ21"/>
          <cell r="AR21"/>
          <cell r="AS21"/>
          <cell r="AT21"/>
          <cell r="AU21"/>
          <cell r="AV21" t="str">
            <v>רווח</v>
          </cell>
          <cell r="AW21"/>
          <cell r="AX21" t="str">
            <v>אינפלציוני</v>
          </cell>
          <cell r="AY21">
            <v>-4505.4499598659349</v>
          </cell>
          <cell r="AZ21">
            <v>0.17649999999999999</v>
          </cell>
          <cell r="BA21">
            <v>9.4448829255459055E-2</v>
          </cell>
          <cell r="BB21" t="str">
            <v>הון</v>
          </cell>
          <cell r="BC21">
            <v>-8419.5</v>
          </cell>
          <cell r="BD21"/>
          <cell r="BE21" t="str">
            <v>השקעות אחרות - מניות</v>
          </cell>
          <cell r="BF21">
            <v>9.98</v>
          </cell>
          <cell r="BG21"/>
          <cell r="BH21"/>
          <cell r="BI21"/>
          <cell r="BJ21"/>
          <cell r="BK21"/>
          <cell r="BL21"/>
          <cell r="BM21"/>
          <cell r="BN21" t="str">
            <v>תאריך</v>
          </cell>
          <cell r="BO21" t="str">
            <v>"סכום שהוצא"</v>
          </cell>
          <cell r="BP21"/>
          <cell r="BQ21"/>
          <cell r="BR21" t="str">
            <v xml:space="preserve"> 3. נכסים קבועים אחרים שלא נכללו</v>
          </cell>
        </row>
        <row r="22">
          <cell r="O22" t="str">
            <v>|31 המתאמת את הרווח של השותפות לפי דוח רווח והפסד שלה לשנה שנסתיימה ביום</v>
          </cell>
          <cell r="P22"/>
          <cell r="Q22">
            <v>123638.39060872243</v>
          </cell>
          <cell r="R22"/>
          <cell r="S22"/>
          <cell r="T22"/>
          <cell r="U22"/>
          <cell r="V22">
            <v>231</v>
          </cell>
          <cell r="W22" t="str">
            <v xml:space="preserve"> לאותה  תוספת  לחוק - לפי רשימה מס' 4 מצורפת:</v>
          </cell>
          <cell r="X22"/>
          <cell r="Y22"/>
          <cell r="Z22"/>
          <cell r="AA22"/>
          <cell r="AB22"/>
          <cell r="AC22"/>
          <cell r="AD22" t="str">
            <v>עליה בהפרשה לחובות מסופקים</v>
          </cell>
          <cell r="AE22"/>
          <cell r="AF22"/>
          <cell r="AG22"/>
          <cell r="AH22"/>
          <cell r="AI22"/>
          <cell r="AJ22" t="str">
            <v xml:space="preserve"> </v>
          </cell>
          <cell r="AK22"/>
          <cell r="AL22"/>
          <cell r="AM22"/>
          <cell r="AN22">
            <v>1</v>
          </cell>
          <cell r="AO22"/>
          <cell r="AP22"/>
          <cell r="AQ22"/>
          <cell r="AR22" t="str">
            <v>סה"כ</v>
          </cell>
          <cell r="AS22" t="str">
            <v>השקעה בחברות בת - נטו</v>
          </cell>
          <cell r="AT22" t="str">
            <v>(הפסד הון)</v>
          </cell>
          <cell r="AU22"/>
          <cell r="AV22" t="str">
            <v>הון</v>
          </cell>
          <cell r="AW22"/>
          <cell r="AX22" t="str">
            <v>חייב</v>
          </cell>
          <cell r="AY22">
            <v>136.92117980336576</v>
          </cell>
          <cell r="AZ22">
            <v>0.17649999999999999</v>
          </cell>
          <cell r="BA22">
            <v>-2.1176470588235241E-2</v>
          </cell>
          <cell r="BB22" t="str">
            <v>ריאלי</v>
          </cell>
          <cell r="BC22">
            <v>-1141.2</v>
          </cell>
          <cell r="BD22"/>
          <cell r="BE22" t="str">
            <v>השקעות אחרות - מניות (כולל השקעה בשותפות)</v>
          </cell>
          <cell r="BF22">
            <v>11.98</v>
          </cell>
          <cell r="BG22"/>
          <cell r="BH22"/>
          <cell r="BI22">
            <v>30300</v>
          </cell>
          <cell r="BJ22"/>
          <cell r="BK22"/>
          <cell r="BL22"/>
          <cell r="BM22"/>
          <cell r="BN22" t="str">
            <v>שבו הסכום</v>
          </cell>
          <cell r="BO22" t="str">
            <v>הפרשה להוצאות שלא הוכרה לצרכי מס בגין חברות מסונפות</v>
          </cell>
          <cell r="BP22" t="str">
            <v>או</v>
          </cell>
          <cell r="BQ22"/>
          <cell r="BR22" t="str">
            <v xml:space="preserve">   בשורות 2-1 דלעיל:נכסים מוגנים שנרכשו</v>
          </cell>
        </row>
        <row r="23">
          <cell r="O23" t="str">
            <v>|.לתוצאות שהוצהרו על ידה לצרכי מס הכנסה, לשנת המס האמורה ‎1998 בדצמבר</v>
          </cell>
          <cell r="P23"/>
          <cell r="Q23"/>
          <cell r="R23"/>
          <cell r="S23"/>
          <cell r="T23"/>
          <cell r="U23"/>
          <cell r="V23">
            <v>-533.00199999999995</v>
          </cell>
          <cell r="W23"/>
          <cell r="X23"/>
          <cell r="Y23"/>
          <cell r="Z23"/>
          <cell r="AA23"/>
          <cell r="AB23"/>
          <cell r="AC23"/>
          <cell r="AD23" t="str">
            <v>הפסד הון בספרים</v>
          </cell>
          <cell r="AE23"/>
          <cell r="AF23"/>
          <cell r="AG23"/>
          <cell r="AH23"/>
          <cell r="AI23"/>
          <cell r="AJ23" t="str">
            <v xml:space="preserve"> </v>
          </cell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>
            <v>1951.3956900764565</v>
          </cell>
          <cell r="AZ23">
            <v>0.17649999999999999</v>
          </cell>
          <cell r="BA23">
            <v>-7.3968026723931768E-3</v>
          </cell>
          <cell r="BB23"/>
          <cell r="BC23">
            <v>-46563.542999999998</v>
          </cell>
          <cell r="BD23"/>
          <cell r="BE23" t="str">
            <v>השקעות אחרות - מניות</v>
          </cell>
          <cell r="BF23">
            <v>12.98</v>
          </cell>
          <cell r="BG23"/>
          <cell r="BH23"/>
          <cell r="BI23"/>
          <cell r="BJ23"/>
          <cell r="BK23"/>
          <cell r="BL23"/>
          <cell r="BM23"/>
          <cell r="BN23" t="str">
            <v>הוקטן</v>
          </cell>
          <cell r="BO23" t="str">
            <v>"סכום ששולם"</v>
          </cell>
          <cell r="BP23"/>
          <cell r="BQ23"/>
          <cell r="BR23" t="str">
            <v xml:space="preserve">   ב-1984-1982 ונכסים אחרים שנרכשו</v>
          </cell>
        </row>
        <row r="24">
          <cell r="V24">
            <v>146</v>
          </cell>
          <cell r="W24"/>
          <cell r="X24"/>
          <cell r="Y24"/>
          <cell r="Z24"/>
          <cell r="AA24"/>
          <cell r="AB24"/>
          <cell r="AC24"/>
          <cell r="AD24" t="str">
            <v>הוצאות רכב מעל למוכר</v>
          </cell>
          <cell r="AE24"/>
          <cell r="AF24"/>
          <cell r="AG24"/>
          <cell r="AH24"/>
          <cell r="AI24"/>
          <cell r="AJ24" t="str">
            <v xml:space="preserve"> </v>
          </cell>
          <cell r="AK24"/>
          <cell r="AL24"/>
          <cell r="AM24"/>
          <cell r="AN24">
            <v>10208</v>
          </cell>
          <cell r="AO24"/>
          <cell r="AP24"/>
          <cell r="AQ24"/>
          <cell r="AR24" t="str">
            <v xml:space="preserve"> </v>
          </cell>
          <cell r="AS24" t="str">
            <v>השקעה בחברה מסונפת</v>
          </cell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>
            <v>0</v>
          </cell>
          <cell r="BJ24"/>
          <cell r="BK24"/>
          <cell r="BL24"/>
          <cell r="BM24"/>
          <cell r="BN24" t="str">
            <v>מההון</v>
          </cell>
          <cell r="BO24" t="str">
            <v>הפרשה להוצאות שלא הוכרה לצרכי מס בגין השקעות אחרות</v>
          </cell>
          <cell r="BP24" t="str">
            <v>והוקטן מההון</v>
          </cell>
          <cell r="BQ24"/>
          <cell r="BR24" t="str">
            <v xml:space="preserve">   מ-1985)</v>
          </cell>
        </row>
        <row r="25">
          <cell r="V25">
            <v>14</v>
          </cell>
          <cell r="W25" t="str">
            <v xml:space="preserve">לגבי חלקה של החברה, בשותפות </v>
          </cell>
          <cell r="X25"/>
          <cell r="Y25"/>
          <cell r="Z25"/>
          <cell r="AA25"/>
          <cell r="AB25"/>
          <cell r="AC25"/>
          <cell r="AD25" t="str">
            <v>נסיעות לחו"ל מעל למוכר</v>
          </cell>
          <cell r="AE25"/>
          <cell r="AF25"/>
          <cell r="AG25"/>
          <cell r="AH25"/>
          <cell r="AI25"/>
          <cell r="AJ25" t="str">
            <v xml:space="preserve"> </v>
          </cell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/>
          <cell r="AY25"/>
          <cell r="AZ25"/>
          <cell r="BA25"/>
          <cell r="BB25"/>
          <cell r="BC25"/>
          <cell r="BD25"/>
          <cell r="BE25" t="str">
            <v>|רווח (הפסד) הון</v>
          </cell>
          <cell r="BF25"/>
          <cell r="BG25"/>
          <cell r="BH25"/>
          <cell r="BI25"/>
          <cell r="BJ25"/>
          <cell r="BK25"/>
          <cell r="BL25"/>
          <cell r="BM25"/>
          <cell r="BN25"/>
          <cell r="BO25"/>
          <cell r="BP25"/>
          <cell r="BQ25"/>
          <cell r="BR25" t="str">
            <v xml:space="preserve">      - תאר כל נכס בנפרד -</v>
          </cell>
        </row>
        <row r="26">
          <cell r="V26">
            <v>97</v>
          </cell>
          <cell r="W26" t="str">
            <v xml:space="preserve">שבקביעת הכנסתה חלות הוראות פרק ב לחוק </v>
          </cell>
          <cell r="X26"/>
          <cell r="Y26"/>
          <cell r="Z26"/>
          <cell r="AA26"/>
          <cell r="AB26"/>
          <cell r="AC26"/>
          <cell r="AD26" t="str">
            <v>הוצאות עודפות אחרות לא מוכרות</v>
          </cell>
          <cell r="AE26"/>
          <cell r="AF26"/>
          <cell r="AG26"/>
          <cell r="AH26"/>
          <cell r="AI26"/>
          <cell r="AJ26" t="str">
            <v>הנדון: ערוצי זהב ושות' (שותפות רשומה)</v>
          </cell>
          <cell r="AK26"/>
          <cell r="AL26"/>
          <cell r="AM26"/>
          <cell r="AN26">
            <v>11703</v>
          </cell>
          <cell r="AO26"/>
          <cell r="AP26"/>
          <cell r="AQ26"/>
          <cell r="AR26"/>
          <cell r="AS26" t="str">
            <v>השקעות בתאגידים בשליטה משותפת</v>
          </cell>
          <cell r="AT26"/>
          <cell r="AU26"/>
          <cell r="AV26"/>
          <cell r="AW26"/>
          <cell r="AX26"/>
          <cell r="AY26"/>
          <cell r="AZ26"/>
          <cell r="BA26"/>
          <cell r="BB26"/>
          <cell r="BC26"/>
          <cell r="BD26"/>
          <cell r="BE26" t="str">
            <v>תשלום מקדמות שוטפות בגין השנה:</v>
          </cell>
          <cell r="BF26"/>
          <cell r="BG26"/>
          <cell r="BH26"/>
          <cell r="BI26">
            <v>-530.32700000000023</v>
          </cell>
          <cell r="BJ26"/>
          <cell r="BK26"/>
          <cell r="BL26"/>
          <cell r="BM26"/>
          <cell r="BN26"/>
          <cell r="BO26" t="str">
            <v>הכנסות בספרים שלא נרשמו כהכנסה חייבת בגין חברות בשליטה משותפת - נטו</v>
          </cell>
        </row>
        <row r="27">
          <cell r="O27" t="str">
            <v>|בדיקת ההוצאות המפורטות בתקנות בדבר "תנאים לנכוי הוצאות מסוימות", החישובים</v>
          </cell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 t="str">
            <v>תרומות וקנסות</v>
          </cell>
          <cell r="AE27"/>
          <cell r="AF27"/>
          <cell r="AG27"/>
          <cell r="AH27"/>
          <cell r="AI27"/>
          <cell r="AJ27" t="str">
            <v xml:space="preserve">   מקדמות על הוצאות עודפות לשנת המס 1998</v>
          </cell>
          <cell r="AK27"/>
          <cell r="AL27"/>
          <cell r="AM27"/>
          <cell r="AN27"/>
          <cell r="AO27"/>
          <cell r="AP27"/>
          <cell r="AQ27"/>
          <cell r="AR27">
            <v>23.48</v>
          </cell>
          <cell r="AS27"/>
          <cell r="AT27">
            <v>-84.418999999999997</v>
          </cell>
          <cell r="AU27"/>
          <cell r="AV27">
            <v>107.899</v>
          </cell>
          <cell r="AW27"/>
          <cell r="AX27">
            <v>1.958</v>
          </cell>
          <cell r="AY27">
            <v>-1494.4064962316716</v>
          </cell>
          <cell r="AZ27">
            <v>0.17649999999999999</v>
          </cell>
          <cell r="BA27">
            <v>0.1597435182603848</v>
          </cell>
          <cell r="BB27">
            <v>68.174000000000007</v>
          </cell>
          <cell r="BC27">
            <v>-1651.164</v>
          </cell>
          <cell r="BD27"/>
          <cell r="BE27" t="str">
            <v>|לצרכי מס הכנסה</v>
          </cell>
          <cell r="BF27" t="str">
            <v>08/03/98</v>
          </cell>
          <cell r="BG27"/>
          <cell r="BH27">
            <v>8384.4030000000002</v>
          </cell>
          <cell r="BI27"/>
          <cell r="BJ27"/>
          <cell r="BK27"/>
          <cell r="BL27">
            <v>16895</v>
          </cell>
          <cell r="BM27"/>
          <cell r="BN27"/>
          <cell r="BO27"/>
          <cell r="BP27"/>
          <cell r="BQ27"/>
          <cell r="BR27" t="str">
            <v>לפי טופס  מחשב רצ"ב (*)</v>
          </cell>
        </row>
        <row r="28">
          <cell r="O28" t="str">
            <v>|'א‎32 י) לפקודת מס הכנסה והתקיימות התנאים המפורטים בסעיף)‎3 הדרושים לפי סעיף</v>
          </cell>
          <cell r="P28"/>
          <cell r="Q28"/>
          <cell r="R28"/>
          <cell r="S28"/>
          <cell r="T28"/>
          <cell r="U28"/>
          <cell r="V28"/>
          <cell r="W28" t="str">
            <v xml:space="preserve"> סה"כ קרנות, מענקים ותאומי הון של השותפות:</v>
          </cell>
          <cell r="X28"/>
          <cell r="Y28">
            <v>5</v>
          </cell>
          <cell r="Z28"/>
          <cell r="AA28"/>
          <cell r="AB28"/>
          <cell r="AC28"/>
          <cell r="AD28" t="str">
            <v>הוצאות תמלוגים לתושבי חוץ שאינן מוכרות ע"פ סעיף 18 (ה) לפקודה</v>
          </cell>
          <cell r="AE28"/>
          <cell r="AF28"/>
          <cell r="AG28"/>
          <cell r="AH28"/>
          <cell r="AI28"/>
          <cell r="AJ28"/>
          <cell r="AK28"/>
          <cell r="AL28"/>
          <cell r="AM28"/>
          <cell r="AN28">
            <v>31465</v>
          </cell>
          <cell r="AO28"/>
          <cell r="AP28"/>
          <cell r="AQ28"/>
          <cell r="AR28"/>
          <cell r="AS28" t="str">
            <v>השקעות בחברות אחרות</v>
          </cell>
          <cell r="AT28"/>
          <cell r="AU28"/>
          <cell r="AV28"/>
          <cell r="AW28"/>
          <cell r="AX28"/>
          <cell r="AY28">
            <v>-1501.2678886297044</v>
          </cell>
          <cell r="AZ28">
            <v>0.17649999999999999</v>
          </cell>
          <cell r="BA28">
            <v>0.1549139367018324</v>
          </cell>
          <cell r="BB28"/>
          <cell r="BC28">
            <v>-1710.4580000000001</v>
          </cell>
          <cell r="BD28"/>
          <cell r="BE28"/>
          <cell r="BF28" t="str">
            <v>01/04/98</v>
          </cell>
        </row>
        <row r="29">
          <cell r="O29" t="str">
            <v>|לפקודה, נעשו בהיקף שסוכם בין נציבות מס הכנסה לבין לשכת רואי חשבון בישראל, על</v>
          </cell>
          <cell r="P29"/>
          <cell r="Q29"/>
          <cell r="R29"/>
          <cell r="S29"/>
          <cell r="T29"/>
          <cell r="U29"/>
          <cell r="V29">
            <v>693.76699999999983</v>
          </cell>
          <cell r="W29" t="str">
            <v>(הסכום בשורה 3.31 בדו"ח השותפות)</v>
          </cell>
          <cell r="X29"/>
          <cell r="Y29"/>
          <cell r="Z29"/>
          <cell r="AA29"/>
          <cell r="AB29"/>
          <cell r="AC29"/>
          <cell r="AD29" t="str">
            <v>עליה בהפרשה לחופשה</v>
          </cell>
          <cell r="AE29"/>
          <cell r="AF29"/>
          <cell r="AG29"/>
          <cell r="AH29"/>
          <cell r="AI29"/>
          <cell r="AJ29" t="str">
            <v xml:space="preserve"> </v>
          </cell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>
            <v>-1166.280334807971</v>
          </cell>
          <cell r="AZ29">
            <v>0.17649999999999999</v>
          </cell>
          <cell r="BA29">
            <v>0.12220124089560302</v>
          </cell>
          <cell r="BB29"/>
          <cell r="BC29">
            <v>-1684.5039999999999</v>
          </cell>
          <cell r="BD29"/>
          <cell r="BE29" t="str">
            <v>|(ג) ‎9 'הפסד ריאלי לפי ס</v>
          </cell>
          <cell r="BF29" t="str">
            <v>03/05/98</v>
          </cell>
        </row>
        <row r="30">
          <cell r="O30" t="str">
            <v>כל המשתמע מכך.</v>
          </cell>
          <cell r="P30"/>
          <cell r="Q30"/>
          <cell r="R30"/>
          <cell r="S30"/>
          <cell r="T30">
            <v>648.76499999999987</v>
          </cell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 t="str">
            <v xml:space="preserve"> </v>
          </cell>
          <cell r="AK30"/>
          <cell r="AL30"/>
          <cell r="AM30"/>
          <cell r="AN30">
            <v>5165.0390000000007</v>
          </cell>
          <cell r="AO30"/>
          <cell r="AP30"/>
          <cell r="AQ30"/>
          <cell r="AR30"/>
          <cell r="AS30" t="str">
            <v>מס ששולם ביתר בגין שנים קודמות</v>
          </cell>
          <cell r="AT30">
            <v>-68.671000000000006</v>
          </cell>
          <cell r="AU30"/>
          <cell r="AV30"/>
          <cell r="AW30"/>
          <cell r="AX30"/>
          <cell r="AY30">
            <v>-1359.5872968540332</v>
          </cell>
          <cell r="AZ30">
            <v>0.17649999999999999</v>
          </cell>
          <cell r="BA30">
            <v>0.14035087719298245</v>
          </cell>
          <cell r="BB30"/>
          <cell r="BC30">
            <v>-1709.7660000000001</v>
          </cell>
          <cell r="BD30"/>
          <cell r="BE30" t="str">
            <v>לחוק התאומים</v>
          </cell>
          <cell r="BF30" t="str">
            <v>01/06/98</v>
          </cell>
        </row>
        <row r="31">
          <cell r="W31" t="str">
            <v>סכום הנכסים הקבועים  של  השותפות: (הסכום בשורה 4.1 בדו"ח השותפות)</v>
          </cell>
          <cell r="X31"/>
          <cell r="Y31">
            <v>6</v>
          </cell>
          <cell r="Z31"/>
          <cell r="AA31"/>
          <cell r="AB31"/>
          <cell r="AC31"/>
          <cell r="AD31" t="str">
            <v>רווח לפני יישום הוראות חוק מס הכנסה</v>
          </cell>
          <cell r="AE31"/>
          <cell r="AF31"/>
          <cell r="AG31"/>
          <cell r="AH31"/>
          <cell r="AI31"/>
          <cell r="AJ31" t="str">
            <v xml:space="preserve"> </v>
          </cell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/>
          <cell r="AY31">
            <v>-1315.1979872385989</v>
          </cell>
          <cell r="AZ31">
            <v>0.17649999999999999</v>
          </cell>
          <cell r="BA31">
            <v>0.1350613915416099</v>
          </cell>
          <cell r="BB31"/>
          <cell r="BC31">
            <v>-1718.7180000000001</v>
          </cell>
          <cell r="BD31"/>
          <cell r="BE31"/>
          <cell r="BF31" t="str">
            <v>01/07/98</v>
          </cell>
        </row>
        <row r="32">
          <cell r="T32" t="e">
            <v>#REF!</v>
          </cell>
          <cell r="U32"/>
          <cell r="V32"/>
          <cell r="W32"/>
          <cell r="X32"/>
          <cell r="Y32"/>
          <cell r="Z32"/>
          <cell r="AA32"/>
          <cell r="AB32"/>
          <cell r="AC32"/>
          <cell r="AD32" t="str">
            <v>(תאומים בשל אינפלציה) התשמ"ה-1985</v>
          </cell>
          <cell r="AE32"/>
          <cell r="AF32"/>
          <cell r="AG32"/>
          <cell r="AH32"/>
          <cell r="AI32"/>
          <cell r="AJ32" t="str">
            <v xml:space="preserve"> </v>
          </cell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/>
          <cell r="AY32">
            <v>-1404.8756999576431</v>
          </cell>
          <cell r="AZ32">
            <v>0.17649999999999999</v>
          </cell>
          <cell r="BA32">
            <v>0.14128943758573387</v>
          </cell>
          <cell r="BB32"/>
          <cell r="BC32">
            <v>-1754.9829999999999</v>
          </cell>
          <cell r="BD32"/>
          <cell r="BE32" t="str">
            <v>|קזוז רווח הון ראלי מהפסד הון</v>
          </cell>
          <cell r="BF32" t="str">
            <v>03/08/98</v>
          </cell>
        </row>
        <row r="33">
          <cell r="AJ33" t="str">
            <v xml:space="preserve"> </v>
          </cell>
          <cell r="AK33"/>
          <cell r="AL33"/>
          <cell r="AM33"/>
          <cell r="AN33"/>
          <cell r="AO33"/>
          <cell r="AP33"/>
          <cell r="AQ33"/>
          <cell r="AR33"/>
          <cell r="AS33"/>
          <cell r="AT33">
            <v>68.174000000000007</v>
          </cell>
          <cell r="AU33"/>
          <cell r="AV33">
            <v>-68.174000000000007</v>
          </cell>
          <cell r="AW33"/>
          <cell r="AX33"/>
          <cell r="AY33">
            <v>-1215.4312985272788</v>
          </cell>
          <cell r="AZ33">
            <v>0.17649999999999999</v>
          </cell>
          <cell r="BA33">
            <v>0.12311015118790491</v>
          </cell>
          <cell r="BB33">
            <v>-68.174000000000007</v>
          </cell>
          <cell r="BC33">
            <v>-1742.5340000000001</v>
          </cell>
          <cell r="BD33"/>
          <cell r="BE33" t="str">
            <v>השנה</v>
          </cell>
          <cell r="BF33" t="str">
            <v>20/08/98</v>
          </cell>
          <cell r="BG33"/>
          <cell r="BH33">
            <v>0</v>
          </cell>
          <cell r="BI33"/>
          <cell r="BJ33"/>
          <cell r="BK33"/>
          <cell r="BL33">
            <v>0</v>
          </cell>
        </row>
        <row r="34">
          <cell r="O34" t="str">
            <v>|לדעתנו, בכפיפות לאמור בפיסקה הקודמת, ההתאמה הנ"ל נערכה בהתאם להוראות פקודת</v>
          </cell>
          <cell r="P34"/>
          <cell r="Q34"/>
          <cell r="R34"/>
          <cell r="S34"/>
          <cell r="T34"/>
          <cell r="U34"/>
          <cell r="V34"/>
          <cell r="W34" t="str">
            <v>סכום השנויים בהון ובנכסים של השותפות: (הסכום בשורה 4.9 בדו"ח</v>
          </cell>
          <cell r="X34"/>
          <cell r="Y34">
            <v>7</v>
          </cell>
          <cell r="Z34"/>
          <cell r="AA34"/>
          <cell r="AB34"/>
          <cell r="AC34"/>
          <cell r="AD34" t="str">
            <v>השפעת האינפלציה בגין אובדן ממירים וגריעת</v>
          </cell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 t="str">
            <v>|כמבקרי החשבונות של השותפות הנ"ל הרינו מאשרים בזה כי בהתאם לספרי החשבונות של</v>
          </cell>
          <cell r="AP34"/>
          <cell r="AQ34"/>
          <cell r="AR34"/>
          <cell r="AS34"/>
          <cell r="AT34"/>
          <cell r="AU34"/>
          <cell r="AV34"/>
          <cell r="AW34"/>
          <cell r="AX34"/>
          <cell r="AY34">
            <v>-887.2320660420902</v>
          </cell>
          <cell r="AZ34">
            <v>0.17649999999999999</v>
          </cell>
          <cell r="BA34">
            <v>8.276939094221758E-2</v>
          </cell>
          <cell r="BB34"/>
          <cell r="BC34">
            <v>-1891.961</v>
          </cell>
          <cell r="BD34"/>
          <cell r="BE34"/>
          <cell r="BF34" t="str">
            <v>20/09/98</v>
          </cell>
        </row>
        <row r="35">
          <cell r="O35" t="str">
            <v>מס הכנסה וחוק מס הכנסה (תאומים בשל אינפלציה) התשמ"ה-1985.</v>
          </cell>
          <cell r="P35"/>
          <cell r="Q35"/>
          <cell r="R35"/>
          <cell r="S35"/>
          <cell r="T35"/>
          <cell r="U35"/>
          <cell r="V35"/>
          <cell r="W35" t="str">
            <v>השותפות)</v>
          </cell>
          <cell r="X35"/>
          <cell r="Y35"/>
          <cell r="Z35"/>
          <cell r="AA35"/>
          <cell r="AB35"/>
          <cell r="AC35"/>
          <cell r="AD35" t="str">
            <v>הוצאות התקנה בגין מנויים שפרשו (נספח א')</v>
          </cell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 t="str">
            <v>|השותפות אשר בוקרו על ידנו, שולמו על ידה מקדמות על הוצאות עודפות בגין השנה</v>
          </cell>
          <cell r="AP35"/>
          <cell r="AQ35"/>
          <cell r="AR35"/>
          <cell r="AS35"/>
          <cell r="AT35"/>
          <cell r="AU35"/>
          <cell r="AV35"/>
          <cell r="AW35"/>
          <cell r="AX35"/>
          <cell r="AY35">
            <v>0</v>
          </cell>
          <cell r="AZ35">
            <v>0.17649999999999999</v>
          </cell>
          <cell r="BA35">
            <v>0</v>
          </cell>
          <cell r="BB35"/>
          <cell r="BC35">
            <v>-168.767</v>
          </cell>
          <cell r="BD35"/>
          <cell r="BE35" t="str">
            <v>|קזוז סכום אינפלציוני</v>
          </cell>
          <cell r="BF35" t="str">
            <v>01/02/99</v>
          </cell>
          <cell r="BG35"/>
          <cell r="BH35"/>
          <cell r="BI35"/>
          <cell r="BJ35"/>
          <cell r="BK35"/>
          <cell r="BL35"/>
          <cell r="BM35"/>
          <cell r="BN35"/>
          <cell r="BO35"/>
          <cell r="BP35"/>
          <cell r="BQ35">
            <v>17094.646000000001</v>
          </cell>
        </row>
        <row r="36">
          <cell r="T36">
            <v>0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 t="str">
            <v xml:space="preserve">                      (ראה 1)</v>
          </cell>
          <cell r="AE36"/>
          <cell r="AF36"/>
          <cell r="AG36"/>
          <cell r="AH36"/>
          <cell r="AI36"/>
          <cell r="AJ36"/>
          <cell r="AK36"/>
          <cell r="AL36"/>
          <cell r="AM36" t="str">
            <v>ש"ח.</v>
          </cell>
          <cell r="AN36">
            <v>704250</v>
          </cell>
          <cell r="AO36" t="str">
            <v>הנ"ל בסך</v>
          </cell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 t="str">
            <v>|מהפסד הון לפי יחס</v>
          </cell>
        </row>
        <row r="37">
          <cell r="W37" t="str">
            <v xml:space="preserve">חלקה של השותפות הנ"ל בהון, בנכסים הקבועים ובשנויים בהם, </v>
          </cell>
          <cell r="X37"/>
          <cell r="Y37">
            <v>8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 t="str">
            <v xml:space="preserve"> </v>
          </cell>
          <cell r="AK37"/>
          <cell r="AL37"/>
          <cell r="AM37"/>
          <cell r="AN37"/>
          <cell r="AO37"/>
          <cell r="AP37"/>
          <cell r="AQ37"/>
          <cell r="AR37"/>
          <cell r="AS37"/>
          <cell r="AT37">
            <v>1</v>
          </cell>
          <cell r="AU37"/>
          <cell r="AV37">
            <v>-1.958</v>
          </cell>
          <cell r="AW37"/>
          <cell r="AX37">
            <v>-1.958</v>
          </cell>
          <cell r="AY37"/>
          <cell r="AZ37"/>
          <cell r="BA37"/>
          <cell r="BB37"/>
          <cell r="BC37"/>
          <cell r="BD37"/>
          <cell r="BE37" t="str">
            <v>1:3.5</v>
          </cell>
          <cell r="BF37"/>
          <cell r="BG37"/>
          <cell r="BH37"/>
          <cell r="BI37"/>
          <cell r="BJ37"/>
          <cell r="BK37"/>
          <cell r="BL37"/>
          <cell r="BM37"/>
          <cell r="BN37"/>
          <cell r="BO37"/>
          <cell r="BP37"/>
          <cell r="BQ37">
            <v>-199.678</v>
          </cell>
        </row>
        <row r="38">
          <cell r="T38" t="e">
            <v>#REF!</v>
          </cell>
          <cell r="U38"/>
          <cell r="V38"/>
          <cell r="W38" t="str">
            <v>של שותפות אחרת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 t="str">
            <v xml:space="preserve"> </v>
          </cell>
        </row>
        <row r="39">
          <cell r="W39" t="str">
            <v xml:space="preserve">(סה"כ הסכומים המופיעים בשורות 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 t="str">
            <v>סכום המקדמות הנ"ל שולם לפ"ש גוש דן בתיק נכויים מס' 939240727.</v>
          </cell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>
            <v>-14032.855</v>
          </cell>
          <cell r="BD39"/>
          <cell r="BE39" t="str">
            <v>סה"כ</v>
          </cell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>
            <v>16894.968000000001</v>
          </cell>
        </row>
        <row r="40">
          <cell r="T40">
            <v>-8384.4030000000002</v>
          </cell>
          <cell r="U40"/>
          <cell r="V40"/>
          <cell r="W40" t="str">
            <v xml:space="preserve">3.31- 4.1- 4.9 כפול חלקה של השותפות הנ"ל </v>
          </cell>
          <cell r="X40"/>
          <cell r="Y40"/>
          <cell r="Z40"/>
          <cell r="AA40"/>
          <cell r="AB40"/>
          <cell r="AC40"/>
          <cell r="AD40" t="str">
            <v>נכוי בשל פחת (ראה 2)</v>
          </cell>
          <cell r="AE40"/>
          <cell r="AF40"/>
          <cell r="AG40"/>
          <cell r="AH40"/>
          <cell r="AI40"/>
          <cell r="AJ40"/>
          <cell r="AK40"/>
          <cell r="AL40"/>
          <cell r="AM40" t="str">
            <v xml:space="preserve"> </v>
          </cell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תשלום נכוי במקור בגין השנה:</v>
          </cell>
        </row>
        <row r="41">
          <cell r="W41" t="str">
            <v xml:space="preserve">ברווחים של השותפות האחרת)- להלן:        X %     =  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 t="str">
            <v xml:space="preserve"> </v>
          </cell>
          <cell r="AN41"/>
          <cell r="AO41"/>
          <cell r="AP41"/>
          <cell r="AQ41"/>
          <cell r="AR41"/>
          <cell r="AS41"/>
          <cell r="AT41"/>
          <cell r="AU41"/>
          <cell r="AV41">
            <v>37.766999999999996</v>
          </cell>
          <cell r="AW41"/>
          <cell r="AX41">
            <v>0</v>
          </cell>
          <cell r="AY41">
            <v>-3.4098316947175475</v>
          </cell>
          <cell r="AZ41">
            <v>0.17649999999999999</v>
          </cell>
          <cell r="BA41">
            <v>0.17647058823529416</v>
          </cell>
          <cell r="BB41">
            <v>0</v>
          </cell>
          <cell r="BC41">
            <v>-3.4103999999999997</v>
          </cell>
          <cell r="BD41"/>
          <cell r="BE41"/>
          <cell r="BF41">
            <v>1.98</v>
          </cell>
        </row>
        <row r="42">
          <cell r="T42" t="e">
            <v>#REF!</v>
          </cell>
          <cell r="U42"/>
          <cell r="V42"/>
          <cell r="W42"/>
          <cell r="X42"/>
          <cell r="Y42"/>
          <cell r="Z42"/>
          <cell r="AA42"/>
          <cell r="AB42"/>
          <cell r="AC42"/>
          <cell r="AD42" t="str">
            <v>רווח לחלוקה בין השותפים כמפורט בט' 1392/ג'</v>
          </cell>
          <cell r="AE42"/>
          <cell r="AF42"/>
          <cell r="AG42"/>
          <cell r="AH42"/>
          <cell r="AI42"/>
          <cell r="AJ42"/>
          <cell r="AK42"/>
          <cell r="AL42"/>
          <cell r="AM42" t="str">
            <v>זקיפת המקדמות על הוצאות עודפות בין השותפים:</v>
          </cell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/>
          <cell r="AY42">
            <v>-8.9735760957763357</v>
          </cell>
          <cell r="AZ42">
            <v>0.17649999999999999</v>
          </cell>
          <cell r="BA42">
            <v>0.16136236739251819</v>
          </cell>
          <cell r="BB42"/>
          <cell r="BC42">
            <v>-9.8154000000000003</v>
          </cell>
          <cell r="BD42"/>
          <cell r="BE42"/>
          <cell r="BF42">
            <v>3.98</v>
          </cell>
        </row>
        <row r="43">
          <cell r="N43" t="str">
            <v xml:space="preserve">רמת - גן , 16 באוגוסט 1998                </v>
          </cell>
          <cell r="O43"/>
          <cell r="P43"/>
          <cell r="Q43"/>
          <cell r="R43"/>
          <cell r="S43"/>
          <cell r="T43"/>
          <cell r="U43"/>
          <cell r="V43"/>
          <cell r="W43" t="str">
            <v>סה"כ לענין השותפות: (סיכום שלילי יירשם בסוגריים)</v>
          </cell>
          <cell r="X43"/>
          <cell r="Y43">
            <v>9</v>
          </cell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 t="str">
            <v>ש"ח</v>
          </cell>
          <cell r="AL43"/>
          <cell r="AM43"/>
          <cell r="AN43"/>
          <cell r="AO43"/>
          <cell r="AP43"/>
          <cell r="AQ43"/>
          <cell r="AR43" t="str">
            <v xml:space="preserve"> </v>
          </cell>
          <cell r="AS43"/>
          <cell r="AT43">
            <v>-83.915999999999997</v>
          </cell>
          <cell r="AU43"/>
          <cell r="AV43"/>
          <cell r="AW43"/>
          <cell r="AX43"/>
          <cell r="AY43">
            <v>-1.7815712023160646</v>
          </cell>
          <cell r="AZ43">
            <v>0.17649999999999999</v>
          </cell>
          <cell r="BA43">
            <v>0.15651932165693649</v>
          </cell>
          <cell r="BB43"/>
          <cell r="BC43">
            <v>-2.0089999999999999</v>
          </cell>
          <cell r="BD43"/>
          <cell r="BE43" t="str">
            <v>סה"כ</v>
          </cell>
          <cell r="BF43">
            <v>4.9800000000000004</v>
          </cell>
        </row>
        <row r="44">
          <cell r="AD44" t="str">
            <v>הפסד הון לצרכי מס הכנסה לחלוקה בין</v>
          </cell>
          <cell r="AE44"/>
          <cell r="AF44"/>
          <cell r="AG44"/>
          <cell r="AH44"/>
          <cell r="AI44"/>
          <cell r="AJ44" t="str">
            <v xml:space="preserve"> </v>
          </cell>
          <cell r="AK44"/>
          <cell r="AL44"/>
          <cell r="AM44"/>
          <cell r="AN44"/>
          <cell r="AO44"/>
          <cell r="AP44"/>
          <cell r="AQ44"/>
          <cell r="AR44" t="str">
            <v xml:space="preserve"> </v>
          </cell>
          <cell r="AS44"/>
          <cell r="AT44"/>
          <cell r="AU44"/>
          <cell r="AV44"/>
          <cell r="AW44"/>
          <cell r="AX44"/>
          <cell r="AY44">
            <v>-0.25259203699456345</v>
          </cell>
          <cell r="AZ44">
            <v>0.17649999999999999</v>
          </cell>
          <cell r="BA44">
            <v>0.13785557986870889</v>
          </cell>
          <cell r="BB44"/>
          <cell r="BC44">
            <v>-0.32339999999999997</v>
          </cell>
          <cell r="BD44"/>
          <cell r="BE44"/>
          <cell r="BF44">
            <v>6.98</v>
          </cell>
        </row>
        <row r="45">
          <cell r="T45">
            <v>83.915999999999997</v>
          </cell>
          <cell r="U45"/>
          <cell r="V45"/>
          <cell r="W45"/>
          <cell r="X45"/>
          <cell r="Y45"/>
          <cell r="Z45"/>
          <cell r="AA45"/>
          <cell r="AB45"/>
          <cell r="AC45"/>
          <cell r="AD45" t="str">
            <v xml:space="preserve">               השותפים (ראה נספח ב')</v>
          </cell>
          <cell r="AE45"/>
          <cell r="AF45"/>
          <cell r="AG45"/>
          <cell r="AH45"/>
          <cell r="AI45"/>
          <cell r="AJ45"/>
          <cell r="AK45">
            <v>492975.00000000006</v>
          </cell>
          <cell r="AL45" t="str">
            <v>עורק שרותי מידע מקומי בע"מ</v>
          </cell>
          <cell r="AM45"/>
          <cell r="AN45"/>
          <cell r="AO45"/>
          <cell r="AP45"/>
          <cell r="AQ45"/>
          <cell r="AR45" t="str">
            <v xml:space="preserve"> </v>
          </cell>
          <cell r="AS45"/>
          <cell r="AT45"/>
          <cell r="AU45"/>
          <cell r="AV45"/>
          <cell r="AW45"/>
          <cell r="AX45"/>
          <cell r="AY45">
            <v>-0.46015075116786996</v>
          </cell>
          <cell r="AZ45">
            <v>0.17649999999999999</v>
          </cell>
          <cell r="BA45">
            <v>0.13444232342514328</v>
          </cell>
          <cell r="BB45"/>
          <cell r="BC45">
            <v>-0.60409999999999986</v>
          </cell>
          <cell r="BD45"/>
          <cell r="BE45"/>
          <cell r="BF45">
            <v>7.98</v>
          </cell>
        </row>
        <row r="46">
          <cell r="W46" t="str">
            <v>הכפל באחוז חלקה של החברה ברווחי השותפות:</v>
          </cell>
          <cell r="X46"/>
          <cell r="Y46">
            <v>9</v>
          </cell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 t="str">
            <v xml:space="preserve"> </v>
          </cell>
          <cell r="AK46"/>
          <cell r="AL46"/>
          <cell r="AM46"/>
          <cell r="AN46"/>
          <cell r="AO46"/>
          <cell r="AP46"/>
          <cell r="AQ46"/>
          <cell r="AR46" t="str">
            <v xml:space="preserve"> </v>
          </cell>
          <cell r="AS46"/>
          <cell r="AT46"/>
          <cell r="AU46"/>
          <cell r="AV46"/>
          <cell r="AW46"/>
          <cell r="AX46"/>
          <cell r="AY46">
            <v>-1.7217571500640301</v>
          </cell>
          <cell r="AZ46">
            <v>0.17649999999999999</v>
          </cell>
          <cell r="BA46">
            <v>0.13972602739726026</v>
          </cell>
          <cell r="BB46"/>
          <cell r="BC46">
            <v>-2.1748999999999996</v>
          </cell>
          <cell r="BD46"/>
          <cell r="BE46"/>
          <cell r="BF46">
            <v>8.98</v>
          </cell>
        </row>
        <row r="47">
          <cell r="T47">
            <v>30.59</v>
          </cell>
          <cell r="U47"/>
          <cell r="V47"/>
          <cell r="W47"/>
          <cell r="X47"/>
          <cell r="Y47"/>
          <cell r="Z47"/>
          <cell r="AA47"/>
          <cell r="AB47"/>
          <cell r="AC47"/>
          <cell r="AD47" t="str">
            <v>תרומות מוכרות לחלוקה בין השותפים (לפי פרוט מצורף)</v>
          </cell>
          <cell r="AE47"/>
          <cell r="AF47"/>
          <cell r="AG47"/>
          <cell r="AH47"/>
          <cell r="AI47"/>
          <cell r="AJ47"/>
          <cell r="AK47">
            <v>211275</v>
          </cell>
          <cell r="AL47" t="str">
            <v>ידיעות תקשורת בע"מ</v>
          </cell>
          <cell r="AM47"/>
          <cell r="AN47"/>
          <cell r="AO47"/>
          <cell r="AP47"/>
          <cell r="AQ47"/>
          <cell r="AR47" t="str">
            <v xml:space="preserve"> </v>
          </cell>
          <cell r="AS47"/>
          <cell r="AT47"/>
          <cell r="AU47"/>
          <cell r="AV47"/>
          <cell r="AW47"/>
          <cell r="AX47"/>
          <cell r="AY47">
            <v>-6.4982667604814068E-2</v>
          </cell>
          <cell r="AZ47">
            <v>0.17649999999999999</v>
          </cell>
          <cell r="BA47">
            <v>8.1924577373212015E-2</v>
          </cell>
          <cell r="BB47"/>
          <cell r="BC47">
            <v>-0.14000000000000001</v>
          </cell>
          <cell r="BD47"/>
          <cell r="BE47"/>
          <cell r="BF47">
            <v>10.98</v>
          </cell>
        </row>
        <row r="48">
          <cell r="AJ48" t="str">
            <v xml:space="preserve"> </v>
          </cell>
          <cell r="AK48"/>
          <cell r="AL48"/>
          <cell r="AM48"/>
          <cell r="AN48"/>
          <cell r="AO48"/>
          <cell r="AP48"/>
          <cell r="AQ48"/>
          <cell r="AR48" t="str">
            <v xml:space="preserve"> </v>
          </cell>
          <cell r="AS48"/>
          <cell r="AT48"/>
          <cell r="AU48"/>
          <cell r="AV48"/>
          <cell r="AW48"/>
          <cell r="AX48"/>
          <cell r="AY48">
            <v>7.3487752041326265E-2</v>
          </cell>
          <cell r="AZ48">
            <v>0.17649999999999999</v>
          </cell>
          <cell r="BA48">
            <v>-2.1176470588235241E-2</v>
          </cell>
          <cell r="BB48"/>
          <cell r="BC48">
            <v>-0.61250000000000004</v>
          </cell>
          <cell r="BD48"/>
          <cell r="BE48"/>
          <cell r="BF48">
            <v>11.98</v>
          </cell>
        </row>
        <row r="49">
          <cell r="N49" t="str">
            <v>קסלמן וקסלמן</v>
          </cell>
          <cell r="O49"/>
          <cell r="P49"/>
          <cell r="Q49">
            <v>114330.95240872243</v>
          </cell>
          <cell r="R49"/>
          <cell r="S49"/>
          <cell r="T49" t="str">
            <v>הערות:</v>
          </cell>
          <cell r="U49"/>
          <cell r="V49"/>
          <cell r="W49" t="str">
            <v xml:space="preserve">  סיכום ההון כהגדרתו בסעיף 7(א) לחוק: (סיכום שלילי יירשם בסוגריים)</v>
          </cell>
          <cell r="X49"/>
          <cell r="Y49">
            <v>10</v>
          </cell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 t="str">
            <v xml:space="preserve"> </v>
          </cell>
          <cell r="AK49">
            <v>704250</v>
          </cell>
          <cell r="AL49"/>
          <cell r="AM49"/>
          <cell r="AN49"/>
          <cell r="AO49"/>
          <cell r="AP49"/>
          <cell r="AQ49"/>
          <cell r="AR49" t="str">
            <v xml:space="preserve"> </v>
          </cell>
          <cell r="AS49"/>
          <cell r="AT49"/>
          <cell r="AU49"/>
          <cell r="AV49"/>
          <cell r="AW49"/>
          <cell r="AX49"/>
          <cell r="AY49">
            <v>5.3097727965564613E-3</v>
          </cell>
          <cell r="AZ49">
            <v>0.17649999999999999</v>
          </cell>
          <cell r="BA49">
            <v>-7.3968026723931768E-3</v>
          </cell>
          <cell r="BB49"/>
          <cell r="BC49">
            <v>-0.12669999999999998</v>
          </cell>
          <cell r="BD49"/>
          <cell r="BE49"/>
          <cell r="BF49">
            <v>12.98</v>
          </cell>
        </row>
        <row r="50">
          <cell r="N50" t="str">
            <v>רואי חשבון</v>
          </cell>
          <cell r="O50"/>
          <cell r="P50"/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 t="str">
            <v>השפעת האינפלציה בגין אובדן ממירים וגריעת הוצאות התקנה בגין מנויים שפרשו נדרשה כהוצאה הואיל והם</v>
          </cell>
          <cell r="AE50"/>
          <cell r="AF50" t="str">
            <v>(1</v>
          </cell>
          <cell r="AG50"/>
          <cell r="AH50"/>
          <cell r="AI50"/>
          <cell r="AJ50" t="str">
            <v xml:space="preserve"> </v>
          </cell>
        </row>
        <row r="51">
          <cell r="W51" t="str">
            <v xml:space="preserve"> הכפל כאמור בסעיף 7(ב) - סיכום חיובי, או 7(ד) לחוק - סיכום שלילי - לפי הענין:</v>
          </cell>
          <cell r="X51"/>
          <cell r="Y51"/>
          <cell r="Z51"/>
          <cell r="AA51"/>
          <cell r="AB51"/>
          <cell r="AC51"/>
          <cell r="AD51" t="str">
            <v>מהווים נכס קבוע.</v>
          </cell>
          <cell r="AE51"/>
          <cell r="AF51"/>
          <cell r="AG51"/>
          <cell r="AH51"/>
          <cell r="AI51"/>
          <cell r="AJ51" t="str">
            <v xml:space="preserve"> </v>
          </cell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/>
          <cell r="AY51"/>
          <cell r="AZ51"/>
          <cell r="BA51"/>
          <cell r="BB51"/>
          <cell r="BC51"/>
          <cell r="BD51"/>
          <cell r="BE51"/>
          <cell r="BF51"/>
          <cell r="BG51"/>
          <cell r="BH51">
            <v>8384.4030000000002</v>
          </cell>
          <cell r="BI51"/>
          <cell r="BJ51"/>
          <cell r="BK51"/>
          <cell r="BL51">
            <v>16895</v>
          </cell>
        </row>
        <row r="52">
          <cell r="Q52">
            <v>0.17649999999999999</v>
          </cell>
          <cell r="R52"/>
          <cell r="S52"/>
          <cell r="T52"/>
          <cell r="U52"/>
          <cell r="V52"/>
          <cell r="W52" t="str">
            <v xml:space="preserve">שיעור עליית שער החליפין על פי חוזר הנציבות מס' 86/4 </v>
          </cell>
          <cell r="X52"/>
          <cell r="Y52">
            <v>11</v>
          </cell>
          <cell r="Z52"/>
          <cell r="AA52"/>
          <cell r="AB52"/>
          <cell r="AC52"/>
          <cell r="AD52" t="str">
            <v>כולל נכוי בשל פחת בסך 31 אלפי ש"ח בגין כלי רכב פרטיים ביחס לסכום ההוצאה המוכרת ע"פ התקנות.</v>
          </cell>
          <cell r="AE52"/>
          <cell r="AF52" t="str">
            <v>(2</v>
          </cell>
          <cell r="AG52"/>
          <cell r="AH52"/>
          <cell r="AI52"/>
          <cell r="AJ52" t="str">
            <v xml:space="preserve"> </v>
          </cell>
        </row>
        <row r="53">
          <cell r="L53" t="str">
            <v>.1</v>
          </cell>
          <cell r="M53"/>
          <cell r="N53"/>
          <cell r="O53"/>
          <cell r="P53"/>
          <cell r="Q53"/>
          <cell r="R53"/>
          <cell r="S53"/>
          <cell r="T53" t="str">
            <v>הוצאות התפעול כוללות סכומים כמפורט בבאור 15 לדוחות הכספיים.</v>
          </cell>
          <cell r="U53"/>
          <cell r="V53"/>
          <cell r="W53" t="str">
            <v>מיום 1 באוגוסט 1986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 t="str">
            <v xml:space="preserve"> </v>
          </cell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/>
          <cell r="AY53"/>
          <cell r="AZ53"/>
          <cell r="BA53"/>
          <cell r="BB53"/>
          <cell r="BC53">
            <v>-19.2164</v>
          </cell>
          <cell r="BD53"/>
          <cell r="BE53" t="str">
            <v>סה"כ</v>
          </cell>
        </row>
        <row r="54">
          <cell r="AJ54" t="str">
            <v xml:space="preserve"> </v>
          </cell>
          <cell r="AK54"/>
          <cell r="AL54" t="str">
            <v xml:space="preserve">          רמת - גן , 16 באוגוסט 1998                </v>
          </cell>
        </row>
        <row r="55">
          <cell r="W55" t="str">
            <v xml:space="preserve"> תוצאה חיובית תנוכה בדו"ח התאום שורה 17 בגבולות התיקרות / </v>
          </cell>
          <cell r="X55"/>
          <cell r="Y55">
            <v>12</v>
          </cell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 t="str">
            <v xml:space="preserve"> </v>
          </cell>
        </row>
        <row r="56">
          <cell r="P56">
            <v>36023</v>
          </cell>
          <cell r="Q56">
            <v>20179</v>
          </cell>
          <cell r="R56"/>
          <cell r="S56"/>
          <cell r="T56"/>
          <cell r="U56"/>
          <cell r="V56"/>
          <cell r="W56" t="str">
            <v xml:space="preserve"> תוצאה שלילית תועבר לדו"ח בשורה 16: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 t="str">
            <v>בכבוד רב,</v>
          </cell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 t="str">
            <v>תשלום מקדמות עודפות בגין השנה:</v>
          </cell>
        </row>
        <row r="57">
          <cell r="V57" t="str">
            <v>מנהל</v>
          </cell>
          <cell r="W57"/>
          <cell r="X57"/>
          <cell r="Y57" t="str">
            <v>מנהל</v>
          </cell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/>
          <cell r="AY57">
            <v>-12.569561514798675</v>
          </cell>
          <cell r="AZ57">
            <v>0.17649999999999999</v>
          </cell>
          <cell r="BA57">
            <v>0.16006692693809277</v>
          </cell>
          <cell r="BB57"/>
          <cell r="BC57">
            <v>-13.860000000000001</v>
          </cell>
          <cell r="BD57"/>
          <cell r="BE57"/>
          <cell r="BF57" t="str">
            <v>25/02/98</v>
          </cell>
        </row>
        <row r="58">
          <cell r="L58" t="str">
            <v>.2</v>
          </cell>
          <cell r="M58"/>
          <cell r="N58"/>
          <cell r="O58"/>
          <cell r="P58">
            <v>0</v>
          </cell>
          <cell r="Q58"/>
          <cell r="R58"/>
          <cell r="S58"/>
          <cell r="T58"/>
          <cell r="U58"/>
          <cell r="V58"/>
          <cell r="W58"/>
          <cell r="X58" t="str">
            <v>:הערה</v>
          </cell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/>
          <cell r="AY58">
            <v>-70.122179451315333</v>
          </cell>
          <cell r="AZ58">
            <v>0.17649999999999999</v>
          </cell>
          <cell r="BA58">
            <v>0.1571627260083448</v>
          </cell>
          <cell r="BB58"/>
          <cell r="BC58">
            <v>-78.750000000000014</v>
          </cell>
          <cell r="BD58"/>
          <cell r="BE58"/>
          <cell r="BF58" t="str">
            <v>24/03/98</v>
          </cell>
        </row>
        <row r="59">
          <cell r="X59" t="str">
            <v xml:space="preserve">יש לשים לב לכך, שפרט לסכומים בשורות 3 ו - 6 שיש לרשמם תמיד בסוגריים - יתר הסכומים המבטאים הון, תיאומי הון ושינויים נטו 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>
            <v>-20.201476544561267</v>
          </cell>
          <cell r="AZ59">
            <v>0.17649999999999999</v>
          </cell>
          <cell r="BA59">
            <v>0.11319240032111311</v>
          </cell>
          <cell r="BB59"/>
          <cell r="BC59">
            <v>-31.500000000000004</v>
          </cell>
          <cell r="BD59"/>
          <cell r="BE59"/>
          <cell r="BF59" t="str">
            <v>20/04/98</v>
          </cell>
        </row>
        <row r="60">
          <cell r="X60" t="str">
            <v xml:space="preserve">עשויים להיות גם בסיכום שליליברשימות המתאימות או בדו"ח השותפות. </v>
          </cell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>
            <v>-19.037807262765394</v>
          </cell>
          <cell r="AZ60">
            <v>0.17649999999999999</v>
          </cell>
          <cell r="BA60">
            <v>0.14222954420648004</v>
          </cell>
          <cell r="BB60"/>
          <cell r="BC60">
            <v>-23.625000000000004</v>
          </cell>
          <cell r="BD60"/>
          <cell r="BE60"/>
          <cell r="BF60" t="str">
            <v>24/05/98</v>
          </cell>
        </row>
        <row r="61">
          <cell r="X61" t="str">
            <v>אי לכך בנספח זה, יש להקפיד ולרשום בסוגריים  כל סיכום המתקבל כסכום שלילי.</v>
          </cell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 t="str">
            <v>קסלמן וקסלמן</v>
          </cell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>
            <v>-30.684488051553885</v>
          </cell>
          <cell r="AZ61">
            <v>0.17649999999999999</v>
          </cell>
          <cell r="BA61">
            <v>0.137544435329505</v>
          </cell>
          <cell r="BB61"/>
          <cell r="BC61">
            <v>-39.375000000000007</v>
          </cell>
          <cell r="BD61"/>
          <cell r="BE61"/>
          <cell r="BF61" t="str">
            <v>24/06/98</v>
          </cell>
        </row>
        <row r="62">
          <cell r="AB62">
            <v>26788</v>
          </cell>
          <cell r="AC62"/>
          <cell r="AD62"/>
          <cell r="AE62"/>
          <cell r="AF62"/>
          <cell r="AG62" t="str">
            <v>סה"כ סכום ההון: (סיכום שלילי יירשם בסוגריים)</v>
          </cell>
          <cell r="AH62"/>
          <cell r="AI62"/>
          <cell r="AJ62" t="str">
            <v>רואי חשבון</v>
          </cell>
          <cell r="AK62"/>
          <cell r="AL62"/>
          <cell r="AM62"/>
          <cell r="AN62">
            <v>65663.821200000006</v>
          </cell>
          <cell r="AO62" t="str">
            <v>סה"כ סכום הנכסים הקבועים:</v>
          </cell>
          <cell r="AP62"/>
          <cell r="AQ62"/>
          <cell r="AR62"/>
          <cell r="AS62"/>
          <cell r="AT62"/>
          <cell r="AU62"/>
          <cell r="AV62"/>
          <cell r="AW62"/>
          <cell r="AX62"/>
          <cell r="AY62">
            <v>-24.04918329214636</v>
          </cell>
          <cell r="AZ62">
            <v>0.17649999999999999</v>
          </cell>
          <cell r="BA62">
            <v>0.13475177304964547</v>
          </cell>
          <cell r="BB62"/>
          <cell r="BC62">
            <v>-31.500000000000004</v>
          </cell>
          <cell r="BD62"/>
          <cell r="BE62"/>
          <cell r="BF62" t="str">
            <v>26/07/98</v>
          </cell>
          <cell r="BG62"/>
          <cell r="BH62">
            <v>36023</v>
          </cell>
          <cell r="BI62">
            <v>29568.382999999998</v>
          </cell>
          <cell r="BJ62" t="str">
            <v>ראה מכתבנו מיום</v>
          </cell>
          <cell r="BK62" t="str">
            <v>סה"כ תאומי ההון: (סיכום שלילי יירשם בסוגריים)</v>
          </cell>
        </row>
        <row r="63">
          <cell r="AY63">
            <v>-68.687087546705385</v>
          </cell>
          <cell r="AZ63">
            <v>0.17649999999999999</v>
          </cell>
          <cell r="BA63">
            <v>0.12828858150257672</v>
          </cell>
          <cell r="BB63"/>
          <cell r="BC63">
            <v>-94.5</v>
          </cell>
          <cell r="BD63"/>
          <cell r="BE63"/>
          <cell r="BF63" t="str">
            <v>17/08/98</v>
          </cell>
          <cell r="BG63"/>
          <cell r="BH63" t="str">
            <v>קסלמן וקסלמן רו"ח</v>
          </cell>
        </row>
        <row r="64">
          <cell r="L64" t="str">
            <v>ראה מכתבנו מיום</v>
          </cell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 t="str">
            <v xml:space="preserve"> </v>
          </cell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>
            <v>-29.644369347276591</v>
          </cell>
          <cell r="AZ64">
            <v>0.17649999999999999</v>
          </cell>
          <cell r="BA64">
            <v>8.3051288726893935E-2</v>
          </cell>
          <cell r="BB64"/>
          <cell r="BC64">
            <v>-62.999999999999993</v>
          </cell>
          <cell r="BD64"/>
          <cell r="BE64"/>
          <cell r="BF64" t="str">
            <v>15/09/98</v>
          </cell>
          <cell r="BG64"/>
          <cell r="BH64"/>
          <cell r="BI64"/>
          <cell r="BJ64"/>
          <cell r="BK64"/>
          <cell r="BL64"/>
          <cell r="BM64"/>
          <cell r="BN64" t="str">
            <v>חותמת המייצג לשם זהוי:</v>
          </cell>
        </row>
        <row r="65">
          <cell r="AY65">
            <v>2.6126923779782443</v>
          </cell>
          <cell r="AZ65">
            <v>0.17649999999999999</v>
          </cell>
          <cell r="BA65">
            <v>-9.7595810521303727E-3</v>
          </cell>
          <cell r="BB65"/>
          <cell r="BC65">
            <v>-47.25</v>
          </cell>
          <cell r="BD65"/>
          <cell r="BE65"/>
          <cell r="BF65" t="str">
            <v>15/10/98</v>
          </cell>
          <cell r="BG65"/>
          <cell r="BH65"/>
          <cell r="BI65"/>
          <cell r="BJ65"/>
          <cell r="BK65"/>
          <cell r="BL65"/>
          <cell r="BM65"/>
          <cell r="BN65"/>
          <cell r="BO65"/>
          <cell r="BP65"/>
          <cell r="BQ65"/>
          <cell r="BR65"/>
          <cell r="BS65" t="str">
            <v>קסלמן וקסלמן רו"ח</v>
          </cell>
        </row>
        <row r="66">
          <cell r="O66" t="str">
            <v>קסלמן וקסלמן רו"ח</v>
          </cell>
          <cell r="P66"/>
          <cell r="Q66"/>
          <cell r="R66"/>
          <cell r="S66"/>
          <cell r="T66" t="str">
            <v xml:space="preserve">חותמת המייצג לשם זהוי: </v>
          </cell>
          <cell r="U66"/>
          <cell r="V66"/>
          <cell r="W66"/>
          <cell r="X66" t="str">
            <v xml:space="preserve">:חתימת המנהלים </v>
          </cell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>
            <v>0.19263999695580428</v>
          </cell>
          <cell r="AZ66">
            <v>0.17649999999999999</v>
          </cell>
          <cell r="BA66">
            <v>-2.1587910769967911E-3</v>
          </cell>
          <cell r="BB66"/>
          <cell r="BC66">
            <v>-15.749999999999998</v>
          </cell>
          <cell r="BD66"/>
          <cell r="BE66"/>
          <cell r="BF66" t="str">
            <v>24/11/98</v>
          </cell>
        </row>
        <row r="67">
          <cell r="AX67" t="str">
            <v>7TG</v>
          </cell>
          <cell r="AY67">
            <v>1.4719636136825172</v>
          </cell>
          <cell r="AZ67">
            <v>0.17649999999999999</v>
          </cell>
          <cell r="BA67">
            <v>-5.4984460913219957E-3</v>
          </cell>
          <cell r="BB67"/>
          <cell r="BC67">
            <v>-47.25</v>
          </cell>
          <cell r="BD67"/>
          <cell r="BE67"/>
          <cell r="BF67" t="str">
            <v>23/12/98</v>
          </cell>
        </row>
        <row r="68">
          <cell r="O68" t="str">
            <v>1TG</v>
          </cell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 t="str">
            <v>6tg</v>
          </cell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>
            <v>0</v>
          </cell>
          <cell r="AZ68">
            <v>0.17649999999999999</v>
          </cell>
          <cell r="BA68">
            <v>0</v>
          </cell>
          <cell r="BB68"/>
          <cell r="BC68">
            <v>-55.838999999999999</v>
          </cell>
          <cell r="BD68"/>
          <cell r="BE68"/>
          <cell r="BF68" t="str">
            <v>31/12/98</v>
          </cell>
        </row>
        <row r="69">
          <cell r="BR69">
            <v>36037</v>
          </cell>
          <cell r="BS69" t="str">
            <v>ראה מכתבנו מיום</v>
          </cell>
        </row>
        <row r="71">
          <cell r="BC71">
            <v>-542.19900000000007</v>
          </cell>
        </row>
        <row r="72">
          <cell r="T72" t="str">
            <v>2tg</v>
          </cell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>
            <v>68.174000000000007</v>
          </cell>
          <cell r="AU72"/>
          <cell r="AV72">
            <v>-68.174000000000007</v>
          </cell>
          <cell r="AW72"/>
          <cell r="AX72">
            <v>-16258.099163942479</v>
          </cell>
          <cell r="AY72"/>
          <cell r="AZ72"/>
          <cell r="BA72"/>
          <cell r="BB72">
            <v>-68.174000000000007</v>
          </cell>
          <cell r="BC72" t="str">
            <v>קזוז רווח ראלי מהפסד הון</v>
          </cell>
          <cell r="BD72"/>
          <cell r="BE72" t="str">
            <v>סה"כ</v>
          </cell>
        </row>
        <row r="74">
          <cell r="AZ74" t="str">
            <v>סה"כ נטו שנויים בהון ובנכסים במשך השנה:</v>
          </cell>
        </row>
        <row r="75">
          <cell r="AX75">
            <v>123638.39060872243</v>
          </cell>
        </row>
        <row r="76">
          <cell r="T76" t="str">
            <v>ערוצי זהב ושות'</v>
          </cell>
        </row>
        <row r="77">
          <cell r="T77" t="str">
            <v>שותפות רשומה</v>
          </cell>
        </row>
        <row r="78">
          <cell r="T78" t="str">
            <v>פרוטים</v>
          </cell>
          <cell r="U78"/>
          <cell r="V78"/>
          <cell r="W78"/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/>
          <cell r="AY78"/>
          <cell r="AZ78"/>
          <cell r="BA78"/>
          <cell r="BB78"/>
          <cell r="BC78"/>
          <cell r="BD78" t="str">
            <v>דיבידנד ששולם למעט מתוך דיבידנד שנתקבל</v>
          </cell>
        </row>
        <row r="79">
          <cell r="T79" t="str">
            <v>דוח רווח והפסד מותאם לצרכי מס הכנסה</v>
          </cell>
        </row>
        <row r="80">
          <cell r="T80" t="str">
            <v>לשנת המס 1998</v>
          </cell>
        </row>
        <row r="82">
          <cell r="AA82" t="str">
            <v>נסיעות</v>
          </cell>
          <cell r="AB82"/>
          <cell r="AC82" t="str">
            <v>השתתפות</v>
          </cell>
        </row>
        <row r="83">
          <cell r="V83" t="str">
            <v>סה"כ</v>
          </cell>
          <cell r="W83"/>
          <cell r="X83" t="str">
            <v>רכב</v>
          </cell>
          <cell r="Y83"/>
          <cell r="Z83"/>
          <cell r="AA83" t="str">
            <v>לחו"ל</v>
          </cell>
          <cell r="AB83"/>
          <cell r="AC83" t="str">
            <v>בהוצאות</v>
          </cell>
        </row>
        <row r="85">
          <cell r="V85">
            <v>3727.1759999999999</v>
          </cell>
          <cell r="W85"/>
          <cell r="X85">
            <v>3560.145</v>
          </cell>
          <cell r="Y85"/>
          <cell r="Z85"/>
          <cell r="AA85">
            <v>167.03100000000001</v>
          </cell>
          <cell r="AB85"/>
          <cell r="AC85"/>
          <cell r="AD85" t="str">
            <v>תפעול</v>
          </cell>
        </row>
        <row r="87">
          <cell r="V87">
            <v>180.64</v>
          </cell>
          <cell r="W87"/>
          <cell r="X87">
            <v>180.64</v>
          </cell>
          <cell r="Y87"/>
          <cell r="Z87"/>
          <cell r="AA87"/>
          <cell r="AB87"/>
          <cell r="AC87"/>
          <cell r="AD87" t="str">
            <v>מכירה</v>
          </cell>
        </row>
        <row r="89">
          <cell r="V89">
            <v>762.74599999999998</v>
          </cell>
          <cell r="W89"/>
          <cell r="X89">
            <v>762.74599999999998</v>
          </cell>
          <cell r="Y89"/>
          <cell r="Z89"/>
          <cell r="AA89"/>
          <cell r="AB89"/>
          <cell r="AC89"/>
          <cell r="AD89" t="str">
            <v>הנהלה</v>
          </cell>
        </row>
        <row r="91">
          <cell r="V91">
            <v>4670.5619999999999</v>
          </cell>
          <cell r="W91"/>
          <cell r="X91">
            <v>4503.5309999999999</v>
          </cell>
          <cell r="Y91"/>
          <cell r="Z91"/>
          <cell r="AA91">
            <v>167.03100000000001</v>
          </cell>
          <cell r="AB91"/>
          <cell r="AC91">
            <v>0</v>
          </cell>
        </row>
        <row r="93">
          <cell r="V93">
            <v>0</v>
          </cell>
          <cell r="W93"/>
          <cell r="X93">
            <v>0</v>
          </cell>
          <cell r="Y93"/>
          <cell r="Z93"/>
          <cell r="AA93"/>
          <cell r="AB93"/>
          <cell r="AC93">
            <v>0</v>
          </cell>
          <cell r="AD93" t="str">
            <v>פחות פחת</v>
          </cell>
        </row>
        <row r="95">
          <cell r="V95">
            <v>4503.5309999999999</v>
          </cell>
          <cell r="W95"/>
          <cell r="X95">
            <v>4503.5309999999999</v>
          </cell>
          <cell r="Y95"/>
          <cell r="Z95"/>
          <cell r="AA95"/>
          <cell r="AB95"/>
          <cell r="AC95">
            <v>0</v>
          </cell>
        </row>
        <row r="96">
          <cell r="AD96" t="str">
            <v>הוון</v>
          </cell>
        </row>
        <row r="98">
          <cell r="V98">
            <v>4503.5309999999999</v>
          </cell>
          <cell r="W98"/>
          <cell r="X98">
            <v>4503.5309999999999</v>
          </cell>
          <cell r="Y98"/>
          <cell r="Z98"/>
          <cell r="AA98"/>
          <cell r="AB98"/>
          <cell r="AC98">
            <v>0</v>
          </cell>
          <cell r="AD98" t="str">
            <v>סה"כ הוצ'</v>
          </cell>
        </row>
        <row r="100">
          <cell r="AA100">
            <v>-157.4935299</v>
          </cell>
          <cell r="AB100"/>
          <cell r="AC100"/>
          <cell r="AD100" t="str">
            <v>מוכר</v>
          </cell>
        </row>
        <row r="102">
          <cell r="AA102">
            <v>9.5374701000000073</v>
          </cell>
          <cell r="AB102"/>
          <cell r="AC102"/>
          <cell r="AD102" t="str">
            <v>מעל למוכר</v>
          </cell>
        </row>
        <row r="104">
          <cell r="AD104" t="str">
            <v>הוצאות לא מוכרות</v>
          </cell>
        </row>
        <row r="105">
          <cell r="AC105">
            <v>27.323</v>
          </cell>
          <cell r="AD105"/>
          <cell r="AE105" t="str">
            <v>בגוד</v>
          </cell>
        </row>
        <row r="106">
          <cell r="AC106">
            <v>88.558000000000007</v>
          </cell>
          <cell r="AD106"/>
          <cell r="AE106" t="str">
            <v>כבודים</v>
          </cell>
        </row>
        <row r="107">
          <cell r="AC107">
            <v>0</v>
          </cell>
          <cell r="AD107" t="str">
            <v>טיולים ,מסיבות נופש,פרסים,נק' זהב</v>
          </cell>
        </row>
        <row r="108">
          <cell r="AC108">
            <v>1.446</v>
          </cell>
          <cell r="AD108"/>
          <cell r="AE108" t="str">
            <v>מתנות</v>
          </cell>
        </row>
        <row r="109">
          <cell r="AC109">
            <v>0</v>
          </cell>
          <cell r="AD109"/>
          <cell r="AE109" t="str">
            <v>חיוב טל"מ</v>
          </cell>
        </row>
        <row r="110">
          <cell r="AC110">
            <v>0</v>
          </cell>
          <cell r="AD110"/>
          <cell r="AE110" t="str">
            <v>שווי</v>
          </cell>
        </row>
        <row r="111">
          <cell r="AC111">
            <v>0</v>
          </cell>
          <cell r="AD111" t="str">
            <v>שווי בכירים</v>
          </cell>
        </row>
        <row r="112">
          <cell r="AC112">
            <v>42.567</v>
          </cell>
          <cell r="AD112" t="str">
            <v>כבוד מחוץ לעסק</v>
          </cell>
        </row>
        <row r="114">
          <cell r="AC114">
            <v>159.89400000000001</v>
          </cell>
        </row>
        <row r="116">
          <cell r="AB116" t="str">
            <v>בדיקת "מעגל" רכוש</v>
          </cell>
        </row>
        <row r="117">
          <cell r="T117">
            <v>-26663.710000000006</v>
          </cell>
          <cell r="U117"/>
          <cell r="V117" t="str">
            <v xml:space="preserve"> בקורת תוספות רכוש קבוע</v>
          </cell>
          <cell r="W117"/>
          <cell r="X117"/>
          <cell r="Y117"/>
          <cell r="Z117"/>
          <cell r="AA117" t="str">
            <v>מס</v>
          </cell>
          <cell r="AB117"/>
          <cell r="AC117" t="str">
            <v>ספרים</v>
          </cell>
        </row>
        <row r="118">
          <cell r="T118" t="str">
            <v>====</v>
          </cell>
          <cell r="U118"/>
          <cell r="V118"/>
          <cell r="W118"/>
          <cell r="X118"/>
          <cell r="Y118"/>
          <cell r="Z118"/>
          <cell r="AA118">
            <v>120746</v>
          </cell>
          <cell r="AB118"/>
          <cell r="AC118">
            <v>122451.887</v>
          </cell>
          <cell r="AD118" t="str">
            <v>י.פ. רכוש קבוע</v>
          </cell>
        </row>
        <row r="119">
          <cell r="AA119">
            <v>45571.370999999999</v>
          </cell>
          <cell r="AB119"/>
          <cell r="AC119">
            <v>45571.370999999999</v>
          </cell>
          <cell r="AD119" t="str">
            <v>רכישות השנה</v>
          </cell>
        </row>
        <row r="120">
          <cell r="O120">
            <v>11</v>
          </cell>
          <cell r="P120"/>
          <cell r="Q120">
            <v>11</v>
          </cell>
          <cell r="R120"/>
          <cell r="S120">
            <v>1</v>
          </cell>
          <cell r="T120">
            <v>9</v>
          </cell>
          <cell r="U120">
            <v>9</v>
          </cell>
          <cell r="V120">
            <v>9</v>
          </cell>
          <cell r="W120">
            <v>9</v>
          </cell>
          <cell r="X120">
            <v>9</v>
          </cell>
          <cell r="Y120">
            <v>1</v>
          </cell>
          <cell r="Z120"/>
          <cell r="AA120">
            <v>-322.38900000000001</v>
          </cell>
          <cell r="AB120"/>
          <cell r="AC120">
            <v>-322.38900000000001</v>
          </cell>
          <cell r="AD120" t="str">
            <v>תמורה ממכירת רכוש</v>
          </cell>
        </row>
        <row r="121">
          <cell r="T121">
            <v>0</v>
          </cell>
          <cell r="U121"/>
          <cell r="V121"/>
          <cell r="W121"/>
          <cell r="X121"/>
          <cell r="Y121"/>
          <cell r="Z121"/>
          <cell r="AA121">
            <v>23.48</v>
          </cell>
          <cell r="AB121"/>
          <cell r="AC121">
            <v>533.00199999999995</v>
          </cell>
          <cell r="AD121" t="str">
            <v>רווח הון</v>
          </cell>
        </row>
        <row r="122">
          <cell r="AA122">
            <v>-17094.646000000001</v>
          </cell>
          <cell r="AB122"/>
          <cell r="AC122">
            <v>0</v>
          </cell>
          <cell r="AD122" t="str">
            <v>פחת השנה</v>
          </cell>
        </row>
        <row r="123">
          <cell r="T123">
            <v>0</v>
          </cell>
          <cell r="U123"/>
          <cell r="V123"/>
          <cell r="W123"/>
          <cell r="X123"/>
          <cell r="Y123"/>
          <cell r="Z123"/>
          <cell r="AA123">
            <v>-1216.1489999999999</v>
          </cell>
          <cell r="AB123"/>
          <cell r="AC123">
            <v>-1216.1489999999999</v>
          </cell>
          <cell r="AD123" t="str">
            <v>גריעת שלוחות וממירים</v>
          </cell>
        </row>
        <row r="124">
          <cell r="T124">
            <v>533.00199999999995</v>
          </cell>
          <cell r="U124"/>
          <cell r="V124" t="str">
            <v>רווח(הפסד)</v>
          </cell>
          <cell r="W124"/>
          <cell r="X124"/>
          <cell r="Y124"/>
          <cell r="Z124"/>
          <cell r="AA124">
            <v>147707.66699999999</v>
          </cell>
          <cell r="AB124"/>
          <cell r="AC124">
            <v>167017.72200000001</v>
          </cell>
          <cell r="AD124" t="str">
            <v>י.ס. רכוש קבוע</v>
          </cell>
        </row>
        <row r="125">
          <cell r="V125" t="str">
            <v>נטרול הוצאות נתוק והפעלה</v>
          </cell>
          <cell r="W125"/>
          <cell r="X125"/>
          <cell r="Y125"/>
          <cell r="Z125"/>
          <cell r="AA125">
            <v>-32240.375999999989</v>
          </cell>
          <cell r="AB125"/>
          <cell r="AC125">
            <v>-21917.114999999991</v>
          </cell>
          <cell r="AD125" t="str">
            <v>הפרש</v>
          </cell>
        </row>
        <row r="126">
          <cell r="T126">
            <v>-1216.1489999999999</v>
          </cell>
          <cell r="U126"/>
          <cell r="V126" t="str">
            <v>נטרול מחיקת ממירים</v>
          </cell>
          <cell r="W126"/>
          <cell r="X126"/>
          <cell r="Y126"/>
          <cell r="Z126"/>
          <cell r="AA126"/>
          <cell r="AB126"/>
          <cell r="AC126" t="str">
            <v>בדיקת סבירות ניכוי בשל פחת</v>
          </cell>
        </row>
        <row r="127">
          <cell r="T127">
            <v>-683.14699999999993</v>
          </cell>
          <cell r="U127"/>
          <cell r="V127" t="str">
            <v>תמורה</v>
          </cell>
        </row>
        <row r="128">
          <cell r="T128">
            <v>1005.5359999999999</v>
          </cell>
          <cell r="U128"/>
          <cell r="V128" t="str">
            <v>בקורת תמורה</v>
          </cell>
          <cell r="W128"/>
          <cell r="X128"/>
          <cell r="Y128"/>
          <cell r="Z128"/>
          <cell r="AA128">
            <v>0.58641713834859865</v>
          </cell>
          <cell r="AB128" t="str">
            <v>=</v>
          </cell>
          <cell r="AC128">
            <v>17094.646000000001</v>
          </cell>
          <cell r="AD128" t="str">
            <v>פחת למס 98=</v>
          </cell>
        </row>
        <row r="129">
          <cell r="T129">
            <v>322.38900000000001</v>
          </cell>
          <cell r="U129"/>
          <cell r="V129" t="str">
            <v>לפי טופס 1392</v>
          </cell>
          <cell r="W129"/>
          <cell r="X129"/>
          <cell r="Y129"/>
          <cell r="Z129"/>
          <cell r="AA129"/>
          <cell r="AB129"/>
          <cell r="AC129">
            <v>29151</v>
          </cell>
          <cell r="AD129" t="str">
            <v>פחת למס 97</v>
          </cell>
        </row>
        <row r="137">
          <cell r="AC137">
            <v>0.58641713834859865</v>
          </cell>
        </row>
        <row r="138">
          <cell r="AC138" t="e">
            <v>#VALUE!</v>
          </cell>
        </row>
        <row r="139">
          <cell r="AC139">
            <v>-17094.646000000001</v>
          </cell>
          <cell r="AD139" t="str">
            <v>פחת נומינלי השנה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B143">
            <v>0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P169">
            <v>0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 t="str">
            <v xml:space="preserve">       פירוט חישוב הנכסים הקבועים של החברה :‎7 מצורפת לנספח ‎3 'רשימה מס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 t="str">
            <v xml:space="preserve">  |</v>
          </cell>
          <cell r="AU170" t="str">
            <v xml:space="preserve">    |</v>
          </cell>
          <cell r="AV170">
            <v>0</v>
          </cell>
          <cell r="AW170">
            <v>0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 t="str">
            <v xml:space="preserve">  |</v>
          </cell>
          <cell r="AU171" t="str">
            <v xml:space="preserve">    |</v>
          </cell>
          <cell r="AV171">
            <v>0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 t="str">
            <v xml:space="preserve">      עורק שרותי מידע מקומי בע"מ</v>
          </cell>
          <cell r="AN173">
            <v>0</v>
          </cell>
          <cell r="AO173" t="str">
            <v>:(שם החברה (או האגודה השיתופית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 t="str">
            <v>מממממממממממ</v>
          </cell>
          <cell r="AN174" t="str">
            <v>מממממממממממ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W175">
            <v>0</v>
          </cell>
          <cell r="AX175" t="str">
            <v>_</v>
          </cell>
        </row>
        <row r="176">
          <cell r="AA176" t="str">
            <v xml:space="preserve"> 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W176">
            <v>0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V177">
            <v>0</v>
          </cell>
          <cell r="AW177">
            <v>0</v>
          </cell>
          <cell r="AX177" t="str">
            <v xml:space="preserve">                       המחיבים תאום הון    |</v>
          </cell>
          <cell r="AY177">
            <v>0</v>
          </cell>
          <cell r="AZ177">
            <v>0</v>
          </cell>
          <cell r="BA177">
            <v>0</v>
          </cell>
          <cell r="BB177" t="str">
            <v>|</v>
          </cell>
        </row>
        <row r="178">
          <cell r="AA178" t="str">
            <v xml:space="preserve">        ³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P178">
            <v>0</v>
          </cell>
          <cell r="AQ178">
            <v>0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W178">
            <v>0</v>
          </cell>
          <cell r="AX178" t="str">
            <v>___________________</v>
          </cell>
          <cell r="AY178">
            <v>0</v>
          </cell>
          <cell r="AZ178">
            <v>0</v>
          </cell>
          <cell r="BA178">
            <v>0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 t="str">
            <v xml:space="preserve">           ³                                                  ³    סעיף קטן³</v>
          </cell>
          <cell r="AM179">
            <v>0</v>
          </cell>
          <cell r="AN179" t="str">
            <v xml:space="preserve">תאור הנכסים הקבועים, לפי הרשום במאזן לתום  |  </v>
          </cell>
          <cell r="AO179">
            <v>0</v>
          </cell>
          <cell r="AP179">
            <v>0</v>
          </cell>
          <cell r="AQ179">
            <v>0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V179">
            <v>0</v>
          </cell>
          <cell r="AW179" t="str">
            <v>_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 t="str">
            <v>|</v>
          </cell>
        </row>
        <row r="180">
          <cell r="AA180" t="str">
            <v xml:space="preserve">        ³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 t="str">
            <v xml:space="preserve">                           שנת המס הקודמת  |</v>
          </cell>
          <cell r="AO180">
            <v>0</v>
          </cell>
          <cell r="AP180">
            <v>0</v>
          </cell>
          <cell r="AQ180">
            <v>0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AY180">
            <v>0</v>
          </cell>
          <cell r="AZ180">
            <v>0</v>
          </cell>
          <cell r="BA180">
            <v>0</v>
          </cell>
          <cell r="BB180" t="str">
            <v>|</v>
          </cell>
        </row>
        <row r="181">
          <cell r="AA181" t="str">
            <v xml:space="preserve">        ³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 t="str">
            <v>מ</v>
          </cell>
          <cell r="AM181">
            <v>0</v>
          </cell>
          <cell r="AN181" t="str">
            <v>מ</v>
          </cell>
          <cell r="AO181" t="str">
            <v>ממממממממממממממממ|ממ</v>
          </cell>
          <cell r="AP181">
            <v>0</v>
          </cell>
          <cell r="AQ181">
            <v>0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AY181">
            <v>0</v>
          </cell>
          <cell r="AZ181">
            <v>0</v>
          </cell>
          <cell r="BA181">
            <v>0</v>
          </cell>
          <cell r="BB181" t="str">
            <v>|</v>
          </cell>
        </row>
        <row r="182">
          <cell r="AA182" t="str">
            <v xml:space="preserve">        ³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 t="str">
            <v xml:space="preserve">       |</v>
          </cell>
          <cell r="AR182">
            <v>0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AZ182">
            <v>0</v>
          </cell>
          <cell r="BA182">
            <v>0</v>
          </cell>
          <cell r="BB182" t="str">
            <v>|</v>
          </cell>
        </row>
        <row r="183">
          <cell r="AA183" t="str">
            <v xml:space="preserve">        ³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 t="str">
            <v>ממממממממממממממממ|ממ</v>
          </cell>
          <cell r="AP183">
            <v>0</v>
          </cell>
          <cell r="AQ183">
            <v>0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W183">
            <v>0</v>
          </cell>
          <cell r="AX183" t="str">
            <v>מ</v>
          </cell>
          <cell r="AY183">
            <v>0</v>
          </cell>
          <cell r="AZ183">
            <v>0</v>
          </cell>
          <cell r="BA183">
            <v>0</v>
          </cell>
          <cell r="BB183" t="str">
            <v>|</v>
          </cell>
        </row>
        <row r="184">
          <cell r="AA184" t="str">
            <v xml:space="preserve">        ³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 t="str">
            <v xml:space="preserve">       |</v>
          </cell>
          <cell r="AR184">
            <v>0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W184">
            <v>0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AZ184">
            <v>0</v>
          </cell>
          <cell r="BA184">
            <v>0</v>
          </cell>
          <cell r="BB184" t="str">
            <v>|</v>
          </cell>
        </row>
        <row r="185">
          <cell r="AA185" t="str">
            <v xml:space="preserve">        ³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 t="str">
            <v>מ</v>
          </cell>
          <cell r="AM185">
            <v>0</v>
          </cell>
          <cell r="AN185" t="str">
            <v>מ</v>
          </cell>
          <cell r="AO185" t="str">
            <v>ממממממממממממממממ|ממ</v>
          </cell>
          <cell r="AP185">
            <v>0</v>
          </cell>
          <cell r="AQ185">
            <v>0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AY185">
            <v>0</v>
          </cell>
          <cell r="AZ185">
            <v>0</v>
          </cell>
          <cell r="BA185">
            <v>0</v>
          </cell>
          <cell r="BB185" t="str">
            <v>|</v>
          </cell>
        </row>
        <row r="186">
          <cell r="AA186" t="str">
            <v xml:space="preserve">        ³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 t="str">
            <v xml:space="preserve"> |</v>
          </cell>
          <cell r="AN186">
            <v>0</v>
          </cell>
          <cell r="AO186">
            <v>0</v>
          </cell>
          <cell r="AP186">
            <v>0</v>
          </cell>
          <cell r="AQ186" t="str">
            <v xml:space="preserve">       |</v>
          </cell>
          <cell r="AR186">
            <v>0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W186">
            <v>0</v>
          </cell>
          <cell r="AX186">
            <v>0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P187">
            <v>0</v>
          </cell>
          <cell r="AQ187">
            <v>0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AX187">
            <v>0</v>
          </cell>
          <cell r="AY187">
            <v>0</v>
          </cell>
          <cell r="AZ187">
            <v>0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 t="str">
            <v xml:space="preserve"> |</v>
          </cell>
          <cell r="AN188">
            <v>0</v>
          </cell>
          <cell r="AO188">
            <v>0</v>
          </cell>
          <cell r="AP188">
            <v>0</v>
          </cell>
          <cell r="AQ188" t="str">
            <v xml:space="preserve">       |</v>
          </cell>
          <cell r="AR188">
            <v>0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P189">
            <v>0</v>
          </cell>
          <cell r="AQ189">
            <v>0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AZ189">
            <v>0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 t="str">
            <v xml:space="preserve"> |</v>
          </cell>
          <cell r="AN190">
            <v>0</v>
          </cell>
          <cell r="AO190">
            <v>0</v>
          </cell>
          <cell r="AP190">
            <v>0</v>
          </cell>
          <cell r="AQ190" t="str">
            <v xml:space="preserve">       |</v>
          </cell>
          <cell r="AR190">
            <v>0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W190">
            <v>0</v>
          </cell>
          <cell r="AX190">
            <v>0</v>
          </cell>
          <cell r="AY190">
            <v>0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P191">
            <v>0</v>
          </cell>
          <cell r="AQ191">
            <v>0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W191">
            <v>0</v>
          </cell>
          <cell r="AX191" t="str">
            <v>מ</v>
          </cell>
          <cell r="AY191">
            <v>0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 t="str">
            <v xml:space="preserve"> |</v>
          </cell>
          <cell r="AN192">
            <v>0</v>
          </cell>
          <cell r="AO192">
            <v>0</v>
          </cell>
          <cell r="AP192">
            <v>0</v>
          </cell>
          <cell r="AQ192" t="str">
            <v xml:space="preserve">       |</v>
          </cell>
          <cell r="AR192">
            <v>0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W192">
            <v>0</v>
          </cell>
          <cell r="AX192">
            <v>0</v>
          </cell>
          <cell r="AY192" t="str">
            <v>מ</v>
          </cell>
          <cell r="AZ192">
            <v>0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P193">
            <v>0</v>
          </cell>
          <cell r="AQ193">
            <v>0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Y193">
            <v>0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 t="str">
            <v xml:space="preserve"> |</v>
          </cell>
          <cell r="AN194">
            <v>0</v>
          </cell>
          <cell r="AO194">
            <v>0</v>
          </cell>
          <cell r="AP194">
            <v>0</v>
          </cell>
          <cell r="AQ194" t="str">
            <v xml:space="preserve">       |</v>
          </cell>
          <cell r="AR194">
            <v>0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W194">
            <v>0</v>
          </cell>
          <cell r="AX194">
            <v>0</v>
          </cell>
          <cell r="AY194" t="str">
            <v>מ</v>
          </cell>
          <cell r="AZ194">
            <v>0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P195">
            <v>0</v>
          </cell>
          <cell r="AQ195">
            <v>0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Y195">
            <v>0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 t="str">
            <v xml:space="preserve"> |</v>
          </cell>
          <cell r="AN196">
            <v>0</v>
          </cell>
          <cell r="AO196">
            <v>0</v>
          </cell>
          <cell r="AP196">
            <v>0</v>
          </cell>
          <cell r="AQ196" t="str">
            <v xml:space="preserve">       |</v>
          </cell>
          <cell r="AR196">
            <v>0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W196">
            <v>0</v>
          </cell>
          <cell r="AX196">
            <v>0</v>
          </cell>
          <cell r="AY196" t="str">
            <v>מ</v>
          </cell>
          <cell r="AZ196">
            <v>0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P197">
            <v>0</v>
          </cell>
          <cell r="AQ197">
            <v>0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Y197">
            <v>0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 t="str">
            <v xml:space="preserve"> |</v>
          </cell>
          <cell r="AN198">
            <v>0</v>
          </cell>
          <cell r="AO198">
            <v>0</v>
          </cell>
          <cell r="AP198">
            <v>0</v>
          </cell>
          <cell r="AQ198" t="str">
            <v xml:space="preserve">       |</v>
          </cell>
          <cell r="AR198">
            <v>0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P199">
            <v>0</v>
          </cell>
          <cell r="AQ199">
            <v>0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Y199">
            <v>0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 t="str">
            <v xml:space="preserve"> |</v>
          </cell>
          <cell r="AN200">
            <v>0</v>
          </cell>
          <cell r="AO200">
            <v>0</v>
          </cell>
          <cell r="AP200">
            <v>0</v>
          </cell>
          <cell r="AQ200" t="str">
            <v xml:space="preserve">       |</v>
          </cell>
          <cell r="AR200">
            <v>0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W200">
            <v>0</v>
          </cell>
          <cell r="AX200">
            <v>0</v>
          </cell>
          <cell r="AY200" t="str">
            <v>מ</v>
          </cell>
          <cell r="AZ200">
            <v>0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P201">
            <v>0</v>
          </cell>
          <cell r="AQ201">
            <v>0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Y201">
            <v>0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 t="str">
            <v xml:space="preserve"> |</v>
          </cell>
          <cell r="AN202">
            <v>0</v>
          </cell>
          <cell r="AO202">
            <v>0</v>
          </cell>
          <cell r="AP202">
            <v>0</v>
          </cell>
          <cell r="AQ202" t="str">
            <v xml:space="preserve">       |</v>
          </cell>
          <cell r="AR202">
            <v>0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W202">
            <v>0</v>
          </cell>
          <cell r="AX202">
            <v>0</v>
          </cell>
          <cell r="AY202" t="str">
            <v>מ</v>
          </cell>
          <cell r="AZ202">
            <v>0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P203">
            <v>0</v>
          </cell>
          <cell r="AQ203">
            <v>0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Y203">
            <v>0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 t="str">
            <v xml:space="preserve"> |</v>
          </cell>
          <cell r="AN204">
            <v>0</v>
          </cell>
          <cell r="AO204">
            <v>0</v>
          </cell>
          <cell r="AP204">
            <v>0</v>
          </cell>
          <cell r="AQ204" t="str">
            <v xml:space="preserve">       |</v>
          </cell>
          <cell r="AR204">
            <v>0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W204">
            <v>0</v>
          </cell>
          <cell r="AX204">
            <v>0</v>
          </cell>
          <cell r="AY204" t="str">
            <v>מ</v>
          </cell>
          <cell r="AZ204">
            <v>0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P205">
            <v>0</v>
          </cell>
          <cell r="AQ205">
            <v>0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Y205">
            <v>0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 t="str">
            <v xml:space="preserve"> |</v>
          </cell>
          <cell r="AN206">
            <v>0</v>
          </cell>
          <cell r="AO206">
            <v>0</v>
          </cell>
          <cell r="AP206">
            <v>0</v>
          </cell>
          <cell r="AQ206" t="str">
            <v xml:space="preserve">       |</v>
          </cell>
          <cell r="AR206">
            <v>0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W206">
            <v>0</v>
          </cell>
          <cell r="AX206">
            <v>0</v>
          </cell>
          <cell r="AY206" t="str">
            <v>מ</v>
          </cell>
          <cell r="AZ206">
            <v>0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P207">
            <v>0</v>
          </cell>
          <cell r="AQ207">
            <v>0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Y207">
            <v>0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 t="str">
            <v xml:space="preserve"> |</v>
          </cell>
          <cell r="AN208">
            <v>0</v>
          </cell>
          <cell r="AO208">
            <v>0</v>
          </cell>
          <cell r="AP208">
            <v>0</v>
          </cell>
          <cell r="AQ208" t="str">
            <v xml:space="preserve">       |</v>
          </cell>
          <cell r="AR208">
            <v>0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W208">
            <v>0</v>
          </cell>
          <cell r="AX208">
            <v>0</v>
          </cell>
          <cell r="AY208" t="str">
            <v>מ</v>
          </cell>
          <cell r="AZ208">
            <v>0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P209">
            <v>0</v>
          </cell>
          <cell r="AQ209">
            <v>0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Y209">
            <v>0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 t="str">
            <v xml:space="preserve"> |</v>
          </cell>
          <cell r="AN210">
            <v>0</v>
          </cell>
          <cell r="AO210">
            <v>0</v>
          </cell>
          <cell r="AP210">
            <v>0</v>
          </cell>
          <cell r="AQ210" t="str">
            <v xml:space="preserve">       |</v>
          </cell>
          <cell r="AR210">
            <v>0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W210">
            <v>0</v>
          </cell>
          <cell r="AX210">
            <v>0</v>
          </cell>
          <cell r="AY210" t="str">
            <v>מ</v>
          </cell>
          <cell r="AZ210">
            <v>0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P211">
            <v>0</v>
          </cell>
          <cell r="AQ211">
            <v>0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Y211">
            <v>0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 t="str">
            <v xml:space="preserve"> |</v>
          </cell>
          <cell r="AN212">
            <v>0</v>
          </cell>
          <cell r="AO212">
            <v>0</v>
          </cell>
          <cell r="AP212">
            <v>0</v>
          </cell>
          <cell r="AQ212" t="str">
            <v xml:space="preserve">       |</v>
          </cell>
          <cell r="AR212">
            <v>0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W212">
            <v>0</v>
          </cell>
          <cell r="AX212">
            <v>0</v>
          </cell>
          <cell r="AY212" t="str">
            <v>מ</v>
          </cell>
          <cell r="AZ212">
            <v>0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P213">
            <v>0</v>
          </cell>
          <cell r="AQ213">
            <v>0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Y213">
            <v>0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 t="str">
            <v xml:space="preserve"> |</v>
          </cell>
          <cell r="AN214">
            <v>0</v>
          </cell>
          <cell r="AO214">
            <v>0</v>
          </cell>
          <cell r="AP214">
            <v>0</v>
          </cell>
          <cell r="AQ214" t="str">
            <v xml:space="preserve">       |</v>
          </cell>
          <cell r="AR214">
            <v>0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W214">
            <v>0</v>
          </cell>
          <cell r="AX214">
            <v>0</v>
          </cell>
          <cell r="AY214" t="str">
            <v>מ</v>
          </cell>
          <cell r="AZ214">
            <v>0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P215">
            <v>0</v>
          </cell>
          <cell r="AQ215">
            <v>0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Y215">
            <v>0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 t="str">
            <v xml:space="preserve"> |</v>
          </cell>
          <cell r="AN216">
            <v>0</v>
          </cell>
          <cell r="AO216">
            <v>0</v>
          </cell>
          <cell r="AP216">
            <v>0</v>
          </cell>
          <cell r="AQ216" t="str">
            <v xml:space="preserve">       |</v>
          </cell>
          <cell r="AR216">
            <v>0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W216">
            <v>0</v>
          </cell>
          <cell r="AX216">
            <v>0</v>
          </cell>
          <cell r="AY216" t="str">
            <v>מ</v>
          </cell>
          <cell r="AZ216">
            <v>0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P217">
            <v>0</v>
          </cell>
          <cell r="AQ217">
            <v>0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Y217">
            <v>0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 t="str">
            <v xml:space="preserve"> |</v>
          </cell>
          <cell r="AN218">
            <v>0</v>
          </cell>
          <cell r="AO218">
            <v>0</v>
          </cell>
          <cell r="AP218">
            <v>0</v>
          </cell>
          <cell r="AQ218" t="str">
            <v xml:space="preserve">       |</v>
          </cell>
          <cell r="AR218">
            <v>0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W218">
            <v>0</v>
          </cell>
          <cell r="AX218">
            <v>0</v>
          </cell>
          <cell r="AY218" t="str">
            <v>מ</v>
          </cell>
          <cell r="AZ218">
            <v>0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P219">
            <v>0</v>
          </cell>
          <cell r="AQ219">
            <v>0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Y219">
            <v>0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 t="str">
            <v xml:space="preserve"> |</v>
          </cell>
          <cell r="AN220">
            <v>0</v>
          </cell>
          <cell r="AO220">
            <v>0</v>
          </cell>
          <cell r="AP220">
            <v>0</v>
          </cell>
          <cell r="AQ220" t="str">
            <v xml:space="preserve">       |</v>
          </cell>
          <cell r="AR220">
            <v>0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W220">
            <v>0</v>
          </cell>
          <cell r="AX220">
            <v>0</v>
          </cell>
          <cell r="AY220" t="str">
            <v>מ</v>
          </cell>
          <cell r="AZ220">
            <v>0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P221">
            <v>0</v>
          </cell>
          <cell r="AQ221">
            <v>0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Y221">
            <v>0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 t="str">
            <v xml:space="preserve"> |</v>
          </cell>
          <cell r="AN222">
            <v>0</v>
          </cell>
          <cell r="AO222">
            <v>0</v>
          </cell>
          <cell r="AP222">
            <v>0</v>
          </cell>
          <cell r="AQ222" t="str">
            <v xml:space="preserve">       |</v>
          </cell>
          <cell r="AR222">
            <v>0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W222">
            <v>0</v>
          </cell>
          <cell r="AX222">
            <v>0</v>
          </cell>
          <cell r="AY222" t="str">
            <v>מ</v>
          </cell>
          <cell r="AZ222">
            <v>0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P223">
            <v>0</v>
          </cell>
          <cell r="AQ223">
            <v>0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Y223">
            <v>0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 t="str">
            <v xml:space="preserve"> |</v>
          </cell>
          <cell r="AN224">
            <v>0</v>
          </cell>
          <cell r="AO224">
            <v>0</v>
          </cell>
          <cell r="AP224">
            <v>0</v>
          </cell>
          <cell r="AQ224" t="str">
            <v xml:space="preserve">       |</v>
          </cell>
          <cell r="AR224">
            <v>0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W224">
            <v>0</v>
          </cell>
          <cell r="AX224">
            <v>0</v>
          </cell>
          <cell r="AY224" t="str">
            <v>מ</v>
          </cell>
          <cell r="AZ224">
            <v>0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P225">
            <v>0</v>
          </cell>
          <cell r="AQ225">
            <v>0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Y225">
            <v>0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 t="str">
            <v xml:space="preserve"> |</v>
          </cell>
          <cell r="AN226">
            <v>0</v>
          </cell>
          <cell r="AO226">
            <v>0</v>
          </cell>
          <cell r="AP226">
            <v>0</v>
          </cell>
          <cell r="AQ226" t="str">
            <v xml:space="preserve">       |</v>
          </cell>
          <cell r="AR226">
            <v>0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W226">
            <v>0</v>
          </cell>
          <cell r="AX226">
            <v>0</v>
          </cell>
          <cell r="AY226" t="str">
            <v>מ</v>
          </cell>
          <cell r="AZ226">
            <v>0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P227">
            <v>0</v>
          </cell>
          <cell r="AQ227">
            <v>0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X227">
            <v>0</v>
          </cell>
          <cell r="AY227">
            <v>0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 t="str">
            <v xml:space="preserve"> ³</v>
          </cell>
          <cell r="AN228">
            <v>0</v>
          </cell>
          <cell r="AO228">
            <v>0</v>
          </cell>
          <cell r="AP228">
            <v>0</v>
          </cell>
          <cell r="AQ228" t="str">
            <v xml:space="preserve">       |</v>
          </cell>
          <cell r="AR228">
            <v>0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W228">
            <v>0</v>
          </cell>
          <cell r="AX228">
            <v>0</v>
          </cell>
          <cell r="AY228" t="str">
            <v>מ</v>
          </cell>
          <cell r="AZ228">
            <v>0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X229">
            <v>0</v>
          </cell>
          <cell r="AY229">
            <v>0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W230">
            <v>0</v>
          </cell>
          <cell r="AX230">
            <v>0</v>
          </cell>
          <cell r="AY230" t="str">
            <v>מ</v>
          </cell>
          <cell r="AZ230">
            <v>0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X231">
            <v>0</v>
          </cell>
          <cell r="AY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W232">
            <v>0</v>
          </cell>
          <cell r="AX232">
            <v>0</v>
          </cell>
          <cell r="AY232" t="str">
            <v>מ</v>
          </cell>
          <cell r="AZ232">
            <v>0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V234">
            <v>0</v>
          </cell>
          <cell r="AW234">
            <v>0</v>
          </cell>
          <cell r="AX234">
            <v>0</v>
          </cell>
          <cell r="AY234" t="str">
            <v>מ</v>
          </cell>
          <cell r="AZ234">
            <v>0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AZ236">
            <v>0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7">
        <row r="9">
          <cell r="O9" t="str">
            <v>משרדי</v>
          </cell>
          <cell r="P9"/>
          <cell r="Q9"/>
          <cell r="R9" t="str">
            <v>31 בדצמבר</v>
          </cell>
          <cell r="S9"/>
          <cell r="T9"/>
          <cell r="U9" t="str">
            <v>התחשבנות ישנה</v>
          </cell>
          <cell r="V9"/>
          <cell r="W9"/>
          <cell r="X9"/>
          <cell r="Y9"/>
          <cell r="Z9"/>
          <cell r="AA9"/>
          <cell r="AB9"/>
          <cell r="AC9"/>
          <cell r="AD9"/>
          <cell r="AE9"/>
          <cell r="AF9"/>
          <cell r="AG9" t="str">
            <v xml:space="preserve">  1997</v>
          </cell>
          <cell r="AH9"/>
          <cell r="AI9" t="str">
            <v xml:space="preserve">  1998   </v>
          </cell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/>
          <cell r="AY9"/>
          <cell r="AZ9" t="str">
            <v>חייבים ויתרות חובה - אחרים</v>
          </cell>
          <cell r="BA9"/>
          <cell r="BB9"/>
          <cell r="BC9"/>
          <cell r="BD9"/>
          <cell r="BE9"/>
          <cell r="BF9"/>
          <cell r="BG9"/>
          <cell r="BH9" t="str">
            <v>-2 ˜…</v>
          </cell>
          <cell r="BI9"/>
          <cell r="BJ9"/>
          <cell r="BK9"/>
          <cell r="BL9"/>
          <cell r="BM9"/>
          <cell r="BN9"/>
          <cell r="BO9"/>
          <cell r="BP9" t="str">
            <v>מרכז</v>
          </cell>
          <cell r="BQ9"/>
          <cell r="BR9" t="str">
            <v>דרום</v>
          </cell>
        </row>
        <row r="10">
          <cell r="R10" t="str">
            <v xml:space="preserve">  1997</v>
          </cell>
          <cell r="S10"/>
          <cell r="T10" t="str">
            <v xml:space="preserve">  1998   </v>
          </cell>
          <cell r="U10"/>
          <cell r="V10" t="str">
            <v>באור</v>
          </cell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 t="str">
            <v>ב א ל פ י ם</v>
          </cell>
          <cell r="AH10"/>
          <cell r="AI10"/>
          <cell r="AJ10"/>
          <cell r="AK10" t="str">
            <v>באור</v>
          </cell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/>
          <cell r="AY10"/>
          <cell r="AZ10"/>
          <cell r="BA10"/>
          <cell r="BB10"/>
          <cell r="BC10"/>
          <cell r="BD10"/>
          <cell r="BE10"/>
          <cell r="BF10"/>
          <cell r="BG10"/>
          <cell r="BH10"/>
          <cell r="BI10"/>
          <cell r="BJ10"/>
          <cell r="BK10"/>
          <cell r="BL10"/>
          <cell r="BM10"/>
          <cell r="BN10"/>
          <cell r="BO10"/>
          <cell r="BP10" t="str">
            <v>ערוצי</v>
          </cell>
          <cell r="BQ10"/>
          <cell r="BR10" t="str">
            <v>השרון</v>
          </cell>
        </row>
        <row r="11">
          <cell r="R11" t="str">
            <v>ב א ל פ י ם</v>
          </cell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/>
          <cell r="AY11"/>
          <cell r="AZ11"/>
          <cell r="BA11"/>
          <cell r="BB11"/>
          <cell r="BC11"/>
          <cell r="BD11"/>
          <cell r="BE11" t="str">
            <v>|-חברות צדדים קשורים</v>
          </cell>
          <cell r="BF11"/>
          <cell r="BG11"/>
          <cell r="BH11"/>
          <cell r="BI11"/>
          <cell r="BJ11"/>
          <cell r="BK11"/>
          <cell r="BL11"/>
          <cell r="BM11"/>
          <cell r="BN11"/>
          <cell r="BO11"/>
          <cell r="BP11" t="str">
            <v>זהב</v>
          </cell>
          <cell r="BQ11"/>
          <cell r="BR11" t="str">
            <v>תקשורת</v>
          </cell>
        </row>
        <row r="12">
          <cell r="AG12">
            <v>30025</v>
          </cell>
          <cell r="AH12"/>
          <cell r="AI12">
            <v>18292</v>
          </cell>
          <cell r="AJ12"/>
          <cell r="AK12">
            <v>-15</v>
          </cell>
          <cell r="AL12"/>
          <cell r="AM12" t="str">
            <v>הכנסות</v>
          </cell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/>
          <cell r="AY12"/>
          <cell r="AZ12"/>
          <cell r="BA12"/>
          <cell r="BB12"/>
          <cell r="BC12"/>
          <cell r="BD12"/>
          <cell r="BE12" t="str">
            <v>|יתרות צמודות למדד</v>
          </cell>
          <cell r="BF12"/>
          <cell r="BG12"/>
          <cell r="BH12"/>
          <cell r="BI12"/>
          <cell r="BJ12"/>
          <cell r="BK12"/>
          <cell r="BL12" t="str">
            <v xml:space="preserve">  1997</v>
          </cell>
          <cell r="BM12"/>
          <cell r="BN12" t="str">
            <v xml:space="preserve">  1998   </v>
          </cell>
          <cell r="BO12"/>
          <cell r="BP12" t="str">
            <v>(1985)</v>
          </cell>
          <cell r="BQ12"/>
          <cell r="BR12" t="str">
            <v>1990</v>
          </cell>
        </row>
        <row r="13">
          <cell r="AS13">
            <v>4121</v>
          </cell>
          <cell r="AT13"/>
          <cell r="AU13">
            <v>1110</v>
          </cell>
          <cell r="AV13"/>
          <cell r="AW13"/>
          <cell r="AX13"/>
          <cell r="AY13"/>
          <cell r="AZ13"/>
          <cell r="BA13"/>
          <cell r="BB13"/>
          <cell r="BC13"/>
          <cell r="BD13"/>
          <cell r="BE13" t="str">
            <v>המחירים לצרכן</v>
          </cell>
          <cell r="BF13"/>
          <cell r="BG13"/>
          <cell r="BH13"/>
          <cell r="BI13"/>
          <cell r="BJ13"/>
          <cell r="BK13"/>
          <cell r="BL13" t="str">
            <v>סה"כ</v>
          </cell>
          <cell r="BM13"/>
          <cell r="BN13" t="str">
            <v>סה"כ</v>
          </cell>
          <cell r="BO13"/>
          <cell r="BP13" t="str">
            <v>בע"מ</v>
          </cell>
          <cell r="BQ13"/>
          <cell r="BR13" t="str">
            <v>בע"מ</v>
          </cell>
        </row>
        <row r="14">
          <cell r="AG14">
            <v>1497</v>
          </cell>
          <cell r="AH14"/>
          <cell r="AI14">
            <v>-27</v>
          </cell>
          <cell r="AJ14"/>
          <cell r="AK14">
            <v>-16</v>
          </cell>
          <cell r="AL14"/>
          <cell r="AM14" t="str">
            <v>הוצאות תפעול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  <cell r="AZ14"/>
          <cell r="BA14"/>
          <cell r="BB14"/>
          <cell r="BC14"/>
          <cell r="BD14"/>
          <cell r="BE14"/>
          <cell r="BF14"/>
          <cell r="BG14"/>
          <cell r="BH14"/>
          <cell r="BI14"/>
          <cell r="BJ14"/>
          <cell r="BK14"/>
          <cell r="BL14"/>
          <cell r="BM14"/>
          <cell r="BN14"/>
          <cell r="BO14"/>
          <cell r="BP14" t="str">
            <v>(2)</v>
          </cell>
          <cell r="BQ14"/>
          <cell r="BR14" t="str">
            <v>(1)</v>
          </cell>
        </row>
        <row r="15">
          <cell r="Z15" t="str">
            <v>ר כ ו ש</v>
          </cell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>
            <v>2130</v>
          </cell>
          <cell r="AT15"/>
          <cell r="AU15">
            <v>-2574.2004064152843</v>
          </cell>
          <cell r="AV15"/>
          <cell r="AW15"/>
          <cell r="AX15"/>
          <cell r="AY15"/>
          <cell r="AZ15"/>
          <cell r="BA15"/>
          <cell r="BB15"/>
          <cell r="BC15" t="str">
            <v>מס הכנסה - החזר לקבל</v>
          </cell>
          <cell r="BD15"/>
          <cell r="BE15"/>
          <cell r="BF15"/>
          <cell r="BG15"/>
          <cell r="BH15"/>
          <cell r="BI15"/>
          <cell r="BJ15"/>
          <cell r="BK15"/>
          <cell r="BL15" t="str">
            <v>אלפי ש"ח</v>
          </cell>
        </row>
        <row r="16">
          <cell r="Z16" t="str">
            <v>רכוש שוטף:</v>
          </cell>
          <cell r="AA16"/>
          <cell r="AB16"/>
          <cell r="AC16"/>
          <cell r="AD16"/>
          <cell r="AE16"/>
          <cell r="AF16"/>
          <cell r="AG16">
            <v>28528</v>
          </cell>
          <cell r="AH16"/>
          <cell r="AI16">
            <v>18319</v>
          </cell>
          <cell r="AJ16"/>
          <cell r="AK16"/>
          <cell r="AL16"/>
          <cell r="AM16" t="str">
            <v>רווח גולמי</v>
          </cell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/>
          <cell r="AY16"/>
          <cell r="AZ16"/>
          <cell r="BA16"/>
          <cell r="BB16"/>
          <cell r="BC16"/>
          <cell r="BD16"/>
          <cell r="BE16"/>
          <cell r="BF16"/>
          <cell r="BG16"/>
          <cell r="BH16"/>
          <cell r="BI16"/>
          <cell r="BJ16"/>
          <cell r="BK16"/>
          <cell r="BL16" t="str">
            <v xml:space="preserve"> </v>
          </cell>
        </row>
        <row r="17">
          <cell r="R17">
            <v>24</v>
          </cell>
          <cell r="S17"/>
          <cell r="T17">
            <v>4</v>
          </cell>
          <cell r="U17"/>
          <cell r="V17"/>
          <cell r="W17"/>
          <cell r="X17" t="str">
            <v>מזומנים ושווי מזומנים</v>
          </cell>
          <cell r="Y17"/>
          <cell r="Z17"/>
          <cell r="AA17"/>
          <cell r="AB17"/>
          <cell r="AC17"/>
          <cell r="AD17"/>
          <cell r="AE17"/>
          <cell r="AF17"/>
          <cell r="AG17" t="str">
            <v>|-----</v>
          </cell>
          <cell r="AH17"/>
          <cell r="AI17" t="str">
            <v>|-----</v>
          </cell>
          <cell r="AJ17"/>
          <cell r="AK17"/>
          <cell r="AL17"/>
          <cell r="AM17"/>
          <cell r="AN17"/>
          <cell r="AO17"/>
          <cell r="AP17"/>
          <cell r="AQ17"/>
          <cell r="AR17"/>
          <cell r="AS17">
            <v>372</v>
          </cell>
          <cell r="AT17"/>
          <cell r="AU17">
            <v>0</v>
          </cell>
          <cell r="AV17"/>
          <cell r="AW17"/>
          <cell r="AX17"/>
          <cell r="AY17"/>
          <cell r="AZ17"/>
          <cell r="BA17"/>
          <cell r="BB17"/>
          <cell r="BC17"/>
          <cell r="BD17" t="str">
            <v>חייבים שונים</v>
          </cell>
          <cell r="BE17"/>
          <cell r="BF17"/>
          <cell r="BG17"/>
          <cell r="BH17"/>
          <cell r="BI17"/>
          <cell r="BJ17"/>
          <cell r="BK17"/>
          <cell r="BL17">
            <v>101202</v>
          </cell>
          <cell r="BM17"/>
          <cell r="BN17">
            <v>50162</v>
          </cell>
          <cell r="BO17"/>
          <cell r="BP17">
            <v>46386</v>
          </cell>
          <cell r="BQ17"/>
          <cell r="BR17">
            <v>3776</v>
          </cell>
        </row>
        <row r="18">
          <cell r="X18" t="str">
            <v>|הלוואות לזמן קצר לחברה מסונפת צמודות למדד</v>
          </cell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 t="str">
            <v>הוצאות מכירה, הנהלה וכלליות:</v>
          </cell>
        </row>
        <row r="19">
          <cell r="R19">
            <v>0</v>
          </cell>
          <cell r="S19"/>
          <cell r="T19">
            <v>0</v>
          </cell>
          <cell r="U19"/>
          <cell r="V19"/>
          <cell r="W19"/>
          <cell r="X19" t="str">
            <v>ואינן נושאות רבית</v>
          </cell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>
            <v>6623</v>
          </cell>
          <cell r="AT19"/>
          <cell r="AU19">
            <v>-1464.2004064152843</v>
          </cell>
        </row>
        <row r="20">
          <cell r="R20">
            <v>2589</v>
          </cell>
          <cell r="S20"/>
          <cell r="T20">
            <v>2575</v>
          </cell>
          <cell r="U20"/>
          <cell r="V20">
            <v>-4</v>
          </cell>
          <cell r="W20"/>
          <cell r="X20" t="str">
            <v>|חברה בת - חלות שוטפת של הלואה לזמן ארוך</v>
          </cell>
          <cell r="Y20"/>
          <cell r="Z20"/>
          <cell r="AA20"/>
          <cell r="AB20"/>
          <cell r="AC20"/>
          <cell r="AD20"/>
          <cell r="AE20"/>
          <cell r="AF20"/>
          <cell r="AG20">
            <v>8097</v>
          </cell>
          <cell r="AH20"/>
          <cell r="AI20">
            <v>3</v>
          </cell>
          <cell r="AJ20"/>
          <cell r="AK20">
            <v>-17</v>
          </cell>
          <cell r="AL20"/>
          <cell r="AM20" t="str">
            <v>מכירה ושרותי שווק</v>
          </cell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>
            <v>-5194</v>
          </cell>
          <cell r="BM20"/>
          <cell r="BN20">
            <v>-14401</v>
          </cell>
          <cell r="BO20"/>
          <cell r="BP20">
            <v>0</v>
          </cell>
          <cell r="BQ20"/>
          <cell r="BR20">
            <v>-14401</v>
          </cell>
        </row>
        <row r="21">
          <cell r="Z21" t="str">
            <v>חייבים ויתרות חובה:</v>
          </cell>
          <cell r="AA21"/>
          <cell r="AB21"/>
          <cell r="AC21"/>
          <cell r="AD21"/>
          <cell r="AE21"/>
          <cell r="AF21"/>
          <cell r="AG21">
            <v>7385</v>
          </cell>
          <cell r="AH21"/>
          <cell r="AI21">
            <v>8503</v>
          </cell>
          <cell r="AJ21"/>
          <cell r="AK21">
            <v>-18</v>
          </cell>
          <cell r="AL21"/>
          <cell r="AM21" t="str">
            <v>הנהלה וכלליות</v>
          </cell>
        </row>
        <row r="22">
          <cell r="R22">
            <v>3303</v>
          </cell>
          <cell r="S22"/>
          <cell r="T22">
            <v>3783</v>
          </cell>
          <cell r="U22"/>
          <cell r="V22"/>
          <cell r="W22"/>
          <cell r="X22"/>
          <cell r="Y22"/>
          <cell r="Z22" t="str">
            <v>חברה בת - הכנסות לקבל</v>
          </cell>
          <cell r="AA22"/>
          <cell r="AB22"/>
          <cell r="AC22"/>
          <cell r="AD22"/>
          <cell r="AE22"/>
          <cell r="AF22"/>
          <cell r="AG22">
            <v>15482</v>
          </cell>
          <cell r="AH22"/>
          <cell r="AI22">
            <v>8506</v>
          </cell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 t="str">
            <v>השקעה בשותפות</v>
          </cell>
          <cell r="BF22"/>
          <cell r="BG22"/>
          <cell r="BH22" t="str">
            <v>-3 ˜…</v>
          </cell>
          <cell r="BI22"/>
          <cell r="BJ22"/>
          <cell r="BK22"/>
          <cell r="BL22">
            <v>-62522</v>
          </cell>
          <cell r="BM22"/>
          <cell r="BN22">
            <v>8691</v>
          </cell>
          <cell r="BO22"/>
          <cell r="BP22">
            <v>7735</v>
          </cell>
          <cell r="BQ22"/>
          <cell r="BR22">
            <v>956</v>
          </cell>
        </row>
        <row r="23">
          <cell r="R23">
            <v>3320</v>
          </cell>
          <cell r="S23"/>
          <cell r="T23">
            <v>-1464.2004064152843</v>
          </cell>
          <cell r="U23"/>
          <cell r="V23">
            <v>-2</v>
          </cell>
          <cell r="W23"/>
          <cell r="X23"/>
          <cell r="Y23"/>
          <cell r="Z23" t="str">
            <v>אחרים</v>
          </cell>
          <cell r="AA23"/>
          <cell r="AB23"/>
          <cell r="AC23"/>
          <cell r="AD23"/>
          <cell r="AE23"/>
          <cell r="AF23"/>
          <cell r="AG23" t="str">
            <v>|-----</v>
          </cell>
          <cell r="AH23"/>
          <cell r="AI23" t="str">
            <v>|-----</v>
          </cell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>
            <v>-2588.8339999999998</v>
          </cell>
          <cell r="BM23"/>
          <cell r="BN23">
            <v>-2575</v>
          </cell>
          <cell r="BO23"/>
          <cell r="BP23">
            <v>-2575</v>
          </cell>
        </row>
        <row r="24">
          <cell r="AS24" t="str">
            <v>חלק החברה</v>
          </cell>
          <cell r="AT24"/>
          <cell r="AU24"/>
          <cell r="AV24"/>
          <cell r="AW24" t="str">
            <v>חלק המיעוט</v>
          </cell>
        </row>
        <row r="25">
          <cell r="R25">
            <v>9236</v>
          </cell>
          <cell r="S25"/>
          <cell r="T25">
            <v>4897.7995935847157</v>
          </cell>
          <cell r="U25"/>
          <cell r="V25"/>
          <cell r="W25"/>
          <cell r="X25"/>
          <cell r="Y25"/>
          <cell r="Z25" t="str">
            <v>ס ך  רכוש שוטף</v>
          </cell>
          <cell r="AA25"/>
          <cell r="AB25"/>
          <cell r="AC25"/>
          <cell r="AD25"/>
          <cell r="AE25"/>
          <cell r="AF25"/>
          <cell r="AG25">
            <v>13046</v>
          </cell>
          <cell r="AH25"/>
          <cell r="AI25">
            <v>9813</v>
          </cell>
          <cell r="AJ25"/>
          <cell r="AK25"/>
          <cell r="AL25"/>
          <cell r="AM25" t="str">
            <v>רווח מפעולות רגילות</v>
          </cell>
          <cell r="AN25"/>
          <cell r="AO25"/>
          <cell r="AP25"/>
          <cell r="AQ25"/>
          <cell r="AR25"/>
          <cell r="AS25" t="str">
            <v>בשותפות (%70)(*)</v>
          </cell>
          <cell r="AT25"/>
          <cell r="AU25"/>
          <cell r="AV25"/>
          <cell r="AW25" t="str">
            <v>בשותפות (%30)(*)</v>
          </cell>
          <cell r="AX25"/>
          <cell r="AY25"/>
          <cell r="AZ25"/>
          <cell r="BA25" t="str">
            <v>סה"כ השותפות</v>
          </cell>
          <cell r="BB25"/>
          <cell r="BC25"/>
          <cell r="BD25"/>
          <cell r="BE25"/>
          <cell r="BF25"/>
          <cell r="BG25"/>
          <cell r="BH25"/>
          <cell r="BI25"/>
          <cell r="BJ25"/>
          <cell r="BK25"/>
          <cell r="BL25">
            <v>6491</v>
          </cell>
          <cell r="BM25"/>
          <cell r="BN25">
            <v>5538</v>
          </cell>
          <cell r="BO25"/>
          <cell r="BP25">
            <v>6361</v>
          </cell>
          <cell r="BQ25"/>
          <cell r="BR25">
            <v>-823</v>
          </cell>
        </row>
        <row r="26">
          <cell r="R26" t="str">
            <v>|-----</v>
          </cell>
          <cell r="S26"/>
          <cell r="T26" t="str">
            <v>|-----</v>
          </cell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 t="str">
            <v xml:space="preserve"> </v>
          </cell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 t="str">
            <v xml:space="preserve">  1997</v>
          </cell>
          <cell r="AT26"/>
          <cell r="AU26" t="str">
            <v xml:space="preserve">  1998   </v>
          </cell>
          <cell r="AV26"/>
          <cell r="AW26" t="str">
            <v xml:space="preserve">  1997</v>
          </cell>
          <cell r="AX26"/>
          <cell r="AY26" t="str">
            <v xml:space="preserve">  1998   </v>
          </cell>
          <cell r="AZ26"/>
          <cell r="BA26" t="str">
            <v xml:space="preserve">  1997</v>
          </cell>
          <cell r="BB26"/>
          <cell r="BC26" t="str">
            <v xml:space="preserve">  1998   </v>
          </cell>
          <cell r="BD26"/>
          <cell r="BE26"/>
          <cell r="BF26"/>
          <cell r="BG26"/>
          <cell r="BH26"/>
          <cell r="BI26"/>
          <cell r="BJ26"/>
          <cell r="BK26"/>
          <cell r="BL26">
            <v>10185</v>
          </cell>
          <cell r="BM26"/>
          <cell r="BN26">
            <v>11062</v>
          </cell>
          <cell r="BO26"/>
          <cell r="BP26">
            <v>-4538</v>
          </cell>
          <cell r="BQ26"/>
          <cell r="BR26">
            <v>15600</v>
          </cell>
        </row>
        <row r="27">
          <cell r="AG27">
            <v>6268</v>
          </cell>
          <cell r="AH27"/>
          <cell r="AI27">
            <v>18381</v>
          </cell>
          <cell r="AJ27"/>
          <cell r="AK27">
            <v>-19</v>
          </cell>
          <cell r="AL27"/>
          <cell r="AM27" t="str">
            <v>הכנסות מימון - נטו</v>
          </cell>
          <cell r="AN27"/>
          <cell r="AO27"/>
          <cell r="AP27"/>
          <cell r="AQ27"/>
          <cell r="AR27"/>
          <cell r="AS27" t="str">
            <v>אלפי ש"ח</v>
          </cell>
        </row>
        <row r="28">
          <cell r="AG28">
            <v>36</v>
          </cell>
          <cell r="AH28"/>
          <cell r="AI28">
            <v>194</v>
          </cell>
          <cell r="AJ28"/>
          <cell r="AK28"/>
          <cell r="AL28"/>
          <cell r="AM28" t="str">
            <v>הכנסות (הוצאות) אחרות - נטו</v>
          </cell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/>
          <cell r="AY28"/>
          <cell r="AZ28"/>
          <cell r="BA28"/>
          <cell r="BB28"/>
          <cell r="BC28"/>
          <cell r="BD28"/>
          <cell r="BE28"/>
          <cell r="BF28"/>
          <cell r="BG28"/>
          <cell r="BH28"/>
          <cell r="BI28"/>
          <cell r="BJ28"/>
          <cell r="BK28"/>
          <cell r="BL28">
            <v>47573.165999999997</v>
          </cell>
          <cell r="BM28"/>
          <cell r="BN28">
            <v>58477</v>
          </cell>
          <cell r="BO28"/>
          <cell r="BP28">
            <v>53369</v>
          </cell>
          <cell r="BQ28"/>
          <cell r="BR28">
            <v>5108</v>
          </cell>
        </row>
        <row r="29">
          <cell r="AA29" t="str">
            <v>השקעות:</v>
          </cell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 t="e">
            <v>#REF!</v>
          </cell>
          <cell r="AT29"/>
          <cell r="AU29">
            <v>45801.907000000007</v>
          </cell>
          <cell r="AV29"/>
          <cell r="AW29">
            <v>37598</v>
          </cell>
          <cell r="AX29"/>
          <cell r="AY29">
            <v>34048</v>
          </cell>
          <cell r="AZ29"/>
          <cell r="BA29" t="e">
            <v>#REF!</v>
          </cell>
          <cell r="BB29"/>
          <cell r="BC29">
            <v>79849.907000000007</v>
          </cell>
          <cell r="BD29"/>
          <cell r="BE29" t="str">
            <v>לתחילת השנה</v>
          </cell>
        </row>
        <row r="30">
          <cell r="R30" t="e">
            <v>#REF!</v>
          </cell>
          <cell r="S30"/>
          <cell r="T30">
            <v>138965</v>
          </cell>
          <cell r="U30"/>
          <cell r="V30">
            <v>-3</v>
          </cell>
          <cell r="W30"/>
          <cell r="X30"/>
          <cell r="Y30"/>
          <cell r="Z30" t="str">
            <v>השקעה בשותפות</v>
          </cell>
          <cell r="AA30"/>
          <cell r="AB30"/>
          <cell r="AC30"/>
          <cell r="AD30"/>
          <cell r="AE30"/>
          <cell r="AF30"/>
          <cell r="AG30">
            <v>19350</v>
          </cell>
          <cell r="AH30"/>
          <cell r="AI30">
            <v>28388</v>
          </cell>
          <cell r="AJ30"/>
          <cell r="AK30"/>
          <cell r="AL30"/>
          <cell r="AM30" t="str">
            <v>רווח לפני מסים על ההכנסה</v>
          </cell>
          <cell r="AN30"/>
          <cell r="AO30"/>
          <cell r="AP30"/>
          <cell r="AQ30"/>
          <cell r="AR30"/>
          <cell r="AS30" t="e">
            <v>#REF!</v>
          </cell>
          <cell r="AT30"/>
          <cell r="AU30" t="e">
            <v>#REF!</v>
          </cell>
          <cell r="AV30"/>
          <cell r="AW30">
            <v>-30622</v>
          </cell>
          <cell r="AX30"/>
          <cell r="AY30" t="e">
            <v>#REF!</v>
          </cell>
          <cell r="AZ30"/>
          <cell r="BA30" t="e">
            <v>#REF!</v>
          </cell>
          <cell r="BB30"/>
          <cell r="BC30" t="e">
            <v>#REF!</v>
          </cell>
          <cell r="BD30"/>
          <cell r="BE30" t="str">
            <v>החזר השקעה, נטו</v>
          </cell>
          <cell r="BF30"/>
          <cell r="BG30"/>
          <cell r="BH30"/>
          <cell r="BI30"/>
          <cell r="BJ30"/>
          <cell r="BK30"/>
          <cell r="BL30">
            <v>-2588.8340000000026</v>
          </cell>
        </row>
        <row r="31">
          <cell r="R31">
            <v>47573.165999999997</v>
          </cell>
          <cell r="S31"/>
          <cell r="T31">
            <v>58478</v>
          </cell>
          <cell r="U31"/>
          <cell r="V31">
            <v>-4</v>
          </cell>
          <cell r="W31"/>
          <cell r="X31"/>
          <cell r="Y31"/>
          <cell r="Z31" t="str">
            <v>השקעות בחברות בנות</v>
          </cell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 t="e">
            <v>#REF!</v>
          </cell>
          <cell r="AT31"/>
          <cell r="AU31">
            <v>22762</v>
          </cell>
          <cell r="AV31"/>
          <cell r="AW31">
            <v>4881</v>
          </cell>
          <cell r="AX31"/>
          <cell r="AY31">
            <v>0</v>
          </cell>
          <cell r="AZ31"/>
          <cell r="BA31" t="e">
            <v>#REF!</v>
          </cell>
          <cell r="BB31"/>
          <cell r="BC31" t="e">
            <v>#REF!</v>
          </cell>
          <cell r="BD31"/>
          <cell r="BE31" t="str">
            <v>הפרשי הצמדה וריבית</v>
          </cell>
          <cell r="BF31"/>
          <cell r="BG31"/>
          <cell r="BH31"/>
          <cell r="BI31"/>
          <cell r="BJ31"/>
          <cell r="BK31"/>
          <cell r="BL31"/>
          <cell r="BM31"/>
          <cell r="BN31"/>
          <cell r="BO31"/>
          <cell r="BP31" t="str">
            <v>חלק</v>
          </cell>
        </row>
        <row r="32">
          <cell r="R32">
            <v>17144.994999999999</v>
          </cell>
          <cell r="S32"/>
          <cell r="T32">
            <v>20124</v>
          </cell>
          <cell r="U32"/>
          <cell r="V32">
            <v>-5</v>
          </cell>
          <cell r="W32"/>
          <cell r="X32"/>
          <cell r="Y32" t="str">
            <v>השקעות בתאגידים בשליטה משותפת</v>
          </cell>
          <cell r="Z32"/>
          <cell r="AA32"/>
          <cell r="AB32"/>
          <cell r="AC32"/>
          <cell r="AD32"/>
          <cell r="AE32"/>
          <cell r="AF32"/>
          <cell r="AG32">
            <v>-6883</v>
          </cell>
          <cell r="AH32"/>
          <cell r="AI32" t="e">
            <v>#REF!</v>
          </cell>
          <cell r="AJ32"/>
          <cell r="AK32">
            <v>-21</v>
          </cell>
          <cell r="AL32"/>
          <cell r="AM32" t="str">
            <v>מסים על ההכנסה</v>
          </cell>
          <cell r="AN32"/>
          <cell r="AO32"/>
          <cell r="AP32"/>
          <cell r="AQ32"/>
          <cell r="AR32"/>
          <cell r="AS32" t="e">
            <v>#REF!</v>
          </cell>
          <cell r="AT32"/>
          <cell r="AU32" t="e">
            <v>#REF!</v>
          </cell>
          <cell r="AV32"/>
          <cell r="AW32">
            <v>14398</v>
          </cell>
          <cell r="AX32"/>
          <cell r="AY32" t="e">
            <v>#REF!</v>
          </cell>
          <cell r="AZ32"/>
          <cell r="BA32" t="e">
            <v>#REF!</v>
          </cell>
          <cell r="BB32"/>
          <cell r="BC32" t="e">
            <v>#REF!</v>
          </cell>
          <cell r="BD32"/>
          <cell r="BE32" t="str">
            <v>רווח השנה לאחר ייחוס המס</v>
          </cell>
          <cell r="BF32"/>
          <cell r="BG32"/>
          <cell r="BH32"/>
          <cell r="BI32"/>
          <cell r="BJ32"/>
          <cell r="BK32"/>
          <cell r="BL32"/>
          <cell r="BM32"/>
          <cell r="BN32"/>
          <cell r="BO32"/>
          <cell r="BP32" t="str">
            <v>החברה</v>
          </cell>
        </row>
        <row r="33">
          <cell r="R33">
            <v>0</v>
          </cell>
          <cell r="S33"/>
          <cell r="T33">
            <v>0</v>
          </cell>
          <cell r="U33"/>
          <cell r="V33">
            <v>-6</v>
          </cell>
          <cell r="W33"/>
          <cell r="X33"/>
          <cell r="Y33"/>
          <cell r="Z33" t="str">
            <v>השקעה בחברה מסונפת</v>
          </cell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>
            <v>17144</v>
          </cell>
          <cell r="AT33"/>
          <cell r="AU33" t="e">
            <v>#REF!</v>
          </cell>
          <cell r="AV33"/>
          <cell r="AW33">
            <v>7793</v>
          </cell>
          <cell r="AX33"/>
          <cell r="AY33" t="e">
            <v>#REF!</v>
          </cell>
          <cell r="AZ33"/>
          <cell r="BA33">
            <v>24937</v>
          </cell>
          <cell r="BB33"/>
          <cell r="BC33" t="e">
            <v>#REF!</v>
          </cell>
          <cell r="BD33"/>
          <cell r="BE33" t="str">
            <v>מיסים שיוחסו לרווח</v>
          </cell>
          <cell r="BF33"/>
          <cell r="BG33"/>
          <cell r="BH33"/>
          <cell r="BI33"/>
          <cell r="BJ33"/>
          <cell r="BK33"/>
          <cell r="BL33"/>
          <cell r="BM33"/>
          <cell r="BN33"/>
          <cell r="BO33"/>
          <cell r="BP33" t="str">
            <v>ברווחים</v>
          </cell>
        </row>
        <row r="34">
          <cell r="R34">
            <v>39239</v>
          </cell>
          <cell r="S34"/>
          <cell r="T34">
            <v>99012</v>
          </cell>
          <cell r="U34"/>
          <cell r="V34">
            <v>-7</v>
          </cell>
          <cell r="W34"/>
          <cell r="X34"/>
          <cell r="Y34"/>
          <cell r="Z34" t="str">
            <v>השקעות אחרות</v>
          </cell>
          <cell r="AA34"/>
          <cell r="AB34"/>
          <cell r="AC34"/>
          <cell r="AD34"/>
          <cell r="AE34"/>
          <cell r="AF34"/>
          <cell r="AG34">
            <v>12467</v>
          </cell>
          <cell r="AH34"/>
          <cell r="AI34" t="e">
            <v>#REF!</v>
          </cell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 t="str">
            <v>בנכוי</v>
          </cell>
        </row>
        <row r="35">
          <cell r="AS35" t="e">
            <v>#REF!</v>
          </cell>
          <cell r="AT35"/>
          <cell r="AU35">
            <v>138903</v>
          </cell>
          <cell r="AV35"/>
          <cell r="AW35">
            <v>34048</v>
          </cell>
          <cell r="AX35"/>
          <cell r="AY35" t="e">
            <v>#REF!</v>
          </cell>
          <cell r="AZ35"/>
          <cell r="BA35" t="e">
            <v>#REF!</v>
          </cell>
          <cell r="BB35"/>
          <cell r="BC35" t="e">
            <v>#REF!</v>
          </cell>
          <cell r="BD35"/>
          <cell r="BE35" t="str">
            <v>לסוף השנה</v>
          </cell>
          <cell r="BF35"/>
          <cell r="BG35"/>
          <cell r="BH35"/>
          <cell r="BI35"/>
          <cell r="BJ35"/>
          <cell r="BK35"/>
          <cell r="BL35" t="str">
            <v xml:space="preserve">  1997</v>
          </cell>
          <cell r="BM35"/>
          <cell r="BN35" t="str">
            <v xml:space="preserve">  1998   </v>
          </cell>
          <cell r="BO35"/>
          <cell r="BP35" t="str">
            <v>דיבידנד,</v>
          </cell>
          <cell r="BQ35"/>
          <cell r="BR35" t="str">
            <v>הון</v>
          </cell>
        </row>
        <row r="36">
          <cell r="R36" t="e">
            <v>#REF!</v>
          </cell>
          <cell r="S36"/>
          <cell r="T36">
            <v>316579</v>
          </cell>
          <cell r="U36"/>
          <cell r="V36"/>
          <cell r="W36"/>
          <cell r="X36"/>
          <cell r="Y36"/>
          <cell r="Z36"/>
          <cell r="AA36"/>
          <cell r="AB36"/>
          <cell r="AC36"/>
          <cell r="AD36"/>
          <cell r="AE36"/>
          <cell r="AF36"/>
          <cell r="AG36" t="e">
            <v>#REF!</v>
          </cell>
          <cell r="AH36"/>
          <cell r="AI36" t="e">
            <v>#REF!</v>
          </cell>
          <cell r="AJ36"/>
          <cell r="AK36">
            <v>-3</v>
          </cell>
          <cell r="AL36"/>
          <cell r="AM36" t="str">
            <v>|חלקה של החברה ברווח השותפות</v>
          </cell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/>
          <cell r="AY36"/>
          <cell r="AZ36"/>
          <cell r="BA36"/>
          <cell r="BB36"/>
          <cell r="BC36"/>
          <cell r="BD36"/>
          <cell r="BE36"/>
          <cell r="BF36"/>
          <cell r="BG36"/>
          <cell r="BH36"/>
          <cell r="BI36"/>
          <cell r="BJ36"/>
          <cell r="BK36"/>
          <cell r="BL36" t="str">
            <v>סה"כ</v>
          </cell>
          <cell r="BM36"/>
          <cell r="BN36" t="str">
            <v>סה"כ</v>
          </cell>
          <cell r="BO36"/>
          <cell r="BP36" t="str">
            <v>(בהפסדים)</v>
          </cell>
          <cell r="BQ36"/>
          <cell r="BR36" t="str">
            <v>מניות</v>
          </cell>
        </row>
        <row r="37">
          <cell r="R37" t="str">
            <v>|-----</v>
          </cell>
          <cell r="S37"/>
          <cell r="T37" t="str">
            <v>|-----</v>
          </cell>
          <cell r="U37"/>
          <cell r="V37"/>
          <cell r="W37"/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 t="str">
            <v>|חלקה של החברה ברווח השותפות</v>
          </cell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/>
          <cell r="AY37"/>
          <cell r="AZ37"/>
          <cell r="BA37"/>
          <cell r="BB37"/>
          <cell r="BC37"/>
          <cell r="BD37"/>
          <cell r="BE37" t="str">
            <v>מוניטין בשותפות</v>
          </cell>
          <cell r="BF37"/>
          <cell r="BG37"/>
          <cell r="BH37"/>
          <cell r="BI37"/>
          <cell r="BJ37"/>
          <cell r="BK37"/>
          <cell r="BL37" t="str">
            <v>אלפי ש"ח</v>
          </cell>
        </row>
        <row r="38">
          <cell r="AG38">
            <v>858</v>
          </cell>
          <cell r="AH38"/>
          <cell r="AI38">
            <v>1034</v>
          </cell>
          <cell r="AJ38"/>
          <cell r="AK38">
            <v>-5</v>
          </cell>
          <cell r="AL38"/>
          <cell r="AM38" t="str">
            <v>בשליטה משותפת</v>
          </cell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 t="str">
            <v xml:space="preserve"> </v>
          </cell>
        </row>
        <row r="39">
          <cell r="V39">
            <v>-8</v>
          </cell>
          <cell r="W39"/>
          <cell r="X39"/>
          <cell r="Y39"/>
          <cell r="Z39" t="str">
            <v>רכוש קבוע:</v>
          </cell>
          <cell r="AA39"/>
          <cell r="AB39"/>
          <cell r="AC39"/>
          <cell r="AD39"/>
          <cell r="AE39"/>
          <cell r="AF39"/>
          <cell r="AG39">
            <v>10185</v>
          </cell>
          <cell r="AH39"/>
          <cell r="AI39">
            <v>11062</v>
          </cell>
          <cell r="AJ39"/>
          <cell r="AK39">
            <v>-4</v>
          </cell>
          <cell r="AL39"/>
          <cell r="AM39" t="str">
            <v>|חלקה של החברה ברווחי חברות בנות</v>
          </cell>
          <cell r="AN39"/>
          <cell r="AO39"/>
          <cell r="AP39"/>
          <cell r="AQ39"/>
          <cell r="AR39"/>
          <cell r="AS39">
            <v>186</v>
          </cell>
          <cell r="AT39"/>
          <cell r="AU39">
            <v>124</v>
          </cell>
          <cell r="AV39"/>
          <cell r="AW39"/>
          <cell r="AX39"/>
          <cell r="AY39"/>
          <cell r="AZ39"/>
          <cell r="BA39"/>
          <cell r="BB39"/>
          <cell r="BC39"/>
          <cell r="BD39"/>
          <cell r="BE39" t="str">
            <v>לתחילת השנה</v>
          </cell>
          <cell r="BF39"/>
          <cell r="BG39"/>
          <cell r="BH39"/>
          <cell r="BI39"/>
          <cell r="BJ39"/>
          <cell r="BK39"/>
          <cell r="BL39">
            <v>3776</v>
          </cell>
          <cell r="BM39"/>
          <cell r="BN39">
            <v>5108</v>
          </cell>
          <cell r="BO39"/>
          <cell r="BP39">
            <v>4026</v>
          </cell>
          <cell r="BQ39"/>
          <cell r="BR39">
            <v>0</v>
          </cell>
        </row>
        <row r="40">
          <cell r="R40">
            <v>2148</v>
          </cell>
          <cell r="S40"/>
          <cell r="T40">
            <v>0</v>
          </cell>
          <cell r="U40"/>
          <cell r="V40"/>
          <cell r="W40"/>
          <cell r="X40"/>
          <cell r="Y40"/>
          <cell r="Z40" t="str">
            <v>העלות</v>
          </cell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 t="str">
            <v>|חלקה של החברה בהפסד חברה</v>
          </cell>
          <cell r="AN40"/>
          <cell r="AO40"/>
          <cell r="AP40"/>
          <cell r="AQ40"/>
          <cell r="AR40"/>
          <cell r="AS40">
            <v>-62</v>
          </cell>
          <cell r="AT40"/>
          <cell r="AU40">
            <v>-62</v>
          </cell>
          <cell r="AV40"/>
          <cell r="AW40"/>
          <cell r="AX40"/>
          <cell r="AY40"/>
          <cell r="AZ40"/>
          <cell r="BA40"/>
          <cell r="BB40"/>
          <cell r="BC40"/>
          <cell r="BD40"/>
          <cell r="BE40" t="str">
            <v>הפחתה</v>
          </cell>
          <cell r="BF40"/>
          <cell r="BG40"/>
          <cell r="BH40"/>
          <cell r="BI40"/>
          <cell r="BJ40"/>
          <cell r="BK40"/>
          <cell r="BL40" t="str">
            <v>-----</v>
          </cell>
          <cell r="BM40"/>
          <cell r="BN40" t="str">
            <v>-----</v>
          </cell>
          <cell r="BO40"/>
          <cell r="BP40" t="str">
            <v>------</v>
          </cell>
          <cell r="BQ40"/>
          <cell r="BR40" t="str">
            <v>-----</v>
          </cell>
        </row>
        <row r="41">
          <cell r="R41">
            <v>564</v>
          </cell>
          <cell r="S41"/>
          <cell r="T41">
            <v>0</v>
          </cell>
          <cell r="U41"/>
          <cell r="V41"/>
          <cell r="W41"/>
          <cell r="X41"/>
          <cell r="Y41"/>
          <cell r="Z41" t="str">
            <v>ב נ י כ ו י - פחת שנצבר</v>
          </cell>
          <cell r="AA41"/>
          <cell r="AB41"/>
          <cell r="AC41"/>
          <cell r="AD41"/>
          <cell r="AE41"/>
          <cell r="AF41"/>
          <cell r="AG41">
            <v>-588</v>
          </cell>
          <cell r="AH41"/>
          <cell r="AI41">
            <v>1825</v>
          </cell>
          <cell r="AJ41"/>
          <cell r="AK41">
            <v>-5</v>
          </cell>
          <cell r="AL41"/>
          <cell r="AM41" t="str">
            <v>בשליטה משותפת</v>
          </cell>
        </row>
        <row r="42">
          <cell r="AG42">
            <v>-29681</v>
          </cell>
          <cell r="AH42"/>
          <cell r="AI42">
            <v>-29350</v>
          </cell>
          <cell r="AJ42"/>
          <cell r="AK42">
            <v>-6</v>
          </cell>
          <cell r="AL42"/>
          <cell r="AM42" t="str">
            <v>|חלקה של החברה בהפסדי חברה מסונפת</v>
          </cell>
          <cell r="AN42"/>
          <cell r="AO42"/>
          <cell r="AP42"/>
          <cell r="AQ42"/>
          <cell r="AR42"/>
          <cell r="AS42">
            <v>124</v>
          </cell>
          <cell r="AT42"/>
          <cell r="AU42">
            <v>62</v>
          </cell>
          <cell r="AV42"/>
          <cell r="AW42"/>
          <cell r="AX42"/>
          <cell r="AY42"/>
          <cell r="AZ42"/>
          <cell r="BA42"/>
          <cell r="BB42"/>
          <cell r="BC42"/>
          <cell r="BD42"/>
          <cell r="BE42" t="str">
            <v>לסוף השנה</v>
          </cell>
          <cell r="BF42"/>
          <cell r="BG42"/>
          <cell r="BH42"/>
          <cell r="BI42"/>
          <cell r="BJ42"/>
          <cell r="BK42"/>
          <cell r="BL42">
            <v>46386</v>
          </cell>
          <cell r="BM42"/>
          <cell r="BN42">
            <v>55945</v>
          </cell>
          <cell r="BO42"/>
          <cell r="BP42">
            <v>-6529</v>
          </cell>
          <cell r="BQ42"/>
          <cell r="BR42">
            <v>1</v>
          </cell>
        </row>
        <row r="43">
          <cell r="R43">
            <v>1584</v>
          </cell>
          <cell r="S43"/>
          <cell r="T43">
            <v>0</v>
          </cell>
          <cell r="U43"/>
          <cell r="V43"/>
          <cell r="W43"/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/>
          <cell r="AY43"/>
          <cell r="AZ43"/>
          <cell r="BA43"/>
          <cell r="BB43"/>
          <cell r="BC43"/>
          <cell r="BD43"/>
          <cell r="BE43"/>
          <cell r="BF43"/>
          <cell r="BG43"/>
          <cell r="BH43"/>
          <cell r="BI43"/>
          <cell r="BJ43"/>
          <cell r="BK43"/>
          <cell r="BL43">
            <v>-2588.8339999999998</v>
          </cell>
          <cell r="BM43"/>
          <cell r="BN43">
            <v>-2575</v>
          </cell>
          <cell r="BO43"/>
          <cell r="BP43">
            <v>0</v>
          </cell>
          <cell r="BQ43"/>
          <cell r="BR43">
            <v>0</v>
          </cell>
        </row>
        <row r="44">
          <cell r="R44" t="str">
            <v>|-----</v>
          </cell>
          <cell r="S44"/>
          <cell r="T44" t="str">
            <v>|-----</v>
          </cell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 t="e">
            <v>#REF!</v>
          </cell>
          <cell r="AH44"/>
          <cell r="AI44" t="e">
            <v>#REF!</v>
          </cell>
          <cell r="AJ44"/>
          <cell r="AK44"/>
          <cell r="AL44"/>
          <cell r="AM44" t="str">
            <v>רווח נקי לשנה</v>
          </cell>
          <cell r="AN44"/>
          <cell r="AO44"/>
          <cell r="AP44"/>
          <cell r="AQ44"/>
          <cell r="AR44"/>
          <cell r="AS44" t="e">
            <v>#REF!</v>
          </cell>
          <cell r="AT44"/>
          <cell r="AU44">
            <v>138965</v>
          </cell>
          <cell r="AV44"/>
          <cell r="AW44"/>
          <cell r="AX44"/>
          <cell r="AY44"/>
          <cell r="AZ44"/>
          <cell r="BA44"/>
          <cell r="BB44"/>
          <cell r="BC44"/>
          <cell r="BD44" t="str">
            <v>סה"כ חלק החברה בשותפות</v>
          </cell>
          <cell r="BE44"/>
          <cell r="BF44"/>
          <cell r="BG44"/>
          <cell r="BH44"/>
          <cell r="BI44"/>
          <cell r="BJ44"/>
          <cell r="BK44"/>
          <cell r="BL44">
            <v>43797.165999999997</v>
          </cell>
          <cell r="BM44"/>
          <cell r="BN44">
            <v>53370</v>
          </cell>
          <cell r="BO44"/>
          <cell r="BP44">
            <v>-6529</v>
          </cell>
          <cell r="BQ44"/>
          <cell r="BR44">
            <v>1</v>
          </cell>
        </row>
        <row r="45">
          <cell r="R45" t="str">
            <v xml:space="preserve"> </v>
          </cell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/>
          <cell r="AY45"/>
          <cell r="AZ45"/>
          <cell r="BA45"/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 t="str">
            <v>-----</v>
          </cell>
          <cell r="BM45"/>
          <cell r="BN45" t="str">
            <v>-----</v>
          </cell>
          <cell r="BO45"/>
          <cell r="BP45" t="str">
            <v>------</v>
          </cell>
          <cell r="BQ45"/>
          <cell r="BR45" t="str">
            <v>-----</v>
          </cell>
        </row>
        <row r="46">
          <cell r="Z46" t="str">
            <v>רכוש אחר והוצאות נדחות,</v>
          </cell>
          <cell r="AA46"/>
          <cell r="AB46"/>
          <cell r="AC46"/>
          <cell r="AD46"/>
          <cell r="AE46"/>
          <cell r="AF46"/>
          <cell r="AG46">
            <v>95373</v>
          </cell>
          <cell r="AH46"/>
          <cell r="AI46" t="e">
            <v>#REF!</v>
          </cell>
          <cell r="AJ46"/>
          <cell r="AK46"/>
          <cell r="AL46"/>
          <cell r="AM46" t="str">
            <v>יתרת רווח לתחילת השנה</v>
          </cell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/>
          <cell r="AY46"/>
          <cell r="AZ46" t="str">
            <v>חלק החברה ברווח השותפות - הצגה ברו"ה:</v>
          </cell>
          <cell r="BA46"/>
          <cell r="BB46"/>
          <cell r="BC46"/>
          <cell r="BD46"/>
          <cell r="BE46"/>
          <cell r="BF46"/>
          <cell r="BG46"/>
          <cell r="BH46"/>
          <cell r="BI46"/>
          <cell r="BJ46"/>
          <cell r="BK46"/>
          <cell r="BL46">
            <v>47573.165999999997</v>
          </cell>
          <cell r="BM46"/>
          <cell r="BN46">
            <v>58478</v>
          </cell>
          <cell r="BO46"/>
          <cell r="BP46">
            <v>-2503</v>
          </cell>
          <cell r="BQ46"/>
          <cell r="BR46">
            <v>1</v>
          </cell>
        </row>
        <row r="47">
          <cell r="R47">
            <v>18</v>
          </cell>
          <cell r="S47"/>
          <cell r="T47">
            <v>18</v>
          </cell>
          <cell r="U47"/>
          <cell r="V47">
            <v>-9</v>
          </cell>
          <cell r="W47"/>
          <cell r="X47"/>
          <cell r="Y47"/>
          <cell r="Z47" t="str">
            <v xml:space="preserve">לאחר הפחתה שנצברה     </v>
          </cell>
        </row>
        <row r="48">
          <cell r="R48" t="str">
            <v>|-----</v>
          </cell>
          <cell r="S48"/>
          <cell r="T48" t="str">
            <v>|-----</v>
          </cell>
          <cell r="U48"/>
          <cell r="V48" t="str">
            <v xml:space="preserve">  </v>
          </cell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>
            <v>-93519</v>
          </cell>
          <cell r="AH48"/>
          <cell r="AI48">
            <v>0</v>
          </cell>
          <cell r="AJ48"/>
          <cell r="AK48"/>
          <cell r="AL48"/>
          <cell r="AM48" t="str">
            <v>דיבידנד</v>
          </cell>
          <cell r="AN48"/>
          <cell r="AO48"/>
          <cell r="AP48"/>
          <cell r="AQ48"/>
          <cell r="AR48"/>
          <cell r="AS48" t="e">
            <v>#REF!</v>
          </cell>
          <cell r="AT48"/>
          <cell r="AU48" t="e">
            <v>#REF!</v>
          </cell>
          <cell r="AV48"/>
          <cell r="AW48"/>
          <cell r="AX48"/>
          <cell r="AY48"/>
          <cell r="AZ48"/>
          <cell r="BA48"/>
          <cell r="BB48"/>
          <cell r="BC48"/>
          <cell r="BD48" t="str">
            <v xml:space="preserve">חלקה ברווח השנה כדלעיל </v>
          </cell>
        </row>
        <row r="50">
          <cell r="R50" t="e">
            <v>#REF!</v>
          </cell>
          <cell r="S50"/>
          <cell r="T50">
            <v>321494.79959358473</v>
          </cell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/>
          <cell r="AF50"/>
          <cell r="AG50" t="e">
            <v>#REF!</v>
          </cell>
          <cell r="AH50"/>
          <cell r="AI50" t="e">
            <v>#REF!</v>
          </cell>
          <cell r="AJ50"/>
          <cell r="AK50"/>
          <cell r="AL50"/>
          <cell r="AM50" t="str">
            <v>יתרת רווח לסוף השנה</v>
          </cell>
          <cell r="AN50"/>
          <cell r="AO50"/>
          <cell r="AP50"/>
          <cell r="AQ50"/>
          <cell r="AR50"/>
          <cell r="AS50">
            <v>-62</v>
          </cell>
          <cell r="AT50"/>
          <cell r="AU50">
            <v>-62</v>
          </cell>
          <cell r="AV50"/>
          <cell r="AW50"/>
          <cell r="AX50"/>
          <cell r="AY50"/>
          <cell r="AZ50"/>
          <cell r="BA50"/>
          <cell r="BB50"/>
          <cell r="BC50"/>
          <cell r="BD50"/>
          <cell r="BE50" t="str">
            <v>הפחתת מוניטין</v>
          </cell>
          <cell r="BF50"/>
          <cell r="BG50"/>
          <cell r="BH50"/>
          <cell r="BI50"/>
          <cell r="BJ50"/>
          <cell r="BK50"/>
          <cell r="BL50" t="str">
            <v>|דרום השרון תקשורת .‎5% ההלוואות צמודות למדד ונושאות רבית בשעור</v>
          </cell>
        </row>
        <row r="51">
          <cell r="BL51" t="str">
            <v>|בע"מ (להלן-"דרה"ש") הלוותה את כספי ההלוואות שקיבלה לחברה בת שלה (‎1990)</v>
          </cell>
        </row>
        <row r="52">
          <cell r="R52" t="e">
            <v>#REF!</v>
          </cell>
          <cell r="S52"/>
          <cell r="T52" t="e">
            <v>#REF!</v>
          </cell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 t="e">
            <v>#REF!</v>
          </cell>
          <cell r="AT52"/>
          <cell r="AU52" t="e">
            <v>#REF!</v>
          </cell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 t="str">
            <v>|הלוואות לזמן ‎1997 ט.ל.מ. - טלויזיה למנויים בע"מ (להלן "טל"מ"). טל"מ קיבלה בשנת</v>
          </cell>
        </row>
        <row r="53">
          <cell r="BL53" t="str">
            <v>|ארוך מבנקים ופרעה בכספי הלוואות אלה את רוב ההלוואות מדרה"ש ודרה"ש פרעה</v>
          </cell>
        </row>
        <row r="54">
          <cell r="BL54" t="str">
            <v>|31.12.98 במקביל את מרבית ההלוואות מהחברה. מועד הפרעון של יתרת ההלוואות ליום</v>
          </cell>
        </row>
        <row r="55">
          <cell r="AS55" t="str">
            <v>|אך לא פחות משעור עליית שער ‎5% חשבונות השותפים צמודים למדד בתוספת רבית בשעור של</v>
          </cell>
          <cell r="AT55"/>
          <cell r="AU55"/>
          <cell r="AV55"/>
          <cell r="AW55"/>
          <cell r="AX55"/>
          <cell r="AY55"/>
          <cell r="AZ55"/>
          <cell r="BA55"/>
          <cell r="BB55"/>
          <cell r="BC55"/>
          <cell r="BD55"/>
          <cell r="BE55"/>
          <cell r="BF55"/>
          <cell r="BG55"/>
          <cell r="BH55"/>
          <cell r="BI55"/>
          <cell r="BJ55"/>
          <cell r="BK55"/>
          <cell r="BL55" t="str">
            <v>טרם נקבע.</v>
          </cell>
        </row>
        <row r="56">
          <cell r="X56" t="str">
            <v>מנהל</v>
          </cell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 t="str">
            <v>הדולר, על בסיס שנתי.</v>
          </cell>
        </row>
        <row r="57">
          <cell r="BL57" t="str">
            <v>|(באמצעות חברה מסונפת לא פעילה ‎6.22% מזה) ‎67.45% - דרה"ש מחזיקה ב</v>
          </cell>
        </row>
        <row r="58">
          <cell r="AS58" t="str">
            <v>|,(ש"ח ‎2,275,700) $700,000 סך של ‎1996 על פי הסכם בין השותפים מגיע למיעוט בשנת</v>
          </cell>
          <cell r="AT58"/>
          <cell r="AU58"/>
          <cell r="AV58"/>
          <cell r="AW58"/>
          <cell r="AX58"/>
          <cell r="AY58"/>
          <cell r="AZ58"/>
          <cell r="BA58"/>
          <cell r="BB58"/>
          <cell r="BC58"/>
          <cell r="BD58"/>
          <cell r="BE58"/>
          <cell r="BF58"/>
          <cell r="BG58" t="str">
            <v>(*)</v>
          </cell>
          <cell r="BH58"/>
          <cell r="BI58"/>
          <cell r="BJ58"/>
          <cell r="BK58"/>
          <cell r="BL58" t="str">
            <v>|בטל"מ העוסקת בשידור תכניות למנויים באמצעות רשת כבלים תמורת דמי</v>
          </cell>
        </row>
        <row r="59">
          <cell r="X59" t="str">
            <v>מנהל</v>
          </cell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 t="str">
            <v>|לשנה לפני חלוקת הרווחים $‎350,000 במשך שש שנים סכום של ‎1997 והחל בשנת</v>
          </cell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 t="str">
            <v>|מנוי חודשיים. לטל"מ הוקנו זכיונות להפעלת שידורי טלויזיה בכבלים באזורים</v>
          </cell>
        </row>
        <row r="60">
          <cell r="AS60" t="str">
            <v>(בשנת החשבון 1,237,600 ש"ח). יתרת הרווח מחולקת לפי יחס של 30:70.</v>
          </cell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 t="str">
            <v>העיקריים הבאים: דרום השרון, יואב אשכול, הר אילת והר הנגב.</v>
          </cell>
        </row>
        <row r="61">
          <cell r="AK61" t="str">
            <v>הבאורים לדוחות הכספיים מהווים חלק בלתי נפרד מהם.</v>
          </cell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/>
          <cell r="AY61"/>
          <cell r="AZ61"/>
          <cell r="BA61"/>
          <cell r="BB61"/>
          <cell r="BC61"/>
          <cell r="BD61"/>
          <cell r="BE61"/>
          <cell r="BF61"/>
          <cell r="BG61"/>
          <cell r="BH61"/>
          <cell r="BI61"/>
          <cell r="BJ61"/>
          <cell r="BK61"/>
          <cell r="BL61" t="str">
            <v>פרט להחזקת טל"מ כאמור אין לדרה"ש פעילות אחרת.</v>
          </cell>
        </row>
        <row r="62">
          <cell r="X62" t="str">
            <v>תאריך אישור הדוחות הכספיים:      1998.</v>
          </cell>
        </row>
        <row r="64">
          <cell r="AL64">
            <v>5</v>
          </cell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>
            <v>8</v>
          </cell>
        </row>
        <row r="66">
          <cell r="X66">
            <v>3</v>
          </cell>
        </row>
        <row r="76">
          <cell r="AA76" t="str">
            <v/>
          </cell>
        </row>
        <row r="77">
          <cell r="R77" t="str">
            <v>31 בדצמבר</v>
          </cell>
        </row>
        <row r="78">
          <cell r="R78" t="str">
            <v xml:space="preserve">  1997</v>
          </cell>
          <cell r="S78"/>
          <cell r="T78" t="str">
            <v xml:space="preserve">  1998   </v>
          </cell>
          <cell r="U78"/>
          <cell r="V78" t="str">
            <v>באור</v>
          </cell>
        </row>
        <row r="79">
          <cell r="R79" t="str">
            <v>ב א ל פ י ם</v>
          </cell>
        </row>
        <row r="82">
          <cell r="Z82" t="str">
            <v>התחייבויות  והון</v>
          </cell>
        </row>
        <row r="83">
          <cell r="Y83" t="str">
            <v>התחייבויות שוטפות:</v>
          </cell>
        </row>
        <row r="84">
          <cell r="R84">
            <v>2589</v>
          </cell>
          <cell r="S84"/>
          <cell r="T84">
            <v>2575</v>
          </cell>
          <cell r="U84"/>
          <cell r="V84">
            <v>-12</v>
          </cell>
          <cell r="W84"/>
          <cell r="X84"/>
          <cell r="Y84" t="str">
            <v>חלות שוטפת של הלוואה לזמן ארוך</v>
          </cell>
        </row>
        <row r="85">
          <cell r="R85">
            <v>531</v>
          </cell>
          <cell r="S85"/>
          <cell r="T85">
            <v>3159</v>
          </cell>
          <cell r="U85"/>
          <cell r="V85">
            <v>-10</v>
          </cell>
          <cell r="W85"/>
          <cell r="X85"/>
          <cell r="Y85"/>
          <cell r="Z85" t="str">
            <v>זכאים ויתרות זכות</v>
          </cell>
        </row>
        <row r="87">
          <cell r="R87">
            <v>3120</v>
          </cell>
          <cell r="S87"/>
          <cell r="T87">
            <v>5734</v>
          </cell>
          <cell r="U87"/>
          <cell r="V87"/>
          <cell r="W87"/>
          <cell r="X87"/>
          <cell r="Y87"/>
          <cell r="Z87" t="str">
            <v>ס ך  התחייבויות שוטפות</v>
          </cell>
        </row>
        <row r="88">
          <cell r="R88" t="str">
            <v>-</v>
          </cell>
          <cell r="S88"/>
          <cell r="T88" t="str">
            <v>-</v>
          </cell>
        </row>
        <row r="92">
          <cell r="Z92" t="str">
            <v>התחייבויות לזמן ארוך:</v>
          </cell>
        </row>
        <row r="93">
          <cell r="R93">
            <v>336</v>
          </cell>
          <cell r="S93"/>
          <cell r="T93">
            <v>0</v>
          </cell>
          <cell r="U93"/>
          <cell r="V93">
            <v>-11</v>
          </cell>
          <cell r="W93"/>
          <cell r="X93"/>
          <cell r="Y93" t="str">
            <v>|התחייבות בשל סיום יחסי עובד-מעביד</v>
          </cell>
        </row>
        <row r="94">
          <cell r="R94">
            <v>6243</v>
          </cell>
          <cell r="S94"/>
          <cell r="T94">
            <v>1588</v>
          </cell>
          <cell r="U94"/>
          <cell r="V94">
            <v>-6</v>
          </cell>
          <cell r="W94"/>
          <cell r="X94"/>
          <cell r="Y94" t="str">
            <v>הפרשה להפסדים בגין חברה מסונפת</v>
          </cell>
        </row>
        <row r="95">
          <cell r="Y95" t="str">
            <v>הלוואות:</v>
          </cell>
        </row>
        <row r="96">
          <cell r="R96">
            <v>35382</v>
          </cell>
          <cell r="S96"/>
          <cell r="T96">
            <v>35809</v>
          </cell>
          <cell r="U96"/>
          <cell r="V96">
            <v>-12</v>
          </cell>
          <cell r="W96"/>
          <cell r="X96"/>
          <cell r="Y96" t="str">
            <v>הלוואה מתאגיד בנקאי</v>
          </cell>
        </row>
        <row r="97">
          <cell r="R97">
            <v>122900</v>
          </cell>
          <cell r="S97"/>
          <cell r="T97">
            <v>63344</v>
          </cell>
          <cell r="U97"/>
          <cell r="V97">
            <v>-13</v>
          </cell>
          <cell r="W97"/>
          <cell r="X97"/>
          <cell r="Y97" t="str">
            <v>הלוואות מחברות צדדים קשורים</v>
          </cell>
        </row>
        <row r="98">
          <cell r="R98" t="str">
            <v xml:space="preserve"> </v>
          </cell>
        </row>
        <row r="99">
          <cell r="R99">
            <v>164861</v>
          </cell>
          <cell r="S99"/>
          <cell r="T99">
            <v>100741</v>
          </cell>
          <cell r="U99"/>
          <cell r="V99"/>
          <cell r="W99"/>
          <cell r="X99"/>
          <cell r="Y99"/>
          <cell r="Z99" t="str">
            <v>ס ך  התחייבויות לזמן ארוך</v>
          </cell>
        </row>
        <row r="100">
          <cell r="R100" t="str">
            <v>-</v>
          </cell>
          <cell r="S100"/>
          <cell r="T100" t="str">
            <v>-</v>
          </cell>
        </row>
        <row r="103">
          <cell r="R103">
            <v>167981</v>
          </cell>
          <cell r="S103"/>
          <cell r="T103">
            <v>106475</v>
          </cell>
          <cell r="U103"/>
          <cell r="V103"/>
          <cell r="W103"/>
          <cell r="X103"/>
          <cell r="Y103" t="str">
            <v>ס ך  התחייבויות</v>
          </cell>
        </row>
        <row r="104">
          <cell r="R104" t="str">
            <v>-</v>
          </cell>
          <cell r="S104"/>
          <cell r="T104" t="str">
            <v>-</v>
          </cell>
        </row>
        <row r="108">
          <cell r="R108" t="str">
            <v xml:space="preserve"> </v>
          </cell>
          <cell r="S108"/>
          <cell r="T108"/>
          <cell r="U108"/>
          <cell r="V108"/>
          <cell r="W108"/>
          <cell r="X108"/>
          <cell r="Y108"/>
          <cell r="Z108"/>
          <cell r="AA108" t="str">
            <v>הון ועודפים:</v>
          </cell>
        </row>
        <row r="109">
          <cell r="R109">
            <v>5</v>
          </cell>
          <cell r="S109"/>
          <cell r="T109">
            <v>5</v>
          </cell>
          <cell r="U109"/>
          <cell r="V109">
            <v>-14</v>
          </cell>
          <cell r="W109"/>
          <cell r="X109"/>
          <cell r="Y109"/>
          <cell r="Z109"/>
          <cell r="AA109" t="str">
            <v>הון מניות</v>
          </cell>
        </row>
        <row r="110">
          <cell r="R110" t="e">
            <v>#REF!</v>
          </cell>
          <cell r="S110"/>
          <cell r="T110" t="e">
            <v>#REF!</v>
          </cell>
          <cell r="U110"/>
          <cell r="V110"/>
          <cell r="W110"/>
          <cell r="X110"/>
          <cell r="Y110"/>
          <cell r="Z110"/>
          <cell r="AA110" t="str">
            <v>יתרת רווח</v>
          </cell>
        </row>
        <row r="112">
          <cell r="R112" t="e">
            <v>#REF!</v>
          </cell>
          <cell r="S112"/>
          <cell r="T112" t="e">
            <v>#REF!</v>
          </cell>
        </row>
        <row r="113">
          <cell r="R113" t="str">
            <v>-</v>
          </cell>
          <cell r="S113"/>
          <cell r="T113" t="str">
            <v>-</v>
          </cell>
        </row>
        <row r="115">
          <cell r="R115" t="e">
            <v>#REF!</v>
          </cell>
          <cell r="S115"/>
          <cell r="T115" t="e">
            <v>#REF!</v>
          </cell>
        </row>
        <row r="123">
          <cell r="R123" t="str">
            <v xml:space="preserve"> </v>
          </cell>
        </row>
        <row r="124">
          <cell r="R124" t="str">
            <v xml:space="preserve"> </v>
          </cell>
        </row>
        <row r="125">
          <cell r="R125" t="str">
            <v>הבאורים לדוחות הכספיים מהווים חלק בלתי נפרד מהם.</v>
          </cell>
        </row>
        <row r="126">
          <cell r="R126" t="str">
            <v xml:space="preserve"> </v>
          </cell>
        </row>
        <row r="127">
          <cell r="R127" t="str">
            <v xml:space="preserve"> </v>
          </cell>
        </row>
        <row r="128">
          <cell r="R128" t="str">
            <v xml:space="preserve"> </v>
          </cell>
        </row>
        <row r="132">
          <cell r="X132">
            <v>4</v>
          </cell>
        </row>
        <row r="145">
          <cell r="BL145" t="str">
            <v>|לדעת הנהלת השותפות לא ייגרמו הפסדים נוספים לתאריך המאזן - אם יאושר הסדר קבוע</v>
          </cell>
        </row>
        <row r="146">
          <cell r="BL146" t="str">
            <v>|בתנאים שסוכמו עם הממונה על ההגבלים העסקיים או אם תתקבל החלטה אחרת של בית הדין</v>
          </cell>
        </row>
        <row r="147">
          <cell r="BL147" t="str">
            <v>- מעבר להפרשה הרשומה בגין הפסדים שנצברו.</v>
          </cell>
        </row>
        <row r="149">
          <cell r="BL149" t="str">
            <v>|הגישה החברה המסונפת, ביחד עם בעלי מניותיה, בקשה חדשה לאישור ‎1995 בחודש פברואר</v>
          </cell>
        </row>
        <row r="150">
          <cell r="BL150" t="str">
            <v>|הסדר כובל. בית הדין להגבלים עסקיים נתן היתר זמני לנהוג בהתאם לתנאים</v>
          </cell>
        </row>
        <row r="151">
          <cell r="BL151" t="str">
            <v>|שסוכמו בין הממונה על הגבלים עסקיים לבין הצדדים להסדר. תוקף ההיתר הזמני הינו לשנה</v>
          </cell>
        </row>
        <row r="152">
          <cell r="BL152" t="str">
            <v xml:space="preserve">מיום מתן ההיתר (1 באפריל 1995) או עד להחלטה אחרת של בית הדין לפי המוקדם. </v>
          </cell>
        </row>
        <row r="153">
          <cell r="BL153" t="str">
            <v>|,אין אפשרות להעריך אם מתום השנה הנ"ל או לפי החלטה אחרת של בית הדין לפי המוקדם</v>
          </cell>
        </row>
        <row r="154">
          <cell r="BL154" t="str">
            <v>|כתוצאה מהאמור לעיל, תוכל החברה המסונפת להמשיך לפעול כ "עסק חי" או אם תוכל השותפות</v>
          </cell>
        </row>
        <row r="155">
          <cell r="R155">
            <v>1996</v>
          </cell>
          <cell r="S155">
            <v>0</v>
          </cell>
          <cell r="T155">
            <v>1997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 t="str">
            <v>להמשיך להחזיק במניות החברה.</v>
          </cell>
        </row>
        <row r="157">
          <cell r="S157" t="str">
            <v>{</v>
          </cell>
          <cell r="T157">
            <v>411</v>
          </cell>
          <cell r="U157">
            <v>0</v>
          </cell>
          <cell r="V157">
            <v>0</v>
          </cell>
          <cell r="W157" t="str">
            <v>מדריכי פנאי</v>
          </cell>
        </row>
        <row r="158">
          <cell r="R158">
            <v>17144.994999999999</v>
          </cell>
          <cell r="S158" t="str">
            <v>{</v>
          </cell>
          <cell r="T158">
            <v>18133</v>
          </cell>
          <cell r="U158">
            <v>0</v>
          </cell>
          <cell r="V158">
            <v>0</v>
          </cell>
          <cell r="W158" t="str">
            <v>נטקום</v>
          </cell>
        </row>
        <row r="159">
          <cell r="R159">
            <v>-6243</v>
          </cell>
          <cell r="S159">
            <v>0</v>
          </cell>
          <cell r="T159">
            <v>-1587.7897499999999</v>
          </cell>
          <cell r="U159">
            <v>0</v>
          </cell>
          <cell r="V159">
            <v>0</v>
          </cell>
          <cell r="W159" t="str">
            <v>קווי זהב</v>
          </cell>
        </row>
        <row r="160">
          <cell r="R160">
            <v>10901.994999999999</v>
          </cell>
          <cell r="S160">
            <v>0</v>
          </cell>
          <cell r="T160">
            <v>16956.21025</v>
          </cell>
        </row>
        <row r="162">
          <cell r="S162" t="str">
            <v>{</v>
          </cell>
          <cell r="T162">
            <v>1034</v>
          </cell>
          <cell r="U162">
            <v>0</v>
          </cell>
          <cell r="V162">
            <v>0</v>
          </cell>
          <cell r="W162" t="str">
            <v>מדריכי פנאי</v>
          </cell>
        </row>
        <row r="163">
          <cell r="R163">
            <v>530.46100000000001</v>
          </cell>
          <cell r="S163" t="str">
            <v>{</v>
          </cell>
          <cell r="T163" t="e">
            <v>#REF!</v>
          </cell>
          <cell r="U163">
            <v>0</v>
          </cell>
          <cell r="V163">
            <v>0</v>
          </cell>
          <cell r="W163" t="str">
            <v>נטקום</v>
          </cell>
        </row>
        <row r="164">
          <cell r="R164">
            <v>-29681</v>
          </cell>
          <cell r="S164">
            <v>0</v>
          </cell>
          <cell r="T164">
            <v>-29350</v>
          </cell>
          <cell r="U164">
            <v>0</v>
          </cell>
          <cell r="V164">
            <v>0</v>
          </cell>
          <cell r="W164" t="str">
            <v>קווי זהב</v>
          </cell>
        </row>
        <row r="165">
          <cell r="R165">
            <v>-29150.539000000001</v>
          </cell>
          <cell r="S165">
            <v>0</v>
          </cell>
          <cell r="T165" t="e">
            <v>#REF!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 t="str">
            <v>נייר עבודה קווי זהב</v>
          </cell>
        </row>
        <row r="167">
          <cell r="BP167" t="str">
            <v>סה"כ</v>
          </cell>
          <cell r="BQ167">
            <v>0</v>
          </cell>
          <cell r="BR167" t="str">
            <v>ע"ח הון מניות</v>
          </cell>
        </row>
        <row r="168">
          <cell r="BP168">
            <v>10208.061</v>
          </cell>
          <cell r="BQ168">
            <v>0</v>
          </cell>
          <cell r="BR168">
            <v>10208.061</v>
          </cell>
        </row>
        <row r="169">
          <cell r="BP169">
            <v>12877.098</v>
          </cell>
          <cell r="BQ169">
            <v>0</v>
          </cell>
          <cell r="BR169">
            <v>-25</v>
          </cell>
        </row>
        <row r="170">
          <cell r="BP170">
            <v>12.912000000000001</v>
          </cell>
          <cell r="BQ170">
            <v>0</v>
          </cell>
          <cell r="BR170">
            <v>0</v>
          </cell>
        </row>
        <row r="172">
          <cell r="BP172">
            <v>23098.071</v>
          </cell>
          <cell r="BQ172">
            <v>0</v>
          </cell>
          <cell r="BR172">
            <v>10183.061</v>
          </cell>
        </row>
        <row r="174">
          <cell r="BP174" t="e">
            <v>#REF!</v>
          </cell>
          <cell r="BQ174">
            <v>0</v>
          </cell>
          <cell r="BR174">
            <v>2448</v>
          </cell>
        </row>
        <row r="178">
          <cell r="BP178">
            <v>7941</v>
          </cell>
          <cell r="BQ178">
            <v>0</v>
          </cell>
          <cell r="BR178">
            <v>0</v>
          </cell>
        </row>
        <row r="179">
          <cell r="BP179">
            <v>0</v>
          </cell>
        </row>
        <row r="182">
          <cell r="BP182">
            <v>23111.258000000002</v>
          </cell>
          <cell r="BQ182">
            <v>0</v>
          </cell>
          <cell r="BR182">
            <v>10196.248</v>
          </cell>
        </row>
        <row r="183">
          <cell r="BP183">
            <v>7108.9690000000001</v>
          </cell>
          <cell r="BQ183">
            <v>0</v>
          </cell>
          <cell r="BR183">
            <v>3136.3420000000001</v>
          </cell>
        </row>
        <row r="187">
          <cell r="BL187" t="str">
            <v>|מהווה השקעה בחברה מסונפת קווי זהב תקשורת בינלאומית בע"מ אשר זכתה במכרז לשיחות בינלאומיות</v>
          </cell>
        </row>
        <row r="188">
          <cell r="BL188" t="str">
            <v>בשנת 1997 והחלה את פעילותה בשנת 1997. חלק החברה בחברה המסונפת %25.</v>
          </cell>
        </row>
        <row r="189">
          <cell r="BN189" t="str">
            <v>תמורת ההלוואות הונפק בשנת 1997 הון מניות.</v>
          </cell>
        </row>
        <row r="203">
          <cell r="N203" t="str">
            <v>באור 1-</v>
          </cell>
        </row>
        <row r="207">
          <cell r="M207" t="str">
            <v>א.</v>
          </cell>
        </row>
        <row r="209">
          <cell r="L209" t="str">
            <v>(1</v>
          </cell>
        </row>
        <row r="214">
          <cell r="L214" t="str">
            <v>(2</v>
          </cell>
        </row>
        <row r="221">
          <cell r="L221" t="str">
            <v>(3</v>
          </cell>
        </row>
        <row r="228">
          <cell r="L228" t="str">
            <v>(4</v>
          </cell>
        </row>
        <row r="230">
          <cell r="R230" t="str">
            <v>ד. חלק  מהאזורים  דלעיל  נמצא  בתקופת  "הפעלה חלקית" ( מערך הטלויזיה  בכבלים</v>
          </cell>
        </row>
        <row r="231">
          <cell r="R231" t="str">
            <v xml:space="preserve">                    .באזור זה נמצא בחלקו בהקמה ובחלקו מופעל) או בשלב פתוח</v>
          </cell>
        </row>
        <row r="232">
          <cell r="L232" t="str">
            <v>(5</v>
          </cell>
        </row>
        <row r="234">
          <cell r="L234" t="str">
            <v>(6</v>
          </cell>
        </row>
        <row r="236">
          <cell r="L236" t="str">
            <v>(7</v>
          </cell>
        </row>
        <row r="239">
          <cell r="M239" t="str">
            <v>ב.</v>
          </cell>
        </row>
        <row r="244">
          <cell r="M244" t="str">
            <v>ג.</v>
          </cell>
        </row>
        <row r="246">
          <cell r="L246" t="str">
            <v>(1</v>
          </cell>
        </row>
        <row r="249">
          <cell r="L249" t="str">
            <v>(2</v>
          </cell>
        </row>
        <row r="254">
          <cell r="M254" t="str">
            <v>ד.</v>
          </cell>
        </row>
        <row r="256">
          <cell r="L256" t="str">
            <v>(1</v>
          </cell>
        </row>
        <row r="257">
          <cell r="L257" t="str">
            <v>(2</v>
          </cell>
        </row>
        <row r="258">
          <cell r="L258" t="str">
            <v>(3</v>
          </cell>
        </row>
        <row r="260">
          <cell r="M260" t="str">
            <v>ה.</v>
          </cell>
        </row>
        <row r="262">
          <cell r="L262" t="str">
            <v>(1</v>
          </cell>
        </row>
        <row r="271">
          <cell r="N271" t="str">
            <v>באור 1-</v>
          </cell>
        </row>
        <row r="273">
          <cell r="M273" t="str">
            <v>ה.</v>
          </cell>
        </row>
        <row r="275">
          <cell r="L275" t="str">
            <v>(2</v>
          </cell>
        </row>
        <row r="282">
          <cell r="M282" t="str">
            <v>ו.</v>
          </cell>
        </row>
        <row r="287">
          <cell r="L287" t="str">
            <v xml:space="preserve"> -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 t="str">
            <v>ה.</v>
          </cell>
        </row>
        <row r="289">
          <cell r="M289" t="str">
            <v>ז.</v>
          </cell>
        </row>
        <row r="295">
          <cell r="M295" t="str">
            <v>ח.</v>
          </cell>
        </row>
        <row r="297">
          <cell r="L297" t="str">
            <v>(1</v>
          </cell>
        </row>
        <row r="298">
          <cell r="L298" t="str">
            <v>(2</v>
          </cell>
        </row>
        <row r="300">
          <cell r="L300" t="str">
            <v>(3</v>
          </cell>
        </row>
        <row r="315">
          <cell r="T315" t="str">
            <v xml:space="preserve">            .הישירות והיתרה מנוכית מהוצאות ההתקנה</v>
          </cell>
        </row>
        <row r="320">
          <cell r="M320" t="str">
            <v>ט.</v>
          </cell>
        </row>
        <row r="337">
          <cell r="N337" t="str">
            <v>באור 1-</v>
          </cell>
        </row>
        <row r="340">
          <cell r="M340" t="str">
            <v>י.</v>
          </cell>
        </row>
        <row r="360">
          <cell r="M360" t="str">
            <v>ו.</v>
          </cell>
        </row>
        <row r="637">
          <cell r="M637" t="str">
            <v>שמ5</v>
          </cell>
        </row>
        <row r="705">
          <cell r="K705" t="str">
            <v>שמ7</v>
          </cell>
        </row>
      </sheetData>
      <sheetData sheetId="8">
        <row r="9">
          <cell r="R9" t="str">
            <v>31 בדצמבר</v>
          </cell>
          <cell r="S9"/>
          <cell r="T9"/>
          <cell r="U9" t="str">
            <v>התחשבנות ישנה</v>
          </cell>
          <cell r="V9"/>
          <cell r="W9"/>
          <cell r="X9"/>
          <cell r="Y9"/>
          <cell r="Z9"/>
          <cell r="AA9"/>
          <cell r="AB9"/>
          <cell r="AC9"/>
          <cell r="AD9" t="str">
            <v>000ש"ח</v>
          </cell>
          <cell r="AE9"/>
          <cell r="AF9" t="str">
            <v>000ש"ח</v>
          </cell>
          <cell r="AG9"/>
          <cell r="AH9" t="str">
            <v>000ש"ח</v>
          </cell>
          <cell r="AI9"/>
          <cell r="AJ9" t="str">
            <v>000ש"ח</v>
          </cell>
          <cell r="AK9"/>
          <cell r="AL9" t="str">
            <v>000ש"ח</v>
          </cell>
          <cell r="AM9"/>
          <cell r="AN9"/>
          <cell r="AO9" t="str">
            <v>הכנסות</v>
          </cell>
          <cell r="AP9"/>
          <cell r="AQ9"/>
          <cell r="AR9" t="str">
            <v>000$</v>
          </cell>
          <cell r="AS9"/>
          <cell r="AT9" t="str">
            <v>000$</v>
          </cell>
          <cell r="AU9"/>
          <cell r="AV9" t="str">
            <v>000$</v>
          </cell>
          <cell r="AW9"/>
          <cell r="AX9" t="str">
            <v>000$</v>
          </cell>
          <cell r="AY9"/>
          <cell r="AZ9"/>
          <cell r="BA9" t="str">
            <v>000$</v>
          </cell>
          <cell r="BB9"/>
          <cell r="BC9" t="str">
            <v>000$</v>
          </cell>
          <cell r="BD9"/>
          <cell r="BE9" t="str">
            <v>000$</v>
          </cell>
          <cell r="BF9"/>
          <cell r="BG9" t="str">
            <v>000$</v>
          </cell>
          <cell r="BH9"/>
          <cell r="BI9" t="str">
            <v>000$</v>
          </cell>
          <cell r="BJ9"/>
          <cell r="BK9" t="str">
            <v>000$</v>
          </cell>
          <cell r="BL9"/>
          <cell r="BM9" t="str">
            <v>000$</v>
          </cell>
          <cell r="BN9"/>
          <cell r="BO9" t="str">
            <v>000$</v>
          </cell>
        </row>
        <row r="10">
          <cell r="AJ10">
            <v>-1065.002</v>
          </cell>
          <cell r="AK10"/>
          <cell r="AL10"/>
          <cell r="AM10"/>
          <cell r="AN10" t="str">
            <v>הכנסות דמי מנוי מערוצי אדום</v>
          </cell>
        </row>
        <row r="11">
          <cell r="W11" t="str">
            <v>חיוב בזק</v>
          </cell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>
            <v>0</v>
          </cell>
          <cell r="AM11"/>
          <cell r="AN11"/>
          <cell r="AO11" t="str">
            <v>דמי נהול מעורק שווק</v>
          </cell>
          <cell r="AP11"/>
          <cell r="AQ11"/>
          <cell r="AR11">
            <v>-265.3365</v>
          </cell>
          <cell r="AS11"/>
          <cell r="AT11"/>
          <cell r="AU11"/>
          <cell r="AV11"/>
          <cell r="AW11"/>
          <cell r="AX11">
            <v>-265.3365</v>
          </cell>
          <cell r="AY11"/>
          <cell r="AZ11"/>
          <cell r="BA11">
            <v>-265.3365</v>
          </cell>
          <cell r="BB11"/>
          <cell r="BC11"/>
          <cell r="BD11"/>
          <cell r="BE11"/>
          <cell r="BF11"/>
          <cell r="BG11">
            <v>-265.3365</v>
          </cell>
          <cell r="BH11"/>
          <cell r="BI11">
            <v>0</v>
          </cell>
          <cell r="BJ11"/>
          <cell r="BK11">
            <v>0</v>
          </cell>
          <cell r="BL11"/>
          <cell r="BM11">
            <v>0</v>
          </cell>
          <cell r="BN11"/>
          <cell r="BO11">
            <v>0</v>
          </cell>
          <cell r="BP11"/>
          <cell r="BQ11" t="str">
            <v>מרכז ער"ז</v>
          </cell>
        </row>
        <row r="12">
          <cell r="U12" t="str">
            <v>עכוב תשלום</v>
          </cell>
          <cell r="V12"/>
          <cell r="W12" t="str">
            <v>עבור הוצאות</v>
          </cell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>
            <v>-108.59399999999999</v>
          </cell>
          <cell r="AI12"/>
          <cell r="AJ12">
            <v>0</v>
          </cell>
          <cell r="AK12"/>
          <cell r="AL12">
            <v>-2651.2620000000002</v>
          </cell>
          <cell r="AM12"/>
          <cell r="AN12"/>
          <cell r="AO12" t="str">
            <v>דמי נהול מטל"מ</v>
          </cell>
        </row>
        <row r="13">
          <cell r="U13" t="str">
            <v>דמי שכירות</v>
          </cell>
          <cell r="V13"/>
          <cell r="W13" t="str">
            <v>שטרם אושרו</v>
          </cell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>
            <v>-7498.4549999999999</v>
          </cell>
          <cell r="AM13"/>
          <cell r="AN13"/>
          <cell r="AO13" t="str">
            <v>דמי נהול מערוצי זהב</v>
          </cell>
          <cell r="AP13"/>
          <cell r="AQ13"/>
          <cell r="AR13">
            <v>-2846.28</v>
          </cell>
          <cell r="AS13"/>
          <cell r="AT13"/>
          <cell r="AU13"/>
          <cell r="AV13"/>
          <cell r="AW13"/>
          <cell r="AX13">
            <v>-2846.28</v>
          </cell>
          <cell r="AY13"/>
          <cell r="AZ13"/>
          <cell r="BA13">
            <v>-1796.268</v>
          </cell>
          <cell r="BB13"/>
          <cell r="BC13"/>
          <cell r="BD13"/>
          <cell r="BE13"/>
          <cell r="BF13"/>
          <cell r="BG13">
            <v>-1796.268</v>
          </cell>
          <cell r="BH13"/>
          <cell r="BI13">
            <v>-1050.0120000000002</v>
          </cell>
          <cell r="BJ13"/>
          <cell r="BK13">
            <v>0</v>
          </cell>
          <cell r="BL13"/>
          <cell r="BM13">
            <v>0</v>
          </cell>
          <cell r="BN13"/>
          <cell r="BO13">
            <v>-1050.0120000000002</v>
          </cell>
          <cell r="BP13"/>
          <cell r="BQ13" t="str">
            <v>דרה"ש</v>
          </cell>
        </row>
        <row r="14">
          <cell r="P14" t="str">
            <v>סה"כ נטו</v>
          </cell>
          <cell r="Q14"/>
          <cell r="R14"/>
          <cell r="S14" t="str">
            <v>רשת הפצה</v>
          </cell>
          <cell r="T14"/>
          <cell r="U14" t="str">
            <v>עכוב תשלום</v>
          </cell>
          <cell r="V14"/>
          <cell r="W14" t="str">
            <v>על ידם</v>
          </cell>
        </row>
        <row r="15">
          <cell r="AF15">
            <v>0</v>
          </cell>
          <cell r="AG15"/>
          <cell r="AH15">
            <v>-108.59399999999999</v>
          </cell>
          <cell r="AI15"/>
          <cell r="AJ15">
            <v>-1065.002</v>
          </cell>
          <cell r="AK15"/>
          <cell r="AL15">
            <v>-10149.717000000001</v>
          </cell>
          <cell r="AM15"/>
          <cell r="AN15"/>
          <cell r="AO15"/>
          <cell r="AP15"/>
          <cell r="AQ15"/>
          <cell r="AR15">
            <v>-4598.99</v>
          </cell>
          <cell r="AS15"/>
          <cell r="AT15"/>
          <cell r="AU15"/>
          <cell r="AV15">
            <v>-4598.99</v>
          </cell>
          <cell r="AW15"/>
          <cell r="AX15">
            <v>0</v>
          </cell>
          <cell r="AY15"/>
          <cell r="AZ15"/>
          <cell r="BA15">
            <v>-2909.97</v>
          </cell>
          <cell r="BB15"/>
          <cell r="BC15"/>
          <cell r="BD15"/>
          <cell r="BE15">
            <v>-2909.97</v>
          </cell>
          <cell r="BF15"/>
          <cell r="BG15">
            <v>0</v>
          </cell>
          <cell r="BH15"/>
          <cell r="BI15">
            <v>-2353.0394999999999</v>
          </cell>
          <cell r="BJ15"/>
          <cell r="BK15">
            <v>0</v>
          </cell>
          <cell r="BL15"/>
          <cell r="BM15">
            <v>-2353.0394999999999</v>
          </cell>
          <cell r="BN15"/>
          <cell r="BO15">
            <v>0</v>
          </cell>
          <cell r="BP15"/>
          <cell r="BQ15" t="str">
            <v>טל"מ</v>
          </cell>
        </row>
        <row r="16">
          <cell r="P16">
            <v>4623089</v>
          </cell>
          <cell r="Q16"/>
          <cell r="R16"/>
          <cell r="S16">
            <v>4503397</v>
          </cell>
          <cell r="T16"/>
          <cell r="U16">
            <v>2442705</v>
          </cell>
          <cell r="V16"/>
          <cell r="W16">
            <v>-2323013</v>
          </cell>
          <cell r="X16"/>
          <cell r="Y16" t="str">
            <v>יתרת פתיחה</v>
          </cell>
        </row>
        <row r="17">
          <cell r="AO17" t="str">
            <v>הוצ' תפעול</v>
          </cell>
          <cell r="AP17"/>
          <cell r="AQ17"/>
          <cell r="AR17">
            <v>-6124.35</v>
          </cell>
          <cell r="AS17"/>
          <cell r="AT17"/>
          <cell r="AU17"/>
          <cell r="AV17"/>
          <cell r="AW17"/>
          <cell r="AX17">
            <v>-6124.35</v>
          </cell>
          <cell r="AY17"/>
          <cell r="AZ17"/>
          <cell r="BA17">
            <v>-6124.3499999999995</v>
          </cell>
          <cell r="BB17"/>
          <cell r="BC17"/>
          <cell r="BD17"/>
          <cell r="BE17"/>
          <cell r="BF17"/>
          <cell r="BG17">
            <v>-6124.3499999999995</v>
          </cell>
          <cell r="BH17"/>
          <cell r="BI17">
            <v>0</v>
          </cell>
          <cell r="BJ17"/>
          <cell r="BK17">
            <v>0</v>
          </cell>
          <cell r="BL17"/>
          <cell r="BM17">
            <v>0</v>
          </cell>
          <cell r="BN17"/>
          <cell r="BO17">
            <v>0</v>
          </cell>
          <cell r="BP17"/>
          <cell r="BQ17" t="str">
            <v>ערוצי זהב</v>
          </cell>
          <cell r="BR17"/>
          <cell r="BS17" t="str">
            <v>ללא מס</v>
          </cell>
        </row>
        <row r="18">
          <cell r="Y18" t="str">
            <v>|מהיתרה הצמודה ‎50% הפרשה על</v>
          </cell>
        </row>
        <row r="19">
          <cell r="P19">
            <v>1388964</v>
          </cell>
          <cell r="Q19"/>
          <cell r="R19"/>
          <cell r="S19">
            <v>0</v>
          </cell>
          <cell r="T19"/>
          <cell r="U19"/>
          <cell r="V19"/>
          <cell r="W19">
            <v>1388964</v>
          </cell>
          <cell r="X19"/>
          <cell r="Y19" t="str">
            <v>וויתור על חלק מארונות ישראלוקס</v>
          </cell>
          <cell r="Z19"/>
          <cell r="AA19"/>
          <cell r="AB19"/>
          <cell r="AC19"/>
          <cell r="AD19"/>
          <cell r="AE19"/>
          <cell r="AF19">
            <v>9336</v>
          </cell>
          <cell r="AG19"/>
          <cell r="AH19"/>
          <cell r="AI19"/>
          <cell r="AJ19">
            <v>19184.59</v>
          </cell>
          <cell r="AK19"/>
          <cell r="AL19"/>
          <cell r="AM19"/>
          <cell r="AN19"/>
          <cell r="AO19" t="str">
            <v>I.C.P- תוכניות</v>
          </cell>
          <cell r="AP19"/>
          <cell r="AQ19"/>
          <cell r="AR19">
            <v>-76.680000000000007</v>
          </cell>
          <cell r="AS19"/>
          <cell r="AT19">
            <v>-76.680000000000007</v>
          </cell>
          <cell r="AU19"/>
          <cell r="AV19"/>
          <cell r="AW19"/>
          <cell r="AX19">
            <v>0</v>
          </cell>
          <cell r="AY19"/>
          <cell r="AZ19"/>
          <cell r="BA19">
            <v>-47.63</v>
          </cell>
          <cell r="BB19"/>
          <cell r="BC19">
            <v>-47.63</v>
          </cell>
          <cell r="BD19"/>
          <cell r="BE19"/>
          <cell r="BF19"/>
          <cell r="BG19">
            <v>0</v>
          </cell>
          <cell r="BH19"/>
          <cell r="BI19">
            <v>-29.050000000000004</v>
          </cell>
          <cell r="BJ19"/>
          <cell r="BK19">
            <v>-29.050000000000004</v>
          </cell>
          <cell r="BL19"/>
          <cell r="BM19">
            <v>0</v>
          </cell>
          <cell r="BN19"/>
          <cell r="BO19">
            <v>0</v>
          </cell>
          <cell r="BP19"/>
          <cell r="BQ19" t="str">
            <v>ערוצי אדום</v>
          </cell>
        </row>
        <row r="20">
          <cell r="AF20">
            <v>0</v>
          </cell>
          <cell r="AG20"/>
          <cell r="AH20"/>
          <cell r="AI20"/>
          <cell r="AJ20">
            <v>-65.319999999999993</v>
          </cell>
          <cell r="AK20"/>
          <cell r="AL20"/>
          <cell r="AM20"/>
          <cell r="AN20"/>
          <cell r="AO20" t="str">
            <v>אלנט שמוש תוכנת הוגו</v>
          </cell>
        </row>
        <row r="21">
          <cell r="P21">
            <v>3151</v>
          </cell>
          <cell r="Q21"/>
          <cell r="R21"/>
          <cell r="S21">
            <v>3151</v>
          </cell>
          <cell r="T21"/>
          <cell r="U21"/>
          <cell r="V21"/>
          <cell r="W21"/>
          <cell r="X21"/>
          <cell r="Y21" t="str">
            <v>מע"מ - שולם ב-97</v>
          </cell>
          <cell r="Z21"/>
          <cell r="AA21"/>
          <cell r="AB21"/>
          <cell r="AC21"/>
          <cell r="AD21"/>
          <cell r="AE21"/>
          <cell r="AF21">
            <v>0</v>
          </cell>
          <cell r="AG21"/>
          <cell r="AH21"/>
          <cell r="AI21"/>
          <cell r="AJ21">
            <v>2.0459999999999998</v>
          </cell>
          <cell r="AK21"/>
          <cell r="AL21"/>
          <cell r="AM21"/>
          <cell r="AN21"/>
          <cell r="AO21" t="str">
            <v>ידיעות</v>
          </cell>
          <cell r="AP21"/>
          <cell r="AQ21"/>
          <cell r="AR21">
            <v>-13911.636500000001</v>
          </cell>
          <cell r="AS21"/>
          <cell r="AT21">
            <v>-76.680000000000007</v>
          </cell>
          <cell r="AU21"/>
          <cell r="AV21">
            <v>-4598.99</v>
          </cell>
          <cell r="AW21"/>
          <cell r="AX21">
            <v>-9235.9665000000005</v>
          </cell>
          <cell r="AY21"/>
          <cell r="AZ21"/>
          <cell r="BA21">
            <v>-11143.554499999998</v>
          </cell>
          <cell r="BB21"/>
          <cell r="BC21">
            <v>-47.63</v>
          </cell>
          <cell r="BD21"/>
          <cell r="BE21">
            <v>-2909.97</v>
          </cell>
          <cell r="BF21"/>
          <cell r="BG21">
            <v>-8185.9544999999998</v>
          </cell>
          <cell r="BH21"/>
          <cell r="BI21">
            <v>-3432.1015000000002</v>
          </cell>
          <cell r="BJ21"/>
          <cell r="BK21">
            <v>-29.050000000000004</v>
          </cell>
          <cell r="BL21"/>
          <cell r="BM21">
            <v>-2353.0394999999999</v>
          </cell>
          <cell r="BN21"/>
          <cell r="BO21">
            <v>-1050.0120000000002</v>
          </cell>
        </row>
        <row r="22">
          <cell r="AF22">
            <v>0</v>
          </cell>
          <cell r="AG22"/>
          <cell r="AH22"/>
          <cell r="AI22"/>
          <cell r="AJ22">
            <v>3.1019999999999999</v>
          </cell>
          <cell r="AK22"/>
          <cell r="AL22"/>
          <cell r="AM22"/>
          <cell r="AN22"/>
          <cell r="AO22" t="str">
            <v>שכ"ד יערון</v>
          </cell>
        </row>
        <row r="23">
          <cell r="P23">
            <v>-473263</v>
          </cell>
          <cell r="Q23"/>
          <cell r="R23"/>
          <cell r="S23">
            <v>-473263</v>
          </cell>
          <cell r="T23"/>
          <cell r="U23"/>
          <cell r="V23"/>
          <cell r="W23"/>
          <cell r="X23" t="str">
            <v>מע"מ על זיכוי בגין פיצוי הקדמת תשלום</v>
          </cell>
        </row>
        <row r="24">
          <cell r="AF24">
            <v>9094.2039999999997</v>
          </cell>
          <cell r="AG24"/>
          <cell r="AH24"/>
          <cell r="AI24"/>
          <cell r="AJ24">
            <v>-9094.2039999999997</v>
          </cell>
          <cell r="AK24"/>
          <cell r="AL24"/>
          <cell r="AM24"/>
          <cell r="AN24"/>
          <cell r="AO24" t="str">
            <v>השתתפות ט.ל.מ בהוצ' ער"ז</v>
          </cell>
          <cell r="AP24"/>
          <cell r="AQ24"/>
          <cell r="AR24"/>
          <cell r="AS24"/>
          <cell r="AT24"/>
          <cell r="AU24"/>
          <cell r="AV24" t="str">
            <v>חלק המיעוט ברווח</v>
          </cell>
          <cell r="AW24"/>
          <cell r="AX24"/>
          <cell r="AY24"/>
          <cell r="AZ24"/>
          <cell r="BA24"/>
          <cell r="BB24"/>
          <cell r="BC24"/>
          <cell r="BD24" t="str">
            <v>חלק המיעוט ברווח</v>
          </cell>
          <cell r="BE24"/>
          <cell r="BF24"/>
          <cell r="BG24"/>
          <cell r="BH24"/>
          <cell r="BI24"/>
          <cell r="BJ24"/>
          <cell r="BK24"/>
          <cell r="BL24" t="str">
            <v>חלק המיעוט ברווח</v>
          </cell>
        </row>
        <row r="25">
          <cell r="P25">
            <v>-14759</v>
          </cell>
          <cell r="Q25"/>
          <cell r="R25"/>
          <cell r="S25">
            <v>-14759</v>
          </cell>
          <cell r="T25"/>
          <cell r="U25"/>
          <cell r="V25"/>
          <cell r="W25"/>
          <cell r="X25" t="str">
            <v>מע"מ על זיכוי סיבים אופטיים 7-9/95</v>
          </cell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 t="str">
            <v>לפני מס</v>
          </cell>
          <cell r="AW25"/>
          <cell r="AX25"/>
          <cell r="AY25"/>
          <cell r="AZ25"/>
          <cell r="BA25"/>
          <cell r="BB25"/>
          <cell r="BC25"/>
          <cell r="BD25"/>
          <cell r="BE25" t="str">
            <v>אחרי מס</v>
          </cell>
          <cell r="BF25"/>
          <cell r="BG25"/>
          <cell r="BH25"/>
          <cell r="BI25"/>
          <cell r="BJ25"/>
          <cell r="BK25"/>
          <cell r="BL25"/>
          <cell r="BM25" t="str">
            <v>במס</v>
          </cell>
        </row>
        <row r="26">
          <cell r="AF26">
            <v>18430.203999999998</v>
          </cell>
          <cell r="AG26"/>
          <cell r="AH26">
            <v>0</v>
          </cell>
          <cell r="AI26"/>
          <cell r="AJ26">
            <v>10030.213999999998</v>
          </cell>
          <cell r="AK26"/>
          <cell r="AL26">
            <v>0</v>
          </cell>
          <cell r="AM26"/>
          <cell r="AN26"/>
          <cell r="AO26"/>
          <cell r="AP26"/>
          <cell r="AQ26"/>
          <cell r="AR26"/>
          <cell r="AS26"/>
          <cell r="AT26"/>
          <cell r="AU26"/>
          <cell r="AV26" t="str">
            <v>10-12/98</v>
          </cell>
          <cell r="AW26"/>
          <cell r="AX26"/>
          <cell r="AY26"/>
          <cell r="AZ26"/>
          <cell r="BA26"/>
          <cell r="BB26"/>
          <cell r="BC26"/>
          <cell r="BD26"/>
          <cell r="BE26" t="str">
            <v>10-12/98</v>
          </cell>
          <cell r="BF26"/>
          <cell r="BG26"/>
          <cell r="BH26"/>
          <cell r="BI26"/>
          <cell r="BJ26"/>
          <cell r="BK26"/>
          <cell r="BL26"/>
          <cell r="BM26" t="str">
            <v>10-12/98</v>
          </cell>
        </row>
        <row r="27">
          <cell r="P27">
            <v>18865872</v>
          </cell>
          <cell r="Q27"/>
          <cell r="R27"/>
          <cell r="S27">
            <v>18865872</v>
          </cell>
          <cell r="T27"/>
          <cell r="U27"/>
          <cell r="V27"/>
          <cell r="W27"/>
          <cell r="X27"/>
          <cell r="Y27" t="str">
            <v>הוצאות דמי שכירות (1)</v>
          </cell>
        </row>
        <row r="28">
          <cell r="AV28" t="str">
            <v>מוניטין</v>
          </cell>
          <cell r="AW28"/>
          <cell r="AX28"/>
          <cell r="AY28"/>
          <cell r="AZ28"/>
          <cell r="BA28"/>
          <cell r="BB28"/>
          <cell r="BC28"/>
          <cell r="BD28"/>
          <cell r="BE28" t="str">
            <v>מוניטין</v>
          </cell>
          <cell r="BF28"/>
          <cell r="BG28"/>
          <cell r="BH28"/>
          <cell r="BI28"/>
          <cell r="BJ28"/>
          <cell r="BK28"/>
          <cell r="BL28"/>
          <cell r="BM28" t="str">
            <v>מוניטין</v>
          </cell>
        </row>
        <row r="29">
          <cell r="P29">
            <v>347035</v>
          </cell>
          <cell r="Q29"/>
          <cell r="R29"/>
          <cell r="S29">
            <v>347035</v>
          </cell>
          <cell r="T29"/>
          <cell r="U29"/>
          <cell r="V29"/>
          <cell r="W29"/>
          <cell r="X29"/>
          <cell r="Y29" t="str">
            <v>התקנות נכלל ברכוש</v>
          </cell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 t="str">
            <v>הוצ' מכירה</v>
          </cell>
          <cell r="AP29"/>
          <cell r="AQ29"/>
          <cell r="AR29" t="str">
            <v>סה"כ</v>
          </cell>
          <cell r="AS29"/>
          <cell r="AT29" t="str">
            <v>סיגנל</v>
          </cell>
          <cell r="AU29"/>
          <cell r="AV29" t="str">
            <v>י. ישראכל</v>
          </cell>
          <cell r="AW29"/>
          <cell r="AX29" t="str">
            <v>ידיעות</v>
          </cell>
          <cell r="AY29"/>
          <cell r="AZ29"/>
          <cell r="BA29" t="str">
            <v>סה"כ</v>
          </cell>
          <cell r="BB29"/>
          <cell r="BC29" t="str">
            <v>סיגנל</v>
          </cell>
          <cell r="BD29"/>
          <cell r="BE29" t="str">
            <v>י. ישראכל</v>
          </cell>
          <cell r="BF29"/>
          <cell r="BG29" t="str">
            <v>ידיעות</v>
          </cell>
          <cell r="BH29"/>
          <cell r="BI29" t="str">
            <v>סה"כ</v>
          </cell>
          <cell r="BJ29"/>
          <cell r="BK29" t="str">
            <v>סיגנל</v>
          </cell>
          <cell r="BL29"/>
          <cell r="BM29" t="str">
            <v>י. ישראכל</v>
          </cell>
          <cell r="BN29"/>
          <cell r="BO29" t="str">
            <v>ידיעות</v>
          </cell>
        </row>
        <row r="30">
          <cell r="AL30">
            <v>59</v>
          </cell>
          <cell r="AM30"/>
          <cell r="AN30"/>
          <cell r="AO30" t="str">
            <v>יערון</v>
          </cell>
          <cell r="AP30"/>
          <cell r="AQ30"/>
          <cell r="AR30"/>
          <cell r="AS30"/>
          <cell r="AT30">
            <v>0.3</v>
          </cell>
          <cell r="AU30"/>
          <cell r="AV30">
            <v>0.32550000000000001</v>
          </cell>
          <cell r="AW30"/>
          <cell r="AX30">
            <v>0.3</v>
          </cell>
          <cell r="AY30"/>
          <cell r="AZ30"/>
          <cell r="BA30"/>
          <cell r="BB30"/>
          <cell r="BC30">
            <v>0.3</v>
          </cell>
          <cell r="BD30"/>
          <cell r="BE30">
            <v>0.32550000000000001</v>
          </cell>
          <cell r="BF30"/>
          <cell r="BG30">
            <v>0.3</v>
          </cell>
          <cell r="BH30"/>
          <cell r="BI30"/>
          <cell r="BJ30"/>
          <cell r="BK30">
            <v>0.3</v>
          </cell>
          <cell r="BL30"/>
          <cell r="BM30">
            <v>0.32550000000000001</v>
          </cell>
          <cell r="BN30"/>
          <cell r="BO30">
            <v>0.3</v>
          </cell>
        </row>
        <row r="31">
          <cell r="P31">
            <v>7465080</v>
          </cell>
          <cell r="Q31"/>
          <cell r="R31"/>
          <cell r="S31">
            <v>7465080</v>
          </cell>
          <cell r="T31"/>
          <cell r="U31"/>
          <cell r="V31"/>
          <cell r="W31"/>
          <cell r="X31"/>
          <cell r="Y31" t="str">
            <v>דמי שכירות רשת מראש</v>
          </cell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>
            <v>0</v>
          </cell>
          <cell r="AK31"/>
          <cell r="AL31"/>
          <cell r="AM31"/>
          <cell r="AN31"/>
          <cell r="AO31" t="str">
            <v>גלגלי זהב פרסום</v>
          </cell>
          <cell r="AP31"/>
          <cell r="AQ31"/>
          <cell r="AR31" t="str">
            <v>000$</v>
          </cell>
          <cell r="AS31"/>
          <cell r="AT31" t="str">
            <v>000$</v>
          </cell>
          <cell r="AU31"/>
          <cell r="AV31" t="str">
            <v>000$</v>
          </cell>
          <cell r="AW31"/>
          <cell r="AX31" t="str">
            <v>000$</v>
          </cell>
          <cell r="AY31"/>
          <cell r="AZ31"/>
          <cell r="BA31" t="str">
            <v>000$</v>
          </cell>
          <cell r="BB31"/>
          <cell r="BC31" t="str">
            <v>000$</v>
          </cell>
          <cell r="BD31"/>
          <cell r="BE31" t="str">
            <v>000$</v>
          </cell>
          <cell r="BF31"/>
          <cell r="BG31" t="str">
            <v>000$</v>
          </cell>
          <cell r="BH31"/>
          <cell r="BI31" t="str">
            <v>000$</v>
          </cell>
          <cell r="BJ31"/>
          <cell r="BK31" t="str">
            <v>000$</v>
          </cell>
          <cell r="BL31"/>
          <cell r="BM31" t="str">
            <v>000$</v>
          </cell>
          <cell r="BN31"/>
          <cell r="BO31" t="str">
            <v>000$</v>
          </cell>
        </row>
        <row r="32">
          <cell r="AJ32">
            <v>3.3860000000000001</v>
          </cell>
          <cell r="AK32"/>
          <cell r="AL32"/>
          <cell r="AM32"/>
          <cell r="AN32"/>
          <cell r="AO32" t="str">
            <v>תלרוף פרסום</v>
          </cell>
        </row>
        <row r="33">
          <cell r="Y33" t="str">
            <v>|חיוב בזק בגין עבודות שבוצעו</v>
          </cell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>
            <v>69.802000000000007</v>
          </cell>
          <cell r="AK33"/>
          <cell r="AL33"/>
          <cell r="AM33"/>
          <cell r="AN33"/>
          <cell r="AO33" t="str">
            <v>דפ"ז</v>
          </cell>
          <cell r="AP33"/>
          <cell r="AQ33"/>
          <cell r="AR33">
            <v>-190.2</v>
          </cell>
          <cell r="AS33"/>
          <cell r="AT33">
            <v>0</v>
          </cell>
          <cell r="AU33"/>
          <cell r="AV33">
            <v>0</v>
          </cell>
          <cell r="AW33"/>
          <cell r="AX33">
            <v>-190.2</v>
          </cell>
          <cell r="AY33"/>
          <cell r="AZ33"/>
          <cell r="BA33">
            <v>-190.2</v>
          </cell>
          <cell r="BB33"/>
          <cell r="BC33">
            <v>0</v>
          </cell>
          <cell r="BD33"/>
          <cell r="BE33">
            <v>0</v>
          </cell>
          <cell r="BF33"/>
          <cell r="BG33">
            <v>-190.2</v>
          </cell>
          <cell r="BH33"/>
          <cell r="BI33">
            <v>0</v>
          </cell>
          <cell r="BJ33"/>
          <cell r="BK33">
            <v>0</v>
          </cell>
          <cell r="BL33"/>
          <cell r="BM33">
            <v>0</v>
          </cell>
          <cell r="BN33"/>
          <cell r="BO33">
            <v>0</v>
          </cell>
          <cell r="BP33"/>
          <cell r="BQ33" t="str">
            <v>מרכז ער"ז</v>
          </cell>
        </row>
        <row r="34">
          <cell r="P34">
            <v>-26746</v>
          </cell>
          <cell r="Q34"/>
          <cell r="R34"/>
          <cell r="S34">
            <v>-26746</v>
          </cell>
          <cell r="T34"/>
          <cell r="U34"/>
          <cell r="V34"/>
          <cell r="W34"/>
          <cell r="X34"/>
          <cell r="Y34" t="str">
            <v>על ידי ערוצי זהב (בית נקופה) ב-96</v>
          </cell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>
            <v>0</v>
          </cell>
          <cell r="AK34"/>
          <cell r="AL34">
            <v>150</v>
          </cell>
          <cell r="AM34"/>
          <cell r="AN34"/>
          <cell r="AO34" t="str">
            <v>שתל"מ</v>
          </cell>
        </row>
        <row r="35">
          <cell r="AJ35">
            <v>175.56299999999999</v>
          </cell>
          <cell r="AK35"/>
          <cell r="AL35"/>
          <cell r="AM35"/>
          <cell r="AN35"/>
          <cell r="AO35" t="str">
            <v>I.C.P הוצ' פרסום</v>
          </cell>
          <cell r="AP35"/>
          <cell r="AQ35"/>
          <cell r="AR35">
            <v>-787.47</v>
          </cell>
          <cell r="AS35"/>
          <cell r="AT35">
            <v>0</v>
          </cell>
          <cell r="AU35"/>
          <cell r="AV35">
            <v>0</v>
          </cell>
          <cell r="AW35"/>
          <cell r="AX35">
            <v>-787.47</v>
          </cell>
          <cell r="AY35"/>
          <cell r="AZ35"/>
          <cell r="BA35">
            <v>-374.7</v>
          </cell>
          <cell r="BB35"/>
          <cell r="BC35">
            <v>0</v>
          </cell>
          <cell r="BD35"/>
          <cell r="BE35">
            <v>0</v>
          </cell>
          <cell r="BF35"/>
          <cell r="BG35">
            <v>-374.7</v>
          </cell>
          <cell r="BH35"/>
          <cell r="BI35">
            <v>-412.77000000000004</v>
          </cell>
          <cell r="BJ35"/>
          <cell r="BK35">
            <v>0</v>
          </cell>
          <cell r="BL35"/>
          <cell r="BM35">
            <v>0</v>
          </cell>
          <cell r="BN35"/>
          <cell r="BO35">
            <v>-412.77000000000004</v>
          </cell>
          <cell r="BP35"/>
          <cell r="BQ35" t="str">
            <v>דרה"ש</v>
          </cell>
        </row>
        <row r="36">
          <cell r="Y36" t="str">
            <v>|תשלום בזק בגין עבודות שבוצעו</v>
          </cell>
          <cell r="Z36"/>
          <cell r="AA36"/>
          <cell r="AB36"/>
          <cell r="AC36"/>
          <cell r="AD36"/>
          <cell r="AE36"/>
          <cell r="AF36">
            <v>5565.2939999999999</v>
          </cell>
          <cell r="AG36"/>
          <cell r="AH36"/>
          <cell r="AI36"/>
          <cell r="AJ36">
            <v>-5565.2939999999999</v>
          </cell>
          <cell r="AK36"/>
          <cell r="AL36"/>
          <cell r="AM36"/>
          <cell r="AN36"/>
          <cell r="AO36" t="str">
            <v>השתתפות ט.ל.מ בהוצ' ער"ז</v>
          </cell>
        </row>
        <row r="37">
          <cell r="P37">
            <v>37950</v>
          </cell>
          <cell r="Q37"/>
          <cell r="R37"/>
          <cell r="S37">
            <v>37950</v>
          </cell>
          <cell r="T37"/>
          <cell r="U37"/>
          <cell r="V37"/>
          <cell r="W37"/>
          <cell r="X37"/>
          <cell r="Y37" t="str">
            <v>|95-על ידי ערוצי זהב (בית נקופה) ב</v>
          </cell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>
            <v>-1256.1044999999999</v>
          </cell>
          <cell r="AS37"/>
          <cell r="AT37">
            <v>0</v>
          </cell>
          <cell r="AU37"/>
          <cell r="AV37">
            <v>-1256.1044999999999</v>
          </cell>
          <cell r="AW37"/>
          <cell r="AX37">
            <v>0</v>
          </cell>
          <cell r="AY37"/>
          <cell r="AZ37"/>
          <cell r="BA37">
            <v>-592.08450000000005</v>
          </cell>
          <cell r="BB37"/>
          <cell r="BC37">
            <v>0</v>
          </cell>
          <cell r="BD37"/>
          <cell r="BE37">
            <v>-592.08450000000005</v>
          </cell>
          <cell r="BF37"/>
          <cell r="BG37">
            <v>0</v>
          </cell>
          <cell r="BH37"/>
          <cell r="BI37">
            <v>-155.26349999999999</v>
          </cell>
          <cell r="BJ37"/>
          <cell r="BK37">
            <v>0</v>
          </cell>
          <cell r="BL37"/>
          <cell r="BM37">
            <v>-155.26349999999999</v>
          </cell>
          <cell r="BN37"/>
          <cell r="BO37">
            <v>0</v>
          </cell>
          <cell r="BP37"/>
          <cell r="BQ37" t="str">
            <v>טל"מ</v>
          </cell>
        </row>
        <row r="38">
          <cell r="AD38">
            <v>0</v>
          </cell>
          <cell r="AE38"/>
          <cell r="AF38">
            <v>5565.2939999999999</v>
          </cell>
          <cell r="AG38"/>
          <cell r="AH38">
            <v>0</v>
          </cell>
          <cell r="AI38"/>
          <cell r="AJ38">
            <v>-5316.5429999999997</v>
          </cell>
          <cell r="AK38"/>
          <cell r="AL38">
            <v>209</v>
          </cell>
        </row>
        <row r="39">
          <cell r="P39">
            <v>-27350695</v>
          </cell>
          <cell r="Q39"/>
          <cell r="R39"/>
          <cell r="S39">
            <v>-27350695</v>
          </cell>
          <cell r="T39"/>
          <cell r="U39"/>
          <cell r="V39"/>
          <cell r="W39"/>
          <cell r="X39"/>
          <cell r="Y39" t="str">
            <v>תשלומים</v>
          </cell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>
            <v>-1926.95</v>
          </cell>
          <cell r="AS39"/>
          <cell r="AT39">
            <v>0</v>
          </cell>
          <cell r="AU39"/>
          <cell r="AV39">
            <v>0</v>
          </cell>
          <cell r="AW39"/>
          <cell r="AX39">
            <v>-1926.95</v>
          </cell>
          <cell r="AY39"/>
          <cell r="AZ39"/>
          <cell r="BA39">
            <v>-1926.95</v>
          </cell>
          <cell r="BB39"/>
          <cell r="BC39">
            <v>0</v>
          </cell>
          <cell r="BD39"/>
          <cell r="BE39">
            <v>0</v>
          </cell>
          <cell r="BF39"/>
          <cell r="BG39">
            <v>-1926.95</v>
          </cell>
          <cell r="BH39"/>
          <cell r="BI39">
            <v>0</v>
          </cell>
          <cell r="BJ39"/>
          <cell r="BK39">
            <v>0</v>
          </cell>
          <cell r="BL39"/>
          <cell r="BM39">
            <v>0</v>
          </cell>
          <cell r="BN39"/>
          <cell r="BO39">
            <v>0</v>
          </cell>
          <cell r="BP39"/>
          <cell r="BQ39" t="str">
            <v>ערוצי זהב</v>
          </cell>
        </row>
        <row r="40">
          <cell r="AO40" t="str">
            <v>הוצ' הנהלה</v>
          </cell>
        </row>
        <row r="41">
          <cell r="P41">
            <v>-1270780</v>
          </cell>
          <cell r="Q41"/>
          <cell r="R41"/>
          <cell r="S41">
            <v>-1270780</v>
          </cell>
          <cell r="T41"/>
          <cell r="U41"/>
          <cell r="V41"/>
          <cell r="W41"/>
          <cell r="X41" t="str">
            <v>תשלום בגין עבודות מיוחדות משנים קודמות</v>
          </cell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>
            <v>-38.700000000000003</v>
          </cell>
          <cell r="AS41"/>
          <cell r="AT41">
            <v>-38.700000000000003</v>
          </cell>
          <cell r="AU41"/>
          <cell r="AV41">
            <v>0</v>
          </cell>
          <cell r="AW41"/>
          <cell r="AX41">
            <v>0</v>
          </cell>
          <cell r="AY41"/>
          <cell r="AZ41"/>
          <cell r="BA41">
            <v>-23.4</v>
          </cell>
          <cell r="BB41"/>
          <cell r="BC41">
            <v>-23.4</v>
          </cell>
          <cell r="BD41"/>
          <cell r="BE41">
            <v>0</v>
          </cell>
          <cell r="BF41"/>
          <cell r="BG41">
            <v>0</v>
          </cell>
          <cell r="BH41"/>
          <cell r="BI41">
            <v>-15.300000000000004</v>
          </cell>
          <cell r="BJ41"/>
          <cell r="BK41">
            <v>-15.300000000000004</v>
          </cell>
          <cell r="BL41"/>
          <cell r="BM41">
            <v>0</v>
          </cell>
          <cell r="BN41"/>
          <cell r="BO41">
            <v>0</v>
          </cell>
          <cell r="BP41"/>
          <cell r="BQ41" t="str">
            <v>ערוצי אדום</v>
          </cell>
        </row>
        <row r="42">
          <cell r="AF42">
            <v>2651.2620000000002</v>
          </cell>
          <cell r="AG42"/>
          <cell r="AH42"/>
          <cell r="AI42"/>
          <cell r="AJ42">
            <v>7498.4549999999999</v>
          </cell>
          <cell r="AK42"/>
          <cell r="AL42"/>
          <cell r="AM42"/>
          <cell r="AN42"/>
          <cell r="AO42" t="str">
            <v>דמי נהול לשמ"מ</v>
          </cell>
        </row>
        <row r="43">
          <cell r="O43" t="str">
            <v>(6)</v>
          </cell>
          <cell r="P43">
            <v>485268</v>
          </cell>
          <cell r="Q43"/>
          <cell r="R43" t="str">
            <v>(7)</v>
          </cell>
          <cell r="S43">
            <v>325542</v>
          </cell>
          <cell r="T43"/>
          <cell r="U43">
            <v>258618</v>
          </cell>
          <cell r="V43"/>
          <cell r="W43">
            <v>-98892</v>
          </cell>
          <cell r="X43"/>
          <cell r="Y43" t="str">
            <v>הפרשי הצמדה</v>
          </cell>
          <cell r="Z43"/>
          <cell r="AA43"/>
          <cell r="AB43"/>
          <cell r="AC43"/>
          <cell r="AD43"/>
          <cell r="AE43"/>
          <cell r="AF43">
            <v>0</v>
          </cell>
          <cell r="AG43"/>
          <cell r="AH43"/>
          <cell r="AI43"/>
          <cell r="AJ43">
            <v>0</v>
          </cell>
          <cell r="AK43"/>
          <cell r="AL43">
            <v>10149.717000000001</v>
          </cell>
          <cell r="AM43"/>
          <cell r="AN43"/>
          <cell r="AO43" t="str">
            <v>דמי נהול לעורק</v>
          </cell>
          <cell r="AP43"/>
          <cell r="AQ43"/>
          <cell r="AR43">
            <v>-4199.4245000000001</v>
          </cell>
          <cell r="AS43"/>
          <cell r="AT43">
            <v>-38.700000000000003</v>
          </cell>
          <cell r="AU43"/>
          <cell r="AV43">
            <v>-1256.1044999999999</v>
          </cell>
          <cell r="AW43"/>
          <cell r="AX43">
            <v>-2904.62</v>
          </cell>
          <cell r="AY43"/>
          <cell r="AZ43"/>
          <cell r="BA43">
            <v>-3107.3345000000004</v>
          </cell>
          <cell r="BB43"/>
          <cell r="BC43">
            <v>-23.4</v>
          </cell>
          <cell r="BD43"/>
          <cell r="BE43">
            <v>-592.08450000000005</v>
          </cell>
          <cell r="BF43"/>
          <cell r="BG43">
            <v>-2491.85</v>
          </cell>
          <cell r="BH43"/>
          <cell r="BI43">
            <v>-583.33349999999996</v>
          </cell>
          <cell r="BJ43"/>
          <cell r="BK43">
            <v>-15.300000000000004</v>
          </cell>
          <cell r="BL43"/>
          <cell r="BM43">
            <v>-155.26349999999999</v>
          </cell>
          <cell r="BN43"/>
          <cell r="BO43">
            <v>-412.77000000000004</v>
          </cell>
        </row>
        <row r="44">
          <cell r="AF44">
            <v>1136.2550000000001</v>
          </cell>
          <cell r="AG44"/>
          <cell r="AH44"/>
          <cell r="AI44"/>
          <cell r="AJ44">
            <v>3213.6239999999998</v>
          </cell>
          <cell r="AK44"/>
          <cell r="AL44"/>
          <cell r="AM44"/>
          <cell r="AN44"/>
          <cell r="AO44" t="str">
            <v>דמי נהול לידיעות</v>
          </cell>
        </row>
        <row r="45">
          <cell r="P45">
            <v>4080166</v>
          </cell>
          <cell r="Q45"/>
          <cell r="R45"/>
          <cell r="S45">
            <v>2411784</v>
          </cell>
          <cell r="T45" t="str">
            <v>(4)</v>
          </cell>
          <cell r="U45">
            <v>2701323</v>
          </cell>
          <cell r="V45" t="str">
            <v>(3)</v>
          </cell>
          <cell r="W45">
            <v>-1032941</v>
          </cell>
          <cell r="X45" t="str">
            <v>(2)</v>
          </cell>
          <cell r="Y45"/>
          <cell r="Z45"/>
          <cell r="AA45"/>
          <cell r="AB45"/>
          <cell r="AC45"/>
          <cell r="AD45"/>
          <cell r="AE45"/>
          <cell r="AF45">
            <v>1768.5889999999999</v>
          </cell>
          <cell r="AG45"/>
          <cell r="AH45"/>
          <cell r="AI45"/>
          <cell r="AJ45"/>
          <cell r="AK45"/>
          <cell r="AL45"/>
          <cell r="AM45"/>
          <cell r="AN45"/>
          <cell r="AO45" t="str">
            <v>דמי נהול למוניטין</v>
          </cell>
          <cell r="AP45"/>
          <cell r="AQ45"/>
          <cell r="AR45">
            <v>20</v>
          </cell>
          <cell r="AS45"/>
          <cell r="AT45"/>
          <cell r="AU45"/>
          <cell r="AV45"/>
          <cell r="AW45"/>
          <cell r="AX45"/>
          <cell r="AY45"/>
          <cell r="AZ45"/>
          <cell r="BA45">
            <v>20</v>
          </cell>
          <cell r="BB45"/>
          <cell r="BC45"/>
          <cell r="BD45"/>
          <cell r="BE45"/>
          <cell r="BF45"/>
          <cell r="BG45"/>
          <cell r="BH45"/>
          <cell r="BI45"/>
          <cell r="BJ45"/>
          <cell r="BK45"/>
          <cell r="BL45"/>
          <cell r="BM45"/>
          <cell r="BN45"/>
          <cell r="BO45"/>
          <cell r="BP45"/>
          <cell r="BQ45" t="str">
            <v>נטקום</v>
          </cell>
        </row>
        <row r="46">
          <cell r="AF46">
            <v>108.59399999999999</v>
          </cell>
          <cell r="AG46"/>
          <cell r="AH46"/>
          <cell r="AI46"/>
          <cell r="AJ46"/>
          <cell r="AK46"/>
          <cell r="AL46"/>
          <cell r="AM46"/>
          <cell r="AN46"/>
          <cell r="AO46" t="str">
            <v>דמי נהול לדרה"ש</v>
          </cell>
          <cell r="AP46"/>
          <cell r="AQ46"/>
          <cell r="AR46">
            <v>-4179.4245000000001</v>
          </cell>
          <cell r="AS46"/>
          <cell r="AT46"/>
          <cell r="AU46"/>
          <cell r="AV46"/>
          <cell r="AW46"/>
          <cell r="AX46"/>
          <cell r="AY46"/>
          <cell r="AZ46"/>
          <cell r="BA46">
            <v>-3087.3345000000004</v>
          </cell>
        </row>
        <row r="47">
          <cell r="AF47">
            <v>150.33000000000001</v>
          </cell>
          <cell r="AG47"/>
          <cell r="AH47"/>
          <cell r="AI47"/>
          <cell r="AJ47"/>
          <cell r="AK47"/>
          <cell r="AL47"/>
          <cell r="AM47"/>
          <cell r="AN47"/>
          <cell r="AO47" t="str">
            <v>דמי נהול ליחידי ישראכבל</v>
          </cell>
          <cell r="AP47"/>
          <cell r="AQ47"/>
          <cell r="AR47"/>
          <cell r="AS47"/>
          <cell r="AT47"/>
          <cell r="AU47"/>
          <cell r="AV47" t="str">
            <v>חלק המיעוט ברווח</v>
          </cell>
          <cell r="AW47"/>
          <cell r="AX47"/>
          <cell r="AY47"/>
          <cell r="AZ47"/>
          <cell r="BA47"/>
          <cell r="BB47"/>
          <cell r="BC47"/>
          <cell r="BD47" t="str">
            <v>חלק המיעוט ברווח</v>
          </cell>
          <cell r="BE47"/>
          <cell r="BF47"/>
          <cell r="BG47"/>
          <cell r="BH47"/>
          <cell r="BI47"/>
          <cell r="BJ47"/>
          <cell r="BK47"/>
          <cell r="BL47" t="str">
            <v>חלק המיעוט ברווח</v>
          </cell>
        </row>
        <row r="48">
          <cell r="S48" t="str">
            <v>(5)</v>
          </cell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>
            <v>7601</v>
          </cell>
          <cell r="AM48"/>
          <cell r="AN48"/>
          <cell r="AO48" t="str">
            <v>דמי נהול לנביטה</v>
          </cell>
          <cell r="AP48"/>
          <cell r="AQ48"/>
          <cell r="AR48"/>
          <cell r="AS48"/>
          <cell r="AT48"/>
          <cell r="AU48"/>
          <cell r="AV48" t="str">
            <v>לפני מס</v>
          </cell>
          <cell r="AW48"/>
          <cell r="AX48"/>
          <cell r="AY48"/>
          <cell r="AZ48"/>
          <cell r="BA48"/>
          <cell r="BB48"/>
          <cell r="BC48"/>
          <cell r="BD48"/>
          <cell r="BE48" t="str">
            <v>אחרי מס</v>
          </cell>
          <cell r="BF48"/>
          <cell r="BG48"/>
          <cell r="BH48"/>
          <cell r="BI48"/>
          <cell r="BJ48"/>
          <cell r="BK48"/>
          <cell r="BL48"/>
          <cell r="BM48" t="str">
            <v>במס</v>
          </cell>
        </row>
        <row r="49">
          <cell r="AJ49">
            <v>104.354</v>
          </cell>
          <cell r="AK49"/>
          <cell r="AL49"/>
          <cell r="AM49"/>
          <cell r="AN49"/>
          <cell r="AO49" t="str">
            <v>שתל"מ שכר מתכנתים</v>
          </cell>
          <cell r="AP49"/>
          <cell r="AQ49"/>
          <cell r="AR49"/>
          <cell r="AS49"/>
          <cell r="AT49"/>
          <cell r="AU49"/>
          <cell r="AV49" t="str">
            <v>1-12/98</v>
          </cell>
          <cell r="AW49"/>
          <cell r="AX49"/>
          <cell r="AY49"/>
          <cell r="AZ49"/>
          <cell r="BA49"/>
          <cell r="BB49"/>
          <cell r="BC49"/>
          <cell r="BD49"/>
          <cell r="BE49" t="str">
            <v>1-12/98</v>
          </cell>
          <cell r="BF49"/>
          <cell r="BG49"/>
          <cell r="BH49"/>
          <cell r="BI49"/>
          <cell r="BJ49"/>
          <cell r="BK49"/>
          <cell r="BL49"/>
          <cell r="BM49" t="str">
            <v>1-12/98</v>
          </cell>
        </row>
        <row r="50">
          <cell r="AD50">
            <v>13.324999999999999</v>
          </cell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 t="str">
            <v>עורק בע"מ הנה"ח</v>
          </cell>
        </row>
        <row r="51">
          <cell r="AJ51">
            <v>2</v>
          </cell>
          <cell r="AK51"/>
          <cell r="AL51"/>
          <cell r="AM51"/>
          <cell r="AN51"/>
          <cell r="AO51" t="str">
            <v>ידיעות</v>
          </cell>
          <cell r="AP51"/>
          <cell r="AQ51"/>
          <cell r="AR51"/>
          <cell r="AS51"/>
          <cell r="AT51"/>
          <cell r="AU51"/>
          <cell r="AV51" t="str">
            <v>מוניטין</v>
          </cell>
          <cell r="AW51"/>
          <cell r="AX51"/>
          <cell r="AY51"/>
          <cell r="AZ51"/>
          <cell r="BA51"/>
          <cell r="BB51"/>
          <cell r="BC51"/>
          <cell r="BD51"/>
          <cell r="BE51" t="str">
            <v>מוניטין</v>
          </cell>
          <cell r="BF51"/>
          <cell r="BG51"/>
          <cell r="BH51"/>
          <cell r="BI51"/>
          <cell r="BJ51"/>
          <cell r="BK51"/>
          <cell r="BL51"/>
          <cell r="BM51" t="str">
            <v>מוניטין</v>
          </cell>
        </row>
        <row r="52">
          <cell r="AJ52">
            <v>0</v>
          </cell>
          <cell r="AK52"/>
          <cell r="AL52"/>
          <cell r="AM52"/>
          <cell r="AN52"/>
          <cell r="AO52" t="str">
            <v>דפ"ז</v>
          </cell>
          <cell r="AP52"/>
          <cell r="AQ52"/>
          <cell r="AR52" t="str">
            <v>סה"כ</v>
          </cell>
          <cell r="AS52"/>
          <cell r="AT52" t="str">
            <v>סיגנל</v>
          </cell>
          <cell r="AU52"/>
          <cell r="AV52" t="str">
            <v>י. ישראכל</v>
          </cell>
          <cell r="AW52"/>
          <cell r="AX52" t="str">
            <v>ידיעות</v>
          </cell>
          <cell r="AY52"/>
          <cell r="AZ52"/>
          <cell r="BA52" t="str">
            <v>סה"כ</v>
          </cell>
          <cell r="BB52"/>
          <cell r="BC52" t="str">
            <v>סיגנל</v>
          </cell>
          <cell r="BD52"/>
          <cell r="BE52" t="str">
            <v>י. ישראכל</v>
          </cell>
          <cell r="BF52"/>
          <cell r="BG52" t="str">
            <v>ידיעות</v>
          </cell>
          <cell r="BH52"/>
          <cell r="BI52" t="str">
            <v>סה"כ</v>
          </cell>
          <cell r="BJ52"/>
          <cell r="BK52" t="str">
            <v>סיגנל</v>
          </cell>
          <cell r="BL52"/>
          <cell r="BM52" t="str">
            <v>י. ישראכל</v>
          </cell>
          <cell r="BN52"/>
          <cell r="BO52" t="str">
            <v>ידיעות</v>
          </cell>
        </row>
        <row r="53">
          <cell r="AJ53">
            <v>1393.1880000000001</v>
          </cell>
          <cell r="AK53"/>
          <cell r="AL53"/>
          <cell r="AM53"/>
          <cell r="AN53"/>
          <cell r="AO53" t="str">
            <v>יערון</v>
          </cell>
          <cell r="AP53"/>
          <cell r="AQ53"/>
          <cell r="AR53"/>
          <cell r="AS53"/>
          <cell r="AT53">
            <v>0.3</v>
          </cell>
          <cell r="AU53"/>
          <cell r="AV53">
            <v>0.32550000000000001</v>
          </cell>
          <cell r="AW53"/>
          <cell r="AX53">
            <v>0.3</v>
          </cell>
          <cell r="AY53"/>
          <cell r="AZ53"/>
          <cell r="BA53"/>
          <cell r="BB53"/>
          <cell r="BC53">
            <v>0.3</v>
          </cell>
          <cell r="BD53"/>
          <cell r="BE53">
            <v>0.32550000000000001</v>
          </cell>
          <cell r="BF53"/>
          <cell r="BG53">
            <v>0.3</v>
          </cell>
          <cell r="BH53"/>
          <cell r="BI53"/>
          <cell r="BJ53"/>
          <cell r="BK53">
            <v>0.3</v>
          </cell>
          <cell r="BL53"/>
          <cell r="BM53">
            <v>0.32550000000000001</v>
          </cell>
          <cell r="BN53"/>
          <cell r="BO53">
            <v>0.3</v>
          </cell>
        </row>
        <row r="54">
          <cell r="AJ54">
            <v>-964.30399999999997</v>
          </cell>
          <cell r="AK54"/>
          <cell r="AL54"/>
          <cell r="AM54"/>
          <cell r="AN54" t="str">
            <v>דמי נהול ערוצי אדום</v>
          </cell>
          <cell r="AO54"/>
          <cell r="AP54"/>
          <cell r="AQ54"/>
          <cell r="AR54" t="str">
            <v>000$</v>
          </cell>
          <cell r="AS54"/>
          <cell r="AT54" t="str">
            <v>000$</v>
          </cell>
          <cell r="AU54"/>
          <cell r="AV54" t="str">
            <v>000$</v>
          </cell>
          <cell r="AW54"/>
          <cell r="AX54" t="str">
            <v>000$</v>
          </cell>
          <cell r="AY54"/>
          <cell r="AZ54"/>
          <cell r="BA54" t="str">
            <v>000$</v>
          </cell>
          <cell r="BB54"/>
          <cell r="BC54" t="str">
            <v>000$</v>
          </cell>
          <cell r="BD54"/>
          <cell r="BE54" t="str">
            <v>000$</v>
          </cell>
          <cell r="BF54"/>
          <cell r="BG54" t="str">
            <v>000$</v>
          </cell>
          <cell r="BH54"/>
          <cell r="BI54" t="str">
            <v>000$</v>
          </cell>
          <cell r="BJ54"/>
          <cell r="BK54" t="str">
            <v>000$</v>
          </cell>
          <cell r="BL54"/>
          <cell r="BM54" t="str">
            <v>000$</v>
          </cell>
          <cell r="BN54"/>
          <cell r="BO54" t="str">
            <v>000$</v>
          </cell>
        </row>
        <row r="55">
          <cell r="AF55">
            <v>0</v>
          </cell>
          <cell r="AG55"/>
          <cell r="AH55"/>
          <cell r="AI55"/>
          <cell r="AJ55">
            <v>0</v>
          </cell>
          <cell r="AK55"/>
          <cell r="AL55"/>
          <cell r="AM55"/>
          <cell r="AN55"/>
          <cell r="AO55" t="str">
            <v>השתתפות ט.ל.מ בהוצ' ער"ז</v>
          </cell>
        </row>
        <row r="56">
          <cell r="AR56">
            <v>-455.53649999999999</v>
          </cell>
          <cell r="AS56"/>
          <cell r="AT56">
            <v>0</v>
          </cell>
          <cell r="AU56"/>
          <cell r="AV56">
            <v>0</v>
          </cell>
          <cell r="AW56"/>
          <cell r="AX56">
            <v>-455.53649999999999</v>
          </cell>
          <cell r="AY56"/>
          <cell r="AZ56"/>
          <cell r="BA56">
            <v>-455.53649999999999</v>
          </cell>
          <cell r="BB56"/>
          <cell r="BC56">
            <v>0</v>
          </cell>
          <cell r="BD56"/>
          <cell r="BE56">
            <v>0</v>
          </cell>
          <cell r="BF56"/>
          <cell r="BG56">
            <v>-455.53649999999999</v>
          </cell>
          <cell r="BH56"/>
          <cell r="BI56">
            <v>0</v>
          </cell>
          <cell r="BJ56"/>
          <cell r="BK56">
            <v>0</v>
          </cell>
          <cell r="BL56"/>
          <cell r="BM56">
            <v>0</v>
          </cell>
          <cell r="BN56"/>
          <cell r="BO56">
            <v>0</v>
          </cell>
          <cell r="BP56"/>
          <cell r="BQ56" t="str">
            <v>מרכז ער"ז</v>
          </cell>
        </row>
        <row r="57">
          <cell r="AD57">
            <v>13.324999999999999</v>
          </cell>
          <cell r="AE57"/>
          <cell r="AF57">
            <v>5815.03</v>
          </cell>
          <cell r="AG57"/>
          <cell r="AH57">
            <v>0</v>
          </cell>
          <cell r="AI57"/>
          <cell r="AJ57">
            <v>11247.316999999999</v>
          </cell>
          <cell r="AK57"/>
          <cell r="AL57">
            <v>17750.717000000001</v>
          </cell>
        </row>
        <row r="58">
          <cell r="AR58">
            <v>-3633.75</v>
          </cell>
          <cell r="AS58"/>
          <cell r="AT58">
            <v>0</v>
          </cell>
          <cell r="AU58"/>
          <cell r="AV58">
            <v>0</v>
          </cell>
          <cell r="AW58"/>
          <cell r="AX58">
            <v>-3633.75</v>
          </cell>
          <cell r="AY58"/>
          <cell r="AZ58"/>
          <cell r="BA58">
            <v>-2170.9679999999998</v>
          </cell>
          <cell r="BB58"/>
          <cell r="BC58">
            <v>0</v>
          </cell>
          <cell r="BD58"/>
          <cell r="BE58">
            <v>0</v>
          </cell>
          <cell r="BF58"/>
          <cell r="BG58">
            <v>-2170.9679999999998</v>
          </cell>
          <cell r="BH58"/>
          <cell r="BI58">
            <v>-1462.7820000000002</v>
          </cell>
          <cell r="BJ58"/>
          <cell r="BK58">
            <v>0</v>
          </cell>
          <cell r="BL58"/>
          <cell r="BM58">
            <v>0</v>
          </cell>
          <cell r="BN58"/>
          <cell r="BO58">
            <v>-1462.7820000000002</v>
          </cell>
          <cell r="BP58"/>
          <cell r="BQ58" t="str">
            <v>דרה"ש</v>
          </cell>
        </row>
        <row r="59">
          <cell r="AF59">
            <v>-48.954000000000001</v>
          </cell>
          <cell r="AG59"/>
          <cell r="AH59"/>
          <cell r="AI59"/>
          <cell r="AJ59">
            <v>48.954000000000001</v>
          </cell>
          <cell r="AK59"/>
          <cell r="AL59">
            <v>0</v>
          </cell>
          <cell r="AM59"/>
          <cell r="AN59"/>
          <cell r="AO59" t="str">
            <v>רכישת רכוש קבוע</v>
          </cell>
        </row>
        <row r="60">
          <cell r="AR60">
            <v>-5855.0944999999992</v>
          </cell>
          <cell r="AS60"/>
          <cell r="AT60">
            <v>0</v>
          </cell>
          <cell r="AU60"/>
          <cell r="AV60">
            <v>-5855.0944999999992</v>
          </cell>
          <cell r="AW60"/>
          <cell r="AX60">
            <v>0</v>
          </cell>
          <cell r="AY60"/>
          <cell r="AZ60"/>
          <cell r="BA60">
            <v>-3502.0544999999997</v>
          </cell>
          <cell r="BB60"/>
          <cell r="BC60">
            <v>0</v>
          </cell>
          <cell r="BD60"/>
          <cell r="BE60">
            <v>-3502.0544999999997</v>
          </cell>
          <cell r="BF60"/>
          <cell r="BG60">
            <v>0</v>
          </cell>
          <cell r="BH60"/>
          <cell r="BI60">
            <v>-2508.3029999999999</v>
          </cell>
          <cell r="BJ60"/>
          <cell r="BK60">
            <v>0</v>
          </cell>
          <cell r="BL60"/>
          <cell r="BM60">
            <v>-2508.3029999999999</v>
          </cell>
          <cell r="BN60"/>
          <cell r="BO60">
            <v>0</v>
          </cell>
          <cell r="BP60"/>
          <cell r="BQ60" t="str">
            <v>טל"מ</v>
          </cell>
        </row>
        <row r="61">
          <cell r="P61" t="str">
            <v>ידיעות תקשורת בע"מ</v>
          </cell>
          <cell r="Q61"/>
          <cell r="R61"/>
          <cell r="S61"/>
          <cell r="T61"/>
          <cell r="U61" t="str">
            <v>עורק שרותי מידע מקומי בע"מ</v>
          </cell>
          <cell r="V61"/>
          <cell r="W61"/>
          <cell r="X61"/>
          <cell r="Y61"/>
          <cell r="Z61"/>
          <cell r="AA61"/>
          <cell r="AB61"/>
          <cell r="AC61"/>
          <cell r="AD61"/>
          <cell r="AE61"/>
          <cell r="AF61">
            <v>1153.335</v>
          </cell>
          <cell r="AG61"/>
          <cell r="AH61"/>
          <cell r="AI61"/>
          <cell r="AJ61">
            <v>-1153.335</v>
          </cell>
          <cell r="AK61"/>
          <cell r="AL61">
            <v>0</v>
          </cell>
          <cell r="AM61"/>
          <cell r="AN61"/>
          <cell r="AO61" t="str">
            <v>מכירת רכוש קבוע</v>
          </cell>
        </row>
        <row r="62">
          <cell r="AR62">
            <v>-8051.3</v>
          </cell>
          <cell r="AS62"/>
          <cell r="AT62">
            <v>0</v>
          </cell>
          <cell r="AU62"/>
          <cell r="AV62">
            <v>0</v>
          </cell>
          <cell r="AW62"/>
          <cell r="AX62">
            <v>-8051.3</v>
          </cell>
          <cell r="AY62"/>
          <cell r="AZ62"/>
          <cell r="BA62">
            <v>-8051.2999999999993</v>
          </cell>
          <cell r="BB62"/>
          <cell r="BC62">
            <v>0</v>
          </cell>
          <cell r="BD62"/>
          <cell r="BE62">
            <v>0</v>
          </cell>
          <cell r="BF62"/>
          <cell r="BG62">
            <v>-8051.2999999999993</v>
          </cell>
          <cell r="BH62"/>
          <cell r="BI62">
            <v>0</v>
          </cell>
          <cell r="BJ62"/>
          <cell r="BK62">
            <v>0</v>
          </cell>
          <cell r="BL62"/>
          <cell r="BM62">
            <v>0</v>
          </cell>
          <cell r="BN62"/>
          <cell r="BO62">
            <v>0</v>
          </cell>
          <cell r="BP62"/>
          <cell r="BQ62" t="str">
            <v>ערוצי זהב</v>
          </cell>
        </row>
        <row r="64">
          <cell r="AR64">
            <v>-115.38000000000001</v>
          </cell>
          <cell r="AS64"/>
          <cell r="AT64">
            <v>-115.38000000000001</v>
          </cell>
          <cell r="AU64"/>
          <cell r="AV64">
            <v>0</v>
          </cell>
          <cell r="AW64"/>
          <cell r="AX64">
            <v>0</v>
          </cell>
          <cell r="AY64"/>
          <cell r="AZ64"/>
          <cell r="BA64">
            <v>-71.03</v>
          </cell>
          <cell r="BB64"/>
          <cell r="BC64">
            <v>-71.03</v>
          </cell>
          <cell r="BD64"/>
          <cell r="BE64">
            <v>0</v>
          </cell>
          <cell r="BF64"/>
          <cell r="BG64">
            <v>0</v>
          </cell>
          <cell r="BH64"/>
          <cell r="BI64">
            <v>-44.350000000000009</v>
          </cell>
          <cell r="BJ64"/>
          <cell r="BK64">
            <v>-44.350000000000009</v>
          </cell>
          <cell r="BL64"/>
          <cell r="BM64">
            <v>0</v>
          </cell>
          <cell r="BN64"/>
          <cell r="BO64">
            <v>0</v>
          </cell>
          <cell r="BP64"/>
          <cell r="BQ64" t="str">
            <v>ערוצי אדום</v>
          </cell>
        </row>
        <row r="66">
          <cell r="P66" t="str">
            <v>המשך לנספח לסעיפים 17 ו-18 בהצהרת המנהלים של ערוצי זהב ושות' בגין הדוחות הכספיים לשנת 1997</v>
          </cell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>
            <v>-18111.061000000002</v>
          </cell>
          <cell r="AS66"/>
          <cell r="AT66">
            <v>-115.38000000000001</v>
          </cell>
          <cell r="AU66"/>
          <cell r="AV66">
            <v>-5855.0944999999992</v>
          </cell>
          <cell r="AW66"/>
          <cell r="AX66">
            <v>-12140.586500000001</v>
          </cell>
          <cell r="AY66"/>
          <cell r="AZ66"/>
          <cell r="BA66">
            <v>-14250.888999999999</v>
          </cell>
          <cell r="BB66"/>
          <cell r="BC66">
            <v>-71.03</v>
          </cell>
          <cell r="BD66"/>
          <cell r="BE66">
            <v>-3502.0544999999997</v>
          </cell>
          <cell r="BF66"/>
          <cell r="BG66">
            <v>-10677.804499999998</v>
          </cell>
          <cell r="BH66"/>
          <cell r="BI66">
            <v>-4015.4349999999999</v>
          </cell>
          <cell r="BJ66"/>
          <cell r="BK66">
            <v>-44.350000000000009</v>
          </cell>
          <cell r="BL66"/>
          <cell r="BM66">
            <v>-2508.3029999999999</v>
          </cell>
          <cell r="BN66"/>
          <cell r="BO66">
            <v>-1462.7820000000002</v>
          </cell>
        </row>
        <row r="68">
          <cell r="P68" t="str">
            <v>פרוטים</v>
          </cell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>
            <v>20</v>
          </cell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 t="str">
            <v>נטקום</v>
          </cell>
        </row>
        <row r="69">
          <cell r="BA69">
            <v>-14230.888999999999</v>
          </cell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 t="str">
            <v>סה"כ</v>
          </cell>
        </row>
        <row r="70">
          <cell r="P70" t="str">
            <v>ש"ח</v>
          </cell>
          <cell r="Q70"/>
          <cell r="R70"/>
          <cell r="S70"/>
          <cell r="T70"/>
          <cell r="U70"/>
          <cell r="V70"/>
          <cell r="W70"/>
          <cell r="X70"/>
          <cell r="Y70" t="str">
            <v>פרוט ההוצאות</v>
          </cell>
          <cell r="Z70"/>
          <cell r="AA70" t="str">
            <v>(1)</v>
          </cell>
        </row>
        <row r="71">
          <cell r="P71">
            <v>14353399</v>
          </cell>
          <cell r="Q71"/>
          <cell r="R71"/>
          <cell r="S71"/>
          <cell r="T71"/>
          <cell r="U71"/>
          <cell r="V71"/>
          <cell r="W71" t="str">
            <v>דמי שכירות רשת</v>
          </cell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O71"/>
          <cell r="BP71"/>
          <cell r="BQ71" t="str">
            <v>בדיקה</v>
          </cell>
        </row>
        <row r="72">
          <cell r="P72">
            <v>546515</v>
          </cell>
          <cell r="Q72"/>
          <cell r="R72"/>
          <cell r="S72"/>
          <cell r="T72"/>
          <cell r="U72"/>
          <cell r="V72"/>
          <cell r="W72" t="str">
            <v xml:space="preserve">דמי שכירות סיב אופטי בנכוי זכוי בגין שנה קודמת </v>
          </cell>
        </row>
        <row r="73">
          <cell r="P73">
            <v>6710114</v>
          </cell>
          <cell r="Q73"/>
          <cell r="R73"/>
          <cell r="S73"/>
          <cell r="T73"/>
          <cell r="U73"/>
          <cell r="V73"/>
          <cell r="W73" t="str">
            <v>תחזוקת רשת</v>
          </cell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>
            <v>21.486299999999972</v>
          </cell>
          <cell r="BH73"/>
          <cell r="BI73"/>
          <cell r="BJ73"/>
          <cell r="BK73"/>
          <cell r="BL73"/>
          <cell r="BM73"/>
          <cell r="BN73"/>
          <cell r="BO73"/>
          <cell r="BP73"/>
          <cell r="BQ73" t="str">
            <v>מרכז ער"ז</v>
          </cell>
        </row>
        <row r="74">
          <cell r="P74">
            <v>-2783901</v>
          </cell>
          <cell r="Q74"/>
          <cell r="R74"/>
          <cell r="S74"/>
          <cell r="T74"/>
          <cell r="U74"/>
          <cell r="V74"/>
          <cell r="W74" t="str">
            <v>זיכוי בגין פיצוי אי מתן אפשרות להקדמת תשלום</v>
          </cell>
        </row>
        <row r="75">
          <cell r="P75">
            <v>39745</v>
          </cell>
          <cell r="Q75"/>
          <cell r="R75"/>
          <cell r="S75"/>
          <cell r="T75"/>
          <cell r="U75"/>
          <cell r="V75"/>
          <cell r="W75" t="str">
            <v>הוצאות אחרות</v>
          </cell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>
            <v>4.3800000000373984E-2</v>
          </cell>
          <cell r="BH75"/>
          <cell r="BI75"/>
          <cell r="BJ75"/>
          <cell r="BK75"/>
          <cell r="BL75"/>
          <cell r="BM75"/>
          <cell r="BN75"/>
          <cell r="BO75"/>
          <cell r="BP75"/>
          <cell r="BQ75" t="str">
            <v>דרה"ש</v>
          </cell>
        </row>
        <row r="76">
          <cell r="P76">
            <v>18865872</v>
          </cell>
          <cell r="Q76">
            <v>0</v>
          </cell>
        </row>
        <row r="77">
          <cell r="Z77" t="str">
            <v>מתחלק:</v>
          </cell>
          <cell r="AA77" t="str">
            <v>(2)</v>
          </cell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>
            <v>-9.8626499999227235E-2</v>
          </cell>
          <cell r="BF77"/>
          <cell r="BG77"/>
          <cell r="BH77"/>
          <cell r="BI77"/>
          <cell r="BJ77"/>
          <cell r="BK77"/>
          <cell r="BL77"/>
          <cell r="BM77"/>
          <cell r="BN77"/>
          <cell r="BO77"/>
          <cell r="BP77"/>
          <cell r="BQ77" t="str">
            <v>טל"מ</v>
          </cell>
        </row>
        <row r="78">
          <cell r="U78">
            <v>779817</v>
          </cell>
          <cell r="V78"/>
          <cell r="W78" t="str">
            <v>חפירות רג'ואן</v>
          </cell>
          <cell r="X78"/>
          <cell r="Y78"/>
          <cell r="Z78" t="str">
            <v>קרן</v>
          </cell>
        </row>
        <row r="79">
          <cell r="U79">
            <v>272119</v>
          </cell>
          <cell r="V79" t="str">
            <v>ארונות ישראלוקס</v>
          </cell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>
            <v>-44.628036923084437</v>
          </cell>
          <cell r="BH79"/>
          <cell r="BI79"/>
          <cell r="BJ79"/>
          <cell r="BK79"/>
          <cell r="BL79"/>
          <cell r="BM79"/>
          <cell r="BN79"/>
          <cell r="BO79"/>
          <cell r="BP79"/>
          <cell r="BQ79" t="str">
            <v>ערוצי זהב</v>
          </cell>
        </row>
        <row r="80">
          <cell r="U80">
            <v>91023</v>
          </cell>
          <cell r="V80" t="str">
            <v>כלי עבודה וחומרים</v>
          </cell>
        </row>
        <row r="81">
          <cell r="U81">
            <v>27509</v>
          </cell>
          <cell r="V81"/>
          <cell r="W81" t="str">
            <v>שונות</v>
          </cell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/>
          <cell r="AY81"/>
          <cell r="AZ81"/>
          <cell r="BA81"/>
          <cell r="BB81"/>
          <cell r="BC81">
            <v>0.15550769230767969</v>
          </cell>
          <cell r="BD81"/>
          <cell r="BE81"/>
          <cell r="BF81"/>
          <cell r="BG81"/>
          <cell r="BH81"/>
          <cell r="BI81"/>
          <cell r="BJ81"/>
          <cell r="BK81"/>
          <cell r="BL81"/>
          <cell r="BM81"/>
          <cell r="BN81"/>
          <cell r="BO81"/>
          <cell r="BP81"/>
          <cell r="BQ81" t="str">
            <v>ערוצי אדום</v>
          </cell>
        </row>
        <row r="82">
          <cell r="S82">
            <v>1170468</v>
          </cell>
        </row>
        <row r="83">
          <cell r="S83">
            <v>-229213</v>
          </cell>
          <cell r="T83"/>
          <cell r="U83" t="str">
            <v>פחות ויתור על חלק מארונות ישראלוקס</v>
          </cell>
        </row>
        <row r="84">
          <cell r="S84">
            <v>941255</v>
          </cell>
        </row>
        <row r="85">
          <cell r="S85">
            <v>-470628</v>
          </cell>
          <cell r="T85"/>
          <cell r="U85"/>
          <cell r="V85"/>
          <cell r="W85" t="str">
            <v>הפרשה על %50 מהיתרה הנומינלית</v>
          </cell>
        </row>
        <row r="86">
          <cell r="P86">
            <v>470627</v>
          </cell>
        </row>
        <row r="87">
          <cell r="P87">
            <v>562314</v>
          </cell>
          <cell r="Q87"/>
          <cell r="R87"/>
          <cell r="S87"/>
          <cell r="T87"/>
          <cell r="U87"/>
          <cell r="V87"/>
          <cell r="W87"/>
          <cell r="X87"/>
          <cell r="Y87" t="str">
            <v>הפרשי הצמדה על היתרה</v>
          </cell>
        </row>
        <row r="88">
          <cell r="P88">
            <v>1032941</v>
          </cell>
        </row>
        <row r="89">
          <cell r="Z89" t="str">
            <v>פרוט</v>
          </cell>
          <cell r="AA89" t="str">
            <v>(3)</v>
          </cell>
        </row>
        <row r="90">
          <cell r="W90" t="str">
            <v>קרן</v>
          </cell>
        </row>
        <row r="91">
          <cell r="P91">
            <v>3998674</v>
          </cell>
          <cell r="Q91"/>
          <cell r="R91"/>
          <cell r="S91" t="str">
            <v>=</v>
          </cell>
          <cell r="T91" t="str">
            <v>12/96</v>
          </cell>
          <cell r="U91">
            <v>346.45</v>
          </cell>
          <cell r="V91" t="str">
            <v>X</v>
          </cell>
          <cell r="W91">
            <v>2500000</v>
          </cell>
          <cell r="X91"/>
          <cell r="Y91"/>
          <cell r="Z91" t="str">
            <v>עכוב תשלום</v>
          </cell>
        </row>
        <row r="92">
          <cell r="T92" t="str">
            <v>6/92</v>
          </cell>
          <cell r="U92">
            <v>216.6</v>
          </cell>
          <cell r="V92"/>
          <cell r="W92"/>
          <cell r="X92">
            <v>595524</v>
          </cell>
          <cell r="Y92" t="str">
            <v>הפשרת תשלום בגין הוצאות</v>
          </cell>
        </row>
        <row r="93">
          <cell r="X93">
            <v>173585</v>
          </cell>
          <cell r="Y93" t="str">
            <v xml:space="preserve">      שאושרו ע"י בזק ב-95</v>
          </cell>
        </row>
        <row r="94">
          <cell r="X94">
            <v>130748</v>
          </cell>
        </row>
        <row r="95">
          <cell r="P95">
            <v>-1297351</v>
          </cell>
          <cell r="Q95"/>
          <cell r="R95"/>
          <cell r="S95" t="str">
            <v>=</v>
          </cell>
          <cell r="T95" t="str">
            <v>12/96</v>
          </cell>
          <cell r="U95">
            <v>346.45</v>
          </cell>
          <cell r="V95" t="str">
            <v>X</v>
          </cell>
          <cell r="W95">
            <v>-899857</v>
          </cell>
        </row>
        <row r="96">
          <cell r="P96">
            <v>2701323</v>
          </cell>
          <cell r="Q96"/>
          <cell r="R96"/>
          <cell r="S96"/>
          <cell r="T96" t="str">
            <v>5/93</v>
          </cell>
          <cell r="U96">
            <v>240.3</v>
          </cell>
          <cell r="V96"/>
          <cell r="W96">
            <v>1600143</v>
          </cell>
        </row>
        <row r="99">
          <cell r="U99" t="str">
            <v>עבודות מיוחדות שנעשו ע"י בזק, אשר השותפות</v>
          </cell>
          <cell r="V99"/>
          <cell r="W99"/>
          <cell r="X99"/>
          <cell r="Y99"/>
          <cell r="Z99"/>
          <cell r="AA99" t="str">
            <v>(4)</v>
          </cell>
        </row>
        <row r="100">
          <cell r="S100">
            <v>818100</v>
          </cell>
          <cell r="T100"/>
          <cell r="U100" t="str">
            <v>בגין 93</v>
          </cell>
          <cell r="V100" t="str">
            <v>חויבה בהם, וקיימת מחלוקת בגינן-</v>
          </cell>
        </row>
        <row r="101">
          <cell r="S101">
            <v>452680</v>
          </cell>
          <cell r="T101"/>
          <cell r="U101" t="str">
            <v>בגין 94</v>
          </cell>
        </row>
        <row r="102">
          <cell r="Q102">
            <v>1270780</v>
          </cell>
        </row>
        <row r="103">
          <cell r="Q103">
            <v>-1270780</v>
          </cell>
          <cell r="R103"/>
          <cell r="S103"/>
          <cell r="T103"/>
          <cell r="U103"/>
          <cell r="V103"/>
          <cell r="W103"/>
          <cell r="X103"/>
          <cell r="Y103" t="str">
            <v>שולם 15/5/96</v>
          </cell>
        </row>
        <row r="104">
          <cell r="P104">
            <v>0</v>
          </cell>
        </row>
        <row r="105">
          <cell r="Q105">
            <v>40701</v>
          </cell>
          <cell r="R105"/>
          <cell r="S105" t="str">
            <v>בגין 93</v>
          </cell>
          <cell r="T105"/>
          <cell r="U105" t="str">
            <v>הפרשי הצמדה על הנ"ל - טרם שולמו</v>
          </cell>
        </row>
        <row r="106">
          <cell r="Q106">
            <v>183128</v>
          </cell>
          <cell r="R106"/>
          <cell r="S106" t="str">
            <v>בגין 94</v>
          </cell>
        </row>
        <row r="107">
          <cell r="Q107">
            <v>121117</v>
          </cell>
          <cell r="R107"/>
          <cell r="S107" t="str">
            <v>בגין 95</v>
          </cell>
        </row>
        <row r="108">
          <cell r="Q108">
            <v>72420</v>
          </cell>
          <cell r="R108" t="str">
            <v>(7)</v>
          </cell>
          <cell r="S108" t="str">
            <v>בגין 96</v>
          </cell>
        </row>
        <row r="109">
          <cell r="P109">
            <v>417366</v>
          </cell>
        </row>
        <row r="110">
          <cell r="P110">
            <v>417366</v>
          </cell>
        </row>
        <row r="111">
          <cell r="W111" t="str">
            <v>|חייבים בגין תוואי שלא שולמו מאחר וקיימת</v>
          </cell>
        </row>
        <row r="112">
          <cell r="Q112">
            <v>1219608</v>
          </cell>
          <cell r="R112"/>
          <cell r="S112"/>
          <cell r="T112"/>
          <cell r="U112"/>
          <cell r="V112"/>
          <cell r="W112" t="str">
            <v>בגינם מחלוקת</v>
          </cell>
        </row>
        <row r="113">
          <cell r="Q113">
            <v>11122</v>
          </cell>
          <cell r="R113" t="str">
            <v>(7)</v>
          </cell>
          <cell r="S113"/>
          <cell r="T113"/>
          <cell r="U113" t="str">
            <v>הפרשי הצמדה על הנ"ל -</v>
          </cell>
        </row>
        <row r="114">
          <cell r="P114">
            <v>1230730</v>
          </cell>
        </row>
        <row r="116">
          <cell r="P116">
            <v>1648096</v>
          </cell>
          <cell r="Q116"/>
          <cell r="R116"/>
          <cell r="S116"/>
          <cell r="T116"/>
          <cell r="U116"/>
          <cell r="V116"/>
          <cell r="W116" t="str">
            <v>סה"כ טרם שולם</v>
          </cell>
        </row>
        <row r="118">
          <cell r="Q118">
            <v>2046858</v>
          </cell>
          <cell r="R118"/>
          <cell r="S118"/>
          <cell r="T118"/>
          <cell r="U118"/>
          <cell r="V118"/>
          <cell r="W118" t="str">
            <v xml:space="preserve">חשבונית מס' 9663 בגין שכירות סיבי אופטי </v>
          </cell>
        </row>
        <row r="119">
          <cell r="Q119">
            <v>347966</v>
          </cell>
          <cell r="R119"/>
          <cell r="S119"/>
          <cell r="T119"/>
          <cell r="U119"/>
          <cell r="V119"/>
          <cell r="W119" t="str">
            <v>מע"מ לא נתבע</v>
          </cell>
        </row>
        <row r="120">
          <cell r="Q120">
            <v>-1394824</v>
          </cell>
          <cell r="R120"/>
          <cell r="S120"/>
          <cell r="T120"/>
          <cell r="U120"/>
          <cell r="V120"/>
          <cell r="W120" t="str">
            <v>פחות לא ישולם לפי הערכה</v>
          </cell>
        </row>
        <row r="121">
          <cell r="P121">
            <v>1000000</v>
          </cell>
          <cell r="Q121"/>
          <cell r="R121"/>
          <cell r="S121"/>
          <cell r="T121"/>
          <cell r="U121" t="str">
            <v>יתרה - הפרשה בגין ח-ן שכירות סיב אופטי טרם שולמה</v>
          </cell>
        </row>
        <row r="122">
          <cell r="P122">
            <v>21697</v>
          </cell>
          <cell r="Q122"/>
          <cell r="R122"/>
          <cell r="S122"/>
          <cell r="T122"/>
          <cell r="U122" t="str">
            <v>חשבונות בגין שנת 96 שולמו ב-97</v>
          </cell>
        </row>
        <row r="123">
          <cell r="P123">
            <v>-26746</v>
          </cell>
          <cell r="Q123"/>
          <cell r="R123"/>
          <cell r="S123"/>
          <cell r="T123"/>
          <cell r="U123" t="str">
            <v>חשבונות בגין שנת 96 התקבלו ב-97</v>
          </cell>
        </row>
        <row r="124">
          <cell r="P124">
            <v>-473263</v>
          </cell>
          <cell r="Q124"/>
          <cell r="R124"/>
          <cell r="S124" t="str">
            <v>מע"מ על זיכוי בגין פיצוי אי מתן אפשרות להקדמת תשלום קוזז מתשלומים ב-97</v>
          </cell>
        </row>
        <row r="125">
          <cell r="O125" t="str">
            <v>(7)</v>
          </cell>
          <cell r="P125">
            <v>242000</v>
          </cell>
          <cell r="Q125"/>
          <cell r="R125"/>
          <cell r="S125"/>
          <cell r="T125"/>
          <cell r="U125" t="str">
            <v>הפרשי הצמדה על איחור בתשלום דמי שכירות מראש</v>
          </cell>
        </row>
        <row r="126">
          <cell r="P126">
            <v>2411784</v>
          </cell>
          <cell r="Q126">
            <v>0</v>
          </cell>
        </row>
        <row r="127">
          <cell r="U127" t="str">
            <v>סה"כ לזכות הבזק-</v>
          </cell>
          <cell r="V127"/>
          <cell r="W127"/>
          <cell r="X127"/>
          <cell r="Y127"/>
          <cell r="Z127"/>
          <cell r="AA127" t="str">
            <v>(5)</v>
          </cell>
        </row>
        <row r="128">
          <cell r="P128">
            <v>2411784</v>
          </cell>
          <cell r="Q128"/>
          <cell r="R128"/>
          <cell r="S128"/>
          <cell r="T128"/>
          <cell r="U128" t="str">
            <v>בגין רשת הפצה</v>
          </cell>
        </row>
        <row r="129">
          <cell r="P129">
            <v>2701323</v>
          </cell>
          <cell r="Q129"/>
          <cell r="R129"/>
          <cell r="S129"/>
          <cell r="T129"/>
          <cell r="U129" t="str">
            <v>בגין דמי שכירות רשת</v>
          </cell>
        </row>
        <row r="130">
          <cell r="P130">
            <v>5113107</v>
          </cell>
        </row>
        <row r="131">
          <cell r="W131" t="str">
            <v>הוצג בהוצאות ממון, נטו.</v>
          </cell>
          <cell r="X131"/>
          <cell r="Y131"/>
          <cell r="Z131"/>
          <cell r="AA131" t="str">
            <v>(6)</v>
          </cell>
        </row>
        <row r="135">
          <cell r="P135" t="str">
            <v>ידיעות תקשורת בע"מ</v>
          </cell>
          <cell r="Q135"/>
          <cell r="R135"/>
          <cell r="S135"/>
          <cell r="T135"/>
          <cell r="U135" t="str">
            <v>עורק שרותי מידע מקומי בע"מ</v>
          </cell>
        </row>
        <row r="140">
          <cell r="BS140" t="str">
            <v xml:space="preserve"> </v>
          </cell>
        </row>
        <row r="143">
          <cell r="BS143" t="str">
            <v xml:space="preserve"> </v>
          </cell>
        </row>
        <row r="144">
          <cell r="BS144" t="str">
            <v xml:space="preserve"> </v>
          </cell>
        </row>
        <row r="145">
          <cell r="BS145" t="str">
            <v>ערוצי זהב ושות'</v>
          </cell>
        </row>
        <row r="146">
          <cell r="BS146" t="str">
            <v>שותפות רשומה</v>
          </cell>
        </row>
        <row r="150">
          <cell r="BS150" t="str">
            <v>פרוטוקול מאסיפת השותפים</v>
          </cell>
        </row>
        <row r="151">
          <cell r="BS151" t="str">
            <v>שנתקיימה ביום</v>
          </cell>
        </row>
        <row r="159">
          <cell r="BS159" t="str">
            <v>1. אשור הדוחות הכספיים ליום 31 בדצמבר 1998.</v>
          </cell>
        </row>
        <row r="161">
          <cell r="BS161" t="str">
            <v>2. אשור עסקאות עם צדדים קשורים.</v>
          </cell>
        </row>
        <row r="163">
          <cell r="BS163" t="str">
            <v>3. אשור חיובי ט.ל.מ בהשתתפות בהוצאות:</v>
          </cell>
        </row>
        <row r="165">
          <cell r="BS165" t="str">
            <v xml:space="preserve">    א. ההוצאות שהיוו בסיס לחיוב.</v>
          </cell>
        </row>
        <row r="167">
          <cell r="BS167" t="str">
            <v xml:space="preserve">    ב. אופן חשוב החיוב.</v>
          </cell>
        </row>
        <row r="175">
          <cell r="BS175" t="str">
            <v>1. לאשר הדוחות הכספיים הנומינלים ליום 31 בדצמבר 1998.</v>
          </cell>
        </row>
        <row r="177">
          <cell r="BS177" t="str">
            <v>2. לאשר את העסקאות עם צדדים קשורים כמפורט בדוחות</v>
          </cell>
        </row>
        <row r="178">
          <cell r="BS178" t="str">
            <v xml:space="preserve">   הכספיים הנ"ל.</v>
          </cell>
        </row>
        <row r="180">
          <cell r="BS180" t="str">
            <v>3. לאשר חיובי ט.ל.מ בהשתתפות בהוצאות כדלקמן:</v>
          </cell>
        </row>
        <row r="182">
          <cell r="BS182" t="str">
            <v xml:space="preserve">    א. ההוצאות שהיוו בסיס לחיוב, כמפורט בנספח א' לפרוטוקול.</v>
          </cell>
        </row>
        <row r="184">
          <cell r="BS184" t="str">
            <v xml:space="preserve">    ב. אופן חשוב החיוב, כמפורט בנספח ב' לפרוטוקול.</v>
          </cell>
        </row>
        <row r="185">
          <cell r="BS185" t="str">
            <v>4. לאשר חלוקת אובדן הממירים במלאי בין ערוצי זהב לט.ל.מ</v>
          </cell>
        </row>
        <row r="205">
          <cell r="BS205" t="str">
            <v xml:space="preserve"> </v>
          </cell>
        </row>
        <row r="207">
          <cell r="BS207" t="str">
            <v>ערוצי זהב ושות' 31.12.98</v>
          </cell>
        </row>
        <row r="209">
          <cell r="BS209" t="str">
            <v>נספח א' לפרוטוקול</v>
          </cell>
        </row>
        <row r="211">
          <cell r="BS211" t="str">
            <v>השתתפות ט.ל.מ בהוצאות ערוצי זהב</v>
          </cell>
        </row>
        <row r="270">
          <cell r="BS270" t="str">
            <v>ערוצי זהב ושות' 31.12.97</v>
          </cell>
        </row>
        <row r="272">
          <cell r="BS272" t="str">
            <v>נספח ב' לפרוטוקול</v>
          </cell>
        </row>
        <row r="274">
          <cell r="BS274" t="str">
            <v>השתתפות ט.ל.מ בהוצאות ערוצי זהב</v>
          </cell>
        </row>
        <row r="338">
          <cell r="BS338" t="e">
            <v>#VALUE!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>
        <row r="9">
          <cell r="O9" t="str">
            <v>משרדי</v>
          </cell>
        </row>
      </sheetData>
      <sheetData sheetId="18">
        <row r="9">
          <cell r="O9" t="str">
            <v>משרדי</v>
          </cell>
        </row>
      </sheetData>
      <sheetData sheetId="19">
        <row r="9">
          <cell r="R9" t="str">
            <v>31 בדצמבר</v>
          </cell>
        </row>
      </sheetData>
      <sheetData sheetId="20"/>
      <sheetData sheetId="21"/>
      <sheetData sheetId="22">
        <row r="9">
          <cell r="O9" t="str">
            <v>משרדי</v>
          </cell>
        </row>
      </sheetData>
      <sheetData sheetId="23">
        <row r="9">
          <cell r="O9" t="str">
            <v>משרדי</v>
          </cell>
        </row>
      </sheetData>
      <sheetData sheetId="24">
        <row r="9">
          <cell r="R9" t="str">
            <v>31 בדצמבר</v>
          </cell>
        </row>
      </sheetData>
      <sheetData sheetId="25"/>
      <sheetData sheetId="26"/>
      <sheetData sheetId="27">
        <row r="9">
          <cell r="O9" t="str">
            <v>משרדי</v>
          </cell>
        </row>
      </sheetData>
      <sheetData sheetId="28">
        <row r="9">
          <cell r="O9" t="str">
            <v>משרדי</v>
          </cell>
        </row>
      </sheetData>
      <sheetData sheetId="29">
        <row r="9">
          <cell r="R9" t="str">
            <v>31 בדצמבר</v>
          </cell>
        </row>
      </sheetData>
      <sheetData sheetId="30"/>
      <sheetData sheetId="31"/>
      <sheetData sheetId="32">
        <row r="9">
          <cell r="O9" t="str">
            <v>משרדי</v>
          </cell>
        </row>
      </sheetData>
      <sheetData sheetId="33">
        <row r="9">
          <cell r="O9" t="str">
            <v>משרדי</v>
          </cell>
        </row>
      </sheetData>
      <sheetData sheetId="34">
        <row r="9">
          <cell r="R9" t="str">
            <v>31 בדצמבר</v>
          </cell>
        </row>
      </sheetData>
      <sheetData sheetId="35"/>
      <sheetData sheetId="36"/>
      <sheetData sheetId="37">
        <row r="9">
          <cell r="O9" t="str">
            <v>משרדי</v>
          </cell>
        </row>
      </sheetData>
      <sheetData sheetId="38">
        <row r="9">
          <cell r="O9" t="str">
            <v>משרדי</v>
          </cell>
        </row>
      </sheetData>
      <sheetData sheetId="39">
        <row r="9">
          <cell r="R9" t="str">
            <v>31 בדצמבר</v>
          </cell>
        </row>
      </sheetData>
      <sheetData sheetId="40"/>
      <sheetData sheetId="41"/>
      <sheetData sheetId="42">
        <row r="9">
          <cell r="O9" t="str">
            <v>משרדי</v>
          </cell>
        </row>
      </sheetData>
      <sheetData sheetId="43">
        <row r="9">
          <cell r="O9" t="str">
            <v>משרדי</v>
          </cell>
        </row>
      </sheetData>
      <sheetData sheetId="44">
        <row r="9">
          <cell r="R9" t="str">
            <v>31 בדצמבר</v>
          </cell>
        </row>
      </sheetData>
      <sheetData sheetId="45" refreshError="1"/>
      <sheetData sheetId="46"/>
      <sheetData sheetId="47"/>
      <sheetData sheetId="48" refreshError="1"/>
      <sheetData sheetId="49" refreshError="1"/>
      <sheetData sheetId="50">
        <row r="9">
          <cell r="AN9">
            <v>0</v>
          </cell>
        </row>
      </sheetData>
      <sheetData sheetId="51">
        <row r="9">
          <cell r="O9" t="str">
            <v>?????</v>
          </cell>
        </row>
      </sheetData>
      <sheetData sheetId="52">
        <row r="9">
          <cell r="R9" t="str">
            <v>31 ??????</v>
          </cell>
        </row>
      </sheetData>
      <sheetData sheetId="53" refreshError="1"/>
      <sheetData sheetId="54" refreshError="1"/>
      <sheetData sheetId="55"/>
      <sheetData sheetId="56">
        <row r="9">
          <cell r="AN9" t="str">
            <v/>
          </cell>
        </row>
      </sheetData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wzParams"/>
      <sheetName val="summary Engineering"/>
    </sheetNames>
    <sheetDataSet>
      <sheetData sheetId="0" refreshError="1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גיליון1"/>
      <sheetName val="ריכוז לפי רכיבים"/>
      <sheetName val="פרוט לפי עובדים"/>
      <sheetName val="הצגה לעובד בודד"/>
      <sheetName val="אין יותר"/>
      <sheetName val="גיליון3"/>
    </sheetNames>
    <sheetDataSet>
      <sheetData sheetId="0">
        <row r="1">
          <cell r="A1" t="str">
            <v>שם החברה</v>
          </cell>
          <cell r="B1" t="str">
            <v>שנת מס</v>
          </cell>
          <cell r="C1" t="str">
            <v>מספר עובד</v>
          </cell>
          <cell r="D1" t="str">
            <v>שם העובד</v>
          </cell>
          <cell r="E1" t="str">
            <v>מספר חודש</v>
          </cell>
          <cell r="F1" t="str">
            <v>מספר רכיב</v>
          </cell>
          <cell r="G1" t="str">
            <v>שם רכיב שכר</v>
          </cell>
          <cell r="H1" t="str">
            <v>סיכום ברוטו</v>
          </cell>
          <cell r="I1" t="str">
            <v>סיכום כמות</v>
          </cell>
          <cell r="J1" t="str">
            <v>שם מחלקה</v>
          </cell>
        </row>
        <row r="2">
          <cell r="A2" t="str">
            <v>רד סי אופטיקל נטוורק</v>
          </cell>
          <cell r="B2">
            <v>2004</v>
          </cell>
          <cell r="C2">
            <v>1</v>
          </cell>
          <cell r="D2" t="str">
            <v>בוקר יוסי</v>
          </cell>
          <cell r="E2">
            <v>1</v>
          </cell>
          <cell r="F2">
            <v>24</v>
          </cell>
          <cell r="G2" t="str">
            <v>שוויארוחות</v>
          </cell>
          <cell r="H2">
            <v>450</v>
          </cell>
          <cell r="I2">
            <v>1</v>
          </cell>
          <cell r="J2" t="str">
            <v>הנהלה</v>
          </cell>
        </row>
        <row r="3">
          <cell r="A3" t="str">
            <v>רד סי אופטיקל נטוורק</v>
          </cell>
          <cell r="B3">
            <v>2004</v>
          </cell>
          <cell r="C3">
            <v>1</v>
          </cell>
          <cell r="D3" t="str">
            <v>בוקר יוסי</v>
          </cell>
          <cell r="E3">
            <v>1</v>
          </cell>
          <cell r="F3">
            <v>40</v>
          </cell>
          <cell r="G3" t="str">
            <v>רכב קב' 2</v>
          </cell>
          <cell r="H3">
            <v>980</v>
          </cell>
          <cell r="I3">
            <v>0</v>
          </cell>
          <cell r="J3" t="str">
            <v>הנהלה</v>
          </cell>
        </row>
        <row r="4">
          <cell r="A4" t="str">
            <v>רד סי אופטיקל נטוורק</v>
          </cell>
          <cell r="B4">
            <v>2004</v>
          </cell>
          <cell r="C4">
            <v>1</v>
          </cell>
          <cell r="D4" t="str">
            <v>בוקר יוסי</v>
          </cell>
          <cell r="E4">
            <v>1</v>
          </cell>
          <cell r="F4">
            <v>47</v>
          </cell>
          <cell r="G4" t="str">
            <v>שווי פלא</v>
          </cell>
          <cell r="H4">
            <v>85</v>
          </cell>
          <cell r="I4">
            <v>0</v>
          </cell>
          <cell r="J4" t="str">
            <v>הנהלה</v>
          </cell>
        </row>
        <row r="5">
          <cell r="A5" t="str">
            <v>רד סי אופטיקל נטוורק</v>
          </cell>
          <cell r="B5">
            <v>2004</v>
          </cell>
          <cell r="C5">
            <v>1</v>
          </cell>
          <cell r="D5" t="str">
            <v>בוקר יוסי</v>
          </cell>
          <cell r="E5">
            <v>1</v>
          </cell>
          <cell r="F5">
            <v>91</v>
          </cell>
          <cell r="G5" t="str">
            <v>זק.השתלמות</v>
          </cell>
          <cell r="H5">
            <v>881.69</v>
          </cell>
          <cell r="I5">
            <v>0</v>
          </cell>
          <cell r="J5" t="str">
            <v>הנהלה</v>
          </cell>
        </row>
        <row r="6">
          <cell r="A6" t="str">
            <v>רד סי אופטיקל נטוורק</v>
          </cell>
          <cell r="B6">
            <v>2004</v>
          </cell>
          <cell r="C6">
            <v>1</v>
          </cell>
          <cell r="D6" t="str">
            <v>בוקר יוסי</v>
          </cell>
          <cell r="E6">
            <v>2</v>
          </cell>
          <cell r="F6">
            <v>24</v>
          </cell>
          <cell r="G6" t="str">
            <v>שוויארוחות</v>
          </cell>
          <cell r="H6">
            <v>319.5</v>
          </cell>
          <cell r="I6">
            <v>0.71</v>
          </cell>
          <cell r="J6" t="str">
            <v>הנהלה</v>
          </cell>
        </row>
        <row r="7">
          <cell r="A7" t="str">
            <v>רד סי אופטיקל נטוורק</v>
          </cell>
          <cell r="B7">
            <v>2004</v>
          </cell>
          <cell r="C7">
            <v>1</v>
          </cell>
          <cell r="D7" t="str">
            <v>בוקר יוסי</v>
          </cell>
          <cell r="E7">
            <v>2</v>
          </cell>
          <cell r="F7">
            <v>40</v>
          </cell>
          <cell r="G7" t="str">
            <v>רכב קב' 2</v>
          </cell>
          <cell r="H7">
            <v>980</v>
          </cell>
          <cell r="I7">
            <v>0</v>
          </cell>
          <cell r="J7" t="str">
            <v>הנהלה</v>
          </cell>
        </row>
        <row r="8">
          <cell r="A8" t="str">
            <v>רד סי אופטיקל נטוורק</v>
          </cell>
          <cell r="B8">
            <v>2004</v>
          </cell>
          <cell r="C8">
            <v>1</v>
          </cell>
          <cell r="D8" t="str">
            <v>בוקר יוסי</v>
          </cell>
          <cell r="E8">
            <v>2</v>
          </cell>
          <cell r="F8">
            <v>47</v>
          </cell>
          <cell r="G8" t="str">
            <v>שווי פלא</v>
          </cell>
          <cell r="H8">
            <v>85</v>
          </cell>
          <cell r="I8">
            <v>0</v>
          </cell>
          <cell r="J8" t="str">
            <v>הנהלה</v>
          </cell>
        </row>
        <row r="9">
          <cell r="A9" t="str">
            <v>רד סי אופטיקל נטוורק</v>
          </cell>
          <cell r="B9">
            <v>2004</v>
          </cell>
          <cell r="C9">
            <v>1</v>
          </cell>
          <cell r="D9" t="str">
            <v>בוקר יוסי</v>
          </cell>
          <cell r="E9">
            <v>2</v>
          </cell>
          <cell r="F9">
            <v>91</v>
          </cell>
          <cell r="G9" t="str">
            <v>זק.השתלמות</v>
          </cell>
          <cell r="H9">
            <v>881.69</v>
          </cell>
          <cell r="I9">
            <v>0</v>
          </cell>
          <cell r="J9" t="str">
            <v>הנהלה</v>
          </cell>
        </row>
        <row r="10">
          <cell r="A10" t="str">
            <v>רד סי אופטיקל נטוורק</v>
          </cell>
          <cell r="B10">
            <v>2004</v>
          </cell>
          <cell r="C10">
            <v>1</v>
          </cell>
          <cell r="D10" t="str">
            <v>בוקר יוסי</v>
          </cell>
          <cell r="E10">
            <v>3</v>
          </cell>
          <cell r="F10">
            <v>22</v>
          </cell>
          <cell r="G10" t="str">
            <v>שווי מתנות</v>
          </cell>
          <cell r="H10">
            <v>186.25</v>
          </cell>
          <cell r="I10">
            <v>0</v>
          </cell>
          <cell r="J10" t="str">
            <v>הנהלה</v>
          </cell>
        </row>
        <row r="11">
          <cell r="A11" t="str">
            <v>רד סי אופטיקל נטוורק</v>
          </cell>
          <cell r="B11">
            <v>2004</v>
          </cell>
          <cell r="C11">
            <v>1</v>
          </cell>
          <cell r="D11" t="str">
            <v>בוקר יוסי</v>
          </cell>
          <cell r="E11">
            <v>3</v>
          </cell>
          <cell r="F11">
            <v>24</v>
          </cell>
          <cell r="G11" t="str">
            <v>שוויארוחות</v>
          </cell>
          <cell r="H11">
            <v>409.5</v>
          </cell>
          <cell r="I11">
            <v>0.91</v>
          </cell>
          <cell r="J11" t="str">
            <v>הנהלה</v>
          </cell>
        </row>
        <row r="12">
          <cell r="A12" t="str">
            <v>רד סי אופטיקל נטוורק</v>
          </cell>
          <cell r="B12">
            <v>2004</v>
          </cell>
          <cell r="C12">
            <v>1</v>
          </cell>
          <cell r="D12" t="str">
            <v>בוקר יוסי</v>
          </cell>
          <cell r="E12">
            <v>3</v>
          </cell>
          <cell r="F12">
            <v>40</v>
          </cell>
          <cell r="G12" t="str">
            <v>רכב קב' 2</v>
          </cell>
          <cell r="H12">
            <v>980</v>
          </cell>
          <cell r="I12">
            <v>0</v>
          </cell>
          <cell r="J12" t="str">
            <v>הנהלה</v>
          </cell>
        </row>
        <row r="13">
          <cell r="A13" t="str">
            <v>רד סי אופטיקל נטוורק</v>
          </cell>
          <cell r="B13">
            <v>2004</v>
          </cell>
          <cell r="C13">
            <v>1</v>
          </cell>
          <cell r="D13" t="str">
            <v>בוקר יוסי</v>
          </cell>
          <cell r="E13">
            <v>3</v>
          </cell>
          <cell r="F13">
            <v>47</v>
          </cell>
          <cell r="G13" t="str">
            <v>שווי פלא</v>
          </cell>
          <cell r="H13">
            <v>85</v>
          </cell>
          <cell r="I13">
            <v>0</v>
          </cell>
          <cell r="J13" t="str">
            <v>הנהלה</v>
          </cell>
        </row>
        <row r="14">
          <cell r="A14" t="str">
            <v>רד סי אופטיקל נטוורק</v>
          </cell>
          <cell r="B14">
            <v>2004</v>
          </cell>
          <cell r="C14">
            <v>1</v>
          </cell>
          <cell r="D14" t="str">
            <v>בוקר יוסי</v>
          </cell>
          <cell r="E14">
            <v>3</v>
          </cell>
          <cell r="F14">
            <v>91</v>
          </cell>
          <cell r="G14" t="str">
            <v>זק.השתלמות</v>
          </cell>
          <cell r="H14">
            <v>858.29</v>
          </cell>
          <cell r="I14">
            <v>0</v>
          </cell>
          <cell r="J14" t="str">
            <v>הנהלה</v>
          </cell>
        </row>
        <row r="15">
          <cell r="A15" t="str">
            <v>רד סי אופטיקל נטוורק</v>
          </cell>
          <cell r="B15">
            <v>2004</v>
          </cell>
          <cell r="C15">
            <v>1</v>
          </cell>
          <cell r="D15" t="str">
            <v>בוקר יוסי</v>
          </cell>
          <cell r="E15">
            <v>4</v>
          </cell>
          <cell r="F15">
            <v>24</v>
          </cell>
          <cell r="G15" t="str">
            <v>שוויארוחות</v>
          </cell>
          <cell r="H15">
            <v>139.5</v>
          </cell>
          <cell r="I15">
            <v>0.31</v>
          </cell>
          <cell r="J15" t="str">
            <v>הנהלה</v>
          </cell>
        </row>
        <row r="16">
          <cell r="A16" t="str">
            <v>רד סי אופטיקל נטוורק</v>
          </cell>
          <cell r="B16">
            <v>2004</v>
          </cell>
          <cell r="C16">
            <v>1</v>
          </cell>
          <cell r="D16" t="str">
            <v>בוקר יוסי</v>
          </cell>
          <cell r="E16">
            <v>4</v>
          </cell>
          <cell r="F16">
            <v>40</v>
          </cell>
          <cell r="G16" t="str">
            <v>רכב קב' 2</v>
          </cell>
          <cell r="H16">
            <v>980</v>
          </cell>
          <cell r="I16">
            <v>0</v>
          </cell>
          <cell r="J16" t="str">
            <v>הנהלה</v>
          </cell>
        </row>
        <row r="17">
          <cell r="A17" t="str">
            <v>רד סי אופטיקל נטוורק</v>
          </cell>
          <cell r="B17">
            <v>2004</v>
          </cell>
          <cell r="C17">
            <v>1</v>
          </cell>
          <cell r="D17" t="str">
            <v>בוקר יוסי</v>
          </cell>
          <cell r="E17">
            <v>4</v>
          </cell>
          <cell r="F17">
            <v>47</v>
          </cell>
          <cell r="G17" t="str">
            <v>שווי פלא</v>
          </cell>
          <cell r="H17">
            <v>85</v>
          </cell>
          <cell r="I17">
            <v>0</v>
          </cell>
          <cell r="J17" t="str">
            <v>הנהלה</v>
          </cell>
        </row>
        <row r="18">
          <cell r="A18" t="str">
            <v>רד סי אופטיקל נטוורק</v>
          </cell>
          <cell r="B18">
            <v>2004</v>
          </cell>
          <cell r="C18">
            <v>1</v>
          </cell>
          <cell r="D18" t="str">
            <v>בוקר יוסי</v>
          </cell>
          <cell r="E18">
            <v>4</v>
          </cell>
          <cell r="F18">
            <v>91</v>
          </cell>
          <cell r="G18" t="str">
            <v>זק.השתלמות</v>
          </cell>
          <cell r="H18">
            <v>858.29</v>
          </cell>
          <cell r="I18">
            <v>0</v>
          </cell>
          <cell r="J18" t="str">
            <v>הנהלה</v>
          </cell>
        </row>
        <row r="19">
          <cell r="A19" t="str">
            <v>רד סי אופטיקל נטוורק</v>
          </cell>
          <cell r="B19">
            <v>2004</v>
          </cell>
          <cell r="C19">
            <v>1</v>
          </cell>
          <cell r="D19" t="str">
            <v>בוקר יוסי</v>
          </cell>
          <cell r="E19">
            <v>5</v>
          </cell>
          <cell r="F19">
            <v>24</v>
          </cell>
          <cell r="G19" t="str">
            <v>שוויארוחות</v>
          </cell>
          <cell r="H19">
            <v>450</v>
          </cell>
          <cell r="I19">
            <v>1</v>
          </cell>
          <cell r="J19" t="str">
            <v>הנהלה</v>
          </cell>
        </row>
        <row r="20">
          <cell r="A20" t="str">
            <v>רד סי אופטיקל נטוורק</v>
          </cell>
          <cell r="B20">
            <v>2004</v>
          </cell>
          <cell r="C20">
            <v>1</v>
          </cell>
          <cell r="D20" t="str">
            <v>בוקר יוסי</v>
          </cell>
          <cell r="E20">
            <v>5</v>
          </cell>
          <cell r="F20">
            <v>40</v>
          </cell>
          <cell r="G20" t="str">
            <v>רכב קב' 2</v>
          </cell>
          <cell r="H20">
            <v>980</v>
          </cell>
          <cell r="I20">
            <v>0</v>
          </cell>
          <cell r="J20" t="str">
            <v>הנהלה</v>
          </cell>
        </row>
        <row r="21">
          <cell r="A21" t="str">
            <v>רד סי אופטיקל נטוורק</v>
          </cell>
          <cell r="B21">
            <v>2004</v>
          </cell>
          <cell r="C21">
            <v>1</v>
          </cell>
          <cell r="D21" t="str">
            <v>בוקר יוסי</v>
          </cell>
          <cell r="E21">
            <v>5</v>
          </cell>
          <cell r="F21">
            <v>47</v>
          </cell>
          <cell r="G21" t="str">
            <v>שווי פלא</v>
          </cell>
          <cell r="H21">
            <v>85</v>
          </cell>
          <cell r="I21">
            <v>0</v>
          </cell>
          <cell r="J21" t="str">
            <v>הנהלה</v>
          </cell>
        </row>
        <row r="22">
          <cell r="A22" t="str">
            <v>רד סי אופטיקל נטוורק</v>
          </cell>
          <cell r="B22">
            <v>2004</v>
          </cell>
          <cell r="C22">
            <v>1</v>
          </cell>
          <cell r="D22" t="str">
            <v>בוקר יוסי</v>
          </cell>
          <cell r="E22">
            <v>5</v>
          </cell>
          <cell r="F22">
            <v>91</v>
          </cell>
          <cell r="G22" t="str">
            <v>זק.השתלמות</v>
          </cell>
          <cell r="H22">
            <v>858.29</v>
          </cell>
          <cell r="I22">
            <v>0</v>
          </cell>
          <cell r="J22" t="str">
            <v>הנהלה</v>
          </cell>
        </row>
        <row r="23">
          <cell r="A23" t="str">
            <v>רד סי אופטיקל נטוורק</v>
          </cell>
          <cell r="B23">
            <v>2004</v>
          </cell>
          <cell r="C23">
            <v>1</v>
          </cell>
          <cell r="D23" t="str">
            <v>בוקר יוסי</v>
          </cell>
          <cell r="E23">
            <v>6</v>
          </cell>
          <cell r="F23">
            <v>24</v>
          </cell>
          <cell r="G23" t="str">
            <v>שוויארוחות</v>
          </cell>
          <cell r="H23">
            <v>450</v>
          </cell>
          <cell r="I23">
            <v>1</v>
          </cell>
          <cell r="J23" t="str">
            <v>הנהלה</v>
          </cell>
        </row>
        <row r="24">
          <cell r="A24" t="str">
            <v>רד סי אופטיקל נטוורק</v>
          </cell>
          <cell r="B24">
            <v>2004</v>
          </cell>
          <cell r="C24">
            <v>1</v>
          </cell>
          <cell r="D24" t="str">
            <v>בוקר יוסי</v>
          </cell>
          <cell r="E24">
            <v>6</v>
          </cell>
          <cell r="F24">
            <v>40</v>
          </cell>
          <cell r="G24" t="str">
            <v>רכב קב' 2</v>
          </cell>
          <cell r="H24">
            <v>980</v>
          </cell>
          <cell r="I24">
            <v>0</v>
          </cell>
          <cell r="J24" t="str">
            <v>הנהלה</v>
          </cell>
        </row>
        <row r="25">
          <cell r="A25" t="str">
            <v>רד סי אופטיקל נטוורק</v>
          </cell>
          <cell r="B25">
            <v>2004</v>
          </cell>
          <cell r="C25">
            <v>1</v>
          </cell>
          <cell r="D25" t="str">
            <v>בוקר יוסי</v>
          </cell>
          <cell r="E25">
            <v>6</v>
          </cell>
          <cell r="F25">
            <v>47</v>
          </cell>
          <cell r="G25" t="str">
            <v>שווי פלא</v>
          </cell>
          <cell r="H25">
            <v>85</v>
          </cell>
          <cell r="I25">
            <v>0</v>
          </cell>
          <cell r="J25" t="str">
            <v>הנהלה</v>
          </cell>
        </row>
        <row r="26">
          <cell r="A26" t="str">
            <v>רד סי אופטיקל נטוורק</v>
          </cell>
          <cell r="B26">
            <v>2004</v>
          </cell>
          <cell r="C26">
            <v>1</v>
          </cell>
          <cell r="D26" t="str">
            <v>בוקר יוסי</v>
          </cell>
          <cell r="E26">
            <v>6</v>
          </cell>
          <cell r="F26">
            <v>91</v>
          </cell>
          <cell r="G26" t="str">
            <v>זק.השתלמות</v>
          </cell>
          <cell r="H26">
            <v>858.29</v>
          </cell>
          <cell r="I26">
            <v>0</v>
          </cell>
          <cell r="J26" t="str">
            <v>הנהלה</v>
          </cell>
        </row>
        <row r="27">
          <cell r="A27" t="str">
            <v>רד סי אופטיקל נטוורק</v>
          </cell>
          <cell r="B27">
            <v>2004</v>
          </cell>
          <cell r="C27">
            <v>1</v>
          </cell>
          <cell r="D27" t="str">
            <v>בוקר יוסי</v>
          </cell>
          <cell r="E27">
            <v>7</v>
          </cell>
          <cell r="F27">
            <v>24</v>
          </cell>
          <cell r="G27" t="str">
            <v>שוויארוחות</v>
          </cell>
          <cell r="H27">
            <v>450</v>
          </cell>
          <cell r="I27">
            <v>1</v>
          </cell>
          <cell r="J27" t="str">
            <v>הנהלה</v>
          </cell>
        </row>
        <row r="28">
          <cell r="A28" t="str">
            <v>רד סי אופטיקל נטוורק</v>
          </cell>
          <cell r="B28">
            <v>2004</v>
          </cell>
          <cell r="C28">
            <v>1</v>
          </cell>
          <cell r="D28" t="str">
            <v>בוקר יוסי</v>
          </cell>
          <cell r="E28">
            <v>7</v>
          </cell>
          <cell r="F28">
            <v>40</v>
          </cell>
          <cell r="G28" t="str">
            <v>רכב קב' 2</v>
          </cell>
          <cell r="H28">
            <v>980</v>
          </cell>
          <cell r="I28">
            <v>0</v>
          </cell>
          <cell r="J28" t="str">
            <v>הנהלה</v>
          </cell>
        </row>
        <row r="29">
          <cell r="A29" t="str">
            <v>רד סי אופטיקל נטוורק</v>
          </cell>
          <cell r="B29">
            <v>2004</v>
          </cell>
          <cell r="C29">
            <v>1</v>
          </cell>
          <cell r="D29" t="str">
            <v>בוקר יוסי</v>
          </cell>
          <cell r="E29">
            <v>7</v>
          </cell>
          <cell r="F29">
            <v>47</v>
          </cell>
          <cell r="G29" t="str">
            <v>שווי פלא</v>
          </cell>
          <cell r="H29">
            <v>85</v>
          </cell>
          <cell r="I29">
            <v>0</v>
          </cell>
          <cell r="J29" t="str">
            <v>הנהלה</v>
          </cell>
        </row>
        <row r="30">
          <cell r="A30" t="str">
            <v>רד סי אופטיקל נטוורק</v>
          </cell>
          <cell r="B30">
            <v>2004</v>
          </cell>
          <cell r="C30">
            <v>1</v>
          </cell>
          <cell r="D30" t="str">
            <v>בוקר יוסי</v>
          </cell>
          <cell r="E30">
            <v>7</v>
          </cell>
          <cell r="F30">
            <v>91</v>
          </cell>
          <cell r="G30" t="str">
            <v>זק.השתלמות</v>
          </cell>
          <cell r="H30">
            <v>9273.89</v>
          </cell>
          <cell r="I30">
            <v>0</v>
          </cell>
          <cell r="J30" t="str">
            <v>הנהלה</v>
          </cell>
        </row>
        <row r="31">
          <cell r="A31" t="str">
            <v>רד סי אופטיקל נטוורק</v>
          </cell>
          <cell r="B31">
            <v>2004</v>
          </cell>
          <cell r="C31">
            <v>1</v>
          </cell>
          <cell r="D31" t="str">
            <v>בוקר יוסי</v>
          </cell>
          <cell r="E31">
            <v>7</v>
          </cell>
          <cell r="F31">
            <v>93</v>
          </cell>
          <cell r="G31" t="str">
            <v>זק.תגמולים</v>
          </cell>
          <cell r="H31">
            <v>3915</v>
          </cell>
          <cell r="I31">
            <v>0</v>
          </cell>
          <cell r="J31" t="str">
            <v>הנהלה</v>
          </cell>
        </row>
        <row r="32">
          <cell r="A32" t="str">
            <v>רד סי אופטיקל נטוורק</v>
          </cell>
          <cell r="B32">
            <v>2004</v>
          </cell>
          <cell r="C32">
            <v>1</v>
          </cell>
          <cell r="D32" t="str">
            <v>בוקר יוסי</v>
          </cell>
          <cell r="E32">
            <v>8</v>
          </cell>
          <cell r="F32">
            <v>24</v>
          </cell>
          <cell r="G32" t="str">
            <v>שוויארוחות</v>
          </cell>
          <cell r="H32">
            <v>483</v>
          </cell>
          <cell r="I32">
            <v>23</v>
          </cell>
          <cell r="J32" t="str">
            <v>הנהלה</v>
          </cell>
        </row>
        <row r="33">
          <cell r="A33" t="str">
            <v>רד סי אופטיקל נטוורק</v>
          </cell>
          <cell r="B33">
            <v>2004</v>
          </cell>
          <cell r="C33">
            <v>1</v>
          </cell>
          <cell r="D33" t="str">
            <v>בוקר יוסי</v>
          </cell>
          <cell r="E33">
            <v>8</v>
          </cell>
          <cell r="F33">
            <v>40</v>
          </cell>
          <cell r="G33" t="str">
            <v>רכב קב' 2</v>
          </cell>
          <cell r="H33">
            <v>980</v>
          </cell>
          <cell r="I33">
            <v>0</v>
          </cell>
          <cell r="J33" t="str">
            <v>הנהלה</v>
          </cell>
        </row>
        <row r="34">
          <cell r="A34" t="str">
            <v>רד סי אופטיקל נטוורק</v>
          </cell>
          <cell r="B34">
            <v>2004</v>
          </cell>
          <cell r="C34">
            <v>1</v>
          </cell>
          <cell r="D34" t="str">
            <v>בוקר יוסי</v>
          </cell>
          <cell r="E34">
            <v>8</v>
          </cell>
          <cell r="F34">
            <v>47</v>
          </cell>
          <cell r="G34" t="str">
            <v>שווי פלא</v>
          </cell>
          <cell r="H34">
            <v>85</v>
          </cell>
          <cell r="I34">
            <v>0</v>
          </cell>
          <cell r="J34" t="str">
            <v>הנהלה</v>
          </cell>
        </row>
        <row r="35">
          <cell r="A35" t="str">
            <v>רד סי אופטיקל נטוורק</v>
          </cell>
          <cell r="B35">
            <v>2004</v>
          </cell>
          <cell r="C35">
            <v>1</v>
          </cell>
          <cell r="D35" t="str">
            <v>בוקר יוסי</v>
          </cell>
          <cell r="E35">
            <v>8</v>
          </cell>
          <cell r="F35">
            <v>91</v>
          </cell>
          <cell r="G35" t="str">
            <v>זק.השתלמות</v>
          </cell>
          <cell r="H35">
            <v>1472.79</v>
          </cell>
          <cell r="I35">
            <v>0</v>
          </cell>
          <cell r="J35" t="str">
            <v>הנהלה</v>
          </cell>
        </row>
        <row r="36">
          <cell r="A36" t="str">
            <v>רד סי אופטיקל נטוורק</v>
          </cell>
          <cell r="B36">
            <v>2004</v>
          </cell>
          <cell r="C36">
            <v>1</v>
          </cell>
          <cell r="D36" t="str">
            <v>בוקר יוסי</v>
          </cell>
          <cell r="E36">
            <v>8</v>
          </cell>
          <cell r="F36">
            <v>93</v>
          </cell>
          <cell r="G36" t="str">
            <v>זק.תגמולים</v>
          </cell>
          <cell r="H36">
            <v>167.45</v>
          </cell>
          <cell r="I36">
            <v>0</v>
          </cell>
          <cell r="J36" t="str">
            <v>הנהלה</v>
          </cell>
        </row>
        <row r="37">
          <cell r="A37" t="str">
            <v>רד סי אופטיקל נטוורק</v>
          </cell>
          <cell r="B37">
            <v>2004</v>
          </cell>
          <cell r="C37">
            <v>1</v>
          </cell>
          <cell r="D37" t="str">
            <v>בוקר יוסי</v>
          </cell>
          <cell r="E37">
            <v>9</v>
          </cell>
          <cell r="F37">
            <v>22</v>
          </cell>
          <cell r="G37" t="str">
            <v>שווי מתנות</v>
          </cell>
          <cell r="H37">
            <v>459.25</v>
          </cell>
          <cell r="I37">
            <v>0</v>
          </cell>
          <cell r="J37" t="str">
            <v>הנהלה</v>
          </cell>
        </row>
        <row r="38">
          <cell r="A38" t="str">
            <v>רד סי אופטיקל נטוורק</v>
          </cell>
          <cell r="B38">
            <v>2004</v>
          </cell>
          <cell r="C38">
            <v>1</v>
          </cell>
          <cell r="D38" t="str">
            <v>בוקר יוסי</v>
          </cell>
          <cell r="E38">
            <v>9</v>
          </cell>
          <cell r="F38">
            <v>24</v>
          </cell>
          <cell r="G38" t="str">
            <v>שוויארוחות</v>
          </cell>
          <cell r="H38">
            <v>378</v>
          </cell>
          <cell r="I38">
            <v>18</v>
          </cell>
          <cell r="J38" t="str">
            <v>הנהלה</v>
          </cell>
        </row>
        <row r="39">
          <cell r="A39" t="str">
            <v>רד סי אופטיקל נטוורק</v>
          </cell>
          <cell r="B39">
            <v>2004</v>
          </cell>
          <cell r="C39">
            <v>1</v>
          </cell>
          <cell r="D39" t="str">
            <v>בוקר יוסי</v>
          </cell>
          <cell r="E39">
            <v>9</v>
          </cell>
          <cell r="F39">
            <v>40</v>
          </cell>
          <cell r="G39" t="str">
            <v>רכב קב' 2</v>
          </cell>
          <cell r="H39">
            <v>980</v>
          </cell>
          <cell r="I39">
            <v>0</v>
          </cell>
          <cell r="J39" t="str">
            <v>הנהלה</v>
          </cell>
        </row>
        <row r="40">
          <cell r="A40" t="str">
            <v>רד סי אופטיקל נטוורק</v>
          </cell>
          <cell r="B40">
            <v>2004</v>
          </cell>
          <cell r="C40">
            <v>1</v>
          </cell>
          <cell r="D40" t="str">
            <v>בוקר יוסי</v>
          </cell>
          <cell r="E40">
            <v>9</v>
          </cell>
          <cell r="F40">
            <v>47</v>
          </cell>
          <cell r="G40" t="str">
            <v>שווי פלא</v>
          </cell>
          <cell r="H40">
            <v>85</v>
          </cell>
          <cell r="I40">
            <v>0</v>
          </cell>
          <cell r="J40" t="str">
            <v>הנהלה</v>
          </cell>
        </row>
        <row r="41">
          <cell r="A41" t="str">
            <v>רד סי אופטיקל נטוורק</v>
          </cell>
          <cell r="B41">
            <v>2004</v>
          </cell>
          <cell r="C41">
            <v>1</v>
          </cell>
          <cell r="D41" t="str">
            <v>בוקר יוסי</v>
          </cell>
          <cell r="E41">
            <v>9</v>
          </cell>
          <cell r="F41">
            <v>91</v>
          </cell>
          <cell r="G41" t="str">
            <v>זק.השתלמות</v>
          </cell>
          <cell r="H41">
            <v>858.29</v>
          </cell>
          <cell r="I41">
            <v>0</v>
          </cell>
          <cell r="J41" t="str">
            <v>הנהלה</v>
          </cell>
        </row>
        <row r="42">
          <cell r="A42" t="str">
            <v>רד סי אופטיקל נטוורק</v>
          </cell>
          <cell r="B42">
            <v>2004</v>
          </cell>
          <cell r="C42">
            <v>1</v>
          </cell>
          <cell r="D42" t="str">
            <v>בוקר יוסי</v>
          </cell>
          <cell r="E42">
            <v>9</v>
          </cell>
          <cell r="F42">
            <v>93</v>
          </cell>
          <cell r="G42" t="str">
            <v>זק.תגמולים</v>
          </cell>
          <cell r="H42">
            <v>-242.2</v>
          </cell>
          <cell r="I42">
            <v>0</v>
          </cell>
          <cell r="J42" t="str">
            <v>הנהלה</v>
          </cell>
        </row>
        <row r="43">
          <cell r="A43" t="str">
            <v>רד סי אופטיקל נטוורק</v>
          </cell>
          <cell r="B43">
            <v>2004</v>
          </cell>
          <cell r="C43">
            <v>1</v>
          </cell>
          <cell r="D43" t="str">
            <v>בוקר יוסי</v>
          </cell>
          <cell r="E43">
            <v>10</v>
          </cell>
          <cell r="F43">
            <v>24</v>
          </cell>
          <cell r="G43" t="str">
            <v>שוויארוחות</v>
          </cell>
          <cell r="H43">
            <v>399</v>
          </cell>
          <cell r="I43">
            <v>19</v>
          </cell>
          <cell r="J43" t="str">
            <v>הנהלה</v>
          </cell>
        </row>
        <row r="44">
          <cell r="A44" t="str">
            <v>רד סי אופטיקל נטוורק</v>
          </cell>
          <cell r="B44">
            <v>2004</v>
          </cell>
          <cell r="C44">
            <v>1</v>
          </cell>
          <cell r="D44" t="str">
            <v>בוקר יוסי</v>
          </cell>
          <cell r="E44">
            <v>10</v>
          </cell>
          <cell r="F44">
            <v>40</v>
          </cell>
          <cell r="G44" t="str">
            <v>רכב קב' 2</v>
          </cell>
          <cell r="H44">
            <v>980</v>
          </cell>
          <cell r="I44">
            <v>0</v>
          </cell>
          <cell r="J44" t="str">
            <v>הנהלה</v>
          </cell>
        </row>
        <row r="45">
          <cell r="A45" t="str">
            <v>רד סי אופטיקל נטוורק</v>
          </cell>
          <cell r="B45">
            <v>2004</v>
          </cell>
          <cell r="C45">
            <v>1</v>
          </cell>
          <cell r="D45" t="str">
            <v>בוקר יוסי</v>
          </cell>
          <cell r="E45">
            <v>10</v>
          </cell>
          <cell r="F45">
            <v>47</v>
          </cell>
          <cell r="G45" t="str">
            <v>שווי פלא</v>
          </cell>
          <cell r="H45">
            <v>85</v>
          </cell>
          <cell r="I45">
            <v>0</v>
          </cell>
          <cell r="J45" t="str">
            <v>הנהלה</v>
          </cell>
        </row>
        <row r="46">
          <cell r="A46" t="str">
            <v>רד סי אופטיקל נטוורק</v>
          </cell>
          <cell r="B46">
            <v>2004</v>
          </cell>
          <cell r="C46">
            <v>1</v>
          </cell>
          <cell r="D46" t="str">
            <v>בוקר יוסי</v>
          </cell>
          <cell r="E46">
            <v>10</v>
          </cell>
          <cell r="F46">
            <v>91</v>
          </cell>
          <cell r="G46" t="str">
            <v>זק.השתלמות</v>
          </cell>
          <cell r="H46">
            <v>2377.5</v>
          </cell>
          <cell r="I46">
            <v>0</v>
          </cell>
          <cell r="J46" t="str">
            <v>הנהלה</v>
          </cell>
        </row>
        <row r="47">
          <cell r="A47" t="str">
            <v>רד סי אופטיקל נטוורק</v>
          </cell>
          <cell r="B47">
            <v>2004</v>
          </cell>
          <cell r="C47">
            <v>1</v>
          </cell>
          <cell r="D47" t="str">
            <v>בוקר יוסי</v>
          </cell>
          <cell r="E47">
            <v>10</v>
          </cell>
          <cell r="F47">
            <v>93</v>
          </cell>
          <cell r="G47" t="str">
            <v>זק.תגמולים</v>
          </cell>
          <cell r="H47">
            <v>-242.2</v>
          </cell>
          <cell r="I47">
            <v>0</v>
          </cell>
          <cell r="J47" t="str">
            <v>הנהלה</v>
          </cell>
        </row>
        <row r="48">
          <cell r="A48" t="str">
            <v>רד סי אופטיקל נטוורק</v>
          </cell>
          <cell r="B48">
            <v>2004</v>
          </cell>
          <cell r="C48">
            <v>1</v>
          </cell>
          <cell r="D48" t="str">
            <v>בוקר יוסי</v>
          </cell>
          <cell r="E48">
            <v>11</v>
          </cell>
          <cell r="F48">
            <v>24</v>
          </cell>
          <cell r="G48" t="str">
            <v>שוויארוחות</v>
          </cell>
          <cell r="H48">
            <v>441</v>
          </cell>
          <cell r="I48">
            <v>21</v>
          </cell>
          <cell r="J48" t="str">
            <v>הנהלה</v>
          </cell>
        </row>
        <row r="49">
          <cell r="A49" t="str">
            <v>רד סי אופטיקל נטוורק</v>
          </cell>
          <cell r="B49">
            <v>2004</v>
          </cell>
          <cell r="C49">
            <v>1</v>
          </cell>
          <cell r="D49" t="str">
            <v>בוקר יוסי</v>
          </cell>
          <cell r="E49">
            <v>11</v>
          </cell>
          <cell r="F49">
            <v>40</v>
          </cell>
          <cell r="G49" t="str">
            <v>רכב קב' 2</v>
          </cell>
          <cell r="H49">
            <v>980</v>
          </cell>
          <cell r="I49">
            <v>0</v>
          </cell>
          <cell r="J49" t="str">
            <v>הנהלה</v>
          </cell>
        </row>
        <row r="50">
          <cell r="A50" t="str">
            <v>רד סי אופטיקל נטוורק</v>
          </cell>
          <cell r="B50">
            <v>2004</v>
          </cell>
          <cell r="C50">
            <v>1</v>
          </cell>
          <cell r="D50" t="str">
            <v>בוקר יוסי</v>
          </cell>
          <cell r="E50">
            <v>11</v>
          </cell>
          <cell r="F50">
            <v>47</v>
          </cell>
          <cell r="G50" t="str">
            <v>שווי פלא</v>
          </cell>
          <cell r="H50">
            <v>85</v>
          </cell>
          <cell r="I50">
            <v>0</v>
          </cell>
          <cell r="J50" t="str">
            <v>הנהלה</v>
          </cell>
        </row>
        <row r="51">
          <cell r="A51" t="str">
            <v>רד סי אופטיקל נטוורק</v>
          </cell>
          <cell r="B51">
            <v>2004</v>
          </cell>
          <cell r="C51">
            <v>1</v>
          </cell>
          <cell r="D51" t="str">
            <v>בוקר יוסי</v>
          </cell>
          <cell r="E51">
            <v>11</v>
          </cell>
          <cell r="F51">
            <v>91</v>
          </cell>
          <cell r="G51" t="str">
            <v>זק.השתלמות</v>
          </cell>
          <cell r="H51">
            <v>1234.5</v>
          </cell>
          <cell r="I51">
            <v>0</v>
          </cell>
          <cell r="J51" t="str">
            <v>הנהלה</v>
          </cell>
        </row>
        <row r="52">
          <cell r="A52" t="str">
            <v>רד סי אופטיקל נטוורק</v>
          </cell>
          <cell r="B52">
            <v>2004</v>
          </cell>
          <cell r="C52">
            <v>1</v>
          </cell>
          <cell r="D52" t="str">
            <v>בוקר יוסי</v>
          </cell>
          <cell r="E52">
            <v>11</v>
          </cell>
          <cell r="F52">
            <v>93</v>
          </cell>
          <cell r="G52" t="str">
            <v>זק.תגמולים</v>
          </cell>
          <cell r="H52">
            <v>-242.2</v>
          </cell>
          <cell r="I52">
            <v>0</v>
          </cell>
          <cell r="J52" t="str">
            <v>הנהלה</v>
          </cell>
        </row>
        <row r="53">
          <cell r="A53" t="str">
            <v>רד סי אופטיקל נטוורק</v>
          </cell>
          <cell r="B53">
            <v>2004</v>
          </cell>
          <cell r="C53">
            <v>1</v>
          </cell>
          <cell r="D53" t="str">
            <v>בוקר יוסי</v>
          </cell>
          <cell r="E53">
            <v>12</v>
          </cell>
          <cell r="F53">
            <v>22</v>
          </cell>
          <cell r="G53" t="str">
            <v>שווי מתנות</v>
          </cell>
          <cell r="H53">
            <v>0</v>
          </cell>
          <cell r="I53">
            <v>0</v>
          </cell>
          <cell r="J53" t="str">
            <v>הנהלה</v>
          </cell>
        </row>
        <row r="54">
          <cell r="A54" t="str">
            <v>רד סי אופטיקל נטוורק</v>
          </cell>
          <cell r="B54">
            <v>2004</v>
          </cell>
          <cell r="C54">
            <v>1</v>
          </cell>
          <cell r="D54" t="str">
            <v>בוקר יוסי</v>
          </cell>
          <cell r="E54">
            <v>12</v>
          </cell>
          <cell r="F54">
            <v>24</v>
          </cell>
          <cell r="G54" t="str">
            <v>שוויארוחות</v>
          </cell>
          <cell r="H54">
            <v>462</v>
          </cell>
          <cell r="I54">
            <v>22</v>
          </cell>
          <cell r="J54" t="str">
            <v>הנהלה</v>
          </cell>
        </row>
        <row r="55">
          <cell r="A55" t="str">
            <v>רד סי אופטיקל נטוורק</v>
          </cell>
          <cell r="B55">
            <v>2004</v>
          </cell>
          <cell r="C55">
            <v>1</v>
          </cell>
          <cell r="D55" t="str">
            <v>בוקר יוסי</v>
          </cell>
          <cell r="E55">
            <v>12</v>
          </cell>
          <cell r="F55">
            <v>40</v>
          </cell>
          <cell r="G55" t="str">
            <v>רכב קב' 2</v>
          </cell>
          <cell r="H55">
            <v>980</v>
          </cell>
          <cell r="I55">
            <v>0</v>
          </cell>
          <cell r="J55" t="str">
            <v>הנהלה</v>
          </cell>
        </row>
        <row r="56">
          <cell r="A56" t="str">
            <v>רד סי אופטיקל נטוורק</v>
          </cell>
          <cell r="B56">
            <v>2004</v>
          </cell>
          <cell r="C56">
            <v>1</v>
          </cell>
          <cell r="D56" t="str">
            <v>בוקר יוסי</v>
          </cell>
          <cell r="E56">
            <v>12</v>
          </cell>
          <cell r="F56">
            <v>47</v>
          </cell>
          <cell r="G56" t="str">
            <v>שווי פלא</v>
          </cell>
          <cell r="H56">
            <v>85</v>
          </cell>
          <cell r="I56">
            <v>0</v>
          </cell>
          <cell r="J56" t="str">
            <v>הנהלה</v>
          </cell>
        </row>
        <row r="57">
          <cell r="A57" t="str">
            <v>רד סי אופטיקל נטוורק</v>
          </cell>
          <cell r="B57">
            <v>2004</v>
          </cell>
          <cell r="C57">
            <v>1</v>
          </cell>
          <cell r="D57" t="str">
            <v>בוקר יוסי</v>
          </cell>
          <cell r="E57">
            <v>12</v>
          </cell>
          <cell r="F57">
            <v>91</v>
          </cell>
          <cell r="G57" t="str">
            <v>זק.השתלמות</v>
          </cell>
          <cell r="H57">
            <v>1234.5</v>
          </cell>
          <cell r="I57">
            <v>0</v>
          </cell>
          <cell r="J57" t="str">
            <v>הנהלה</v>
          </cell>
        </row>
        <row r="58">
          <cell r="A58" t="str">
            <v>רד סי אופטיקל נטוורק</v>
          </cell>
          <cell r="B58">
            <v>2004</v>
          </cell>
          <cell r="C58">
            <v>1</v>
          </cell>
          <cell r="D58" t="str">
            <v>בוקר יוסי</v>
          </cell>
          <cell r="E58">
            <v>12</v>
          </cell>
          <cell r="F58">
            <v>93</v>
          </cell>
          <cell r="G58" t="str">
            <v>זק.תגמולים</v>
          </cell>
          <cell r="H58">
            <v>-242.2</v>
          </cell>
          <cell r="I58">
            <v>0</v>
          </cell>
          <cell r="J58" t="str">
            <v>הנהלה</v>
          </cell>
        </row>
        <row r="59">
          <cell r="A59" t="str">
            <v>רד סי אופטיקל נטוורק</v>
          </cell>
          <cell r="B59">
            <v>2004</v>
          </cell>
          <cell r="C59">
            <v>2</v>
          </cell>
          <cell r="D59" t="str">
            <v>גרא אורי</v>
          </cell>
          <cell r="E59">
            <v>1</v>
          </cell>
          <cell r="F59">
            <v>24</v>
          </cell>
          <cell r="G59" t="str">
            <v>שוויארוחות</v>
          </cell>
          <cell r="H59">
            <v>319.5</v>
          </cell>
          <cell r="I59">
            <v>0.71</v>
          </cell>
          <cell r="J59" t="str">
            <v>מו"פ</v>
          </cell>
        </row>
        <row r="60">
          <cell r="A60" t="str">
            <v>רד סי אופטיקל נטוורק</v>
          </cell>
          <cell r="B60">
            <v>2004</v>
          </cell>
          <cell r="C60">
            <v>2</v>
          </cell>
          <cell r="D60" t="str">
            <v>גרא אורי</v>
          </cell>
          <cell r="E60">
            <v>1</v>
          </cell>
          <cell r="F60">
            <v>40</v>
          </cell>
          <cell r="G60" t="str">
            <v>רכב קב' 2</v>
          </cell>
          <cell r="H60">
            <v>980</v>
          </cell>
          <cell r="I60">
            <v>0</v>
          </cell>
          <cell r="J60" t="str">
            <v>מו"פ</v>
          </cell>
        </row>
        <row r="61">
          <cell r="A61" t="str">
            <v>רד סי אופטיקל נטוורק</v>
          </cell>
          <cell r="B61">
            <v>2004</v>
          </cell>
          <cell r="C61">
            <v>2</v>
          </cell>
          <cell r="D61" t="str">
            <v>גרא אורי</v>
          </cell>
          <cell r="E61">
            <v>1</v>
          </cell>
          <cell r="F61">
            <v>47</v>
          </cell>
          <cell r="G61" t="str">
            <v>שווי פלא</v>
          </cell>
          <cell r="H61">
            <v>85</v>
          </cell>
          <cell r="I61">
            <v>0</v>
          </cell>
          <cell r="J61" t="str">
            <v>מו"פ</v>
          </cell>
        </row>
        <row r="62">
          <cell r="A62" t="str">
            <v>רד סי אופטיקל נטוורק</v>
          </cell>
          <cell r="B62">
            <v>2004</v>
          </cell>
          <cell r="C62">
            <v>2</v>
          </cell>
          <cell r="D62" t="str">
            <v>גרא אורי</v>
          </cell>
          <cell r="E62">
            <v>1</v>
          </cell>
          <cell r="F62">
            <v>91</v>
          </cell>
          <cell r="G62" t="str">
            <v>זק.השתלמות</v>
          </cell>
          <cell r="H62">
            <v>506.69</v>
          </cell>
          <cell r="I62">
            <v>0</v>
          </cell>
          <cell r="J62" t="str">
            <v>מו"פ</v>
          </cell>
        </row>
        <row r="63">
          <cell r="A63" t="str">
            <v>רד סי אופטיקל נטוורק</v>
          </cell>
          <cell r="B63">
            <v>2004</v>
          </cell>
          <cell r="C63">
            <v>2</v>
          </cell>
          <cell r="D63" t="str">
            <v>גרא אורי</v>
          </cell>
          <cell r="E63">
            <v>2</v>
          </cell>
          <cell r="F63">
            <v>24</v>
          </cell>
          <cell r="G63" t="str">
            <v>שוויארוחות</v>
          </cell>
          <cell r="H63">
            <v>301.5</v>
          </cell>
          <cell r="I63">
            <v>0.67</v>
          </cell>
          <cell r="J63" t="str">
            <v>מו"פ</v>
          </cell>
        </row>
        <row r="64">
          <cell r="A64" t="str">
            <v>רד סי אופטיקל נטוורק</v>
          </cell>
          <cell r="B64">
            <v>2004</v>
          </cell>
          <cell r="C64">
            <v>2</v>
          </cell>
          <cell r="D64" t="str">
            <v>גרא אורי</v>
          </cell>
          <cell r="E64">
            <v>2</v>
          </cell>
          <cell r="F64">
            <v>40</v>
          </cell>
          <cell r="G64" t="str">
            <v>רכב קב' 2</v>
          </cell>
          <cell r="H64">
            <v>980</v>
          </cell>
          <cell r="I64">
            <v>0</v>
          </cell>
          <cell r="J64" t="str">
            <v>מו"פ</v>
          </cell>
        </row>
        <row r="65">
          <cell r="A65" t="str">
            <v>רד סי אופטיקל נטוורק</v>
          </cell>
          <cell r="B65">
            <v>2004</v>
          </cell>
          <cell r="C65">
            <v>2</v>
          </cell>
          <cell r="D65" t="str">
            <v>גרא אורי</v>
          </cell>
          <cell r="E65">
            <v>2</v>
          </cell>
          <cell r="F65">
            <v>47</v>
          </cell>
          <cell r="G65" t="str">
            <v>שווי פלא</v>
          </cell>
          <cell r="H65">
            <v>85</v>
          </cell>
          <cell r="I65">
            <v>0</v>
          </cell>
          <cell r="J65" t="str">
            <v>מו"פ</v>
          </cell>
        </row>
        <row r="66">
          <cell r="A66" t="str">
            <v>רד סי אופטיקל נטוורק</v>
          </cell>
          <cell r="B66">
            <v>2004</v>
          </cell>
          <cell r="C66">
            <v>2</v>
          </cell>
          <cell r="D66" t="str">
            <v>גרא אורי</v>
          </cell>
          <cell r="E66">
            <v>2</v>
          </cell>
          <cell r="F66">
            <v>91</v>
          </cell>
          <cell r="G66" t="str">
            <v>זק.השתלמות</v>
          </cell>
          <cell r="H66">
            <v>506.69</v>
          </cell>
          <cell r="I66">
            <v>0</v>
          </cell>
          <cell r="J66" t="str">
            <v>מו"פ</v>
          </cell>
        </row>
        <row r="67">
          <cell r="A67" t="str">
            <v>רד סי אופטיקל נטוורק</v>
          </cell>
          <cell r="B67">
            <v>2004</v>
          </cell>
          <cell r="C67">
            <v>2</v>
          </cell>
          <cell r="D67" t="str">
            <v>גרא אורי</v>
          </cell>
          <cell r="E67">
            <v>3</v>
          </cell>
          <cell r="F67">
            <v>22</v>
          </cell>
          <cell r="G67" t="str">
            <v>שווי מתנות</v>
          </cell>
          <cell r="H67">
            <v>186.25</v>
          </cell>
          <cell r="I67">
            <v>0</v>
          </cell>
          <cell r="J67" t="str">
            <v>מו"פ</v>
          </cell>
        </row>
        <row r="68">
          <cell r="A68" t="str">
            <v>רד סי אופטיקל נטוורק</v>
          </cell>
          <cell r="B68">
            <v>2004</v>
          </cell>
          <cell r="C68">
            <v>2</v>
          </cell>
          <cell r="D68" t="str">
            <v>גרא אורי</v>
          </cell>
          <cell r="E68">
            <v>3</v>
          </cell>
          <cell r="F68">
            <v>24</v>
          </cell>
          <cell r="G68" t="str">
            <v>שוויארוחות</v>
          </cell>
          <cell r="H68">
            <v>450</v>
          </cell>
          <cell r="I68">
            <v>1</v>
          </cell>
          <cell r="J68" t="str">
            <v>מו"פ</v>
          </cell>
        </row>
        <row r="69">
          <cell r="A69" t="str">
            <v>רד סי אופטיקל נטוורק</v>
          </cell>
          <cell r="B69">
            <v>2004</v>
          </cell>
          <cell r="C69">
            <v>2</v>
          </cell>
          <cell r="D69" t="str">
            <v>גרא אורי</v>
          </cell>
          <cell r="E69">
            <v>3</v>
          </cell>
          <cell r="F69">
            <v>40</v>
          </cell>
          <cell r="G69" t="str">
            <v>רכב קב' 2</v>
          </cell>
          <cell r="H69">
            <v>980</v>
          </cell>
          <cell r="I69">
            <v>0</v>
          </cell>
          <cell r="J69" t="str">
            <v>מו"פ</v>
          </cell>
        </row>
        <row r="70">
          <cell r="A70" t="str">
            <v>רד סי אופטיקל נטוורק</v>
          </cell>
          <cell r="B70">
            <v>2004</v>
          </cell>
          <cell r="C70">
            <v>2</v>
          </cell>
          <cell r="D70" t="str">
            <v>גרא אורי</v>
          </cell>
          <cell r="E70">
            <v>3</v>
          </cell>
          <cell r="F70">
            <v>47</v>
          </cell>
          <cell r="G70" t="str">
            <v>שווי פלא</v>
          </cell>
          <cell r="H70">
            <v>85</v>
          </cell>
          <cell r="I70">
            <v>0</v>
          </cell>
          <cell r="J70" t="str">
            <v>מו"פ</v>
          </cell>
        </row>
        <row r="71">
          <cell r="A71" t="str">
            <v>רד סי אופטיקל נטוורק</v>
          </cell>
          <cell r="B71">
            <v>2004</v>
          </cell>
          <cell r="C71">
            <v>2</v>
          </cell>
          <cell r="D71" t="str">
            <v>גרא אורי</v>
          </cell>
          <cell r="E71">
            <v>3</v>
          </cell>
          <cell r="F71">
            <v>91</v>
          </cell>
          <cell r="G71" t="str">
            <v>זק.השתלמות</v>
          </cell>
          <cell r="H71">
            <v>483.29</v>
          </cell>
          <cell r="I71">
            <v>0</v>
          </cell>
          <cell r="J71" t="str">
            <v>מו"פ</v>
          </cell>
        </row>
        <row r="72">
          <cell r="A72" t="str">
            <v>רד סי אופטיקל נטוורק</v>
          </cell>
          <cell r="B72">
            <v>2004</v>
          </cell>
          <cell r="C72">
            <v>2</v>
          </cell>
          <cell r="D72" t="str">
            <v>גרא אורי</v>
          </cell>
          <cell r="E72">
            <v>4</v>
          </cell>
          <cell r="F72">
            <v>24</v>
          </cell>
          <cell r="G72" t="str">
            <v>שוויארוחות</v>
          </cell>
          <cell r="H72">
            <v>382.5</v>
          </cell>
          <cell r="I72">
            <v>0.85</v>
          </cell>
          <cell r="J72" t="str">
            <v>מו"פ</v>
          </cell>
        </row>
        <row r="73">
          <cell r="A73" t="str">
            <v>רד סי אופטיקל נטוורק</v>
          </cell>
          <cell r="B73">
            <v>2004</v>
          </cell>
          <cell r="C73">
            <v>2</v>
          </cell>
          <cell r="D73" t="str">
            <v>גרא אורי</v>
          </cell>
          <cell r="E73">
            <v>4</v>
          </cell>
          <cell r="F73">
            <v>40</v>
          </cell>
          <cell r="G73" t="str">
            <v>רכב קב' 2</v>
          </cell>
          <cell r="H73">
            <v>980</v>
          </cell>
          <cell r="I73">
            <v>0</v>
          </cell>
          <cell r="J73" t="str">
            <v>מו"פ</v>
          </cell>
        </row>
        <row r="74">
          <cell r="A74" t="str">
            <v>רד סי אופטיקל נטוורק</v>
          </cell>
          <cell r="B74">
            <v>2004</v>
          </cell>
          <cell r="C74">
            <v>2</v>
          </cell>
          <cell r="D74" t="str">
            <v>גרא אורי</v>
          </cell>
          <cell r="E74">
            <v>4</v>
          </cell>
          <cell r="F74">
            <v>47</v>
          </cell>
          <cell r="G74" t="str">
            <v>שווי פלא</v>
          </cell>
          <cell r="H74">
            <v>85</v>
          </cell>
          <cell r="I74">
            <v>0</v>
          </cell>
          <cell r="J74" t="str">
            <v>מו"פ</v>
          </cell>
        </row>
        <row r="75">
          <cell r="A75" t="str">
            <v>רד סי אופטיקל נטוורק</v>
          </cell>
          <cell r="B75">
            <v>2004</v>
          </cell>
          <cell r="C75">
            <v>2</v>
          </cell>
          <cell r="D75" t="str">
            <v>גרא אורי</v>
          </cell>
          <cell r="E75">
            <v>4</v>
          </cell>
          <cell r="F75">
            <v>91</v>
          </cell>
          <cell r="G75" t="str">
            <v>זק.השתלמות</v>
          </cell>
          <cell r="H75">
            <v>483.29</v>
          </cell>
          <cell r="I75">
            <v>0</v>
          </cell>
          <cell r="J75" t="str">
            <v>מו"פ</v>
          </cell>
        </row>
        <row r="76">
          <cell r="A76" t="str">
            <v>רד סי אופטיקל נטוורק</v>
          </cell>
          <cell r="B76">
            <v>2004</v>
          </cell>
          <cell r="C76">
            <v>2</v>
          </cell>
          <cell r="D76" t="str">
            <v>גרא אורי</v>
          </cell>
          <cell r="E76">
            <v>5</v>
          </cell>
          <cell r="F76">
            <v>24</v>
          </cell>
          <cell r="G76" t="str">
            <v>שוויארוחות</v>
          </cell>
          <cell r="H76">
            <v>450</v>
          </cell>
          <cell r="I76">
            <v>1</v>
          </cell>
          <cell r="J76" t="str">
            <v>מו"פ</v>
          </cell>
        </row>
        <row r="77">
          <cell r="A77" t="str">
            <v>רד סי אופטיקל נטוורק</v>
          </cell>
          <cell r="B77">
            <v>2004</v>
          </cell>
          <cell r="C77">
            <v>2</v>
          </cell>
          <cell r="D77" t="str">
            <v>גרא אורי</v>
          </cell>
          <cell r="E77">
            <v>5</v>
          </cell>
          <cell r="F77">
            <v>40</v>
          </cell>
          <cell r="G77" t="str">
            <v>רכב קב' 2</v>
          </cell>
          <cell r="H77">
            <v>980</v>
          </cell>
          <cell r="I77">
            <v>0</v>
          </cell>
          <cell r="J77" t="str">
            <v>מו"פ</v>
          </cell>
        </row>
        <row r="78">
          <cell r="A78" t="str">
            <v>רד סי אופטיקל נטוורק</v>
          </cell>
          <cell r="B78">
            <v>2004</v>
          </cell>
          <cell r="C78">
            <v>2</v>
          </cell>
          <cell r="D78" t="str">
            <v>גרא אורי</v>
          </cell>
          <cell r="E78">
            <v>5</v>
          </cell>
          <cell r="F78">
            <v>47</v>
          </cell>
          <cell r="G78" t="str">
            <v>שווי פלא</v>
          </cell>
          <cell r="H78">
            <v>85</v>
          </cell>
          <cell r="I78">
            <v>0</v>
          </cell>
          <cell r="J78" t="str">
            <v>מו"פ</v>
          </cell>
        </row>
        <row r="79">
          <cell r="A79" t="str">
            <v>רד סי אופטיקל נטוורק</v>
          </cell>
          <cell r="B79">
            <v>2004</v>
          </cell>
          <cell r="C79">
            <v>2</v>
          </cell>
          <cell r="D79" t="str">
            <v>גרא אורי</v>
          </cell>
          <cell r="E79">
            <v>5</v>
          </cell>
          <cell r="F79">
            <v>91</v>
          </cell>
          <cell r="G79" t="str">
            <v>זק.השתלמות</v>
          </cell>
          <cell r="H79">
            <v>483.29</v>
          </cell>
          <cell r="I79">
            <v>0</v>
          </cell>
          <cell r="J79" t="str">
            <v>מו"פ</v>
          </cell>
        </row>
        <row r="80">
          <cell r="A80" t="str">
            <v>רד סי אופטיקל נטוורק</v>
          </cell>
          <cell r="B80">
            <v>2004</v>
          </cell>
          <cell r="C80">
            <v>2</v>
          </cell>
          <cell r="D80" t="str">
            <v>גרא אורי</v>
          </cell>
          <cell r="E80">
            <v>6</v>
          </cell>
          <cell r="F80">
            <v>24</v>
          </cell>
          <cell r="G80" t="str">
            <v>שוויארוחות</v>
          </cell>
          <cell r="H80">
            <v>450</v>
          </cell>
          <cell r="I80">
            <v>1</v>
          </cell>
          <cell r="J80" t="str">
            <v>מו"פ</v>
          </cell>
        </row>
        <row r="81">
          <cell r="A81" t="str">
            <v>רד סי אופטיקל נטוורק</v>
          </cell>
          <cell r="B81">
            <v>2004</v>
          </cell>
          <cell r="C81">
            <v>2</v>
          </cell>
          <cell r="D81" t="str">
            <v>גרא אורי</v>
          </cell>
          <cell r="E81">
            <v>6</v>
          </cell>
          <cell r="F81">
            <v>40</v>
          </cell>
          <cell r="G81" t="str">
            <v>רכב קב' 2</v>
          </cell>
          <cell r="H81">
            <v>980</v>
          </cell>
          <cell r="I81">
            <v>0</v>
          </cell>
          <cell r="J81" t="str">
            <v>מו"פ</v>
          </cell>
        </row>
        <row r="82">
          <cell r="A82" t="str">
            <v>רד סי אופטיקל נטוורק</v>
          </cell>
          <cell r="B82">
            <v>2004</v>
          </cell>
          <cell r="C82">
            <v>2</v>
          </cell>
          <cell r="D82" t="str">
            <v>גרא אורי</v>
          </cell>
          <cell r="E82">
            <v>6</v>
          </cell>
          <cell r="F82">
            <v>47</v>
          </cell>
          <cell r="G82" t="str">
            <v>שווי פלא</v>
          </cell>
          <cell r="H82">
            <v>85</v>
          </cell>
          <cell r="I82">
            <v>0</v>
          </cell>
          <cell r="J82" t="str">
            <v>מו"פ</v>
          </cell>
        </row>
        <row r="83">
          <cell r="A83" t="str">
            <v>רד סי אופטיקל נטוורק</v>
          </cell>
          <cell r="B83">
            <v>2004</v>
          </cell>
          <cell r="C83">
            <v>2</v>
          </cell>
          <cell r="D83" t="str">
            <v>גרא אורי</v>
          </cell>
          <cell r="E83">
            <v>6</v>
          </cell>
          <cell r="F83">
            <v>91</v>
          </cell>
          <cell r="G83" t="str">
            <v>זק.השתלמות</v>
          </cell>
          <cell r="H83">
            <v>483.29</v>
          </cell>
          <cell r="I83">
            <v>0</v>
          </cell>
          <cell r="J83" t="str">
            <v>מו"פ</v>
          </cell>
        </row>
        <row r="84">
          <cell r="A84" t="str">
            <v>רד סי אופטיקל נטוורק</v>
          </cell>
          <cell r="B84">
            <v>2004</v>
          </cell>
          <cell r="C84">
            <v>2</v>
          </cell>
          <cell r="D84" t="str">
            <v>גרא אורי</v>
          </cell>
          <cell r="E84">
            <v>7</v>
          </cell>
          <cell r="F84">
            <v>24</v>
          </cell>
          <cell r="G84" t="str">
            <v>שוויארוחות</v>
          </cell>
          <cell r="H84">
            <v>450</v>
          </cell>
          <cell r="I84">
            <v>1</v>
          </cell>
          <cell r="J84" t="str">
            <v>מו"פ</v>
          </cell>
        </row>
        <row r="85">
          <cell r="A85" t="str">
            <v>רד סי אופטיקל נטוורק</v>
          </cell>
          <cell r="B85">
            <v>2004</v>
          </cell>
          <cell r="C85">
            <v>2</v>
          </cell>
          <cell r="D85" t="str">
            <v>גרא אורי</v>
          </cell>
          <cell r="E85">
            <v>7</v>
          </cell>
          <cell r="F85">
            <v>40</v>
          </cell>
          <cell r="G85" t="str">
            <v>רכב קב' 2</v>
          </cell>
          <cell r="H85">
            <v>980</v>
          </cell>
          <cell r="I85">
            <v>0</v>
          </cell>
          <cell r="J85" t="str">
            <v>מו"פ</v>
          </cell>
        </row>
        <row r="86">
          <cell r="A86" t="str">
            <v>רד סי אופטיקל נטוורק</v>
          </cell>
          <cell r="B86">
            <v>2004</v>
          </cell>
          <cell r="C86">
            <v>2</v>
          </cell>
          <cell r="D86" t="str">
            <v>גרא אורי</v>
          </cell>
          <cell r="E86">
            <v>7</v>
          </cell>
          <cell r="F86">
            <v>47</v>
          </cell>
          <cell r="G86" t="str">
            <v>שווי פלא</v>
          </cell>
          <cell r="H86">
            <v>85</v>
          </cell>
          <cell r="I86">
            <v>0</v>
          </cell>
          <cell r="J86" t="str">
            <v>מו"פ</v>
          </cell>
        </row>
        <row r="87">
          <cell r="A87" t="str">
            <v>רד סי אופטיקל נטוורק</v>
          </cell>
          <cell r="B87">
            <v>2004</v>
          </cell>
          <cell r="C87">
            <v>2</v>
          </cell>
          <cell r="D87" t="str">
            <v>גרא אורי</v>
          </cell>
          <cell r="E87">
            <v>7</v>
          </cell>
          <cell r="F87">
            <v>91</v>
          </cell>
          <cell r="G87" t="str">
            <v>זק.השתלמות</v>
          </cell>
          <cell r="H87">
            <v>483.29</v>
          </cell>
          <cell r="I87">
            <v>0</v>
          </cell>
          <cell r="J87" t="str">
            <v>מו"פ</v>
          </cell>
        </row>
        <row r="88">
          <cell r="A88" t="str">
            <v>רד סי אופטיקל נטוורק</v>
          </cell>
          <cell r="B88">
            <v>2004</v>
          </cell>
          <cell r="C88">
            <v>2</v>
          </cell>
          <cell r="D88" t="str">
            <v>גרא אורי</v>
          </cell>
          <cell r="E88">
            <v>8</v>
          </cell>
          <cell r="F88">
            <v>24</v>
          </cell>
          <cell r="G88" t="str">
            <v>שוויארוחות</v>
          </cell>
          <cell r="H88">
            <v>483</v>
          </cell>
          <cell r="I88">
            <v>23</v>
          </cell>
          <cell r="J88" t="str">
            <v>מו"פ</v>
          </cell>
        </row>
        <row r="89">
          <cell r="A89" t="str">
            <v>רד סי אופטיקל נטוורק</v>
          </cell>
          <cell r="B89">
            <v>2004</v>
          </cell>
          <cell r="C89">
            <v>2</v>
          </cell>
          <cell r="D89" t="str">
            <v>גרא אורי</v>
          </cell>
          <cell r="E89">
            <v>8</v>
          </cell>
          <cell r="F89">
            <v>40</v>
          </cell>
          <cell r="G89" t="str">
            <v>רכב קב' 2</v>
          </cell>
          <cell r="H89">
            <v>980</v>
          </cell>
          <cell r="I89">
            <v>0</v>
          </cell>
          <cell r="J89" t="str">
            <v>מו"פ</v>
          </cell>
        </row>
        <row r="90">
          <cell r="A90" t="str">
            <v>רד סי אופטיקל נטוורק</v>
          </cell>
          <cell r="B90">
            <v>2004</v>
          </cell>
          <cell r="C90">
            <v>2</v>
          </cell>
          <cell r="D90" t="str">
            <v>גרא אורי</v>
          </cell>
          <cell r="E90">
            <v>8</v>
          </cell>
          <cell r="F90">
            <v>47</v>
          </cell>
          <cell r="G90" t="str">
            <v>שווי פלא</v>
          </cell>
          <cell r="H90">
            <v>85</v>
          </cell>
          <cell r="I90">
            <v>0</v>
          </cell>
          <cell r="J90" t="str">
            <v>מו"פ</v>
          </cell>
        </row>
        <row r="91">
          <cell r="A91" t="str">
            <v>רד סי אופטיקל נטוורק</v>
          </cell>
          <cell r="B91">
            <v>2004</v>
          </cell>
          <cell r="C91">
            <v>2</v>
          </cell>
          <cell r="D91" t="str">
            <v>גרא אורי</v>
          </cell>
          <cell r="E91">
            <v>8</v>
          </cell>
          <cell r="F91">
            <v>91</v>
          </cell>
          <cell r="G91" t="str">
            <v>זק.השתלמות</v>
          </cell>
          <cell r="H91">
            <v>483.29</v>
          </cell>
          <cell r="I91">
            <v>0</v>
          </cell>
          <cell r="J91" t="str">
            <v>מו"פ</v>
          </cell>
        </row>
        <row r="92">
          <cell r="A92" t="str">
            <v>רד סי אופטיקל נטוורק</v>
          </cell>
          <cell r="B92">
            <v>2004</v>
          </cell>
          <cell r="C92">
            <v>2</v>
          </cell>
          <cell r="D92" t="str">
            <v>גרא אורי</v>
          </cell>
          <cell r="E92">
            <v>9</v>
          </cell>
          <cell r="F92">
            <v>22</v>
          </cell>
          <cell r="G92" t="str">
            <v>שווי מתנות</v>
          </cell>
          <cell r="H92">
            <v>459.25</v>
          </cell>
          <cell r="I92">
            <v>0</v>
          </cell>
          <cell r="J92" t="str">
            <v>מו"פ</v>
          </cell>
        </row>
        <row r="93">
          <cell r="A93" t="str">
            <v>רד סי אופטיקל נטוורק</v>
          </cell>
          <cell r="B93">
            <v>2004</v>
          </cell>
          <cell r="C93">
            <v>2</v>
          </cell>
          <cell r="D93" t="str">
            <v>גרא אורי</v>
          </cell>
          <cell r="E93">
            <v>9</v>
          </cell>
          <cell r="F93">
            <v>24</v>
          </cell>
          <cell r="G93" t="str">
            <v>שוויארוחות</v>
          </cell>
          <cell r="H93">
            <v>378</v>
          </cell>
          <cell r="I93">
            <v>18</v>
          </cell>
          <cell r="J93" t="str">
            <v>מו"פ</v>
          </cell>
        </row>
        <row r="94">
          <cell r="A94" t="str">
            <v>רד סי אופטיקל נטוורק</v>
          </cell>
          <cell r="B94">
            <v>2004</v>
          </cell>
          <cell r="C94">
            <v>2</v>
          </cell>
          <cell r="D94" t="str">
            <v>גרא אורי</v>
          </cell>
          <cell r="E94">
            <v>9</v>
          </cell>
          <cell r="F94">
            <v>40</v>
          </cell>
          <cell r="G94" t="str">
            <v>רכב קב' 2</v>
          </cell>
          <cell r="H94">
            <v>980</v>
          </cell>
          <cell r="I94">
            <v>0</v>
          </cell>
          <cell r="J94" t="str">
            <v>מו"פ</v>
          </cell>
        </row>
        <row r="95">
          <cell r="A95" t="str">
            <v>רד סי אופטיקל נטוורק</v>
          </cell>
          <cell r="B95">
            <v>2004</v>
          </cell>
          <cell r="C95">
            <v>2</v>
          </cell>
          <cell r="D95" t="str">
            <v>גרא אורי</v>
          </cell>
          <cell r="E95">
            <v>9</v>
          </cell>
          <cell r="F95">
            <v>47</v>
          </cell>
          <cell r="G95" t="str">
            <v>שווי פלא</v>
          </cell>
          <cell r="H95">
            <v>85</v>
          </cell>
          <cell r="I95">
            <v>0</v>
          </cell>
          <cell r="J95" t="str">
            <v>מו"פ</v>
          </cell>
        </row>
        <row r="96">
          <cell r="A96" t="str">
            <v>רד סי אופטיקל נטוורק</v>
          </cell>
          <cell r="B96">
            <v>2004</v>
          </cell>
          <cell r="C96">
            <v>2</v>
          </cell>
          <cell r="D96" t="str">
            <v>גרא אורי</v>
          </cell>
          <cell r="E96">
            <v>9</v>
          </cell>
          <cell r="F96">
            <v>91</v>
          </cell>
          <cell r="G96" t="str">
            <v>זק.השתלמות</v>
          </cell>
          <cell r="H96">
            <v>483.29</v>
          </cell>
          <cell r="I96">
            <v>0</v>
          </cell>
          <cell r="J96" t="str">
            <v>מו"פ</v>
          </cell>
        </row>
        <row r="97">
          <cell r="A97" t="str">
            <v>רד סי אופטיקל נטוורק</v>
          </cell>
          <cell r="B97">
            <v>2004</v>
          </cell>
          <cell r="C97">
            <v>2</v>
          </cell>
          <cell r="D97" t="str">
            <v>גרא אורי</v>
          </cell>
          <cell r="E97">
            <v>10</v>
          </cell>
          <cell r="F97">
            <v>24</v>
          </cell>
          <cell r="G97" t="str">
            <v>שוויארוחות</v>
          </cell>
          <cell r="H97">
            <v>399</v>
          </cell>
          <cell r="I97">
            <v>19</v>
          </cell>
          <cell r="J97" t="str">
            <v>מו"פ</v>
          </cell>
        </row>
        <row r="98">
          <cell r="A98" t="str">
            <v>רד סי אופטיקל נטוורק</v>
          </cell>
          <cell r="B98">
            <v>2004</v>
          </cell>
          <cell r="C98">
            <v>2</v>
          </cell>
          <cell r="D98" t="str">
            <v>גרא אורי</v>
          </cell>
          <cell r="E98">
            <v>10</v>
          </cell>
          <cell r="F98">
            <v>40</v>
          </cell>
          <cell r="G98" t="str">
            <v>רכב קב' 2</v>
          </cell>
          <cell r="H98">
            <v>980</v>
          </cell>
          <cell r="I98">
            <v>0</v>
          </cell>
          <cell r="J98" t="str">
            <v>מו"פ</v>
          </cell>
        </row>
        <row r="99">
          <cell r="A99" t="str">
            <v>רד סי אופטיקל נטוורק</v>
          </cell>
          <cell r="B99">
            <v>2004</v>
          </cell>
          <cell r="C99">
            <v>2</v>
          </cell>
          <cell r="D99" t="str">
            <v>גרא אורי</v>
          </cell>
          <cell r="E99">
            <v>10</v>
          </cell>
          <cell r="F99">
            <v>47</v>
          </cell>
          <cell r="G99" t="str">
            <v>שווי פלא</v>
          </cell>
          <cell r="H99">
            <v>85</v>
          </cell>
          <cell r="I99">
            <v>0</v>
          </cell>
          <cell r="J99" t="str">
            <v>מו"פ</v>
          </cell>
        </row>
        <row r="100">
          <cell r="A100" t="str">
            <v>רד סי אופטיקל נטוורק</v>
          </cell>
          <cell r="B100">
            <v>2004</v>
          </cell>
          <cell r="C100">
            <v>2</v>
          </cell>
          <cell r="D100" t="str">
            <v>גרא אורי</v>
          </cell>
          <cell r="E100">
            <v>10</v>
          </cell>
          <cell r="F100">
            <v>91</v>
          </cell>
          <cell r="G100" t="str">
            <v>זק.השתלמות</v>
          </cell>
          <cell r="H100">
            <v>483.29</v>
          </cell>
          <cell r="I100">
            <v>0</v>
          </cell>
          <cell r="J100" t="str">
            <v>מו"פ</v>
          </cell>
        </row>
        <row r="101">
          <cell r="A101" t="str">
            <v>רד סי אופטיקל נטוורק</v>
          </cell>
          <cell r="B101">
            <v>2004</v>
          </cell>
          <cell r="C101">
            <v>2</v>
          </cell>
          <cell r="D101" t="str">
            <v>גרא אורי</v>
          </cell>
          <cell r="E101">
            <v>11</v>
          </cell>
          <cell r="F101">
            <v>24</v>
          </cell>
          <cell r="G101" t="str">
            <v>שוויארוחות</v>
          </cell>
          <cell r="H101">
            <v>441</v>
          </cell>
          <cell r="I101">
            <v>21</v>
          </cell>
          <cell r="J101" t="str">
            <v>מו"פ</v>
          </cell>
        </row>
        <row r="102">
          <cell r="A102" t="str">
            <v>רד סי אופטיקל נטוורק</v>
          </cell>
          <cell r="B102">
            <v>2004</v>
          </cell>
          <cell r="C102">
            <v>2</v>
          </cell>
          <cell r="D102" t="str">
            <v>גרא אורי</v>
          </cell>
          <cell r="E102">
            <v>11</v>
          </cell>
          <cell r="F102">
            <v>40</v>
          </cell>
          <cell r="G102" t="str">
            <v>רכב קב' 2</v>
          </cell>
          <cell r="H102">
            <v>980</v>
          </cell>
          <cell r="I102">
            <v>0</v>
          </cell>
          <cell r="J102" t="str">
            <v>מו"פ</v>
          </cell>
        </row>
        <row r="103">
          <cell r="A103" t="str">
            <v>רד סי אופטיקל נטוורק</v>
          </cell>
          <cell r="B103">
            <v>2004</v>
          </cell>
          <cell r="C103">
            <v>2</v>
          </cell>
          <cell r="D103" t="str">
            <v>גרא אורי</v>
          </cell>
          <cell r="E103">
            <v>11</v>
          </cell>
          <cell r="F103">
            <v>47</v>
          </cell>
          <cell r="G103" t="str">
            <v>שווי פלא</v>
          </cell>
          <cell r="H103">
            <v>85</v>
          </cell>
          <cell r="I103">
            <v>0</v>
          </cell>
          <cell r="J103" t="str">
            <v>מו"פ</v>
          </cell>
        </row>
        <row r="104">
          <cell r="A104" t="str">
            <v>רד סי אופטיקל נטוורק</v>
          </cell>
          <cell r="B104">
            <v>2004</v>
          </cell>
          <cell r="C104">
            <v>2</v>
          </cell>
          <cell r="D104" t="str">
            <v>גרא אורי</v>
          </cell>
          <cell r="E104">
            <v>11</v>
          </cell>
          <cell r="F104">
            <v>91</v>
          </cell>
          <cell r="G104" t="str">
            <v>זק.השתלמות</v>
          </cell>
          <cell r="H104">
            <v>20174.03</v>
          </cell>
          <cell r="I104">
            <v>0</v>
          </cell>
          <cell r="J104" t="str">
            <v>מו"פ</v>
          </cell>
        </row>
        <row r="105">
          <cell r="A105" t="str">
            <v>רד סי אופטיקל נטוורק</v>
          </cell>
          <cell r="B105">
            <v>2004</v>
          </cell>
          <cell r="C105">
            <v>2</v>
          </cell>
          <cell r="D105" t="str">
            <v>גרא אורי</v>
          </cell>
          <cell r="E105">
            <v>11</v>
          </cell>
          <cell r="F105">
            <v>93</v>
          </cell>
          <cell r="G105" t="str">
            <v>זק.תגמולים</v>
          </cell>
          <cell r="H105">
            <v>12717.85</v>
          </cell>
          <cell r="I105">
            <v>0</v>
          </cell>
          <cell r="J105" t="str">
            <v>מו"פ</v>
          </cell>
        </row>
        <row r="106">
          <cell r="A106" t="str">
            <v>רד סי אופטיקל נטוורק</v>
          </cell>
          <cell r="B106">
            <v>2004</v>
          </cell>
          <cell r="C106">
            <v>2</v>
          </cell>
          <cell r="D106" t="str">
            <v>גרא אורי</v>
          </cell>
          <cell r="E106">
            <v>12</v>
          </cell>
          <cell r="F106">
            <v>24</v>
          </cell>
          <cell r="G106" t="str">
            <v>שוויארוחות</v>
          </cell>
          <cell r="H106">
            <v>462</v>
          </cell>
          <cell r="I106">
            <v>22</v>
          </cell>
          <cell r="J106" t="str">
            <v>מו"פ</v>
          </cell>
        </row>
        <row r="107">
          <cell r="A107" t="str">
            <v>רד סי אופטיקל נטוורק</v>
          </cell>
          <cell r="B107">
            <v>2004</v>
          </cell>
          <cell r="C107">
            <v>2</v>
          </cell>
          <cell r="D107" t="str">
            <v>גרא אורי</v>
          </cell>
          <cell r="E107">
            <v>12</v>
          </cell>
          <cell r="F107">
            <v>40</v>
          </cell>
          <cell r="G107" t="str">
            <v>רכב קב' 2</v>
          </cell>
          <cell r="H107">
            <v>980</v>
          </cell>
          <cell r="I107">
            <v>0</v>
          </cell>
          <cell r="J107" t="str">
            <v>מו"פ</v>
          </cell>
        </row>
        <row r="108">
          <cell r="A108" t="str">
            <v>רד סי אופטיקל נטוורק</v>
          </cell>
          <cell r="B108">
            <v>2004</v>
          </cell>
          <cell r="C108">
            <v>2</v>
          </cell>
          <cell r="D108" t="str">
            <v>גרא אורי</v>
          </cell>
          <cell r="E108">
            <v>12</v>
          </cell>
          <cell r="F108">
            <v>47</v>
          </cell>
          <cell r="G108" t="str">
            <v>שווי פלא</v>
          </cell>
          <cell r="H108">
            <v>85</v>
          </cell>
          <cell r="I108">
            <v>0</v>
          </cell>
          <cell r="J108" t="str">
            <v>מו"פ</v>
          </cell>
        </row>
        <row r="109">
          <cell r="A109" t="str">
            <v>רד סי אופטיקל נטוורק</v>
          </cell>
          <cell r="B109">
            <v>2004</v>
          </cell>
          <cell r="C109">
            <v>2</v>
          </cell>
          <cell r="D109" t="str">
            <v>גרא אורי</v>
          </cell>
          <cell r="E109">
            <v>12</v>
          </cell>
          <cell r="F109">
            <v>91</v>
          </cell>
          <cell r="G109" t="str">
            <v>זק.השתלמות</v>
          </cell>
          <cell r="H109">
            <v>1234.5</v>
          </cell>
          <cell r="I109">
            <v>0</v>
          </cell>
          <cell r="J109" t="str">
            <v>מו"פ</v>
          </cell>
        </row>
        <row r="110">
          <cell r="A110" t="str">
            <v>רד סי אופטיקל נטוורק</v>
          </cell>
          <cell r="B110">
            <v>2004</v>
          </cell>
          <cell r="C110">
            <v>2</v>
          </cell>
          <cell r="D110" t="str">
            <v>גרא אורי</v>
          </cell>
          <cell r="E110">
            <v>12</v>
          </cell>
          <cell r="F110">
            <v>93</v>
          </cell>
          <cell r="G110" t="str">
            <v>זק.תגמולים</v>
          </cell>
          <cell r="H110">
            <v>463.6</v>
          </cell>
          <cell r="I110">
            <v>0</v>
          </cell>
          <cell r="J110" t="str">
            <v>מו"פ</v>
          </cell>
        </row>
        <row r="111">
          <cell r="A111" t="str">
            <v>רד סי אופטיקל נטוורק</v>
          </cell>
          <cell r="B111">
            <v>2004</v>
          </cell>
          <cell r="C111">
            <v>3</v>
          </cell>
          <cell r="D111" t="str">
            <v>ליסק בועז</v>
          </cell>
          <cell r="E111">
            <v>1</v>
          </cell>
          <cell r="F111">
            <v>24</v>
          </cell>
          <cell r="G111" t="str">
            <v>שוויארוחות</v>
          </cell>
          <cell r="H111">
            <v>450</v>
          </cell>
          <cell r="I111">
            <v>0</v>
          </cell>
          <cell r="J111" t="str">
            <v>מו"פ</v>
          </cell>
        </row>
        <row r="112">
          <cell r="A112" t="str">
            <v>רד סי אופטיקל נטוורק</v>
          </cell>
          <cell r="B112">
            <v>2004</v>
          </cell>
          <cell r="C112">
            <v>3</v>
          </cell>
          <cell r="D112" t="str">
            <v>ליסק בועז</v>
          </cell>
          <cell r="E112">
            <v>1</v>
          </cell>
          <cell r="F112">
            <v>40</v>
          </cell>
          <cell r="G112" t="str">
            <v>רכב קב' 2</v>
          </cell>
          <cell r="H112">
            <v>980</v>
          </cell>
          <cell r="I112">
            <v>0</v>
          </cell>
          <cell r="J112" t="str">
            <v>מו"פ</v>
          </cell>
        </row>
        <row r="113">
          <cell r="A113" t="str">
            <v>רד סי אופטיקל נטוורק</v>
          </cell>
          <cell r="B113">
            <v>2004</v>
          </cell>
          <cell r="C113">
            <v>3</v>
          </cell>
          <cell r="D113" t="str">
            <v>ליסק בועז</v>
          </cell>
          <cell r="E113">
            <v>1</v>
          </cell>
          <cell r="F113">
            <v>47</v>
          </cell>
          <cell r="G113" t="str">
            <v>שווי פלא</v>
          </cell>
          <cell r="H113">
            <v>85</v>
          </cell>
          <cell r="I113">
            <v>0</v>
          </cell>
          <cell r="J113" t="str">
            <v>מו"פ</v>
          </cell>
        </row>
        <row r="114">
          <cell r="A114" t="str">
            <v>רד סי אופטיקל נטוורק</v>
          </cell>
          <cell r="B114">
            <v>2004</v>
          </cell>
          <cell r="C114">
            <v>3</v>
          </cell>
          <cell r="D114" t="str">
            <v>ליסק בועז</v>
          </cell>
          <cell r="E114">
            <v>1</v>
          </cell>
          <cell r="F114">
            <v>91</v>
          </cell>
          <cell r="G114" t="str">
            <v>זק.השתלמות</v>
          </cell>
          <cell r="H114">
            <v>731.69</v>
          </cell>
          <cell r="I114">
            <v>0</v>
          </cell>
          <cell r="J114" t="str">
            <v>מו"פ</v>
          </cell>
        </row>
        <row r="115">
          <cell r="A115" t="str">
            <v>רד סי אופטיקל נטוורק</v>
          </cell>
          <cell r="B115">
            <v>2004</v>
          </cell>
          <cell r="C115">
            <v>3</v>
          </cell>
          <cell r="D115" t="str">
            <v>ליסק בועז</v>
          </cell>
          <cell r="E115">
            <v>1</v>
          </cell>
          <cell r="F115">
            <v>93</v>
          </cell>
          <cell r="G115" t="str">
            <v>זק.תגמולים</v>
          </cell>
          <cell r="H115">
            <v>10</v>
          </cell>
          <cell r="I115">
            <v>0</v>
          </cell>
          <cell r="J115" t="str">
            <v>מו"פ</v>
          </cell>
        </row>
        <row r="116">
          <cell r="A116" t="str">
            <v>רד סי אופטיקל נטוורק</v>
          </cell>
          <cell r="B116">
            <v>2004</v>
          </cell>
          <cell r="C116">
            <v>3</v>
          </cell>
          <cell r="D116" t="str">
            <v>ליסק בועז</v>
          </cell>
          <cell r="E116">
            <v>2</v>
          </cell>
          <cell r="F116">
            <v>24</v>
          </cell>
          <cell r="G116" t="str">
            <v>שוויארוחות</v>
          </cell>
          <cell r="H116">
            <v>450</v>
          </cell>
          <cell r="I116">
            <v>0</v>
          </cell>
          <cell r="J116" t="str">
            <v>מו"פ</v>
          </cell>
        </row>
        <row r="117">
          <cell r="A117" t="str">
            <v>רד סי אופטיקל נטוורק</v>
          </cell>
          <cell r="B117">
            <v>2004</v>
          </cell>
          <cell r="C117">
            <v>3</v>
          </cell>
          <cell r="D117" t="str">
            <v>ליסק בועז</v>
          </cell>
          <cell r="E117">
            <v>2</v>
          </cell>
          <cell r="F117">
            <v>40</v>
          </cell>
          <cell r="G117" t="str">
            <v>רכב קב' 2</v>
          </cell>
          <cell r="H117">
            <v>980</v>
          </cell>
          <cell r="I117">
            <v>0</v>
          </cell>
          <cell r="J117" t="str">
            <v>מו"פ</v>
          </cell>
        </row>
        <row r="118">
          <cell r="A118" t="str">
            <v>רד סי אופטיקל נטוורק</v>
          </cell>
          <cell r="B118">
            <v>2004</v>
          </cell>
          <cell r="C118">
            <v>3</v>
          </cell>
          <cell r="D118" t="str">
            <v>ליסק בועז</v>
          </cell>
          <cell r="E118">
            <v>2</v>
          </cell>
          <cell r="F118">
            <v>47</v>
          </cell>
          <cell r="G118" t="str">
            <v>שווי פלא</v>
          </cell>
          <cell r="H118">
            <v>85</v>
          </cell>
          <cell r="I118">
            <v>0</v>
          </cell>
          <cell r="J118" t="str">
            <v>מו"פ</v>
          </cell>
        </row>
        <row r="119">
          <cell r="A119" t="str">
            <v>רד סי אופטיקל נטוורק</v>
          </cell>
          <cell r="B119">
            <v>2004</v>
          </cell>
          <cell r="C119">
            <v>3</v>
          </cell>
          <cell r="D119" t="str">
            <v>ליסק בועז</v>
          </cell>
          <cell r="E119">
            <v>2</v>
          </cell>
          <cell r="F119">
            <v>91</v>
          </cell>
          <cell r="G119" t="str">
            <v>זק.השתלמות</v>
          </cell>
          <cell r="H119">
            <v>-211.65</v>
          </cell>
          <cell r="I119">
            <v>0</v>
          </cell>
          <cell r="J119" t="str">
            <v>מו"פ</v>
          </cell>
        </row>
        <row r="120">
          <cell r="A120" t="str">
            <v>רד סי אופטיקל נטוורק</v>
          </cell>
          <cell r="B120">
            <v>2004</v>
          </cell>
          <cell r="C120">
            <v>3</v>
          </cell>
          <cell r="D120" t="str">
            <v>ליסק בועז</v>
          </cell>
          <cell r="E120">
            <v>2</v>
          </cell>
          <cell r="F120">
            <v>93</v>
          </cell>
          <cell r="G120" t="str">
            <v>זק.תגמולים</v>
          </cell>
          <cell r="H120">
            <v>-10</v>
          </cell>
          <cell r="I120">
            <v>0</v>
          </cell>
          <cell r="J120" t="str">
            <v>מו"פ</v>
          </cell>
        </row>
        <row r="121">
          <cell r="A121" t="str">
            <v>רד סי אופטיקל נטוורק</v>
          </cell>
          <cell r="B121">
            <v>2004</v>
          </cell>
          <cell r="C121">
            <v>3</v>
          </cell>
          <cell r="D121" t="str">
            <v>ליסק בועז</v>
          </cell>
          <cell r="E121">
            <v>3</v>
          </cell>
          <cell r="F121">
            <v>22</v>
          </cell>
          <cell r="G121" t="str">
            <v>שווי מתנות</v>
          </cell>
          <cell r="H121">
            <v>186.25</v>
          </cell>
          <cell r="I121">
            <v>0</v>
          </cell>
          <cell r="J121" t="str">
            <v>מו"פ</v>
          </cell>
        </row>
        <row r="122">
          <cell r="A122" t="str">
            <v>רד סי אופטיקל נטוורק</v>
          </cell>
          <cell r="B122">
            <v>2004</v>
          </cell>
          <cell r="C122">
            <v>3</v>
          </cell>
          <cell r="D122" t="str">
            <v>ליסק בועז</v>
          </cell>
          <cell r="E122">
            <v>3</v>
          </cell>
          <cell r="F122">
            <v>24</v>
          </cell>
          <cell r="G122" t="str">
            <v>שוויארוחות</v>
          </cell>
          <cell r="H122">
            <v>450</v>
          </cell>
          <cell r="I122">
            <v>1</v>
          </cell>
          <cell r="J122" t="str">
            <v>מו"פ</v>
          </cell>
        </row>
        <row r="123">
          <cell r="A123" t="str">
            <v>רד סי אופטיקל נטוורק</v>
          </cell>
          <cell r="B123">
            <v>2004</v>
          </cell>
          <cell r="C123">
            <v>3</v>
          </cell>
          <cell r="D123" t="str">
            <v>ליסק בועז</v>
          </cell>
          <cell r="E123">
            <v>3</v>
          </cell>
          <cell r="F123">
            <v>40</v>
          </cell>
          <cell r="G123" t="str">
            <v>רכב קב' 2</v>
          </cell>
          <cell r="H123">
            <v>980</v>
          </cell>
          <cell r="I123">
            <v>0</v>
          </cell>
          <cell r="J123" t="str">
            <v>מו"פ</v>
          </cell>
        </row>
        <row r="124">
          <cell r="A124" t="str">
            <v>רד סי אופטיקל נטוורק</v>
          </cell>
          <cell r="B124">
            <v>2004</v>
          </cell>
          <cell r="C124">
            <v>3</v>
          </cell>
          <cell r="D124" t="str">
            <v>ליסק בועז</v>
          </cell>
          <cell r="E124">
            <v>3</v>
          </cell>
          <cell r="F124">
            <v>47</v>
          </cell>
          <cell r="G124" t="str">
            <v>שווי פלא</v>
          </cell>
          <cell r="H124">
            <v>85</v>
          </cell>
          <cell r="I124">
            <v>1</v>
          </cell>
          <cell r="J124" t="str">
            <v>מו"פ</v>
          </cell>
        </row>
        <row r="125">
          <cell r="A125" t="str">
            <v>רד סי אופטיקל נטוורק</v>
          </cell>
          <cell r="B125">
            <v>2004</v>
          </cell>
          <cell r="C125">
            <v>3</v>
          </cell>
          <cell r="D125" t="str">
            <v>ליסק בועז</v>
          </cell>
          <cell r="E125">
            <v>3</v>
          </cell>
          <cell r="F125">
            <v>91</v>
          </cell>
          <cell r="G125" t="str">
            <v>זק.השתלמות</v>
          </cell>
          <cell r="H125">
            <v>1651.64</v>
          </cell>
          <cell r="I125">
            <v>0</v>
          </cell>
          <cell r="J125" t="str">
            <v>מו"פ</v>
          </cell>
        </row>
        <row r="126">
          <cell r="A126" t="str">
            <v>רד סי אופטיקל נטוורק</v>
          </cell>
          <cell r="B126">
            <v>2004</v>
          </cell>
          <cell r="C126">
            <v>3</v>
          </cell>
          <cell r="D126" t="str">
            <v>ליסק בועז</v>
          </cell>
          <cell r="E126">
            <v>3</v>
          </cell>
          <cell r="F126">
            <v>93</v>
          </cell>
          <cell r="G126" t="str">
            <v>זק.תגמולים</v>
          </cell>
          <cell r="H126">
            <v>30</v>
          </cell>
          <cell r="I126">
            <v>0</v>
          </cell>
          <cell r="J126" t="str">
            <v>מו"פ</v>
          </cell>
        </row>
        <row r="127">
          <cell r="A127" t="str">
            <v>רד סי אופטיקל נטוורק</v>
          </cell>
          <cell r="B127">
            <v>2004</v>
          </cell>
          <cell r="C127">
            <v>3</v>
          </cell>
          <cell r="D127" t="str">
            <v>ליסק בועז</v>
          </cell>
          <cell r="E127">
            <v>4</v>
          </cell>
          <cell r="F127">
            <v>24</v>
          </cell>
          <cell r="G127" t="str">
            <v>שוויארוחות</v>
          </cell>
          <cell r="H127">
            <v>450</v>
          </cell>
          <cell r="I127">
            <v>1</v>
          </cell>
          <cell r="J127" t="str">
            <v>מו"פ</v>
          </cell>
        </row>
        <row r="128">
          <cell r="A128" t="str">
            <v>רד סי אופטיקל נטוורק</v>
          </cell>
          <cell r="B128">
            <v>2004</v>
          </cell>
          <cell r="C128">
            <v>3</v>
          </cell>
          <cell r="D128" t="str">
            <v>ליסק בועז</v>
          </cell>
          <cell r="E128">
            <v>4</v>
          </cell>
          <cell r="F128">
            <v>40</v>
          </cell>
          <cell r="G128" t="str">
            <v>רכב קב' 2</v>
          </cell>
          <cell r="H128">
            <v>980</v>
          </cell>
          <cell r="I128">
            <v>0</v>
          </cell>
          <cell r="J128" t="str">
            <v>מו"פ</v>
          </cell>
        </row>
        <row r="129">
          <cell r="A129" t="str">
            <v>רד סי אופטיקל נטוורק</v>
          </cell>
          <cell r="B129">
            <v>2004</v>
          </cell>
          <cell r="C129">
            <v>3</v>
          </cell>
          <cell r="D129" t="str">
            <v>ליסק בועז</v>
          </cell>
          <cell r="E129">
            <v>4</v>
          </cell>
          <cell r="F129">
            <v>47</v>
          </cell>
          <cell r="G129" t="str">
            <v>שווי פלא</v>
          </cell>
          <cell r="H129">
            <v>85</v>
          </cell>
          <cell r="I129">
            <v>1</v>
          </cell>
          <cell r="J129" t="str">
            <v>מו"פ</v>
          </cell>
        </row>
        <row r="130">
          <cell r="A130" t="str">
            <v>רד סי אופטיקל נטוורק</v>
          </cell>
          <cell r="B130">
            <v>2004</v>
          </cell>
          <cell r="C130">
            <v>3</v>
          </cell>
          <cell r="D130" t="str">
            <v>ליסק בועז</v>
          </cell>
          <cell r="E130">
            <v>4</v>
          </cell>
          <cell r="F130">
            <v>91</v>
          </cell>
          <cell r="G130" t="str">
            <v>זק.השתלמות</v>
          </cell>
          <cell r="H130">
            <v>708.29</v>
          </cell>
          <cell r="I130">
            <v>0</v>
          </cell>
          <cell r="J130" t="str">
            <v>מו"פ</v>
          </cell>
        </row>
        <row r="131">
          <cell r="A131" t="str">
            <v>רד סי אופטיקל נטוורק</v>
          </cell>
          <cell r="B131">
            <v>2004</v>
          </cell>
          <cell r="C131">
            <v>3</v>
          </cell>
          <cell r="D131" t="str">
            <v>ליסק בועז</v>
          </cell>
          <cell r="E131">
            <v>4</v>
          </cell>
          <cell r="F131">
            <v>93</v>
          </cell>
          <cell r="G131" t="str">
            <v>זק.תגמולים</v>
          </cell>
          <cell r="H131">
            <v>10</v>
          </cell>
          <cell r="I131">
            <v>0</v>
          </cell>
          <cell r="J131" t="str">
            <v>מו"פ</v>
          </cell>
        </row>
        <row r="132">
          <cell r="A132" t="str">
            <v>רד סי אופטיקל נטוורק</v>
          </cell>
          <cell r="B132">
            <v>2004</v>
          </cell>
          <cell r="C132">
            <v>3</v>
          </cell>
          <cell r="D132" t="str">
            <v>ליסק בועז</v>
          </cell>
          <cell r="E132">
            <v>5</v>
          </cell>
          <cell r="F132">
            <v>24</v>
          </cell>
          <cell r="G132" t="str">
            <v>שוויארוחות</v>
          </cell>
          <cell r="H132">
            <v>450</v>
          </cell>
          <cell r="I132">
            <v>1</v>
          </cell>
          <cell r="J132" t="str">
            <v>מו"פ</v>
          </cell>
        </row>
        <row r="133">
          <cell r="A133" t="str">
            <v>רד סי אופטיקל נטוורק</v>
          </cell>
          <cell r="B133">
            <v>2004</v>
          </cell>
          <cell r="C133">
            <v>3</v>
          </cell>
          <cell r="D133" t="str">
            <v>ליסק בועז</v>
          </cell>
          <cell r="E133">
            <v>5</v>
          </cell>
          <cell r="F133">
            <v>40</v>
          </cell>
          <cell r="G133" t="str">
            <v>רכב קב' 2</v>
          </cell>
          <cell r="H133">
            <v>980</v>
          </cell>
          <cell r="I133">
            <v>0</v>
          </cell>
          <cell r="J133" t="str">
            <v>מו"פ</v>
          </cell>
        </row>
        <row r="134">
          <cell r="A134" t="str">
            <v>רד סי אופטיקל נטוורק</v>
          </cell>
          <cell r="B134">
            <v>2004</v>
          </cell>
          <cell r="C134">
            <v>3</v>
          </cell>
          <cell r="D134" t="str">
            <v>ליסק בועז</v>
          </cell>
          <cell r="E134">
            <v>5</v>
          </cell>
          <cell r="F134">
            <v>47</v>
          </cell>
          <cell r="G134" t="str">
            <v>שווי פלא</v>
          </cell>
          <cell r="H134">
            <v>85</v>
          </cell>
          <cell r="I134">
            <v>1</v>
          </cell>
          <cell r="J134" t="str">
            <v>מו"פ</v>
          </cell>
        </row>
        <row r="135">
          <cell r="A135" t="str">
            <v>רד סי אופטיקל נטוורק</v>
          </cell>
          <cell r="B135">
            <v>2004</v>
          </cell>
          <cell r="C135">
            <v>3</v>
          </cell>
          <cell r="D135" t="str">
            <v>ליסק בועז</v>
          </cell>
          <cell r="E135">
            <v>5</v>
          </cell>
          <cell r="F135">
            <v>91</v>
          </cell>
          <cell r="G135" t="str">
            <v>זק.השתלמות</v>
          </cell>
          <cell r="H135">
            <v>708.29</v>
          </cell>
          <cell r="I135">
            <v>0</v>
          </cell>
          <cell r="J135" t="str">
            <v>מו"פ</v>
          </cell>
        </row>
        <row r="136">
          <cell r="A136" t="str">
            <v>רד סי אופטיקל נטוורק</v>
          </cell>
          <cell r="B136">
            <v>2004</v>
          </cell>
          <cell r="C136">
            <v>3</v>
          </cell>
          <cell r="D136" t="str">
            <v>ליסק בועז</v>
          </cell>
          <cell r="E136">
            <v>5</v>
          </cell>
          <cell r="F136">
            <v>93</v>
          </cell>
          <cell r="G136" t="str">
            <v>זק.תגמולים</v>
          </cell>
          <cell r="H136">
            <v>10</v>
          </cell>
          <cell r="I136">
            <v>0</v>
          </cell>
          <cell r="J136" t="str">
            <v>מו"פ</v>
          </cell>
        </row>
        <row r="137">
          <cell r="A137" t="str">
            <v>רד סי אופטיקל נטוורק</v>
          </cell>
          <cell r="B137">
            <v>2004</v>
          </cell>
          <cell r="C137">
            <v>3</v>
          </cell>
          <cell r="D137" t="str">
            <v>ליסק בועז</v>
          </cell>
          <cell r="E137">
            <v>6</v>
          </cell>
          <cell r="F137">
            <v>24</v>
          </cell>
          <cell r="G137" t="str">
            <v>שוויארוחות</v>
          </cell>
          <cell r="H137">
            <v>450</v>
          </cell>
          <cell r="I137">
            <v>1</v>
          </cell>
          <cell r="J137" t="str">
            <v>מו"פ</v>
          </cell>
        </row>
        <row r="138">
          <cell r="A138" t="str">
            <v>רד סי אופטיקל נטוורק</v>
          </cell>
          <cell r="B138">
            <v>2004</v>
          </cell>
          <cell r="C138">
            <v>3</v>
          </cell>
          <cell r="D138" t="str">
            <v>ליסק בועז</v>
          </cell>
          <cell r="E138">
            <v>6</v>
          </cell>
          <cell r="F138">
            <v>40</v>
          </cell>
          <cell r="G138" t="str">
            <v>רכב קב' 2</v>
          </cell>
          <cell r="H138">
            <v>980</v>
          </cell>
          <cell r="I138">
            <v>0</v>
          </cell>
          <cell r="J138" t="str">
            <v>מו"פ</v>
          </cell>
        </row>
        <row r="139">
          <cell r="A139" t="str">
            <v>רד סי אופטיקל נטוורק</v>
          </cell>
          <cell r="B139">
            <v>2004</v>
          </cell>
          <cell r="C139">
            <v>3</v>
          </cell>
          <cell r="D139" t="str">
            <v>ליסק בועז</v>
          </cell>
          <cell r="E139">
            <v>6</v>
          </cell>
          <cell r="F139">
            <v>47</v>
          </cell>
          <cell r="G139" t="str">
            <v>שווי פלא</v>
          </cell>
          <cell r="H139">
            <v>85</v>
          </cell>
          <cell r="I139">
            <v>1</v>
          </cell>
          <cell r="J139" t="str">
            <v>מו"פ</v>
          </cell>
        </row>
        <row r="140">
          <cell r="A140" t="str">
            <v>רד סי אופטיקל נטוורק</v>
          </cell>
          <cell r="B140">
            <v>2004</v>
          </cell>
          <cell r="C140">
            <v>3</v>
          </cell>
          <cell r="D140" t="str">
            <v>ליסק בועז</v>
          </cell>
          <cell r="E140">
            <v>6</v>
          </cell>
          <cell r="F140">
            <v>91</v>
          </cell>
          <cell r="G140" t="str">
            <v>זק.השתלמות</v>
          </cell>
          <cell r="H140">
            <v>708.29</v>
          </cell>
          <cell r="I140">
            <v>0</v>
          </cell>
          <cell r="J140" t="str">
            <v>מו"פ</v>
          </cell>
        </row>
        <row r="141">
          <cell r="A141" t="str">
            <v>רד סי אופטיקל נטוורק</v>
          </cell>
          <cell r="B141">
            <v>2004</v>
          </cell>
          <cell r="C141">
            <v>3</v>
          </cell>
          <cell r="D141" t="str">
            <v>ליסק בועז</v>
          </cell>
          <cell r="E141">
            <v>6</v>
          </cell>
          <cell r="F141">
            <v>93</v>
          </cell>
          <cell r="G141" t="str">
            <v>זק.תגמולים</v>
          </cell>
          <cell r="H141">
            <v>10</v>
          </cell>
          <cell r="I141">
            <v>0</v>
          </cell>
          <cell r="J141" t="str">
            <v>מו"פ</v>
          </cell>
        </row>
        <row r="142">
          <cell r="A142" t="str">
            <v>רד סי אופטיקל נטוורק</v>
          </cell>
          <cell r="B142">
            <v>2004</v>
          </cell>
          <cell r="C142">
            <v>3</v>
          </cell>
          <cell r="D142" t="str">
            <v>ליסק בועז</v>
          </cell>
          <cell r="E142">
            <v>7</v>
          </cell>
          <cell r="F142">
            <v>24</v>
          </cell>
          <cell r="G142" t="str">
            <v>שוויארוחות</v>
          </cell>
          <cell r="H142">
            <v>450</v>
          </cell>
          <cell r="I142">
            <v>1</v>
          </cell>
          <cell r="J142" t="str">
            <v>מו"פ</v>
          </cell>
        </row>
        <row r="143">
          <cell r="A143" t="str">
            <v>רד סי אופטיקל נטוורק</v>
          </cell>
          <cell r="B143">
            <v>2004</v>
          </cell>
          <cell r="C143">
            <v>3</v>
          </cell>
          <cell r="D143" t="str">
            <v>ליסק בועז</v>
          </cell>
          <cell r="E143">
            <v>7</v>
          </cell>
          <cell r="F143">
            <v>40</v>
          </cell>
          <cell r="G143" t="str">
            <v>רכב קב' 2</v>
          </cell>
          <cell r="H143">
            <v>980</v>
          </cell>
          <cell r="I143">
            <v>0</v>
          </cell>
          <cell r="J143" t="str">
            <v>מו"פ</v>
          </cell>
        </row>
        <row r="144">
          <cell r="A144" t="str">
            <v>רד סי אופטיקל נטוורק</v>
          </cell>
          <cell r="B144">
            <v>2004</v>
          </cell>
          <cell r="C144">
            <v>3</v>
          </cell>
          <cell r="D144" t="str">
            <v>ליסק בועז</v>
          </cell>
          <cell r="E144">
            <v>7</v>
          </cell>
          <cell r="F144">
            <v>47</v>
          </cell>
          <cell r="G144" t="str">
            <v>שווי פלא</v>
          </cell>
          <cell r="H144">
            <v>85</v>
          </cell>
          <cell r="I144">
            <v>1</v>
          </cell>
          <cell r="J144" t="str">
            <v>מו"פ</v>
          </cell>
        </row>
        <row r="145">
          <cell r="A145" t="str">
            <v>רד סי אופטיקל נטוורק</v>
          </cell>
          <cell r="B145">
            <v>2004</v>
          </cell>
          <cell r="C145">
            <v>3</v>
          </cell>
          <cell r="D145" t="str">
            <v>ליסק בועז</v>
          </cell>
          <cell r="E145">
            <v>7</v>
          </cell>
          <cell r="F145">
            <v>91</v>
          </cell>
          <cell r="G145" t="str">
            <v>זק.השתלמות</v>
          </cell>
          <cell r="H145">
            <v>708.29</v>
          </cell>
          <cell r="I145">
            <v>0</v>
          </cell>
          <cell r="J145" t="str">
            <v>מו"פ</v>
          </cell>
        </row>
        <row r="146">
          <cell r="A146" t="str">
            <v>רד סי אופטיקל נטוורק</v>
          </cell>
          <cell r="B146">
            <v>2004</v>
          </cell>
          <cell r="C146">
            <v>3</v>
          </cell>
          <cell r="D146" t="str">
            <v>ליסק בועז</v>
          </cell>
          <cell r="E146">
            <v>7</v>
          </cell>
          <cell r="F146">
            <v>93</v>
          </cell>
          <cell r="G146" t="str">
            <v>זק.תגמולים</v>
          </cell>
          <cell r="H146">
            <v>10</v>
          </cell>
          <cell r="I146">
            <v>0</v>
          </cell>
          <cell r="J146" t="str">
            <v>מו"פ</v>
          </cell>
        </row>
        <row r="147">
          <cell r="A147" t="str">
            <v>רד סי אופטיקל נטוורק</v>
          </cell>
          <cell r="B147">
            <v>2004</v>
          </cell>
          <cell r="C147">
            <v>3</v>
          </cell>
          <cell r="D147" t="str">
            <v>ליסק בועז</v>
          </cell>
          <cell r="E147">
            <v>8</v>
          </cell>
          <cell r="F147">
            <v>24</v>
          </cell>
          <cell r="G147" t="str">
            <v>שוויארוחות</v>
          </cell>
          <cell r="H147">
            <v>483</v>
          </cell>
          <cell r="I147">
            <v>23</v>
          </cell>
          <cell r="J147" t="str">
            <v>מו"פ</v>
          </cell>
        </row>
        <row r="148">
          <cell r="A148" t="str">
            <v>רד סי אופטיקל נטוורק</v>
          </cell>
          <cell r="B148">
            <v>2004</v>
          </cell>
          <cell r="C148">
            <v>3</v>
          </cell>
          <cell r="D148" t="str">
            <v>ליסק בועז</v>
          </cell>
          <cell r="E148">
            <v>8</v>
          </cell>
          <cell r="F148">
            <v>40</v>
          </cell>
          <cell r="G148" t="str">
            <v>רכב קב' 2</v>
          </cell>
          <cell r="H148">
            <v>980</v>
          </cell>
          <cell r="I148">
            <v>0</v>
          </cell>
          <cell r="J148" t="str">
            <v>מו"פ</v>
          </cell>
        </row>
        <row r="149">
          <cell r="A149" t="str">
            <v>רד סי אופטיקל נטוורק</v>
          </cell>
          <cell r="B149">
            <v>2004</v>
          </cell>
          <cell r="C149">
            <v>3</v>
          </cell>
          <cell r="D149" t="str">
            <v>ליסק בועז</v>
          </cell>
          <cell r="E149">
            <v>8</v>
          </cell>
          <cell r="F149">
            <v>47</v>
          </cell>
          <cell r="G149" t="str">
            <v>שווי פלא</v>
          </cell>
          <cell r="H149">
            <v>85</v>
          </cell>
          <cell r="I149">
            <v>1</v>
          </cell>
          <cell r="J149" t="str">
            <v>מו"פ</v>
          </cell>
        </row>
        <row r="150">
          <cell r="A150" t="str">
            <v>רד סי אופטיקל נטוורק</v>
          </cell>
          <cell r="B150">
            <v>2004</v>
          </cell>
          <cell r="C150">
            <v>3</v>
          </cell>
          <cell r="D150" t="str">
            <v>ליסק בועז</v>
          </cell>
          <cell r="E150">
            <v>8</v>
          </cell>
          <cell r="F150">
            <v>91</v>
          </cell>
          <cell r="G150" t="str">
            <v>זק.השתלמות</v>
          </cell>
          <cell r="H150">
            <v>2309.1</v>
          </cell>
          <cell r="I150">
            <v>0</v>
          </cell>
          <cell r="J150" t="str">
            <v>מו"פ</v>
          </cell>
        </row>
        <row r="151">
          <cell r="A151" t="str">
            <v>רד סי אופטיקל נטוורק</v>
          </cell>
          <cell r="B151">
            <v>2004</v>
          </cell>
          <cell r="C151">
            <v>3</v>
          </cell>
          <cell r="D151" t="str">
            <v>ליסק בועז</v>
          </cell>
          <cell r="E151">
            <v>8</v>
          </cell>
          <cell r="F151">
            <v>93</v>
          </cell>
          <cell r="G151" t="str">
            <v>זק.תגמולים</v>
          </cell>
          <cell r="H151">
            <v>10</v>
          </cell>
          <cell r="I151">
            <v>0</v>
          </cell>
          <cell r="J151" t="str">
            <v>מו"פ</v>
          </cell>
        </row>
        <row r="152">
          <cell r="A152" t="str">
            <v>רד סי אופטיקל נטוורק</v>
          </cell>
          <cell r="B152">
            <v>2004</v>
          </cell>
          <cell r="C152">
            <v>4</v>
          </cell>
          <cell r="D152" t="str">
            <v>גולן אבירם</v>
          </cell>
          <cell r="E152">
            <v>1</v>
          </cell>
          <cell r="F152">
            <v>24</v>
          </cell>
          <cell r="G152" t="str">
            <v>שוויארוחות</v>
          </cell>
          <cell r="H152">
            <v>450</v>
          </cell>
          <cell r="I152">
            <v>0</v>
          </cell>
          <cell r="J152" t="str">
            <v>מו"פ</v>
          </cell>
        </row>
        <row r="153">
          <cell r="A153" t="str">
            <v>רד סי אופטיקל נטוורק</v>
          </cell>
          <cell r="B153">
            <v>2004</v>
          </cell>
          <cell r="C153">
            <v>4</v>
          </cell>
          <cell r="D153" t="str">
            <v>גולן אבירם</v>
          </cell>
          <cell r="E153">
            <v>1</v>
          </cell>
          <cell r="F153">
            <v>40</v>
          </cell>
          <cell r="G153" t="str">
            <v>רכב קב' 2</v>
          </cell>
          <cell r="H153">
            <v>980</v>
          </cell>
          <cell r="I153">
            <v>0</v>
          </cell>
          <cell r="J153" t="str">
            <v>מו"פ</v>
          </cell>
        </row>
        <row r="154">
          <cell r="A154" t="str">
            <v>רד סי אופטיקל נטוורק</v>
          </cell>
          <cell r="B154">
            <v>2004</v>
          </cell>
          <cell r="C154">
            <v>4</v>
          </cell>
          <cell r="D154" t="str">
            <v>גולן אבירם</v>
          </cell>
          <cell r="E154">
            <v>1</v>
          </cell>
          <cell r="F154">
            <v>47</v>
          </cell>
          <cell r="G154" t="str">
            <v>שווי פלא</v>
          </cell>
          <cell r="H154">
            <v>85</v>
          </cell>
          <cell r="I154">
            <v>0</v>
          </cell>
          <cell r="J154" t="str">
            <v>מו"פ</v>
          </cell>
        </row>
        <row r="155">
          <cell r="A155" t="str">
            <v>רד סי אופטיקל נטוורק</v>
          </cell>
          <cell r="B155">
            <v>2004</v>
          </cell>
          <cell r="C155">
            <v>4</v>
          </cell>
          <cell r="D155" t="str">
            <v>גולן אבירם</v>
          </cell>
          <cell r="E155">
            <v>2</v>
          </cell>
          <cell r="F155">
            <v>24</v>
          </cell>
          <cell r="G155" t="str">
            <v>שוויארוחות</v>
          </cell>
          <cell r="H155">
            <v>450</v>
          </cell>
          <cell r="I155">
            <v>0</v>
          </cell>
          <cell r="J155" t="str">
            <v>מו"פ</v>
          </cell>
        </row>
        <row r="156">
          <cell r="A156" t="str">
            <v>רד סי אופטיקל נטוורק</v>
          </cell>
          <cell r="B156">
            <v>2004</v>
          </cell>
          <cell r="C156">
            <v>4</v>
          </cell>
          <cell r="D156" t="str">
            <v>גולן אבירם</v>
          </cell>
          <cell r="E156">
            <v>2</v>
          </cell>
          <cell r="F156">
            <v>40</v>
          </cell>
          <cell r="G156" t="str">
            <v>רכב קב' 2</v>
          </cell>
          <cell r="H156">
            <v>980</v>
          </cell>
          <cell r="I156">
            <v>0</v>
          </cell>
          <cell r="J156" t="str">
            <v>מו"פ</v>
          </cell>
        </row>
        <row r="157">
          <cell r="A157" t="str">
            <v>רד סי אופטיקל נטוורק</v>
          </cell>
          <cell r="B157">
            <v>2004</v>
          </cell>
          <cell r="C157">
            <v>4</v>
          </cell>
          <cell r="D157" t="str">
            <v>גולן אבירם</v>
          </cell>
          <cell r="E157">
            <v>2</v>
          </cell>
          <cell r="F157">
            <v>47</v>
          </cell>
          <cell r="G157" t="str">
            <v>שווי פלא</v>
          </cell>
          <cell r="H157">
            <v>85</v>
          </cell>
          <cell r="I157">
            <v>0</v>
          </cell>
          <cell r="J157" t="str">
            <v>מו"פ</v>
          </cell>
        </row>
        <row r="158">
          <cell r="A158" t="str">
            <v>רד סי אופטיקל נטוורק</v>
          </cell>
          <cell r="B158">
            <v>2004</v>
          </cell>
          <cell r="C158">
            <v>4</v>
          </cell>
          <cell r="D158" t="str">
            <v>גולן אבירם</v>
          </cell>
          <cell r="E158">
            <v>3</v>
          </cell>
          <cell r="F158">
            <v>22</v>
          </cell>
          <cell r="G158" t="str">
            <v>שווי מתנות</v>
          </cell>
          <cell r="H158">
            <v>186.25</v>
          </cell>
          <cell r="I158">
            <v>0</v>
          </cell>
          <cell r="J158" t="str">
            <v>מו"פ</v>
          </cell>
        </row>
        <row r="159">
          <cell r="A159" t="str">
            <v>רד סי אופטיקל נטוורק</v>
          </cell>
          <cell r="B159">
            <v>2004</v>
          </cell>
          <cell r="C159">
            <v>4</v>
          </cell>
          <cell r="D159" t="str">
            <v>גולן אבירם</v>
          </cell>
          <cell r="E159">
            <v>3</v>
          </cell>
          <cell r="F159">
            <v>24</v>
          </cell>
          <cell r="G159" t="str">
            <v>שוויארוחות</v>
          </cell>
          <cell r="H159">
            <v>450</v>
          </cell>
          <cell r="I159">
            <v>0</v>
          </cell>
          <cell r="J159" t="str">
            <v>מו"פ</v>
          </cell>
        </row>
        <row r="160">
          <cell r="A160" t="str">
            <v>רד סי אופטיקל נטוורק</v>
          </cell>
          <cell r="B160">
            <v>2004</v>
          </cell>
          <cell r="C160">
            <v>4</v>
          </cell>
          <cell r="D160" t="str">
            <v>גולן אבירם</v>
          </cell>
          <cell r="E160">
            <v>3</v>
          </cell>
          <cell r="F160">
            <v>40</v>
          </cell>
          <cell r="G160" t="str">
            <v>רכב קב' 2</v>
          </cell>
          <cell r="H160">
            <v>980</v>
          </cell>
          <cell r="I160">
            <v>0</v>
          </cell>
          <cell r="J160" t="str">
            <v>מו"פ</v>
          </cell>
        </row>
        <row r="161">
          <cell r="A161" t="str">
            <v>רד סי אופטיקל נטוורק</v>
          </cell>
          <cell r="B161">
            <v>2004</v>
          </cell>
          <cell r="C161">
            <v>4</v>
          </cell>
          <cell r="D161" t="str">
            <v>גולן אבירם</v>
          </cell>
          <cell r="E161">
            <v>3</v>
          </cell>
          <cell r="F161">
            <v>47</v>
          </cell>
          <cell r="G161" t="str">
            <v>שווי פלא</v>
          </cell>
          <cell r="H161">
            <v>85</v>
          </cell>
          <cell r="I161">
            <v>0</v>
          </cell>
          <cell r="J161" t="str">
            <v>מו"פ</v>
          </cell>
        </row>
        <row r="162">
          <cell r="A162" t="str">
            <v>רד סי אופטיקל נטוורק</v>
          </cell>
          <cell r="B162">
            <v>2004</v>
          </cell>
          <cell r="C162">
            <v>4</v>
          </cell>
          <cell r="D162" t="str">
            <v>גולן אבירם</v>
          </cell>
          <cell r="E162">
            <v>4</v>
          </cell>
          <cell r="F162">
            <v>24</v>
          </cell>
          <cell r="G162" t="str">
            <v>שוויארוחות</v>
          </cell>
          <cell r="H162">
            <v>450</v>
          </cell>
          <cell r="I162">
            <v>0</v>
          </cell>
          <cell r="J162" t="str">
            <v>מו"פ</v>
          </cell>
        </row>
        <row r="163">
          <cell r="A163" t="str">
            <v>רד סי אופטיקל נטוורק</v>
          </cell>
          <cell r="B163">
            <v>2004</v>
          </cell>
          <cell r="C163">
            <v>4</v>
          </cell>
          <cell r="D163" t="str">
            <v>גולן אבירם</v>
          </cell>
          <cell r="E163">
            <v>4</v>
          </cell>
          <cell r="F163">
            <v>40</v>
          </cell>
          <cell r="G163" t="str">
            <v>רכב קב' 2</v>
          </cell>
          <cell r="H163">
            <v>980</v>
          </cell>
          <cell r="I163">
            <v>0</v>
          </cell>
          <cell r="J163" t="str">
            <v>מו"פ</v>
          </cell>
        </row>
        <row r="164">
          <cell r="A164" t="str">
            <v>רד סי אופטיקל נטוורק</v>
          </cell>
          <cell r="B164">
            <v>2004</v>
          </cell>
          <cell r="C164">
            <v>4</v>
          </cell>
          <cell r="D164" t="str">
            <v>גולן אבירם</v>
          </cell>
          <cell r="E164">
            <v>4</v>
          </cell>
          <cell r="F164">
            <v>47</v>
          </cell>
          <cell r="G164" t="str">
            <v>שווי פלא</v>
          </cell>
          <cell r="H164">
            <v>85</v>
          </cell>
          <cell r="I164">
            <v>0</v>
          </cell>
          <cell r="J164" t="str">
            <v>מו"פ</v>
          </cell>
        </row>
        <row r="165">
          <cell r="A165" t="str">
            <v>רד סי אופטיקל נטוורק</v>
          </cell>
          <cell r="B165">
            <v>2004</v>
          </cell>
          <cell r="C165">
            <v>4</v>
          </cell>
          <cell r="D165" t="str">
            <v>גולן אבירם</v>
          </cell>
          <cell r="E165">
            <v>5</v>
          </cell>
          <cell r="F165">
            <v>24</v>
          </cell>
          <cell r="G165" t="str">
            <v>שוויארוחות</v>
          </cell>
          <cell r="H165">
            <v>450</v>
          </cell>
          <cell r="I165">
            <v>0</v>
          </cell>
          <cell r="J165" t="str">
            <v>מו"פ</v>
          </cell>
        </row>
        <row r="166">
          <cell r="A166" t="str">
            <v>רד סי אופטיקל נטוורק</v>
          </cell>
          <cell r="B166">
            <v>2004</v>
          </cell>
          <cell r="C166">
            <v>4</v>
          </cell>
          <cell r="D166" t="str">
            <v>גולן אבירם</v>
          </cell>
          <cell r="E166">
            <v>5</v>
          </cell>
          <cell r="F166">
            <v>40</v>
          </cell>
          <cell r="G166" t="str">
            <v>רכב קב' 2</v>
          </cell>
          <cell r="H166">
            <v>980</v>
          </cell>
          <cell r="I166">
            <v>0</v>
          </cell>
          <cell r="J166" t="str">
            <v>מו"פ</v>
          </cell>
        </row>
        <row r="167">
          <cell r="A167" t="str">
            <v>רד סי אופטיקל נטוורק</v>
          </cell>
          <cell r="B167">
            <v>2004</v>
          </cell>
          <cell r="C167">
            <v>4</v>
          </cell>
          <cell r="D167" t="str">
            <v>גולן אבירם</v>
          </cell>
          <cell r="E167">
            <v>5</v>
          </cell>
          <cell r="F167">
            <v>47</v>
          </cell>
          <cell r="G167" t="str">
            <v>שווי פלא</v>
          </cell>
          <cell r="H167">
            <v>85</v>
          </cell>
          <cell r="I167">
            <v>0</v>
          </cell>
          <cell r="J167" t="str">
            <v>מו"פ</v>
          </cell>
        </row>
        <row r="168">
          <cell r="A168" t="str">
            <v>רד סי אופטיקל נטוורק</v>
          </cell>
          <cell r="B168">
            <v>2004</v>
          </cell>
          <cell r="C168">
            <v>4</v>
          </cell>
          <cell r="D168" t="str">
            <v>גולן אבירם</v>
          </cell>
          <cell r="E168">
            <v>6</v>
          </cell>
          <cell r="F168">
            <v>24</v>
          </cell>
          <cell r="G168" t="str">
            <v>שוויארוחות</v>
          </cell>
          <cell r="H168">
            <v>450</v>
          </cell>
          <cell r="I168">
            <v>0</v>
          </cell>
          <cell r="J168" t="str">
            <v>מו"פ</v>
          </cell>
        </row>
        <row r="169">
          <cell r="A169" t="str">
            <v>רד סי אופטיקל נטוורק</v>
          </cell>
          <cell r="B169">
            <v>2004</v>
          </cell>
          <cell r="C169">
            <v>4</v>
          </cell>
          <cell r="D169" t="str">
            <v>גולן אבירם</v>
          </cell>
          <cell r="E169">
            <v>6</v>
          </cell>
          <cell r="F169">
            <v>40</v>
          </cell>
          <cell r="G169" t="str">
            <v>רכב קב' 2</v>
          </cell>
          <cell r="H169">
            <v>980</v>
          </cell>
          <cell r="I169">
            <v>0</v>
          </cell>
          <cell r="J169" t="str">
            <v>מו"פ</v>
          </cell>
        </row>
        <row r="170">
          <cell r="A170" t="str">
            <v>רד סי אופטיקל נטוורק</v>
          </cell>
          <cell r="B170">
            <v>2004</v>
          </cell>
          <cell r="C170">
            <v>4</v>
          </cell>
          <cell r="D170" t="str">
            <v>גולן אבירם</v>
          </cell>
          <cell r="E170">
            <v>6</v>
          </cell>
          <cell r="F170">
            <v>47</v>
          </cell>
          <cell r="G170" t="str">
            <v>שווי פלא</v>
          </cell>
          <cell r="H170">
            <v>85</v>
          </cell>
          <cell r="I170">
            <v>0</v>
          </cell>
          <cell r="J170" t="str">
            <v>מו"פ</v>
          </cell>
        </row>
        <row r="171">
          <cell r="A171" t="str">
            <v>רד סי אופטיקל נטוורק</v>
          </cell>
          <cell r="B171">
            <v>2004</v>
          </cell>
          <cell r="C171">
            <v>4</v>
          </cell>
          <cell r="D171" t="str">
            <v>גולן אבירם</v>
          </cell>
          <cell r="E171">
            <v>7</v>
          </cell>
          <cell r="F171">
            <v>24</v>
          </cell>
          <cell r="G171" t="str">
            <v>שוויארוחות</v>
          </cell>
          <cell r="H171">
            <v>450</v>
          </cell>
          <cell r="I171">
            <v>0</v>
          </cell>
          <cell r="J171" t="str">
            <v>מו"פ</v>
          </cell>
        </row>
        <row r="172">
          <cell r="A172" t="str">
            <v>רד סי אופטיקל נטוורק</v>
          </cell>
          <cell r="B172">
            <v>2004</v>
          </cell>
          <cell r="C172">
            <v>4</v>
          </cell>
          <cell r="D172" t="str">
            <v>גולן אבירם</v>
          </cell>
          <cell r="E172">
            <v>7</v>
          </cell>
          <cell r="F172">
            <v>40</v>
          </cell>
          <cell r="G172" t="str">
            <v>רכב קב' 2</v>
          </cell>
          <cell r="H172">
            <v>980</v>
          </cell>
          <cell r="I172">
            <v>0</v>
          </cell>
          <cell r="J172" t="str">
            <v>מו"פ</v>
          </cell>
        </row>
        <row r="173">
          <cell r="A173" t="str">
            <v>רד סי אופטיקל נטוורק</v>
          </cell>
          <cell r="B173">
            <v>2004</v>
          </cell>
          <cell r="C173">
            <v>4</v>
          </cell>
          <cell r="D173" t="str">
            <v>גולן אבירם</v>
          </cell>
          <cell r="E173">
            <v>7</v>
          </cell>
          <cell r="F173">
            <v>47</v>
          </cell>
          <cell r="G173" t="str">
            <v>שווי פלא</v>
          </cell>
          <cell r="H173">
            <v>85</v>
          </cell>
          <cell r="I173">
            <v>0</v>
          </cell>
          <cell r="J173" t="str">
            <v>מו"פ</v>
          </cell>
        </row>
        <row r="174">
          <cell r="A174" t="str">
            <v>רד סי אופטיקל נטוורק</v>
          </cell>
          <cell r="B174">
            <v>2004</v>
          </cell>
          <cell r="C174">
            <v>4</v>
          </cell>
          <cell r="D174" t="str">
            <v>גולן אבירם</v>
          </cell>
          <cell r="E174">
            <v>8</v>
          </cell>
          <cell r="F174">
            <v>24</v>
          </cell>
          <cell r="G174" t="str">
            <v>שוויארוחות</v>
          </cell>
          <cell r="H174">
            <v>483</v>
          </cell>
          <cell r="I174">
            <v>23</v>
          </cell>
          <cell r="J174" t="str">
            <v>מו"פ</v>
          </cell>
        </row>
        <row r="175">
          <cell r="A175" t="str">
            <v>רד סי אופטיקל נטוורק</v>
          </cell>
          <cell r="B175">
            <v>2004</v>
          </cell>
          <cell r="C175">
            <v>4</v>
          </cell>
          <cell r="D175" t="str">
            <v>גולן אבירם</v>
          </cell>
          <cell r="E175">
            <v>8</v>
          </cell>
          <cell r="F175">
            <v>40</v>
          </cell>
          <cell r="G175" t="str">
            <v>רכב קב' 2</v>
          </cell>
          <cell r="H175">
            <v>980</v>
          </cell>
          <cell r="I175">
            <v>0</v>
          </cell>
          <cell r="J175" t="str">
            <v>מו"פ</v>
          </cell>
        </row>
        <row r="176">
          <cell r="A176" t="str">
            <v>רד סי אופטיקל נטוורק</v>
          </cell>
          <cell r="B176">
            <v>2004</v>
          </cell>
          <cell r="C176">
            <v>4</v>
          </cell>
          <cell r="D176" t="str">
            <v>גולן אבירם</v>
          </cell>
          <cell r="E176">
            <v>8</v>
          </cell>
          <cell r="F176">
            <v>47</v>
          </cell>
          <cell r="G176" t="str">
            <v>שווי פלא</v>
          </cell>
          <cell r="H176">
            <v>85</v>
          </cell>
          <cell r="I176">
            <v>0</v>
          </cell>
          <cell r="J176" t="str">
            <v>מו"פ</v>
          </cell>
        </row>
        <row r="177">
          <cell r="A177" t="str">
            <v>רד סי אופטיקל נטוורק</v>
          </cell>
          <cell r="B177">
            <v>2004</v>
          </cell>
          <cell r="C177">
            <v>4</v>
          </cell>
          <cell r="D177" t="str">
            <v>גולן אבירם</v>
          </cell>
          <cell r="E177">
            <v>9</v>
          </cell>
          <cell r="F177">
            <v>22</v>
          </cell>
          <cell r="G177" t="str">
            <v>שווי מתנות</v>
          </cell>
          <cell r="H177">
            <v>459.25</v>
          </cell>
          <cell r="I177">
            <v>0</v>
          </cell>
          <cell r="J177" t="str">
            <v>מו"פ</v>
          </cell>
        </row>
        <row r="178">
          <cell r="A178" t="str">
            <v>רד סי אופטיקל נטוורק</v>
          </cell>
          <cell r="B178">
            <v>2004</v>
          </cell>
          <cell r="C178">
            <v>4</v>
          </cell>
          <cell r="D178" t="str">
            <v>גולן אבירם</v>
          </cell>
          <cell r="E178">
            <v>9</v>
          </cell>
          <cell r="F178">
            <v>24</v>
          </cell>
          <cell r="G178" t="str">
            <v>שוויארוחות</v>
          </cell>
          <cell r="H178">
            <v>378</v>
          </cell>
          <cell r="I178">
            <v>18</v>
          </cell>
          <cell r="J178" t="str">
            <v>מו"פ</v>
          </cell>
        </row>
        <row r="179">
          <cell r="A179" t="str">
            <v>רד סי אופטיקל נטוורק</v>
          </cell>
          <cell r="B179">
            <v>2004</v>
          </cell>
          <cell r="C179">
            <v>4</v>
          </cell>
          <cell r="D179" t="str">
            <v>גולן אבירם</v>
          </cell>
          <cell r="E179">
            <v>9</v>
          </cell>
          <cell r="F179">
            <v>40</v>
          </cell>
          <cell r="G179" t="str">
            <v>רכב קב' 2</v>
          </cell>
          <cell r="H179">
            <v>980</v>
          </cell>
          <cell r="I179">
            <v>0</v>
          </cell>
          <cell r="J179" t="str">
            <v>מו"פ</v>
          </cell>
        </row>
        <row r="180">
          <cell r="A180" t="str">
            <v>רד סי אופטיקל נטוורק</v>
          </cell>
          <cell r="B180">
            <v>2004</v>
          </cell>
          <cell r="C180">
            <v>4</v>
          </cell>
          <cell r="D180" t="str">
            <v>גולן אבירם</v>
          </cell>
          <cell r="E180">
            <v>9</v>
          </cell>
          <cell r="F180">
            <v>47</v>
          </cell>
          <cell r="G180" t="str">
            <v>שווי פלא</v>
          </cell>
          <cell r="H180">
            <v>85</v>
          </cell>
          <cell r="I180">
            <v>0</v>
          </cell>
          <cell r="J180" t="str">
            <v>מו"פ</v>
          </cell>
        </row>
        <row r="181">
          <cell r="A181" t="str">
            <v>רד סי אופטיקל נטוורק</v>
          </cell>
          <cell r="B181">
            <v>2004</v>
          </cell>
          <cell r="C181">
            <v>4</v>
          </cell>
          <cell r="D181" t="str">
            <v>גולן אבירם</v>
          </cell>
          <cell r="E181">
            <v>10</v>
          </cell>
          <cell r="F181">
            <v>24</v>
          </cell>
          <cell r="G181" t="str">
            <v>שוויארוחות</v>
          </cell>
          <cell r="H181">
            <v>399</v>
          </cell>
          <cell r="I181">
            <v>19</v>
          </cell>
          <cell r="J181" t="str">
            <v>מו"פ</v>
          </cell>
        </row>
        <row r="182">
          <cell r="A182" t="str">
            <v>רד סי אופטיקל נטוורק</v>
          </cell>
          <cell r="B182">
            <v>2004</v>
          </cell>
          <cell r="C182">
            <v>4</v>
          </cell>
          <cell r="D182" t="str">
            <v>גולן אבירם</v>
          </cell>
          <cell r="E182">
            <v>10</v>
          </cell>
          <cell r="F182">
            <v>40</v>
          </cell>
          <cell r="G182" t="str">
            <v>רכב קב' 2</v>
          </cell>
          <cell r="H182">
            <v>980</v>
          </cell>
          <cell r="I182">
            <v>0</v>
          </cell>
          <cell r="J182" t="str">
            <v>מו"פ</v>
          </cell>
        </row>
        <row r="183">
          <cell r="A183" t="str">
            <v>רד סי אופטיקל נטוורק</v>
          </cell>
          <cell r="B183">
            <v>2004</v>
          </cell>
          <cell r="C183">
            <v>4</v>
          </cell>
          <cell r="D183" t="str">
            <v>גולן אבירם</v>
          </cell>
          <cell r="E183">
            <v>10</v>
          </cell>
          <cell r="F183">
            <v>47</v>
          </cell>
          <cell r="G183" t="str">
            <v>שווי פלא</v>
          </cell>
          <cell r="H183">
            <v>85</v>
          </cell>
          <cell r="I183">
            <v>0</v>
          </cell>
          <cell r="J183" t="str">
            <v>מו"פ</v>
          </cell>
        </row>
        <row r="184">
          <cell r="A184" t="str">
            <v>רד סי אופטיקל נטוורק</v>
          </cell>
          <cell r="B184">
            <v>2004</v>
          </cell>
          <cell r="C184">
            <v>4</v>
          </cell>
          <cell r="D184" t="str">
            <v>גולן אבירם</v>
          </cell>
          <cell r="E184">
            <v>11</v>
          </cell>
          <cell r="F184">
            <v>24</v>
          </cell>
          <cell r="G184" t="str">
            <v>שוויארוחות</v>
          </cell>
          <cell r="H184">
            <v>441</v>
          </cell>
          <cell r="I184">
            <v>21</v>
          </cell>
          <cell r="J184" t="str">
            <v>מו"פ</v>
          </cell>
        </row>
        <row r="185">
          <cell r="A185" t="str">
            <v>רד סי אופטיקל נטוורק</v>
          </cell>
          <cell r="B185">
            <v>2004</v>
          </cell>
          <cell r="C185">
            <v>4</v>
          </cell>
          <cell r="D185" t="str">
            <v>גולן אבירם</v>
          </cell>
          <cell r="E185">
            <v>11</v>
          </cell>
          <cell r="F185">
            <v>40</v>
          </cell>
          <cell r="G185" t="str">
            <v>רכב קב' 2</v>
          </cell>
          <cell r="H185">
            <v>980</v>
          </cell>
          <cell r="I185">
            <v>0</v>
          </cell>
          <cell r="J185" t="str">
            <v>מו"פ</v>
          </cell>
        </row>
        <row r="186">
          <cell r="A186" t="str">
            <v>רד סי אופטיקל נטוורק</v>
          </cell>
          <cell r="B186">
            <v>2004</v>
          </cell>
          <cell r="C186">
            <v>4</v>
          </cell>
          <cell r="D186" t="str">
            <v>גולן אבירם</v>
          </cell>
          <cell r="E186">
            <v>11</v>
          </cell>
          <cell r="F186">
            <v>47</v>
          </cell>
          <cell r="G186" t="str">
            <v>שווי פלא</v>
          </cell>
          <cell r="H186">
            <v>85</v>
          </cell>
          <cell r="I186">
            <v>0</v>
          </cell>
          <cell r="J186" t="str">
            <v>מו"פ</v>
          </cell>
        </row>
        <row r="187">
          <cell r="A187" t="str">
            <v>רד סי אופטיקל נטוורק</v>
          </cell>
          <cell r="B187">
            <v>2004</v>
          </cell>
          <cell r="C187">
            <v>4</v>
          </cell>
          <cell r="D187" t="str">
            <v>גולן אבירם</v>
          </cell>
          <cell r="E187">
            <v>12</v>
          </cell>
          <cell r="F187">
            <v>22</v>
          </cell>
          <cell r="G187" t="str">
            <v>שווי מתנות</v>
          </cell>
          <cell r="H187">
            <v>0</v>
          </cell>
          <cell r="I187">
            <v>0</v>
          </cell>
          <cell r="J187" t="str">
            <v>מו"פ</v>
          </cell>
        </row>
        <row r="188">
          <cell r="A188" t="str">
            <v>רד סי אופטיקל נטוורק</v>
          </cell>
          <cell r="B188">
            <v>2004</v>
          </cell>
          <cell r="C188">
            <v>4</v>
          </cell>
          <cell r="D188" t="str">
            <v>גולן אבירם</v>
          </cell>
          <cell r="E188">
            <v>12</v>
          </cell>
          <cell r="F188">
            <v>24</v>
          </cell>
          <cell r="G188" t="str">
            <v>שוויארוחות</v>
          </cell>
          <cell r="H188">
            <v>462</v>
          </cell>
          <cell r="I188">
            <v>22</v>
          </cell>
          <cell r="J188" t="str">
            <v>מו"פ</v>
          </cell>
        </row>
        <row r="189">
          <cell r="A189" t="str">
            <v>רד סי אופטיקל נטוורק</v>
          </cell>
          <cell r="B189">
            <v>2004</v>
          </cell>
          <cell r="C189">
            <v>4</v>
          </cell>
          <cell r="D189" t="str">
            <v>גולן אבירם</v>
          </cell>
          <cell r="E189">
            <v>12</v>
          </cell>
          <cell r="F189">
            <v>40</v>
          </cell>
          <cell r="G189" t="str">
            <v>רכב קב' 2</v>
          </cell>
          <cell r="H189">
            <v>980</v>
          </cell>
          <cell r="I189">
            <v>0</v>
          </cell>
          <cell r="J189" t="str">
            <v>מו"פ</v>
          </cell>
        </row>
        <row r="190">
          <cell r="A190" t="str">
            <v>רד סי אופטיקל נטוורק</v>
          </cell>
          <cell r="B190">
            <v>2004</v>
          </cell>
          <cell r="C190">
            <v>4</v>
          </cell>
          <cell r="D190" t="str">
            <v>גולן אבירם</v>
          </cell>
          <cell r="E190">
            <v>12</v>
          </cell>
          <cell r="F190">
            <v>47</v>
          </cell>
          <cell r="G190" t="str">
            <v>שווי פלא</v>
          </cell>
          <cell r="H190">
            <v>85</v>
          </cell>
          <cell r="I190">
            <v>0</v>
          </cell>
          <cell r="J190" t="str">
            <v>מו"פ</v>
          </cell>
        </row>
        <row r="191">
          <cell r="A191" t="str">
            <v>רד סי אופטיקל נטוורק</v>
          </cell>
          <cell r="B191">
            <v>2004</v>
          </cell>
          <cell r="C191">
            <v>5</v>
          </cell>
          <cell r="D191" t="str">
            <v>ברגר דניאל</v>
          </cell>
          <cell r="E191">
            <v>1</v>
          </cell>
          <cell r="F191">
            <v>40</v>
          </cell>
          <cell r="G191" t="str">
            <v>רכב קב' 2</v>
          </cell>
          <cell r="H191">
            <v>980</v>
          </cell>
          <cell r="I191">
            <v>0</v>
          </cell>
          <cell r="J191" t="str">
            <v>מו"פ</v>
          </cell>
        </row>
        <row r="192">
          <cell r="A192" t="str">
            <v>רד סי אופטיקל נטוורק</v>
          </cell>
          <cell r="B192">
            <v>2004</v>
          </cell>
          <cell r="C192">
            <v>5</v>
          </cell>
          <cell r="D192" t="str">
            <v>ברגר דניאל</v>
          </cell>
          <cell r="E192">
            <v>2</v>
          </cell>
          <cell r="F192">
            <v>40</v>
          </cell>
          <cell r="G192" t="str">
            <v>רכב קב' 2</v>
          </cell>
          <cell r="H192">
            <v>980</v>
          </cell>
          <cell r="I192">
            <v>0</v>
          </cell>
          <cell r="J192" t="str">
            <v>מו"פ</v>
          </cell>
        </row>
        <row r="193">
          <cell r="A193" t="str">
            <v>רד סי אופטיקל נטוורק</v>
          </cell>
          <cell r="B193">
            <v>2004</v>
          </cell>
          <cell r="C193">
            <v>5</v>
          </cell>
          <cell r="D193" t="str">
            <v>ברגר דניאל</v>
          </cell>
          <cell r="E193">
            <v>3</v>
          </cell>
          <cell r="F193">
            <v>22</v>
          </cell>
          <cell r="G193" t="str">
            <v>שווי מתנות</v>
          </cell>
          <cell r="H193">
            <v>186.25</v>
          </cell>
          <cell r="I193">
            <v>0</v>
          </cell>
          <cell r="J193" t="str">
            <v>מו"פ</v>
          </cell>
        </row>
        <row r="194">
          <cell r="A194" t="str">
            <v>רד סי אופטיקל נטוורק</v>
          </cell>
          <cell r="B194">
            <v>2004</v>
          </cell>
          <cell r="C194">
            <v>5</v>
          </cell>
          <cell r="D194" t="str">
            <v>ברגר דניאל</v>
          </cell>
          <cell r="E194">
            <v>3</v>
          </cell>
          <cell r="F194">
            <v>40</v>
          </cell>
          <cell r="G194" t="str">
            <v>רכב קב' 2</v>
          </cell>
          <cell r="H194">
            <v>980</v>
          </cell>
          <cell r="I194">
            <v>0</v>
          </cell>
          <cell r="J194" t="str">
            <v>מו"פ</v>
          </cell>
        </row>
        <row r="195">
          <cell r="A195" t="str">
            <v>רד סי אופטיקל נטוורק</v>
          </cell>
          <cell r="B195">
            <v>2004</v>
          </cell>
          <cell r="C195">
            <v>5</v>
          </cell>
          <cell r="D195" t="str">
            <v>ברגר דניאל</v>
          </cell>
          <cell r="E195">
            <v>4</v>
          </cell>
          <cell r="F195">
            <v>40</v>
          </cell>
          <cell r="G195" t="str">
            <v>רכב קב' 2</v>
          </cell>
          <cell r="H195">
            <v>980</v>
          </cell>
          <cell r="I195">
            <v>0</v>
          </cell>
          <cell r="J195" t="str">
            <v>מו"פ</v>
          </cell>
        </row>
        <row r="196">
          <cell r="A196" t="str">
            <v>רד סי אופטיקל נטוורק</v>
          </cell>
          <cell r="B196">
            <v>2004</v>
          </cell>
          <cell r="C196">
            <v>5</v>
          </cell>
          <cell r="D196" t="str">
            <v>ברגר דניאל</v>
          </cell>
          <cell r="E196">
            <v>5</v>
          </cell>
          <cell r="F196">
            <v>40</v>
          </cell>
          <cell r="G196" t="str">
            <v>רכב קב' 2</v>
          </cell>
          <cell r="H196">
            <v>980</v>
          </cell>
          <cell r="I196">
            <v>0</v>
          </cell>
          <cell r="J196" t="str">
            <v>מו"פ</v>
          </cell>
        </row>
        <row r="197">
          <cell r="A197" t="str">
            <v>רד סי אופטיקל נטוורק</v>
          </cell>
          <cell r="B197">
            <v>2004</v>
          </cell>
          <cell r="C197">
            <v>5</v>
          </cell>
          <cell r="D197" t="str">
            <v>ברגר דניאל</v>
          </cell>
          <cell r="E197">
            <v>6</v>
          </cell>
          <cell r="F197">
            <v>40</v>
          </cell>
          <cell r="G197" t="str">
            <v>רכב קב' 2</v>
          </cell>
          <cell r="H197">
            <v>980</v>
          </cell>
          <cell r="I197">
            <v>0</v>
          </cell>
          <cell r="J197" t="str">
            <v>מו"פ</v>
          </cell>
        </row>
        <row r="198">
          <cell r="A198" t="str">
            <v>רד סי אופטיקל נטוורק</v>
          </cell>
          <cell r="B198">
            <v>2004</v>
          </cell>
          <cell r="C198">
            <v>5</v>
          </cell>
          <cell r="D198" t="str">
            <v>ברגר דניאל</v>
          </cell>
          <cell r="E198">
            <v>7</v>
          </cell>
          <cell r="F198">
            <v>40</v>
          </cell>
          <cell r="G198" t="str">
            <v>רכב קב' 2</v>
          </cell>
          <cell r="H198">
            <v>980</v>
          </cell>
          <cell r="I198">
            <v>0</v>
          </cell>
          <cell r="J198" t="str">
            <v>מו"פ</v>
          </cell>
        </row>
        <row r="199">
          <cell r="A199" t="str">
            <v>רד סי אופטיקל נטוורק</v>
          </cell>
          <cell r="B199">
            <v>2004</v>
          </cell>
          <cell r="C199">
            <v>5</v>
          </cell>
          <cell r="D199" t="str">
            <v>ברגר דניאל</v>
          </cell>
          <cell r="E199">
            <v>8</v>
          </cell>
          <cell r="F199">
            <v>24</v>
          </cell>
          <cell r="G199" t="str">
            <v>שוויארוחות</v>
          </cell>
          <cell r="H199">
            <v>273</v>
          </cell>
          <cell r="I199">
            <v>13</v>
          </cell>
          <cell r="J199" t="str">
            <v>מו"פ</v>
          </cell>
        </row>
        <row r="200">
          <cell r="A200" t="str">
            <v>רד סי אופטיקל נטוורק</v>
          </cell>
          <cell r="B200">
            <v>2004</v>
          </cell>
          <cell r="C200">
            <v>5</v>
          </cell>
          <cell r="D200" t="str">
            <v>ברגר דניאל</v>
          </cell>
          <cell r="E200">
            <v>8</v>
          </cell>
          <cell r="F200">
            <v>40</v>
          </cell>
          <cell r="G200" t="str">
            <v>רכב קב' 2</v>
          </cell>
          <cell r="H200">
            <v>980</v>
          </cell>
          <cell r="I200">
            <v>0</v>
          </cell>
          <cell r="J200" t="str">
            <v>מו"פ</v>
          </cell>
        </row>
        <row r="201">
          <cell r="A201" t="str">
            <v>רד סי אופטיקל נטוורק</v>
          </cell>
          <cell r="B201">
            <v>2004</v>
          </cell>
          <cell r="C201">
            <v>5</v>
          </cell>
          <cell r="D201" t="str">
            <v>ברגר דניאל</v>
          </cell>
          <cell r="E201">
            <v>9</v>
          </cell>
          <cell r="F201">
            <v>22</v>
          </cell>
          <cell r="G201" t="str">
            <v>שווי מתנות</v>
          </cell>
          <cell r="H201">
            <v>459.25</v>
          </cell>
          <cell r="I201">
            <v>0</v>
          </cell>
          <cell r="J201" t="str">
            <v>מו"פ</v>
          </cell>
        </row>
        <row r="202">
          <cell r="A202" t="str">
            <v>רד סי אופטיקל נטוורק</v>
          </cell>
          <cell r="B202">
            <v>2004</v>
          </cell>
          <cell r="C202">
            <v>5</v>
          </cell>
          <cell r="D202" t="str">
            <v>ברגר דניאל</v>
          </cell>
          <cell r="E202">
            <v>9</v>
          </cell>
          <cell r="F202">
            <v>24</v>
          </cell>
          <cell r="G202" t="str">
            <v>שוויארוחות</v>
          </cell>
          <cell r="H202">
            <v>378</v>
          </cell>
          <cell r="I202">
            <v>18</v>
          </cell>
          <cell r="J202" t="str">
            <v>מו"פ</v>
          </cell>
        </row>
        <row r="203">
          <cell r="A203" t="str">
            <v>רד סי אופטיקל נטוורק</v>
          </cell>
          <cell r="B203">
            <v>2004</v>
          </cell>
          <cell r="C203">
            <v>5</v>
          </cell>
          <cell r="D203" t="str">
            <v>ברגר דניאל</v>
          </cell>
          <cell r="E203">
            <v>9</v>
          </cell>
          <cell r="F203">
            <v>40</v>
          </cell>
          <cell r="G203" t="str">
            <v>רכב קב' 2</v>
          </cell>
          <cell r="H203">
            <v>980</v>
          </cell>
          <cell r="I203">
            <v>0</v>
          </cell>
          <cell r="J203" t="str">
            <v>מו"פ</v>
          </cell>
        </row>
        <row r="204">
          <cell r="A204" t="str">
            <v>רד סי אופטיקל נטוורק</v>
          </cell>
          <cell r="B204">
            <v>2004</v>
          </cell>
          <cell r="C204">
            <v>5</v>
          </cell>
          <cell r="D204" t="str">
            <v>ברגר דניאל</v>
          </cell>
          <cell r="E204">
            <v>10</v>
          </cell>
          <cell r="F204">
            <v>24</v>
          </cell>
          <cell r="G204" t="str">
            <v>שוויארוחות</v>
          </cell>
          <cell r="H204">
            <v>399</v>
          </cell>
          <cell r="I204">
            <v>19</v>
          </cell>
          <cell r="J204" t="str">
            <v>מו"פ</v>
          </cell>
        </row>
        <row r="205">
          <cell r="A205" t="str">
            <v>רד סי אופטיקל נטוורק</v>
          </cell>
          <cell r="B205">
            <v>2004</v>
          </cell>
          <cell r="C205">
            <v>5</v>
          </cell>
          <cell r="D205" t="str">
            <v>ברגר דניאל</v>
          </cell>
          <cell r="E205">
            <v>10</v>
          </cell>
          <cell r="F205">
            <v>40</v>
          </cell>
          <cell r="G205" t="str">
            <v>רכב קב' 2</v>
          </cell>
          <cell r="H205">
            <v>980</v>
          </cell>
          <cell r="I205">
            <v>0</v>
          </cell>
          <cell r="J205" t="str">
            <v>מו"פ</v>
          </cell>
        </row>
        <row r="206">
          <cell r="A206" t="str">
            <v>רד סי אופטיקל נטוורק</v>
          </cell>
          <cell r="B206">
            <v>2004</v>
          </cell>
          <cell r="C206">
            <v>5</v>
          </cell>
          <cell r="D206" t="str">
            <v>ברגר דניאל</v>
          </cell>
          <cell r="E206">
            <v>11</v>
          </cell>
          <cell r="F206">
            <v>24</v>
          </cell>
          <cell r="G206" t="str">
            <v>שוויארוחות</v>
          </cell>
          <cell r="H206">
            <v>441</v>
          </cell>
          <cell r="I206">
            <v>21</v>
          </cell>
          <cell r="J206" t="str">
            <v>מו"פ</v>
          </cell>
        </row>
        <row r="207">
          <cell r="A207" t="str">
            <v>רד סי אופטיקל נטוורק</v>
          </cell>
          <cell r="B207">
            <v>2004</v>
          </cell>
          <cell r="C207">
            <v>5</v>
          </cell>
          <cell r="D207" t="str">
            <v>ברגר דניאל</v>
          </cell>
          <cell r="E207">
            <v>11</v>
          </cell>
          <cell r="F207">
            <v>40</v>
          </cell>
          <cell r="G207" t="str">
            <v>רכב קב' 2</v>
          </cell>
          <cell r="H207">
            <v>980</v>
          </cell>
          <cell r="I207">
            <v>0</v>
          </cell>
          <cell r="J207" t="str">
            <v>מו"פ</v>
          </cell>
        </row>
        <row r="208">
          <cell r="A208" t="str">
            <v>רד סי אופטיקל נטוורק</v>
          </cell>
          <cell r="B208">
            <v>2004</v>
          </cell>
          <cell r="C208">
            <v>5</v>
          </cell>
          <cell r="D208" t="str">
            <v>ברגר דניאל</v>
          </cell>
          <cell r="E208">
            <v>12</v>
          </cell>
          <cell r="F208">
            <v>22</v>
          </cell>
          <cell r="G208" t="str">
            <v>שווי מתנות</v>
          </cell>
          <cell r="H208">
            <v>0</v>
          </cell>
          <cell r="I208">
            <v>0</v>
          </cell>
          <cell r="J208" t="str">
            <v>מו"פ</v>
          </cell>
        </row>
        <row r="209">
          <cell r="A209" t="str">
            <v>רד סי אופטיקל נטוורק</v>
          </cell>
          <cell r="B209">
            <v>2004</v>
          </cell>
          <cell r="C209">
            <v>5</v>
          </cell>
          <cell r="D209" t="str">
            <v>ברגר דניאל</v>
          </cell>
          <cell r="E209">
            <v>12</v>
          </cell>
          <cell r="F209">
            <v>24</v>
          </cell>
          <cell r="G209" t="str">
            <v>שוויארוחות</v>
          </cell>
          <cell r="H209">
            <v>462</v>
          </cell>
          <cell r="I209">
            <v>22</v>
          </cell>
          <cell r="J209" t="str">
            <v>מו"פ</v>
          </cell>
        </row>
        <row r="210">
          <cell r="A210" t="str">
            <v>רד סי אופטיקל נטוורק</v>
          </cell>
          <cell r="B210">
            <v>2004</v>
          </cell>
          <cell r="C210">
            <v>5</v>
          </cell>
          <cell r="D210" t="str">
            <v>ברגר דניאל</v>
          </cell>
          <cell r="E210">
            <v>12</v>
          </cell>
          <cell r="F210">
            <v>40</v>
          </cell>
          <cell r="G210" t="str">
            <v>רכב קב' 2</v>
          </cell>
          <cell r="H210">
            <v>980</v>
          </cell>
          <cell r="I210">
            <v>0</v>
          </cell>
          <cell r="J210" t="str">
            <v>מו"פ</v>
          </cell>
        </row>
        <row r="211">
          <cell r="A211" t="str">
            <v>רד סי אופטיקל נטוורק</v>
          </cell>
          <cell r="B211">
            <v>2004</v>
          </cell>
          <cell r="C211">
            <v>7</v>
          </cell>
          <cell r="D211" t="str">
            <v>עוזרי שרון</v>
          </cell>
          <cell r="E211">
            <v>1</v>
          </cell>
          <cell r="F211">
            <v>24</v>
          </cell>
          <cell r="G211" t="str">
            <v>שוויארוחות</v>
          </cell>
          <cell r="H211">
            <v>256.5</v>
          </cell>
          <cell r="I211">
            <v>0.56999999999999995</v>
          </cell>
          <cell r="J211" t="str">
            <v>תפעול</v>
          </cell>
        </row>
        <row r="212">
          <cell r="A212" t="str">
            <v>רד סי אופטיקל נטוורק</v>
          </cell>
          <cell r="B212">
            <v>2004</v>
          </cell>
          <cell r="C212">
            <v>7</v>
          </cell>
          <cell r="D212" t="str">
            <v>עוזרי שרון</v>
          </cell>
          <cell r="E212">
            <v>2</v>
          </cell>
          <cell r="F212">
            <v>24</v>
          </cell>
          <cell r="G212" t="str">
            <v>שוויארוחות</v>
          </cell>
          <cell r="H212">
            <v>405</v>
          </cell>
          <cell r="I212">
            <v>0.9</v>
          </cell>
          <cell r="J212" t="str">
            <v>תפעול</v>
          </cell>
        </row>
        <row r="213">
          <cell r="A213" t="str">
            <v>רד סי אופטיקל נטוורק</v>
          </cell>
          <cell r="B213">
            <v>2004</v>
          </cell>
          <cell r="C213">
            <v>7</v>
          </cell>
          <cell r="D213" t="str">
            <v>עוזרי שרון</v>
          </cell>
          <cell r="E213">
            <v>3</v>
          </cell>
          <cell r="F213">
            <v>22</v>
          </cell>
          <cell r="G213" t="str">
            <v>שווי מתנות</v>
          </cell>
          <cell r="H213">
            <v>186.25</v>
          </cell>
          <cell r="I213">
            <v>0</v>
          </cell>
          <cell r="J213" t="str">
            <v>תפעול</v>
          </cell>
        </row>
        <row r="214">
          <cell r="A214" t="str">
            <v>רד סי אופטיקל נטוורק</v>
          </cell>
          <cell r="B214">
            <v>2004</v>
          </cell>
          <cell r="C214">
            <v>7</v>
          </cell>
          <cell r="D214" t="str">
            <v>עוזרי שרון</v>
          </cell>
          <cell r="E214">
            <v>3</v>
          </cell>
          <cell r="F214">
            <v>24</v>
          </cell>
          <cell r="G214" t="str">
            <v>שוויארוחות</v>
          </cell>
          <cell r="H214">
            <v>450</v>
          </cell>
          <cell r="I214">
            <v>1</v>
          </cell>
          <cell r="J214" t="str">
            <v>תפעול</v>
          </cell>
        </row>
        <row r="215">
          <cell r="A215" t="str">
            <v>רד סי אופטיקל נטוורק</v>
          </cell>
          <cell r="B215">
            <v>2004</v>
          </cell>
          <cell r="C215">
            <v>7</v>
          </cell>
          <cell r="D215" t="str">
            <v>עוזרי שרון</v>
          </cell>
          <cell r="E215">
            <v>4</v>
          </cell>
          <cell r="F215">
            <v>24</v>
          </cell>
          <cell r="G215" t="str">
            <v>שוויארוחות</v>
          </cell>
          <cell r="H215">
            <v>450</v>
          </cell>
          <cell r="I215">
            <v>1</v>
          </cell>
          <cell r="J215" t="str">
            <v>תפעול</v>
          </cell>
        </row>
        <row r="216">
          <cell r="A216" t="str">
            <v>רד סי אופטיקל נטוורק</v>
          </cell>
          <cell r="B216">
            <v>2004</v>
          </cell>
          <cell r="C216">
            <v>7</v>
          </cell>
          <cell r="D216" t="str">
            <v>עוזרי שרון</v>
          </cell>
          <cell r="E216">
            <v>5</v>
          </cell>
          <cell r="F216">
            <v>24</v>
          </cell>
          <cell r="G216" t="str">
            <v>שוויארוחות</v>
          </cell>
          <cell r="H216">
            <v>450</v>
          </cell>
          <cell r="I216">
            <v>1</v>
          </cell>
          <cell r="J216" t="str">
            <v>תפעול</v>
          </cell>
        </row>
        <row r="217">
          <cell r="A217" t="str">
            <v>רד סי אופטיקל נטוורק</v>
          </cell>
          <cell r="B217">
            <v>2004</v>
          </cell>
          <cell r="C217">
            <v>7</v>
          </cell>
          <cell r="D217" t="str">
            <v>עוזרי שרון</v>
          </cell>
          <cell r="E217">
            <v>6</v>
          </cell>
          <cell r="F217">
            <v>24</v>
          </cell>
          <cell r="G217" t="str">
            <v>שוויארוחות</v>
          </cell>
          <cell r="H217">
            <v>450</v>
          </cell>
          <cell r="I217">
            <v>1</v>
          </cell>
          <cell r="J217" t="str">
            <v>תפעול</v>
          </cell>
        </row>
        <row r="218">
          <cell r="A218" t="str">
            <v>רד סי אופטיקל נטוורק</v>
          </cell>
          <cell r="B218">
            <v>2004</v>
          </cell>
          <cell r="C218">
            <v>7</v>
          </cell>
          <cell r="D218" t="str">
            <v>עוזרי שרון</v>
          </cell>
          <cell r="E218">
            <v>7</v>
          </cell>
          <cell r="F218">
            <v>24</v>
          </cell>
          <cell r="G218" t="str">
            <v>שוויארוחות</v>
          </cell>
          <cell r="H218">
            <v>450</v>
          </cell>
          <cell r="I218">
            <v>1</v>
          </cell>
          <cell r="J218" t="str">
            <v>תפעול</v>
          </cell>
        </row>
        <row r="219">
          <cell r="A219" t="str">
            <v>רד סי אופטיקל נטוורק</v>
          </cell>
          <cell r="B219">
            <v>2004</v>
          </cell>
          <cell r="C219">
            <v>7</v>
          </cell>
          <cell r="D219" t="str">
            <v>עוזרי שרון</v>
          </cell>
          <cell r="E219">
            <v>8</v>
          </cell>
          <cell r="F219">
            <v>24</v>
          </cell>
          <cell r="G219" t="str">
            <v>שוויארוחות</v>
          </cell>
          <cell r="H219">
            <v>483</v>
          </cell>
          <cell r="I219">
            <v>23</v>
          </cell>
          <cell r="J219" t="str">
            <v>תפעול</v>
          </cell>
        </row>
        <row r="220">
          <cell r="A220" t="str">
            <v>רד סי אופטיקל נטוורק</v>
          </cell>
          <cell r="B220">
            <v>2004</v>
          </cell>
          <cell r="C220">
            <v>7</v>
          </cell>
          <cell r="D220" t="str">
            <v>עוזרי שרון</v>
          </cell>
          <cell r="E220">
            <v>9</v>
          </cell>
          <cell r="F220">
            <v>22</v>
          </cell>
          <cell r="G220" t="str">
            <v>שווי מתנות</v>
          </cell>
          <cell r="H220">
            <v>459.25</v>
          </cell>
          <cell r="I220">
            <v>0</v>
          </cell>
          <cell r="J220" t="str">
            <v>תפעול</v>
          </cell>
        </row>
        <row r="221">
          <cell r="A221" t="str">
            <v>רד סי אופטיקל נטוורק</v>
          </cell>
          <cell r="B221">
            <v>2004</v>
          </cell>
          <cell r="C221">
            <v>7</v>
          </cell>
          <cell r="D221" t="str">
            <v>עוזרי שרון</v>
          </cell>
          <cell r="E221">
            <v>9</v>
          </cell>
          <cell r="F221">
            <v>24</v>
          </cell>
          <cell r="G221" t="str">
            <v>שוויארוחות</v>
          </cell>
          <cell r="H221">
            <v>378</v>
          </cell>
          <cell r="I221">
            <v>18</v>
          </cell>
          <cell r="J221" t="str">
            <v>תפעול</v>
          </cell>
        </row>
        <row r="222">
          <cell r="A222" t="str">
            <v>רד סי אופטיקל נטוורק</v>
          </cell>
          <cell r="B222">
            <v>2004</v>
          </cell>
          <cell r="C222">
            <v>7</v>
          </cell>
          <cell r="D222" t="str">
            <v>עוזרי שרון</v>
          </cell>
          <cell r="E222">
            <v>10</v>
          </cell>
          <cell r="F222">
            <v>24</v>
          </cell>
          <cell r="G222" t="str">
            <v>שוויארוחות</v>
          </cell>
          <cell r="H222">
            <v>399</v>
          </cell>
          <cell r="I222">
            <v>19</v>
          </cell>
          <cell r="J222" t="str">
            <v>תפעול</v>
          </cell>
        </row>
        <row r="223">
          <cell r="A223" t="str">
            <v>רד סי אופטיקל נטוורק</v>
          </cell>
          <cell r="B223">
            <v>2004</v>
          </cell>
          <cell r="C223">
            <v>7</v>
          </cell>
          <cell r="D223" t="str">
            <v>עוזרי שרון</v>
          </cell>
          <cell r="E223">
            <v>11</v>
          </cell>
          <cell r="F223">
            <v>24</v>
          </cell>
          <cell r="G223" t="str">
            <v>שוויארוחות</v>
          </cell>
          <cell r="H223">
            <v>441</v>
          </cell>
          <cell r="I223">
            <v>21</v>
          </cell>
          <cell r="J223" t="str">
            <v>תפעול</v>
          </cell>
        </row>
        <row r="224">
          <cell r="A224" t="str">
            <v>רד סי אופטיקל נטוורק</v>
          </cell>
          <cell r="B224">
            <v>2004</v>
          </cell>
          <cell r="C224">
            <v>7</v>
          </cell>
          <cell r="D224" t="str">
            <v>עוזרי שרון</v>
          </cell>
          <cell r="E224">
            <v>12</v>
          </cell>
          <cell r="F224">
            <v>22</v>
          </cell>
          <cell r="G224" t="str">
            <v>שווי מתנות</v>
          </cell>
          <cell r="H224">
            <v>0</v>
          </cell>
          <cell r="I224">
            <v>0</v>
          </cell>
          <cell r="J224" t="str">
            <v>תפעול</v>
          </cell>
        </row>
        <row r="225">
          <cell r="A225" t="str">
            <v>רד סי אופטיקל נטוורק</v>
          </cell>
          <cell r="B225">
            <v>2004</v>
          </cell>
          <cell r="C225">
            <v>7</v>
          </cell>
          <cell r="D225" t="str">
            <v>עוזרי שרון</v>
          </cell>
          <cell r="E225">
            <v>12</v>
          </cell>
          <cell r="F225">
            <v>24</v>
          </cell>
          <cell r="G225" t="str">
            <v>שוויארוחות</v>
          </cell>
          <cell r="H225">
            <v>462</v>
          </cell>
          <cell r="I225">
            <v>22</v>
          </cell>
          <cell r="J225" t="str">
            <v>תפעול</v>
          </cell>
        </row>
        <row r="226">
          <cell r="A226" t="str">
            <v>רד סי אופטיקל נטוורק</v>
          </cell>
          <cell r="B226">
            <v>2004</v>
          </cell>
          <cell r="C226">
            <v>8</v>
          </cell>
          <cell r="D226" t="str">
            <v>אליהו תומר</v>
          </cell>
          <cell r="E226">
            <v>1</v>
          </cell>
          <cell r="F226">
            <v>24</v>
          </cell>
          <cell r="G226" t="str">
            <v>שוויארוחות</v>
          </cell>
          <cell r="H226">
            <v>364.5</v>
          </cell>
          <cell r="I226">
            <v>0.81</v>
          </cell>
          <cell r="J226" t="str">
            <v>מו"פ</v>
          </cell>
        </row>
        <row r="227">
          <cell r="A227" t="str">
            <v>רד סי אופטיקל נטוורק</v>
          </cell>
          <cell r="B227">
            <v>2004</v>
          </cell>
          <cell r="C227">
            <v>8</v>
          </cell>
          <cell r="D227" t="str">
            <v>אליהו תומר</v>
          </cell>
          <cell r="E227">
            <v>2</v>
          </cell>
          <cell r="F227">
            <v>24</v>
          </cell>
          <cell r="G227" t="str">
            <v>שוויארוחות</v>
          </cell>
          <cell r="H227">
            <v>387</v>
          </cell>
          <cell r="I227">
            <v>0.86</v>
          </cell>
          <cell r="J227" t="str">
            <v>מו"פ</v>
          </cell>
        </row>
        <row r="228">
          <cell r="A228" t="str">
            <v>רד סי אופטיקל נטוורק</v>
          </cell>
          <cell r="B228">
            <v>2004</v>
          </cell>
          <cell r="C228">
            <v>8</v>
          </cell>
          <cell r="D228" t="str">
            <v>אליהו תומר</v>
          </cell>
          <cell r="E228">
            <v>3</v>
          </cell>
          <cell r="F228">
            <v>22</v>
          </cell>
          <cell r="G228" t="str">
            <v>שווי מתנות</v>
          </cell>
          <cell r="H228">
            <v>186.25</v>
          </cell>
          <cell r="I228">
            <v>0</v>
          </cell>
          <cell r="J228" t="str">
            <v>מו"פ</v>
          </cell>
        </row>
        <row r="229">
          <cell r="A229" t="str">
            <v>רד סי אופטיקל נטוורק</v>
          </cell>
          <cell r="B229">
            <v>2004</v>
          </cell>
          <cell r="C229">
            <v>8</v>
          </cell>
          <cell r="D229" t="str">
            <v>אליהו תומר</v>
          </cell>
          <cell r="E229">
            <v>3</v>
          </cell>
          <cell r="F229">
            <v>24</v>
          </cell>
          <cell r="G229" t="str">
            <v>שוויארוחות</v>
          </cell>
          <cell r="H229">
            <v>351</v>
          </cell>
          <cell r="I229">
            <v>0.78</v>
          </cell>
          <cell r="J229" t="str">
            <v>מו"פ</v>
          </cell>
        </row>
        <row r="230">
          <cell r="A230" t="str">
            <v>רד סי אופטיקל נטוורק</v>
          </cell>
          <cell r="B230">
            <v>2004</v>
          </cell>
          <cell r="C230">
            <v>8</v>
          </cell>
          <cell r="D230" t="str">
            <v>אליהו תומר</v>
          </cell>
          <cell r="E230">
            <v>4</v>
          </cell>
          <cell r="F230">
            <v>24</v>
          </cell>
          <cell r="G230" t="str">
            <v>שוויארוחות</v>
          </cell>
          <cell r="H230">
            <v>450</v>
          </cell>
          <cell r="I230">
            <v>1</v>
          </cell>
          <cell r="J230" t="str">
            <v>מו"פ</v>
          </cell>
        </row>
        <row r="231">
          <cell r="A231" t="str">
            <v>רד סי אופטיקל נטוורק</v>
          </cell>
          <cell r="B231">
            <v>2004</v>
          </cell>
          <cell r="C231">
            <v>8</v>
          </cell>
          <cell r="D231" t="str">
            <v>אליהו תומר</v>
          </cell>
          <cell r="E231">
            <v>5</v>
          </cell>
          <cell r="F231">
            <v>24</v>
          </cell>
          <cell r="G231" t="str">
            <v>שוויארוחות</v>
          </cell>
          <cell r="H231">
            <v>450</v>
          </cell>
          <cell r="I231">
            <v>1</v>
          </cell>
          <cell r="J231" t="str">
            <v>מו"פ</v>
          </cell>
        </row>
        <row r="232">
          <cell r="A232" t="str">
            <v>רד סי אופטיקל נטוורק</v>
          </cell>
          <cell r="B232">
            <v>2004</v>
          </cell>
          <cell r="C232">
            <v>8</v>
          </cell>
          <cell r="D232" t="str">
            <v>אליהו תומר</v>
          </cell>
          <cell r="E232">
            <v>6</v>
          </cell>
          <cell r="F232">
            <v>24</v>
          </cell>
          <cell r="G232" t="str">
            <v>שוויארוחות</v>
          </cell>
          <cell r="H232">
            <v>450</v>
          </cell>
          <cell r="I232">
            <v>1</v>
          </cell>
          <cell r="J232" t="str">
            <v>מו"פ</v>
          </cell>
        </row>
        <row r="233">
          <cell r="A233" t="str">
            <v>רד סי אופטיקל נטוורק</v>
          </cell>
          <cell r="B233">
            <v>2004</v>
          </cell>
          <cell r="C233">
            <v>8</v>
          </cell>
          <cell r="D233" t="str">
            <v>אליהו תומר</v>
          </cell>
          <cell r="E233">
            <v>7</v>
          </cell>
          <cell r="F233">
            <v>24</v>
          </cell>
          <cell r="G233" t="str">
            <v>שוויארוחות</v>
          </cell>
          <cell r="H233">
            <v>450</v>
          </cell>
          <cell r="I233">
            <v>1</v>
          </cell>
          <cell r="J233" t="str">
            <v>מו"פ</v>
          </cell>
        </row>
        <row r="234">
          <cell r="A234" t="str">
            <v>רד סי אופטיקל נטוורק</v>
          </cell>
          <cell r="B234">
            <v>2004</v>
          </cell>
          <cell r="C234">
            <v>8</v>
          </cell>
          <cell r="D234" t="str">
            <v>אליהו תומר</v>
          </cell>
          <cell r="E234">
            <v>8</v>
          </cell>
          <cell r="F234">
            <v>24</v>
          </cell>
          <cell r="G234" t="str">
            <v>שוויארוחות</v>
          </cell>
          <cell r="H234">
            <v>483</v>
          </cell>
          <cell r="I234">
            <v>23</v>
          </cell>
          <cell r="J234" t="str">
            <v>מו"פ</v>
          </cell>
        </row>
        <row r="235">
          <cell r="A235" t="str">
            <v>רד סי אופטיקל נטוורק</v>
          </cell>
          <cell r="B235">
            <v>2004</v>
          </cell>
          <cell r="C235">
            <v>8</v>
          </cell>
          <cell r="D235" t="str">
            <v>אליהו תומר</v>
          </cell>
          <cell r="E235">
            <v>9</v>
          </cell>
          <cell r="F235">
            <v>22</v>
          </cell>
          <cell r="G235" t="str">
            <v>שווי מתנות</v>
          </cell>
          <cell r="H235">
            <v>459.25</v>
          </cell>
          <cell r="I235">
            <v>0</v>
          </cell>
          <cell r="J235" t="str">
            <v>מו"פ</v>
          </cell>
        </row>
        <row r="236">
          <cell r="A236" t="str">
            <v>רד סי אופטיקל נטוורק</v>
          </cell>
          <cell r="B236">
            <v>2004</v>
          </cell>
          <cell r="C236">
            <v>8</v>
          </cell>
          <cell r="D236" t="str">
            <v>אליהו תומר</v>
          </cell>
          <cell r="E236">
            <v>9</v>
          </cell>
          <cell r="F236">
            <v>24</v>
          </cell>
          <cell r="G236" t="str">
            <v>שוויארוחות</v>
          </cell>
          <cell r="H236">
            <v>378</v>
          </cell>
          <cell r="I236">
            <v>18</v>
          </cell>
          <cell r="J236" t="str">
            <v>מו"פ</v>
          </cell>
        </row>
        <row r="237">
          <cell r="A237" t="str">
            <v>רד סי אופטיקל נטוורק</v>
          </cell>
          <cell r="B237">
            <v>2004</v>
          </cell>
          <cell r="C237">
            <v>8</v>
          </cell>
          <cell r="D237" t="str">
            <v>אליהו תומר</v>
          </cell>
          <cell r="E237">
            <v>10</v>
          </cell>
          <cell r="F237">
            <v>24</v>
          </cell>
          <cell r="G237" t="str">
            <v>שוויארוחות</v>
          </cell>
          <cell r="H237">
            <v>399</v>
          </cell>
          <cell r="I237">
            <v>19</v>
          </cell>
          <cell r="J237" t="str">
            <v>מו"פ</v>
          </cell>
        </row>
        <row r="238">
          <cell r="A238" t="str">
            <v>רד סי אופטיקל נטוורק</v>
          </cell>
          <cell r="B238">
            <v>2004</v>
          </cell>
          <cell r="C238">
            <v>8</v>
          </cell>
          <cell r="D238" t="str">
            <v>אליהו תומר</v>
          </cell>
          <cell r="E238">
            <v>11</v>
          </cell>
          <cell r="F238">
            <v>24</v>
          </cell>
          <cell r="G238" t="str">
            <v>שוויארוחות</v>
          </cell>
          <cell r="H238">
            <v>441</v>
          </cell>
          <cell r="I238">
            <v>21</v>
          </cell>
          <cell r="J238" t="str">
            <v>מו"פ</v>
          </cell>
        </row>
        <row r="239">
          <cell r="A239" t="str">
            <v>רד סי אופטיקל נטוורק</v>
          </cell>
          <cell r="B239">
            <v>2004</v>
          </cell>
          <cell r="C239">
            <v>8</v>
          </cell>
          <cell r="D239" t="str">
            <v>אליהו תומר</v>
          </cell>
          <cell r="E239">
            <v>11</v>
          </cell>
          <cell r="F239">
            <v>40</v>
          </cell>
          <cell r="G239" t="str">
            <v>רכב קב' 2</v>
          </cell>
          <cell r="H239">
            <v>980</v>
          </cell>
          <cell r="I239">
            <v>0</v>
          </cell>
          <cell r="J239" t="str">
            <v>מו"פ</v>
          </cell>
        </row>
        <row r="240">
          <cell r="A240" t="str">
            <v>רד סי אופטיקל נטוורק</v>
          </cell>
          <cell r="B240">
            <v>2004</v>
          </cell>
          <cell r="C240">
            <v>8</v>
          </cell>
          <cell r="D240" t="str">
            <v>אליהו תומר</v>
          </cell>
          <cell r="E240">
            <v>12</v>
          </cell>
          <cell r="F240">
            <v>22</v>
          </cell>
          <cell r="G240" t="str">
            <v>שווי מתנות</v>
          </cell>
          <cell r="H240">
            <v>0</v>
          </cell>
          <cell r="I240">
            <v>0</v>
          </cell>
          <cell r="J240" t="str">
            <v>מו"פ</v>
          </cell>
        </row>
        <row r="241">
          <cell r="A241" t="str">
            <v>רד סי אופטיקל נטוורק</v>
          </cell>
          <cell r="B241">
            <v>2004</v>
          </cell>
          <cell r="C241">
            <v>8</v>
          </cell>
          <cell r="D241" t="str">
            <v>אליהו תומר</v>
          </cell>
          <cell r="E241">
            <v>12</v>
          </cell>
          <cell r="F241">
            <v>24</v>
          </cell>
          <cell r="G241" t="str">
            <v>שוויארוחות</v>
          </cell>
          <cell r="H241">
            <v>462</v>
          </cell>
          <cell r="I241">
            <v>22</v>
          </cell>
          <cell r="J241" t="str">
            <v>מו"פ</v>
          </cell>
        </row>
        <row r="242">
          <cell r="A242" t="str">
            <v>רד סי אופטיקל נטוורק</v>
          </cell>
          <cell r="B242">
            <v>2004</v>
          </cell>
          <cell r="C242">
            <v>8</v>
          </cell>
          <cell r="D242" t="str">
            <v>אליהו תומר</v>
          </cell>
          <cell r="E242">
            <v>12</v>
          </cell>
          <cell r="F242">
            <v>40</v>
          </cell>
          <cell r="G242" t="str">
            <v>רכב קב' 2</v>
          </cell>
          <cell r="H242">
            <v>980</v>
          </cell>
          <cell r="I242">
            <v>0</v>
          </cell>
          <cell r="J242" t="str">
            <v>מו"פ</v>
          </cell>
        </row>
        <row r="243">
          <cell r="A243" t="str">
            <v>רד סי אופטיקל נטוורק</v>
          </cell>
          <cell r="B243">
            <v>2004</v>
          </cell>
          <cell r="C243">
            <v>9</v>
          </cell>
          <cell r="D243" t="str">
            <v>טרופימנקו גנאדי</v>
          </cell>
          <cell r="E243">
            <v>1</v>
          </cell>
          <cell r="F243">
            <v>24</v>
          </cell>
          <cell r="G243" t="str">
            <v>שוויארוחות</v>
          </cell>
          <cell r="H243">
            <v>450</v>
          </cell>
          <cell r="I243">
            <v>1</v>
          </cell>
          <cell r="J243" t="str">
            <v>ייצור</v>
          </cell>
        </row>
        <row r="244">
          <cell r="A244" t="str">
            <v>רד סי אופטיקל נטוורק</v>
          </cell>
          <cell r="B244">
            <v>2004</v>
          </cell>
          <cell r="C244">
            <v>9</v>
          </cell>
          <cell r="D244" t="str">
            <v>טרופימנקו גנאדי</v>
          </cell>
          <cell r="E244">
            <v>2</v>
          </cell>
          <cell r="F244">
            <v>24</v>
          </cell>
          <cell r="G244" t="str">
            <v>שוויארוחות</v>
          </cell>
          <cell r="H244">
            <v>450</v>
          </cell>
          <cell r="I244">
            <v>1</v>
          </cell>
          <cell r="J244" t="str">
            <v>ייצור</v>
          </cell>
        </row>
        <row r="245">
          <cell r="A245" t="str">
            <v>רד סי אופטיקל נטוורק</v>
          </cell>
          <cell r="B245">
            <v>2004</v>
          </cell>
          <cell r="C245">
            <v>9</v>
          </cell>
          <cell r="D245" t="str">
            <v>טרופימנקו גנאדי</v>
          </cell>
          <cell r="E245">
            <v>3</v>
          </cell>
          <cell r="F245">
            <v>22</v>
          </cell>
          <cell r="G245" t="str">
            <v>שווי מתנות</v>
          </cell>
          <cell r="H245">
            <v>186.25</v>
          </cell>
          <cell r="I245">
            <v>0</v>
          </cell>
          <cell r="J245" t="str">
            <v>ייצור</v>
          </cell>
        </row>
        <row r="246">
          <cell r="A246" t="str">
            <v>רד סי אופטיקל נטוורק</v>
          </cell>
          <cell r="B246">
            <v>2004</v>
          </cell>
          <cell r="C246">
            <v>9</v>
          </cell>
          <cell r="D246" t="str">
            <v>טרופימנקו גנאדי</v>
          </cell>
          <cell r="E246">
            <v>3</v>
          </cell>
          <cell r="F246">
            <v>24</v>
          </cell>
          <cell r="G246" t="str">
            <v>שוויארוחות</v>
          </cell>
          <cell r="H246">
            <v>450</v>
          </cell>
          <cell r="I246">
            <v>1</v>
          </cell>
          <cell r="J246" t="str">
            <v>ייצור</v>
          </cell>
        </row>
        <row r="247">
          <cell r="A247" t="str">
            <v>רד סי אופטיקל נטוורק</v>
          </cell>
          <cell r="B247">
            <v>2004</v>
          </cell>
          <cell r="C247">
            <v>9</v>
          </cell>
          <cell r="D247" t="str">
            <v>טרופימנקו גנאדי</v>
          </cell>
          <cell r="E247">
            <v>4</v>
          </cell>
          <cell r="F247">
            <v>24</v>
          </cell>
          <cell r="G247" t="str">
            <v>שוויארוחות</v>
          </cell>
          <cell r="H247">
            <v>450</v>
          </cell>
          <cell r="I247">
            <v>1</v>
          </cell>
          <cell r="J247" t="str">
            <v>ייצור</v>
          </cell>
        </row>
        <row r="248">
          <cell r="A248" t="str">
            <v>רד סי אופטיקל נטוורק</v>
          </cell>
          <cell r="B248">
            <v>2004</v>
          </cell>
          <cell r="C248">
            <v>9</v>
          </cell>
          <cell r="D248" t="str">
            <v>טרופימנקו גנאדי</v>
          </cell>
          <cell r="E248">
            <v>5</v>
          </cell>
          <cell r="F248">
            <v>24</v>
          </cell>
          <cell r="G248" t="str">
            <v>שוויארוחות</v>
          </cell>
          <cell r="H248">
            <v>450</v>
          </cell>
          <cell r="I248">
            <v>1</v>
          </cell>
          <cell r="J248" t="str">
            <v>ייצור</v>
          </cell>
        </row>
        <row r="249">
          <cell r="A249" t="str">
            <v>רד סי אופטיקל נטוורק</v>
          </cell>
          <cell r="B249">
            <v>2004</v>
          </cell>
          <cell r="C249">
            <v>9</v>
          </cell>
          <cell r="D249" t="str">
            <v>טרופימנקו גנאדי</v>
          </cell>
          <cell r="E249">
            <v>6</v>
          </cell>
          <cell r="F249">
            <v>24</v>
          </cell>
          <cell r="G249" t="str">
            <v>שוויארוחות</v>
          </cell>
          <cell r="H249">
            <v>450</v>
          </cell>
          <cell r="I249">
            <v>1</v>
          </cell>
          <cell r="J249" t="str">
            <v>ייצור</v>
          </cell>
        </row>
        <row r="250">
          <cell r="A250" t="str">
            <v>רד סי אופטיקל נטוורק</v>
          </cell>
          <cell r="B250">
            <v>2004</v>
          </cell>
          <cell r="C250">
            <v>9</v>
          </cell>
          <cell r="D250" t="str">
            <v>טרופימנקו גנאדי</v>
          </cell>
          <cell r="E250">
            <v>7</v>
          </cell>
          <cell r="F250">
            <v>24</v>
          </cell>
          <cell r="G250" t="str">
            <v>שוויארוחות</v>
          </cell>
          <cell r="H250">
            <v>450</v>
          </cell>
          <cell r="I250">
            <v>1</v>
          </cell>
          <cell r="J250" t="str">
            <v>ייצור</v>
          </cell>
        </row>
        <row r="251">
          <cell r="A251" t="str">
            <v>רד סי אופטיקל נטוורק</v>
          </cell>
          <cell r="B251">
            <v>2004</v>
          </cell>
          <cell r="C251">
            <v>9</v>
          </cell>
          <cell r="D251" t="str">
            <v>טרופימנקו גנאדי</v>
          </cell>
          <cell r="E251">
            <v>8</v>
          </cell>
          <cell r="F251">
            <v>24</v>
          </cell>
          <cell r="G251" t="str">
            <v>שוויארוחות</v>
          </cell>
          <cell r="H251">
            <v>483</v>
          </cell>
          <cell r="I251">
            <v>23</v>
          </cell>
          <cell r="J251" t="str">
            <v>ייצור</v>
          </cell>
        </row>
        <row r="252">
          <cell r="A252" t="str">
            <v>רד סי אופטיקל נטוורק</v>
          </cell>
          <cell r="B252">
            <v>2004</v>
          </cell>
          <cell r="C252">
            <v>9</v>
          </cell>
          <cell r="D252" t="str">
            <v>טרופימנקו גנאדי</v>
          </cell>
          <cell r="E252">
            <v>9</v>
          </cell>
          <cell r="F252">
            <v>22</v>
          </cell>
          <cell r="G252" t="str">
            <v>שווי מתנות</v>
          </cell>
          <cell r="H252">
            <v>459.25</v>
          </cell>
          <cell r="I252">
            <v>0</v>
          </cell>
          <cell r="J252" t="str">
            <v>ייצור</v>
          </cell>
        </row>
        <row r="253">
          <cell r="A253" t="str">
            <v>רד סי אופטיקל נטוורק</v>
          </cell>
          <cell r="B253">
            <v>2004</v>
          </cell>
          <cell r="C253">
            <v>9</v>
          </cell>
          <cell r="D253" t="str">
            <v>טרופימנקו גנאדי</v>
          </cell>
          <cell r="E253">
            <v>9</v>
          </cell>
          <cell r="F253">
            <v>24</v>
          </cell>
          <cell r="G253" t="str">
            <v>שוויארוחות</v>
          </cell>
          <cell r="H253">
            <v>378</v>
          </cell>
          <cell r="I253">
            <v>18</v>
          </cell>
          <cell r="J253" t="str">
            <v>ייצור</v>
          </cell>
        </row>
        <row r="254">
          <cell r="A254" t="str">
            <v>רד סי אופטיקל נטוורק</v>
          </cell>
          <cell r="B254">
            <v>2004</v>
          </cell>
          <cell r="C254">
            <v>9</v>
          </cell>
          <cell r="D254" t="str">
            <v>טרופימנקו גנאדי</v>
          </cell>
          <cell r="E254">
            <v>10</v>
          </cell>
          <cell r="F254">
            <v>24</v>
          </cell>
          <cell r="G254" t="str">
            <v>שוויארוחות</v>
          </cell>
          <cell r="H254">
            <v>399</v>
          </cell>
          <cell r="I254">
            <v>19</v>
          </cell>
          <cell r="J254" t="str">
            <v>ייצור</v>
          </cell>
        </row>
        <row r="255">
          <cell r="A255" t="str">
            <v>רד סי אופטיקל נטוורק</v>
          </cell>
          <cell r="B255">
            <v>2004</v>
          </cell>
          <cell r="C255">
            <v>9</v>
          </cell>
          <cell r="D255" t="str">
            <v>טרופימנקו גנאדי</v>
          </cell>
          <cell r="E255">
            <v>11</v>
          </cell>
          <cell r="F255">
            <v>24</v>
          </cell>
          <cell r="G255" t="str">
            <v>שוויארוחות</v>
          </cell>
          <cell r="H255">
            <v>441</v>
          </cell>
          <cell r="I255">
            <v>21</v>
          </cell>
          <cell r="J255" t="str">
            <v>ייצור</v>
          </cell>
        </row>
        <row r="256">
          <cell r="A256" t="str">
            <v>רד סי אופטיקל נטוורק</v>
          </cell>
          <cell r="B256">
            <v>2004</v>
          </cell>
          <cell r="C256">
            <v>9</v>
          </cell>
          <cell r="D256" t="str">
            <v>טרופימנקו גנאדי</v>
          </cell>
          <cell r="E256">
            <v>12</v>
          </cell>
          <cell r="F256">
            <v>22</v>
          </cell>
          <cell r="G256" t="str">
            <v>שווי מתנות</v>
          </cell>
          <cell r="H256">
            <v>0</v>
          </cell>
          <cell r="I256">
            <v>0</v>
          </cell>
          <cell r="J256" t="str">
            <v>ייצור</v>
          </cell>
        </row>
        <row r="257">
          <cell r="A257" t="str">
            <v>רד סי אופטיקל נטוורק</v>
          </cell>
          <cell r="B257">
            <v>2004</v>
          </cell>
          <cell r="C257">
            <v>9</v>
          </cell>
          <cell r="D257" t="str">
            <v>טרופימנקו גנאדי</v>
          </cell>
          <cell r="E257">
            <v>12</v>
          </cell>
          <cell r="F257">
            <v>24</v>
          </cell>
          <cell r="G257" t="str">
            <v>שוויארוחות</v>
          </cell>
          <cell r="H257">
            <v>462</v>
          </cell>
          <cell r="I257">
            <v>22</v>
          </cell>
          <cell r="J257" t="str">
            <v>ייצור</v>
          </cell>
        </row>
        <row r="258">
          <cell r="A258" t="str">
            <v>רד סי אופטיקל נטוורק</v>
          </cell>
          <cell r="B258">
            <v>2004</v>
          </cell>
          <cell r="C258">
            <v>10</v>
          </cell>
          <cell r="D258" t="str">
            <v>שטיינברג מוטי</v>
          </cell>
          <cell r="E258">
            <v>1</v>
          </cell>
          <cell r="F258">
            <v>24</v>
          </cell>
          <cell r="G258" t="str">
            <v>שוויארוחות</v>
          </cell>
          <cell r="H258">
            <v>450</v>
          </cell>
          <cell r="I258">
            <v>0</v>
          </cell>
          <cell r="J258" t="str">
            <v>מו"פ</v>
          </cell>
        </row>
        <row r="259">
          <cell r="A259" t="str">
            <v>רד סי אופטיקל נטוורק</v>
          </cell>
          <cell r="B259">
            <v>2004</v>
          </cell>
          <cell r="C259">
            <v>10</v>
          </cell>
          <cell r="D259" t="str">
            <v>שטיינברג מוטי</v>
          </cell>
          <cell r="E259">
            <v>1</v>
          </cell>
          <cell r="F259">
            <v>40</v>
          </cell>
          <cell r="G259" t="str">
            <v>רכב קב' 2</v>
          </cell>
          <cell r="H259">
            <v>980</v>
          </cell>
          <cell r="I259">
            <v>0</v>
          </cell>
          <cell r="J259" t="str">
            <v>מו"פ</v>
          </cell>
        </row>
        <row r="260">
          <cell r="A260" t="str">
            <v>רד סי אופטיקל נטוורק</v>
          </cell>
          <cell r="B260">
            <v>2004</v>
          </cell>
          <cell r="C260">
            <v>10</v>
          </cell>
          <cell r="D260" t="str">
            <v>שטיינברג מוטי</v>
          </cell>
          <cell r="E260">
            <v>1</v>
          </cell>
          <cell r="F260">
            <v>91</v>
          </cell>
          <cell r="G260" t="str">
            <v>זק.השתלמות</v>
          </cell>
          <cell r="H260">
            <v>806.69</v>
          </cell>
          <cell r="I260">
            <v>0</v>
          </cell>
          <cell r="J260" t="str">
            <v>מו"פ</v>
          </cell>
        </row>
        <row r="261">
          <cell r="A261" t="str">
            <v>רד סי אופטיקל נטוורק</v>
          </cell>
          <cell r="B261">
            <v>2004</v>
          </cell>
          <cell r="C261">
            <v>10</v>
          </cell>
          <cell r="D261" t="str">
            <v>שטיינברג מוטי</v>
          </cell>
          <cell r="E261">
            <v>2</v>
          </cell>
          <cell r="F261">
            <v>24</v>
          </cell>
          <cell r="G261" t="str">
            <v>שוויארוחות</v>
          </cell>
          <cell r="H261">
            <v>450</v>
          </cell>
          <cell r="I261">
            <v>0</v>
          </cell>
          <cell r="J261" t="str">
            <v>מו"פ</v>
          </cell>
        </row>
        <row r="262">
          <cell r="A262" t="str">
            <v>רד סי אופטיקל נטוורק</v>
          </cell>
          <cell r="B262">
            <v>2004</v>
          </cell>
          <cell r="C262">
            <v>10</v>
          </cell>
          <cell r="D262" t="str">
            <v>שטיינברג מוטי</v>
          </cell>
          <cell r="E262">
            <v>2</v>
          </cell>
          <cell r="F262">
            <v>40</v>
          </cell>
          <cell r="G262" t="str">
            <v>רכב קב' 2</v>
          </cell>
          <cell r="H262">
            <v>980</v>
          </cell>
          <cell r="I262">
            <v>0</v>
          </cell>
          <cell r="J262" t="str">
            <v>מו"פ</v>
          </cell>
        </row>
        <row r="263">
          <cell r="A263" t="str">
            <v>רד סי אופטיקל נטוורק</v>
          </cell>
          <cell r="B263">
            <v>2004</v>
          </cell>
          <cell r="C263">
            <v>10</v>
          </cell>
          <cell r="D263" t="str">
            <v>שטיינברג מוטי</v>
          </cell>
          <cell r="E263">
            <v>2</v>
          </cell>
          <cell r="F263">
            <v>91</v>
          </cell>
          <cell r="G263" t="str">
            <v>זק.השתלמות</v>
          </cell>
          <cell r="H263">
            <v>806.69</v>
          </cell>
          <cell r="I263">
            <v>0</v>
          </cell>
          <cell r="J263" t="str">
            <v>מו"פ</v>
          </cell>
        </row>
        <row r="264">
          <cell r="A264" t="str">
            <v>רד סי אופטיקל נטוורק</v>
          </cell>
          <cell r="B264">
            <v>2004</v>
          </cell>
          <cell r="C264">
            <v>10</v>
          </cell>
          <cell r="D264" t="str">
            <v>שטיינברג מוטי</v>
          </cell>
          <cell r="E264">
            <v>3</v>
          </cell>
          <cell r="F264">
            <v>22</v>
          </cell>
          <cell r="G264" t="str">
            <v>שווי מתנות</v>
          </cell>
          <cell r="H264">
            <v>186.25</v>
          </cell>
          <cell r="I264">
            <v>0</v>
          </cell>
          <cell r="J264" t="str">
            <v>מו"פ</v>
          </cell>
        </row>
        <row r="265">
          <cell r="A265" t="str">
            <v>רד סי אופטיקל נטוורק</v>
          </cell>
          <cell r="B265">
            <v>2004</v>
          </cell>
          <cell r="C265">
            <v>10</v>
          </cell>
          <cell r="D265" t="str">
            <v>שטיינברג מוטי</v>
          </cell>
          <cell r="E265">
            <v>3</v>
          </cell>
          <cell r="F265">
            <v>24</v>
          </cell>
          <cell r="G265" t="str">
            <v>שוויארוחות</v>
          </cell>
          <cell r="H265">
            <v>450</v>
          </cell>
          <cell r="I265">
            <v>0</v>
          </cell>
          <cell r="J265" t="str">
            <v>מו"פ</v>
          </cell>
        </row>
        <row r="266">
          <cell r="A266" t="str">
            <v>רד סי אופטיקל נטוורק</v>
          </cell>
          <cell r="B266">
            <v>2004</v>
          </cell>
          <cell r="C266">
            <v>10</v>
          </cell>
          <cell r="D266" t="str">
            <v>שטיינברג מוטי</v>
          </cell>
          <cell r="E266">
            <v>3</v>
          </cell>
          <cell r="F266">
            <v>40</v>
          </cell>
          <cell r="G266" t="str">
            <v>רכב קב' 2</v>
          </cell>
          <cell r="H266">
            <v>980</v>
          </cell>
          <cell r="I266">
            <v>0</v>
          </cell>
          <cell r="J266" t="str">
            <v>מו"פ</v>
          </cell>
        </row>
        <row r="267">
          <cell r="A267" t="str">
            <v>רד סי אופטיקל נטוורק</v>
          </cell>
          <cell r="B267">
            <v>2004</v>
          </cell>
          <cell r="C267">
            <v>10</v>
          </cell>
          <cell r="D267" t="str">
            <v>שטיינברג מוטי</v>
          </cell>
          <cell r="E267">
            <v>3</v>
          </cell>
          <cell r="F267">
            <v>91</v>
          </cell>
          <cell r="G267" t="str">
            <v>זק.השתלמות</v>
          </cell>
          <cell r="H267">
            <v>783.29</v>
          </cell>
          <cell r="I267">
            <v>0</v>
          </cell>
          <cell r="J267" t="str">
            <v>מו"פ</v>
          </cell>
        </row>
        <row r="268">
          <cell r="A268" t="str">
            <v>רד סי אופטיקל נטוורק</v>
          </cell>
          <cell r="B268">
            <v>2004</v>
          </cell>
          <cell r="C268">
            <v>10</v>
          </cell>
          <cell r="D268" t="str">
            <v>שטיינברג מוטי</v>
          </cell>
          <cell r="E268">
            <v>4</v>
          </cell>
          <cell r="F268">
            <v>24</v>
          </cell>
          <cell r="G268" t="str">
            <v>שוויארוחות</v>
          </cell>
          <cell r="H268">
            <v>450</v>
          </cell>
          <cell r="I268">
            <v>0</v>
          </cell>
          <cell r="J268" t="str">
            <v>מו"פ</v>
          </cell>
        </row>
        <row r="269">
          <cell r="A269" t="str">
            <v>רד סי אופטיקל נטוורק</v>
          </cell>
          <cell r="B269">
            <v>2004</v>
          </cell>
          <cell r="C269">
            <v>10</v>
          </cell>
          <cell r="D269" t="str">
            <v>שטיינברג מוטי</v>
          </cell>
          <cell r="E269">
            <v>4</v>
          </cell>
          <cell r="F269">
            <v>40</v>
          </cell>
          <cell r="G269" t="str">
            <v>רכב קב' 2</v>
          </cell>
          <cell r="H269">
            <v>980</v>
          </cell>
          <cell r="I269">
            <v>0</v>
          </cell>
          <cell r="J269" t="str">
            <v>מו"פ</v>
          </cell>
        </row>
        <row r="270">
          <cell r="A270" t="str">
            <v>רד סי אופטיקל נטוורק</v>
          </cell>
          <cell r="B270">
            <v>2004</v>
          </cell>
          <cell r="C270">
            <v>10</v>
          </cell>
          <cell r="D270" t="str">
            <v>שטיינברג מוטי</v>
          </cell>
          <cell r="E270">
            <v>4</v>
          </cell>
          <cell r="F270">
            <v>91</v>
          </cell>
          <cell r="G270" t="str">
            <v>זק.השתלמות</v>
          </cell>
          <cell r="H270">
            <v>783.29</v>
          </cell>
          <cell r="I270">
            <v>0</v>
          </cell>
          <cell r="J270" t="str">
            <v>מו"פ</v>
          </cell>
        </row>
        <row r="271">
          <cell r="A271" t="str">
            <v>רד סי אופטיקל נטוורק</v>
          </cell>
          <cell r="B271">
            <v>2004</v>
          </cell>
          <cell r="C271">
            <v>10</v>
          </cell>
          <cell r="D271" t="str">
            <v>שטיינברג מוטי</v>
          </cell>
          <cell r="E271">
            <v>5</v>
          </cell>
          <cell r="F271">
            <v>24</v>
          </cell>
          <cell r="G271" t="str">
            <v>שוויארוחות</v>
          </cell>
          <cell r="H271">
            <v>450</v>
          </cell>
          <cell r="I271">
            <v>0</v>
          </cell>
          <cell r="J271" t="str">
            <v>מו"פ</v>
          </cell>
        </row>
        <row r="272">
          <cell r="A272" t="str">
            <v>רד סי אופטיקל נטוורק</v>
          </cell>
          <cell r="B272">
            <v>2004</v>
          </cell>
          <cell r="C272">
            <v>10</v>
          </cell>
          <cell r="D272" t="str">
            <v>שטיינברג מוטי</v>
          </cell>
          <cell r="E272">
            <v>5</v>
          </cell>
          <cell r="F272">
            <v>40</v>
          </cell>
          <cell r="G272" t="str">
            <v>רכב קב' 2</v>
          </cell>
          <cell r="H272">
            <v>980</v>
          </cell>
          <cell r="I272">
            <v>0</v>
          </cell>
          <cell r="J272" t="str">
            <v>מו"פ</v>
          </cell>
        </row>
        <row r="273">
          <cell r="A273" t="str">
            <v>רד סי אופטיקל נטוורק</v>
          </cell>
          <cell r="B273">
            <v>2004</v>
          </cell>
          <cell r="C273">
            <v>10</v>
          </cell>
          <cell r="D273" t="str">
            <v>שטיינברג מוטי</v>
          </cell>
          <cell r="E273">
            <v>5</v>
          </cell>
          <cell r="F273">
            <v>91</v>
          </cell>
          <cell r="G273" t="str">
            <v>זק.השתלמות</v>
          </cell>
          <cell r="H273">
            <v>783.29</v>
          </cell>
          <cell r="I273">
            <v>0</v>
          </cell>
          <cell r="J273" t="str">
            <v>מו"פ</v>
          </cell>
        </row>
        <row r="274">
          <cell r="A274" t="str">
            <v>רד סי אופטיקל נטוורק</v>
          </cell>
          <cell r="B274">
            <v>2004</v>
          </cell>
          <cell r="C274">
            <v>10</v>
          </cell>
          <cell r="D274" t="str">
            <v>שטיינברג מוטי</v>
          </cell>
          <cell r="E274">
            <v>6</v>
          </cell>
          <cell r="F274">
            <v>24</v>
          </cell>
          <cell r="G274" t="str">
            <v>שוויארוחות</v>
          </cell>
          <cell r="H274">
            <v>450</v>
          </cell>
          <cell r="I274">
            <v>0</v>
          </cell>
          <cell r="J274" t="str">
            <v>מו"פ</v>
          </cell>
        </row>
        <row r="275">
          <cell r="A275" t="str">
            <v>רד סי אופטיקל נטוורק</v>
          </cell>
          <cell r="B275">
            <v>2004</v>
          </cell>
          <cell r="C275">
            <v>10</v>
          </cell>
          <cell r="D275" t="str">
            <v>שטיינברג מוטי</v>
          </cell>
          <cell r="E275">
            <v>6</v>
          </cell>
          <cell r="F275">
            <v>40</v>
          </cell>
          <cell r="G275" t="str">
            <v>רכב קב' 2</v>
          </cell>
          <cell r="H275">
            <v>980</v>
          </cell>
          <cell r="I275">
            <v>0</v>
          </cell>
          <cell r="J275" t="str">
            <v>מו"פ</v>
          </cell>
        </row>
        <row r="276">
          <cell r="A276" t="str">
            <v>רד סי אופטיקל נטוורק</v>
          </cell>
          <cell r="B276">
            <v>2004</v>
          </cell>
          <cell r="C276">
            <v>10</v>
          </cell>
          <cell r="D276" t="str">
            <v>שטיינברג מוטי</v>
          </cell>
          <cell r="E276">
            <v>6</v>
          </cell>
          <cell r="F276">
            <v>91</v>
          </cell>
          <cell r="G276" t="str">
            <v>זק.השתלמות</v>
          </cell>
          <cell r="H276">
            <v>783.29</v>
          </cell>
          <cell r="I276">
            <v>0</v>
          </cell>
          <cell r="J276" t="str">
            <v>מו"פ</v>
          </cell>
        </row>
        <row r="277">
          <cell r="A277" t="str">
            <v>רד סי אופטיקל נטוורק</v>
          </cell>
          <cell r="B277">
            <v>2004</v>
          </cell>
          <cell r="C277">
            <v>10</v>
          </cell>
          <cell r="D277" t="str">
            <v>שטיינברג מוטי</v>
          </cell>
          <cell r="E277">
            <v>7</v>
          </cell>
          <cell r="F277">
            <v>24</v>
          </cell>
          <cell r="G277" t="str">
            <v>שוויארוחות</v>
          </cell>
          <cell r="H277">
            <v>450</v>
          </cell>
          <cell r="I277">
            <v>0</v>
          </cell>
          <cell r="J277" t="str">
            <v>מו"פ</v>
          </cell>
        </row>
        <row r="278">
          <cell r="A278" t="str">
            <v>רד סי אופטיקל נטוורק</v>
          </cell>
          <cell r="B278">
            <v>2004</v>
          </cell>
          <cell r="C278">
            <v>10</v>
          </cell>
          <cell r="D278" t="str">
            <v>שטיינברג מוטי</v>
          </cell>
          <cell r="E278">
            <v>7</v>
          </cell>
          <cell r="F278">
            <v>40</v>
          </cell>
          <cell r="G278" t="str">
            <v>רכב קב' 2</v>
          </cell>
          <cell r="H278">
            <v>980</v>
          </cell>
          <cell r="I278">
            <v>0</v>
          </cell>
          <cell r="J278" t="str">
            <v>מו"פ</v>
          </cell>
        </row>
        <row r="279">
          <cell r="A279" t="str">
            <v>רד סי אופטיקל נטוורק</v>
          </cell>
          <cell r="B279">
            <v>2004</v>
          </cell>
          <cell r="C279">
            <v>10</v>
          </cell>
          <cell r="D279" t="str">
            <v>שטיינברג מוטי</v>
          </cell>
          <cell r="E279">
            <v>7</v>
          </cell>
          <cell r="F279">
            <v>91</v>
          </cell>
          <cell r="G279" t="str">
            <v>זק.השתלמות</v>
          </cell>
          <cell r="H279">
            <v>783.29</v>
          </cell>
          <cell r="I279">
            <v>0</v>
          </cell>
          <cell r="J279" t="str">
            <v>מו"פ</v>
          </cell>
        </row>
        <row r="280">
          <cell r="A280" t="str">
            <v>רד סי אופטיקל נטוורק</v>
          </cell>
          <cell r="B280">
            <v>2004</v>
          </cell>
          <cell r="C280">
            <v>10</v>
          </cell>
          <cell r="D280" t="str">
            <v>שטיינברג מוטי</v>
          </cell>
          <cell r="E280">
            <v>8</v>
          </cell>
          <cell r="F280">
            <v>24</v>
          </cell>
          <cell r="G280" t="str">
            <v>שוויארוחות</v>
          </cell>
          <cell r="H280">
            <v>483</v>
          </cell>
          <cell r="I280">
            <v>23</v>
          </cell>
          <cell r="J280" t="str">
            <v>מו"פ</v>
          </cell>
        </row>
        <row r="281">
          <cell r="A281" t="str">
            <v>רד סי אופטיקל נטוורק</v>
          </cell>
          <cell r="B281">
            <v>2004</v>
          </cell>
          <cell r="C281">
            <v>10</v>
          </cell>
          <cell r="D281" t="str">
            <v>שטיינברג מוטי</v>
          </cell>
          <cell r="E281">
            <v>8</v>
          </cell>
          <cell r="F281">
            <v>40</v>
          </cell>
          <cell r="G281" t="str">
            <v>רכב קב' 2</v>
          </cell>
          <cell r="H281">
            <v>980</v>
          </cell>
          <cell r="I281">
            <v>0</v>
          </cell>
          <cell r="J281" t="str">
            <v>מו"פ</v>
          </cell>
        </row>
        <row r="282">
          <cell r="A282" t="str">
            <v>רד סי אופטיקל נטוורק</v>
          </cell>
          <cell r="B282">
            <v>2004</v>
          </cell>
          <cell r="C282">
            <v>10</v>
          </cell>
          <cell r="D282" t="str">
            <v>שטיינברג מוטי</v>
          </cell>
          <cell r="E282">
            <v>8</v>
          </cell>
          <cell r="F282">
            <v>91</v>
          </cell>
          <cell r="G282" t="str">
            <v>זק.השתלמות</v>
          </cell>
          <cell r="H282">
            <v>783.29</v>
          </cell>
          <cell r="I282">
            <v>0</v>
          </cell>
          <cell r="J282" t="str">
            <v>מו"פ</v>
          </cell>
        </row>
        <row r="283">
          <cell r="A283" t="str">
            <v>רד סי אופטיקל נטוורק</v>
          </cell>
          <cell r="B283">
            <v>2004</v>
          </cell>
          <cell r="C283">
            <v>10</v>
          </cell>
          <cell r="D283" t="str">
            <v>שטיינברג מוטי</v>
          </cell>
          <cell r="E283">
            <v>9</v>
          </cell>
          <cell r="F283">
            <v>22</v>
          </cell>
          <cell r="G283" t="str">
            <v>שווי מתנות</v>
          </cell>
          <cell r="H283">
            <v>459.25</v>
          </cell>
          <cell r="I283">
            <v>0</v>
          </cell>
          <cell r="J283" t="str">
            <v>מו"פ</v>
          </cell>
        </row>
        <row r="284">
          <cell r="A284" t="str">
            <v>רד סי אופטיקל נטוורק</v>
          </cell>
          <cell r="B284">
            <v>2004</v>
          </cell>
          <cell r="C284">
            <v>10</v>
          </cell>
          <cell r="D284" t="str">
            <v>שטיינברג מוטי</v>
          </cell>
          <cell r="E284">
            <v>9</v>
          </cell>
          <cell r="F284">
            <v>24</v>
          </cell>
          <cell r="G284" t="str">
            <v>שוויארוחות</v>
          </cell>
          <cell r="H284">
            <v>378</v>
          </cell>
          <cell r="I284">
            <v>18</v>
          </cell>
          <cell r="J284" t="str">
            <v>מו"פ</v>
          </cell>
        </row>
        <row r="285">
          <cell r="A285" t="str">
            <v>רד סי אופטיקל נטוורק</v>
          </cell>
          <cell r="B285">
            <v>2004</v>
          </cell>
          <cell r="C285">
            <v>10</v>
          </cell>
          <cell r="D285" t="str">
            <v>שטיינברג מוטי</v>
          </cell>
          <cell r="E285">
            <v>9</v>
          </cell>
          <cell r="F285">
            <v>40</v>
          </cell>
          <cell r="G285" t="str">
            <v>רכב קב' 2</v>
          </cell>
          <cell r="H285">
            <v>980</v>
          </cell>
          <cell r="I285">
            <v>0</v>
          </cell>
          <cell r="J285" t="str">
            <v>מו"פ</v>
          </cell>
        </row>
        <row r="286">
          <cell r="A286" t="str">
            <v>רד סי אופטיקל נטוורק</v>
          </cell>
          <cell r="B286">
            <v>2004</v>
          </cell>
          <cell r="C286">
            <v>10</v>
          </cell>
          <cell r="D286" t="str">
            <v>שטיינברג מוטי</v>
          </cell>
          <cell r="E286">
            <v>9</v>
          </cell>
          <cell r="F286">
            <v>91</v>
          </cell>
          <cell r="G286" t="str">
            <v>זק.השתלמות</v>
          </cell>
          <cell r="H286">
            <v>783.29</v>
          </cell>
          <cell r="I286">
            <v>0</v>
          </cell>
          <cell r="J286" t="str">
            <v>מו"פ</v>
          </cell>
        </row>
        <row r="287">
          <cell r="A287" t="str">
            <v>רד סי אופטיקל נטוורק</v>
          </cell>
          <cell r="B287">
            <v>2004</v>
          </cell>
          <cell r="C287">
            <v>10</v>
          </cell>
          <cell r="D287" t="str">
            <v>שטיינברג מוטי</v>
          </cell>
          <cell r="E287">
            <v>10</v>
          </cell>
          <cell r="F287">
            <v>24</v>
          </cell>
          <cell r="G287" t="str">
            <v>שוויארוחות</v>
          </cell>
          <cell r="H287">
            <v>399</v>
          </cell>
          <cell r="I287">
            <v>19</v>
          </cell>
          <cell r="J287" t="str">
            <v>מו"פ</v>
          </cell>
        </row>
        <row r="288">
          <cell r="A288" t="str">
            <v>רד סי אופטיקל נטוורק</v>
          </cell>
          <cell r="B288">
            <v>2004</v>
          </cell>
          <cell r="C288">
            <v>10</v>
          </cell>
          <cell r="D288" t="str">
            <v>שטיינברג מוטי</v>
          </cell>
          <cell r="E288">
            <v>10</v>
          </cell>
          <cell r="F288">
            <v>40</v>
          </cell>
          <cell r="G288" t="str">
            <v>רכב קב' 2</v>
          </cell>
          <cell r="H288">
            <v>980</v>
          </cell>
          <cell r="I288">
            <v>0</v>
          </cell>
          <cell r="J288" t="str">
            <v>מו"פ</v>
          </cell>
        </row>
        <row r="289">
          <cell r="A289" t="str">
            <v>רד סי אופטיקל נטוורק</v>
          </cell>
          <cell r="B289">
            <v>2004</v>
          </cell>
          <cell r="C289">
            <v>10</v>
          </cell>
          <cell r="D289" t="str">
            <v>שטיינברג מוטי</v>
          </cell>
          <cell r="E289">
            <v>10</v>
          </cell>
          <cell r="F289">
            <v>91</v>
          </cell>
          <cell r="G289" t="str">
            <v>זק.השתלמות</v>
          </cell>
          <cell r="H289">
            <v>783.29</v>
          </cell>
          <cell r="I289">
            <v>0</v>
          </cell>
          <cell r="J289" t="str">
            <v>מו"פ</v>
          </cell>
        </row>
        <row r="290">
          <cell r="A290" t="str">
            <v>רד סי אופטיקל נטוורק</v>
          </cell>
          <cell r="B290">
            <v>2004</v>
          </cell>
          <cell r="C290">
            <v>10</v>
          </cell>
          <cell r="D290" t="str">
            <v>שטיינברג מוטי</v>
          </cell>
          <cell r="E290">
            <v>11</v>
          </cell>
          <cell r="F290">
            <v>24</v>
          </cell>
          <cell r="G290" t="str">
            <v>שוויארוחות</v>
          </cell>
          <cell r="H290">
            <v>441</v>
          </cell>
          <cell r="I290">
            <v>21</v>
          </cell>
          <cell r="J290" t="str">
            <v>מו"פ</v>
          </cell>
        </row>
        <row r="291">
          <cell r="A291" t="str">
            <v>רד סי אופטיקל נטוורק</v>
          </cell>
          <cell r="B291">
            <v>2004</v>
          </cell>
          <cell r="C291">
            <v>10</v>
          </cell>
          <cell r="D291" t="str">
            <v>שטיינברג מוטי</v>
          </cell>
          <cell r="E291">
            <v>11</v>
          </cell>
          <cell r="F291">
            <v>40</v>
          </cell>
          <cell r="G291" t="str">
            <v>רכב קב' 2</v>
          </cell>
          <cell r="H291">
            <v>980</v>
          </cell>
          <cell r="I291">
            <v>0</v>
          </cell>
          <cell r="J291" t="str">
            <v>מו"פ</v>
          </cell>
        </row>
        <row r="292">
          <cell r="A292" t="str">
            <v>רד סי אופטיקל נטוורק</v>
          </cell>
          <cell r="B292">
            <v>2004</v>
          </cell>
          <cell r="C292">
            <v>10</v>
          </cell>
          <cell r="D292" t="str">
            <v>שטיינברג מוטי</v>
          </cell>
          <cell r="E292">
            <v>11</v>
          </cell>
          <cell r="F292">
            <v>91</v>
          </cell>
          <cell r="G292" t="str">
            <v>זק.השתלמות</v>
          </cell>
          <cell r="H292">
            <v>783.29</v>
          </cell>
          <cell r="I292">
            <v>0</v>
          </cell>
          <cell r="J292" t="str">
            <v>מו"פ</v>
          </cell>
        </row>
        <row r="293">
          <cell r="A293" t="str">
            <v>רד סי אופטיקל נטוורק</v>
          </cell>
          <cell r="B293">
            <v>2004</v>
          </cell>
          <cell r="C293">
            <v>10</v>
          </cell>
          <cell r="D293" t="str">
            <v>שטיינברג מוטי</v>
          </cell>
          <cell r="E293">
            <v>12</v>
          </cell>
          <cell r="F293">
            <v>22</v>
          </cell>
          <cell r="G293" t="str">
            <v>שווי מתנות</v>
          </cell>
          <cell r="H293">
            <v>0</v>
          </cell>
          <cell r="I293">
            <v>0</v>
          </cell>
          <cell r="J293" t="str">
            <v>מו"פ</v>
          </cell>
        </row>
        <row r="294">
          <cell r="A294" t="str">
            <v>רד סי אופטיקל נטוורק</v>
          </cell>
          <cell r="B294">
            <v>2004</v>
          </cell>
          <cell r="C294">
            <v>10</v>
          </cell>
          <cell r="D294" t="str">
            <v>שטיינברג מוטי</v>
          </cell>
          <cell r="E294">
            <v>12</v>
          </cell>
          <cell r="F294">
            <v>24</v>
          </cell>
          <cell r="G294" t="str">
            <v>שוויארוחות</v>
          </cell>
          <cell r="H294">
            <v>462</v>
          </cell>
          <cell r="I294">
            <v>22</v>
          </cell>
          <cell r="J294" t="str">
            <v>מו"פ</v>
          </cell>
        </row>
        <row r="295">
          <cell r="A295" t="str">
            <v>רד סי אופטיקל נטוורק</v>
          </cell>
          <cell r="B295">
            <v>2004</v>
          </cell>
          <cell r="C295">
            <v>10</v>
          </cell>
          <cell r="D295" t="str">
            <v>שטיינברג מוטי</v>
          </cell>
          <cell r="E295">
            <v>12</v>
          </cell>
          <cell r="F295">
            <v>40</v>
          </cell>
          <cell r="G295" t="str">
            <v>רכב קב' 2</v>
          </cell>
          <cell r="H295">
            <v>980</v>
          </cell>
          <cell r="I295">
            <v>0</v>
          </cell>
          <cell r="J295" t="str">
            <v>מו"פ</v>
          </cell>
        </row>
        <row r="296">
          <cell r="A296" t="str">
            <v>רד סי אופטיקל נטוורק</v>
          </cell>
          <cell r="B296">
            <v>2004</v>
          </cell>
          <cell r="C296">
            <v>10</v>
          </cell>
          <cell r="D296" t="str">
            <v>שטיינברג מוטי</v>
          </cell>
          <cell r="E296">
            <v>12</v>
          </cell>
          <cell r="F296">
            <v>91</v>
          </cell>
          <cell r="G296" t="str">
            <v>זק.השתלמות</v>
          </cell>
          <cell r="H296">
            <v>783.29</v>
          </cell>
          <cell r="I296">
            <v>0</v>
          </cell>
          <cell r="J296" t="str">
            <v>מו"פ</v>
          </cell>
        </row>
        <row r="297">
          <cell r="A297" t="str">
            <v>רד סי אופטיקל נטוורק</v>
          </cell>
          <cell r="B297">
            <v>2004</v>
          </cell>
          <cell r="C297">
            <v>11</v>
          </cell>
          <cell r="D297" t="str">
            <v>כהן בועז</v>
          </cell>
          <cell r="E297">
            <v>1</v>
          </cell>
          <cell r="F297">
            <v>24</v>
          </cell>
          <cell r="G297" t="str">
            <v>שוויארוחות</v>
          </cell>
          <cell r="H297">
            <v>450</v>
          </cell>
          <cell r="I297">
            <v>1</v>
          </cell>
          <cell r="J297" t="str">
            <v>מו"פ</v>
          </cell>
        </row>
        <row r="298">
          <cell r="A298" t="str">
            <v>רד סי אופטיקל נטוורק</v>
          </cell>
          <cell r="B298">
            <v>2004</v>
          </cell>
          <cell r="C298">
            <v>11</v>
          </cell>
          <cell r="D298" t="str">
            <v>כהן בועז</v>
          </cell>
          <cell r="E298">
            <v>2</v>
          </cell>
          <cell r="F298">
            <v>24</v>
          </cell>
          <cell r="G298" t="str">
            <v>שוויארוחות</v>
          </cell>
          <cell r="H298">
            <v>342</v>
          </cell>
          <cell r="I298">
            <v>0.76</v>
          </cell>
          <cell r="J298" t="str">
            <v>מו"פ</v>
          </cell>
        </row>
        <row r="299">
          <cell r="A299" t="str">
            <v>רד סי אופטיקל נטוורק</v>
          </cell>
          <cell r="B299">
            <v>2004</v>
          </cell>
          <cell r="C299">
            <v>11</v>
          </cell>
          <cell r="D299" t="str">
            <v>כהן בועז</v>
          </cell>
          <cell r="E299">
            <v>3</v>
          </cell>
          <cell r="F299">
            <v>22</v>
          </cell>
          <cell r="G299" t="str">
            <v>שווי מתנות</v>
          </cell>
          <cell r="H299">
            <v>186.25</v>
          </cell>
          <cell r="I299">
            <v>0</v>
          </cell>
          <cell r="J299" t="str">
            <v>מו"פ</v>
          </cell>
        </row>
        <row r="300">
          <cell r="A300" t="str">
            <v>רד סי אופטיקל נטוורק</v>
          </cell>
          <cell r="B300">
            <v>2004</v>
          </cell>
          <cell r="C300">
            <v>11</v>
          </cell>
          <cell r="D300" t="str">
            <v>כהן בועז</v>
          </cell>
          <cell r="E300">
            <v>3</v>
          </cell>
          <cell r="F300">
            <v>24</v>
          </cell>
          <cell r="G300" t="str">
            <v>שוויארוחות</v>
          </cell>
          <cell r="H300">
            <v>391.5</v>
          </cell>
          <cell r="I300">
            <v>0.87</v>
          </cell>
          <cell r="J300" t="str">
            <v>מו"פ</v>
          </cell>
        </row>
        <row r="301">
          <cell r="A301" t="str">
            <v>רד סי אופטיקל נטוורק</v>
          </cell>
          <cell r="B301">
            <v>2004</v>
          </cell>
          <cell r="C301">
            <v>11</v>
          </cell>
          <cell r="D301" t="str">
            <v>כהן בועז</v>
          </cell>
          <cell r="E301">
            <v>4</v>
          </cell>
          <cell r="F301">
            <v>24</v>
          </cell>
          <cell r="G301" t="str">
            <v>שוויארוחות</v>
          </cell>
          <cell r="H301">
            <v>450</v>
          </cell>
          <cell r="I301">
            <v>1</v>
          </cell>
          <cell r="J301" t="str">
            <v>מו"פ</v>
          </cell>
        </row>
        <row r="302">
          <cell r="A302" t="str">
            <v>רד סי אופטיקל נטוורק</v>
          </cell>
          <cell r="B302">
            <v>2004</v>
          </cell>
          <cell r="C302">
            <v>11</v>
          </cell>
          <cell r="D302" t="str">
            <v>כהן בועז</v>
          </cell>
          <cell r="E302">
            <v>5</v>
          </cell>
          <cell r="F302">
            <v>24</v>
          </cell>
          <cell r="G302" t="str">
            <v>שוויארוחות</v>
          </cell>
          <cell r="H302">
            <v>450</v>
          </cell>
          <cell r="I302">
            <v>1</v>
          </cell>
          <cell r="J302" t="str">
            <v>מו"פ</v>
          </cell>
        </row>
        <row r="303">
          <cell r="A303" t="str">
            <v>רד סי אופטיקל נטוורק</v>
          </cell>
          <cell r="B303">
            <v>2004</v>
          </cell>
          <cell r="C303">
            <v>11</v>
          </cell>
          <cell r="D303" t="str">
            <v>כהן בועז</v>
          </cell>
          <cell r="E303">
            <v>6</v>
          </cell>
          <cell r="F303">
            <v>24</v>
          </cell>
          <cell r="G303" t="str">
            <v>שוויארוחות</v>
          </cell>
          <cell r="H303">
            <v>450</v>
          </cell>
          <cell r="I303">
            <v>1</v>
          </cell>
          <cell r="J303" t="str">
            <v>מו"פ</v>
          </cell>
        </row>
        <row r="304">
          <cell r="A304" t="str">
            <v>רד סי אופטיקל נטוורק</v>
          </cell>
          <cell r="B304">
            <v>2004</v>
          </cell>
          <cell r="C304">
            <v>11</v>
          </cell>
          <cell r="D304" t="str">
            <v>כהן בועז</v>
          </cell>
          <cell r="E304">
            <v>7</v>
          </cell>
          <cell r="F304">
            <v>24</v>
          </cell>
          <cell r="G304" t="str">
            <v>שוויארוחות</v>
          </cell>
          <cell r="H304">
            <v>450</v>
          </cell>
          <cell r="I304">
            <v>1</v>
          </cell>
          <cell r="J304" t="str">
            <v>מו"פ</v>
          </cell>
        </row>
        <row r="305">
          <cell r="A305" t="str">
            <v>רד סי אופטיקל נטוורק</v>
          </cell>
          <cell r="B305">
            <v>2004</v>
          </cell>
          <cell r="C305">
            <v>11</v>
          </cell>
          <cell r="D305" t="str">
            <v>כהן בועז</v>
          </cell>
          <cell r="E305">
            <v>8</v>
          </cell>
          <cell r="F305">
            <v>24</v>
          </cell>
          <cell r="G305" t="str">
            <v>שוויארוחות</v>
          </cell>
          <cell r="H305">
            <v>483</v>
          </cell>
          <cell r="I305">
            <v>23</v>
          </cell>
          <cell r="J305" t="str">
            <v>מו"פ</v>
          </cell>
        </row>
        <row r="306">
          <cell r="A306" t="str">
            <v>רד סי אופטיקל נטוורק</v>
          </cell>
          <cell r="B306">
            <v>2004</v>
          </cell>
          <cell r="C306">
            <v>11</v>
          </cell>
          <cell r="D306" t="str">
            <v>כהן בועז</v>
          </cell>
          <cell r="E306">
            <v>9</v>
          </cell>
          <cell r="F306">
            <v>22</v>
          </cell>
          <cell r="G306" t="str">
            <v>שווי מתנות</v>
          </cell>
          <cell r="H306">
            <v>459.25</v>
          </cell>
          <cell r="I306">
            <v>0</v>
          </cell>
          <cell r="J306" t="str">
            <v>מו"פ</v>
          </cell>
        </row>
        <row r="307">
          <cell r="A307" t="str">
            <v>רד סי אופטיקל נטוורק</v>
          </cell>
          <cell r="B307">
            <v>2004</v>
          </cell>
          <cell r="C307">
            <v>11</v>
          </cell>
          <cell r="D307" t="str">
            <v>כהן בועז</v>
          </cell>
          <cell r="E307">
            <v>9</v>
          </cell>
          <cell r="F307">
            <v>24</v>
          </cell>
          <cell r="G307" t="str">
            <v>שוויארוחות</v>
          </cell>
          <cell r="H307">
            <v>378</v>
          </cell>
          <cell r="I307">
            <v>18</v>
          </cell>
          <cell r="J307" t="str">
            <v>מו"פ</v>
          </cell>
        </row>
        <row r="308">
          <cell r="A308" t="str">
            <v>רד סי אופטיקל נטוורק</v>
          </cell>
          <cell r="B308">
            <v>2004</v>
          </cell>
          <cell r="C308">
            <v>11</v>
          </cell>
          <cell r="D308" t="str">
            <v>כהן בועז</v>
          </cell>
          <cell r="E308">
            <v>9</v>
          </cell>
          <cell r="F308">
            <v>93</v>
          </cell>
          <cell r="G308" t="str">
            <v>זק.תגמולים</v>
          </cell>
          <cell r="H308">
            <v>16.38</v>
          </cell>
          <cell r="I308">
            <v>0</v>
          </cell>
          <cell r="J308" t="str">
            <v>מו"פ</v>
          </cell>
        </row>
        <row r="309">
          <cell r="A309" t="str">
            <v>רד סי אופטיקל נטוורק</v>
          </cell>
          <cell r="B309">
            <v>2004</v>
          </cell>
          <cell r="C309">
            <v>11</v>
          </cell>
          <cell r="D309" t="str">
            <v>כהן בועז</v>
          </cell>
          <cell r="E309">
            <v>10</v>
          </cell>
          <cell r="F309">
            <v>24</v>
          </cell>
          <cell r="G309" t="str">
            <v>שוויארוחות</v>
          </cell>
          <cell r="H309">
            <v>189</v>
          </cell>
          <cell r="I309">
            <v>9</v>
          </cell>
          <cell r="J309" t="str">
            <v>מו"פ</v>
          </cell>
        </row>
        <row r="310">
          <cell r="A310" t="str">
            <v>רד סי אופטיקל נטוורק</v>
          </cell>
          <cell r="B310">
            <v>2004</v>
          </cell>
          <cell r="C310">
            <v>11</v>
          </cell>
          <cell r="D310" t="str">
            <v>כהן בועז</v>
          </cell>
          <cell r="E310">
            <v>10</v>
          </cell>
          <cell r="F310">
            <v>93</v>
          </cell>
          <cell r="G310" t="str">
            <v>זק.תגמולים</v>
          </cell>
          <cell r="H310">
            <v>-16.38</v>
          </cell>
          <cell r="I310">
            <v>0</v>
          </cell>
          <cell r="J310" t="str">
            <v>מו"פ</v>
          </cell>
        </row>
        <row r="311">
          <cell r="A311" t="str">
            <v>רד סי אופטיקל נטוורק</v>
          </cell>
          <cell r="B311">
            <v>2004</v>
          </cell>
          <cell r="C311">
            <v>11</v>
          </cell>
          <cell r="D311" t="str">
            <v>כהן בועז</v>
          </cell>
          <cell r="E311">
            <v>11</v>
          </cell>
          <cell r="F311">
            <v>24</v>
          </cell>
          <cell r="G311" t="str">
            <v>שוויארוחות</v>
          </cell>
          <cell r="H311">
            <v>189</v>
          </cell>
          <cell r="I311">
            <v>9</v>
          </cell>
          <cell r="J311" t="str">
            <v>מו"פ</v>
          </cell>
        </row>
        <row r="312">
          <cell r="A312" t="str">
            <v>רד סי אופטיקל נטוורק</v>
          </cell>
          <cell r="B312">
            <v>2004</v>
          </cell>
          <cell r="C312">
            <v>11</v>
          </cell>
          <cell r="D312" t="str">
            <v>כהן בועז</v>
          </cell>
          <cell r="E312">
            <v>12</v>
          </cell>
          <cell r="F312">
            <v>22</v>
          </cell>
          <cell r="G312" t="str">
            <v>שווי מתנות</v>
          </cell>
          <cell r="H312">
            <v>0</v>
          </cell>
          <cell r="I312">
            <v>0</v>
          </cell>
          <cell r="J312" t="str">
            <v>מו"פ</v>
          </cell>
        </row>
        <row r="313">
          <cell r="A313" t="str">
            <v>רד סי אופטיקל נטוורק</v>
          </cell>
          <cell r="B313">
            <v>2004</v>
          </cell>
          <cell r="C313">
            <v>11</v>
          </cell>
          <cell r="D313" t="str">
            <v>כהן בועז</v>
          </cell>
          <cell r="E313">
            <v>12</v>
          </cell>
          <cell r="F313">
            <v>24</v>
          </cell>
          <cell r="G313" t="str">
            <v>שוויארוחות</v>
          </cell>
          <cell r="H313">
            <v>147</v>
          </cell>
          <cell r="I313">
            <v>7</v>
          </cell>
          <cell r="J313" t="str">
            <v>מו"פ</v>
          </cell>
        </row>
        <row r="314">
          <cell r="A314" t="str">
            <v>רד סי אופטיקל נטוורק</v>
          </cell>
          <cell r="B314">
            <v>2004</v>
          </cell>
          <cell r="C314">
            <v>12</v>
          </cell>
          <cell r="D314" t="str">
            <v>שליפר אלכסנדר</v>
          </cell>
          <cell r="E314">
            <v>1</v>
          </cell>
          <cell r="F314">
            <v>24</v>
          </cell>
          <cell r="G314" t="str">
            <v>שוויארוחות</v>
          </cell>
          <cell r="H314">
            <v>450</v>
          </cell>
          <cell r="I314">
            <v>0</v>
          </cell>
          <cell r="J314" t="str">
            <v>מו"פ</v>
          </cell>
        </row>
        <row r="315">
          <cell r="A315" t="str">
            <v>רד סי אופטיקל נטוורק</v>
          </cell>
          <cell r="B315">
            <v>2004</v>
          </cell>
          <cell r="C315">
            <v>12</v>
          </cell>
          <cell r="D315" t="str">
            <v>שליפר אלכסנדר</v>
          </cell>
          <cell r="E315">
            <v>1</v>
          </cell>
          <cell r="F315">
            <v>40</v>
          </cell>
          <cell r="G315" t="str">
            <v>רכב קב' 2</v>
          </cell>
          <cell r="H315">
            <v>980</v>
          </cell>
          <cell r="I315">
            <v>0</v>
          </cell>
          <cell r="J315" t="str">
            <v>מו"פ</v>
          </cell>
        </row>
        <row r="316">
          <cell r="A316" t="str">
            <v>רד סי אופטיקל נטוורק</v>
          </cell>
          <cell r="B316">
            <v>2004</v>
          </cell>
          <cell r="C316">
            <v>12</v>
          </cell>
          <cell r="D316" t="str">
            <v>שליפר אלכסנדר</v>
          </cell>
          <cell r="E316">
            <v>2</v>
          </cell>
          <cell r="F316">
            <v>24</v>
          </cell>
          <cell r="G316" t="str">
            <v>שוויארוחות</v>
          </cell>
          <cell r="H316">
            <v>450</v>
          </cell>
          <cell r="I316">
            <v>0</v>
          </cell>
          <cell r="J316" t="str">
            <v>מו"פ</v>
          </cell>
        </row>
        <row r="317">
          <cell r="A317" t="str">
            <v>רד סי אופטיקל נטוורק</v>
          </cell>
          <cell r="B317">
            <v>2004</v>
          </cell>
          <cell r="C317">
            <v>12</v>
          </cell>
          <cell r="D317" t="str">
            <v>שליפר אלכסנדר</v>
          </cell>
          <cell r="E317">
            <v>2</v>
          </cell>
          <cell r="F317">
            <v>40</v>
          </cell>
          <cell r="G317" t="str">
            <v>רכב קב' 2</v>
          </cell>
          <cell r="H317">
            <v>980</v>
          </cell>
          <cell r="I317">
            <v>0</v>
          </cell>
          <cell r="J317" t="str">
            <v>מו"פ</v>
          </cell>
        </row>
        <row r="318">
          <cell r="A318" t="str">
            <v>רד סי אופטיקל נטוורק</v>
          </cell>
          <cell r="B318">
            <v>2004</v>
          </cell>
          <cell r="C318">
            <v>12</v>
          </cell>
          <cell r="D318" t="str">
            <v>שליפר אלכסנדר</v>
          </cell>
          <cell r="E318">
            <v>3</v>
          </cell>
          <cell r="F318">
            <v>22</v>
          </cell>
          <cell r="G318" t="str">
            <v>שווי מתנות</v>
          </cell>
          <cell r="H318">
            <v>186.25</v>
          </cell>
          <cell r="I318">
            <v>0</v>
          </cell>
          <cell r="J318" t="str">
            <v>מו"פ</v>
          </cell>
        </row>
        <row r="319">
          <cell r="A319" t="str">
            <v>רד סי אופטיקל נטוורק</v>
          </cell>
          <cell r="B319">
            <v>2004</v>
          </cell>
          <cell r="C319">
            <v>12</v>
          </cell>
          <cell r="D319" t="str">
            <v>שליפר אלכסנדר</v>
          </cell>
          <cell r="E319">
            <v>3</v>
          </cell>
          <cell r="F319">
            <v>24</v>
          </cell>
          <cell r="G319" t="str">
            <v>שוויארוחות</v>
          </cell>
          <cell r="H319">
            <v>450</v>
          </cell>
          <cell r="I319">
            <v>0</v>
          </cell>
          <cell r="J319" t="str">
            <v>מו"פ</v>
          </cell>
        </row>
        <row r="320">
          <cell r="A320" t="str">
            <v>רד סי אופטיקל נטוורק</v>
          </cell>
          <cell r="B320">
            <v>2004</v>
          </cell>
          <cell r="C320">
            <v>12</v>
          </cell>
          <cell r="D320" t="str">
            <v>שליפר אלכסנדר</v>
          </cell>
          <cell r="E320">
            <v>3</v>
          </cell>
          <cell r="F320">
            <v>40</v>
          </cell>
          <cell r="G320" t="str">
            <v>רכב קב' 2</v>
          </cell>
          <cell r="H320">
            <v>980</v>
          </cell>
          <cell r="I320">
            <v>0</v>
          </cell>
          <cell r="J320" t="str">
            <v>מו"פ</v>
          </cell>
        </row>
        <row r="321">
          <cell r="A321" t="str">
            <v>רד סי אופטיקל נטוורק</v>
          </cell>
          <cell r="B321">
            <v>2004</v>
          </cell>
          <cell r="C321">
            <v>12</v>
          </cell>
          <cell r="D321" t="str">
            <v>שליפר אלכסנדר</v>
          </cell>
          <cell r="E321">
            <v>4</v>
          </cell>
          <cell r="F321">
            <v>24</v>
          </cell>
          <cell r="G321" t="str">
            <v>שוויארוחות</v>
          </cell>
          <cell r="H321">
            <v>450</v>
          </cell>
          <cell r="I321">
            <v>0</v>
          </cell>
          <cell r="J321" t="str">
            <v>מו"פ</v>
          </cell>
        </row>
        <row r="322">
          <cell r="A322" t="str">
            <v>רד סי אופטיקל נטוורק</v>
          </cell>
          <cell r="B322">
            <v>2004</v>
          </cell>
          <cell r="C322">
            <v>12</v>
          </cell>
          <cell r="D322" t="str">
            <v>שליפר אלכסנדר</v>
          </cell>
          <cell r="E322">
            <v>4</v>
          </cell>
          <cell r="F322">
            <v>40</v>
          </cell>
          <cell r="G322" t="str">
            <v>רכב קב' 2</v>
          </cell>
          <cell r="H322">
            <v>980</v>
          </cell>
          <cell r="I322">
            <v>0</v>
          </cell>
          <cell r="J322" t="str">
            <v>מו"פ</v>
          </cell>
        </row>
        <row r="323">
          <cell r="A323" t="str">
            <v>רד סי אופטיקל נטוורק</v>
          </cell>
          <cell r="B323">
            <v>2004</v>
          </cell>
          <cell r="C323">
            <v>12</v>
          </cell>
          <cell r="D323" t="str">
            <v>שליפר אלכסנדר</v>
          </cell>
          <cell r="E323">
            <v>5</v>
          </cell>
          <cell r="F323">
            <v>24</v>
          </cell>
          <cell r="G323" t="str">
            <v>שוויארוחות</v>
          </cell>
          <cell r="H323">
            <v>450</v>
          </cell>
          <cell r="I323">
            <v>0</v>
          </cell>
          <cell r="J323" t="str">
            <v>מו"פ</v>
          </cell>
        </row>
        <row r="324">
          <cell r="A324" t="str">
            <v>רד סי אופטיקל נטוורק</v>
          </cell>
          <cell r="B324">
            <v>2004</v>
          </cell>
          <cell r="C324">
            <v>12</v>
          </cell>
          <cell r="D324" t="str">
            <v>שליפר אלכסנדר</v>
          </cell>
          <cell r="E324">
            <v>5</v>
          </cell>
          <cell r="F324">
            <v>40</v>
          </cell>
          <cell r="G324" t="str">
            <v>רכב קב' 2</v>
          </cell>
          <cell r="H324">
            <v>980</v>
          </cell>
          <cell r="I324">
            <v>0</v>
          </cell>
          <cell r="J324" t="str">
            <v>מו"פ</v>
          </cell>
        </row>
        <row r="325">
          <cell r="A325" t="str">
            <v>רד סי אופטיקל נטוורק</v>
          </cell>
          <cell r="B325">
            <v>2004</v>
          </cell>
          <cell r="C325">
            <v>12</v>
          </cell>
          <cell r="D325" t="str">
            <v>שליפר אלכסנדר</v>
          </cell>
          <cell r="E325">
            <v>6</v>
          </cell>
          <cell r="F325">
            <v>24</v>
          </cell>
          <cell r="G325" t="str">
            <v>שוויארוחות</v>
          </cell>
          <cell r="H325">
            <v>450</v>
          </cell>
          <cell r="I325">
            <v>0</v>
          </cell>
          <cell r="J325" t="str">
            <v>מו"פ</v>
          </cell>
        </row>
        <row r="326">
          <cell r="A326" t="str">
            <v>רד סי אופטיקל נטוורק</v>
          </cell>
          <cell r="B326">
            <v>2004</v>
          </cell>
          <cell r="C326">
            <v>12</v>
          </cell>
          <cell r="D326" t="str">
            <v>שליפר אלכסנדר</v>
          </cell>
          <cell r="E326">
            <v>6</v>
          </cell>
          <cell r="F326">
            <v>40</v>
          </cell>
          <cell r="G326" t="str">
            <v>רכב קב' 2</v>
          </cell>
          <cell r="H326">
            <v>980</v>
          </cell>
          <cell r="I326">
            <v>0</v>
          </cell>
          <cell r="J326" t="str">
            <v>מו"פ</v>
          </cell>
        </row>
        <row r="327">
          <cell r="A327" t="str">
            <v>רד סי אופטיקל נטוורק</v>
          </cell>
          <cell r="B327">
            <v>2004</v>
          </cell>
          <cell r="C327">
            <v>12</v>
          </cell>
          <cell r="D327" t="str">
            <v>שליפר אלכסנדר</v>
          </cell>
          <cell r="E327">
            <v>7</v>
          </cell>
          <cell r="F327">
            <v>24</v>
          </cell>
          <cell r="G327" t="str">
            <v>שוויארוחות</v>
          </cell>
          <cell r="H327">
            <v>450</v>
          </cell>
          <cell r="I327">
            <v>0</v>
          </cell>
          <cell r="J327" t="str">
            <v>מו"פ</v>
          </cell>
        </row>
        <row r="328">
          <cell r="A328" t="str">
            <v>רד סי אופטיקל נטוורק</v>
          </cell>
          <cell r="B328">
            <v>2004</v>
          </cell>
          <cell r="C328">
            <v>12</v>
          </cell>
          <cell r="D328" t="str">
            <v>שליפר אלכסנדר</v>
          </cell>
          <cell r="E328">
            <v>7</v>
          </cell>
          <cell r="F328">
            <v>40</v>
          </cell>
          <cell r="G328" t="str">
            <v>רכב קב' 2</v>
          </cell>
          <cell r="H328">
            <v>980</v>
          </cell>
          <cell r="I328">
            <v>0</v>
          </cell>
          <cell r="J328" t="str">
            <v>מו"פ</v>
          </cell>
        </row>
        <row r="329">
          <cell r="A329" t="str">
            <v>רד סי אופטיקל נטוורק</v>
          </cell>
          <cell r="B329">
            <v>2004</v>
          </cell>
          <cell r="C329">
            <v>12</v>
          </cell>
          <cell r="D329" t="str">
            <v>שליפר אלכסנדר</v>
          </cell>
          <cell r="E329">
            <v>8</v>
          </cell>
          <cell r="F329">
            <v>24</v>
          </cell>
          <cell r="G329" t="str">
            <v>שוויארוחות</v>
          </cell>
          <cell r="H329">
            <v>483</v>
          </cell>
          <cell r="I329">
            <v>23</v>
          </cell>
          <cell r="J329" t="str">
            <v>מו"פ</v>
          </cell>
        </row>
        <row r="330">
          <cell r="A330" t="str">
            <v>רד סי אופטיקל נטוורק</v>
          </cell>
          <cell r="B330">
            <v>2004</v>
          </cell>
          <cell r="C330">
            <v>12</v>
          </cell>
          <cell r="D330" t="str">
            <v>שליפר אלכסנדר</v>
          </cell>
          <cell r="E330">
            <v>8</v>
          </cell>
          <cell r="F330">
            <v>40</v>
          </cell>
          <cell r="G330" t="str">
            <v>רכב קב' 2</v>
          </cell>
          <cell r="H330">
            <v>980</v>
          </cell>
          <cell r="I330">
            <v>0</v>
          </cell>
          <cell r="J330" t="str">
            <v>מו"פ</v>
          </cell>
        </row>
        <row r="331">
          <cell r="A331" t="str">
            <v>רד סי אופטיקל נטוורק</v>
          </cell>
          <cell r="B331">
            <v>2004</v>
          </cell>
          <cell r="C331">
            <v>12</v>
          </cell>
          <cell r="D331" t="str">
            <v>שליפר אלכסנדר</v>
          </cell>
          <cell r="E331">
            <v>9</v>
          </cell>
          <cell r="F331">
            <v>22</v>
          </cell>
          <cell r="G331" t="str">
            <v>שווי מתנות</v>
          </cell>
          <cell r="H331">
            <v>459.25</v>
          </cell>
          <cell r="I331">
            <v>0</v>
          </cell>
          <cell r="J331" t="str">
            <v>מו"פ</v>
          </cell>
        </row>
        <row r="332">
          <cell r="A332" t="str">
            <v>רד סי אופטיקל נטוורק</v>
          </cell>
          <cell r="B332">
            <v>2004</v>
          </cell>
          <cell r="C332">
            <v>12</v>
          </cell>
          <cell r="D332" t="str">
            <v>שליפר אלכסנדר</v>
          </cell>
          <cell r="E332">
            <v>9</v>
          </cell>
          <cell r="F332">
            <v>24</v>
          </cell>
          <cell r="G332" t="str">
            <v>שוויארוחות</v>
          </cell>
          <cell r="H332">
            <v>378</v>
          </cell>
          <cell r="I332">
            <v>18</v>
          </cell>
          <cell r="J332" t="str">
            <v>מו"פ</v>
          </cell>
        </row>
        <row r="333">
          <cell r="A333" t="str">
            <v>רד סי אופטיקל נטוורק</v>
          </cell>
          <cell r="B333">
            <v>2004</v>
          </cell>
          <cell r="C333">
            <v>12</v>
          </cell>
          <cell r="D333" t="str">
            <v>שליפר אלכסנדר</v>
          </cell>
          <cell r="E333">
            <v>9</v>
          </cell>
          <cell r="F333">
            <v>40</v>
          </cell>
          <cell r="G333" t="str">
            <v>רכב קב' 2</v>
          </cell>
          <cell r="H333">
            <v>980</v>
          </cell>
          <cell r="I333">
            <v>0</v>
          </cell>
          <cell r="J333" t="str">
            <v>מו"פ</v>
          </cell>
        </row>
        <row r="334">
          <cell r="A334" t="str">
            <v>רד סי אופטיקל נטוורק</v>
          </cell>
          <cell r="B334">
            <v>2004</v>
          </cell>
          <cell r="C334">
            <v>12</v>
          </cell>
          <cell r="D334" t="str">
            <v>שליפר אלכסנדר</v>
          </cell>
          <cell r="E334">
            <v>10</v>
          </cell>
          <cell r="F334">
            <v>24</v>
          </cell>
          <cell r="G334" t="str">
            <v>שוויארוחות</v>
          </cell>
          <cell r="H334">
            <v>399</v>
          </cell>
          <cell r="I334">
            <v>19</v>
          </cell>
          <cell r="J334" t="str">
            <v>מו"פ</v>
          </cell>
        </row>
        <row r="335">
          <cell r="A335" t="str">
            <v>רד סי אופטיקל נטוורק</v>
          </cell>
          <cell r="B335">
            <v>2004</v>
          </cell>
          <cell r="C335">
            <v>12</v>
          </cell>
          <cell r="D335" t="str">
            <v>שליפר אלכסנדר</v>
          </cell>
          <cell r="E335">
            <v>10</v>
          </cell>
          <cell r="F335">
            <v>40</v>
          </cell>
          <cell r="G335" t="str">
            <v>רכב קב' 2</v>
          </cell>
          <cell r="H335">
            <v>980</v>
          </cell>
          <cell r="I335">
            <v>0</v>
          </cell>
          <cell r="J335" t="str">
            <v>מו"פ</v>
          </cell>
        </row>
        <row r="336">
          <cell r="A336" t="str">
            <v>רד סי אופטיקל נטוורק</v>
          </cell>
          <cell r="B336">
            <v>2004</v>
          </cell>
          <cell r="C336">
            <v>12</v>
          </cell>
          <cell r="D336" t="str">
            <v>שליפר אלכסנדר</v>
          </cell>
          <cell r="E336">
            <v>11</v>
          </cell>
          <cell r="F336">
            <v>24</v>
          </cell>
          <cell r="G336" t="str">
            <v>שוויארוחות</v>
          </cell>
          <cell r="H336">
            <v>441</v>
          </cell>
          <cell r="I336">
            <v>21</v>
          </cell>
          <cell r="J336" t="str">
            <v>מו"פ</v>
          </cell>
        </row>
        <row r="337">
          <cell r="A337" t="str">
            <v>רד סי אופטיקל נטוורק</v>
          </cell>
          <cell r="B337">
            <v>2004</v>
          </cell>
          <cell r="C337">
            <v>12</v>
          </cell>
          <cell r="D337" t="str">
            <v>שליפר אלכסנדר</v>
          </cell>
          <cell r="E337">
            <v>11</v>
          </cell>
          <cell r="F337">
            <v>40</v>
          </cell>
          <cell r="G337" t="str">
            <v>רכב קב' 2</v>
          </cell>
          <cell r="H337">
            <v>980</v>
          </cell>
          <cell r="I337">
            <v>0</v>
          </cell>
          <cell r="J337" t="str">
            <v>מו"פ</v>
          </cell>
        </row>
        <row r="338">
          <cell r="A338" t="str">
            <v>רד סי אופטיקל נטוורק</v>
          </cell>
          <cell r="B338">
            <v>2004</v>
          </cell>
          <cell r="C338">
            <v>12</v>
          </cell>
          <cell r="D338" t="str">
            <v>שליפר אלכסנדר</v>
          </cell>
          <cell r="E338">
            <v>12</v>
          </cell>
          <cell r="F338">
            <v>22</v>
          </cell>
          <cell r="G338" t="str">
            <v>שווי מתנות</v>
          </cell>
          <cell r="H338">
            <v>0</v>
          </cell>
          <cell r="I338">
            <v>0</v>
          </cell>
          <cell r="J338" t="str">
            <v>מו"פ</v>
          </cell>
        </row>
        <row r="339">
          <cell r="A339" t="str">
            <v>רד סי אופטיקל נטוורק</v>
          </cell>
          <cell r="B339">
            <v>2004</v>
          </cell>
          <cell r="C339">
            <v>12</v>
          </cell>
          <cell r="D339" t="str">
            <v>שליפר אלכסנדר</v>
          </cell>
          <cell r="E339">
            <v>12</v>
          </cell>
          <cell r="F339">
            <v>24</v>
          </cell>
          <cell r="G339" t="str">
            <v>שוויארוחות</v>
          </cell>
          <cell r="H339">
            <v>462</v>
          </cell>
          <cell r="I339">
            <v>22</v>
          </cell>
          <cell r="J339" t="str">
            <v>מו"פ</v>
          </cell>
        </row>
        <row r="340">
          <cell r="A340" t="str">
            <v>רד סי אופטיקל נטוורק</v>
          </cell>
          <cell r="B340">
            <v>2004</v>
          </cell>
          <cell r="C340">
            <v>12</v>
          </cell>
          <cell r="D340" t="str">
            <v>שליפר אלכסנדר</v>
          </cell>
          <cell r="E340">
            <v>12</v>
          </cell>
          <cell r="F340">
            <v>40</v>
          </cell>
          <cell r="G340" t="str">
            <v>רכב קב' 2</v>
          </cell>
          <cell r="H340">
            <v>980</v>
          </cell>
          <cell r="I340">
            <v>0</v>
          </cell>
          <cell r="J340" t="str">
            <v>מו"פ</v>
          </cell>
        </row>
        <row r="341">
          <cell r="A341" t="str">
            <v>רד סי אופטיקל נטוורק</v>
          </cell>
          <cell r="B341">
            <v>2004</v>
          </cell>
          <cell r="C341">
            <v>13</v>
          </cell>
          <cell r="D341" t="str">
            <v>ברוכים אילנה</v>
          </cell>
          <cell r="E341">
            <v>3</v>
          </cell>
          <cell r="F341">
            <v>22</v>
          </cell>
          <cell r="G341" t="str">
            <v>שווי מתנות</v>
          </cell>
          <cell r="H341">
            <v>186.25</v>
          </cell>
          <cell r="I341">
            <v>0</v>
          </cell>
          <cell r="J341" t="str">
            <v>ייצור</v>
          </cell>
        </row>
        <row r="342">
          <cell r="A342" t="str">
            <v>רד סי אופטיקל נטוורק</v>
          </cell>
          <cell r="B342">
            <v>2004</v>
          </cell>
          <cell r="C342">
            <v>13</v>
          </cell>
          <cell r="D342" t="str">
            <v>ברוכים אילנה</v>
          </cell>
          <cell r="E342">
            <v>9</v>
          </cell>
          <cell r="F342">
            <v>22</v>
          </cell>
          <cell r="G342" t="str">
            <v>שווי מתנות</v>
          </cell>
          <cell r="H342">
            <v>459.25</v>
          </cell>
          <cell r="I342">
            <v>0</v>
          </cell>
          <cell r="J342" t="str">
            <v>ייצור</v>
          </cell>
        </row>
        <row r="343">
          <cell r="A343" t="str">
            <v>רד סי אופטיקל נטוורק</v>
          </cell>
          <cell r="B343">
            <v>2004</v>
          </cell>
          <cell r="C343">
            <v>13</v>
          </cell>
          <cell r="D343" t="str">
            <v>ברוכים אילנה</v>
          </cell>
          <cell r="E343">
            <v>12</v>
          </cell>
          <cell r="F343">
            <v>22</v>
          </cell>
          <cell r="G343" t="str">
            <v>שווי מתנות</v>
          </cell>
          <cell r="H343">
            <v>0</v>
          </cell>
          <cell r="I343">
            <v>0</v>
          </cell>
          <cell r="J343" t="str">
            <v>ייצור</v>
          </cell>
        </row>
        <row r="344">
          <cell r="A344" t="str">
            <v>רד סי אופטיקל נטוורק</v>
          </cell>
          <cell r="B344">
            <v>2004</v>
          </cell>
          <cell r="C344">
            <v>14</v>
          </cell>
          <cell r="D344" t="str">
            <v>אהרוני עופר</v>
          </cell>
          <cell r="E344">
            <v>1</v>
          </cell>
          <cell r="F344">
            <v>24</v>
          </cell>
          <cell r="G344" t="str">
            <v>שוויארוחות</v>
          </cell>
          <cell r="H344">
            <v>450</v>
          </cell>
          <cell r="I344">
            <v>0</v>
          </cell>
          <cell r="J344" t="str">
            <v>מו"פ</v>
          </cell>
        </row>
        <row r="345">
          <cell r="A345" t="str">
            <v>רד סי אופטיקל נטוורק</v>
          </cell>
          <cell r="B345">
            <v>2004</v>
          </cell>
          <cell r="C345">
            <v>14</v>
          </cell>
          <cell r="D345" t="str">
            <v>אהרוני עופר</v>
          </cell>
          <cell r="E345">
            <v>1</v>
          </cell>
          <cell r="F345">
            <v>40</v>
          </cell>
          <cell r="G345" t="str">
            <v>רכב קב' 2</v>
          </cell>
          <cell r="H345">
            <v>980</v>
          </cell>
          <cell r="I345">
            <v>0</v>
          </cell>
          <cell r="J345" t="str">
            <v>מו"פ</v>
          </cell>
        </row>
        <row r="346">
          <cell r="A346" t="str">
            <v>רד סי אופטיקל נטוורק</v>
          </cell>
          <cell r="B346">
            <v>2004</v>
          </cell>
          <cell r="C346">
            <v>14</v>
          </cell>
          <cell r="D346" t="str">
            <v>אהרוני עופר</v>
          </cell>
          <cell r="E346">
            <v>1</v>
          </cell>
          <cell r="F346">
            <v>91</v>
          </cell>
          <cell r="G346" t="str">
            <v>זק.השתלמות</v>
          </cell>
          <cell r="H346">
            <v>506.69</v>
          </cell>
          <cell r="I346">
            <v>0</v>
          </cell>
          <cell r="J346" t="str">
            <v>מו"פ</v>
          </cell>
        </row>
        <row r="347">
          <cell r="A347" t="str">
            <v>רד סי אופטיקל נטוורק</v>
          </cell>
          <cell r="B347">
            <v>2004</v>
          </cell>
          <cell r="C347">
            <v>14</v>
          </cell>
          <cell r="D347" t="str">
            <v>אהרוני עופר</v>
          </cell>
          <cell r="E347">
            <v>2</v>
          </cell>
          <cell r="F347">
            <v>24</v>
          </cell>
          <cell r="G347" t="str">
            <v>שוויארוחות</v>
          </cell>
          <cell r="H347">
            <v>342</v>
          </cell>
          <cell r="I347">
            <v>0.76</v>
          </cell>
          <cell r="J347" t="str">
            <v>מו"פ</v>
          </cell>
        </row>
        <row r="348">
          <cell r="A348" t="str">
            <v>רד סי אופטיקל נטוורק</v>
          </cell>
          <cell r="B348">
            <v>2004</v>
          </cell>
          <cell r="C348">
            <v>14</v>
          </cell>
          <cell r="D348" t="str">
            <v>אהרוני עופר</v>
          </cell>
          <cell r="E348">
            <v>2</v>
          </cell>
          <cell r="F348">
            <v>40</v>
          </cell>
          <cell r="G348" t="str">
            <v>רכב קב' 2</v>
          </cell>
          <cell r="H348">
            <v>980</v>
          </cell>
          <cell r="I348">
            <v>0</v>
          </cell>
          <cell r="J348" t="str">
            <v>מו"פ</v>
          </cell>
        </row>
        <row r="349">
          <cell r="A349" t="str">
            <v>רד סי אופטיקל נטוורק</v>
          </cell>
          <cell r="B349">
            <v>2004</v>
          </cell>
          <cell r="C349">
            <v>14</v>
          </cell>
          <cell r="D349" t="str">
            <v>אהרוני עופר</v>
          </cell>
          <cell r="E349">
            <v>2</v>
          </cell>
          <cell r="F349">
            <v>91</v>
          </cell>
          <cell r="G349" t="str">
            <v>זק.השתלמות</v>
          </cell>
          <cell r="H349">
            <v>506.69</v>
          </cell>
          <cell r="I349">
            <v>0</v>
          </cell>
          <cell r="J349" t="str">
            <v>מו"פ</v>
          </cell>
        </row>
        <row r="350">
          <cell r="A350" t="str">
            <v>רד סי אופטיקל נטוורק</v>
          </cell>
          <cell r="B350">
            <v>2004</v>
          </cell>
          <cell r="C350">
            <v>14</v>
          </cell>
          <cell r="D350" t="str">
            <v>אהרוני עופר</v>
          </cell>
          <cell r="E350">
            <v>3</v>
          </cell>
          <cell r="F350">
            <v>22</v>
          </cell>
          <cell r="G350" t="str">
            <v>שווי מתנות</v>
          </cell>
          <cell r="H350">
            <v>186.25</v>
          </cell>
          <cell r="I350">
            <v>0</v>
          </cell>
          <cell r="J350" t="str">
            <v>מו"פ</v>
          </cell>
        </row>
        <row r="351">
          <cell r="A351" t="str">
            <v>רד סי אופטיקל נטוורק</v>
          </cell>
          <cell r="B351">
            <v>2004</v>
          </cell>
          <cell r="C351">
            <v>14</v>
          </cell>
          <cell r="D351" t="str">
            <v>אהרוני עופר</v>
          </cell>
          <cell r="E351">
            <v>3</v>
          </cell>
          <cell r="F351">
            <v>24</v>
          </cell>
          <cell r="G351" t="str">
            <v>שוויארוחות</v>
          </cell>
          <cell r="H351">
            <v>450</v>
          </cell>
          <cell r="I351">
            <v>1</v>
          </cell>
          <cell r="J351" t="str">
            <v>מו"פ</v>
          </cell>
        </row>
        <row r="352">
          <cell r="A352" t="str">
            <v>רד סי אופטיקל נטוורק</v>
          </cell>
          <cell r="B352">
            <v>2004</v>
          </cell>
          <cell r="C352">
            <v>14</v>
          </cell>
          <cell r="D352" t="str">
            <v>אהרוני עופר</v>
          </cell>
          <cell r="E352">
            <v>3</v>
          </cell>
          <cell r="F352">
            <v>40</v>
          </cell>
          <cell r="G352" t="str">
            <v>רכב קב' 2</v>
          </cell>
          <cell r="H352">
            <v>980</v>
          </cell>
          <cell r="I352">
            <v>0</v>
          </cell>
          <cell r="J352" t="str">
            <v>מו"פ</v>
          </cell>
        </row>
        <row r="353">
          <cell r="A353" t="str">
            <v>רד סי אופטיקל נטוורק</v>
          </cell>
          <cell r="B353">
            <v>2004</v>
          </cell>
          <cell r="C353">
            <v>14</v>
          </cell>
          <cell r="D353" t="str">
            <v>אהרוני עופר</v>
          </cell>
          <cell r="E353">
            <v>3</v>
          </cell>
          <cell r="F353">
            <v>91</v>
          </cell>
          <cell r="G353" t="str">
            <v>זק.השתלמות</v>
          </cell>
          <cell r="H353">
            <v>483.29</v>
          </cell>
          <cell r="I353">
            <v>0</v>
          </cell>
          <cell r="J353" t="str">
            <v>מו"פ</v>
          </cell>
        </row>
        <row r="354">
          <cell r="A354" t="str">
            <v>רד סי אופטיקל נטוורק</v>
          </cell>
          <cell r="B354">
            <v>2004</v>
          </cell>
          <cell r="C354">
            <v>14</v>
          </cell>
          <cell r="D354" t="str">
            <v>אהרוני עופר</v>
          </cell>
          <cell r="E354">
            <v>4</v>
          </cell>
          <cell r="F354">
            <v>24</v>
          </cell>
          <cell r="G354" t="str">
            <v>שוויארוחות</v>
          </cell>
          <cell r="H354">
            <v>450</v>
          </cell>
          <cell r="I354">
            <v>1</v>
          </cell>
          <cell r="J354" t="str">
            <v>מו"פ</v>
          </cell>
        </row>
        <row r="355">
          <cell r="A355" t="str">
            <v>רד סי אופטיקל נטוורק</v>
          </cell>
          <cell r="B355">
            <v>2004</v>
          </cell>
          <cell r="C355">
            <v>14</v>
          </cell>
          <cell r="D355" t="str">
            <v>אהרוני עופר</v>
          </cell>
          <cell r="E355">
            <v>4</v>
          </cell>
          <cell r="F355">
            <v>40</v>
          </cell>
          <cell r="G355" t="str">
            <v>רכב קב' 2</v>
          </cell>
          <cell r="H355">
            <v>980</v>
          </cell>
          <cell r="I355">
            <v>0</v>
          </cell>
          <cell r="J355" t="str">
            <v>מו"פ</v>
          </cell>
        </row>
        <row r="356">
          <cell r="A356" t="str">
            <v>רד סי אופטיקל נטוורק</v>
          </cell>
          <cell r="B356">
            <v>2004</v>
          </cell>
          <cell r="C356">
            <v>14</v>
          </cell>
          <cell r="D356" t="str">
            <v>אהרוני עופר</v>
          </cell>
          <cell r="E356">
            <v>4</v>
          </cell>
          <cell r="F356">
            <v>91</v>
          </cell>
          <cell r="G356" t="str">
            <v>זק.השתלמות</v>
          </cell>
          <cell r="H356">
            <v>483.29</v>
          </cell>
          <cell r="I356">
            <v>0</v>
          </cell>
          <cell r="J356" t="str">
            <v>מו"פ</v>
          </cell>
        </row>
        <row r="357">
          <cell r="A357" t="str">
            <v>רד סי אופטיקל נטוורק</v>
          </cell>
          <cell r="B357">
            <v>2004</v>
          </cell>
          <cell r="C357">
            <v>14</v>
          </cell>
          <cell r="D357" t="str">
            <v>אהרוני עופר</v>
          </cell>
          <cell r="E357">
            <v>5</v>
          </cell>
          <cell r="F357">
            <v>24</v>
          </cell>
          <cell r="G357" t="str">
            <v>שוויארוחות</v>
          </cell>
          <cell r="H357">
            <v>450</v>
          </cell>
          <cell r="I357">
            <v>1</v>
          </cell>
          <cell r="J357" t="str">
            <v>מו"פ</v>
          </cell>
        </row>
        <row r="358">
          <cell r="A358" t="str">
            <v>רד סי אופטיקל נטוורק</v>
          </cell>
          <cell r="B358">
            <v>2004</v>
          </cell>
          <cell r="C358">
            <v>14</v>
          </cell>
          <cell r="D358" t="str">
            <v>אהרוני עופר</v>
          </cell>
          <cell r="E358">
            <v>5</v>
          </cell>
          <cell r="F358">
            <v>40</v>
          </cell>
          <cell r="G358" t="str">
            <v>רכב קב' 2</v>
          </cell>
          <cell r="H358">
            <v>980</v>
          </cell>
          <cell r="I358">
            <v>0</v>
          </cell>
          <cell r="J358" t="str">
            <v>מו"פ</v>
          </cell>
        </row>
        <row r="359">
          <cell r="A359" t="str">
            <v>רד סי אופטיקל נטוורק</v>
          </cell>
          <cell r="B359">
            <v>2004</v>
          </cell>
          <cell r="C359">
            <v>14</v>
          </cell>
          <cell r="D359" t="str">
            <v>אהרוני עופר</v>
          </cell>
          <cell r="E359">
            <v>5</v>
          </cell>
          <cell r="F359">
            <v>91</v>
          </cell>
          <cell r="G359" t="str">
            <v>זק.השתלמות</v>
          </cell>
          <cell r="H359">
            <v>483.29</v>
          </cell>
          <cell r="I359">
            <v>0</v>
          </cell>
          <cell r="J359" t="str">
            <v>מו"פ</v>
          </cell>
        </row>
        <row r="360">
          <cell r="A360" t="str">
            <v>רד סי אופטיקל נטוורק</v>
          </cell>
          <cell r="B360">
            <v>2004</v>
          </cell>
          <cell r="C360">
            <v>14</v>
          </cell>
          <cell r="D360" t="str">
            <v>אהרוני עופר</v>
          </cell>
          <cell r="E360">
            <v>6</v>
          </cell>
          <cell r="F360">
            <v>24</v>
          </cell>
          <cell r="G360" t="str">
            <v>שוויארוחות</v>
          </cell>
          <cell r="H360">
            <v>450</v>
          </cell>
          <cell r="I360">
            <v>1</v>
          </cell>
          <cell r="J360" t="str">
            <v>מו"פ</v>
          </cell>
        </row>
        <row r="361">
          <cell r="A361" t="str">
            <v>רד סי אופטיקל נטוורק</v>
          </cell>
          <cell r="B361">
            <v>2004</v>
          </cell>
          <cell r="C361">
            <v>14</v>
          </cell>
          <cell r="D361" t="str">
            <v>אהרוני עופר</v>
          </cell>
          <cell r="E361">
            <v>6</v>
          </cell>
          <cell r="F361">
            <v>40</v>
          </cell>
          <cell r="G361" t="str">
            <v>רכב קב' 2</v>
          </cell>
          <cell r="H361">
            <v>980</v>
          </cell>
          <cell r="I361">
            <v>0</v>
          </cell>
          <cell r="J361" t="str">
            <v>מו"פ</v>
          </cell>
        </row>
        <row r="362">
          <cell r="A362" t="str">
            <v>רד סי אופטיקל נטוורק</v>
          </cell>
          <cell r="B362">
            <v>2004</v>
          </cell>
          <cell r="C362">
            <v>14</v>
          </cell>
          <cell r="D362" t="str">
            <v>אהרוני עופר</v>
          </cell>
          <cell r="E362">
            <v>6</v>
          </cell>
          <cell r="F362">
            <v>91</v>
          </cell>
          <cell r="G362" t="str">
            <v>זק.השתלמות</v>
          </cell>
          <cell r="H362">
            <v>483.29</v>
          </cell>
          <cell r="I362">
            <v>0</v>
          </cell>
          <cell r="J362" t="str">
            <v>מו"פ</v>
          </cell>
        </row>
        <row r="363">
          <cell r="A363" t="str">
            <v>רד סי אופטיקל נטוורק</v>
          </cell>
          <cell r="B363">
            <v>2004</v>
          </cell>
          <cell r="C363">
            <v>14</v>
          </cell>
          <cell r="D363" t="str">
            <v>אהרוני עופר</v>
          </cell>
          <cell r="E363">
            <v>7</v>
          </cell>
          <cell r="F363">
            <v>24</v>
          </cell>
          <cell r="G363" t="str">
            <v>שוויארוחות</v>
          </cell>
          <cell r="H363">
            <v>450</v>
          </cell>
          <cell r="I363">
            <v>1</v>
          </cell>
          <cell r="J363" t="str">
            <v>מו"פ</v>
          </cell>
        </row>
        <row r="364">
          <cell r="A364" t="str">
            <v>רד סי אופטיקל נטוורק</v>
          </cell>
          <cell r="B364">
            <v>2004</v>
          </cell>
          <cell r="C364">
            <v>14</v>
          </cell>
          <cell r="D364" t="str">
            <v>אהרוני עופר</v>
          </cell>
          <cell r="E364">
            <v>7</v>
          </cell>
          <cell r="F364">
            <v>40</v>
          </cell>
          <cell r="G364" t="str">
            <v>רכב קב' 2</v>
          </cell>
          <cell r="H364">
            <v>980</v>
          </cell>
          <cell r="I364">
            <v>0</v>
          </cell>
          <cell r="J364" t="str">
            <v>מו"פ</v>
          </cell>
        </row>
        <row r="365">
          <cell r="A365" t="str">
            <v>רד סי אופטיקל נטוורק</v>
          </cell>
          <cell r="B365">
            <v>2004</v>
          </cell>
          <cell r="C365">
            <v>14</v>
          </cell>
          <cell r="D365" t="str">
            <v>אהרוני עופר</v>
          </cell>
          <cell r="E365">
            <v>7</v>
          </cell>
          <cell r="F365">
            <v>91</v>
          </cell>
          <cell r="G365" t="str">
            <v>זק.השתלמות</v>
          </cell>
          <cell r="H365">
            <v>483.29</v>
          </cell>
          <cell r="I365">
            <v>0</v>
          </cell>
          <cell r="J365" t="str">
            <v>מו"פ</v>
          </cell>
        </row>
        <row r="366">
          <cell r="A366" t="str">
            <v>רד סי אופטיקל נטוורק</v>
          </cell>
          <cell r="B366">
            <v>2004</v>
          </cell>
          <cell r="C366">
            <v>14</v>
          </cell>
          <cell r="D366" t="str">
            <v>אהרוני עופר</v>
          </cell>
          <cell r="E366">
            <v>8</v>
          </cell>
          <cell r="F366">
            <v>24</v>
          </cell>
          <cell r="G366" t="str">
            <v>שוויארוחות</v>
          </cell>
          <cell r="H366">
            <v>483</v>
          </cell>
          <cell r="I366">
            <v>23</v>
          </cell>
          <cell r="J366" t="str">
            <v>מו"פ</v>
          </cell>
        </row>
        <row r="367">
          <cell r="A367" t="str">
            <v>רד סי אופטיקל נטוורק</v>
          </cell>
          <cell r="B367">
            <v>2004</v>
          </cell>
          <cell r="C367">
            <v>14</v>
          </cell>
          <cell r="D367" t="str">
            <v>אהרוני עופר</v>
          </cell>
          <cell r="E367">
            <v>8</v>
          </cell>
          <cell r="F367">
            <v>40</v>
          </cell>
          <cell r="G367" t="str">
            <v>רכב קב' 2</v>
          </cell>
          <cell r="H367">
            <v>980</v>
          </cell>
          <cell r="I367">
            <v>0</v>
          </cell>
          <cell r="J367" t="str">
            <v>מו"פ</v>
          </cell>
        </row>
        <row r="368">
          <cell r="A368" t="str">
            <v>רד סי אופטיקל נטוורק</v>
          </cell>
          <cell r="B368">
            <v>2004</v>
          </cell>
          <cell r="C368">
            <v>14</v>
          </cell>
          <cell r="D368" t="str">
            <v>אהרוני עופר</v>
          </cell>
          <cell r="E368">
            <v>8</v>
          </cell>
          <cell r="F368">
            <v>91</v>
          </cell>
          <cell r="G368" t="str">
            <v>זק.השתלמות</v>
          </cell>
          <cell r="H368">
            <v>483.29</v>
          </cell>
          <cell r="I368">
            <v>0</v>
          </cell>
          <cell r="J368" t="str">
            <v>מו"פ</v>
          </cell>
        </row>
        <row r="369">
          <cell r="A369" t="str">
            <v>רד סי אופטיקל נטוורק</v>
          </cell>
          <cell r="B369">
            <v>2004</v>
          </cell>
          <cell r="C369">
            <v>14</v>
          </cell>
          <cell r="D369" t="str">
            <v>אהרוני עופר</v>
          </cell>
          <cell r="E369">
            <v>9</v>
          </cell>
          <cell r="F369">
            <v>22</v>
          </cell>
          <cell r="G369" t="str">
            <v>שווי מתנות</v>
          </cell>
          <cell r="H369">
            <v>459.25</v>
          </cell>
          <cell r="I369">
            <v>0</v>
          </cell>
          <cell r="J369" t="str">
            <v>מו"פ</v>
          </cell>
        </row>
        <row r="370">
          <cell r="A370" t="str">
            <v>רד סי אופטיקל נטוורק</v>
          </cell>
          <cell r="B370">
            <v>2004</v>
          </cell>
          <cell r="C370">
            <v>14</v>
          </cell>
          <cell r="D370" t="str">
            <v>אהרוני עופר</v>
          </cell>
          <cell r="E370">
            <v>9</v>
          </cell>
          <cell r="F370">
            <v>24</v>
          </cell>
          <cell r="G370" t="str">
            <v>שוויארוחות</v>
          </cell>
          <cell r="H370">
            <v>378</v>
          </cell>
          <cell r="I370">
            <v>18</v>
          </cell>
          <cell r="J370" t="str">
            <v>מו"פ</v>
          </cell>
        </row>
        <row r="371">
          <cell r="A371" t="str">
            <v>רד סי אופטיקל נטוורק</v>
          </cell>
          <cell r="B371">
            <v>2004</v>
          </cell>
          <cell r="C371">
            <v>14</v>
          </cell>
          <cell r="D371" t="str">
            <v>אהרוני עופר</v>
          </cell>
          <cell r="E371">
            <v>9</v>
          </cell>
          <cell r="F371">
            <v>40</v>
          </cell>
          <cell r="G371" t="str">
            <v>רכב קב' 2</v>
          </cell>
          <cell r="H371">
            <v>980</v>
          </cell>
          <cell r="I371">
            <v>0</v>
          </cell>
          <cell r="J371" t="str">
            <v>מו"פ</v>
          </cell>
        </row>
        <row r="372">
          <cell r="A372" t="str">
            <v>רד סי אופטיקל נטוורק</v>
          </cell>
          <cell r="B372">
            <v>2004</v>
          </cell>
          <cell r="C372">
            <v>14</v>
          </cell>
          <cell r="D372" t="str">
            <v>אהרוני עופר</v>
          </cell>
          <cell r="E372">
            <v>9</v>
          </cell>
          <cell r="F372">
            <v>91</v>
          </cell>
          <cell r="G372" t="str">
            <v>זק.השתלמות</v>
          </cell>
          <cell r="H372">
            <v>483.29</v>
          </cell>
          <cell r="I372">
            <v>0</v>
          </cell>
          <cell r="J372" t="str">
            <v>מו"פ</v>
          </cell>
        </row>
        <row r="373">
          <cell r="A373" t="str">
            <v>רד סי אופטיקל נטוורק</v>
          </cell>
          <cell r="B373">
            <v>2004</v>
          </cell>
          <cell r="C373">
            <v>14</v>
          </cell>
          <cell r="D373" t="str">
            <v>אהרוני עופר</v>
          </cell>
          <cell r="E373">
            <v>10</v>
          </cell>
          <cell r="F373">
            <v>24</v>
          </cell>
          <cell r="G373" t="str">
            <v>שוויארוחות</v>
          </cell>
          <cell r="H373">
            <v>399</v>
          </cell>
          <cell r="I373">
            <v>19</v>
          </cell>
          <cell r="J373" t="str">
            <v>מו"פ</v>
          </cell>
        </row>
        <row r="374">
          <cell r="A374" t="str">
            <v>רד סי אופטיקל נטוורק</v>
          </cell>
          <cell r="B374">
            <v>2004</v>
          </cell>
          <cell r="C374">
            <v>14</v>
          </cell>
          <cell r="D374" t="str">
            <v>אהרוני עופר</v>
          </cell>
          <cell r="E374">
            <v>10</v>
          </cell>
          <cell r="F374">
            <v>40</v>
          </cell>
          <cell r="G374" t="str">
            <v>רכב קב' 2</v>
          </cell>
          <cell r="H374">
            <v>980</v>
          </cell>
          <cell r="I374">
            <v>0</v>
          </cell>
          <cell r="J374" t="str">
            <v>מו"פ</v>
          </cell>
        </row>
        <row r="375">
          <cell r="A375" t="str">
            <v>רד סי אופטיקל נטוורק</v>
          </cell>
          <cell r="B375">
            <v>2004</v>
          </cell>
          <cell r="C375">
            <v>14</v>
          </cell>
          <cell r="D375" t="str">
            <v>אהרוני עופר</v>
          </cell>
          <cell r="E375">
            <v>10</v>
          </cell>
          <cell r="F375">
            <v>91</v>
          </cell>
          <cell r="G375" t="str">
            <v>זק.השתלמות</v>
          </cell>
          <cell r="H375">
            <v>483.29</v>
          </cell>
          <cell r="I375">
            <v>0</v>
          </cell>
          <cell r="J375" t="str">
            <v>מו"פ</v>
          </cell>
        </row>
        <row r="376">
          <cell r="A376" t="str">
            <v>רד סי אופטיקל נטוורק</v>
          </cell>
          <cell r="B376">
            <v>2004</v>
          </cell>
          <cell r="C376">
            <v>14</v>
          </cell>
          <cell r="D376" t="str">
            <v>אהרוני עופר</v>
          </cell>
          <cell r="E376">
            <v>11</v>
          </cell>
          <cell r="F376">
            <v>24</v>
          </cell>
          <cell r="G376" t="str">
            <v>שוויארוחות</v>
          </cell>
          <cell r="H376">
            <v>441</v>
          </cell>
          <cell r="I376">
            <v>21</v>
          </cell>
          <cell r="J376" t="str">
            <v>מו"פ</v>
          </cell>
        </row>
        <row r="377">
          <cell r="A377" t="str">
            <v>רד סי אופטיקל נטוורק</v>
          </cell>
          <cell r="B377">
            <v>2004</v>
          </cell>
          <cell r="C377">
            <v>14</v>
          </cell>
          <cell r="D377" t="str">
            <v>אהרוני עופר</v>
          </cell>
          <cell r="E377">
            <v>11</v>
          </cell>
          <cell r="F377">
            <v>40</v>
          </cell>
          <cell r="G377" t="str">
            <v>רכב קב' 2</v>
          </cell>
          <cell r="H377">
            <v>980</v>
          </cell>
          <cell r="I377">
            <v>0</v>
          </cell>
          <cell r="J377" t="str">
            <v>מו"פ</v>
          </cell>
        </row>
        <row r="378">
          <cell r="A378" t="str">
            <v>רד סי אופטיקל נטוורק</v>
          </cell>
          <cell r="B378">
            <v>2004</v>
          </cell>
          <cell r="C378">
            <v>14</v>
          </cell>
          <cell r="D378" t="str">
            <v>אהרוני עופר</v>
          </cell>
          <cell r="E378">
            <v>11</v>
          </cell>
          <cell r="F378">
            <v>91</v>
          </cell>
          <cell r="G378" t="str">
            <v>זק.השתלמות</v>
          </cell>
          <cell r="H378">
            <v>483.29</v>
          </cell>
          <cell r="I378">
            <v>0</v>
          </cell>
          <cell r="J378" t="str">
            <v>מו"פ</v>
          </cell>
        </row>
        <row r="379">
          <cell r="A379" t="str">
            <v>רד סי אופטיקל נטוורק</v>
          </cell>
          <cell r="B379">
            <v>2004</v>
          </cell>
          <cell r="C379">
            <v>14</v>
          </cell>
          <cell r="D379" t="str">
            <v>אהרוני עופר</v>
          </cell>
          <cell r="E379">
            <v>12</v>
          </cell>
          <cell r="F379">
            <v>22</v>
          </cell>
          <cell r="G379" t="str">
            <v>שווי מתנות</v>
          </cell>
          <cell r="H379">
            <v>0</v>
          </cell>
          <cell r="I379">
            <v>0</v>
          </cell>
          <cell r="J379" t="str">
            <v>מו"פ</v>
          </cell>
        </row>
        <row r="380">
          <cell r="A380" t="str">
            <v>רד סי אופטיקל נטוורק</v>
          </cell>
          <cell r="B380">
            <v>2004</v>
          </cell>
          <cell r="C380">
            <v>14</v>
          </cell>
          <cell r="D380" t="str">
            <v>אהרוני עופר</v>
          </cell>
          <cell r="E380">
            <v>12</v>
          </cell>
          <cell r="F380">
            <v>24</v>
          </cell>
          <cell r="G380" t="str">
            <v>שוויארוחות</v>
          </cell>
          <cell r="H380">
            <v>462</v>
          </cell>
          <cell r="I380">
            <v>22</v>
          </cell>
          <cell r="J380" t="str">
            <v>מו"פ</v>
          </cell>
        </row>
        <row r="381">
          <cell r="A381" t="str">
            <v>רד סי אופטיקל נטוורק</v>
          </cell>
          <cell r="B381">
            <v>2004</v>
          </cell>
          <cell r="C381">
            <v>14</v>
          </cell>
          <cell r="D381" t="str">
            <v>אהרוני עופר</v>
          </cell>
          <cell r="E381">
            <v>12</v>
          </cell>
          <cell r="F381">
            <v>40</v>
          </cell>
          <cell r="G381" t="str">
            <v>רכב קב' 2</v>
          </cell>
          <cell r="H381">
            <v>980</v>
          </cell>
          <cell r="I381">
            <v>0</v>
          </cell>
          <cell r="J381" t="str">
            <v>מו"פ</v>
          </cell>
        </row>
        <row r="382">
          <cell r="A382" t="str">
            <v>רד סי אופטיקל נטוורק</v>
          </cell>
          <cell r="B382">
            <v>2004</v>
          </cell>
          <cell r="C382">
            <v>14</v>
          </cell>
          <cell r="D382" t="str">
            <v>אהרוני עופר</v>
          </cell>
          <cell r="E382">
            <v>12</v>
          </cell>
          <cell r="F382">
            <v>91</v>
          </cell>
          <cell r="G382" t="str">
            <v>זק.השתלמות</v>
          </cell>
          <cell r="H382">
            <v>483.29</v>
          </cell>
          <cell r="I382">
            <v>0</v>
          </cell>
          <cell r="J382" t="str">
            <v>מו"פ</v>
          </cell>
        </row>
        <row r="383">
          <cell r="A383" t="str">
            <v>רד סי אופטיקל נטוורק</v>
          </cell>
          <cell r="B383">
            <v>2004</v>
          </cell>
          <cell r="C383">
            <v>15</v>
          </cell>
          <cell r="D383" t="str">
            <v>בלכר אלכסנדר</v>
          </cell>
          <cell r="E383">
            <v>1</v>
          </cell>
          <cell r="F383">
            <v>24</v>
          </cell>
          <cell r="G383" t="str">
            <v>שוויארוחות</v>
          </cell>
          <cell r="H383">
            <v>450</v>
          </cell>
          <cell r="I383">
            <v>0</v>
          </cell>
          <cell r="J383" t="str">
            <v>מו"פ</v>
          </cell>
        </row>
        <row r="384">
          <cell r="A384" t="str">
            <v>רד סי אופטיקל נטוורק</v>
          </cell>
          <cell r="B384">
            <v>2004</v>
          </cell>
          <cell r="C384">
            <v>15</v>
          </cell>
          <cell r="D384" t="str">
            <v>בלכר אלכסנדר</v>
          </cell>
          <cell r="E384">
            <v>2</v>
          </cell>
          <cell r="F384">
            <v>24</v>
          </cell>
          <cell r="G384" t="str">
            <v>שוויארוחות</v>
          </cell>
          <cell r="H384">
            <v>450</v>
          </cell>
          <cell r="I384">
            <v>0</v>
          </cell>
          <cell r="J384" t="str">
            <v>מו"פ</v>
          </cell>
        </row>
        <row r="385">
          <cell r="A385" t="str">
            <v>רד סי אופטיקל נטוורק</v>
          </cell>
          <cell r="B385">
            <v>2004</v>
          </cell>
          <cell r="C385">
            <v>15</v>
          </cell>
          <cell r="D385" t="str">
            <v>בלכר אלכסנדר</v>
          </cell>
          <cell r="E385">
            <v>3</v>
          </cell>
          <cell r="F385">
            <v>22</v>
          </cell>
          <cell r="G385" t="str">
            <v>שווי מתנות</v>
          </cell>
          <cell r="H385">
            <v>186.25</v>
          </cell>
          <cell r="I385">
            <v>0</v>
          </cell>
          <cell r="J385" t="str">
            <v>מו"פ</v>
          </cell>
        </row>
        <row r="386">
          <cell r="A386" t="str">
            <v>רד סי אופטיקל נטוורק</v>
          </cell>
          <cell r="B386">
            <v>2004</v>
          </cell>
          <cell r="C386">
            <v>15</v>
          </cell>
          <cell r="D386" t="str">
            <v>בלכר אלכסנדר</v>
          </cell>
          <cell r="E386">
            <v>3</v>
          </cell>
          <cell r="F386">
            <v>24</v>
          </cell>
          <cell r="G386" t="str">
            <v>שוויארוחות</v>
          </cell>
          <cell r="H386">
            <v>450</v>
          </cell>
          <cell r="I386">
            <v>0</v>
          </cell>
          <cell r="J386" t="str">
            <v>מו"פ</v>
          </cell>
        </row>
        <row r="387">
          <cell r="A387" t="str">
            <v>רד סי אופטיקל נטוורק</v>
          </cell>
          <cell r="B387">
            <v>2004</v>
          </cell>
          <cell r="C387">
            <v>15</v>
          </cell>
          <cell r="D387" t="str">
            <v>בלכר אלכסנדר</v>
          </cell>
          <cell r="E387">
            <v>4</v>
          </cell>
          <cell r="F387">
            <v>24</v>
          </cell>
          <cell r="G387" t="str">
            <v>שוויארוחות</v>
          </cell>
          <cell r="H387">
            <v>450</v>
          </cell>
          <cell r="I387">
            <v>0</v>
          </cell>
          <cell r="J387" t="str">
            <v>מו"פ</v>
          </cell>
        </row>
        <row r="388">
          <cell r="A388" t="str">
            <v>רד סי אופטיקל נטוורק</v>
          </cell>
          <cell r="B388">
            <v>2004</v>
          </cell>
          <cell r="C388">
            <v>15</v>
          </cell>
          <cell r="D388" t="str">
            <v>בלכר אלכסנדר</v>
          </cell>
          <cell r="E388">
            <v>5</v>
          </cell>
          <cell r="F388">
            <v>24</v>
          </cell>
          <cell r="G388" t="str">
            <v>שוויארוחות</v>
          </cell>
          <cell r="H388">
            <v>450</v>
          </cell>
          <cell r="I388">
            <v>0</v>
          </cell>
          <cell r="J388" t="str">
            <v>מו"פ</v>
          </cell>
        </row>
        <row r="389">
          <cell r="A389" t="str">
            <v>רד סי אופטיקל נטוורק</v>
          </cell>
          <cell r="B389">
            <v>2004</v>
          </cell>
          <cell r="C389">
            <v>15</v>
          </cell>
          <cell r="D389" t="str">
            <v>בלכר אלכסנדר</v>
          </cell>
          <cell r="E389">
            <v>6</v>
          </cell>
          <cell r="F389">
            <v>24</v>
          </cell>
          <cell r="G389" t="str">
            <v>שוויארוחות</v>
          </cell>
          <cell r="H389">
            <v>450</v>
          </cell>
          <cell r="I389">
            <v>0</v>
          </cell>
          <cell r="J389" t="str">
            <v>מו"פ</v>
          </cell>
        </row>
        <row r="390">
          <cell r="A390" t="str">
            <v>רד סי אופטיקל נטוורק</v>
          </cell>
          <cell r="B390">
            <v>2004</v>
          </cell>
          <cell r="C390">
            <v>15</v>
          </cell>
          <cell r="D390" t="str">
            <v>בלכר אלכסנדר</v>
          </cell>
          <cell r="E390">
            <v>7</v>
          </cell>
          <cell r="F390">
            <v>24</v>
          </cell>
          <cell r="G390" t="str">
            <v>שוויארוחות</v>
          </cell>
          <cell r="H390">
            <v>450</v>
          </cell>
          <cell r="I390">
            <v>0</v>
          </cell>
          <cell r="J390" t="str">
            <v>מו"פ</v>
          </cell>
        </row>
        <row r="391">
          <cell r="A391" t="str">
            <v>רד סי אופטיקל נטוורק</v>
          </cell>
          <cell r="B391">
            <v>2004</v>
          </cell>
          <cell r="C391">
            <v>15</v>
          </cell>
          <cell r="D391" t="str">
            <v>בלכר אלכסנדר</v>
          </cell>
          <cell r="E391">
            <v>8</v>
          </cell>
          <cell r="F391">
            <v>24</v>
          </cell>
          <cell r="G391" t="str">
            <v>שוויארוחות</v>
          </cell>
          <cell r="H391">
            <v>483</v>
          </cell>
          <cell r="I391">
            <v>23</v>
          </cell>
          <cell r="J391" t="str">
            <v>מו"פ</v>
          </cell>
        </row>
        <row r="392">
          <cell r="A392" t="str">
            <v>רד סי אופטיקל נטוורק</v>
          </cell>
          <cell r="B392">
            <v>2004</v>
          </cell>
          <cell r="C392">
            <v>15</v>
          </cell>
          <cell r="D392" t="str">
            <v>בלכר אלכסנדר</v>
          </cell>
          <cell r="E392">
            <v>9</v>
          </cell>
          <cell r="F392">
            <v>22</v>
          </cell>
          <cell r="G392" t="str">
            <v>שווי מתנות</v>
          </cell>
          <cell r="H392">
            <v>459.25</v>
          </cell>
          <cell r="I392">
            <v>0</v>
          </cell>
          <cell r="J392" t="str">
            <v>מו"פ</v>
          </cell>
        </row>
        <row r="393">
          <cell r="A393" t="str">
            <v>רד סי אופטיקל נטוורק</v>
          </cell>
          <cell r="B393">
            <v>2004</v>
          </cell>
          <cell r="C393">
            <v>15</v>
          </cell>
          <cell r="D393" t="str">
            <v>בלכר אלכסנדר</v>
          </cell>
          <cell r="E393">
            <v>9</v>
          </cell>
          <cell r="F393">
            <v>24</v>
          </cell>
          <cell r="G393" t="str">
            <v>שוויארוחות</v>
          </cell>
          <cell r="H393">
            <v>378</v>
          </cell>
          <cell r="I393">
            <v>18</v>
          </cell>
          <cell r="J393" t="str">
            <v>מו"פ</v>
          </cell>
        </row>
        <row r="394">
          <cell r="A394" t="str">
            <v>רד סי אופטיקל נטוורק</v>
          </cell>
          <cell r="B394">
            <v>2004</v>
          </cell>
          <cell r="C394">
            <v>15</v>
          </cell>
          <cell r="D394" t="str">
            <v>בלכר אלכסנדר</v>
          </cell>
          <cell r="E394">
            <v>10</v>
          </cell>
          <cell r="F394">
            <v>24</v>
          </cell>
          <cell r="G394" t="str">
            <v>שוויארוחות</v>
          </cell>
          <cell r="H394">
            <v>399</v>
          </cell>
          <cell r="I394">
            <v>19</v>
          </cell>
          <cell r="J394" t="str">
            <v>מו"פ</v>
          </cell>
        </row>
        <row r="395">
          <cell r="A395" t="str">
            <v>רד סי אופטיקל נטוורק</v>
          </cell>
          <cell r="B395">
            <v>2004</v>
          </cell>
          <cell r="C395">
            <v>15</v>
          </cell>
          <cell r="D395" t="str">
            <v>בלכר אלכסנדר</v>
          </cell>
          <cell r="E395">
            <v>11</v>
          </cell>
          <cell r="F395">
            <v>24</v>
          </cell>
          <cell r="G395" t="str">
            <v>שוויארוחות</v>
          </cell>
          <cell r="H395">
            <v>441</v>
          </cell>
          <cell r="I395">
            <v>21</v>
          </cell>
          <cell r="J395" t="str">
            <v>מו"פ</v>
          </cell>
        </row>
        <row r="396">
          <cell r="A396" t="str">
            <v>רד סי אופטיקל נטוורק</v>
          </cell>
          <cell r="B396">
            <v>2004</v>
          </cell>
          <cell r="C396">
            <v>15</v>
          </cell>
          <cell r="D396" t="str">
            <v>בלכר אלכסנדר</v>
          </cell>
          <cell r="E396">
            <v>12</v>
          </cell>
          <cell r="F396">
            <v>22</v>
          </cell>
          <cell r="G396" t="str">
            <v>שווי מתנות</v>
          </cell>
          <cell r="H396">
            <v>0</v>
          </cell>
          <cell r="I396">
            <v>0</v>
          </cell>
          <cell r="J396" t="str">
            <v>מו"פ</v>
          </cell>
        </row>
        <row r="397">
          <cell r="A397" t="str">
            <v>רד סי אופטיקל נטוורק</v>
          </cell>
          <cell r="B397">
            <v>2004</v>
          </cell>
          <cell r="C397">
            <v>15</v>
          </cell>
          <cell r="D397" t="str">
            <v>בלכר אלכסנדר</v>
          </cell>
          <cell r="E397">
            <v>12</v>
          </cell>
          <cell r="F397">
            <v>24</v>
          </cell>
          <cell r="G397" t="str">
            <v>שוויארוחות</v>
          </cell>
          <cell r="H397">
            <v>462</v>
          </cell>
          <cell r="I397">
            <v>22</v>
          </cell>
          <cell r="J397" t="str">
            <v>מו"פ</v>
          </cell>
        </row>
        <row r="398">
          <cell r="A398" t="str">
            <v>רד סי אופטיקל נטוורק</v>
          </cell>
          <cell r="B398">
            <v>2004</v>
          </cell>
          <cell r="C398">
            <v>19</v>
          </cell>
          <cell r="D398" t="str">
            <v>אוגנסיאן גריגור</v>
          </cell>
          <cell r="E398">
            <v>1</v>
          </cell>
          <cell r="F398">
            <v>24</v>
          </cell>
          <cell r="G398" t="str">
            <v>שוויארוחות</v>
          </cell>
          <cell r="H398">
            <v>450</v>
          </cell>
          <cell r="I398">
            <v>1</v>
          </cell>
          <cell r="J398" t="str">
            <v>ייצור</v>
          </cell>
        </row>
        <row r="399">
          <cell r="A399" t="str">
            <v>רד סי אופטיקל נטוורק</v>
          </cell>
          <cell r="B399">
            <v>2004</v>
          </cell>
          <cell r="C399">
            <v>19</v>
          </cell>
          <cell r="D399" t="str">
            <v>אוגנסיאן גריגור</v>
          </cell>
          <cell r="E399">
            <v>2</v>
          </cell>
          <cell r="F399">
            <v>24</v>
          </cell>
          <cell r="G399" t="str">
            <v>שוויארוחות</v>
          </cell>
          <cell r="H399">
            <v>450</v>
          </cell>
          <cell r="I399">
            <v>1</v>
          </cell>
          <cell r="J399" t="str">
            <v>ייצור</v>
          </cell>
        </row>
        <row r="400">
          <cell r="A400" t="str">
            <v>רד סי אופטיקל נטוורק</v>
          </cell>
          <cell r="B400">
            <v>2004</v>
          </cell>
          <cell r="C400">
            <v>19</v>
          </cell>
          <cell r="D400" t="str">
            <v>אוגנסיאן גריגור</v>
          </cell>
          <cell r="E400">
            <v>3</v>
          </cell>
          <cell r="F400">
            <v>22</v>
          </cell>
          <cell r="G400" t="str">
            <v>שווי מתנות</v>
          </cell>
          <cell r="H400">
            <v>186.25</v>
          </cell>
          <cell r="I400">
            <v>0</v>
          </cell>
          <cell r="J400" t="str">
            <v>ייצור</v>
          </cell>
        </row>
        <row r="401">
          <cell r="A401" t="str">
            <v>רד סי אופטיקל נטוורק</v>
          </cell>
          <cell r="B401">
            <v>2004</v>
          </cell>
          <cell r="C401">
            <v>19</v>
          </cell>
          <cell r="D401" t="str">
            <v>אוגנסיאן גריגור</v>
          </cell>
          <cell r="E401">
            <v>3</v>
          </cell>
          <cell r="F401">
            <v>24</v>
          </cell>
          <cell r="G401" t="str">
            <v>שוויארוחות</v>
          </cell>
          <cell r="H401">
            <v>450</v>
          </cell>
          <cell r="I401">
            <v>1</v>
          </cell>
          <cell r="J401" t="str">
            <v>ייצור</v>
          </cell>
        </row>
        <row r="402">
          <cell r="A402" t="str">
            <v>רד סי אופטיקל נטוורק</v>
          </cell>
          <cell r="B402">
            <v>2004</v>
          </cell>
          <cell r="C402">
            <v>19</v>
          </cell>
          <cell r="D402" t="str">
            <v>אוגנסיאן גריגור</v>
          </cell>
          <cell r="E402">
            <v>4</v>
          </cell>
          <cell r="F402">
            <v>24</v>
          </cell>
          <cell r="G402" t="str">
            <v>שוויארוחות</v>
          </cell>
          <cell r="H402">
            <v>450</v>
          </cell>
          <cell r="I402">
            <v>1</v>
          </cell>
          <cell r="J402" t="str">
            <v>ייצור</v>
          </cell>
        </row>
        <row r="403">
          <cell r="A403" t="str">
            <v>רד סי אופטיקל נטוורק</v>
          </cell>
          <cell r="B403">
            <v>2004</v>
          </cell>
          <cell r="C403">
            <v>19</v>
          </cell>
          <cell r="D403" t="str">
            <v>אוגנסיאן גריגור</v>
          </cell>
          <cell r="E403">
            <v>5</v>
          </cell>
          <cell r="F403">
            <v>24</v>
          </cell>
          <cell r="G403" t="str">
            <v>שוויארוחות</v>
          </cell>
          <cell r="H403">
            <v>450</v>
          </cell>
          <cell r="I403">
            <v>1</v>
          </cell>
          <cell r="J403" t="str">
            <v>ייצור</v>
          </cell>
        </row>
        <row r="404">
          <cell r="A404" t="str">
            <v>רד סי אופטיקל נטוורק</v>
          </cell>
          <cell r="B404">
            <v>2004</v>
          </cell>
          <cell r="C404">
            <v>19</v>
          </cell>
          <cell r="D404" t="str">
            <v>אוגנסיאן גריגור</v>
          </cell>
          <cell r="E404">
            <v>6</v>
          </cell>
          <cell r="F404">
            <v>24</v>
          </cell>
          <cell r="G404" t="str">
            <v>שוויארוחות</v>
          </cell>
          <cell r="H404">
            <v>450</v>
          </cell>
          <cell r="I404">
            <v>1</v>
          </cell>
          <cell r="J404" t="str">
            <v>ייצור</v>
          </cell>
        </row>
        <row r="405">
          <cell r="A405" t="str">
            <v>רד סי אופטיקל נטוורק</v>
          </cell>
          <cell r="B405">
            <v>2004</v>
          </cell>
          <cell r="C405">
            <v>19</v>
          </cell>
          <cell r="D405" t="str">
            <v>אוגנסיאן גריגור</v>
          </cell>
          <cell r="E405">
            <v>7</v>
          </cell>
          <cell r="F405">
            <v>24</v>
          </cell>
          <cell r="G405" t="str">
            <v>שוויארוחות</v>
          </cell>
          <cell r="H405">
            <v>450</v>
          </cell>
          <cell r="I405">
            <v>1</v>
          </cell>
          <cell r="J405" t="str">
            <v>ייצור</v>
          </cell>
        </row>
        <row r="406">
          <cell r="A406" t="str">
            <v>רד סי אופטיקל נטוורק</v>
          </cell>
          <cell r="B406">
            <v>2004</v>
          </cell>
          <cell r="C406">
            <v>19</v>
          </cell>
          <cell r="D406" t="str">
            <v>אוגנסיאן גריגור</v>
          </cell>
          <cell r="E406">
            <v>8</v>
          </cell>
          <cell r="F406">
            <v>24</v>
          </cell>
          <cell r="G406" t="str">
            <v>שוויארוחות</v>
          </cell>
          <cell r="H406">
            <v>483</v>
          </cell>
          <cell r="I406">
            <v>23</v>
          </cell>
          <cell r="J406" t="str">
            <v>ייצור</v>
          </cell>
        </row>
        <row r="407">
          <cell r="A407" t="str">
            <v>רד סי אופטיקל נטוורק</v>
          </cell>
          <cell r="B407">
            <v>2004</v>
          </cell>
          <cell r="C407">
            <v>19</v>
          </cell>
          <cell r="D407" t="str">
            <v>אוגנסיאן גריגור</v>
          </cell>
          <cell r="E407">
            <v>9</v>
          </cell>
          <cell r="F407">
            <v>22</v>
          </cell>
          <cell r="G407" t="str">
            <v>שווי מתנות</v>
          </cell>
          <cell r="H407">
            <v>459.25</v>
          </cell>
          <cell r="I407">
            <v>0</v>
          </cell>
          <cell r="J407" t="str">
            <v>ייצור</v>
          </cell>
        </row>
        <row r="408">
          <cell r="A408" t="str">
            <v>רד סי אופטיקל נטוורק</v>
          </cell>
          <cell r="B408">
            <v>2004</v>
          </cell>
          <cell r="C408">
            <v>19</v>
          </cell>
          <cell r="D408" t="str">
            <v>אוגנסיאן גריגור</v>
          </cell>
          <cell r="E408">
            <v>9</v>
          </cell>
          <cell r="F408">
            <v>24</v>
          </cell>
          <cell r="G408" t="str">
            <v>שוויארוחות</v>
          </cell>
          <cell r="H408">
            <v>378</v>
          </cell>
          <cell r="I408">
            <v>18</v>
          </cell>
          <cell r="J408" t="str">
            <v>ייצור</v>
          </cell>
        </row>
        <row r="409">
          <cell r="A409" t="str">
            <v>רד סי אופטיקל נטוורק</v>
          </cell>
          <cell r="B409">
            <v>2004</v>
          </cell>
          <cell r="C409">
            <v>19</v>
          </cell>
          <cell r="D409" t="str">
            <v>אוגנסיאן גריגור</v>
          </cell>
          <cell r="E409">
            <v>10</v>
          </cell>
          <cell r="F409">
            <v>24</v>
          </cell>
          <cell r="G409" t="str">
            <v>שוויארוחות</v>
          </cell>
          <cell r="H409">
            <v>399</v>
          </cell>
          <cell r="I409">
            <v>19</v>
          </cell>
          <cell r="J409" t="str">
            <v>ייצור</v>
          </cell>
        </row>
        <row r="410">
          <cell r="A410" t="str">
            <v>רד סי אופטיקל נטוורק</v>
          </cell>
          <cell r="B410">
            <v>2004</v>
          </cell>
          <cell r="C410">
            <v>19</v>
          </cell>
          <cell r="D410" t="str">
            <v>אוגנסיאן גריגור</v>
          </cell>
          <cell r="E410">
            <v>11</v>
          </cell>
          <cell r="F410">
            <v>24</v>
          </cell>
          <cell r="G410" t="str">
            <v>שוויארוחות</v>
          </cell>
          <cell r="H410">
            <v>441</v>
          </cell>
          <cell r="I410">
            <v>21</v>
          </cell>
          <cell r="J410" t="str">
            <v>ייצור</v>
          </cell>
        </row>
        <row r="411">
          <cell r="A411" t="str">
            <v>רד סי אופטיקל נטוורק</v>
          </cell>
          <cell r="B411">
            <v>2004</v>
          </cell>
          <cell r="C411">
            <v>19</v>
          </cell>
          <cell r="D411" t="str">
            <v>אוגנסיאן גריגור</v>
          </cell>
          <cell r="E411">
            <v>12</v>
          </cell>
          <cell r="F411">
            <v>22</v>
          </cell>
          <cell r="G411" t="str">
            <v>שווי מתנות</v>
          </cell>
          <cell r="H411">
            <v>0</v>
          </cell>
          <cell r="I411">
            <v>0</v>
          </cell>
          <cell r="J411" t="str">
            <v>ייצור</v>
          </cell>
        </row>
        <row r="412">
          <cell r="A412" t="str">
            <v>רד סי אופטיקל נטוורק</v>
          </cell>
          <cell r="B412">
            <v>2004</v>
          </cell>
          <cell r="C412">
            <v>19</v>
          </cell>
          <cell r="D412" t="str">
            <v>אוגנסיאן גריגור</v>
          </cell>
          <cell r="E412">
            <v>12</v>
          </cell>
          <cell r="F412">
            <v>24</v>
          </cell>
          <cell r="G412" t="str">
            <v>שוויארוחות</v>
          </cell>
          <cell r="H412">
            <v>462</v>
          </cell>
          <cell r="I412">
            <v>22</v>
          </cell>
          <cell r="J412" t="str">
            <v>ייצור</v>
          </cell>
        </row>
        <row r="413">
          <cell r="A413" t="str">
            <v>רד סי אופטיקל נטוורק</v>
          </cell>
          <cell r="B413">
            <v>2004</v>
          </cell>
          <cell r="C413">
            <v>20</v>
          </cell>
          <cell r="D413" t="str">
            <v>פיגלביץ רוזלינד</v>
          </cell>
          <cell r="E413">
            <v>1</v>
          </cell>
          <cell r="F413">
            <v>24</v>
          </cell>
          <cell r="G413" t="str">
            <v>שוויארוחות</v>
          </cell>
          <cell r="H413">
            <v>450</v>
          </cell>
          <cell r="I413">
            <v>0</v>
          </cell>
          <cell r="J413" t="str">
            <v>הנהלה</v>
          </cell>
        </row>
        <row r="414">
          <cell r="A414" t="str">
            <v>רד סי אופטיקל נטוורק</v>
          </cell>
          <cell r="B414">
            <v>2004</v>
          </cell>
          <cell r="C414">
            <v>20</v>
          </cell>
          <cell r="D414" t="str">
            <v>פיגלביץ רוזלינד</v>
          </cell>
          <cell r="E414">
            <v>2</v>
          </cell>
          <cell r="F414">
            <v>24</v>
          </cell>
          <cell r="G414" t="str">
            <v>שוויארוחות</v>
          </cell>
          <cell r="H414">
            <v>450</v>
          </cell>
          <cell r="I414">
            <v>0</v>
          </cell>
          <cell r="J414" t="str">
            <v>הנהלה</v>
          </cell>
        </row>
        <row r="415">
          <cell r="A415" t="str">
            <v>רד סי אופטיקל נטוורק</v>
          </cell>
          <cell r="B415">
            <v>2004</v>
          </cell>
          <cell r="C415">
            <v>20</v>
          </cell>
          <cell r="D415" t="str">
            <v>פיגלביץ רוזלינד</v>
          </cell>
          <cell r="E415">
            <v>3</v>
          </cell>
          <cell r="F415">
            <v>22</v>
          </cell>
          <cell r="G415" t="str">
            <v>שווי מתנות</v>
          </cell>
          <cell r="H415">
            <v>186.25</v>
          </cell>
          <cell r="I415">
            <v>0</v>
          </cell>
          <cell r="J415" t="str">
            <v>הנהלה</v>
          </cell>
        </row>
        <row r="416">
          <cell r="A416" t="str">
            <v>רד סי אופטיקל נטוורק</v>
          </cell>
          <cell r="B416">
            <v>2004</v>
          </cell>
          <cell r="C416">
            <v>20</v>
          </cell>
          <cell r="D416" t="str">
            <v>פיגלביץ רוזלינד</v>
          </cell>
          <cell r="E416">
            <v>3</v>
          </cell>
          <cell r="F416">
            <v>24</v>
          </cell>
          <cell r="G416" t="str">
            <v>שוויארוחות</v>
          </cell>
          <cell r="H416">
            <v>450</v>
          </cell>
          <cell r="I416">
            <v>0</v>
          </cell>
          <cell r="J416" t="str">
            <v>הנהלה</v>
          </cell>
        </row>
        <row r="417">
          <cell r="A417" t="str">
            <v>רד סי אופטיקל נטוורק</v>
          </cell>
          <cell r="B417">
            <v>2004</v>
          </cell>
          <cell r="C417">
            <v>20</v>
          </cell>
          <cell r="D417" t="str">
            <v>פיגלביץ רוזלינד</v>
          </cell>
          <cell r="E417">
            <v>4</v>
          </cell>
          <cell r="F417">
            <v>24</v>
          </cell>
          <cell r="G417" t="str">
            <v>שוויארוחות</v>
          </cell>
          <cell r="H417">
            <v>450</v>
          </cell>
          <cell r="I417">
            <v>0</v>
          </cell>
          <cell r="J417" t="str">
            <v>הנהלה</v>
          </cell>
        </row>
        <row r="418">
          <cell r="A418" t="str">
            <v>רד סי אופטיקל נטוורק</v>
          </cell>
          <cell r="B418">
            <v>2004</v>
          </cell>
          <cell r="C418">
            <v>20</v>
          </cell>
          <cell r="D418" t="str">
            <v>פיגלביץ רוזלינד</v>
          </cell>
          <cell r="E418">
            <v>5</v>
          </cell>
          <cell r="F418">
            <v>24</v>
          </cell>
          <cell r="G418" t="str">
            <v>שוויארוחות</v>
          </cell>
          <cell r="H418">
            <v>450</v>
          </cell>
          <cell r="I418">
            <v>0</v>
          </cell>
          <cell r="J418" t="str">
            <v>הנהלה</v>
          </cell>
        </row>
        <row r="419">
          <cell r="A419" t="str">
            <v>רד סי אופטיקל נטוורק</v>
          </cell>
          <cell r="B419">
            <v>2004</v>
          </cell>
          <cell r="C419">
            <v>20</v>
          </cell>
          <cell r="D419" t="str">
            <v>פיגלביץ רוזלינד</v>
          </cell>
          <cell r="E419">
            <v>6</v>
          </cell>
          <cell r="F419">
            <v>24</v>
          </cell>
          <cell r="G419" t="str">
            <v>שוויארוחות</v>
          </cell>
          <cell r="H419">
            <v>450</v>
          </cell>
          <cell r="I419">
            <v>0</v>
          </cell>
          <cell r="J419" t="str">
            <v>הנהלה</v>
          </cell>
        </row>
        <row r="420">
          <cell r="A420" t="str">
            <v>רד סי אופטיקל נטוורק</v>
          </cell>
          <cell r="B420">
            <v>2004</v>
          </cell>
          <cell r="C420">
            <v>20</v>
          </cell>
          <cell r="D420" t="str">
            <v>פיגלביץ רוזלינד</v>
          </cell>
          <cell r="E420">
            <v>7</v>
          </cell>
          <cell r="F420">
            <v>24</v>
          </cell>
          <cell r="G420" t="str">
            <v>שוויארוחות</v>
          </cell>
          <cell r="H420">
            <v>450</v>
          </cell>
          <cell r="I420">
            <v>0</v>
          </cell>
          <cell r="J420" t="str">
            <v>הנהלה</v>
          </cell>
        </row>
        <row r="421">
          <cell r="A421" t="str">
            <v>רד סי אופטיקל נטוורק</v>
          </cell>
          <cell r="B421">
            <v>2004</v>
          </cell>
          <cell r="C421">
            <v>20</v>
          </cell>
          <cell r="D421" t="str">
            <v>פיגלביץ רוזלינד</v>
          </cell>
          <cell r="E421">
            <v>8</v>
          </cell>
          <cell r="F421">
            <v>24</v>
          </cell>
          <cell r="G421" t="str">
            <v>שוויארוחות</v>
          </cell>
          <cell r="H421">
            <v>483</v>
          </cell>
          <cell r="I421">
            <v>23</v>
          </cell>
          <cell r="J421" t="str">
            <v>הנהלה</v>
          </cell>
        </row>
        <row r="422">
          <cell r="A422" t="str">
            <v>רד סי אופטיקל נטוורק</v>
          </cell>
          <cell r="B422">
            <v>2004</v>
          </cell>
          <cell r="C422">
            <v>20</v>
          </cell>
          <cell r="D422" t="str">
            <v>פיגלביץ רוזלינד</v>
          </cell>
          <cell r="E422">
            <v>9</v>
          </cell>
          <cell r="F422">
            <v>22</v>
          </cell>
          <cell r="G422" t="str">
            <v>שווי מתנות</v>
          </cell>
          <cell r="H422">
            <v>459.25</v>
          </cell>
          <cell r="I422">
            <v>0</v>
          </cell>
          <cell r="J422" t="str">
            <v>הנהלה</v>
          </cell>
        </row>
        <row r="423">
          <cell r="A423" t="str">
            <v>רד סי אופטיקל נטוורק</v>
          </cell>
          <cell r="B423">
            <v>2004</v>
          </cell>
          <cell r="C423">
            <v>20</v>
          </cell>
          <cell r="D423" t="str">
            <v>פיגלביץ רוזלינד</v>
          </cell>
          <cell r="E423">
            <v>9</v>
          </cell>
          <cell r="F423">
            <v>24</v>
          </cell>
          <cell r="G423" t="str">
            <v>שוויארוחות</v>
          </cell>
          <cell r="H423">
            <v>378</v>
          </cell>
          <cell r="I423">
            <v>18</v>
          </cell>
          <cell r="J423" t="str">
            <v>הנהלה</v>
          </cell>
        </row>
        <row r="424">
          <cell r="A424" t="str">
            <v>רד סי אופטיקל נטוורק</v>
          </cell>
          <cell r="B424">
            <v>2004</v>
          </cell>
          <cell r="C424">
            <v>20</v>
          </cell>
          <cell r="D424" t="str">
            <v>פיגלביץ רוזלינד</v>
          </cell>
          <cell r="E424">
            <v>10</v>
          </cell>
          <cell r="F424">
            <v>24</v>
          </cell>
          <cell r="G424" t="str">
            <v>שוויארוחות</v>
          </cell>
          <cell r="H424">
            <v>399</v>
          </cell>
          <cell r="I424">
            <v>19</v>
          </cell>
          <cell r="J424" t="str">
            <v>הנהלה</v>
          </cell>
        </row>
        <row r="425">
          <cell r="A425" t="str">
            <v>רד סי אופטיקל נטוורק</v>
          </cell>
          <cell r="B425">
            <v>2004</v>
          </cell>
          <cell r="C425">
            <v>20</v>
          </cell>
          <cell r="D425" t="str">
            <v>פיגלביץ רוזלינד</v>
          </cell>
          <cell r="E425">
            <v>11</v>
          </cell>
          <cell r="F425">
            <v>24</v>
          </cell>
          <cell r="G425" t="str">
            <v>שוויארוחות</v>
          </cell>
          <cell r="H425">
            <v>441</v>
          </cell>
          <cell r="I425">
            <v>21</v>
          </cell>
          <cell r="J425" t="str">
            <v>הנהלה</v>
          </cell>
        </row>
        <row r="426">
          <cell r="A426" t="str">
            <v>רד סי אופטיקל נטוורק</v>
          </cell>
          <cell r="B426">
            <v>2004</v>
          </cell>
          <cell r="C426">
            <v>20</v>
          </cell>
          <cell r="D426" t="str">
            <v>פיגלביץ רוזלינד</v>
          </cell>
          <cell r="E426">
            <v>12</v>
          </cell>
          <cell r="F426">
            <v>22</v>
          </cell>
          <cell r="G426" t="str">
            <v>שווי מתנות</v>
          </cell>
          <cell r="H426">
            <v>0</v>
          </cell>
          <cell r="I426">
            <v>0</v>
          </cell>
          <cell r="J426" t="str">
            <v>הנהלה</v>
          </cell>
        </row>
        <row r="427">
          <cell r="A427" t="str">
            <v>רד סי אופטיקל נטוורק</v>
          </cell>
          <cell r="B427">
            <v>2004</v>
          </cell>
          <cell r="C427">
            <v>20</v>
          </cell>
          <cell r="D427" t="str">
            <v>פיגלביץ רוזלינד</v>
          </cell>
          <cell r="E427">
            <v>12</v>
          </cell>
          <cell r="F427">
            <v>24</v>
          </cell>
          <cell r="G427" t="str">
            <v>שוויארוחות</v>
          </cell>
          <cell r="H427">
            <v>462</v>
          </cell>
          <cell r="I427">
            <v>22</v>
          </cell>
          <cell r="J427" t="str">
            <v>הנהלה</v>
          </cell>
        </row>
        <row r="428">
          <cell r="A428" t="str">
            <v>רד סי אופטיקל נטוורק</v>
          </cell>
          <cell r="B428">
            <v>2004</v>
          </cell>
          <cell r="C428">
            <v>21</v>
          </cell>
          <cell r="D428" t="str">
            <v>שי גיא</v>
          </cell>
          <cell r="E428">
            <v>3</v>
          </cell>
          <cell r="F428">
            <v>22</v>
          </cell>
          <cell r="G428" t="str">
            <v>שווי מתנות</v>
          </cell>
          <cell r="H428">
            <v>61</v>
          </cell>
          <cell r="I428">
            <v>0</v>
          </cell>
          <cell r="J428" t="str">
            <v>מו"פ</v>
          </cell>
        </row>
        <row r="429">
          <cell r="A429" t="str">
            <v>רד סי אופטיקל נטוורק</v>
          </cell>
          <cell r="B429">
            <v>2004</v>
          </cell>
          <cell r="C429">
            <v>21</v>
          </cell>
          <cell r="D429" t="str">
            <v>שי גיא</v>
          </cell>
          <cell r="E429">
            <v>3</v>
          </cell>
          <cell r="F429">
            <v>24</v>
          </cell>
          <cell r="G429" t="str">
            <v>שוויארוחות</v>
          </cell>
          <cell r="H429">
            <v>99</v>
          </cell>
          <cell r="I429">
            <v>0.22</v>
          </cell>
          <cell r="J429" t="str">
            <v>מו"פ</v>
          </cell>
        </row>
        <row r="430">
          <cell r="A430" t="str">
            <v>רד סי אופטיקל נטוורק</v>
          </cell>
          <cell r="B430">
            <v>2004</v>
          </cell>
          <cell r="C430">
            <v>21</v>
          </cell>
          <cell r="D430" t="str">
            <v>שי גיא</v>
          </cell>
          <cell r="E430">
            <v>4</v>
          </cell>
          <cell r="F430">
            <v>24</v>
          </cell>
          <cell r="G430" t="str">
            <v>שוויארוחות</v>
          </cell>
          <cell r="H430">
            <v>139.5</v>
          </cell>
          <cell r="I430">
            <v>0.31</v>
          </cell>
          <cell r="J430" t="str">
            <v>מו"פ</v>
          </cell>
        </row>
        <row r="431">
          <cell r="A431" t="str">
            <v>רד סי אופטיקל נטוורק</v>
          </cell>
          <cell r="B431">
            <v>2004</v>
          </cell>
          <cell r="C431">
            <v>21</v>
          </cell>
          <cell r="D431" t="str">
            <v>שי גיא</v>
          </cell>
          <cell r="E431">
            <v>5</v>
          </cell>
          <cell r="F431">
            <v>24</v>
          </cell>
          <cell r="G431" t="str">
            <v>שוויארוחות</v>
          </cell>
          <cell r="H431">
            <v>72</v>
          </cell>
          <cell r="I431">
            <v>0.16</v>
          </cell>
          <cell r="J431" t="str">
            <v>מו"פ</v>
          </cell>
        </row>
        <row r="432">
          <cell r="A432" t="str">
            <v>רד סי אופטיקל נטוורק</v>
          </cell>
          <cell r="B432">
            <v>2004</v>
          </cell>
          <cell r="C432">
            <v>21</v>
          </cell>
          <cell r="D432" t="str">
            <v>שי גיא</v>
          </cell>
          <cell r="E432">
            <v>6</v>
          </cell>
          <cell r="F432">
            <v>24</v>
          </cell>
          <cell r="G432" t="str">
            <v>שוויארוחות</v>
          </cell>
          <cell r="H432">
            <v>40.5</v>
          </cell>
          <cell r="I432">
            <v>0.09</v>
          </cell>
          <cell r="J432" t="str">
            <v>מו"פ</v>
          </cell>
        </row>
        <row r="433">
          <cell r="A433" t="str">
            <v>רד סי אופטיקל נטוורק</v>
          </cell>
          <cell r="B433">
            <v>2004</v>
          </cell>
          <cell r="C433">
            <v>21</v>
          </cell>
          <cell r="D433" t="str">
            <v>שי גיא</v>
          </cell>
          <cell r="E433">
            <v>8</v>
          </cell>
          <cell r="F433">
            <v>24</v>
          </cell>
          <cell r="G433" t="str">
            <v>שוויארוחות</v>
          </cell>
          <cell r="H433">
            <v>210</v>
          </cell>
          <cell r="I433">
            <v>10</v>
          </cell>
          <cell r="J433" t="str">
            <v>מו"פ</v>
          </cell>
        </row>
        <row r="434">
          <cell r="A434" t="str">
            <v>רד סי אופטיקל נטוורק</v>
          </cell>
          <cell r="B434">
            <v>2004</v>
          </cell>
          <cell r="C434">
            <v>21</v>
          </cell>
          <cell r="D434" t="str">
            <v>שי גיא</v>
          </cell>
          <cell r="E434">
            <v>9</v>
          </cell>
          <cell r="F434">
            <v>22</v>
          </cell>
          <cell r="G434" t="str">
            <v>שווי מתנות</v>
          </cell>
          <cell r="H434">
            <v>125.25</v>
          </cell>
          <cell r="I434">
            <v>0</v>
          </cell>
          <cell r="J434" t="str">
            <v>מו"פ</v>
          </cell>
        </row>
        <row r="435">
          <cell r="A435" t="str">
            <v>רד סי אופטיקל נטוורק</v>
          </cell>
          <cell r="B435">
            <v>2004</v>
          </cell>
          <cell r="C435">
            <v>21</v>
          </cell>
          <cell r="D435" t="str">
            <v>שי גיא</v>
          </cell>
          <cell r="E435">
            <v>9</v>
          </cell>
          <cell r="F435">
            <v>24</v>
          </cell>
          <cell r="G435" t="str">
            <v>שוויארוחות</v>
          </cell>
          <cell r="H435">
            <v>21</v>
          </cell>
          <cell r="I435">
            <v>1</v>
          </cell>
          <cell r="J435" t="str">
            <v>מו"פ</v>
          </cell>
        </row>
        <row r="436">
          <cell r="A436" t="str">
            <v>רד סי אופטיקל נטוורק</v>
          </cell>
          <cell r="B436">
            <v>2004</v>
          </cell>
          <cell r="C436">
            <v>21</v>
          </cell>
          <cell r="D436" t="str">
            <v>שי גיא</v>
          </cell>
          <cell r="E436">
            <v>10</v>
          </cell>
          <cell r="F436">
            <v>24</v>
          </cell>
          <cell r="G436" t="str">
            <v>שוויארוחות</v>
          </cell>
          <cell r="H436">
            <v>42</v>
          </cell>
          <cell r="I436">
            <v>2</v>
          </cell>
          <cell r="J436" t="str">
            <v>מו"פ</v>
          </cell>
        </row>
        <row r="437">
          <cell r="A437" t="str">
            <v>רד סי אופטיקל נטוורק</v>
          </cell>
          <cell r="B437">
            <v>2004</v>
          </cell>
          <cell r="C437">
            <v>21</v>
          </cell>
          <cell r="D437" t="str">
            <v>שי גיא</v>
          </cell>
          <cell r="E437">
            <v>11</v>
          </cell>
          <cell r="F437">
            <v>24</v>
          </cell>
          <cell r="G437" t="str">
            <v>שוויארוחות</v>
          </cell>
          <cell r="H437">
            <v>0</v>
          </cell>
          <cell r="I437">
            <v>0</v>
          </cell>
          <cell r="J437" t="str">
            <v>מו"פ</v>
          </cell>
        </row>
        <row r="438">
          <cell r="A438" t="str">
            <v>רד סי אופטיקל נטוורק</v>
          </cell>
          <cell r="B438">
            <v>2004</v>
          </cell>
          <cell r="C438">
            <v>21</v>
          </cell>
          <cell r="D438" t="str">
            <v>שי גיא</v>
          </cell>
          <cell r="E438">
            <v>12</v>
          </cell>
          <cell r="F438">
            <v>22</v>
          </cell>
          <cell r="G438" t="str">
            <v>שווי מתנות</v>
          </cell>
          <cell r="H438">
            <v>0</v>
          </cell>
          <cell r="I438">
            <v>0</v>
          </cell>
          <cell r="J438" t="str">
            <v>מו"פ</v>
          </cell>
        </row>
        <row r="439">
          <cell r="A439" t="str">
            <v>רד סי אופטיקל נטוורק</v>
          </cell>
          <cell r="B439">
            <v>2004</v>
          </cell>
          <cell r="C439">
            <v>21</v>
          </cell>
          <cell r="D439" t="str">
            <v>שי גיא</v>
          </cell>
          <cell r="E439">
            <v>12</v>
          </cell>
          <cell r="F439">
            <v>24</v>
          </cell>
          <cell r="G439" t="str">
            <v>שוויארוחות</v>
          </cell>
          <cell r="H439">
            <v>21</v>
          </cell>
          <cell r="I439">
            <v>1</v>
          </cell>
          <cell r="J439" t="str">
            <v>מו"פ</v>
          </cell>
        </row>
        <row r="440">
          <cell r="A440" t="str">
            <v>רד סי אופטיקל נטוורק</v>
          </cell>
          <cell r="B440">
            <v>2004</v>
          </cell>
          <cell r="C440">
            <v>22</v>
          </cell>
          <cell r="D440" t="str">
            <v>דימינשטיין אוסקר</v>
          </cell>
          <cell r="E440">
            <v>1</v>
          </cell>
          <cell r="F440">
            <v>24</v>
          </cell>
          <cell r="G440" t="str">
            <v>שוויארוחות</v>
          </cell>
          <cell r="H440">
            <v>450</v>
          </cell>
          <cell r="I440">
            <v>0</v>
          </cell>
          <cell r="J440" t="str">
            <v>מו"פ</v>
          </cell>
        </row>
        <row r="441">
          <cell r="A441" t="str">
            <v>רד סי אופטיקל נטוורק</v>
          </cell>
          <cell r="B441">
            <v>2004</v>
          </cell>
          <cell r="C441">
            <v>22</v>
          </cell>
          <cell r="D441" t="str">
            <v>דימינשטיין אוסקר</v>
          </cell>
          <cell r="E441">
            <v>2</v>
          </cell>
          <cell r="F441">
            <v>24</v>
          </cell>
          <cell r="G441" t="str">
            <v>שוויארוחות</v>
          </cell>
          <cell r="H441">
            <v>450</v>
          </cell>
          <cell r="I441">
            <v>0</v>
          </cell>
          <cell r="J441" t="str">
            <v>מו"פ</v>
          </cell>
        </row>
        <row r="442">
          <cell r="A442" t="str">
            <v>רד סי אופטיקל נטוורק</v>
          </cell>
          <cell r="B442">
            <v>2004</v>
          </cell>
          <cell r="C442">
            <v>22</v>
          </cell>
          <cell r="D442" t="str">
            <v>דימינשטיין אוסקר</v>
          </cell>
          <cell r="E442">
            <v>3</v>
          </cell>
          <cell r="F442">
            <v>22</v>
          </cell>
          <cell r="G442" t="str">
            <v>שווי מתנות</v>
          </cell>
          <cell r="H442">
            <v>186.25</v>
          </cell>
          <cell r="I442">
            <v>0</v>
          </cell>
          <cell r="J442" t="str">
            <v>מו"פ</v>
          </cell>
        </row>
        <row r="443">
          <cell r="A443" t="str">
            <v>רד סי אופטיקל נטוורק</v>
          </cell>
          <cell r="B443">
            <v>2004</v>
          </cell>
          <cell r="C443">
            <v>22</v>
          </cell>
          <cell r="D443" t="str">
            <v>דימינשטיין אוסקר</v>
          </cell>
          <cell r="E443">
            <v>3</v>
          </cell>
          <cell r="F443">
            <v>24</v>
          </cell>
          <cell r="G443" t="str">
            <v>שוויארוחות</v>
          </cell>
          <cell r="H443">
            <v>450</v>
          </cell>
          <cell r="I443">
            <v>0</v>
          </cell>
          <cell r="J443" t="str">
            <v>מו"פ</v>
          </cell>
        </row>
        <row r="444">
          <cell r="A444" t="str">
            <v>רד סי אופטיקל נטוורק</v>
          </cell>
          <cell r="B444">
            <v>2004</v>
          </cell>
          <cell r="C444">
            <v>22</v>
          </cell>
          <cell r="D444" t="str">
            <v>דימינשטיין אוסקר</v>
          </cell>
          <cell r="E444">
            <v>4</v>
          </cell>
          <cell r="F444">
            <v>24</v>
          </cell>
          <cell r="G444" t="str">
            <v>שוויארוחות</v>
          </cell>
          <cell r="H444">
            <v>450</v>
          </cell>
          <cell r="I444">
            <v>0</v>
          </cell>
          <cell r="J444" t="str">
            <v>מו"פ</v>
          </cell>
        </row>
        <row r="445">
          <cell r="A445" t="str">
            <v>רד סי אופטיקל נטוורק</v>
          </cell>
          <cell r="B445">
            <v>2004</v>
          </cell>
          <cell r="C445">
            <v>22</v>
          </cell>
          <cell r="D445" t="str">
            <v>דימינשטיין אוסקר</v>
          </cell>
          <cell r="E445">
            <v>5</v>
          </cell>
          <cell r="F445">
            <v>24</v>
          </cell>
          <cell r="G445" t="str">
            <v>שוויארוחות</v>
          </cell>
          <cell r="H445">
            <v>450</v>
          </cell>
          <cell r="I445">
            <v>0</v>
          </cell>
          <cell r="J445" t="str">
            <v>מו"פ</v>
          </cell>
        </row>
        <row r="446">
          <cell r="A446" t="str">
            <v>רד סי אופטיקל נטוורק</v>
          </cell>
          <cell r="B446">
            <v>2004</v>
          </cell>
          <cell r="C446">
            <v>22</v>
          </cell>
          <cell r="D446" t="str">
            <v>דימינשטיין אוסקר</v>
          </cell>
          <cell r="E446">
            <v>6</v>
          </cell>
          <cell r="F446">
            <v>24</v>
          </cell>
          <cell r="G446" t="str">
            <v>שוויארוחות</v>
          </cell>
          <cell r="H446">
            <v>450</v>
          </cell>
          <cell r="I446">
            <v>0</v>
          </cell>
          <cell r="J446" t="str">
            <v>מו"פ</v>
          </cell>
        </row>
        <row r="447">
          <cell r="A447" t="str">
            <v>רד סי אופטיקל נטוורק</v>
          </cell>
          <cell r="B447">
            <v>2004</v>
          </cell>
          <cell r="C447">
            <v>22</v>
          </cell>
          <cell r="D447" t="str">
            <v>דימינשטיין אוסקר</v>
          </cell>
          <cell r="E447">
            <v>7</v>
          </cell>
          <cell r="F447">
            <v>24</v>
          </cell>
          <cell r="G447" t="str">
            <v>שוויארוחות</v>
          </cell>
          <cell r="H447">
            <v>450</v>
          </cell>
          <cell r="I447">
            <v>0</v>
          </cell>
          <cell r="J447" t="str">
            <v>מו"פ</v>
          </cell>
        </row>
        <row r="448">
          <cell r="A448" t="str">
            <v>רד סי אופטיקל נטוורק</v>
          </cell>
          <cell r="B448">
            <v>2004</v>
          </cell>
          <cell r="C448">
            <v>22</v>
          </cell>
          <cell r="D448" t="str">
            <v>דימינשטיין אוסקר</v>
          </cell>
          <cell r="E448">
            <v>8</v>
          </cell>
          <cell r="F448">
            <v>24</v>
          </cell>
          <cell r="G448" t="str">
            <v>שוויארוחות</v>
          </cell>
          <cell r="H448">
            <v>483</v>
          </cell>
          <cell r="I448">
            <v>23</v>
          </cell>
          <cell r="J448" t="str">
            <v>מו"פ</v>
          </cell>
        </row>
        <row r="449">
          <cell r="A449" t="str">
            <v>רד סי אופטיקל נטוורק</v>
          </cell>
          <cell r="B449">
            <v>2004</v>
          </cell>
          <cell r="C449">
            <v>22</v>
          </cell>
          <cell r="D449" t="str">
            <v>דימינשטיין אוסקר</v>
          </cell>
          <cell r="E449">
            <v>9</v>
          </cell>
          <cell r="F449">
            <v>22</v>
          </cell>
          <cell r="G449" t="str">
            <v>שווי מתנות</v>
          </cell>
          <cell r="H449">
            <v>459.25</v>
          </cell>
          <cell r="I449">
            <v>0</v>
          </cell>
          <cell r="J449" t="str">
            <v>מו"פ</v>
          </cell>
        </row>
        <row r="450">
          <cell r="A450" t="str">
            <v>רד סי אופטיקל נטוורק</v>
          </cell>
          <cell r="B450">
            <v>2004</v>
          </cell>
          <cell r="C450">
            <v>22</v>
          </cell>
          <cell r="D450" t="str">
            <v>דימינשטיין אוסקר</v>
          </cell>
          <cell r="E450">
            <v>9</v>
          </cell>
          <cell r="F450">
            <v>24</v>
          </cell>
          <cell r="G450" t="str">
            <v>שוויארוחות</v>
          </cell>
          <cell r="H450">
            <v>378</v>
          </cell>
          <cell r="I450">
            <v>18</v>
          </cell>
          <cell r="J450" t="str">
            <v>מו"פ</v>
          </cell>
        </row>
        <row r="451">
          <cell r="A451" t="str">
            <v>רד סי אופטיקל נטוורק</v>
          </cell>
          <cell r="B451">
            <v>2004</v>
          </cell>
          <cell r="C451">
            <v>22</v>
          </cell>
          <cell r="D451" t="str">
            <v>דימינשטיין אוסקר</v>
          </cell>
          <cell r="E451">
            <v>10</v>
          </cell>
          <cell r="F451">
            <v>24</v>
          </cell>
          <cell r="G451" t="str">
            <v>שוויארוחות</v>
          </cell>
          <cell r="H451">
            <v>399</v>
          </cell>
          <cell r="I451">
            <v>19</v>
          </cell>
          <cell r="J451" t="str">
            <v>מו"פ</v>
          </cell>
        </row>
        <row r="452">
          <cell r="A452" t="str">
            <v>רד סי אופטיקל נטוורק</v>
          </cell>
          <cell r="B452">
            <v>2004</v>
          </cell>
          <cell r="C452">
            <v>22</v>
          </cell>
          <cell r="D452" t="str">
            <v>דימינשטיין אוסקר</v>
          </cell>
          <cell r="E452">
            <v>11</v>
          </cell>
          <cell r="F452">
            <v>24</v>
          </cell>
          <cell r="G452" t="str">
            <v>שוויארוחות</v>
          </cell>
          <cell r="H452">
            <v>441</v>
          </cell>
          <cell r="I452">
            <v>21</v>
          </cell>
          <cell r="J452" t="str">
            <v>מו"פ</v>
          </cell>
        </row>
        <row r="453">
          <cell r="A453" t="str">
            <v>רד סי אופטיקל נטוורק</v>
          </cell>
          <cell r="B453">
            <v>2004</v>
          </cell>
          <cell r="C453">
            <v>22</v>
          </cell>
          <cell r="D453" t="str">
            <v>דימינשטיין אוסקר</v>
          </cell>
          <cell r="E453">
            <v>12</v>
          </cell>
          <cell r="F453">
            <v>22</v>
          </cell>
          <cell r="G453" t="str">
            <v>שווי מתנות</v>
          </cell>
          <cell r="H453">
            <v>0</v>
          </cell>
          <cell r="I453">
            <v>0</v>
          </cell>
          <cell r="J453" t="str">
            <v>מו"פ</v>
          </cell>
        </row>
        <row r="454">
          <cell r="A454" t="str">
            <v>רד סי אופטיקל נטוורק</v>
          </cell>
          <cell r="B454">
            <v>2004</v>
          </cell>
          <cell r="C454">
            <v>22</v>
          </cell>
          <cell r="D454" t="str">
            <v>דימינשטיין אוסקר</v>
          </cell>
          <cell r="E454">
            <v>12</v>
          </cell>
          <cell r="F454">
            <v>24</v>
          </cell>
          <cell r="G454" t="str">
            <v>שוויארוחות</v>
          </cell>
          <cell r="H454">
            <v>462</v>
          </cell>
          <cell r="I454">
            <v>22</v>
          </cell>
          <cell r="J454" t="str">
            <v>מו"פ</v>
          </cell>
        </row>
        <row r="455">
          <cell r="A455" t="str">
            <v>רד סי אופטיקל נטוורק</v>
          </cell>
          <cell r="B455">
            <v>2004</v>
          </cell>
          <cell r="C455">
            <v>23</v>
          </cell>
          <cell r="D455" t="str">
            <v>הר זיו צבי</v>
          </cell>
          <cell r="E455">
            <v>1</v>
          </cell>
          <cell r="F455">
            <v>24</v>
          </cell>
          <cell r="G455" t="str">
            <v>שוויארוחות</v>
          </cell>
          <cell r="H455">
            <v>450</v>
          </cell>
          <cell r="I455">
            <v>0</v>
          </cell>
          <cell r="J455" t="str">
            <v>תפעול</v>
          </cell>
        </row>
        <row r="456">
          <cell r="A456" t="str">
            <v>רד סי אופטיקל נטוורק</v>
          </cell>
          <cell r="B456">
            <v>2004</v>
          </cell>
          <cell r="C456">
            <v>23</v>
          </cell>
          <cell r="D456" t="str">
            <v>הר זיו צבי</v>
          </cell>
          <cell r="E456">
            <v>1</v>
          </cell>
          <cell r="F456">
            <v>40</v>
          </cell>
          <cell r="G456" t="str">
            <v>רכב קב' 2</v>
          </cell>
          <cell r="H456">
            <v>980</v>
          </cell>
          <cell r="I456">
            <v>0</v>
          </cell>
          <cell r="J456" t="str">
            <v>תפעול</v>
          </cell>
        </row>
        <row r="457">
          <cell r="A457" t="str">
            <v>רד סי אופטיקל נטוורק</v>
          </cell>
          <cell r="B457">
            <v>2004</v>
          </cell>
          <cell r="C457">
            <v>23</v>
          </cell>
          <cell r="D457" t="str">
            <v>הר זיו צבי</v>
          </cell>
          <cell r="E457">
            <v>1</v>
          </cell>
          <cell r="F457">
            <v>47</v>
          </cell>
          <cell r="G457" t="str">
            <v>שווי פלא</v>
          </cell>
          <cell r="H457">
            <v>85</v>
          </cell>
          <cell r="I457">
            <v>0</v>
          </cell>
          <cell r="J457" t="str">
            <v>תפעול</v>
          </cell>
        </row>
        <row r="458">
          <cell r="A458" t="str">
            <v>רד סי אופטיקל נטוורק</v>
          </cell>
          <cell r="B458">
            <v>2004</v>
          </cell>
          <cell r="C458">
            <v>23</v>
          </cell>
          <cell r="D458" t="str">
            <v>הר זיו צבי</v>
          </cell>
          <cell r="E458">
            <v>1</v>
          </cell>
          <cell r="F458">
            <v>91</v>
          </cell>
          <cell r="G458" t="str">
            <v>זק.השתלמות</v>
          </cell>
          <cell r="H458">
            <v>1031.69</v>
          </cell>
          <cell r="I458">
            <v>0</v>
          </cell>
          <cell r="J458" t="str">
            <v>תפעול</v>
          </cell>
        </row>
        <row r="459">
          <cell r="A459" t="str">
            <v>רד סי אופטיקל נטוורק</v>
          </cell>
          <cell r="B459">
            <v>2004</v>
          </cell>
          <cell r="C459">
            <v>23</v>
          </cell>
          <cell r="D459" t="str">
            <v>הר זיו צבי</v>
          </cell>
          <cell r="E459">
            <v>2</v>
          </cell>
          <cell r="F459">
            <v>24</v>
          </cell>
          <cell r="G459" t="str">
            <v>שוויארוחות</v>
          </cell>
          <cell r="H459">
            <v>450</v>
          </cell>
          <cell r="I459">
            <v>0</v>
          </cell>
          <cell r="J459" t="str">
            <v>תפעול</v>
          </cell>
        </row>
        <row r="460">
          <cell r="A460" t="str">
            <v>רד סי אופטיקל נטוורק</v>
          </cell>
          <cell r="B460">
            <v>2004</v>
          </cell>
          <cell r="C460">
            <v>23</v>
          </cell>
          <cell r="D460" t="str">
            <v>הר זיו צבי</v>
          </cell>
          <cell r="E460">
            <v>2</v>
          </cell>
          <cell r="F460">
            <v>40</v>
          </cell>
          <cell r="G460" t="str">
            <v>רכב קב' 2</v>
          </cell>
          <cell r="H460">
            <v>980</v>
          </cell>
          <cell r="I460">
            <v>0</v>
          </cell>
          <cell r="J460" t="str">
            <v>תפעול</v>
          </cell>
        </row>
        <row r="461">
          <cell r="A461" t="str">
            <v>רד סי אופטיקל נטוורק</v>
          </cell>
          <cell r="B461">
            <v>2004</v>
          </cell>
          <cell r="C461">
            <v>23</v>
          </cell>
          <cell r="D461" t="str">
            <v>הר זיו צבי</v>
          </cell>
          <cell r="E461">
            <v>2</v>
          </cell>
          <cell r="F461">
            <v>47</v>
          </cell>
          <cell r="G461" t="str">
            <v>שווי פלא</v>
          </cell>
          <cell r="H461">
            <v>85</v>
          </cell>
          <cell r="I461">
            <v>0</v>
          </cell>
          <cell r="J461" t="str">
            <v>תפעול</v>
          </cell>
        </row>
        <row r="462">
          <cell r="A462" t="str">
            <v>רד סי אופטיקל נטוורק</v>
          </cell>
          <cell r="B462">
            <v>2004</v>
          </cell>
          <cell r="C462">
            <v>23</v>
          </cell>
          <cell r="D462" t="str">
            <v>הר זיו צבי</v>
          </cell>
          <cell r="E462">
            <v>2</v>
          </cell>
          <cell r="F462">
            <v>91</v>
          </cell>
          <cell r="G462" t="str">
            <v>זק.השתלמות</v>
          </cell>
          <cell r="H462">
            <v>1031.69</v>
          </cell>
          <cell r="I462">
            <v>0</v>
          </cell>
          <cell r="J462" t="str">
            <v>תפעול</v>
          </cell>
        </row>
        <row r="463">
          <cell r="A463" t="str">
            <v>רד סי אופטיקל נטוורק</v>
          </cell>
          <cell r="B463">
            <v>2004</v>
          </cell>
          <cell r="C463">
            <v>23</v>
          </cell>
          <cell r="D463" t="str">
            <v>הר זיו צבי</v>
          </cell>
          <cell r="E463">
            <v>3</v>
          </cell>
          <cell r="F463">
            <v>22</v>
          </cell>
          <cell r="G463" t="str">
            <v>שווי מתנות</v>
          </cell>
          <cell r="H463">
            <v>186.25</v>
          </cell>
          <cell r="I463">
            <v>0</v>
          </cell>
          <cell r="J463" t="str">
            <v>תפעול</v>
          </cell>
        </row>
        <row r="464">
          <cell r="A464" t="str">
            <v>רד סי אופטיקל נטוורק</v>
          </cell>
          <cell r="B464">
            <v>2004</v>
          </cell>
          <cell r="C464">
            <v>23</v>
          </cell>
          <cell r="D464" t="str">
            <v>הר זיו צבי</v>
          </cell>
          <cell r="E464">
            <v>3</v>
          </cell>
          <cell r="F464">
            <v>24</v>
          </cell>
          <cell r="G464" t="str">
            <v>שוויארוחות</v>
          </cell>
          <cell r="H464">
            <v>450</v>
          </cell>
          <cell r="I464">
            <v>0</v>
          </cell>
          <cell r="J464" t="str">
            <v>תפעול</v>
          </cell>
        </row>
        <row r="465">
          <cell r="A465" t="str">
            <v>רד סי אופטיקל נטוורק</v>
          </cell>
          <cell r="B465">
            <v>2004</v>
          </cell>
          <cell r="C465">
            <v>23</v>
          </cell>
          <cell r="D465" t="str">
            <v>הר זיו צבי</v>
          </cell>
          <cell r="E465">
            <v>3</v>
          </cell>
          <cell r="F465">
            <v>40</v>
          </cell>
          <cell r="G465" t="str">
            <v>רכב קב' 2</v>
          </cell>
          <cell r="H465">
            <v>980</v>
          </cell>
          <cell r="I465">
            <v>0</v>
          </cell>
          <cell r="J465" t="str">
            <v>תפעול</v>
          </cell>
        </row>
        <row r="466">
          <cell r="A466" t="str">
            <v>רד סי אופטיקל נטוורק</v>
          </cell>
          <cell r="B466">
            <v>2004</v>
          </cell>
          <cell r="C466">
            <v>23</v>
          </cell>
          <cell r="D466" t="str">
            <v>הר זיו צבי</v>
          </cell>
          <cell r="E466">
            <v>3</v>
          </cell>
          <cell r="F466">
            <v>47</v>
          </cell>
          <cell r="G466" t="str">
            <v>שווי פלא</v>
          </cell>
          <cell r="H466">
            <v>85</v>
          </cell>
          <cell r="I466">
            <v>0</v>
          </cell>
          <cell r="J466" t="str">
            <v>תפעול</v>
          </cell>
        </row>
        <row r="467">
          <cell r="A467" t="str">
            <v>רד סי אופטיקל נטוורק</v>
          </cell>
          <cell r="B467">
            <v>2004</v>
          </cell>
          <cell r="C467">
            <v>23</v>
          </cell>
          <cell r="D467" t="str">
            <v>הר זיו צבי</v>
          </cell>
          <cell r="E467">
            <v>3</v>
          </cell>
          <cell r="F467">
            <v>91</v>
          </cell>
          <cell r="G467" t="str">
            <v>זק.השתלמות</v>
          </cell>
          <cell r="H467">
            <v>1233.29</v>
          </cell>
          <cell r="I467">
            <v>0</v>
          </cell>
          <cell r="J467" t="str">
            <v>תפעול</v>
          </cell>
        </row>
        <row r="468">
          <cell r="A468" t="str">
            <v>רד סי אופטיקל נטוורק</v>
          </cell>
          <cell r="B468">
            <v>2004</v>
          </cell>
          <cell r="C468">
            <v>23</v>
          </cell>
          <cell r="D468" t="str">
            <v>הר זיו צבי</v>
          </cell>
          <cell r="E468">
            <v>4</v>
          </cell>
          <cell r="F468">
            <v>24</v>
          </cell>
          <cell r="G468" t="str">
            <v>שוויארוחות</v>
          </cell>
          <cell r="H468">
            <v>450</v>
          </cell>
          <cell r="I468">
            <v>0</v>
          </cell>
          <cell r="J468" t="str">
            <v>תפעול</v>
          </cell>
        </row>
        <row r="469">
          <cell r="A469" t="str">
            <v>רד סי אופטיקל נטוורק</v>
          </cell>
          <cell r="B469">
            <v>2004</v>
          </cell>
          <cell r="C469">
            <v>23</v>
          </cell>
          <cell r="D469" t="str">
            <v>הר זיו צבי</v>
          </cell>
          <cell r="E469">
            <v>4</v>
          </cell>
          <cell r="F469">
            <v>40</v>
          </cell>
          <cell r="G469" t="str">
            <v>רכב קב' 2</v>
          </cell>
          <cell r="H469">
            <v>980</v>
          </cell>
          <cell r="I469">
            <v>0</v>
          </cell>
          <cell r="J469" t="str">
            <v>תפעול</v>
          </cell>
        </row>
        <row r="470">
          <cell r="A470" t="str">
            <v>רד סי אופטיקל נטוורק</v>
          </cell>
          <cell r="B470">
            <v>2004</v>
          </cell>
          <cell r="C470">
            <v>23</v>
          </cell>
          <cell r="D470" t="str">
            <v>הר זיו צבי</v>
          </cell>
          <cell r="E470">
            <v>4</v>
          </cell>
          <cell r="F470">
            <v>47</v>
          </cell>
          <cell r="G470" t="str">
            <v>שווי פלא</v>
          </cell>
          <cell r="H470">
            <v>85</v>
          </cell>
          <cell r="I470">
            <v>0</v>
          </cell>
          <cell r="J470" t="str">
            <v>תפעול</v>
          </cell>
        </row>
        <row r="471">
          <cell r="A471" t="str">
            <v>רד סי אופטיקל נטוורק</v>
          </cell>
          <cell r="B471">
            <v>2004</v>
          </cell>
          <cell r="C471">
            <v>23</v>
          </cell>
          <cell r="D471" t="str">
            <v>הר זיו צבי</v>
          </cell>
          <cell r="E471">
            <v>4</v>
          </cell>
          <cell r="F471">
            <v>91</v>
          </cell>
          <cell r="G471" t="str">
            <v>זק.השתלמות</v>
          </cell>
          <cell r="H471">
            <v>1233.29</v>
          </cell>
          <cell r="I471">
            <v>0</v>
          </cell>
          <cell r="J471" t="str">
            <v>תפעול</v>
          </cell>
        </row>
        <row r="472">
          <cell r="A472" t="str">
            <v>רד סי אופטיקל נטוורק</v>
          </cell>
          <cell r="B472">
            <v>2004</v>
          </cell>
          <cell r="C472">
            <v>23</v>
          </cell>
          <cell r="D472" t="str">
            <v>הר זיו צבי</v>
          </cell>
          <cell r="E472">
            <v>4</v>
          </cell>
          <cell r="F472">
            <v>93</v>
          </cell>
          <cell r="G472" t="str">
            <v>זק.תגמולים</v>
          </cell>
          <cell r="H472">
            <v>67</v>
          </cell>
          <cell r="I472">
            <v>0</v>
          </cell>
          <cell r="J472" t="str">
            <v>תפעול</v>
          </cell>
        </row>
        <row r="473">
          <cell r="A473" t="str">
            <v>רד סי אופטיקל נטוורק</v>
          </cell>
          <cell r="B473">
            <v>2004</v>
          </cell>
          <cell r="C473">
            <v>23</v>
          </cell>
          <cell r="D473" t="str">
            <v>הר זיו צבי</v>
          </cell>
          <cell r="E473">
            <v>5</v>
          </cell>
          <cell r="F473">
            <v>24</v>
          </cell>
          <cell r="G473" t="str">
            <v>שוויארוחות</v>
          </cell>
          <cell r="H473">
            <v>450</v>
          </cell>
          <cell r="I473">
            <v>0</v>
          </cell>
          <cell r="J473" t="str">
            <v>תפעול</v>
          </cell>
        </row>
        <row r="474">
          <cell r="A474" t="str">
            <v>רד סי אופטיקל נטוורק</v>
          </cell>
          <cell r="B474">
            <v>2004</v>
          </cell>
          <cell r="C474">
            <v>23</v>
          </cell>
          <cell r="D474" t="str">
            <v>הר זיו צבי</v>
          </cell>
          <cell r="E474">
            <v>5</v>
          </cell>
          <cell r="F474">
            <v>40</v>
          </cell>
          <cell r="G474" t="str">
            <v>רכב קב' 2</v>
          </cell>
          <cell r="H474">
            <v>980</v>
          </cell>
          <cell r="I474">
            <v>0</v>
          </cell>
          <cell r="J474" t="str">
            <v>תפעול</v>
          </cell>
        </row>
        <row r="475">
          <cell r="A475" t="str">
            <v>רד סי אופטיקל נטוורק</v>
          </cell>
          <cell r="B475">
            <v>2004</v>
          </cell>
          <cell r="C475">
            <v>23</v>
          </cell>
          <cell r="D475" t="str">
            <v>הר זיו צבי</v>
          </cell>
          <cell r="E475">
            <v>5</v>
          </cell>
          <cell r="F475">
            <v>47</v>
          </cell>
          <cell r="G475" t="str">
            <v>שווי פלא</v>
          </cell>
          <cell r="H475">
            <v>85</v>
          </cell>
          <cell r="I475">
            <v>0</v>
          </cell>
          <cell r="J475" t="str">
            <v>תפעול</v>
          </cell>
        </row>
        <row r="476">
          <cell r="A476" t="str">
            <v>רד סי אופטיקל נטוורק</v>
          </cell>
          <cell r="B476">
            <v>2004</v>
          </cell>
          <cell r="C476">
            <v>23</v>
          </cell>
          <cell r="D476" t="str">
            <v>הר זיו צבי</v>
          </cell>
          <cell r="E476">
            <v>5</v>
          </cell>
          <cell r="F476">
            <v>91</v>
          </cell>
          <cell r="G476" t="str">
            <v>זק.השתלמות</v>
          </cell>
          <cell r="H476">
            <v>1233.29</v>
          </cell>
          <cell r="I476">
            <v>0</v>
          </cell>
          <cell r="J476" t="str">
            <v>תפעול</v>
          </cell>
        </row>
        <row r="477">
          <cell r="A477" t="str">
            <v>רד סי אופטיקל נטוורק</v>
          </cell>
          <cell r="B477">
            <v>2004</v>
          </cell>
          <cell r="C477">
            <v>23</v>
          </cell>
          <cell r="D477" t="str">
            <v>הר זיו צבי</v>
          </cell>
          <cell r="E477">
            <v>5</v>
          </cell>
          <cell r="F477">
            <v>93</v>
          </cell>
          <cell r="G477" t="str">
            <v>זק.תגמולים</v>
          </cell>
          <cell r="H477">
            <v>79.25</v>
          </cell>
          <cell r="I477">
            <v>0</v>
          </cell>
          <cell r="J477" t="str">
            <v>תפעול</v>
          </cell>
        </row>
        <row r="478">
          <cell r="A478" t="str">
            <v>רד סי אופטיקל נטוורק</v>
          </cell>
          <cell r="B478">
            <v>2004</v>
          </cell>
          <cell r="C478">
            <v>23</v>
          </cell>
          <cell r="D478" t="str">
            <v>הר זיו צבי</v>
          </cell>
          <cell r="E478">
            <v>6</v>
          </cell>
          <cell r="F478">
            <v>24</v>
          </cell>
          <cell r="G478" t="str">
            <v>שוויארוחות</v>
          </cell>
          <cell r="H478">
            <v>450</v>
          </cell>
          <cell r="I478">
            <v>0</v>
          </cell>
          <cell r="J478" t="str">
            <v>תפעול</v>
          </cell>
        </row>
        <row r="479">
          <cell r="A479" t="str">
            <v>רד סי אופטיקל נטוורק</v>
          </cell>
          <cell r="B479">
            <v>2004</v>
          </cell>
          <cell r="C479">
            <v>23</v>
          </cell>
          <cell r="D479" t="str">
            <v>הר זיו צבי</v>
          </cell>
          <cell r="E479">
            <v>6</v>
          </cell>
          <cell r="F479">
            <v>40</v>
          </cell>
          <cell r="G479" t="str">
            <v>רכב קב' 2</v>
          </cell>
          <cell r="H479">
            <v>980</v>
          </cell>
          <cell r="I479">
            <v>0</v>
          </cell>
          <cell r="J479" t="str">
            <v>תפעול</v>
          </cell>
        </row>
        <row r="480">
          <cell r="A480" t="str">
            <v>רד סי אופטיקל נטוורק</v>
          </cell>
          <cell r="B480">
            <v>2004</v>
          </cell>
          <cell r="C480">
            <v>23</v>
          </cell>
          <cell r="D480" t="str">
            <v>הר זיו צבי</v>
          </cell>
          <cell r="E480">
            <v>6</v>
          </cell>
          <cell r="F480">
            <v>47</v>
          </cell>
          <cell r="G480" t="str">
            <v>שווי פלא</v>
          </cell>
          <cell r="H480">
            <v>85</v>
          </cell>
          <cell r="I480">
            <v>0</v>
          </cell>
          <cell r="J480" t="str">
            <v>תפעול</v>
          </cell>
        </row>
        <row r="481">
          <cell r="A481" t="str">
            <v>רד סי אופטיקל נטוורק</v>
          </cell>
          <cell r="B481">
            <v>2004</v>
          </cell>
          <cell r="C481">
            <v>23</v>
          </cell>
          <cell r="D481" t="str">
            <v>הר זיו צבי</v>
          </cell>
          <cell r="E481">
            <v>6</v>
          </cell>
          <cell r="F481">
            <v>91</v>
          </cell>
          <cell r="G481" t="str">
            <v>זק.השתלמות</v>
          </cell>
          <cell r="H481">
            <v>1233.29</v>
          </cell>
          <cell r="I481">
            <v>0</v>
          </cell>
          <cell r="J481" t="str">
            <v>תפעול</v>
          </cell>
        </row>
        <row r="482">
          <cell r="A482" t="str">
            <v>רד סי אופטיקל נטוורק</v>
          </cell>
          <cell r="B482">
            <v>2004</v>
          </cell>
          <cell r="C482">
            <v>23</v>
          </cell>
          <cell r="D482" t="str">
            <v>הר זיו צבי</v>
          </cell>
          <cell r="E482">
            <v>6</v>
          </cell>
          <cell r="F482">
            <v>93</v>
          </cell>
          <cell r="G482" t="str">
            <v>זק.תגמולים</v>
          </cell>
          <cell r="H482">
            <v>79.25</v>
          </cell>
          <cell r="I482">
            <v>0</v>
          </cell>
          <cell r="J482" t="str">
            <v>תפעול</v>
          </cell>
        </row>
        <row r="483">
          <cell r="A483" t="str">
            <v>רד סי אופטיקל נטוורק</v>
          </cell>
          <cell r="B483">
            <v>2004</v>
          </cell>
          <cell r="C483">
            <v>23</v>
          </cell>
          <cell r="D483" t="str">
            <v>הר זיו צבי</v>
          </cell>
          <cell r="E483">
            <v>7</v>
          </cell>
          <cell r="F483">
            <v>24</v>
          </cell>
          <cell r="G483" t="str">
            <v>שוויארוחות</v>
          </cell>
          <cell r="H483">
            <v>450</v>
          </cell>
          <cell r="I483">
            <v>0</v>
          </cell>
          <cell r="J483" t="str">
            <v>תפעול</v>
          </cell>
        </row>
        <row r="484">
          <cell r="A484" t="str">
            <v>רד סי אופטיקל נטוורק</v>
          </cell>
          <cell r="B484">
            <v>2004</v>
          </cell>
          <cell r="C484">
            <v>23</v>
          </cell>
          <cell r="D484" t="str">
            <v>הר זיו צבי</v>
          </cell>
          <cell r="E484">
            <v>7</v>
          </cell>
          <cell r="F484">
            <v>40</v>
          </cell>
          <cell r="G484" t="str">
            <v>רכב קב' 2</v>
          </cell>
          <cell r="H484">
            <v>980</v>
          </cell>
          <cell r="I484">
            <v>0</v>
          </cell>
          <cell r="J484" t="str">
            <v>תפעול</v>
          </cell>
        </row>
        <row r="485">
          <cell r="A485" t="str">
            <v>רד סי אופטיקל נטוורק</v>
          </cell>
          <cell r="B485">
            <v>2004</v>
          </cell>
          <cell r="C485">
            <v>23</v>
          </cell>
          <cell r="D485" t="str">
            <v>הר זיו צבי</v>
          </cell>
          <cell r="E485">
            <v>7</v>
          </cell>
          <cell r="F485">
            <v>47</v>
          </cell>
          <cell r="G485" t="str">
            <v>שווי פלא</v>
          </cell>
          <cell r="H485">
            <v>85</v>
          </cell>
          <cell r="I485">
            <v>0</v>
          </cell>
          <cell r="J485" t="str">
            <v>תפעול</v>
          </cell>
        </row>
        <row r="486">
          <cell r="A486" t="str">
            <v>רד סי אופטיקל נטוורק</v>
          </cell>
          <cell r="B486">
            <v>2004</v>
          </cell>
          <cell r="C486">
            <v>23</v>
          </cell>
          <cell r="D486" t="str">
            <v>הר זיו צבי</v>
          </cell>
          <cell r="E486">
            <v>7</v>
          </cell>
          <cell r="F486">
            <v>91</v>
          </cell>
          <cell r="G486" t="str">
            <v>זק.השתלמות</v>
          </cell>
          <cell r="H486">
            <v>1233.29</v>
          </cell>
          <cell r="I486">
            <v>0</v>
          </cell>
          <cell r="J486" t="str">
            <v>תפעול</v>
          </cell>
        </row>
        <row r="487">
          <cell r="A487" t="str">
            <v>רד סי אופטיקל נטוורק</v>
          </cell>
          <cell r="B487">
            <v>2004</v>
          </cell>
          <cell r="C487">
            <v>23</v>
          </cell>
          <cell r="D487" t="str">
            <v>הר זיו צבי</v>
          </cell>
          <cell r="E487">
            <v>7</v>
          </cell>
          <cell r="F487">
            <v>93</v>
          </cell>
          <cell r="G487" t="str">
            <v>זק.תגמולים</v>
          </cell>
          <cell r="H487">
            <v>79.25</v>
          </cell>
          <cell r="I487">
            <v>0</v>
          </cell>
          <cell r="J487" t="str">
            <v>תפעול</v>
          </cell>
        </row>
        <row r="488">
          <cell r="A488" t="str">
            <v>רד סי אופטיקל נטוורק</v>
          </cell>
          <cell r="B488">
            <v>2004</v>
          </cell>
          <cell r="C488">
            <v>23</v>
          </cell>
          <cell r="D488" t="str">
            <v>הר זיו צבי</v>
          </cell>
          <cell r="E488">
            <v>8</v>
          </cell>
          <cell r="F488">
            <v>24</v>
          </cell>
          <cell r="G488" t="str">
            <v>שוויארוחות</v>
          </cell>
          <cell r="H488">
            <v>483</v>
          </cell>
          <cell r="I488">
            <v>23</v>
          </cell>
          <cell r="J488" t="str">
            <v>תפעול</v>
          </cell>
        </row>
        <row r="489">
          <cell r="A489" t="str">
            <v>רד סי אופטיקל נטוורק</v>
          </cell>
          <cell r="B489">
            <v>2004</v>
          </cell>
          <cell r="C489">
            <v>23</v>
          </cell>
          <cell r="D489" t="str">
            <v>הר זיו צבי</v>
          </cell>
          <cell r="E489">
            <v>8</v>
          </cell>
          <cell r="F489">
            <v>40</v>
          </cell>
          <cell r="G489" t="str">
            <v>רכב קב' 2</v>
          </cell>
          <cell r="H489">
            <v>980</v>
          </cell>
          <cell r="I489">
            <v>0</v>
          </cell>
          <cell r="J489" t="str">
            <v>תפעול</v>
          </cell>
        </row>
        <row r="490">
          <cell r="A490" t="str">
            <v>רד סי אופטיקל נטוורק</v>
          </cell>
          <cell r="B490">
            <v>2004</v>
          </cell>
          <cell r="C490">
            <v>23</v>
          </cell>
          <cell r="D490" t="str">
            <v>הר זיו צבי</v>
          </cell>
          <cell r="E490">
            <v>8</v>
          </cell>
          <cell r="F490">
            <v>47</v>
          </cell>
          <cell r="G490" t="str">
            <v>שווי פלא</v>
          </cell>
          <cell r="H490">
            <v>85</v>
          </cell>
          <cell r="I490">
            <v>0</v>
          </cell>
          <cell r="J490" t="str">
            <v>תפעול</v>
          </cell>
        </row>
        <row r="491">
          <cell r="A491" t="str">
            <v>רד סי אופטיקל נטוורק</v>
          </cell>
          <cell r="B491">
            <v>2004</v>
          </cell>
          <cell r="C491">
            <v>23</v>
          </cell>
          <cell r="D491" t="str">
            <v>הר זיו צבי</v>
          </cell>
          <cell r="E491">
            <v>8</v>
          </cell>
          <cell r="F491">
            <v>91</v>
          </cell>
          <cell r="G491" t="str">
            <v>זק.השתלמות</v>
          </cell>
          <cell r="H491">
            <v>1233.29</v>
          </cell>
          <cell r="I491">
            <v>0</v>
          </cell>
          <cell r="J491" t="str">
            <v>תפעול</v>
          </cell>
        </row>
        <row r="492">
          <cell r="A492" t="str">
            <v>רד סי אופטיקל נטוורק</v>
          </cell>
          <cell r="B492">
            <v>2004</v>
          </cell>
          <cell r="C492">
            <v>23</v>
          </cell>
          <cell r="D492" t="str">
            <v>הר זיו צבי</v>
          </cell>
          <cell r="E492">
            <v>8</v>
          </cell>
          <cell r="F492">
            <v>93</v>
          </cell>
          <cell r="G492" t="str">
            <v>זק.תגמולים</v>
          </cell>
          <cell r="H492">
            <v>79.25</v>
          </cell>
          <cell r="I492">
            <v>0</v>
          </cell>
          <cell r="J492" t="str">
            <v>תפעול</v>
          </cell>
        </row>
        <row r="493">
          <cell r="A493" t="str">
            <v>רד סי אופטיקל נטוורק</v>
          </cell>
          <cell r="B493">
            <v>2004</v>
          </cell>
          <cell r="C493">
            <v>23</v>
          </cell>
          <cell r="D493" t="str">
            <v>הר זיו צבי</v>
          </cell>
          <cell r="E493">
            <v>9</v>
          </cell>
          <cell r="F493">
            <v>22</v>
          </cell>
          <cell r="G493" t="str">
            <v>שווי מתנות</v>
          </cell>
          <cell r="H493">
            <v>459.25</v>
          </cell>
          <cell r="I493">
            <v>0</v>
          </cell>
          <cell r="J493" t="str">
            <v>תפעול</v>
          </cell>
        </row>
        <row r="494">
          <cell r="A494" t="str">
            <v>רד סי אופטיקל נטוורק</v>
          </cell>
          <cell r="B494">
            <v>2004</v>
          </cell>
          <cell r="C494">
            <v>23</v>
          </cell>
          <cell r="D494" t="str">
            <v>הר זיו צבי</v>
          </cell>
          <cell r="E494">
            <v>9</v>
          </cell>
          <cell r="F494">
            <v>24</v>
          </cell>
          <cell r="G494" t="str">
            <v>שוויארוחות</v>
          </cell>
          <cell r="H494">
            <v>378</v>
          </cell>
          <cell r="I494">
            <v>18</v>
          </cell>
          <cell r="J494" t="str">
            <v>תפעול</v>
          </cell>
        </row>
        <row r="495">
          <cell r="A495" t="str">
            <v>רד סי אופטיקל נטוורק</v>
          </cell>
          <cell r="B495">
            <v>2004</v>
          </cell>
          <cell r="C495">
            <v>23</v>
          </cell>
          <cell r="D495" t="str">
            <v>הר זיו צבי</v>
          </cell>
          <cell r="E495">
            <v>9</v>
          </cell>
          <cell r="F495">
            <v>40</v>
          </cell>
          <cell r="G495" t="str">
            <v>רכב קב' 2</v>
          </cell>
          <cell r="H495">
            <v>980</v>
          </cell>
          <cell r="I495">
            <v>0</v>
          </cell>
          <cell r="J495" t="str">
            <v>תפעול</v>
          </cell>
        </row>
        <row r="496">
          <cell r="A496" t="str">
            <v>רד סי אופטיקל נטוורק</v>
          </cell>
          <cell r="B496">
            <v>2004</v>
          </cell>
          <cell r="C496">
            <v>23</v>
          </cell>
          <cell r="D496" t="str">
            <v>הר זיו צבי</v>
          </cell>
          <cell r="E496">
            <v>9</v>
          </cell>
          <cell r="F496">
            <v>47</v>
          </cell>
          <cell r="G496" t="str">
            <v>שווי פלא</v>
          </cell>
          <cell r="H496">
            <v>85</v>
          </cell>
          <cell r="I496">
            <v>0</v>
          </cell>
          <cell r="J496" t="str">
            <v>תפעול</v>
          </cell>
        </row>
        <row r="497">
          <cell r="A497" t="str">
            <v>רד סי אופטיקל נטוורק</v>
          </cell>
          <cell r="B497">
            <v>2004</v>
          </cell>
          <cell r="C497">
            <v>23</v>
          </cell>
          <cell r="D497" t="str">
            <v>הר זיו צבי</v>
          </cell>
          <cell r="E497">
            <v>9</v>
          </cell>
          <cell r="F497">
            <v>91</v>
          </cell>
          <cell r="G497" t="str">
            <v>זק.השתלמות</v>
          </cell>
          <cell r="H497">
            <v>1233.29</v>
          </cell>
          <cell r="I497">
            <v>0</v>
          </cell>
          <cell r="J497" t="str">
            <v>תפעול</v>
          </cell>
        </row>
        <row r="498">
          <cell r="A498" t="str">
            <v>רד סי אופטיקל נטוורק</v>
          </cell>
          <cell r="B498">
            <v>2004</v>
          </cell>
          <cell r="C498">
            <v>23</v>
          </cell>
          <cell r="D498" t="str">
            <v>הר זיו צבי</v>
          </cell>
          <cell r="E498">
            <v>9</v>
          </cell>
          <cell r="F498">
            <v>93</v>
          </cell>
          <cell r="G498" t="str">
            <v>זק.תגמולים</v>
          </cell>
          <cell r="H498">
            <v>79.25</v>
          </cell>
          <cell r="I498">
            <v>0</v>
          </cell>
          <cell r="J498" t="str">
            <v>תפעול</v>
          </cell>
        </row>
        <row r="499">
          <cell r="A499" t="str">
            <v>רד סי אופטיקל נטוורק</v>
          </cell>
          <cell r="B499">
            <v>2004</v>
          </cell>
          <cell r="C499">
            <v>23</v>
          </cell>
          <cell r="D499" t="str">
            <v>הר זיו צבי</v>
          </cell>
          <cell r="E499">
            <v>10</v>
          </cell>
          <cell r="F499">
            <v>24</v>
          </cell>
          <cell r="G499" t="str">
            <v>שוויארוחות</v>
          </cell>
          <cell r="H499">
            <v>399</v>
          </cell>
          <cell r="I499">
            <v>19</v>
          </cell>
          <cell r="J499" t="str">
            <v>תפעול</v>
          </cell>
        </row>
        <row r="500">
          <cell r="A500" t="str">
            <v>רד סי אופטיקל נטוורק</v>
          </cell>
          <cell r="B500">
            <v>2004</v>
          </cell>
          <cell r="C500">
            <v>23</v>
          </cell>
          <cell r="D500" t="str">
            <v>הר זיו צבי</v>
          </cell>
          <cell r="E500">
            <v>10</v>
          </cell>
          <cell r="F500">
            <v>40</v>
          </cell>
          <cell r="G500" t="str">
            <v>רכב קב' 2</v>
          </cell>
          <cell r="H500">
            <v>980</v>
          </cell>
          <cell r="I500">
            <v>0</v>
          </cell>
          <cell r="J500" t="str">
            <v>תפעול</v>
          </cell>
        </row>
        <row r="501">
          <cell r="A501" t="str">
            <v>רד סי אופטיקל נטוורק</v>
          </cell>
          <cell r="B501">
            <v>2004</v>
          </cell>
          <cell r="C501">
            <v>23</v>
          </cell>
          <cell r="D501" t="str">
            <v>הר זיו צבי</v>
          </cell>
          <cell r="E501">
            <v>10</v>
          </cell>
          <cell r="F501">
            <v>47</v>
          </cell>
          <cell r="G501" t="str">
            <v>שווי פלא</v>
          </cell>
          <cell r="H501">
            <v>85</v>
          </cell>
          <cell r="I501">
            <v>0</v>
          </cell>
          <cell r="J501" t="str">
            <v>תפעול</v>
          </cell>
        </row>
        <row r="502">
          <cell r="A502" t="str">
            <v>רד סי אופטיקל נטוורק</v>
          </cell>
          <cell r="B502">
            <v>2004</v>
          </cell>
          <cell r="C502">
            <v>23</v>
          </cell>
          <cell r="D502" t="str">
            <v>הר זיו צבי</v>
          </cell>
          <cell r="E502">
            <v>10</v>
          </cell>
          <cell r="F502">
            <v>91</v>
          </cell>
          <cell r="G502" t="str">
            <v>זק.השתלמות</v>
          </cell>
          <cell r="H502">
            <v>1233.29</v>
          </cell>
          <cell r="I502">
            <v>0</v>
          </cell>
          <cell r="J502" t="str">
            <v>תפעול</v>
          </cell>
        </row>
        <row r="503">
          <cell r="A503" t="str">
            <v>רד סי אופטיקל נטוורק</v>
          </cell>
          <cell r="B503">
            <v>2004</v>
          </cell>
          <cell r="C503">
            <v>23</v>
          </cell>
          <cell r="D503" t="str">
            <v>הר זיו צבי</v>
          </cell>
          <cell r="E503">
            <v>10</v>
          </cell>
          <cell r="F503">
            <v>93</v>
          </cell>
          <cell r="G503" t="str">
            <v>זק.תגמולים</v>
          </cell>
          <cell r="H503">
            <v>79.25</v>
          </cell>
          <cell r="I503">
            <v>0</v>
          </cell>
          <cell r="J503" t="str">
            <v>תפעול</v>
          </cell>
        </row>
        <row r="504">
          <cell r="A504" t="str">
            <v>רד סי אופטיקל נטוורק</v>
          </cell>
          <cell r="B504">
            <v>2004</v>
          </cell>
          <cell r="C504">
            <v>23</v>
          </cell>
          <cell r="D504" t="str">
            <v>הר זיו צבי</v>
          </cell>
          <cell r="E504">
            <v>11</v>
          </cell>
          <cell r="F504">
            <v>24</v>
          </cell>
          <cell r="G504" t="str">
            <v>שוויארוחות</v>
          </cell>
          <cell r="H504">
            <v>441</v>
          </cell>
          <cell r="I504">
            <v>21</v>
          </cell>
          <cell r="J504" t="str">
            <v>תפעול</v>
          </cell>
        </row>
        <row r="505">
          <cell r="A505" t="str">
            <v>רד סי אופטיקל נטוורק</v>
          </cell>
          <cell r="B505">
            <v>2004</v>
          </cell>
          <cell r="C505">
            <v>23</v>
          </cell>
          <cell r="D505" t="str">
            <v>הר זיו צבי</v>
          </cell>
          <cell r="E505">
            <v>11</v>
          </cell>
          <cell r="F505">
            <v>40</v>
          </cell>
          <cell r="G505" t="str">
            <v>רכב קב' 2</v>
          </cell>
          <cell r="H505">
            <v>980</v>
          </cell>
          <cell r="I505">
            <v>0</v>
          </cell>
          <cell r="J505" t="str">
            <v>תפעול</v>
          </cell>
        </row>
        <row r="506">
          <cell r="A506" t="str">
            <v>רד סי אופטיקל נטוורק</v>
          </cell>
          <cell r="B506">
            <v>2004</v>
          </cell>
          <cell r="C506">
            <v>23</v>
          </cell>
          <cell r="D506" t="str">
            <v>הר זיו צבי</v>
          </cell>
          <cell r="E506">
            <v>11</v>
          </cell>
          <cell r="F506">
            <v>47</v>
          </cell>
          <cell r="G506" t="str">
            <v>שווי פלא</v>
          </cell>
          <cell r="H506">
            <v>85</v>
          </cell>
          <cell r="I506">
            <v>0</v>
          </cell>
          <cell r="J506" t="str">
            <v>תפעול</v>
          </cell>
        </row>
        <row r="507">
          <cell r="A507" t="str">
            <v>רד סי אופטיקל נטוורק</v>
          </cell>
          <cell r="B507">
            <v>2004</v>
          </cell>
          <cell r="C507">
            <v>23</v>
          </cell>
          <cell r="D507" t="str">
            <v>הר זיו צבי</v>
          </cell>
          <cell r="E507">
            <v>11</v>
          </cell>
          <cell r="F507">
            <v>91</v>
          </cell>
          <cell r="G507" t="str">
            <v>זק.השתלמות</v>
          </cell>
          <cell r="H507">
            <v>1233.29</v>
          </cell>
          <cell r="I507">
            <v>0</v>
          </cell>
          <cell r="J507" t="str">
            <v>תפעול</v>
          </cell>
        </row>
        <row r="508">
          <cell r="A508" t="str">
            <v>רד סי אופטיקל נטוורק</v>
          </cell>
          <cell r="B508">
            <v>2004</v>
          </cell>
          <cell r="C508">
            <v>23</v>
          </cell>
          <cell r="D508" t="str">
            <v>הר זיו צבי</v>
          </cell>
          <cell r="E508">
            <v>11</v>
          </cell>
          <cell r="F508">
            <v>93</v>
          </cell>
          <cell r="G508" t="str">
            <v>זק.תגמולים</v>
          </cell>
          <cell r="H508">
            <v>79.25</v>
          </cell>
          <cell r="I508">
            <v>0</v>
          </cell>
          <cell r="J508" t="str">
            <v>תפעול</v>
          </cell>
        </row>
        <row r="509">
          <cell r="A509" t="str">
            <v>רד סי אופטיקל נטוורק</v>
          </cell>
          <cell r="B509">
            <v>2004</v>
          </cell>
          <cell r="C509">
            <v>23</v>
          </cell>
          <cell r="D509" t="str">
            <v>הר זיו צבי</v>
          </cell>
          <cell r="E509">
            <v>12</v>
          </cell>
          <cell r="F509">
            <v>22</v>
          </cell>
          <cell r="G509" t="str">
            <v>שווי מתנות</v>
          </cell>
          <cell r="H509">
            <v>0</v>
          </cell>
          <cell r="I509">
            <v>0</v>
          </cell>
          <cell r="J509" t="str">
            <v>תפעול</v>
          </cell>
        </row>
        <row r="510">
          <cell r="A510" t="str">
            <v>רד סי אופטיקל נטוורק</v>
          </cell>
          <cell r="B510">
            <v>2004</v>
          </cell>
          <cell r="C510">
            <v>23</v>
          </cell>
          <cell r="D510" t="str">
            <v>הר זיו צבי</v>
          </cell>
          <cell r="E510">
            <v>12</v>
          </cell>
          <cell r="F510">
            <v>24</v>
          </cell>
          <cell r="G510" t="str">
            <v>שוויארוחות</v>
          </cell>
          <cell r="H510">
            <v>462</v>
          </cell>
          <cell r="I510">
            <v>22</v>
          </cell>
          <cell r="J510" t="str">
            <v>תפעול</v>
          </cell>
        </row>
        <row r="511">
          <cell r="A511" t="str">
            <v>רד סי אופטיקל נטוורק</v>
          </cell>
          <cell r="B511">
            <v>2004</v>
          </cell>
          <cell r="C511">
            <v>23</v>
          </cell>
          <cell r="D511" t="str">
            <v>הר זיו צבי</v>
          </cell>
          <cell r="E511">
            <v>12</v>
          </cell>
          <cell r="F511">
            <v>40</v>
          </cell>
          <cell r="G511" t="str">
            <v>רכב קב' 2</v>
          </cell>
          <cell r="H511">
            <v>980</v>
          </cell>
          <cell r="I511">
            <v>0</v>
          </cell>
          <cell r="J511" t="str">
            <v>תפעול</v>
          </cell>
        </row>
        <row r="512">
          <cell r="A512" t="str">
            <v>רד סי אופטיקל נטוורק</v>
          </cell>
          <cell r="B512">
            <v>2004</v>
          </cell>
          <cell r="C512">
            <v>23</v>
          </cell>
          <cell r="D512" t="str">
            <v>הר זיו צבי</v>
          </cell>
          <cell r="E512">
            <v>12</v>
          </cell>
          <cell r="F512">
            <v>47</v>
          </cell>
          <cell r="G512" t="str">
            <v>שווי פלא</v>
          </cell>
          <cell r="H512">
            <v>85</v>
          </cell>
          <cell r="I512">
            <v>0</v>
          </cell>
          <cell r="J512" t="str">
            <v>תפעול</v>
          </cell>
        </row>
        <row r="513">
          <cell r="A513" t="str">
            <v>רד סי אופטיקל נטוורק</v>
          </cell>
          <cell r="B513">
            <v>2004</v>
          </cell>
          <cell r="C513">
            <v>23</v>
          </cell>
          <cell r="D513" t="str">
            <v>הר זיו צבי</v>
          </cell>
          <cell r="E513">
            <v>12</v>
          </cell>
          <cell r="F513">
            <v>91</v>
          </cell>
          <cell r="G513" t="str">
            <v>זק.השתלמות</v>
          </cell>
          <cell r="H513">
            <v>1233.29</v>
          </cell>
          <cell r="I513">
            <v>0</v>
          </cell>
          <cell r="J513" t="str">
            <v>תפעול</v>
          </cell>
        </row>
        <row r="514">
          <cell r="A514" t="str">
            <v>רד סי אופטיקל נטוורק</v>
          </cell>
          <cell r="B514">
            <v>2004</v>
          </cell>
          <cell r="C514">
            <v>23</v>
          </cell>
          <cell r="D514" t="str">
            <v>הר זיו צבי</v>
          </cell>
          <cell r="E514">
            <v>12</v>
          </cell>
          <cell r="F514">
            <v>93</v>
          </cell>
          <cell r="G514" t="str">
            <v>זק.תגמולים</v>
          </cell>
          <cell r="H514">
            <v>79.25</v>
          </cell>
          <cell r="I514">
            <v>0</v>
          </cell>
          <cell r="J514" t="str">
            <v>תפעול</v>
          </cell>
        </row>
        <row r="515">
          <cell r="A515" t="str">
            <v>רד סי אופטיקל נטוורק</v>
          </cell>
          <cell r="B515">
            <v>2004</v>
          </cell>
          <cell r="C515">
            <v>24</v>
          </cell>
          <cell r="D515" t="str">
            <v>בגנו יצחק</v>
          </cell>
          <cell r="E515">
            <v>1</v>
          </cell>
          <cell r="F515">
            <v>24</v>
          </cell>
          <cell r="G515" t="str">
            <v>שוויארוחות</v>
          </cell>
          <cell r="H515">
            <v>450</v>
          </cell>
          <cell r="I515">
            <v>1</v>
          </cell>
          <cell r="J515" t="str">
            <v>מו"פ</v>
          </cell>
        </row>
        <row r="516">
          <cell r="A516" t="str">
            <v>רד סי אופטיקל נטוורק</v>
          </cell>
          <cell r="B516">
            <v>2004</v>
          </cell>
          <cell r="C516">
            <v>24</v>
          </cell>
          <cell r="D516" t="str">
            <v>בגנו יצחק</v>
          </cell>
          <cell r="E516">
            <v>1</v>
          </cell>
          <cell r="F516">
            <v>40</v>
          </cell>
          <cell r="G516" t="str">
            <v>רכב קב' 2</v>
          </cell>
          <cell r="H516">
            <v>980</v>
          </cell>
          <cell r="I516">
            <v>0</v>
          </cell>
          <cell r="J516" t="str">
            <v>מו"פ</v>
          </cell>
        </row>
        <row r="517">
          <cell r="A517" t="str">
            <v>רד סי אופטיקל נטוורק</v>
          </cell>
          <cell r="B517">
            <v>2004</v>
          </cell>
          <cell r="C517">
            <v>24</v>
          </cell>
          <cell r="D517" t="str">
            <v>בגנו יצחק</v>
          </cell>
          <cell r="E517">
            <v>1</v>
          </cell>
          <cell r="F517">
            <v>91</v>
          </cell>
          <cell r="G517" t="str">
            <v>זק.השתלמות</v>
          </cell>
          <cell r="H517">
            <v>656.69</v>
          </cell>
          <cell r="I517">
            <v>0</v>
          </cell>
          <cell r="J517" t="str">
            <v>מו"פ</v>
          </cell>
        </row>
        <row r="518">
          <cell r="A518" t="str">
            <v>רד סי אופטיקל נטוורק</v>
          </cell>
          <cell r="B518">
            <v>2004</v>
          </cell>
          <cell r="C518">
            <v>24</v>
          </cell>
          <cell r="D518" t="str">
            <v>בגנו יצחק</v>
          </cell>
          <cell r="E518">
            <v>2</v>
          </cell>
          <cell r="F518">
            <v>24</v>
          </cell>
          <cell r="G518" t="str">
            <v>שוויארוחות</v>
          </cell>
          <cell r="H518">
            <v>387</v>
          </cell>
          <cell r="I518">
            <v>0.86</v>
          </cell>
          <cell r="J518" t="str">
            <v>מו"פ</v>
          </cell>
        </row>
        <row r="519">
          <cell r="A519" t="str">
            <v>רד סי אופטיקל נטוורק</v>
          </cell>
          <cell r="B519">
            <v>2004</v>
          </cell>
          <cell r="C519">
            <v>24</v>
          </cell>
          <cell r="D519" t="str">
            <v>בגנו יצחק</v>
          </cell>
          <cell r="E519">
            <v>2</v>
          </cell>
          <cell r="F519">
            <v>40</v>
          </cell>
          <cell r="G519" t="str">
            <v>רכב קב' 2</v>
          </cell>
          <cell r="H519">
            <v>980</v>
          </cell>
          <cell r="I519">
            <v>0</v>
          </cell>
          <cell r="J519" t="str">
            <v>מו"פ</v>
          </cell>
        </row>
        <row r="520">
          <cell r="A520" t="str">
            <v>רד סי אופטיקל נטוורק</v>
          </cell>
          <cell r="B520">
            <v>2004</v>
          </cell>
          <cell r="C520">
            <v>24</v>
          </cell>
          <cell r="D520" t="str">
            <v>בגנו יצחק</v>
          </cell>
          <cell r="E520">
            <v>2</v>
          </cell>
          <cell r="F520">
            <v>91</v>
          </cell>
          <cell r="G520" t="str">
            <v>זק.השתלמות</v>
          </cell>
          <cell r="H520">
            <v>656.69</v>
          </cell>
          <cell r="I520">
            <v>0</v>
          </cell>
          <cell r="J520" t="str">
            <v>מו"פ</v>
          </cell>
        </row>
        <row r="521">
          <cell r="A521" t="str">
            <v>רד סי אופטיקל נטוורק</v>
          </cell>
          <cell r="B521">
            <v>2004</v>
          </cell>
          <cell r="C521">
            <v>24</v>
          </cell>
          <cell r="D521" t="str">
            <v>בגנו יצחק</v>
          </cell>
          <cell r="E521">
            <v>3</v>
          </cell>
          <cell r="F521">
            <v>22</v>
          </cell>
          <cell r="G521" t="str">
            <v>שווי מתנות</v>
          </cell>
          <cell r="H521">
            <v>186.25</v>
          </cell>
          <cell r="I521">
            <v>0</v>
          </cell>
          <cell r="J521" t="str">
            <v>מו"פ</v>
          </cell>
        </row>
        <row r="522">
          <cell r="A522" t="str">
            <v>רד סי אופטיקל נטוורק</v>
          </cell>
          <cell r="B522">
            <v>2004</v>
          </cell>
          <cell r="C522">
            <v>24</v>
          </cell>
          <cell r="D522" t="str">
            <v>בגנו יצחק</v>
          </cell>
          <cell r="E522">
            <v>3</v>
          </cell>
          <cell r="F522">
            <v>24</v>
          </cell>
          <cell r="G522" t="str">
            <v>שוויארוחות</v>
          </cell>
          <cell r="H522">
            <v>387</v>
          </cell>
          <cell r="I522">
            <v>0.86</v>
          </cell>
          <cell r="J522" t="str">
            <v>מו"פ</v>
          </cell>
        </row>
        <row r="523">
          <cell r="A523" t="str">
            <v>רד סי אופטיקל נטוורק</v>
          </cell>
          <cell r="B523">
            <v>2004</v>
          </cell>
          <cell r="C523">
            <v>24</v>
          </cell>
          <cell r="D523" t="str">
            <v>בגנו יצחק</v>
          </cell>
          <cell r="E523">
            <v>3</v>
          </cell>
          <cell r="F523">
            <v>40</v>
          </cell>
          <cell r="G523" t="str">
            <v>רכב קב' 2</v>
          </cell>
          <cell r="H523">
            <v>980</v>
          </cell>
          <cell r="I523">
            <v>0</v>
          </cell>
          <cell r="J523" t="str">
            <v>מו"פ</v>
          </cell>
        </row>
        <row r="524">
          <cell r="A524" t="str">
            <v>רד סי אופטיקל נטוורק</v>
          </cell>
          <cell r="B524">
            <v>2004</v>
          </cell>
          <cell r="C524">
            <v>24</v>
          </cell>
          <cell r="D524" t="str">
            <v>בגנו יצחק</v>
          </cell>
          <cell r="E524">
            <v>3</v>
          </cell>
          <cell r="F524">
            <v>91</v>
          </cell>
          <cell r="G524" t="str">
            <v>זק.השתלמות</v>
          </cell>
          <cell r="H524">
            <v>633.29</v>
          </cell>
          <cell r="I524">
            <v>0</v>
          </cell>
          <cell r="J524" t="str">
            <v>מו"פ</v>
          </cell>
        </row>
        <row r="525">
          <cell r="A525" t="str">
            <v>רד סי אופטיקל נטוורק</v>
          </cell>
          <cell r="B525">
            <v>2004</v>
          </cell>
          <cell r="C525">
            <v>24</v>
          </cell>
          <cell r="D525" t="str">
            <v>בגנו יצחק</v>
          </cell>
          <cell r="E525">
            <v>4</v>
          </cell>
          <cell r="F525">
            <v>24</v>
          </cell>
          <cell r="G525" t="str">
            <v>שוויארוחות</v>
          </cell>
          <cell r="H525">
            <v>387</v>
          </cell>
          <cell r="I525">
            <v>0.86</v>
          </cell>
          <cell r="J525" t="str">
            <v>מו"פ</v>
          </cell>
        </row>
        <row r="526">
          <cell r="A526" t="str">
            <v>רד סי אופטיקל נטוורק</v>
          </cell>
          <cell r="B526">
            <v>2004</v>
          </cell>
          <cell r="C526">
            <v>24</v>
          </cell>
          <cell r="D526" t="str">
            <v>בגנו יצחק</v>
          </cell>
          <cell r="E526">
            <v>4</v>
          </cell>
          <cell r="F526">
            <v>40</v>
          </cell>
          <cell r="G526" t="str">
            <v>רכב קב' 2</v>
          </cell>
          <cell r="H526">
            <v>980</v>
          </cell>
          <cell r="I526">
            <v>0</v>
          </cell>
          <cell r="J526" t="str">
            <v>מו"פ</v>
          </cell>
        </row>
        <row r="527">
          <cell r="A527" t="str">
            <v>רד סי אופטיקל נטוורק</v>
          </cell>
          <cell r="B527">
            <v>2004</v>
          </cell>
          <cell r="C527">
            <v>24</v>
          </cell>
          <cell r="D527" t="str">
            <v>בגנו יצחק</v>
          </cell>
          <cell r="E527">
            <v>4</v>
          </cell>
          <cell r="F527">
            <v>91</v>
          </cell>
          <cell r="G527" t="str">
            <v>זק.השתלמות</v>
          </cell>
          <cell r="H527">
            <v>633.29</v>
          </cell>
          <cell r="I527">
            <v>0</v>
          </cell>
          <cell r="J527" t="str">
            <v>מו"פ</v>
          </cell>
        </row>
        <row r="528">
          <cell r="A528" t="str">
            <v>רד סי אופטיקל נטוורק</v>
          </cell>
          <cell r="B528">
            <v>2004</v>
          </cell>
          <cell r="C528">
            <v>24</v>
          </cell>
          <cell r="D528" t="str">
            <v>בגנו יצחק</v>
          </cell>
          <cell r="E528">
            <v>5</v>
          </cell>
          <cell r="F528">
            <v>24</v>
          </cell>
          <cell r="G528" t="str">
            <v>שוויארוחות</v>
          </cell>
          <cell r="H528">
            <v>450</v>
          </cell>
          <cell r="I528">
            <v>1</v>
          </cell>
          <cell r="J528" t="str">
            <v>מו"פ</v>
          </cell>
        </row>
        <row r="529">
          <cell r="A529" t="str">
            <v>רד סי אופטיקל נטוורק</v>
          </cell>
          <cell r="B529">
            <v>2004</v>
          </cell>
          <cell r="C529">
            <v>24</v>
          </cell>
          <cell r="D529" t="str">
            <v>בגנו יצחק</v>
          </cell>
          <cell r="E529">
            <v>5</v>
          </cell>
          <cell r="F529">
            <v>40</v>
          </cell>
          <cell r="G529" t="str">
            <v>רכב קב' 2</v>
          </cell>
          <cell r="H529">
            <v>980</v>
          </cell>
          <cell r="I529">
            <v>0</v>
          </cell>
          <cell r="J529" t="str">
            <v>מו"פ</v>
          </cell>
        </row>
        <row r="530">
          <cell r="A530" t="str">
            <v>רד סי אופטיקל נטוורק</v>
          </cell>
          <cell r="B530">
            <v>2004</v>
          </cell>
          <cell r="C530">
            <v>24</v>
          </cell>
          <cell r="D530" t="str">
            <v>בגנו יצחק</v>
          </cell>
          <cell r="E530">
            <v>5</v>
          </cell>
          <cell r="F530">
            <v>91</v>
          </cell>
          <cell r="G530" t="str">
            <v>זק.השתלמות</v>
          </cell>
          <cell r="H530">
            <v>633.29</v>
          </cell>
          <cell r="I530">
            <v>0</v>
          </cell>
          <cell r="J530" t="str">
            <v>מו"פ</v>
          </cell>
        </row>
        <row r="531">
          <cell r="A531" t="str">
            <v>רד סי אופטיקל נטוורק</v>
          </cell>
          <cell r="B531">
            <v>2004</v>
          </cell>
          <cell r="C531">
            <v>24</v>
          </cell>
          <cell r="D531" t="str">
            <v>בגנו יצחק</v>
          </cell>
          <cell r="E531">
            <v>6</v>
          </cell>
          <cell r="F531">
            <v>24</v>
          </cell>
          <cell r="G531" t="str">
            <v>שוויארוחות</v>
          </cell>
          <cell r="H531">
            <v>450</v>
          </cell>
          <cell r="I531">
            <v>1</v>
          </cell>
          <cell r="J531" t="str">
            <v>מו"פ</v>
          </cell>
        </row>
        <row r="532">
          <cell r="A532" t="str">
            <v>רד סי אופטיקל נטוורק</v>
          </cell>
          <cell r="B532">
            <v>2004</v>
          </cell>
          <cell r="C532">
            <v>24</v>
          </cell>
          <cell r="D532" t="str">
            <v>בגנו יצחק</v>
          </cell>
          <cell r="E532">
            <v>6</v>
          </cell>
          <cell r="F532">
            <v>40</v>
          </cell>
          <cell r="G532" t="str">
            <v>רכב קב' 2</v>
          </cell>
          <cell r="H532">
            <v>980</v>
          </cell>
          <cell r="I532">
            <v>0</v>
          </cell>
          <cell r="J532" t="str">
            <v>מו"פ</v>
          </cell>
        </row>
        <row r="533">
          <cell r="A533" t="str">
            <v>רד סי אופטיקל נטוורק</v>
          </cell>
          <cell r="B533">
            <v>2004</v>
          </cell>
          <cell r="C533">
            <v>24</v>
          </cell>
          <cell r="D533" t="str">
            <v>בגנו יצחק</v>
          </cell>
          <cell r="E533">
            <v>6</v>
          </cell>
          <cell r="F533">
            <v>91</v>
          </cell>
          <cell r="G533" t="str">
            <v>זק.השתלמות</v>
          </cell>
          <cell r="H533">
            <v>633.29</v>
          </cell>
          <cell r="I533">
            <v>0</v>
          </cell>
          <cell r="J533" t="str">
            <v>מו"פ</v>
          </cell>
        </row>
        <row r="534">
          <cell r="A534" t="str">
            <v>רד סי אופטיקל נטוורק</v>
          </cell>
          <cell r="B534">
            <v>2004</v>
          </cell>
          <cell r="C534">
            <v>24</v>
          </cell>
          <cell r="D534" t="str">
            <v>בגנו יצחק</v>
          </cell>
          <cell r="E534">
            <v>7</v>
          </cell>
          <cell r="F534">
            <v>24</v>
          </cell>
          <cell r="G534" t="str">
            <v>שוויארוחות</v>
          </cell>
          <cell r="H534">
            <v>450</v>
          </cell>
          <cell r="I534">
            <v>1</v>
          </cell>
          <cell r="J534" t="str">
            <v>מו"פ</v>
          </cell>
        </row>
        <row r="535">
          <cell r="A535" t="str">
            <v>רד סי אופטיקל נטוורק</v>
          </cell>
          <cell r="B535">
            <v>2004</v>
          </cell>
          <cell r="C535">
            <v>24</v>
          </cell>
          <cell r="D535" t="str">
            <v>בגנו יצחק</v>
          </cell>
          <cell r="E535">
            <v>7</v>
          </cell>
          <cell r="F535">
            <v>40</v>
          </cell>
          <cell r="G535" t="str">
            <v>רכב קב' 2</v>
          </cell>
          <cell r="H535">
            <v>980</v>
          </cell>
          <cell r="I535">
            <v>0</v>
          </cell>
          <cell r="J535" t="str">
            <v>מו"פ</v>
          </cell>
        </row>
        <row r="536">
          <cell r="A536" t="str">
            <v>רד סי אופטיקל נטוורק</v>
          </cell>
          <cell r="B536">
            <v>2004</v>
          </cell>
          <cell r="C536">
            <v>24</v>
          </cell>
          <cell r="D536" t="str">
            <v>בגנו יצחק</v>
          </cell>
          <cell r="E536">
            <v>7</v>
          </cell>
          <cell r="F536">
            <v>91</v>
          </cell>
          <cell r="G536" t="str">
            <v>זק.השתלמות</v>
          </cell>
          <cell r="H536">
            <v>633.29</v>
          </cell>
          <cell r="I536">
            <v>0</v>
          </cell>
          <cell r="J536" t="str">
            <v>מו"פ</v>
          </cell>
        </row>
        <row r="537">
          <cell r="A537" t="str">
            <v>רד סי אופטיקל נטוורק</v>
          </cell>
          <cell r="B537">
            <v>2004</v>
          </cell>
          <cell r="C537">
            <v>24</v>
          </cell>
          <cell r="D537" t="str">
            <v>בגנו יצחק</v>
          </cell>
          <cell r="E537">
            <v>8</v>
          </cell>
          <cell r="F537">
            <v>24</v>
          </cell>
          <cell r="G537" t="str">
            <v>שוויארוחות</v>
          </cell>
          <cell r="H537">
            <v>483</v>
          </cell>
          <cell r="I537">
            <v>23</v>
          </cell>
          <cell r="J537" t="str">
            <v>מו"פ</v>
          </cell>
        </row>
        <row r="538">
          <cell r="A538" t="str">
            <v>רד סי אופטיקל נטוורק</v>
          </cell>
          <cell r="B538">
            <v>2004</v>
          </cell>
          <cell r="C538">
            <v>24</v>
          </cell>
          <cell r="D538" t="str">
            <v>בגנו יצחק</v>
          </cell>
          <cell r="E538">
            <v>8</v>
          </cell>
          <cell r="F538">
            <v>40</v>
          </cell>
          <cell r="G538" t="str">
            <v>רכב קב' 2</v>
          </cell>
          <cell r="H538">
            <v>980</v>
          </cell>
          <cell r="I538">
            <v>0</v>
          </cell>
          <cell r="J538" t="str">
            <v>מו"פ</v>
          </cell>
        </row>
        <row r="539">
          <cell r="A539" t="str">
            <v>רד סי אופטיקל נטוורק</v>
          </cell>
          <cell r="B539">
            <v>2004</v>
          </cell>
          <cell r="C539">
            <v>24</v>
          </cell>
          <cell r="D539" t="str">
            <v>בגנו יצחק</v>
          </cell>
          <cell r="E539">
            <v>8</v>
          </cell>
          <cell r="F539">
            <v>91</v>
          </cell>
          <cell r="G539" t="str">
            <v>זק.השתלמות</v>
          </cell>
          <cell r="H539">
            <v>633.29</v>
          </cell>
          <cell r="I539">
            <v>0</v>
          </cell>
          <cell r="J539" t="str">
            <v>מו"פ</v>
          </cell>
        </row>
        <row r="540">
          <cell r="A540" t="str">
            <v>רד סי אופטיקל נטוורק</v>
          </cell>
          <cell r="B540">
            <v>2004</v>
          </cell>
          <cell r="C540">
            <v>24</v>
          </cell>
          <cell r="D540" t="str">
            <v>בגנו יצחק</v>
          </cell>
          <cell r="E540">
            <v>9</v>
          </cell>
          <cell r="F540">
            <v>22</v>
          </cell>
          <cell r="G540" t="str">
            <v>שווי מתנות</v>
          </cell>
          <cell r="H540">
            <v>459.25</v>
          </cell>
          <cell r="I540">
            <v>0</v>
          </cell>
          <cell r="J540" t="str">
            <v>מו"פ</v>
          </cell>
        </row>
        <row r="541">
          <cell r="A541" t="str">
            <v>רד סי אופטיקל נטוורק</v>
          </cell>
          <cell r="B541">
            <v>2004</v>
          </cell>
          <cell r="C541">
            <v>24</v>
          </cell>
          <cell r="D541" t="str">
            <v>בגנו יצחק</v>
          </cell>
          <cell r="E541">
            <v>9</v>
          </cell>
          <cell r="F541">
            <v>24</v>
          </cell>
          <cell r="G541" t="str">
            <v>שוויארוחות</v>
          </cell>
          <cell r="H541">
            <v>378</v>
          </cell>
          <cell r="I541">
            <v>18</v>
          </cell>
          <cell r="J541" t="str">
            <v>מו"פ</v>
          </cell>
        </row>
        <row r="542">
          <cell r="A542" t="str">
            <v>רד סי אופטיקל נטוורק</v>
          </cell>
          <cell r="B542">
            <v>2004</v>
          </cell>
          <cell r="C542">
            <v>24</v>
          </cell>
          <cell r="D542" t="str">
            <v>בגנו יצחק</v>
          </cell>
          <cell r="E542">
            <v>9</v>
          </cell>
          <cell r="F542">
            <v>40</v>
          </cell>
          <cell r="G542" t="str">
            <v>רכב קב' 2</v>
          </cell>
          <cell r="H542">
            <v>980</v>
          </cell>
          <cell r="I542">
            <v>0</v>
          </cell>
          <cell r="J542" t="str">
            <v>מו"פ</v>
          </cell>
        </row>
        <row r="543">
          <cell r="A543" t="str">
            <v>רד סי אופטיקל נטוורק</v>
          </cell>
          <cell r="B543">
            <v>2004</v>
          </cell>
          <cell r="C543">
            <v>24</v>
          </cell>
          <cell r="D543" t="str">
            <v>בגנו יצחק</v>
          </cell>
          <cell r="E543">
            <v>9</v>
          </cell>
          <cell r="F543">
            <v>91</v>
          </cell>
          <cell r="G543" t="str">
            <v>זק.השתלמות</v>
          </cell>
          <cell r="H543">
            <v>633.29</v>
          </cell>
          <cell r="I543">
            <v>0</v>
          </cell>
          <cell r="J543" t="str">
            <v>מו"פ</v>
          </cell>
        </row>
        <row r="544">
          <cell r="A544" t="str">
            <v>רד סי אופטיקל נטוורק</v>
          </cell>
          <cell r="B544">
            <v>2004</v>
          </cell>
          <cell r="C544">
            <v>24</v>
          </cell>
          <cell r="D544" t="str">
            <v>בגנו יצחק</v>
          </cell>
          <cell r="E544">
            <v>10</v>
          </cell>
          <cell r="F544">
            <v>24</v>
          </cell>
          <cell r="G544" t="str">
            <v>שוויארוחות</v>
          </cell>
          <cell r="H544">
            <v>399</v>
          </cell>
          <cell r="I544">
            <v>19</v>
          </cell>
          <cell r="J544" t="str">
            <v>מו"פ</v>
          </cell>
        </row>
        <row r="545">
          <cell r="A545" t="str">
            <v>רד סי אופטיקל נטוורק</v>
          </cell>
          <cell r="B545">
            <v>2004</v>
          </cell>
          <cell r="C545">
            <v>24</v>
          </cell>
          <cell r="D545" t="str">
            <v>בגנו יצחק</v>
          </cell>
          <cell r="E545">
            <v>10</v>
          </cell>
          <cell r="F545">
            <v>40</v>
          </cell>
          <cell r="G545" t="str">
            <v>רכב קב' 2</v>
          </cell>
          <cell r="H545">
            <v>980</v>
          </cell>
          <cell r="I545">
            <v>0</v>
          </cell>
          <cell r="J545" t="str">
            <v>מו"פ</v>
          </cell>
        </row>
        <row r="546">
          <cell r="A546" t="str">
            <v>רד סי אופטיקל נטוורק</v>
          </cell>
          <cell r="B546">
            <v>2004</v>
          </cell>
          <cell r="C546">
            <v>24</v>
          </cell>
          <cell r="D546" t="str">
            <v>בגנו יצחק</v>
          </cell>
          <cell r="E546">
            <v>10</v>
          </cell>
          <cell r="F546">
            <v>91</v>
          </cell>
          <cell r="G546" t="str">
            <v>זק.השתלמות</v>
          </cell>
          <cell r="H546">
            <v>633.29</v>
          </cell>
          <cell r="I546">
            <v>0</v>
          </cell>
          <cell r="J546" t="str">
            <v>מו"פ</v>
          </cell>
        </row>
        <row r="547">
          <cell r="A547" t="str">
            <v>רד סי אופטיקל נטוורק</v>
          </cell>
          <cell r="B547">
            <v>2004</v>
          </cell>
          <cell r="C547">
            <v>24</v>
          </cell>
          <cell r="D547" t="str">
            <v>בגנו יצחק</v>
          </cell>
          <cell r="E547">
            <v>11</v>
          </cell>
          <cell r="F547">
            <v>24</v>
          </cell>
          <cell r="G547" t="str">
            <v>שוויארוחות</v>
          </cell>
          <cell r="H547">
            <v>441</v>
          </cell>
          <cell r="I547">
            <v>21</v>
          </cell>
          <cell r="J547" t="str">
            <v>מו"פ</v>
          </cell>
        </row>
        <row r="548">
          <cell r="A548" t="str">
            <v>רד סי אופטיקל נטוורק</v>
          </cell>
          <cell r="B548">
            <v>2004</v>
          </cell>
          <cell r="C548">
            <v>24</v>
          </cell>
          <cell r="D548" t="str">
            <v>בגנו יצחק</v>
          </cell>
          <cell r="E548">
            <v>11</v>
          </cell>
          <cell r="F548">
            <v>40</v>
          </cell>
          <cell r="G548" t="str">
            <v>רכב קב' 2</v>
          </cell>
          <cell r="H548">
            <v>980</v>
          </cell>
          <cell r="I548">
            <v>0</v>
          </cell>
          <cell r="J548" t="str">
            <v>מו"פ</v>
          </cell>
        </row>
        <row r="549">
          <cell r="A549" t="str">
            <v>רד סי אופטיקל נטוורק</v>
          </cell>
          <cell r="B549">
            <v>2004</v>
          </cell>
          <cell r="C549">
            <v>24</v>
          </cell>
          <cell r="D549" t="str">
            <v>בגנו יצחק</v>
          </cell>
          <cell r="E549">
            <v>11</v>
          </cell>
          <cell r="F549">
            <v>91</v>
          </cell>
          <cell r="G549" t="str">
            <v>זק.השתלמות</v>
          </cell>
          <cell r="H549">
            <v>633.29</v>
          </cell>
          <cell r="I549">
            <v>0</v>
          </cell>
          <cell r="J549" t="str">
            <v>מו"פ</v>
          </cell>
        </row>
        <row r="550">
          <cell r="A550" t="str">
            <v>רד סי אופטיקל נטוורק</v>
          </cell>
          <cell r="B550">
            <v>2004</v>
          </cell>
          <cell r="C550">
            <v>24</v>
          </cell>
          <cell r="D550" t="str">
            <v>בגנו יצחק</v>
          </cell>
          <cell r="E550">
            <v>12</v>
          </cell>
          <cell r="F550">
            <v>22</v>
          </cell>
          <cell r="G550" t="str">
            <v>שווי מתנות</v>
          </cell>
          <cell r="H550">
            <v>0</v>
          </cell>
          <cell r="I550">
            <v>0</v>
          </cell>
          <cell r="J550" t="str">
            <v>מו"פ</v>
          </cell>
        </row>
        <row r="551">
          <cell r="A551" t="str">
            <v>רד סי אופטיקל נטוורק</v>
          </cell>
          <cell r="B551">
            <v>2004</v>
          </cell>
          <cell r="C551">
            <v>24</v>
          </cell>
          <cell r="D551" t="str">
            <v>בגנו יצחק</v>
          </cell>
          <cell r="E551">
            <v>12</v>
          </cell>
          <cell r="F551">
            <v>24</v>
          </cell>
          <cell r="G551" t="str">
            <v>שוויארוחות</v>
          </cell>
          <cell r="H551">
            <v>462</v>
          </cell>
          <cell r="I551">
            <v>22</v>
          </cell>
          <cell r="J551" t="str">
            <v>מו"פ</v>
          </cell>
        </row>
        <row r="552">
          <cell r="A552" t="str">
            <v>רד סי אופטיקל נטוורק</v>
          </cell>
          <cell r="B552">
            <v>2004</v>
          </cell>
          <cell r="C552">
            <v>24</v>
          </cell>
          <cell r="D552" t="str">
            <v>בגנו יצחק</v>
          </cell>
          <cell r="E552">
            <v>12</v>
          </cell>
          <cell r="F552">
            <v>40</v>
          </cell>
          <cell r="G552" t="str">
            <v>רכב קב' 2</v>
          </cell>
          <cell r="H552">
            <v>980</v>
          </cell>
          <cell r="I552">
            <v>0</v>
          </cell>
          <cell r="J552" t="str">
            <v>מו"פ</v>
          </cell>
        </row>
        <row r="553">
          <cell r="A553" t="str">
            <v>רד סי אופטיקל נטוורק</v>
          </cell>
          <cell r="B553">
            <v>2004</v>
          </cell>
          <cell r="C553">
            <v>24</v>
          </cell>
          <cell r="D553" t="str">
            <v>בגנו יצחק</v>
          </cell>
          <cell r="E553">
            <v>12</v>
          </cell>
          <cell r="F553">
            <v>91</v>
          </cell>
          <cell r="G553" t="str">
            <v>זק.השתלמות</v>
          </cell>
          <cell r="H553">
            <v>633.29</v>
          </cell>
          <cell r="I553">
            <v>0</v>
          </cell>
          <cell r="J553" t="str">
            <v>מו"פ</v>
          </cell>
        </row>
        <row r="554">
          <cell r="A554" t="str">
            <v>רד סי אופטיקל נטוורק</v>
          </cell>
          <cell r="B554">
            <v>2004</v>
          </cell>
          <cell r="C554">
            <v>25</v>
          </cell>
          <cell r="D554" t="str">
            <v>גלוקמן עמיר</v>
          </cell>
          <cell r="E554">
            <v>1</v>
          </cell>
          <cell r="F554">
            <v>24</v>
          </cell>
          <cell r="G554" t="str">
            <v>שוויארוחות</v>
          </cell>
          <cell r="H554">
            <v>450</v>
          </cell>
          <cell r="I554">
            <v>0</v>
          </cell>
          <cell r="J554" t="str">
            <v>תפעול</v>
          </cell>
        </row>
        <row r="555">
          <cell r="A555" t="str">
            <v>רד סי אופטיקל נטוורק</v>
          </cell>
          <cell r="B555">
            <v>2004</v>
          </cell>
          <cell r="C555">
            <v>25</v>
          </cell>
          <cell r="D555" t="str">
            <v>גלוקמן עמיר</v>
          </cell>
          <cell r="E555">
            <v>1</v>
          </cell>
          <cell r="F555">
            <v>40</v>
          </cell>
          <cell r="G555" t="str">
            <v>רכב קב' 2</v>
          </cell>
          <cell r="H555">
            <v>980</v>
          </cell>
          <cell r="I555">
            <v>0</v>
          </cell>
          <cell r="J555" t="str">
            <v>תפעול</v>
          </cell>
        </row>
        <row r="556">
          <cell r="A556" t="str">
            <v>רד סי אופטיקל נטוורק</v>
          </cell>
          <cell r="B556">
            <v>2004</v>
          </cell>
          <cell r="C556">
            <v>25</v>
          </cell>
          <cell r="D556" t="str">
            <v>גלוקמן עמיר</v>
          </cell>
          <cell r="E556">
            <v>2</v>
          </cell>
          <cell r="F556">
            <v>24</v>
          </cell>
          <cell r="G556" t="str">
            <v>שוויארוחות</v>
          </cell>
          <cell r="H556">
            <v>342</v>
          </cell>
          <cell r="I556">
            <v>0.76</v>
          </cell>
          <cell r="J556" t="str">
            <v>תפעול</v>
          </cell>
        </row>
        <row r="557">
          <cell r="A557" t="str">
            <v>רד סי אופטיקל נטוורק</v>
          </cell>
          <cell r="B557">
            <v>2004</v>
          </cell>
          <cell r="C557">
            <v>25</v>
          </cell>
          <cell r="D557" t="str">
            <v>גלוקמן עמיר</v>
          </cell>
          <cell r="E557">
            <v>2</v>
          </cell>
          <cell r="F557">
            <v>40</v>
          </cell>
          <cell r="G557" t="str">
            <v>רכב קב' 2</v>
          </cell>
          <cell r="H557">
            <v>980</v>
          </cell>
          <cell r="I557">
            <v>0</v>
          </cell>
          <cell r="J557" t="str">
            <v>תפעול</v>
          </cell>
        </row>
        <row r="558">
          <cell r="A558" t="str">
            <v>רד סי אופטיקל נטוורק</v>
          </cell>
          <cell r="B558">
            <v>2004</v>
          </cell>
          <cell r="C558">
            <v>25</v>
          </cell>
          <cell r="D558" t="str">
            <v>גלוקמן עמיר</v>
          </cell>
          <cell r="E558">
            <v>3</v>
          </cell>
          <cell r="F558">
            <v>22</v>
          </cell>
          <cell r="G558" t="str">
            <v>שווי מתנות</v>
          </cell>
          <cell r="H558">
            <v>186.25</v>
          </cell>
          <cell r="I558">
            <v>0</v>
          </cell>
          <cell r="J558" t="str">
            <v>תפעול</v>
          </cell>
        </row>
        <row r="559">
          <cell r="A559" t="str">
            <v>רד סי אופטיקל נטוורק</v>
          </cell>
          <cell r="B559">
            <v>2004</v>
          </cell>
          <cell r="C559">
            <v>25</v>
          </cell>
          <cell r="D559" t="str">
            <v>גלוקמן עמיר</v>
          </cell>
          <cell r="E559">
            <v>3</v>
          </cell>
          <cell r="F559">
            <v>24</v>
          </cell>
          <cell r="G559" t="str">
            <v>שוויארוחות</v>
          </cell>
          <cell r="H559">
            <v>450</v>
          </cell>
          <cell r="I559">
            <v>1</v>
          </cell>
          <cell r="J559" t="str">
            <v>תפעול</v>
          </cell>
        </row>
        <row r="560">
          <cell r="A560" t="str">
            <v>רד סי אופטיקל נטוורק</v>
          </cell>
          <cell r="B560">
            <v>2004</v>
          </cell>
          <cell r="C560">
            <v>25</v>
          </cell>
          <cell r="D560" t="str">
            <v>גלוקמן עמיר</v>
          </cell>
          <cell r="E560">
            <v>3</v>
          </cell>
          <cell r="F560">
            <v>40</v>
          </cell>
          <cell r="G560" t="str">
            <v>רכב קב' 2</v>
          </cell>
          <cell r="H560">
            <v>980</v>
          </cell>
          <cell r="I560">
            <v>0</v>
          </cell>
          <cell r="J560" t="str">
            <v>תפעול</v>
          </cell>
        </row>
        <row r="561">
          <cell r="A561" t="str">
            <v>רד סי אופטיקל נטוורק</v>
          </cell>
          <cell r="B561">
            <v>2004</v>
          </cell>
          <cell r="C561">
            <v>25</v>
          </cell>
          <cell r="D561" t="str">
            <v>גלוקמן עמיר</v>
          </cell>
          <cell r="E561">
            <v>4</v>
          </cell>
          <cell r="F561">
            <v>24</v>
          </cell>
          <cell r="G561" t="str">
            <v>שוויארוחות</v>
          </cell>
          <cell r="H561">
            <v>450</v>
          </cell>
          <cell r="I561">
            <v>1</v>
          </cell>
          <cell r="J561" t="str">
            <v>תפעול</v>
          </cell>
        </row>
        <row r="562">
          <cell r="A562" t="str">
            <v>רד סי אופטיקל נטוורק</v>
          </cell>
          <cell r="B562">
            <v>2004</v>
          </cell>
          <cell r="C562">
            <v>25</v>
          </cell>
          <cell r="D562" t="str">
            <v>גלוקמן עמיר</v>
          </cell>
          <cell r="E562">
            <v>4</v>
          </cell>
          <cell r="F562">
            <v>40</v>
          </cell>
          <cell r="G562" t="str">
            <v>רכב קב' 2</v>
          </cell>
          <cell r="H562">
            <v>980</v>
          </cell>
          <cell r="I562">
            <v>0</v>
          </cell>
          <cell r="J562" t="str">
            <v>תפעול</v>
          </cell>
        </row>
        <row r="563">
          <cell r="A563" t="str">
            <v>רד סי אופטיקל נטוורק</v>
          </cell>
          <cell r="B563">
            <v>2004</v>
          </cell>
          <cell r="C563">
            <v>25</v>
          </cell>
          <cell r="D563" t="str">
            <v>גלוקמן עמיר</v>
          </cell>
          <cell r="E563">
            <v>5</v>
          </cell>
          <cell r="F563">
            <v>24</v>
          </cell>
          <cell r="G563" t="str">
            <v>שוויארוחות</v>
          </cell>
          <cell r="H563">
            <v>450</v>
          </cell>
          <cell r="I563">
            <v>1</v>
          </cell>
          <cell r="J563" t="str">
            <v>תפעול</v>
          </cell>
        </row>
        <row r="564">
          <cell r="A564" t="str">
            <v>רד סי אופטיקל נטוורק</v>
          </cell>
          <cell r="B564">
            <v>2004</v>
          </cell>
          <cell r="C564">
            <v>25</v>
          </cell>
          <cell r="D564" t="str">
            <v>גלוקמן עמיר</v>
          </cell>
          <cell r="E564">
            <v>5</v>
          </cell>
          <cell r="F564">
            <v>40</v>
          </cell>
          <cell r="G564" t="str">
            <v>רכב קב' 2</v>
          </cell>
          <cell r="H564">
            <v>980</v>
          </cell>
          <cell r="I564">
            <v>0</v>
          </cell>
          <cell r="J564" t="str">
            <v>תפעול</v>
          </cell>
        </row>
        <row r="565">
          <cell r="A565" t="str">
            <v>רד סי אופטיקל נטוורק</v>
          </cell>
          <cell r="B565">
            <v>2004</v>
          </cell>
          <cell r="C565">
            <v>25</v>
          </cell>
          <cell r="D565" t="str">
            <v>גלוקמן עמיר</v>
          </cell>
          <cell r="E565">
            <v>6</v>
          </cell>
          <cell r="F565">
            <v>24</v>
          </cell>
          <cell r="G565" t="str">
            <v>שוויארוחות</v>
          </cell>
          <cell r="H565">
            <v>450</v>
          </cell>
          <cell r="I565">
            <v>1</v>
          </cell>
          <cell r="J565" t="str">
            <v>תפעול</v>
          </cell>
        </row>
        <row r="566">
          <cell r="A566" t="str">
            <v>רד סי אופטיקל נטוורק</v>
          </cell>
          <cell r="B566">
            <v>2004</v>
          </cell>
          <cell r="C566">
            <v>25</v>
          </cell>
          <cell r="D566" t="str">
            <v>גלוקמן עמיר</v>
          </cell>
          <cell r="E566">
            <v>6</v>
          </cell>
          <cell r="F566">
            <v>40</v>
          </cell>
          <cell r="G566" t="str">
            <v>רכב קב' 2</v>
          </cell>
          <cell r="H566">
            <v>980</v>
          </cell>
          <cell r="I566">
            <v>0</v>
          </cell>
          <cell r="J566" t="str">
            <v>תפעול</v>
          </cell>
        </row>
        <row r="567">
          <cell r="A567" t="str">
            <v>רד סי אופטיקל נטוורק</v>
          </cell>
          <cell r="B567">
            <v>2004</v>
          </cell>
          <cell r="C567">
            <v>25</v>
          </cell>
          <cell r="D567" t="str">
            <v>גלוקמן עמיר</v>
          </cell>
          <cell r="E567">
            <v>7</v>
          </cell>
          <cell r="F567">
            <v>24</v>
          </cell>
          <cell r="G567" t="str">
            <v>שוויארוחות</v>
          </cell>
          <cell r="H567">
            <v>450</v>
          </cell>
          <cell r="I567">
            <v>1</v>
          </cell>
          <cell r="J567" t="str">
            <v>תפעול</v>
          </cell>
        </row>
        <row r="568">
          <cell r="A568" t="str">
            <v>רד סי אופטיקל נטוורק</v>
          </cell>
          <cell r="B568">
            <v>2004</v>
          </cell>
          <cell r="C568">
            <v>25</v>
          </cell>
          <cell r="D568" t="str">
            <v>גלוקמן עמיר</v>
          </cell>
          <cell r="E568">
            <v>7</v>
          </cell>
          <cell r="F568">
            <v>40</v>
          </cell>
          <cell r="G568" t="str">
            <v>רכב קב' 2</v>
          </cell>
          <cell r="H568">
            <v>980</v>
          </cell>
          <cell r="I568">
            <v>0</v>
          </cell>
          <cell r="J568" t="str">
            <v>תפעול</v>
          </cell>
        </row>
        <row r="569">
          <cell r="A569" t="str">
            <v>רד סי אופטיקל נטוורק</v>
          </cell>
          <cell r="B569">
            <v>2004</v>
          </cell>
          <cell r="C569">
            <v>25</v>
          </cell>
          <cell r="D569" t="str">
            <v>גלוקמן עמיר</v>
          </cell>
          <cell r="E569">
            <v>7</v>
          </cell>
          <cell r="F569">
            <v>47</v>
          </cell>
          <cell r="G569" t="str">
            <v>שווי פלא</v>
          </cell>
          <cell r="H569">
            <v>595</v>
          </cell>
          <cell r="I569">
            <v>7</v>
          </cell>
          <cell r="J569" t="str">
            <v>תפעול</v>
          </cell>
        </row>
        <row r="570">
          <cell r="A570" t="str">
            <v>רד סי אופטיקל נטוורק</v>
          </cell>
          <cell r="B570">
            <v>2004</v>
          </cell>
          <cell r="C570">
            <v>25</v>
          </cell>
          <cell r="D570" t="str">
            <v>גלוקמן עמיר</v>
          </cell>
          <cell r="E570">
            <v>8</v>
          </cell>
          <cell r="F570">
            <v>24</v>
          </cell>
          <cell r="G570" t="str">
            <v>שוויארוחות</v>
          </cell>
          <cell r="H570">
            <v>483</v>
          </cell>
          <cell r="I570">
            <v>23</v>
          </cell>
          <cell r="J570" t="str">
            <v>תפעול</v>
          </cell>
        </row>
        <row r="571">
          <cell r="A571" t="str">
            <v>רד סי אופטיקל נטוורק</v>
          </cell>
          <cell r="B571">
            <v>2004</v>
          </cell>
          <cell r="C571">
            <v>25</v>
          </cell>
          <cell r="D571" t="str">
            <v>גלוקמן עמיר</v>
          </cell>
          <cell r="E571">
            <v>8</v>
          </cell>
          <cell r="F571">
            <v>40</v>
          </cell>
          <cell r="G571" t="str">
            <v>רכב קב' 2</v>
          </cell>
          <cell r="H571">
            <v>980</v>
          </cell>
          <cell r="I571">
            <v>0</v>
          </cell>
          <cell r="J571" t="str">
            <v>תפעול</v>
          </cell>
        </row>
        <row r="572">
          <cell r="A572" t="str">
            <v>רד סי אופטיקל נטוורק</v>
          </cell>
          <cell r="B572">
            <v>2004</v>
          </cell>
          <cell r="C572">
            <v>25</v>
          </cell>
          <cell r="D572" t="str">
            <v>גלוקמן עמיר</v>
          </cell>
          <cell r="E572">
            <v>8</v>
          </cell>
          <cell r="F572">
            <v>47</v>
          </cell>
          <cell r="G572" t="str">
            <v>שווי פלא</v>
          </cell>
          <cell r="H572">
            <v>85</v>
          </cell>
          <cell r="I572">
            <v>1</v>
          </cell>
          <cell r="J572" t="str">
            <v>תפעול</v>
          </cell>
        </row>
        <row r="573">
          <cell r="A573" t="str">
            <v>רד סי אופטיקל נטוורק</v>
          </cell>
          <cell r="B573">
            <v>2004</v>
          </cell>
          <cell r="C573">
            <v>25</v>
          </cell>
          <cell r="D573" t="str">
            <v>גלוקמן עמיר</v>
          </cell>
          <cell r="E573">
            <v>9</v>
          </cell>
          <cell r="F573">
            <v>22</v>
          </cell>
          <cell r="G573" t="str">
            <v>שווי מתנות</v>
          </cell>
          <cell r="H573">
            <v>459.25</v>
          </cell>
          <cell r="I573">
            <v>0</v>
          </cell>
          <cell r="J573" t="str">
            <v>תפעול</v>
          </cell>
        </row>
        <row r="574">
          <cell r="A574" t="str">
            <v>רד סי אופטיקל נטוורק</v>
          </cell>
          <cell r="B574">
            <v>2004</v>
          </cell>
          <cell r="C574">
            <v>25</v>
          </cell>
          <cell r="D574" t="str">
            <v>גלוקמן עמיר</v>
          </cell>
          <cell r="E574">
            <v>9</v>
          </cell>
          <cell r="F574">
            <v>24</v>
          </cell>
          <cell r="G574" t="str">
            <v>שוויארוחות</v>
          </cell>
          <cell r="H574">
            <v>378</v>
          </cell>
          <cell r="I574">
            <v>18</v>
          </cell>
          <cell r="J574" t="str">
            <v>תפעול</v>
          </cell>
        </row>
        <row r="575">
          <cell r="A575" t="str">
            <v>רד סי אופטיקל נטוורק</v>
          </cell>
          <cell r="B575">
            <v>2004</v>
          </cell>
          <cell r="C575">
            <v>25</v>
          </cell>
          <cell r="D575" t="str">
            <v>גלוקמן עמיר</v>
          </cell>
          <cell r="E575">
            <v>9</v>
          </cell>
          <cell r="F575">
            <v>40</v>
          </cell>
          <cell r="G575" t="str">
            <v>רכב קב' 2</v>
          </cell>
          <cell r="H575">
            <v>980</v>
          </cell>
          <cell r="I575">
            <v>0</v>
          </cell>
          <cell r="J575" t="str">
            <v>תפעול</v>
          </cell>
        </row>
        <row r="576">
          <cell r="A576" t="str">
            <v>רד סי אופטיקל נטוורק</v>
          </cell>
          <cell r="B576">
            <v>2004</v>
          </cell>
          <cell r="C576">
            <v>25</v>
          </cell>
          <cell r="D576" t="str">
            <v>גלוקמן עמיר</v>
          </cell>
          <cell r="E576">
            <v>9</v>
          </cell>
          <cell r="F576">
            <v>47</v>
          </cell>
          <cell r="G576" t="str">
            <v>שווי פלא</v>
          </cell>
          <cell r="H576">
            <v>85</v>
          </cell>
          <cell r="I576">
            <v>0</v>
          </cell>
          <cell r="J576" t="str">
            <v>תפעול</v>
          </cell>
        </row>
        <row r="577">
          <cell r="A577" t="str">
            <v>רד סי אופטיקל נטוורק</v>
          </cell>
          <cell r="B577">
            <v>2004</v>
          </cell>
          <cell r="C577">
            <v>25</v>
          </cell>
          <cell r="D577" t="str">
            <v>גלוקמן עמיר</v>
          </cell>
          <cell r="E577">
            <v>10</v>
          </cell>
          <cell r="F577">
            <v>24</v>
          </cell>
          <cell r="G577" t="str">
            <v>שוויארוחות</v>
          </cell>
          <cell r="H577">
            <v>399</v>
          </cell>
          <cell r="I577">
            <v>19</v>
          </cell>
          <cell r="J577" t="str">
            <v>תפעול</v>
          </cell>
        </row>
        <row r="578">
          <cell r="A578" t="str">
            <v>רד סי אופטיקל נטוורק</v>
          </cell>
          <cell r="B578">
            <v>2004</v>
          </cell>
          <cell r="C578">
            <v>25</v>
          </cell>
          <cell r="D578" t="str">
            <v>גלוקמן עמיר</v>
          </cell>
          <cell r="E578">
            <v>10</v>
          </cell>
          <cell r="F578">
            <v>40</v>
          </cell>
          <cell r="G578" t="str">
            <v>רכב קב' 2</v>
          </cell>
          <cell r="H578">
            <v>980</v>
          </cell>
          <cell r="I578">
            <v>0</v>
          </cell>
          <cell r="J578" t="str">
            <v>תפעול</v>
          </cell>
        </row>
        <row r="579">
          <cell r="A579" t="str">
            <v>רד סי אופטיקל נטוורק</v>
          </cell>
          <cell r="B579">
            <v>2004</v>
          </cell>
          <cell r="C579">
            <v>25</v>
          </cell>
          <cell r="D579" t="str">
            <v>גלוקמן עמיר</v>
          </cell>
          <cell r="E579">
            <v>10</v>
          </cell>
          <cell r="F579">
            <v>47</v>
          </cell>
          <cell r="G579" t="str">
            <v>שווי פלא</v>
          </cell>
          <cell r="H579">
            <v>85</v>
          </cell>
          <cell r="I579">
            <v>0</v>
          </cell>
          <cell r="J579" t="str">
            <v>תפעול</v>
          </cell>
        </row>
        <row r="580">
          <cell r="A580" t="str">
            <v>רד סי אופטיקל נטוורק</v>
          </cell>
          <cell r="B580">
            <v>2004</v>
          </cell>
          <cell r="C580">
            <v>27</v>
          </cell>
          <cell r="D580" t="str">
            <v>פיליבה יצחק</v>
          </cell>
          <cell r="E580">
            <v>1</v>
          </cell>
          <cell r="F580">
            <v>24</v>
          </cell>
          <cell r="G580" t="str">
            <v>שוויארוחות</v>
          </cell>
          <cell r="H580">
            <v>450</v>
          </cell>
          <cell r="I580">
            <v>0</v>
          </cell>
          <cell r="J580" t="str">
            <v>מו"פ</v>
          </cell>
        </row>
        <row r="581">
          <cell r="A581" t="str">
            <v>רד סי אופטיקל נטוורק</v>
          </cell>
          <cell r="B581">
            <v>2004</v>
          </cell>
          <cell r="C581">
            <v>27</v>
          </cell>
          <cell r="D581" t="str">
            <v>פיליבה יצחק</v>
          </cell>
          <cell r="E581">
            <v>1</v>
          </cell>
          <cell r="F581">
            <v>40</v>
          </cell>
          <cell r="G581" t="str">
            <v>רכב קב' 2</v>
          </cell>
          <cell r="H581">
            <v>980</v>
          </cell>
          <cell r="I581">
            <v>0</v>
          </cell>
          <cell r="J581" t="str">
            <v>מו"פ</v>
          </cell>
        </row>
        <row r="582">
          <cell r="A582" t="str">
            <v>רד סי אופטיקל נטוורק</v>
          </cell>
          <cell r="B582">
            <v>2004</v>
          </cell>
          <cell r="C582">
            <v>27</v>
          </cell>
          <cell r="D582" t="str">
            <v>פיליבה יצחק</v>
          </cell>
          <cell r="E582">
            <v>1</v>
          </cell>
          <cell r="F582">
            <v>91</v>
          </cell>
          <cell r="G582" t="str">
            <v>זק.השתלמות</v>
          </cell>
          <cell r="H582">
            <v>206.69</v>
          </cell>
          <cell r="I582">
            <v>0</v>
          </cell>
          <cell r="J582" t="str">
            <v>מו"פ</v>
          </cell>
        </row>
        <row r="583">
          <cell r="A583" t="str">
            <v>רד סי אופטיקל נטוורק</v>
          </cell>
          <cell r="B583">
            <v>2004</v>
          </cell>
          <cell r="C583">
            <v>27</v>
          </cell>
          <cell r="D583" t="str">
            <v>פיליבה יצחק</v>
          </cell>
          <cell r="E583">
            <v>2</v>
          </cell>
          <cell r="F583">
            <v>24</v>
          </cell>
          <cell r="G583" t="str">
            <v>שוויארוחות</v>
          </cell>
          <cell r="H583">
            <v>450</v>
          </cell>
          <cell r="I583">
            <v>0</v>
          </cell>
          <cell r="J583" t="str">
            <v>מו"פ</v>
          </cell>
        </row>
        <row r="584">
          <cell r="A584" t="str">
            <v>רד סי אופטיקל נטוורק</v>
          </cell>
          <cell r="B584">
            <v>2004</v>
          </cell>
          <cell r="C584">
            <v>27</v>
          </cell>
          <cell r="D584" t="str">
            <v>פיליבה יצחק</v>
          </cell>
          <cell r="E584">
            <v>2</v>
          </cell>
          <cell r="F584">
            <v>40</v>
          </cell>
          <cell r="G584" t="str">
            <v>רכב קב' 2</v>
          </cell>
          <cell r="H584">
            <v>980</v>
          </cell>
          <cell r="I584">
            <v>0</v>
          </cell>
          <cell r="J584" t="str">
            <v>מו"פ</v>
          </cell>
        </row>
        <row r="585">
          <cell r="A585" t="str">
            <v>רד סי אופטיקל נטוורק</v>
          </cell>
          <cell r="B585">
            <v>2004</v>
          </cell>
          <cell r="C585">
            <v>27</v>
          </cell>
          <cell r="D585" t="str">
            <v>פיליבה יצחק</v>
          </cell>
          <cell r="E585">
            <v>2</v>
          </cell>
          <cell r="F585">
            <v>91</v>
          </cell>
          <cell r="G585" t="str">
            <v>זק.השתלמות</v>
          </cell>
          <cell r="H585">
            <v>206.69</v>
          </cell>
          <cell r="I585">
            <v>0</v>
          </cell>
          <cell r="J585" t="str">
            <v>מו"פ</v>
          </cell>
        </row>
        <row r="586">
          <cell r="A586" t="str">
            <v>רד סי אופטיקל נטוורק</v>
          </cell>
          <cell r="B586">
            <v>2004</v>
          </cell>
          <cell r="C586">
            <v>27</v>
          </cell>
          <cell r="D586" t="str">
            <v>פיליבה יצחק</v>
          </cell>
          <cell r="E586">
            <v>3</v>
          </cell>
          <cell r="F586">
            <v>22</v>
          </cell>
          <cell r="G586" t="str">
            <v>שווי מתנות</v>
          </cell>
          <cell r="H586">
            <v>186.25</v>
          </cell>
          <cell r="I586">
            <v>0</v>
          </cell>
          <cell r="J586" t="str">
            <v>מו"פ</v>
          </cell>
        </row>
        <row r="587">
          <cell r="A587" t="str">
            <v>רד סי אופטיקל נטוורק</v>
          </cell>
          <cell r="B587">
            <v>2004</v>
          </cell>
          <cell r="C587">
            <v>27</v>
          </cell>
          <cell r="D587" t="str">
            <v>פיליבה יצחק</v>
          </cell>
          <cell r="E587">
            <v>3</v>
          </cell>
          <cell r="F587">
            <v>24</v>
          </cell>
          <cell r="G587" t="str">
            <v>שוויארוחות</v>
          </cell>
          <cell r="H587">
            <v>450</v>
          </cell>
          <cell r="I587">
            <v>0</v>
          </cell>
          <cell r="J587" t="str">
            <v>מו"פ</v>
          </cell>
        </row>
        <row r="588">
          <cell r="A588" t="str">
            <v>רד סי אופטיקל נטוורק</v>
          </cell>
          <cell r="B588">
            <v>2004</v>
          </cell>
          <cell r="C588">
            <v>27</v>
          </cell>
          <cell r="D588" t="str">
            <v>פיליבה יצחק</v>
          </cell>
          <cell r="E588">
            <v>3</v>
          </cell>
          <cell r="F588">
            <v>40</v>
          </cell>
          <cell r="G588" t="str">
            <v>רכב קב' 2</v>
          </cell>
          <cell r="H588">
            <v>980</v>
          </cell>
          <cell r="I588">
            <v>0</v>
          </cell>
          <cell r="J588" t="str">
            <v>מו"פ</v>
          </cell>
        </row>
        <row r="589">
          <cell r="A589" t="str">
            <v>רד סי אופטיקל נטוורק</v>
          </cell>
          <cell r="B589">
            <v>2004</v>
          </cell>
          <cell r="C589">
            <v>27</v>
          </cell>
          <cell r="D589" t="str">
            <v>פיליבה יצחק</v>
          </cell>
          <cell r="E589">
            <v>3</v>
          </cell>
          <cell r="F589">
            <v>91</v>
          </cell>
          <cell r="G589" t="str">
            <v>זק.השתלמות</v>
          </cell>
          <cell r="H589">
            <v>183.29</v>
          </cell>
          <cell r="I589">
            <v>0</v>
          </cell>
          <cell r="J589" t="str">
            <v>מו"פ</v>
          </cell>
        </row>
        <row r="590">
          <cell r="A590" t="str">
            <v>רד סי אופטיקל נטוורק</v>
          </cell>
          <cell r="B590">
            <v>2004</v>
          </cell>
          <cell r="C590">
            <v>27</v>
          </cell>
          <cell r="D590" t="str">
            <v>פיליבה יצחק</v>
          </cell>
          <cell r="E590">
            <v>4</v>
          </cell>
          <cell r="F590">
            <v>24</v>
          </cell>
          <cell r="G590" t="str">
            <v>שוויארוחות</v>
          </cell>
          <cell r="H590">
            <v>450</v>
          </cell>
          <cell r="I590">
            <v>0</v>
          </cell>
          <cell r="J590" t="str">
            <v>מו"פ</v>
          </cell>
        </row>
        <row r="591">
          <cell r="A591" t="str">
            <v>רד סי אופטיקל נטוורק</v>
          </cell>
          <cell r="B591">
            <v>2004</v>
          </cell>
          <cell r="C591">
            <v>27</v>
          </cell>
          <cell r="D591" t="str">
            <v>פיליבה יצחק</v>
          </cell>
          <cell r="E591">
            <v>4</v>
          </cell>
          <cell r="F591">
            <v>40</v>
          </cell>
          <cell r="G591" t="str">
            <v>רכב קב' 2</v>
          </cell>
          <cell r="H591">
            <v>980</v>
          </cell>
          <cell r="I591">
            <v>0</v>
          </cell>
          <cell r="J591" t="str">
            <v>מו"פ</v>
          </cell>
        </row>
        <row r="592">
          <cell r="A592" t="str">
            <v>רד סי אופטיקל נטוורק</v>
          </cell>
          <cell r="B592">
            <v>2004</v>
          </cell>
          <cell r="C592">
            <v>27</v>
          </cell>
          <cell r="D592" t="str">
            <v>פיליבה יצחק</v>
          </cell>
          <cell r="E592">
            <v>4</v>
          </cell>
          <cell r="F592">
            <v>91</v>
          </cell>
          <cell r="G592" t="str">
            <v>זק.השתלמות</v>
          </cell>
          <cell r="H592">
            <v>183.29</v>
          </cell>
          <cell r="I592">
            <v>0</v>
          </cell>
          <cell r="J592" t="str">
            <v>מו"פ</v>
          </cell>
        </row>
        <row r="593">
          <cell r="A593" t="str">
            <v>רד סי אופטיקל נטוורק</v>
          </cell>
          <cell r="B593">
            <v>2004</v>
          </cell>
          <cell r="C593">
            <v>27</v>
          </cell>
          <cell r="D593" t="str">
            <v>פיליבה יצחק</v>
          </cell>
          <cell r="E593">
            <v>5</v>
          </cell>
          <cell r="F593">
            <v>24</v>
          </cell>
          <cell r="G593" t="str">
            <v>שוויארוחות</v>
          </cell>
          <cell r="H593">
            <v>450</v>
          </cell>
          <cell r="I593">
            <v>0</v>
          </cell>
          <cell r="J593" t="str">
            <v>מו"פ</v>
          </cell>
        </row>
        <row r="594">
          <cell r="A594" t="str">
            <v>רד סי אופטיקל נטוורק</v>
          </cell>
          <cell r="B594">
            <v>2004</v>
          </cell>
          <cell r="C594">
            <v>27</v>
          </cell>
          <cell r="D594" t="str">
            <v>פיליבה יצחק</v>
          </cell>
          <cell r="E594">
            <v>5</v>
          </cell>
          <cell r="F594">
            <v>40</v>
          </cell>
          <cell r="G594" t="str">
            <v>רכב קב' 2</v>
          </cell>
          <cell r="H594">
            <v>980</v>
          </cell>
          <cell r="I594">
            <v>0</v>
          </cell>
          <cell r="J594" t="str">
            <v>מו"פ</v>
          </cell>
        </row>
        <row r="595">
          <cell r="A595" t="str">
            <v>רד סי אופטיקל נטוורק</v>
          </cell>
          <cell r="B595">
            <v>2004</v>
          </cell>
          <cell r="C595">
            <v>27</v>
          </cell>
          <cell r="D595" t="str">
            <v>פיליבה יצחק</v>
          </cell>
          <cell r="E595">
            <v>5</v>
          </cell>
          <cell r="F595">
            <v>91</v>
          </cell>
          <cell r="G595" t="str">
            <v>זק.השתלמות</v>
          </cell>
          <cell r="H595">
            <v>183.29</v>
          </cell>
          <cell r="I595">
            <v>0</v>
          </cell>
          <cell r="J595" t="str">
            <v>מו"פ</v>
          </cell>
        </row>
        <row r="596">
          <cell r="A596" t="str">
            <v>רד סי אופטיקל נטוורק</v>
          </cell>
          <cell r="B596">
            <v>2004</v>
          </cell>
          <cell r="C596">
            <v>27</v>
          </cell>
          <cell r="D596" t="str">
            <v>פיליבה יצחק</v>
          </cell>
          <cell r="E596">
            <v>6</v>
          </cell>
          <cell r="F596">
            <v>24</v>
          </cell>
          <cell r="G596" t="str">
            <v>שוויארוחות</v>
          </cell>
          <cell r="H596">
            <v>450</v>
          </cell>
          <cell r="I596">
            <v>0</v>
          </cell>
          <cell r="J596" t="str">
            <v>מו"פ</v>
          </cell>
        </row>
        <row r="597">
          <cell r="A597" t="str">
            <v>רד סי אופטיקל נטוורק</v>
          </cell>
          <cell r="B597">
            <v>2004</v>
          </cell>
          <cell r="C597">
            <v>27</v>
          </cell>
          <cell r="D597" t="str">
            <v>פיליבה יצחק</v>
          </cell>
          <cell r="E597">
            <v>6</v>
          </cell>
          <cell r="F597">
            <v>40</v>
          </cell>
          <cell r="G597" t="str">
            <v>רכב קב' 2</v>
          </cell>
          <cell r="H597">
            <v>980</v>
          </cell>
          <cell r="I597">
            <v>0</v>
          </cell>
          <cell r="J597" t="str">
            <v>מו"פ</v>
          </cell>
        </row>
        <row r="598">
          <cell r="A598" t="str">
            <v>רד סי אופטיקל נטוורק</v>
          </cell>
          <cell r="B598">
            <v>2004</v>
          </cell>
          <cell r="C598">
            <v>27</v>
          </cell>
          <cell r="D598" t="str">
            <v>פיליבה יצחק</v>
          </cell>
          <cell r="E598">
            <v>6</v>
          </cell>
          <cell r="F598">
            <v>91</v>
          </cell>
          <cell r="G598" t="str">
            <v>זק.השתלמות</v>
          </cell>
          <cell r="H598">
            <v>183.29</v>
          </cell>
          <cell r="I598">
            <v>0</v>
          </cell>
          <cell r="J598" t="str">
            <v>מו"פ</v>
          </cell>
        </row>
        <row r="599">
          <cell r="A599" t="str">
            <v>רד סי אופטיקל נטוורק</v>
          </cell>
          <cell r="B599">
            <v>2004</v>
          </cell>
          <cell r="C599">
            <v>27</v>
          </cell>
          <cell r="D599" t="str">
            <v>פיליבה יצחק</v>
          </cell>
          <cell r="E599">
            <v>7</v>
          </cell>
          <cell r="F599">
            <v>24</v>
          </cell>
          <cell r="G599" t="str">
            <v>שוויארוחות</v>
          </cell>
          <cell r="H599">
            <v>450</v>
          </cell>
          <cell r="I599">
            <v>0</v>
          </cell>
          <cell r="J599" t="str">
            <v>מו"פ</v>
          </cell>
        </row>
        <row r="600">
          <cell r="A600" t="str">
            <v>רד סי אופטיקל נטוורק</v>
          </cell>
          <cell r="B600">
            <v>2004</v>
          </cell>
          <cell r="C600">
            <v>27</v>
          </cell>
          <cell r="D600" t="str">
            <v>פיליבה יצחק</v>
          </cell>
          <cell r="E600">
            <v>7</v>
          </cell>
          <cell r="F600">
            <v>40</v>
          </cell>
          <cell r="G600" t="str">
            <v>רכב קב' 2</v>
          </cell>
          <cell r="H600">
            <v>980</v>
          </cell>
          <cell r="I600">
            <v>0</v>
          </cell>
          <cell r="J600" t="str">
            <v>מו"פ</v>
          </cell>
        </row>
        <row r="601">
          <cell r="A601" t="str">
            <v>רד סי אופטיקל נטוורק</v>
          </cell>
          <cell r="B601">
            <v>2004</v>
          </cell>
          <cell r="C601">
            <v>27</v>
          </cell>
          <cell r="D601" t="str">
            <v>פיליבה יצחק</v>
          </cell>
          <cell r="E601">
            <v>7</v>
          </cell>
          <cell r="F601">
            <v>91</v>
          </cell>
          <cell r="G601" t="str">
            <v>זק.השתלמות</v>
          </cell>
          <cell r="H601">
            <v>183.29</v>
          </cell>
          <cell r="I601">
            <v>0</v>
          </cell>
          <cell r="J601" t="str">
            <v>מו"פ</v>
          </cell>
        </row>
        <row r="602">
          <cell r="A602" t="str">
            <v>רד סי אופטיקל נטוורק</v>
          </cell>
          <cell r="B602">
            <v>2004</v>
          </cell>
          <cell r="C602">
            <v>27</v>
          </cell>
          <cell r="D602" t="str">
            <v>פיליבה יצחק</v>
          </cell>
          <cell r="E602">
            <v>8</v>
          </cell>
          <cell r="F602">
            <v>24</v>
          </cell>
          <cell r="G602" t="str">
            <v>שוויארוחות</v>
          </cell>
          <cell r="H602">
            <v>483</v>
          </cell>
          <cell r="I602">
            <v>23</v>
          </cell>
          <cell r="J602" t="str">
            <v>מו"פ</v>
          </cell>
        </row>
        <row r="603">
          <cell r="A603" t="str">
            <v>רד סי אופטיקל נטוורק</v>
          </cell>
          <cell r="B603">
            <v>2004</v>
          </cell>
          <cell r="C603">
            <v>27</v>
          </cell>
          <cell r="D603" t="str">
            <v>פיליבה יצחק</v>
          </cell>
          <cell r="E603">
            <v>8</v>
          </cell>
          <cell r="F603">
            <v>40</v>
          </cell>
          <cell r="G603" t="str">
            <v>רכב קב' 2</v>
          </cell>
          <cell r="H603">
            <v>980</v>
          </cell>
          <cell r="I603">
            <v>0</v>
          </cell>
          <cell r="J603" t="str">
            <v>מו"פ</v>
          </cell>
        </row>
        <row r="604">
          <cell r="A604" t="str">
            <v>רד סי אופטיקל נטוורק</v>
          </cell>
          <cell r="B604">
            <v>2004</v>
          </cell>
          <cell r="C604">
            <v>27</v>
          </cell>
          <cell r="D604" t="str">
            <v>פיליבה יצחק</v>
          </cell>
          <cell r="E604">
            <v>8</v>
          </cell>
          <cell r="F604">
            <v>91</v>
          </cell>
          <cell r="G604" t="str">
            <v>זק.השתלמות</v>
          </cell>
          <cell r="H604">
            <v>183.29</v>
          </cell>
          <cell r="I604">
            <v>0</v>
          </cell>
          <cell r="J604" t="str">
            <v>מו"פ</v>
          </cell>
        </row>
        <row r="605">
          <cell r="A605" t="str">
            <v>רד סי אופטיקל נטוורק</v>
          </cell>
          <cell r="B605">
            <v>2004</v>
          </cell>
          <cell r="C605">
            <v>27</v>
          </cell>
          <cell r="D605" t="str">
            <v>פיליבה יצחק</v>
          </cell>
          <cell r="E605">
            <v>9</v>
          </cell>
          <cell r="F605">
            <v>22</v>
          </cell>
          <cell r="G605" t="str">
            <v>שווי מתנות</v>
          </cell>
          <cell r="H605">
            <v>459.25</v>
          </cell>
          <cell r="I605">
            <v>0</v>
          </cell>
          <cell r="J605" t="str">
            <v>מו"פ</v>
          </cell>
        </row>
        <row r="606">
          <cell r="A606" t="str">
            <v>רד סי אופטיקל נטוורק</v>
          </cell>
          <cell r="B606">
            <v>2004</v>
          </cell>
          <cell r="C606">
            <v>27</v>
          </cell>
          <cell r="D606" t="str">
            <v>פיליבה יצחק</v>
          </cell>
          <cell r="E606">
            <v>9</v>
          </cell>
          <cell r="F606">
            <v>24</v>
          </cell>
          <cell r="G606" t="str">
            <v>שוויארוחות</v>
          </cell>
          <cell r="H606">
            <v>378</v>
          </cell>
          <cell r="I606">
            <v>18</v>
          </cell>
          <cell r="J606" t="str">
            <v>מו"פ</v>
          </cell>
        </row>
        <row r="607">
          <cell r="A607" t="str">
            <v>רד סי אופטיקל נטוורק</v>
          </cell>
          <cell r="B607">
            <v>2004</v>
          </cell>
          <cell r="C607">
            <v>27</v>
          </cell>
          <cell r="D607" t="str">
            <v>פיליבה יצחק</v>
          </cell>
          <cell r="E607">
            <v>9</v>
          </cell>
          <cell r="F607">
            <v>40</v>
          </cell>
          <cell r="G607" t="str">
            <v>רכב קב' 2</v>
          </cell>
          <cell r="H607">
            <v>980</v>
          </cell>
          <cell r="I607">
            <v>0</v>
          </cell>
          <cell r="J607" t="str">
            <v>מו"פ</v>
          </cell>
        </row>
        <row r="608">
          <cell r="A608" t="str">
            <v>רד סי אופטיקל נטוורק</v>
          </cell>
          <cell r="B608">
            <v>2004</v>
          </cell>
          <cell r="C608">
            <v>27</v>
          </cell>
          <cell r="D608" t="str">
            <v>פיליבה יצחק</v>
          </cell>
          <cell r="E608">
            <v>9</v>
          </cell>
          <cell r="F608">
            <v>91</v>
          </cell>
          <cell r="G608" t="str">
            <v>זק.השתלמות</v>
          </cell>
          <cell r="H608">
            <v>183.29</v>
          </cell>
          <cell r="I608">
            <v>0</v>
          </cell>
          <cell r="J608" t="str">
            <v>מו"פ</v>
          </cell>
        </row>
        <row r="609">
          <cell r="A609" t="str">
            <v>רד סי אופטיקל נטוורק</v>
          </cell>
          <cell r="B609">
            <v>2004</v>
          </cell>
          <cell r="C609">
            <v>27</v>
          </cell>
          <cell r="D609" t="str">
            <v>פיליבה יצחק</v>
          </cell>
          <cell r="E609">
            <v>10</v>
          </cell>
          <cell r="F609">
            <v>24</v>
          </cell>
          <cell r="G609" t="str">
            <v>שוויארוחות</v>
          </cell>
          <cell r="H609">
            <v>399</v>
          </cell>
          <cell r="I609">
            <v>19</v>
          </cell>
          <cell r="J609" t="str">
            <v>מו"פ</v>
          </cell>
        </row>
        <row r="610">
          <cell r="A610" t="str">
            <v>רד סי אופטיקל נטוורק</v>
          </cell>
          <cell r="B610">
            <v>2004</v>
          </cell>
          <cell r="C610">
            <v>27</v>
          </cell>
          <cell r="D610" t="str">
            <v>פיליבה יצחק</v>
          </cell>
          <cell r="E610">
            <v>10</v>
          </cell>
          <cell r="F610">
            <v>40</v>
          </cell>
          <cell r="G610" t="str">
            <v>רכב קב' 2</v>
          </cell>
          <cell r="H610">
            <v>980</v>
          </cell>
          <cell r="I610">
            <v>0</v>
          </cell>
          <cell r="J610" t="str">
            <v>מו"פ</v>
          </cell>
        </row>
        <row r="611">
          <cell r="A611" t="str">
            <v>רד סי אופטיקל נטוורק</v>
          </cell>
          <cell r="B611">
            <v>2004</v>
          </cell>
          <cell r="C611">
            <v>27</v>
          </cell>
          <cell r="D611" t="str">
            <v>פיליבה יצחק</v>
          </cell>
          <cell r="E611">
            <v>10</v>
          </cell>
          <cell r="F611">
            <v>91</v>
          </cell>
          <cell r="G611" t="str">
            <v>זק.השתלמות</v>
          </cell>
          <cell r="H611">
            <v>183.29</v>
          </cell>
          <cell r="I611">
            <v>0</v>
          </cell>
          <cell r="J611" t="str">
            <v>מו"פ</v>
          </cell>
        </row>
        <row r="612">
          <cell r="A612" t="str">
            <v>רד סי אופטיקל נטוורק</v>
          </cell>
          <cell r="B612">
            <v>2004</v>
          </cell>
          <cell r="C612">
            <v>27</v>
          </cell>
          <cell r="D612" t="str">
            <v>פיליבה יצחק</v>
          </cell>
          <cell r="E612">
            <v>11</v>
          </cell>
          <cell r="F612">
            <v>24</v>
          </cell>
          <cell r="G612" t="str">
            <v>שוויארוחות</v>
          </cell>
          <cell r="H612">
            <v>399</v>
          </cell>
          <cell r="I612">
            <v>19</v>
          </cell>
          <cell r="J612" t="str">
            <v>מו"פ</v>
          </cell>
        </row>
        <row r="613">
          <cell r="A613" t="str">
            <v>רד סי אופטיקל נטוורק</v>
          </cell>
          <cell r="B613">
            <v>2004</v>
          </cell>
          <cell r="C613">
            <v>27</v>
          </cell>
          <cell r="D613" t="str">
            <v>פיליבה יצחק</v>
          </cell>
          <cell r="E613">
            <v>11</v>
          </cell>
          <cell r="F613">
            <v>40</v>
          </cell>
          <cell r="G613" t="str">
            <v>רכב קב' 2</v>
          </cell>
          <cell r="H613">
            <v>980</v>
          </cell>
          <cell r="I613">
            <v>0</v>
          </cell>
          <cell r="J613" t="str">
            <v>מו"פ</v>
          </cell>
        </row>
        <row r="614">
          <cell r="A614" t="str">
            <v>רד סי אופטיקל נטוורק</v>
          </cell>
          <cell r="B614">
            <v>2004</v>
          </cell>
          <cell r="C614">
            <v>27</v>
          </cell>
          <cell r="D614" t="str">
            <v>פיליבה יצחק</v>
          </cell>
          <cell r="E614">
            <v>11</v>
          </cell>
          <cell r="F614">
            <v>91</v>
          </cell>
          <cell r="G614" t="str">
            <v>זק.השתלמות</v>
          </cell>
          <cell r="H614">
            <v>183.29</v>
          </cell>
          <cell r="I614">
            <v>0</v>
          </cell>
          <cell r="J614" t="str">
            <v>מו"פ</v>
          </cell>
        </row>
        <row r="615">
          <cell r="A615" t="str">
            <v>רד סי אופטיקל נטוורק</v>
          </cell>
          <cell r="B615">
            <v>2004</v>
          </cell>
          <cell r="C615">
            <v>27</v>
          </cell>
          <cell r="D615" t="str">
            <v>פיליבה יצחק</v>
          </cell>
          <cell r="E615">
            <v>12</v>
          </cell>
          <cell r="F615">
            <v>22</v>
          </cell>
          <cell r="G615" t="str">
            <v>שווי מתנות</v>
          </cell>
          <cell r="H615">
            <v>0</v>
          </cell>
          <cell r="I615">
            <v>0</v>
          </cell>
          <cell r="J615" t="str">
            <v>מו"פ</v>
          </cell>
        </row>
        <row r="616">
          <cell r="A616" t="str">
            <v>רד סי אופטיקל נטוורק</v>
          </cell>
          <cell r="B616">
            <v>2004</v>
          </cell>
          <cell r="C616">
            <v>27</v>
          </cell>
          <cell r="D616" t="str">
            <v>פיליבה יצחק</v>
          </cell>
          <cell r="E616">
            <v>12</v>
          </cell>
          <cell r="F616">
            <v>24</v>
          </cell>
          <cell r="G616" t="str">
            <v>שוויארוחות</v>
          </cell>
          <cell r="H616">
            <v>462</v>
          </cell>
          <cell r="I616">
            <v>22</v>
          </cell>
          <cell r="J616" t="str">
            <v>מו"פ</v>
          </cell>
        </row>
        <row r="617">
          <cell r="A617" t="str">
            <v>רד סי אופטיקל נטוורק</v>
          </cell>
          <cell r="B617">
            <v>2004</v>
          </cell>
          <cell r="C617">
            <v>27</v>
          </cell>
          <cell r="D617" t="str">
            <v>פיליבה יצחק</v>
          </cell>
          <cell r="E617">
            <v>12</v>
          </cell>
          <cell r="F617">
            <v>40</v>
          </cell>
          <cell r="G617" t="str">
            <v>רכב קב' 2</v>
          </cell>
          <cell r="H617">
            <v>980</v>
          </cell>
          <cell r="I617">
            <v>0</v>
          </cell>
          <cell r="J617" t="str">
            <v>מו"פ</v>
          </cell>
        </row>
        <row r="618">
          <cell r="A618" t="str">
            <v>רד סי אופטיקל נטוורק</v>
          </cell>
          <cell r="B618">
            <v>2004</v>
          </cell>
          <cell r="C618">
            <v>27</v>
          </cell>
          <cell r="D618" t="str">
            <v>פיליבה יצחק</v>
          </cell>
          <cell r="E618">
            <v>12</v>
          </cell>
          <cell r="F618">
            <v>91</v>
          </cell>
          <cell r="G618" t="str">
            <v>זק.השתלמות</v>
          </cell>
          <cell r="H618">
            <v>183.29</v>
          </cell>
          <cell r="I618">
            <v>0</v>
          </cell>
          <cell r="J618" t="str">
            <v>מו"פ</v>
          </cell>
        </row>
        <row r="619">
          <cell r="A619" t="str">
            <v>רד סי אופטיקל נטוורק</v>
          </cell>
          <cell r="B619">
            <v>2004</v>
          </cell>
          <cell r="C619">
            <v>28</v>
          </cell>
          <cell r="D619" t="str">
            <v>ברכה חיים</v>
          </cell>
          <cell r="E619">
            <v>1</v>
          </cell>
          <cell r="F619">
            <v>24</v>
          </cell>
          <cell r="G619" t="str">
            <v>שוויארוחות</v>
          </cell>
          <cell r="H619">
            <v>450</v>
          </cell>
          <cell r="I619">
            <v>0</v>
          </cell>
          <cell r="J619" t="str">
            <v>מו"פ</v>
          </cell>
        </row>
        <row r="620">
          <cell r="A620" t="str">
            <v>רד סי אופטיקל נטוורק</v>
          </cell>
          <cell r="B620">
            <v>2004</v>
          </cell>
          <cell r="C620">
            <v>28</v>
          </cell>
          <cell r="D620" t="str">
            <v>ברכה חיים</v>
          </cell>
          <cell r="E620">
            <v>1</v>
          </cell>
          <cell r="F620">
            <v>40</v>
          </cell>
          <cell r="G620" t="str">
            <v>רכב קב' 2</v>
          </cell>
          <cell r="H620">
            <v>980</v>
          </cell>
          <cell r="I620">
            <v>0</v>
          </cell>
          <cell r="J620" t="str">
            <v>מו"פ</v>
          </cell>
        </row>
        <row r="621">
          <cell r="A621" t="str">
            <v>רד סי אופטיקל נטוורק</v>
          </cell>
          <cell r="B621">
            <v>2004</v>
          </cell>
          <cell r="C621">
            <v>28</v>
          </cell>
          <cell r="D621" t="str">
            <v>ברכה חיים</v>
          </cell>
          <cell r="E621">
            <v>1</v>
          </cell>
          <cell r="F621">
            <v>91</v>
          </cell>
          <cell r="G621" t="str">
            <v>זק.השתלמות</v>
          </cell>
          <cell r="H621">
            <v>94.19</v>
          </cell>
          <cell r="I621">
            <v>0</v>
          </cell>
          <cell r="J621" t="str">
            <v>מו"פ</v>
          </cell>
        </row>
        <row r="622">
          <cell r="A622" t="str">
            <v>רד סי אופטיקל נטוורק</v>
          </cell>
          <cell r="B622">
            <v>2004</v>
          </cell>
          <cell r="C622">
            <v>28</v>
          </cell>
          <cell r="D622" t="str">
            <v>ברכה חיים</v>
          </cell>
          <cell r="E622">
            <v>2</v>
          </cell>
          <cell r="F622">
            <v>24</v>
          </cell>
          <cell r="G622" t="str">
            <v>שוויארוחות</v>
          </cell>
          <cell r="H622">
            <v>450</v>
          </cell>
          <cell r="I622">
            <v>0</v>
          </cell>
          <cell r="J622" t="str">
            <v>מו"פ</v>
          </cell>
        </row>
        <row r="623">
          <cell r="A623" t="str">
            <v>רד סי אופטיקל נטוורק</v>
          </cell>
          <cell r="B623">
            <v>2004</v>
          </cell>
          <cell r="C623">
            <v>28</v>
          </cell>
          <cell r="D623" t="str">
            <v>ברכה חיים</v>
          </cell>
          <cell r="E623">
            <v>2</v>
          </cell>
          <cell r="F623">
            <v>40</v>
          </cell>
          <cell r="G623" t="str">
            <v>רכב קב' 2</v>
          </cell>
          <cell r="H623">
            <v>980</v>
          </cell>
          <cell r="I623">
            <v>0</v>
          </cell>
          <cell r="J623" t="str">
            <v>מו"פ</v>
          </cell>
        </row>
        <row r="624">
          <cell r="A624" t="str">
            <v>רד סי אופטיקל נטוורק</v>
          </cell>
          <cell r="B624">
            <v>2004</v>
          </cell>
          <cell r="C624">
            <v>28</v>
          </cell>
          <cell r="D624" t="str">
            <v>ברכה חיים</v>
          </cell>
          <cell r="E624">
            <v>2</v>
          </cell>
          <cell r="F624">
            <v>91</v>
          </cell>
          <cell r="G624" t="str">
            <v>זק.השתלמות</v>
          </cell>
          <cell r="H624">
            <v>94.19</v>
          </cell>
          <cell r="I624">
            <v>0</v>
          </cell>
          <cell r="J624" t="str">
            <v>מו"פ</v>
          </cell>
        </row>
        <row r="625">
          <cell r="A625" t="str">
            <v>רד סי אופטיקל נטוורק</v>
          </cell>
          <cell r="B625">
            <v>2004</v>
          </cell>
          <cell r="C625">
            <v>28</v>
          </cell>
          <cell r="D625" t="str">
            <v>ברכה חיים</v>
          </cell>
          <cell r="E625">
            <v>3</v>
          </cell>
          <cell r="F625">
            <v>22</v>
          </cell>
          <cell r="G625" t="str">
            <v>שווי מתנות</v>
          </cell>
          <cell r="H625">
            <v>186.25</v>
          </cell>
          <cell r="I625">
            <v>0</v>
          </cell>
          <cell r="J625" t="str">
            <v>מו"פ</v>
          </cell>
        </row>
        <row r="626">
          <cell r="A626" t="str">
            <v>רד סי אופטיקל נטוורק</v>
          </cell>
          <cell r="B626">
            <v>2004</v>
          </cell>
          <cell r="C626">
            <v>28</v>
          </cell>
          <cell r="D626" t="str">
            <v>ברכה חיים</v>
          </cell>
          <cell r="E626">
            <v>3</v>
          </cell>
          <cell r="F626">
            <v>24</v>
          </cell>
          <cell r="G626" t="str">
            <v>שוויארוחות</v>
          </cell>
          <cell r="H626">
            <v>450</v>
          </cell>
          <cell r="I626">
            <v>0</v>
          </cell>
          <cell r="J626" t="str">
            <v>מו"פ</v>
          </cell>
        </row>
        <row r="627">
          <cell r="A627" t="str">
            <v>רד סי אופטיקל נטוורק</v>
          </cell>
          <cell r="B627">
            <v>2004</v>
          </cell>
          <cell r="C627">
            <v>28</v>
          </cell>
          <cell r="D627" t="str">
            <v>ברכה חיים</v>
          </cell>
          <cell r="E627">
            <v>3</v>
          </cell>
          <cell r="F627">
            <v>40</v>
          </cell>
          <cell r="G627" t="str">
            <v>רכב קב' 2</v>
          </cell>
          <cell r="H627">
            <v>980</v>
          </cell>
          <cell r="I627">
            <v>0</v>
          </cell>
          <cell r="J627" t="str">
            <v>מו"פ</v>
          </cell>
        </row>
        <row r="628">
          <cell r="A628" t="str">
            <v>רד סי אופטיקל נטוורק</v>
          </cell>
          <cell r="B628">
            <v>2004</v>
          </cell>
          <cell r="C628">
            <v>28</v>
          </cell>
          <cell r="D628" t="str">
            <v>ברכה חיים</v>
          </cell>
          <cell r="E628">
            <v>3</v>
          </cell>
          <cell r="F628">
            <v>91</v>
          </cell>
          <cell r="G628" t="str">
            <v>זק.השתלמות</v>
          </cell>
          <cell r="H628">
            <v>70.790000000000006</v>
          </cell>
          <cell r="I628">
            <v>0</v>
          </cell>
          <cell r="J628" t="str">
            <v>מו"פ</v>
          </cell>
        </row>
        <row r="629">
          <cell r="A629" t="str">
            <v>רד סי אופטיקל נטוורק</v>
          </cell>
          <cell r="B629">
            <v>2004</v>
          </cell>
          <cell r="C629">
            <v>28</v>
          </cell>
          <cell r="D629" t="str">
            <v>ברכה חיים</v>
          </cell>
          <cell r="E629">
            <v>4</v>
          </cell>
          <cell r="F629">
            <v>24</v>
          </cell>
          <cell r="G629" t="str">
            <v>שוויארוחות</v>
          </cell>
          <cell r="H629">
            <v>450</v>
          </cell>
          <cell r="I629">
            <v>0</v>
          </cell>
          <cell r="J629" t="str">
            <v>מו"פ</v>
          </cell>
        </row>
        <row r="630">
          <cell r="A630" t="str">
            <v>רד סי אופטיקל נטוורק</v>
          </cell>
          <cell r="B630">
            <v>2004</v>
          </cell>
          <cell r="C630">
            <v>28</v>
          </cell>
          <cell r="D630" t="str">
            <v>ברכה חיים</v>
          </cell>
          <cell r="E630">
            <v>4</v>
          </cell>
          <cell r="F630">
            <v>40</v>
          </cell>
          <cell r="G630" t="str">
            <v>רכב קב' 2</v>
          </cell>
          <cell r="H630">
            <v>980</v>
          </cell>
          <cell r="I630">
            <v>0</v>
          </cell>
          <cell r="J630" t="str">
            <v>מו"פ</v>
          </cell>
        </row>
        <row r="631">
          <cell r="A631" t="str">
            <v>רד סי אופטיקל נטוורק</v>
          </cell>
          <cell r="B631">
            <v>2004</v>
          </cell>
          <cell r="C631">
            <v>28</v>
          </cell>
          <cell r="D631" t="str">
            <v>ברכה חיים</v>
          </cell>
          <cell r="E631">
            <v>4</v>
          </cell>
          <cell r="F631">
            <v>91</v>
          </cell>
          <cell r="G631" t="str">
            <v>זק.השתלמות</v>
          </cell>
          <cell r="H631">
            <v>70.790000000000006</v>
          </cell>
          <cell r="I631">
            <v>0</v>
          </cell>
          <cell r="J631" t="str">
            <v>מו"פ</v>
          </cell>
        </row>
        <row r="632">
          <cell r="A632" t="str">
            <v>רד סי אופטיקל נטוורק</v>
          </cell>
          <cell r="B632">
            <v>2004</v>
          </cell>
          <cell r="C632">
            <v>28</v>
          </cell>
          <cell r="D632" t="str">
            <v>ברכה חיים</v>
          </cell>
          <cell r="E632">
            <v>5</v>
          </cell>
          <cell r="F632">
            <v>24</v>
          </cell>
          <cell r="G632" t="str">
            <v>שוויארוחות</v>
          </cell>
          <cell r="H632">
            <v>450</v>
          </cell>
          <cell r="I632">
            <v>0</v>
          </cell>
          <cell r="J632" t="str">
            <v>מו"פ</v>
          </cell>
        </row>
        <row r="633">
          <cell r="A633" t="str">
            <v>רד סי אופטיקל נטוורק</v>
          </cell>
          <cell r="B633">
            <v>2004</v>
          </cell>
          <cell r="C633">
            <v>28</v>
          </cell>
          <cell r="D633" t="str">
            <v>ברכה חיים</v>
          </cell>
          <cell r="E633">
            <v>5</v>
          </cell>
          <cell r="F633">
            <v>40</v>
          </cell>
          <cell r="G633" t="str">
            <v>רכב קב' 2</v>
          </cell>
          <cell r="H633">
            <v>980</v>
          </cell>
          <cell r="I633">
            <v>0</v>
          </cell>
          <cell r="J633" t="str">
            <v>מו"פ</v>
          </cell>
        </row>
        <row r="634">
          <cell r="A634" t="str">
            <v>רד סי אופטיקל נטוורק</v>
          </cell>
          <cell r="B634">
            <v>2004</v>
          </cell>
          <cell r="C634">
            <v>28</v>
          </cell>
          <cell r="D634" t="str">
            <v>ברכה חיים</v>
          </cell>
          <cell r="E634">
            <v>5</v>
          </cell>
          <cell r="F634">
            <v>91</v>
          </cell>
          <cell r="G634" t="str">
            <v>זק.השתלמות</v>
          </cell>
          <cell r="H634">
            <v>70.790000000000006</v>
          </cell>
          <cell r="I634">
            <v>0</v>
          </cell>
          <cell r="J634" t="str">
            <v>מו"פ</v>
          </cell>
        </row>
        <row r="635">
          <cell r="A635" t="str">
            <v>רד סי אופטיקל נטוורק</v>
          </cell>
          <cell r="B635">
            <v>2004</v>
          </cell>
          <cell r="C635">
            <v>28</v>
          </cell>
          <cell r="D635" t="str">
            <v>ברכה חיים</v>
          </cell>
          <cell r="E635">
            <v>6</v>
          </cell>
          <cell r="F635">
            <v>24</v>
          </cell>
          <cell r="G635" t="str">
            <v>שוויארוחות</v>
          </cell>
          <cell r="H635">
            <v>450</v>
          </cell>
          <cell r="I635">
            <v>0</v>
          </cell>
          <cell r="J635" t="str">
            <v>מו"פ</v>
          </cell>
        </row>
        <row r="636">
          <cell r="A636" t="str">
            <v>רד סי אופטיקל נטוורק</v>
          </cell>
          <cell r="B636">
            <v>2004</v>
          </cell>
          <cell r="C636">
            <v>28</v>
          </cell>
          <cell r="D636" t="str">
            <v>ברכה חיים</v>
          </cell>
          <cell r="E636">
            <v>6</v>
          </cell>
          <cell r="F636">
            <v>40</v>
          </cell>
          <cell r="G636" t="str">
            <v>רכב קב' 2</v>
          </cell>
          <cell r="H636">
            <v>980</v>
          </cell>
          <cell r="I636">
            <v>0</v>
          </cell>
          <cell r="J636" t="str">
            <v>מו"פ</v>
          </cell>
        </row>
        <row r="637">
          <cell r="A637" t="str">
            <v>רד סי אופטיקל נטוורק</v>
          </cell>
          <cell r="B637">
            <v>2004</v>
          </cell>
          <cell r="C637">
            <v>28</v>
          </cell>
          <cell r="D637" t="str">
            <v>ברכה חיים</v>
          </cell>
          <cell r="E637">
            <v>6</v>
          </cell>
          <cell r="F637">
            <v>91</v>
          </cell>
          <cell r="G637" t="str">
            <v>זק.השתלמות</v>
          </cell>
          <cell r="H637">
            <v>70.790000000000006</v>
          </cell>
          <cell r="I637">
            <v>0</v>
          </cell>
          <cell r="J637" t="str">
            <v>מו"פ</v>
          </cell>
        </row>
        <row r="638">
          <cell r="A638" t="str">
            <v>רד סי אופטיקל נטוורק</v>
          </cell>
          <cell r="B638">
            <v>2004</v>
          </cell>
          <cell r="C638">
            <v>28</v>
          </cell>
          <cell r="D638" t="str">
            <v>ברכה חיים</v>
          </cell>
          <cell r="E638">
            <v>7</v>
          </cell>
          <cell r="F638">
            <v>24</v>
          </cell>
          <cell r="G638" t="str">
            <v>שוויארוחות</v>
          </cell>
          <cell r="H638">
            <v>450</v>
          </cell>
          <cell r="I638">
            <v>0</v>
          </cell>
          <cell r="J638" t="str">
            <v>מו"פ</v>
          </cell>
        </row>
        <row r="639">
          <cell r="A639" t="str">
            <v>רד סי אופטיקל נטוורק</v>
          </cell>
          <cell r="B639">
            <v>2004</v>
          </cell>
          <cell r="C639">
            <v>28</v>
          </cell>
          <cell r="D639" t="str">
            <v>ברכה חיים</v>
          </cell>
          <cell r="E639">
            <v>7</v>
          </cell>
          <cell r="F639">
            <v>40</v>
          </cell>
          <cell r="G639" t="str">
            <v>רכב קב' 2</v>
          </cell>
          <cell r="H639">
            <v>980</v>
          </cell>
          <cell r="I639">
            <v>0</v>
          </cell>
          <cell r="J639" t="str">
            <v>מו"פ</v>
          </cell>
        </row>
        <row r="640">
          <cell r="A640" t="str">
            <v>רד סי אופטיקל נטוורק</v>
          </cell>
          <cell r="B640">
            <v>2004</v>
          </cell>
          <cell r="C640">
            <v>28</v>
          </cell>
          <cell r="D640" t="str">
            <v>ברכה חיים</v>
          </cell>
          <cell r="E640">
            <v>7</v>
          </cell>
          <cell r="F640">
            <v>91</v>
          </cell>
          <cell r="G640" t="str">
            <v>זק.השתלמות</v>
          </cell>
          <cell r="H640">
            <v>70.790000000000006</v>
          </cell>
          <cell r="I640">
            <v>0</v>
          </cell>
          <cell r="J640" t="str">
            <v>מו"פ</v>
          </cell>
        </row>
        <row r="641">
          <cell r="A641" t="str">
            <v>רד סי אופטיקל נטוורק</v>
          </cell>
          <cell r="B641">
            <v>2004</v>
          </cell>
          <cell r="C641">
            <v>28</v>
          </cell>
          <cell r="D641" t="str">
            <v>ברכה חיים</v>
          </cell>
          <cell r="E641">
            <v>8</v>
          </cell>
          <cell r="F641">
            <v>24</v>
          </cell>
          <cell r="G641" t="str">
            <v>שוויארוחות</v>
          </cell>
          <cell r="H641">
            <v>483</v>
          </cell>
          <cell r="I641">
            <v>23</v>
          </cell>
          <cell r="J641" t="str">
            <v>מו"פ</v>
          </cell>
        </row>
        <row r="642">
          <cell r="A642" t="str">
            <v>רד סי אופטיקל נטוורק</v>
          </cell>
          <cell r="B642">
            <v>2004</v>
          </cell>
          <cell r="C642">
            <v>28</v>
          </cell>
          <cell r="D642" t="str">
            <v>ברכה חיים</v>
          </cell>
          <cell r="E642">
            <v>8</v>
          </cell>
          <cell r="F642">
            <v>40</v>
          </cell>
          <cell r="G642" t="str">
            <v>רכב קב' 2</v>
          </cell>
          <cell r="H642">
            <v>980</v>
          </cell>
          <cell r="I642">
            <v>0</v>
          </cell>
          <cell r="J642" t="str">
            <v>מו"פ</v>
          </cell>
        </row>
        <row r="643">
          <cell r="A643" t="str">
            <v>רד סי אופטיקל נטוורק</v>
          </cell>
          <cell r="B643">
            <v>2004</v>
          </cell>
          <cell r="C643">
            <v>28</v>
          </cell>
          <cell r="D643" t="str">
            <v>ברכה חיים</v>
          </cell>
          <cell r="E643">
            <v>8</v>
          </cell>
          <cell r="F643">
            <v>91</v>
          </cell>
          <cell r="G643" t="str">
            <v>זק.השתלמות</v>
          </cell>
          <cell r="H643">
            <v>70.790000000000006</v>
          </cell>
          <cell r="I643">
            <v>0</v>
          </cell>
          <cell r="J643" t="str">
            <v>מו"פ</v>
          </cell>
        </row>
        <row r="644">
          <cell r="A644" t="str">
            <v>רד סי אופטיקל נטוורק</v>
          </cell>
          <cell r="B644">
            <v>2004</v>
          </cell>
          <cell r="C644">
            <v>28</v>
          </cell>
          <cell r="D644" t="str">
            <v>ברכה חיים</v>
          </cell>
          <cell r="E644">
            <v>9</v>
          </cell>
          <cell r="F644">
            <v>22</v>
          </cell>
          <cell r="G644" t="str">
            <v>שווי מתנות</v>
          </cell>
          <cell r="H644">
            <v>459.25</v>
          </cell>
          <cell r="I644">
            <v>0</v>
          </cell>
          <cell r="J644" t="str">
            <v>מו"פ</v>
          </cell>
        </row>
        <row r="645">
          <cell r="A645" t="str">
            <v>רד סי אופטיקל נטוורק</v>
          </cell>
          <cell r="B645">
            <v>2004</v>
          </cell>
          <cell r="C645">
            <v>28</v>
          </cell>
          <cell r="D645" t="str">
            <v>ברכה חיים</v>
          </cell>
          <cell r="E645">
            <v>9</v>
          </cell>
          <cell r="F645">
            <v>24</v>
          </cell>
          <cell r="G645" t="str">
            <v>שוויארוחות</v>
          </cell>
          <cell r="H645">
            <v>378</v>
          </cell>
          <cell r="I645">
            <v>18</v>
          </cell>
          <cell r="J645" t="str">
            <v>מו"פ</v>
          </cell>
        </row>
        <row r="646">
          <cell r="A646" t="str">
            <v>רד סי אופטיקל נטוורק</v>
          </cell>
          <cell r="B646">
            <v>2004</v>
          </cell>
          <cell r="C646">
            <v>28</v>
          </cell>
          <cell r="D646" t="str">
            <v>ברכה חיים</v>
          </cell>
          <cell r="E646">
            <v>9</v>
          </cell>
          <cell r="F646">
            <v>40</v>
          </cell>
          <cell r="G646" t="str">
            <v>רכב קב' 2</v>
          </cell>
          <cell r="H646">
            <v>980</v>
          </cell>
          <cell r="I646">
            <v>0</v>
          </cell>
          <cell r="J646" t="str">
            <v>מו"פ</v>
          </cell>
        </row>
        <row r="647">
          <cell r="A647" t="str">
            <v>רד סי אופטיקל נטוורק</v>
          </cell>
          <cell r="B647">
            <v>2004</v>
          </cell>
          <cell r="C647">
            <v>28</v>
          </cell>
          <cell r="D647" t="str">
            <v>ברכה חיים</v>
          </cell>
          <cell r="E647">
            <v>9</v>
          </cell>
          <cell r="F647">
            <v>91</v>
          </cell>
          <cell r="G647" t="str">
            <v>זק.השתלמות</v>
          </cell>
          <cell r="H647">
            <v>70.790000000000006</v>
          </cell>
          <cell r="I647">
            <v>0</v>
          </cell>
          <cell r="J647" t="str">
            <v>מו"פ</v>
          </cell>
        </row>
        <row r="648">
          <cell r="A648" t="str">
            <v>רד סי אופטיקל נטוורק</v>
          </cell>
          <cell r="B648">
            <v>2004</v>
          </cell>
          <cell r="C648">
            <v>28</v>
          </cell>
          <cell r="D648" t="str">
            <v>ברכה חיים</v>
          </cell>
          <cell r="E648">
            <v>10</v>
          </cell>
          <cell r="F648">
            <v>24</v>
          </cell>
          <cell r="G648" t="str">
            <v>שוויארוחות</v>
          </cell>
          <cell r="H648">
            <v>399</v>
          </cell>
          <cell r="I648">
            <v>19</v>
          </cell>
          <cell r="J648" t="str">
            <v>מו"פ</v>
          </cell>
        </row>
        <row r="649">
          <cell r="A649" t="str">
            <v>רד סי אופטיקל נטוורק</v>
          </cell>
          <cell r="B649">
            <v>2004</v>
          </cell>
          <cell r="C649">
            <v>28</v>
          </cell>
          <cell r="D649" t="str">
            <v>ברכה חיים</v>
          </cell>
          <cell r="E649">
            <v>10</v>
          </cell>
          <cell r="F649">
            <v>40</v>
          </cell>
          <cell r="G649" t="str">
            <v>רכב קב' 2</v>
          </cell>
          <cell r="H649">
            <v>980</v>
          </cell>
          <cell r="I649">
            <v>0</v>
          </cell>
          <cell r="J649" t="str">
            <v>מו"פ</v>
          </cell>
        </row>
        <row r="650">
          <cell r="A650" t="str">
            <v>רד סי אופטיקל נטוורק</v>
          </cell>
          <cell r="B650">
            <v>2004</v>
          </cell>
          <cell r="C650">
            <v>28</v>
          </cell>
          <cell r="D650" t="str">
            <v>ברכה חיים</v>
          </cell>
          <cell r="E650">
            <v>10</v>
          </cell>
          <cell r="F650">
            <v>91</v>
          </cell>
          <cell r="G650" t="str">
            <v>זק.השתלמות</v>
          </cell>
          <cell r="H650">
            <v>70.790000000000006</v>
          </cell>
          <cell r="I650">
            <v>0</v>
          </cell>
          <cell r="J650" t="str">
            <v>מו"פ</v>
          </cell>
        </row>
        <row r="651">
          <cell r="A651" t="str">
            <v>רד סי אופטיקל נטוורק</v>
          </cell>
          <cell r="B651">
            <v>2004</v>
          </cell>
          <cell r="C651">
            <v>28</v>
          </cell>
          <cell r="D651" t="str">
            <v>ברכה חיים</v>
          </cell>
          <cell r="E651">
            <v>11</v>
          </cell>
          <cell r="F651">
            <v>24</v>
          </cell>
          <cell r="G651" t="str">
            <v>שוויארוחות</v>
          </cell>
          <cell r="H651">
            <v>441</v>
          </cell>
          <cell r="I651">
            <v>21</v>
          </cell>
          <cell r="J651" t="str">
            <v>מו"פ</v>
          </cell>
        </row>
        <row r="652">
          <cell r="A652" t="str">
            <v>רד סי אופטיקל נטוורק</v>
          </cell>
          <cell r="B652">
            <v>2004</v>
          </cell>
          <cell r="C652">
            <v>28</v>
          </cell>
          <cell r="D652" t="str">
            <v>ברכה חיים</v>
          </cell>
          <cell r="E652">
            <v>11</v>
          </cell>
          <cell r="F652">
            <v>40</v>
          </cell>
          <cell r="G652" t="str">
            <v>רכב קב' 2</v>
          </cell>
          <cell r="H652">
            <v>980</v>
          </cell>
          <cell r="I652">
            <v>0</v>
          </cell>
          <cell r="J652" t="str">
            <v>מו"פ</v>
          </cell>
        </row>
        <row r="653">
          <cell r="A653" t="str">
            <v>רד סי אופטיקל נטוורק</v>
          </cell>
          <cell r="B653">
            <v>2004</v>
          </cell>
          <cell r="C653">
            <v>28</v>
          </cell>
          <cell r="D653" t="str">
            <v>ברכה חיים</v>
          </cell>
          <cell r="E653">
            <v>11</v>
          </cell>
          <cell r="F653">
            <v>91</v>
          </cell>
          <cell r="G653" t="str">
            <v>זק.השתלמות</v>
          </cell>
          <cell r="H653">
            <v>70.790000000000006</v>
          </cell>
          <cell r="I653">
            <v>0</v>
          </cell>
          <cell r="J653" t="str">
            <v>מו"פ</v>
          </cell>
        </row>
        <row r="654">
          <cell r="A654" t="str">
            <v>רד סי אופטיקל נטוורק</v>
          </cell>
          <cell r="B654">
            <v>2004</v>
          </cell>
          <cell r="C654">
            <v>28</v>
          </cell>
          <cell r="D654" t="str">
            <v>ברכה חיים</v>
          </cell>
          <cell r="E654">
            <v>12</v>
          </cell>
          <cell r="F654">
            <v>22</v>
          </cell>
          <cell r="G654" t="str">
            <v>שווי מתנות</v>
          </cell>
          <cell r="H654">
            <v>0</v>
          </cell>
          <cell r="I654">
            <v>0</v>
          </cell>
          <cell r="J654" t="str">
            <v>מו"פ</v>
          </cell>
        </row>
        <row r="655">
          <cell r="A655" t="str">
            <v>רד סי אופטיקל נטוורק</v>
          </cell>
          <cell r="B655">
            <v>2004</v>
          </cell>
          <cell r="C655">
            <v>28</v>
          </cell>
          <cell r="D655" t="str">
            <v>ברכה חיים</v>
          </cell>
          <cell r="E655">
            <v>12</v>
          </cell>
          <cell r="F655">
            <v>24</v>
          </cell>
          <cell r="G655" t="str">
            <v>שוויארוחות</v>
          </cell>
          <cell r="H655">
            <v>462</v>
          </cell>
          <cell r="I655">
            <v>22</v>
          </cell>
          <cell r="J655" t="str">
            <v>מו"פ</v>
          </cell>
        </row>
        <row r="656">
          <cell r="A656" t="str">
            <v>רד סי אופטיקל נטוורק</v>
          </cell>
          <cell r="B656">
            <v>2004</v>
          </cell>
          <cell r="C656">
            <v>28</v>
          </cell>
          <cell r="D656" t="str">
            <v>ברכה חיים</v>
          </cell>
          <cell r="E656">
            <v>12</v>
          </cell>
          <cell r="F656">
            <v>40</v>
          </cell>
          <cell r="G656" t="str">
            <v>רכב קב' 2</v>
          </cell>
          <cell r="H656">
            <v>980</v>
          </cell>
          <cell r="I656">
            <v>0</v>
          </cell>
          <cell r="J656" t="str">
            <v>מו"פ</v>
          </cell>
        </row>
        <row r="657">
          <cell r="A657" t="str">
            <v>רד סי אופטיקל נטוורק</v>
          </cell>
          <cell r="B657">
            <v>2004</v>
          </cell>
          <cell r="C657">
            <v>28</v>
          </cell>
          <cell r="D657" t="str">
            <v>ברכה חיים</v>
          </cell>
          <cell r="E657">
            <v>12</v>
          </cell>
          <cell r="F657">
            <v>91</v>
          </cell>
          <cell r="G657" t="str">
            <v>זק.השתלמות</v>
          </cell>
          <cell r="H657">
            <v>70.790000000000006</v>
          </cell>
          <cell r="I657">
            <v>0</v>
          </cell>
          <cell r="J657" t="str">
            <v>מו"פ</v>
          </cell>
        </row>
        <row r="658">
          <cell r="A658" t="str">
            <v>רד סי אופטיקל נטוורק</v>
          </cell>
          <cell r="B658">
            <v>2004</v>
          </cell>
          <cell r="C658">
            <v>29</v>
          </cell>
          <cell r="D658" t="str">
            <v>בן גיגי יניב</v>
          </cell>
          <cell r="E658">
            <v>1</v>
          </cell>
          <cell r="F658">
            <v>24</v>
          </cell>
          <cell r="G658" t="str">
            <v>שוויארוחות</v>
          </cell>
          <cell r="H658">
            <v>270</v>
          </cell>
          <cell r="I658">
            <v>0.6</v>
          </cell>
          <cell r="J658" t="str">
            <v>מו"פ</v>
          </cell>
        </row>
        <row r="659">
          <cell r="A659" t="str">
            <v>רד סי אופטיקל נטוורק</v>
          </cell>
          <cell r="B659">
            <v>2004</v>
          </cell>
          <cell r="C659">
            <v>29</v>
          </cell>
          <cell r="D659" t="str">
            <v>בן גיגי יניב</v>
          </cell>
          <cell r="E659">
            <v>1</v>
          </cell>
          <cell r="F659">
            <v>40</v>
          </cell>
          <cell r="G659" t="str">
            <v>רכב קב' 2</v>
          </cell>
          <cell r="H659">
            <v>980</v>
          </cell>
          <cell r="I659">
            <v>0</v>
          </cell>
          <cell r="J659" t="str">
            <v>מו"פ</v>
          </cell>
        </row>
        <row r="660">
          <cell r="A660" t="str">
            <v>רד סי אופטיקל נטוורק</v>
          </cell>
          <cell r="B660">
            <v>2004</v>
          </cell>
          <cell r="C660">
            <v>30</v>
          </cell>
          <cell r="D660" t="str">
            <v>כהן אהוד דוד</v>
          </cell>
          <cell r="E660">
            <v>1</v>
          </cell>
          <cell r="F660">
            <v>24</v>
          </cell>
          <cell r="G660" t="str">
            <v>שוויארוחות</v>
          </cell>
          <cell r="H660">
            <v>450</v>
          </cell>
          <cell r="I660">
            <v>1</v>
          </cell>
          <cell r="J660" t="str">
            <v>תפעול</v>
          </cell>
        </row>
        <row r="661">
          <cell r="A661" t="str">
            <v>רד סי אופטיקל נטוורק</v>
          </cell>
          <cell r="B661">
            <v>2004</v>
          </cell>
          <cell r="C661">
            <v>30</v>
          </cell>
          <cell r="D661" t="str">
            <v>כהן אהוד דוד</v>
          </cell>
          <cell r="E661">
            <v>1</v>
          </cell>
          <cell r="F661">
            <v>40</v>
          </cell>
          <cell r="G661" t="str">
            <v>רכב קב' 2</v>
          </cell>
          <cell r="H661">
            <v>980</v>
          </cell>
          <cell r="I661">
            <v>0</v>
          </cell>
          <cell r="J661" t="str">
            <v>תפעול</v>
          </cell>
        </row>
        <row r="662">
          <cell r="A662" t="str">
            <v>רד סי אופטיקל נטוורק</v>
          </cell>
          <cell r="B662">
            <v>2004</v>
          </cell>
          <cell r="C662">
            <v>30</v>
          </cell>
          <cell r="D662" t="str">
            <v>כהן אהוד דוד</v>
          </cell>
          <cell r="E662">
            <v>1</v>
          </cell>
          <cell r="F662">
            <v>91</v>
          </cell>
          <cell r="G662" t="str">
            <v>זק.השתלמות</v>
          </cell>
          <cell r="H662">
            <v>56.69</v>
          </cell>
          <cell r="I662">
            <v>0</v>
          </cell>
          <cell r="J662" t="str">
            <v>תפעול</v>
          </cell>
        </row>
        <row r="663">
          <cell r="A663" t="str">
            <v>רד סי אופטיקל נטוורק</v>
          </cell>
          <cell r="B663">
            <v>2004</v>
          </cell>
          <cell r="C663">
            <v>30</v>
          </cell>
          <cell r="D663" t="str">
            <v>כהן אהוד דוד</v>
          </cell>
          <cell r="E663">
            <v>2</v>
          </cell>
          <cell r="F663">
            <v>24</v>
          </cell>
          <cell r="G663" t="str">
            <v>שוויארוחות</v>
          </cell>
          <cell r="H663">
            <v>450</v>
          </cell>
          <cell r="I663">
            <v>1</v>
          </cell>
          <cell r="J663" t="str">
            <v>תפעול</v>
          </cell>
        </row>
        <row r="664">
          <cell r="A664" t="str">
            <v>רד סי אופטיקל נטוורק</v>
          </cell>
          <cell r="B664">
            <v>2004</v>
          </cell>
          <cell r="C664">
            <v>30</v>
          </cell>
          <cell r="D664" t="str">
            <v>כהן אהוד דוד</v>
          </cell>
          <cell r="E664">
            <v>2</v>
          </cell>
          <cell r="F664">
            <v>40</v>
          </cell>
          <cell r="G664" t="str">
            <v>רכב קב' 2</v>
          </cell>
          <cell r="H664">
            <v>980</v>
          </cell>
          <cell r="I664">
            <v>0</v>
          </cell>
          <cell r="J664" t="str">
            <v>תפעול</v>
          </cell>
        </row>
        <row r="665">
          <cell r="A665" t="str">
            <v>רד סי אופטיקל נטוורק</v>
          </cell>
          <cell r="B665">
            <v>2004</v>
          </cell>
          <cell r="C665">
            <v>30</v>
          </cell>
          <cell r="D665" t="str">
            <v>כהן אהוד דוד</v>
          </cell>
          <cell r="E665">
            <v>2</v>
          </cell>
          <cell r="F665">
            <v>91</v>
          </cell>
          <cell r="G665" t="str">
            <v>זק.השתלמות</v>
          </cell>
          <cell r="H665">
            <v>56.69</v>
          </cell>
          <cell r="I665">
            <v>0</v>
          </cell>
          <cell r="J665" t="str">
            <v>תפעול</v>
          </cell>
        </row>
        <row r="666">
          <cell r="A666" t="str">
            <v>רד סי אופטיקל נטוורק</v>
          </cell>
          <cell r="B666">
            <v>2004</v>
          </cell>
          <cell r="C666">
            <v>30</v>
          </cell>
          <cell r="D666" t="str">
            <v>כהן אהוד דוד</v>
          </cell>
          <cell r="E666">
            <v>3</v>
          </cell>
          <cell r="F666">
            <v>22</v>
          </cell>
          <cell r="G666" t="str">
            <v>שווי מתנות</v>
          </cell>
          <cell r="H666">
            <v>186.25</v>
          </cell>
          <cell r="I666">
            <v>0</v>
          </cell>
          <cell r="J666" t="str">
            <v>תפעול</v>
          </cell>
        </row>
        <row r="667">
          <cell r="A667" t="str">
            <v>רד סי אופטיקל נטוורק</v>
          </cell>
          <cell r="B667">
            <v>2004</v>
          </cell>
          <cell r="C667">
            <v>30</v>
          </cell>
          <cell r="D667" t="str">
            <v>כהן אהוד דוד</v>
          </cell>
          <cell r="E667">
            <v>3</v>
          </cell>
          <cell r="F667">
            <v>24</v>
          </cell>
          <cell r="G667" t="str">
            <v>שוויארוחות</v>
          </cell>
          <cell r="H667">
            <v>450</v>
          </cell>
          <cell r="I667">
            <v>1</v>
          </cell>
          <cell r="J667" t="str">
            <v>תפעול</v>
          </cell>
        </row>
        <row r="668">
          <cell r="A668" t="str">
            <v>רד סי אופטיקל נטוורק</v>
          </cell>
          <cell r="B668">
            <v>2004</v>
          </cell>
          <cell r="C668">
            <v>30</v>
          </cell>
          <cell r="D668" t="str">
            <v>כהן אהוד דוד</v>
          </cell>
          <cell r="E668">
            <v>3</v>
          </cell>
          <cell r="F668">
            <v>40</v>
          </cell>
          <cell r="G668" t="str">
            <v>רכב קב' 2</v>
          </cell>
          <cell r="H668">
            <v>980</v>
          </cell>
          <cell r="I668">
            <v>0</v>
          </cell>
          <cell r="J668" t="str">
            <v>תפעול</v>
          </cell>
        </row>
        <row r="669">
          <cell r="A669" t="str">
            <v>רד סי אופטיקל נטוורק</v>
          </cell>
          <cell r="B669">
            <v>2004</v>
          </cell>
          <cell r="C669">
            <v>30</v>
          </cell>
          <cell r="D669" t="str">
            <v>כהן אהוד דוד</v>
          </cell>
          <cell r="E669">
            <v>3</v>
          </cell>
          <cell r="F669">
            <v>91</v>
          </cell>
          <cell r="G669" t="str">
            <v>זק.השתלמות</v>
          </cell>
          <cell r="H669">
            <v>33.29</v>
          </cell>
          <cell r="I669">
            <v>0</v>
          </cell>
          <cell r="J669" t="str">
            <v>תפעול</v>
          </cell>
        </row>
        <row r="670">
          <cell r="A670" t="str">
            <v>רד סי אופטיקל נטוורק</v>
          </cell>
          <cell r="B670">
            <v>2004</v>
          </cell>
          <cell r="C670">
            <v>30</v>
          </cell>
          <cell r="D670" t="str">
            <v>כהן אהוד דוד</v>
          </cell>
          <cell r="E670">
            <v>4</v>
          </cell>
          <cell r="F670">
            <v>24</v>
          </cell>
          <cell r="G670" t="str">
            <v>שוויארוחות</v>
          </cell>
          <cell r="H670">
            <v>450</v>
          </cell>
          <cell r="I670">
            <v>1</v>
          </cell>
          <cell r="J670" t="str">
            <v>תפעול</v>
          </cell>
        </row>
        <row r="671">
          <cell r="A671" t="str">
            <v>רד סי אופטיקל נטוורק</v>
          </cell>
          <cell r="B671">
            <v>2004</v>
          </cell>
          <cell r="C671">
            <v>30</v>
          </cell>
          <cell r="D671" t="str">
            <v>כהן אהוד דוד</v>
          </cell>
          <cell r="E671">
            <v>4</v>
          </cell>
          <cell r="F671">
            <v>40</v>
          </cell>
          <cell r="G671" t="str">
            <v>רכב קב' 2</v>
          </cell>
          <cell r="H671">
            <v>980</v>
          </cell>
          <cell r="I671">
            <v>0</v>
          </cell>
          <cell r="J671" t="str">
            <v>תפעול</v>
          </cell>
        </row>
        <row r="672">
          <cell r="A672" t="str">
            <v>רד סי אופטיקל נטוורק</v>
          </cell>
          <cell r="B672">
            <v>2004</v>
          </cell>
          <cell r="C672">
            <v>30</v>
          </cell>
          <cell r="D672" t="str">
            <v>כהן אהוד דוד</v>
          </cell>
          <cell r="E672">
            <v>4</v>
          </cell>
          <cell r="F672">
            <v>91</v>
          </cell>
          <cell r="G672" t="str">
            <v>זק.השתלמות</v>
          </cell>
          <cell r="H672">
            <v>33.29</v>
          </cell>
          <cell r="I672">
            <v>0</v>
          </cell>
          <cell r="J672" t="str">
            <v>תפעול</v>
          </cell>
        </row>
        <row r="673">
          <cell r="A673" t="str">
            <v>רד סי אופטיקל נטוורק</v>
          </cell>
          <cell r="B673">
            <v>2004</v>
          </cell>
          <cell r="C673">
            <v>30</v>
          </cell>
          <cell r="D673" t="str">
            <v>כהן אהוד דוד</v>
          </cell>
          <cell r="E673">
            <v>5</v>
          </cell>
          <cell r="F673">
            <v>24</v>
          </cell>
          <cell r="G673" t="str">
            <v>שוויארוחות</v>
          </cell>
          <cell r="H673">
            <v>450</v>
          </cell>
          <cell r="I673">
            <v>1</v>
          </cell>
          <cell r="J673" t="str">
            <v>תפעול</v>
          </cell>
        </row>
        <row r="674">
          <cell r="A674" t="str">
            <v>רד סי אופטיקל נטוורק</v>
          </cell>
          <cell r="B674">
            <v>2004</v>
          </cell>
          <cell r="C674">
            <v>30</v>
          </cell>
          <cell r="D674" t="str">
            <v>כהן אהוד דוד</v>
          </cell>
          <cell r="E674">
            <v>5</v>
          </cell>
          <cell r="F674">
            <v>40</v>
          </cell>
          <cell r="G674" t="str">
            <v>רכב קב' 2</v>
          </cell>
          <cell r="H674">
            <v>980</v>
          </cell>
          <cell r="I674">
            <v>0</v>
          </cell>
          <cell r="J674" t="str">
            <v>תפעול</v>
          </cell>
        </row>
        <row r="675">
          <cell r="A675" t="str">
            <v>רד סי אופטיקל נטוורק</v>
          </cell>
          <cell r="B675">
            <v>2004</v>
          </cell>
          <cell r="C675">
            <v>30</v>
          </cell>
          <cell r="D675" t="str">
            <v>כהן אהוד דוד</v>
          </cell>
          <cell r="E675">
            <v>5</v>
          </cell>
          <cell r="F675">
            <v>91</v>
          </cell>
          <cell r="G675" t="str">
            <v>זק.השתלמות</v>
          </cell>
          <cell r="H675">
            <v>33.29</v>
          </cell>
          <cell r="I675">
            <v>0</v>
          </cell>
          <cell r="J675" t="str">
            <v>תפעול</v>
          </cell>
        </row>
        <row r="676">
          <cell r="A676" t="str">
            <v>רד סי אופטיקל נטוורק</v>
          </cell>
          <cell r="B676">
            <v>2004</v>
          </cell>
          <cell r="C676">
            <v>30</v>
          </cell>
          <cell r="D676" t="str">
            <v>כהן אהוד דוד</v>
          </cell>
          <cell r="E676">
            <v>6</v>
          </cell>
          <cell r="F676">
            <v>24</v>
          </cell>
          <cell r="G676" t="str">
            <v>שוויארוחות</v>
          </cell>
          <cell r="H676">
            <v>450</v>
          </cell>
          <cell r="I676">
            <v>1</v>
          </cell>
          <cell r="J676" t="str">
            <v>תפעול</v>
          </cell>
        </row>
        <row r="677">
          <cell r="A677" t="str">
            <v>רד סי אופטיקל נטוורק</v>
          </cell>
          <cell r="B677">
            <v>2004</v>
          </cell>
          <cell r="C677">
            <v>30</v>
          </cell>
          <cell r="D677" t="str">
            <v>כהן אהוד דוד</v>
          </cell>
          <cell r="E677">
            <v>6</v>
          </cell>
          <cell r="F677">
            <v>40</v>
          </cell>
          <cell r="G677" t="str">
            <v>רכב קב' 2</v>
          </cell>
          <cell r="H677">
            <v>980</v>
          </cell>
          <cell r="I677">
            <v>0</v>
          </cell>
          <cell r="J677" t="str">
            <v>תפעול</v>
          </cell>
        </row>
        <row r="678">
          <cell r="A678" t="str">
            <v>רד סי אופטיקל נטוורק</v>
          </cell>
          <cell r="B678">
            <v>2004</v>
          </cell>
          <cell r="C678">
            <v>30</v>
          </cell>
          <cell r="D678" t="str">
            <v>כהן אהוד דוד</v>
          </cell>
          <cell r="E678">
            <v>6</v>
          </cell>
          <cell r="F678">
            <v>91</v>
          </cell>
          <cell r="G678" t="str">
            <v>זק.השתלמות</v>
          </cell>
          <cell r="H678">
            <v>33.29</v>
          </cell>
          <cell r="I678">
            <v>0</v>
          </cell>
          <cell r="J678" t="str">
            <v>תפעול</v>
          </cell>
        </row>
        <row r="679">
          <cell r="A679" t="str">
            <v>רד סי אופטיקל נטוורק</v>
          </cell>
          <cell r="B679">
            <v>2004</v>
          </cell>
          <cell r="C679">
            <v>30</v>
          </cell>
          <cell r="D679" t="str">
            <v>כהן אהוד דוד</v>
          </cell>
          <cell r="E679">
            <v>7</v>
          </cell>
          <cell r="F679">
            <v>24</v>
          </cell>
          <cell r="G679" t="str">
            <v>שוויארוחות</v>
          </cell>
          <cell r="H679">
            <v>450</v>
          </cell>
          <cell r="I679">
            <v>1</v>
          </cell>
          <cell r="J679" t="str">
            <v>תפעול</v>
          </cell>
        </row>
        <row r="680">
          <cell r="A680" t="str">
            <v>רד סי אופטיקל נטוורק</v>
          </cell>
          <cell r="B680">
            <v>2004</v>
          </cell>
          <cell r="C680">
            <v>30</v>
          </cell>
          <cell r="D680" t="str">
            <v>כהן אהוד דוד</v>
          </cell>
          <cell r="E680">
            <v>7</v>
          </cell>
          <cell r="F680">
            <v>40</v>
          </cell>
          <cell r="G680" t="str">
            <v>רכב קב' 2</v>
          </cell>
          <cell r="H680">
            <v>980</v>
          </cell>
          <cell r="I680">
            <v>0</v>
          </cell>
          <cell r="J680" t="str">
            <v>תפעול</v>
          </cell>
        </row>
        <row r="681">
          <cell r="A681" t="str">
            <v>רד סי אופטיקל נטוורק</v>
          </cell>
          <cell r="B681">
            <v>2004</v>
          </cell>
          <cell r="C681">
            <v>30</v>
          </cell>
          <cell r="D681" t="str">
            <v>כהן אהוד דוד</v>
          </cell>
          <cell r="E681">
            <v>7</v>
          </cell>
          <cell r="F681">
            <v>91</v>
          </cell>
          <cell r="G681" t="str">
            <v>זק.השתלמות</v>
          </cell>
          <cell r="H681">
            <v>33.29</v>
          </cell>
          <cell r="I681">
            <v>0</v>
          </cell>
          <cell r="J681" t="str">
            <v>תפעול</v>
          </cell>
        </row>
        <row r="682">
          <cell r="A682" t="str">
            <v>רד סי אופטיקל נטוורק</v>
          </cell>
          <cell r="B682">
            <v>2004</v>
          </cell>
          <cell r="C682">
            <v>30</v>
          </cell>
          <cell r="D682" t="str">
            <v>כהן אהוד דוד</v>
          </cell>
          <cell r="E682">
            <v>8</v>
          </cell>
          <cell r="F682">
            <v>24</v>
          </cell>
          <cell r="G682" t="str">
            <v>שוויארוחות</v>
          </cell>
          <cell r="H682">
            <v>483</v>
          </cell>
          <cell r="I682">
            <v>23</v>
          </cell>
          <cell r="J682" t="str">
            <v>תפעול</v>
          </cell>
        </row>
        <row r="683">
          <cell r="A683" t="str">
            <v>רד סי אופטיקל נטוורק</v>
          </cell>
          <cell r="B683">
            <v>2004</v>
          </cell>
          <cell r="C683">
            <v>30</v>
          </cell>
          <cell r="D683" t="str">
            <v>כהן אהוד דוד</v>
          </cell>
          <cell r="E683">
            <v>8</v>
          </cell>
          <cell r="F683">
            <v>40</v>
          </cell>
          <cell r="G683" t="str">
            <v>רכב קב' 2</v>
          </cell>
          <cell r="H683">
            <v>980</v>
          </cell>
          <cell r="I683">
            <v>0</v>
          </cell>
          <cell r="J683" t="str">
            <v>תפעול</v>
          </cell>
        </row>
        <row r="684">
          <cell r="A684" t="str">
            <v>רד סי אופטיקל נטוורק</v>
          </cell>
          <cell r="B684">
            <v>2004</v>
          </cell>
          <cell r="C684">
            <v>30</v>
          </cell>
          <cell r="D684" t="str">
            <v>כהן אהוד דוד</v>
          </cell>
          <cell r="E684">
            <v>8</v>
          </cell>
          <cell r="F684">
            <v>91</v>
          </cell>
          <cell r="G684" t="str">
            <v>זק.השתלמות</v>
          </cell>
          <cell r="H684">
            <v>33.29</v>
          </cell>
          <cell r="I684">
            <v>0</v>
          </cell>
          <cell r="J684" t="str">
            <v>תפעול</v>
          </cell>
        </row>
        <row r="685">
          <cell r="A685" t="str">
            <v>רד סי אופטיקל נטוורק</v>
          </cell>
          <cell r="B685">
            <v>2004</v>
          </cell>
          <cell r="C685">
            <v>30</v>
          </cell>
          <cell r="D685" t="str">
            <v>כהן אהוד דוד</v>
          </cell>
          <cell r="E685">
            <v>9</v>
          </cell>
          <cell r="F685">
            <v>22</v>
          </cell>
          <cell r="G685" t="str">
            <v>שווי מתנות</v>
          </cell>
          <cell r="H685">
            <v>459.25</v>
          </cell>
          <cell r="I685">
            <v>0</v>
          </cell>
          <cell r="J685" t="str">
            <v>תפעול</v>
          </cell>
        </row>
        <row r="686">
          <cell r="A686" t="str">
            <v>רד סי אופטיקל נטוורק</v>
          </cell>
          <cell r="B686">
            <v>2004</v>
          </cell>
          <cell r="C686">
            <v>30</v>
          </cell>
          <cell r="D686" t="str">
            <v>כהן אהוד דוד</v>
          </cell>
          <cell r="E686">
            <v>9</v>
          </cell>
          <cell r="F686">
            <v>24</v>
          </cell>
          <cell r="G686" t="str">
            <v>שוויארוחות</v>
          </cell>
          <cell r="H686">
            <v>378</v>
          </cell>
          <cell r="I686">
            <v>18</v>
          </cell>
          <cell r="J686" t="str">
            <v>תפעול</v>
          </cell>
        </row>
        <row r="687">
          <cell r="A687" t="str">
            <v>רד סי אופטיקל נטוורק</v>
          </cell>
          <cell r="B687">
            <v>2004</v>
          </cell>
          <cell r="C687">
            <v>30</v>
          </cell>
          <cell r="D687" t="str">
            <v>כהן אהוד דוד</v>
          </cell>
          <cell r="E687">
            <v>9</v>
          </cell>
          <cell r="F687">
            <v>40</v>
          </cell>
          <cell r="G687" t="str">
            <v>רכב קב' 2</v>
          </cell>
          <cell r="H687">
            <v>980</v>
          </cell>
          <cell r="I687">
            <v>0</v>
          </cell>
          <cell r="J687" t="str">
            <v>תפעול</v>
          </cell>
        </row>
        <row r="688">
          <cell r="A688" t="str">
            <v>רד סי אופטיקל נטוורק</v>
          </cell>
          <cell r="B688">
            <v>2004</v>
          </cell>
          <cell r="C688">
            <v>30</v>
          </cell>
          <cell r="D688" t="str">
            <v>כהן אהוד דוד</v>
          </cell>
          <cell r="E688">
            <v>9</v>
          </cell>
          <cell r="F688">
            <v>91</v>
          </cell>
          <cell r="G688" t="str">
            <v>זק.השתלמות</v>
          </cell>
          <cell r="H688">
            <v>33.29</v>
          </cell>
          <cell r="I688">
            <v>0</v>
          </cell>
          <cell r="J688" t="str">
            <v>תפעול</v>
          </cell>
        </row>
        <row r="689">
          <cell r="A689" t="str">
            <v>רד סי אופטיקל נטוורק</v>
          </cell>
          <cell r="B689">
            <v>2004</v>
          </cell>
          <cell r="C689">
            <v>30</v>
          </cell>
          <cell r="D689" t="str">
            <v>כהן אהוד דוד</v>
          </cell>
          <cell r="E689">
            <v>10</v>
          </cell>
          <cell r="F689">
            <v>24</v>
          </cell>
          <cell r="G689" t="str">
            <v>שוויארוחות</v>
          </cell>
          <cell r="H689">
            <v>399</v>
          </cell>
          <cell r="I689">
            <v>19</v>
          </cell>
          <cell r="J689" t="str">
            <v>תפעול</v>
          </cell>
        </row>
        <row r="690">
          <cell r="A690" t="str">
            <v>רד סי אופטיקל נטוורק</v>
          </cell>
          <cell r="B690">
            <v>2004</v>
          </cell>
          <cell r="C690">
            <v>30</v>
          </cell>
          <cell r="D690" t="str">
            <v>כהן אהוד דוד</v>
          </cell>
          <cell r="E690">
            <v>10</v>
          </cell>
          <cell r="F690">
            <v>40</v>
          </cell>
          <cell r="G690" t="str">
            <v>רכב קב' 2</v>
          </cell>
          <cell r="H690">
            <v>980</v>
          </cell>
          <cell r="I690">
            <v>0</v>
          </cell>
          <cell r="J690" t="str">
            <v>תפעול</v>
          </cell>
        </row>
        <row r="691">
          <cell r="A691" t="str">
            <v>רד סי אופטיקל נטוורק</v>
          </cell>
          <cell r="B691">
            <v>2004</v>
          </cell>
          <cell r="C691">
            <v>30</v>
          </cell>
          <cell r="D691" t="str">
            <v>כהן אהוד דוד</v>
          </cell>
          <cell r="E691">
            <v>10</v>
          </cell>
          <cell r="F691">
            <v>91</v>
          </cell>
          <cell r="G691" t="str">
            <v>זק.השתלמות</v>
          </cell>
          <cell r="H691">
            <v>1041.73</v>
          </cell>
          <cell r="I691">
            <v>0</v>
          </cell>
          <cell r="J691" t="str">
            <v>תפעול</v>
          </cell>
        </row>
        <row r="692">
          <cell r="A692" t="str">
            <v>רד סי אופטיקל נטוורק</v>
          </cell>
          <cell r="B692">
            <v>2004</v>
          </cell>
          <cell r="C692">
            <v>30</v>
          </cell>
          <cell r="D692" t="str">
            <v>כהן אהוד דוד</v>
          </cell>
          <cell r="E692">
            <v>11</v>
          </cell>
          <cell r="F692">
            <v>24</v>
          </cell>
          <cell r="G692" t="str">
            <v>שוויארוחות</v>
          </cell>
          <cell r="H692">
            <v>441</v>
          </cell>
          <cell r="I692">
            <v>21</v>
          </cell>
          <cell r="J692" t="str">
            <v>תפעול</v>
          </cell>
        </row>
        <row r="693">
          <cell r="A693" t="str">
            <v>רד סי אופטיקל נטוורק</v>
          </cell>
          <cell r="B693">
            <v>2004</v>
          </cell>
          <cell r="C693">
            <v>30</v>
          </cell>
          <cell r="D693" t="str">
            <v>כהן אהוד דוד</v>
          </cell>
          <cell r="E693">
            <v>11</v>
          </cell>
          <cell r="F693">
            <v>40</v>
          </cell>
          <cell r="G693" t="str">
            <v>רכב קב' 2</v>
          </cell>
          <cell r="H693">
            <v>980</v>
          </cell>
          <cell r="I693">
            <v>0</v>
          </cell>
          <cell r="J693" t="str">
            <v>תפעול</v>
          </cell>
        </row>
        <row r="694">
          <cell r="A694" t="str">
            <v>רד סי אופטיקל נטוורק</v>
          </cell>
          <cell r="B694">
            <v>2004</v>
          </cell>
          <cell r="C694">
            <v>30</v>
          </cell>
          <cell r="D694" t="str">
            <v>כהן אהוד דוד</v>
          </cell>
          <cell r="E694">
            <v>11</v>
          </cell>
          <cell r="F694">
            <v>91</v>
          </cell>
          <cell r="G694" t="str">
            <v>זק.השתלמות</v>
          </cell>
          <cell r="H694">
            <v>33.29</v>
          </cell>
          <cell r="I694">
            <v>0</v>
          </cell>
          <cell r="J694" t="str">
            <v>תפעול</v>
          </cell>
        </row>
        <row r="695">
          <cell r="A695" t="str">
            <v>רד סי אופטיקל נטוורק</v>
          </cell>
          <cell r="B695">
            <v>2004</v>
          </cell>
          <cell r="C695">
            <v>30</v>
          </cell>
          <cell r="D695" t="str">
            <v>כהן אהוד דוד</v>
          </cell>
          <cell r="E695">
            <v>12</v>
          </cell>
          <cell r="F695">
            <v>22</v>
          </cell>
          <cell r="G695" t="str">
            <v>שווי מתנות</v>
          </cell>
          <cell r="H695">
            <v>0</v>
          </cell>
          <cell r="I695">
            <v>0</v>
          </cell>
          <cell r="J695" t="str">
            <v>תפעול</v>
          </cell>
        </row>
        <row r="696">
          <cell r="A696" t="str">
            <v>רד סי אופטיקל נטוורק</v>
          </cell>
          <cell r="B696">
            <v>2004</v>
          </cell>
          <cell r="C696">
            <v>30</v>
          </cell>
          <cell r="D696" t="str">
            <v>כהן אהוד דוד</v>
          </cell>
          <cell r="E696">
            <v>12</v>
          </cell>
          <cell r="F696">
            <v>24</v>
          </cell>
          <cell r="G696" t="str">
            <v>שוויארוחות</v>
          </cell>
          <cell r="H696">
            <v>462</v>
          </cell>
          <cell r="I696">
            <v>22</v>
          </cell>
          <cell r="J696" t="str">
            <v>תפעול</v>
          </cell>
        </row>
        <row r="697">
          <cell r="A697" t="str">
            <v>רד סי אופטיקל נטוורק</v>
          </cell>
          <cell r="B697">
            <v>2004</v>
          </cell>
          <cell r="C697">
            <v>30</v>
          </cell>
          <cell r="D697" t="str">
            <v>כהן אהוד דוד</v>
          </cell>
          <cell r="E697">
            <v>12</v>
          </cell>
          <cell r="F697">
            <v>40</v>
          </cell>
          <cell r="G697" t="str">
            <v>רכב קב' 2</v>
          </cell>
          <cell r="H697">
            <v>980</v>
          </cell>
          <cell r="I697">
            <v>0</v>
          </cell>
          <cell r="J697" t="str">
            <v>תפעול</v>
          </cell>
        </row>
        <row r="698">
          <cell r="A698" t="str">
            <v>רד סי אופטיקל נטוורק</v>
          </cell>
          <cell r="B698">
            <v>2004</v>
          </cell>
          <cell r="C698">
            <v>30</v>
          </cell>
          <cell r="D698" t="str">
            <v>כהן אהוד דוד</v>
          </cell>
          <cell r="E698">
            <v>12</v>
          </cell>
          <cell r="F698">
            <v>91</v>
          </cell>
          <cell r="G698" t="str">
            <v>זק.השתלמות</v>
          </cell>
          <cell r="H698">
            <v>33.29</v>
          </cell>
          <cell r="I698">
            <v>0</v>
          </cell>
          <cell r="J698" t="str">
            <v>תפעול</v>
          </cell>
        </row>
        <row r="699">
          <cell r="A699" t="str">
            <v>רד סי אופטיקל נטוורק</v>
          </cell>
          <cell r="B699">
            <v>2004</v>
          </cell>
          <cell r="C699">
            <v>32</v>
          </cell>
          <cell r="D699" t="str">
            <v>לב אייל</v>
          </cell>
          <cell r="E699">
            <v>1</v>
          </cell>
          <cell r="F699">
            <v>24</v>
          </cell>
          <cell r="G699" t="str">
            <v>שוויארוחות</v>
          </cell>
          <cell r="H699">
            <v>450</v>
          </cell>
          <cell r="I699">
            <v>1</v>
          </cell>
          <cell r="J699" t="str">
            <v>תפעול</v>
          </cell>
        </row>
        <row r="700">
          <cell r="A700" t="str">
            <v>רד סי אופטיקל נטוורק</v>
          </cell>
          <cell r="B700">
            <v>2004</v>
          </cell>
          <cell r="C700">
            <v>32</v>
          </cell>
          <cell r="D700" t="str">
            <v>לב אייל</v>
          </cell>
          <cell r="E700">
            <v>2</v>
          </cell>
          <cell r="F700">
            <v>24</v>
          </cell>
          <cell r="G700" t="str">
            <v>שוויארוחות</v>
          </cell>
          <cell r="H700">
            <v>387</v>
          </cell>
          <cell r="I700">
            <v>0.86</v>
          </cell>
          <cell r="J700" t="str">
            <v>תפעול</v>
          </cell>
        </row>
        <row r="701">
          <cell r="A701" t="str">
            <v>רד סי אופטיקל נטוורק</v>
          </cell>
          <cell r="B701">
            <v>2004</v>
          </cell>
          <cell r="C701">
            <v>32</v>
          </cell>
          <cell r="D701" t="str">
            <v>לב אייל</v>
          </cell>
          <cell r="E701">
            <v>3</v>
          </cell>
          <cell r="F701">
            <v>22</v>
          </cell>
          <cell r="G701" t="str">
            <v>שווי מתנות</v>
          </cell>
          <cell r="H701">
            <v>186.25</v>
          </cell>
          <cell r="I701">
            <v>0</v>
          </cell>
          <cell r="J701" t="str">
            <v>תפעול</v>
          </cell>
        </row>
        <row r="702">
          <cell r="A702" t="str">
            <v>רד סי אופטיקל נטוורק</v>
          </cell>
          <cell r="B702">
            <v>2004</v>
          </cell>
          <cell r="C702">
            <v>32</v>
          </cell>
          <cell r="D702" t="str">
            <v>לב אייל</v>
          </cell>
          <cell r="E702">
            <v>3</v>
          </cell>
          <cell r="F702">
            <v>24</v>
          </cell>
          <cell r="G702" t="str">
            <v>שוויארוחות</v>
          </cell>
          <cell r="H702">
            <v>450</v>
          </cell>
          <cell r="I702">
            <v>1</v>
          </cell>
          <cell r="J702" t="str">
            <v>תפעול</v>
          </cell>
        </row>
        <row r="703">
          <cell r="A703" t="str">
            <v>רד סי אופטיקל נטוורק</v>
          </cell>
          <cell r="B703">
            <v>2004</v>
          </cell>
          <cell r="C703">
            <v>32</v>
          </cell>
          <cell r="D703" t="str">
            <v>לב אייל</v>
          </cell>
          <cell r="E703">
            <v>4</v>
          </cell>
          <cell r="F703">
            <v>24</v>
          </cell>
          <cell r="G703" t="str">
            <v>שוויארוחות</v>
          </cell>
          <cell r="H703">
            <v>450</v>
          </cell>
          <cell r="I703">
            <v>1</v>
          </cell>
          <cell r="J703" t="str">
            <v>תפעול</v>
          </cell>
        </row>
        <row r="704">
          <cell r="A704" t="str">
            <v>רד סי אופטיקל נטוורק</v>
          </cell>
          <cell r="B704">
            <v>2004</v>
          </cell>
          <cell r="C704">
            <v>32</v>
          </cell>
          <cell r="D704" t="str">
            <v>לב אייל</v>
          </cell>
          <cell r="E704">
            <v>5</v>
          </cell>
          <cell r="F704">
            <v>24</v>
          </cell>
          <cell r="G704" t="str">
            <v>שוויארוחות</v>
          </cell>
          <cell r="H704">
            <v>261</v>
          </cell>
          <cell r="I704">
            <v>0.57999999999999996</v>
          </cell>
          <cell r="J704" t="str">
            <v>תפעול</v>
          </cell>
        </row>
        <row r="705">
          <cell r="A705" t="str">
            <v>רד סי אופטיקל נטוורק</v>
          </cell>
          <cell r="B705">
            <v>2004</v>
          </cell>
          <cell r="C705">
            <v>32</v>
          </cell>
          <cell r="D705" t="str">
            <v>לב אייל</v>
          </cell>
          <cell r="E705">
            <v>6</v>
          </cell>
          <cell r="F705">
            <v>24</v>
          </cell>
          <cell r="G705" t="str">
            <v>שוויארוחות</v>
          </cell>
          <cell r="H705">
            <v>450</v>
          </cell>
          <cell r="I705">
            <v>1</v>
          </cell>
          <cell r="J705" t="str">
            <v>תפעול</v>
          </cell>
        </row>
        <row r="706">
          <cell r="A706" t="str">
            <v>רד סי אופטיקל נטוורק</v>
          </cell>
          <cell r="B706">
            <v>2004</v>
          </cell>
          <cell r="C706">
            <v>32</v>
          </cell>
          <cell r="D706" t="str">
            <v>לב אייל</v>
          </cell>
          <cell r="E706">
            <v>7</v>
          </cell>
          <cell r="F706">
            <v>24</v>
          </cell>
          <cell r="G706" t="str">
            <v>שוויארוחות</v>
          </cell>
          <cell r="H706">
            <v>450</v>
          </cell>
          <cell r="I706">
            <v>1</v>
          </cell>
          <cell r="J706" t="str">
            <v>תפעול</v>
          </cell>
        </row>
        <row r="707">
          <cell r="A707" t="str">
            <v>רד סי אופטיקל נטוורק</v>
          </cell>
          <cell r="B707">
            <v>2004</v>
          </cell>
          <cell r="C707">
            <v>32</v>
          </cell>
          <cell r="D707" t="str">
            <v>לב אייל</v>
          </cell>
          <cell r="E707">
            <v>8</v>
          </cell>
          <cell r="F707">
            <v>24</v>
          </cell>
          <cell r="G707" t="str">
            <v>שוויארוחות</v>
          </cell>
          <cell r="H707">
            <v>483</v>
          </cell>
          <cell r="I707">
            <v>23</v>
          </cell>
          <cell r="J707" t="str">
            <v>תפעול</v>
          </cell>
        </row>
        <row r="708">
          <cell r="A708" t="str">
            <v>רד סי אופטיקל נטוורק</v>
          </cell>
          <cell r="B708">
            <v>2004</v>
          </cell>
          <cell r="C708">
            <v>32</v>
          </cell>
          <cell r="D708" t="str">
            <v>לב אייל</v>
          </cell>
          <cell r="E708">
            <v>9</v>
          </cell>
          <cell r="F708">
            <v>22</v>
          </cell>
          <cell r="G708" t="str">
            <v>שווי מתנות</v>
          </cell>
          <cell r="H708">
            <v>459.25</v>
          </cell>
          <cell r="I708">
            <v>0</v>
          </cell>
          <cell r="J708" t="str">
            <v>תפעול</v>
          </cell>
        </row>
        <row r="709">
          <cell r="A709" t="str">
            <v>רד סי אופטיקל נטוורק</v>
          </cell>
          <cell r="B709">
            <v>2004</v>
          </cell>
          <cell r="C709">
            <v>32</v>
          </cell>
          <cell r="D709" t="str">
            <v>לב אייל</v>
          </cell>
          <cell r="E709">
            <v>9</v>
          </cell>
          <cell r="F709">
            <v>24</v>
          </cell>
          <cell r="G709" t="str">
            <v>שוויארוחות</v>
          </cell>
          <cell r="H709">
            <v>378</v>
          </cell>
          <cell r="I709">
            <v>18</v>
          </cell>
          <cell r="J709" t="str">
            <v>תפעול</v>
          </cell>
        </row>
        <row r="710">
          <cell r="A710" t="str">
            <v>רד סי אופטיקל נטוורק</v>
          </cell>
          <cell r="B710">
            <v>2004</v>
          </cell>
          <cell r="C710">
            <v>32</v>
          </cell>
          <cell r="D710" t="str">
            <v>לב אייל</v>
          </cell>
          <cell r="E710">
            <v>10</v>
          </cell>
          <cell r="F710">
            <v>24</v>
          </cell>
          <cell r="G710" t="str">
            <v>שוויארוחות</v>
          </cell>
          <cell r="H710">
            <v>399</v>
          </cell>
          <cell r="I710">
            <v>19</v>
          </cell>
          <cell r="J710" t="str">
            <v>תפעול</v>
          </cell>
        </row>
        <row r="711">
          <cell r="A711" t="str">
            <v>רד סי אופטיקל נטוורק</v>
          </cell>
          <cell r="B711">
            <v>2004</v>
          </cell>
          <cell r="C711">
            <v>32</v>
          </cell>
          <cell r="D711" t="str">
            <v>לב אייל</v>
          </cell>
          <cell r="E711">
            <v>11</v>
          </cell>
          <cell r="F711">
            <v>24</v>
          </cell>
          <cell r="G711" t="str">
            <v>שוויארוחות</v>
          </cell>
          <cell r="H711">
            <v>441</v>
          </cell>
          <cell r="I711">
            <v>21</v>
          </cell>
          <cell r="J711" t="str">
            <v>תפעול</v>
          </cell>
        </row>
        <row r="712">
          <cell r="A712" t="str">
            <v>רד סי אופטיקל נטוורק</v>
          </cell>
          <cell r="B712">
            <v>2004</v>
          </cell>
          <cell r="C712">
            <v>32</v>
          </cell>
          <cell r="D712" t="str">
            <v>לב אייל</v>
          </cell>
          <cell r="E712">
            <v>12</v>
          </cell>
          <cell r="F712">
            <v>22</v>
          </cell>
          <cell r="G712" t="str">
            <v>שווי מתנות</v>
          </cell>
          <cell r="H712">
            <v>0</v>
          </cell>
          <cell r="I712">
            <v>0</v>
          </cell>
          <cell r="J712" t="str">
            <v>תפעול</v>
          </cell>
        </row>
        <row r="713">
          <cell r="A713" t="str">
            <v>רד סי אופטיקל נטוורק</v>
          </cell>
          <cell r="B713">
            <v>2004</v>
          </cell>
          <cell r="C713">
            <v>32</v>
          </cell>
          <cell r="D713" t="str">
            <v>לב אייל</v>
          </cell>
          <cell r="E713">
            <v>12</v>
          </cell>
          <cell r="F713">
            <v>24</v>
          </cell>
          <cell r="G713" t="str">
            <v>שוויארוחות</v>
          </cell>
          <cell r="H713">
            <v>462</v>
          </cell>
          <cell r="I713">
            <v>22</v>
          </cell>
          <cell r="J713" t="str">
            <v>תפעול</v>
          </cell>
        </row>
        <row r="714">
          <cell r="A714" t="str">
            <v>רד סי אופטיקל נטוורק</v>
          </cell>
          <cell r="B714">
            <v>2004</v>
          </cell>
          <cell r="C714">
            <v>33</v>
          </cell>
          <cell r="D714" t="str">
            <v>תור מירי</v>
          </cell>
          <cell r="E714">
            <v>1</v>
          </cell>
          <cell r="F714">
            <v>24</v>
          </cell>
          <cell r="G714" t="str">
            <v>שוויארוחות</v>
          </cell>
          <cell r="H714">
            <v>450</v>
          </cell>
          <cell r="I714">
            <v>1</v>
          </cell>
          <cell r="J714" t="str">
            <v>ייצור</v>
          </cell>
        </row>
        <row r="715">
          <cell r="A715" t="str">
            <v>רד סי אופטיקל נטוורק</v>
          </cell>
          <cell r="B715">
            <v>2004</v>
          </cell>
          <cell r="C715">
            <v>33</v>
          </cell>
          <cell r="D715" t="str">
            <v>תור מירי</v>
          </cell>
          <cell r="E715">
            <v>2</v>
          </cell>
          <cell r="F715">
            <v>24</v>
          </cell>
          <cell r="G715" t="str">
            <v>שוויארוחות</v>
          </cell>
          <cell r="H715">
            <v>405</v>
          </cell>
          <cell r="I715">
            <v>0.9</v>
          </cell>
          <cell r="J715" t="str">
            <v>ייצור</v>
          </cell>
        </row>
        <row r="716">
          <cell r="A716" t="str">
            <v>רד סי אופטיקל נטוורק</v>
          </cell>
          <cell r="B716">
            <v>2004</v>
          </cell>
          <cell r="C716">
            <v>33</v>
          </cell>
          <cell r="D716" t="str">
            <v>תור מירי</v>
          </cell>
          <cell r="E716">
            <v>3</v>
          </cell>
          <cell r="F716">
            <v>22</v>
          </cell>
          <cell r="G716" t="str">
            <v>שווי מתנות</v>
          </cell>
          <cell r="H716">
            <v>186.25</v>
          </cell>
          <cell r="I716">
            <v>0</v>
          </cell>
          <cell r="J716" t="str">
            <v>ייצור</v>
          </cell>
        </row>
        <row r="717">
          <cell r="A717" t="str">
            <v>רד סי אופטיקל נטוורק</v>
          </cell>
          <cell r="B717">
            <v>2004</v>
          </cell>
          <cell r="C717">
            <v>33</v>
          </cell>
          <cell r="D717" t="str">
            <v>תור מירי</v>
          </cell>
          <cell r="E717">
            <v>3</v>
          </cell>
          <cell r="F717">
            <v>24</v>
          </cell>
          <cell r="G717" t="str">
            <v>שוויארוחות</v>
          </cell>
          <cell r="H717">
            <v>450</v>
          </cell>
          <cell r="I717">
            <v>1</v>
          </cell>
          <cell r="J717" t="str">
            <v>ייצור</v>
          </cell>
        </row>
        <row r="718">
          <cell r="A718" t="str">
            <v>רד סי אופטיקל נטוורק</v>
          </cell>
          <cell r="B718">
            <v>2004</v>
          </cell>
          <cell r="C718">
            <v>33</v>
          </cell>
          <cell r="D718" t="str">
            <v>תור מירי</v>
          </cell>
          <cell r="E718">
            <v>4</v>
          </cell>
          <cell r="F718">
            <v>24</v>
          </cell>
          <cell r="G718" t="str">
            <v>שוויארוחות</v>
          </cell>
          <cell r="H718">
            <v>450</v>
          </cell>
          <cell r="I718">
            <v>1</v>
          </cell>
          <cell r="J718" t="str">
            <v>ייצור</v>
          </cell>
        </row>
        <row r="719">
          <cell r="A719" t="str">
            <v>רד סי אופטיקל נטוורק</v>
          </cell>
          <cell r="B719">
            <v>2004</v>
          </cell>
          <cell r="C719">
            <v>33</v>
          </cell>
          <cell r="D719" t="str">
            <v>תור מירי</v>
          </cell>
          <cell r="E719">
            <v>5</v>
          </cell>
          <cell r="F719">
            <v>24</v>
          </cell>
          <cell r="G719" t="str">
            <v>שוויארוחות</v>
          </cell>
          <cell r="H719">
            <v>450</v>
          </cell>
          <cell r="I719">
            <v>1</v>
          </cell>
          <cell r="J719" t="str">
            <v>ייצור</v>
          </cell>
        </row>
        <row r="720">
          <cell r="A720" t="str">
            <v>רד סי אופטיקל נטוורק</v>
          </cell>
          <cell r="B720">
            <v>2004</v>
          </cell>
          <cell r="C720">
            <v>33</v>
          </cell>
          <cell r="D720" t="str">
            <v>תור מירי</v>
          </cell>
          <cell r="E720">
            <v>6</v>
          </cell>
          <cell r="F720">
            <v>24</v>
          </cell>
          <cell r="G720" t="str">
            <v>שוויארוחות</v>
          </cell>
          <cell r="H720">
            <v>450</v>
          </cell>
          <cell r="I720">
            <v>1</v>
          </cell>
          <cell r="J720" t="str">
            <v>ייצור</v>
          </cell>
        </row>
        <row r="721">
          <cell r="A721" t="str">
            <v>רד סי אופטיקל נטוורק</v>
          </cell>
          <cell r="B721">
            <v>2004</v>
          </cell>
          <cell r="C721">
            <v>33</v>
          </cell>
          <cell r="D721" t="str">
            <v>תור מירי</v>
          </cell>
          <cell r="E721">
            <v>7</v>
          </cell>
          <cell r="F721">
            <v>24</v>
          </cell>
          <cell r="G721" t="str">
            <v>שוויארוחות</v>
          </cell>
          <cell r="H721">
            <v>450</v>
          </cell>
          <cell r="I721">
            <v>1</v>
          </cell>
          <cell r="J721" t="str">
            <v>ייצור</v>
          </cell>
        </row>
        <row r="722">
          <cell r="A722" t="str">
            <v>רד סי אופטיקל נטוורק</v>
          </cell>
          <cell r="B722">
            <v>2004</v>
          </cell>
          <cell r="C722">
            <v>33</v>
          </cell>
          <cell r="D722" t="str">
            <v>תור מירי</v>
          </cell>
          <cell r="E722">
            <v>8</v>
          </cell>
          <cell r="F722">
            <v>24</v>
          </cell>
          <cell r="G722" t="str">
            <v>שוויארוחות</v>
          </cell>
          <cell r="H722">
            <v>483</v>
          </cell>
          <cell r="I722">
            <v>23</v>
          </cell>
          <cell r="J722" t="str">
            <v>ייצור</v>
          </cell>
        </row>
        <row r="723">
          <cell r="A723" t="str">
            <v>רד סי אופטיקל נטוורק</v>
          </cell>
          <cell r="B723">
            <v>2004</v>
          </cell>
          <cell r="C723">
            <v>33</v>
          </cell>
          <cell r="D723" t="str">
            <v>תור מירי</v>
          </cell>
          <cell r="E723">
            <v>9</v>
          </cell>
          <cell r="F723">
            <v>22</v>
          </cell>
          <cell r="G723" t="str">
            <v>שווי מתנות</v>
          </cell>
          <cell r="H723">
            <v>459.25</v>
          </cell>
          <cell r="I723">
            <v>0</v>
          </cell>
          <cell r="J723" t="str">
            <v>ייצור</v>
          </cell>
        </row>
        <row r="724">
          <cell r="A724" t="str">
            <v>רד סי אופטיקל נטוורק</v>
          </cell>
          <cell r="B724">
            <v>2004</v>
          </cell>
          <cell r="C724">
            <v>33</v>
          </cell>
          <cell r="D724" t="str">
            <v>תור מירי</v>
          </cell>
          <cell r="E724">
            <v>9</v>
          </cell>
          <cell r="F724">
            <v>24</v>
          </cell>
          <cell r="G724" t="str">
            <v>שוויארוחות</v>
          </cell>
          <cell r="H724">
            <v>378</v>
          </cell>
          <cell r="I724">
            <v>18</v>
          </cell>
          <cell r="J724" t="str">
            <v>ייצור</v>
          </cell>
        </row>
        <row r="725">
          <cell r="A725" t="str">
            <v>רד סי אופטיקל נטוורק</v>
          </cell>
          <cell r="B725">
            <v>2004</v>
          </cell>
          <cell r="C725">
            <v>33</v>
          </cell>
          <cell r="D725" t="str">
            <v>תור מירי</v>
          </cell>
          <cell r="E725">
            <v>10</v>
          </cell>
          <cell r="F725">
            <v>24</v>
          </cell>
          <cell r="G725" t="str">
            <v>שוויארוחות</v>
          </cell>
          <cell r="H725">
            <v>399</v>
          </cell>
          <cell r="I725">
            <v>19</v>
          </cell>
          <cell r="J725" t="str">
            <v>ייצור</v>
          </cell>
        </row>
        <row r="726">
          <cell r="A726" t="str">
            <v>רד סי אופטיקל נטוורק</v>
          </cell>
          <cell r="B726">
            <v>2004</v>
          </cell>
          <cell r="C726">
            <v>33</v>
          </cell>
          <cell r="D726" t="str">
            <v>תור מירי</v>
          </cell>
          <cell r="E726">
            <v>11</v>
          </cell>
          <cell r="F726">
            <v>24</v>
          </cell>
          <cell r="G726" t="str">
            <v>שוויארוחות</v>
          </cell>
          <cell r="H726">
            <v>441</v>
          </cell>
          <cell r="I726">
            <v>21</v>
          </cell>
          <cell r="J726" t="str">
            <v>ייצור</v>
          </cell>
        </row>
        <row r="727">
          <cell r="A727" t="str">
            <v>רד סי אופטיקל נטוורק</v>
          </cell>
          <cell r="B727">
            <v>2004</v>
          </cell>
          <cell r="C727">
            <v>33</v>
          </cell>
          <cell r="D727" t="str">
            <v>תור מירי</v>
          </cell>
          <cell r="E727">
            <v>12</v>
          </cell>
          <cell r="F727">
            <v>22</v>
          </cell>
          <cell r="G727" t="str">
            <v>שווי מתנות</v>
          </cell>
          <cell r="H727">
            <v>0</v>
          </cell>
          <cell r="I727">
            <v>0</v>
          </cell>
          <cell r="J727" t="str">
            <v>ייצור</v>
          </cell>
        </row>
        <row r="728">
          <cell r="A728" t="str">
            <v>רד סי אופטיקל נטוורק</v>
          </cell>
          <cell r="B728">
            <v>2004</v>
          </cell>
          <cell r="C728">
            <v>33</v>
          </cell>
          <cell r="D728" t="str">
            <v>תור מירי</v>
          </cell>
          <cell r="E728">
            <v>12</v>
          </cell>
          <cell r="F728">
            <v>24</v>
          </cell>
          <cell r="G728" t="str">
            <v>שוויארוחות</v>
          </cell>
          <cell r="H728">
            <v>462</v>
          </cell>
          <cell r="I728">
            <v>22</v>
          </cell>
          <cell r="J728" t="str">
            <v>ייצור</v>
          </cell>
        </row>
        <row r="729">
          <cell r="A729" t="str">
            <v>רד סי אופטיקל נטוורק</v>
          </cell>
          <cell r="B729">
            <v>2004</v>
          </cell>
          <cell r="C729">
            <v>34</v>
          </cell>
          <cell r="D729" t="str">
            <v>בורטין זינאידה</v>
          </cell>
          <cell r="E729">
            <v>1</v>
          </cell>
          <cell r="F729">
            <v>24</v>
          </cell>
          <cell r="G729" t="str">
            <v>שוויארוחות</v>
          </cell>
          <cell r="H729">
            <v>450</v>
          </cell>
          <cell r="I729">
            <v>0</v>
          </cell>
          <cell r="J729" t="str">
            <v>ייצור</v>
          </cell>
        </row>
        <row r="730">
          <cell r="A730" t="str">
            <v>רד סי אופטיקל נטוורק</v>
          </cell>
          <cell r="B730">
            <v>2004</v>
          </cell>
          <cell r="C730">
            <v>34</v>
          </cell>
          <cell r="D730" t="str">
            <v>בורטין זינאידה</v>
          </cell>
          <cell r="E730">
            <v>2</v>
          </cell>
          <cell r="F730">
            <v>24</v>
          </cell>
          <cell r="G730" t="str">
            <v>שוויארוחות</v>
          </cell>
          <cell r="H730">
            <v>387</v>
          </cell>
          <cell r="I730">
            <v>0.86</v>
          </cell>
          <cell r="J730" t="str">
            <v>ייצור</v>
          </cell>
        </row>
        <row r="731">
          <cell r="A731" t="str">
            <v>רד סי אופטיקל נטוורק</v>
          </cell>
          <cell r="B731">
            <v>2004</v>
          </cell>
          <cell r="C731">
            <v>34</v>
          </cell>
          <cell r="D731" t="str">
            <v>בורטין זינאידה</v>
          </cell>
          <cell r="E731">
            <v>3</v>
          </cell>
          <cell r="F731">
            <v>22</v>
          </cell>
          <cell r="G731" t="str">
            <v>שווי מתנות</v>
          </cell>
          <cell r="H731">
            <v>186.25</v>
          </cell>
          <cell r="I731">
            <v>0</v>
          </cell>
          <cell r="J731" t="str">
            <v>ייצור</v>
          </cell>
        </row>
        <row r="732">
          <cell r="A732" t="str">
            <v>רד סי אופטיקל נטוורק</v>
          </cell>
          <cell r="B732">
            <v>2004</v>
          </cell>
          <cell r="C732">
            <v>34</v>
          </cell>
          <cell r="D732" t="str">
            <v>בורטין זינאידה</v>
          </cell>
          <cell r="E732">
            <v>3</v>
          </cell>
          <cell r="F732">
            <v>24</v>
          </cell>
          <cell r="G732" t="str">
            <v>שוויארוחות</v>
          </cell>
          <cell r="H732">
            <v>450</v>
          </cell>
          <cell r="I732">
            <v>1</v>
          </cell>
          <cell r="J732" t="str">
            <v>ייצור</v>
          </cell>
        </row>
        <row r="733">
          <cell r="A733" t="str">
            <v>רד סי אופטיקל נטוורק</v>
          </cell>
          <cell r="B733">
            <v>2004</v>
          </cell>
          <cell r="C733">
            <v>34</v>
          </cell>
          <cell r="D733" t="str">
            <v>בורטין זינאידה</v>
          </cell>
          <cell r="E733">
            <v>4</v>
          </cell>
          <cell r="F733">
            <v>24</v>
          </cell>
          <cell r="G733" t="str">
            <v>שוויארוחות</v>
          </cell>
          <cell r="H733">
            <v>450</v>
          </cell>
          <cell r="I733">
            <v>1</v>
          </cell>
          <cell r="J733" t="str">
            <v>ייצור</v>
          </cell>
        </row>
        <row r="734">
          <cell r="A734" t="str">
            <v>רד סי אופטיקל נטוורק</v>
          </cell>
          <cell r="B734">
            <v>2004</v>
          </cell>
          <cell r="C734">
            <v>34</v>
          </cell>
          <cell r="D734" t="str">
            <v>בורטין זינאידה</v>
          </cell>
          <cell r="E734">
            <v>5</v>
          </cell>
          <cell r="F734">
            <v>24</v>
          </cell>
          <cell r="G734" t="str">
            <v>שוויארוחות</v>
          </cell>
          <cell r="H734">
            <v>450</v>
          </cell>
          <cell r="I734">
            <v>1</v>
          </cell>
          <cell r="J734" t="str">
            <v>ייצור</v>
          </cell>
        </row>
        <row r="735">
          <cell r="A735" t="str">
            <v>רד סי אופטיקל נטוורק</v>
          </cell>
          <cell r="B735">
            <v>2004</v>
          </cell>
          <cell r="C735">
            <v>34</v>
          </cell>
          <cell r="D735" t="str">
            <v>בורטין זינאידה</v>
          </cell>
          <cell r="E735">
            <v>6</v>
          </cell>
          <cell r="F735">
            <v>24</v>
          </cell>
          <cell r="G735" t="str">
            <v>שוויארוחות</v>
          </cell>
          <cell r="H735">
            <v>450</v>
          </cell>
          <cell r="I735">
            <v>1</v>
          </cell>
          <cell r="J735" t="str">
            <v>ייצור</v>
          </cell>
        </row>
        <row r="736">
          <cell r="A736" t="str">
            <v>רד סי אופטיקל נטוורק</v>
          </cell>
          <cell r="B736">
            <v>2004</v>
          </cell>
          <cell r="C736">
            <v>34</v>
          </cell>
          <cell r="D736" t="str">
            <v>בורטין זינאידה</v>
          </cell>
          <cell r="E736">
            <v>7</v>
          </cell>
          <cell r="F736">
            <v>24</v>
          </cell>
          <cell r="G736" t="str">
            <v>שוויארוחות</v>
          </cell>
          <cell r="H736">
            <v>450</v>
          </cell>
          <cell r="I736">
            <v>1</v>
          </cell>
          <cell r="J736" t="str">
            <v>ייצור</v>
          </cell>
        </row>
        <row r="737">
          <cell r="A737" t="str">
            <v>רד סי אופטיקל נטוורק</v>
          </cell>
          <cell r="B737">
            <v>2004</v>
          </cell>
          <cell r="C737">
            <v>34</v>
          </cell>
          <cell r="D737" t="str">
            <v>בורטין זינאידה</v>
          </cell>
          <cell r="E737">
            <v>8</v>
          </cell>
          <cell r="F737">
            <v>24</v>
          </cell>
          <cell r="G737" t="str">
            <v>שוויארוחות</v>
          </cell>
          <cell r="H737">
            <v>483</v>
          </cell>
          <cell r="I737">
            <v>23</v>
          </cell>
          <cell r="J737" t="str">
            <v>ייצור</v>
          </cell>
        </row>
        <row r="738">
          <cell r="A738" t="str">
            <v>רד סי אופטיקל נטוורק</v>
          </cell>
          <cell r="B738">
            <v>2004</v>
          </cell>
          <cell r="C738">
            <v>34</v>
          </cell>
          <cell r="D738" t="str">
            <v>בורטין זינאידה</v>
          </cell>
          <cell r="E738">
            <v>9</v>
          </cell>
          <cell r="F738">
            <v>22</v>
          </cell>
          <cell r="G738" t="str">
            <v>שווי מתנות</v>
          </cell>
          <cell r="H738">
            <v>459.25</v>
          </cell>
          <cell r="I738">
            <v>0</v>
          </cell>
          <cell r="J738" t="str">
            <v>ייצור</v>
          </cell>
        </row>
        <row r="739">
          <cell r="A739" t="str">
            <v>רד סי אופטיקל נטוורק</v>
          </cell>
          <cell r="B739">
            <v>2004</v>
          </cell>
          <cell r="C739">
            <v>34</v>
          </cell>
          <cell r="D739" t="str">
            <v>בורטין זינאידה</v>
          </cell>
          <cell r="E739">
            <v>9</v>
          </cell>
          <cell r="F739">
            <v>24</v>
          </cell>
          <cell r="G739" t="str">
            <v>שוויארוחות</v>
          </cell>
          <cell r="H739">
            <v>378</v>
          </cell>
          <cell r="I739">
            <v>18</v>
          </cell>
          <cell r="J739" t="str">
            <v>ייצור</v>
          </cell>
        </row>
        <row r="740">
          <cell r="A740" t="str">
            <v>רד סי אופטיקל נטוורק</v>
          </cell>
          <cell r="B740">
            <v>2004</v>
          </cell>
          <cell r="C740">
            <v>34</v>
          </cell>
          <cell r="D740" t="str">
            <v>בורטין זינאידה</v>
          </cell>
          <cell r="E740">
            <v>10</v>
          </cell>
          <cell r="F740">
            <v>24</v>
          </cell>
          <cell r="G740" t="str">
            <v>שוויארוחות</v>
          </cell>
          <cell r="H740">
            <v>399</v>
          </cell>
          <cell r="I740">
            <v>19</v>
          </cell>
          <cell r="J740" t="str">
            <v>ייצור</v>
          </cell>
        </row>
        <row r="741">
          <cell r="A741" t="str">
            <v>רד סי אופטיקל נטוורק</v>
          </cell>
          <cell r="B741">
            <v>2004</v>
          </cell>
          <cell r="C741">
            <v>34</v>
          </cell>
          <cell r="D741" t="str">
            <v>בורטין זינאידה</v>
          </cell>
          <cell r="E741">
            <v>11</v>
          </cell>
          <cell r="F741">
            <v>24</v>
          </cell>
          <cell r="G741" t="str">
            <v>שוויארוחות</v>
          </cell>
          <cell r="H741">
            <v>441</v>
          </cell>
          <cell r="I741">
            <v>21</v>
          </cell>
          <cell r="J741" t="str">
            <v>ייצור</v>
          </cell>
        </row>
        <row r="742">
          <cell r="A742" t="str">
            <v>רד סי אופטיקל נטוורק</v>
          </cell>
          <cell r="B742">
            <v>2004</v>
          </cell>
          <cell r="C742">
            <v>34</v>
          </cell>
          <cell r="D742" t="str">
            <v>בורטין זינאידה</v>
          </cell>
          <cell r="E742">
            <v>12</v>
          </cell>
          <cell r="F742">
            <v>22</v>
          </cell>
          <cell r="G742" t="str">
            <v>שווי מתנות</v>
          </cell>
          <cell r="H742">
            <v>0</v>
          </cell>
          <cell r="I742">
            <v>0</v>
          </cell>
          <cell r="J742" t="str">
            <v>ייצור</v>
          </cell>
        </row>
        <row r="743">
          <cell r="A743" t="str">
            <v>רד סי אופטיקל נטוורק</v>
          </cell>
          <cell r="B743">
            <v>2004</v>
          </cell>
          <cell r="C743">
            <v>34</v>
          </cell>
          <cell r="D743" t="str">
            <v>בורטין זינאידה</v>
          </cell>
          <cell r="E743">
            <v>12</v>
          </cell>
          <cell r="F743">
            <v>24</v>
          </cell>
          <cell r="G743" t="str">
            <v>שוויארוחות</v>
          </cell>
          <cell r="H743">
            <v>462</v>
          </cell>
          <cell r="I743">
            <v>22</v>
          </cell>
          <cell r="J743" t="str">
            <v>ייצור</v>
          </cell>
        </row>
        <row r="744">
          <cell r="A744" t="str">
            <v>רד סי אופטיקל נטוורק</v>
          </cell>
          <cell r="B744">
            <v>2004</v>
          </cell>
          <cell r="C744">
            <v>36</v>
          </cell>
          <cell r="D744" t="str">
            <v>בורלא יוסי</v>
          </cell>
          <cell r="E744">
            <v>1</v>
          </cell>
          <cell r="F744">
            <v>24</v>
          </cell>
          <cell r="G744" t="str">
            <v>שוויארוחות</v>
          </cell>
          <cell r="H744">
            <v>450</v>
          </cell>
          <cell r="I744">
            <v>0</v>
          </cell>
          <cell r="J744" t="str">
            <v>תפעול</v>
          </cell>
        </row>
        <row r="745">
          <cell r="A745" t="str">
            <v>רד סי אופטיקל נטוורק</v>
          </cell>
          <cell r="B745">
            <v>2004</v>
          </cell>
          <cell r="C745">
            <v>36</v>
          </cell>
          <cell r="D745" t="str">
            <v>בורלא יוסי</v>
          </cell>
          <cell r="E745">
            <v>2</v>
          </cell>
          <cell r="F745">
            <v>24</v>
          </cell>
          <cell r="G745" t="str">
            <v>שוויארוחות</v>
          </cell>
          <cell r="H745">
            <v>450</v>
          </cell>
          <cell r="I745">
            <v>0</v>
          </cell>
          <cell r="J745" t="str">
            <v>תפעול</v>
          </cell>
        </row>
        <row r="746">
          <cell r="A746" t="str">
            <v>רד סי אופטיקל נטוורק</v>
          </cell>
          <cell r="B746">
            <v>2004</v>
          </cell>
          <cell r="C746">
            <v>36</v>
          </cell>
          <cell r="D746" t="str">
            <v>בורלא יוסי</v>
          </cell>
          <cell r="E746">
            <v>2</v>
          </cell>
          <cell r="F746">
            <v>40</v>
          </cell>
          <cell r="G746" t="str">
            <v>רכב קב' 2</v>
          </cell>
          <cell r="H746">
            <v>980</v>
          </cell>
          <cell r="I746">
            <v>0</v>
          </cell>
          <cell r="J746" t="str">
            <v>תפעול</v>
          </cell>
        </row>
        <row r="747">
          <cell r="A747" t="str">
            <v>רד סי אופטיקל נטוורק</v>
          </cell>
          <cell r="B747">
            <v>2004</v>
          </cell>
          <cell r="C747">
            <v>36</v>
          </cell>
          <cell r="D747" t="str">
            <v>בורלא יוסי</v>
          </cell>
          <cell r="E747">
            <v>3</v>
          </cell>
          <cell r="F747">
            <v>22</v>
          </cell>
          <cell r="G747" t="str">
            <v>שווי מתנות</v>
          </cell>
          <cell r="H747">
            <v>186.25</v>
          </cell>
          <cell r="I747">
            <v>0</v>
          </cell>
          <cell r="J747" t="str">
            <v>תפעול</v>
          </cell>
        </row>
        <row r="748">
          <cell r="A748" t="str">
            <v>רד סי אופטיקל נטוורק</v>
          </cell>
          <cell r="B748">
            <v>2004</v>
          </cell>
          <cell r="C748">
            <v>36</v>
          </cell>
          <cell r="D748" t="str">
            <v>בורלא יוסי</v>
          </cell>
          <cell r="E748">
            <v>3</v>
          </cell>
          <cell r="F748">
            <v>24</v>
          </cell>
          <cell r="G748" t="str">
            <v>שוויארוחות</v>
          </cell>
          <cell r="H748">
            <v>450</v>
          </cell>
          <cell r="I748">
            <v>0</v>
          </cell>
          <cell r="J748" t="str">
            <v>תפעול</v>
          </cell>
        </row>
        <row r="749">
          <cell r="A749" t="str">
            <v>רד סי אופטיקל נטוורק</v>
          </cell>
          <cell r="B749">
            <v>2004</v>
          </cell>
          <cell r="C749">
            <v>36</v>
          </cell>
          <cell r="D749" t="str">
            <v>בורלא יוסי</v>
          </cell>
          <cell r="E749">
            <v>3</v>
          </cell>
          <cell r="F749">
            <v>40</v>
          </cell>
          <cell r="G749" t="str">
            <v>רכב קב' 2</v>
          </cell>
          <cell r="H749">
            <v>980</v>
          </cell>
          <cell r="I749">
            <v>0</v>
          </cell>
          <cell r="J749" t="str">
            <v>תפעול</v>
          </cell>
        </row>
        <row r="750">
          <cell r="A750" t="str">
            <v>רד סי אופטיקל נטוורק</v>
          </cell>
          <cell r="B750">
            <v>2004</v>
          </cell>
          <cell r="C750">
            <v>36</v>
          </cell>
          <cell r="D750" t="str">
            <v>בורלא יוסי</v>
          </cell>
          <cell r="E750">
            <v>4</v>
          </cell>
          <cell r="F750">
            <v>24</v>
          </cell>
          <cell r="G750" t="str">
            <v>שוויארוחות</v>
          </cell>
          <cell r="H750">
            <v>450</v>
          </cell>
          <cell r="I750">
            <v>0</v>
          </cell>
          <cell r="J750" t="str">
            <v>תפעול</v>
          </cell>
        </row>
        <row r="751">
          <cell r="A751" t="str">
            <v>רד סי אופטיקל נטוורק</v>
          </cell>
          <cell r="B751">
            <v>2004</v>
          </cell>
          <cell r="C751">
            <v>36</v>
          </cell>
          <cell r="D751" t="str">
            <v>בורלא יוסי</v>
          </cell>
          <cell r="E751">
            <v>4</v>
          </cell>
          <cell r="F751">
            <v>40</v>
          </cell>
          <cell r="G751" t="str">
            <v>רכב קב' 2</v>
          </cell>
          <cell r="H751">
            <v>980</v>
          </cell>
          <cell r="I751">
            <v>0</v>
          </cell>
          <cell r="J751" t="str">
            <v>תפעול</v>
          </cell>
        </row>
        <row r="752">
          <cell r="A752" t="str">
            <v>רד סי אופטיקל נטוורק</v>
          </cell>
          <cell r="B752">
            <v>2004</v>
          </cell>
          <cell r="C752">
            <v>36</v>
          </cell>
          <cell r="D752" t="str">
            <v>בורלא יוסי</v>
          </cell>
          <cell r="E752">
            <v>5</v>
          </cell>
          <cell r="F752">
            <v>24</v>
          </cell>
          <cell r="G752" t="str">
            <v>שוויארוחות</v>
          </cell>
          <cell r="H752">
            <v>450</v>
          </cell>
          <cell r="I752">
            <v>0</v>
          </cell>
          <cell r="J752" t="str">
            <v>תפעול</v>
          </cell>
        </row>
        <row r="753">
          <cell r="A753" t="str">
            <v>רד סי אופטיקל נטוורק</v>
          </cell>
          <cell r="B753">
            <v>2004</v>
          </cell>
          <cell r="C753">
            <v>36</v>
          </cell>
          <cell r="D753" t="str">
            <v>בורלא יוסי</v>
          </cell>
          <cell r="E753">
            <v>5</v>
          </cell>
          <cell r="F753">
            <v>40</v>
          </cell>
          <cell r="G753" t="str">
            <v>רכב קב' 2</v>
          </cell>
          <cell r="H753">
            <v>980</v>
          </cell>
          <cell r="I753">
            <v>0</v>
          </cell>
          <cell r="J753" t="str">
            <v>תפעול</v>
          </cell>
        </row>
        <row r="754">
          <cell r="A754" t="str">
            <v>רד סי אופטיקל נטוורק</v>
          </cell>
          <cell r="B754">
            <v>2004</v>
          </cell>
          <cell r="C754">
            <v>36</v>
          </cell>
          <cell r="D754" t="str">
            <v>בורלא יוסי</v>
          </cell>
          <cell r="E754">
            <v>6</v>
          </cell>
          <cell r="F754">
            <v>24</v>
          </cell>
          <cell r="G754" t="str">
            <v>שוויארוחות</v>
          </cell>
          <cell r="H754">
            <v>450</v>
          </cell>
          <cell r="I754">
            <v>0</v>
          </cell>
          <cell r="J754" t="str">
            <v>תפעול</v>
          </cell>
        </row>
        <row r="755">
          <cell r="A755" t="str">
            <v>רד סי אופטיקל נטוורק</v>
          </cell>
          <cell r="B755">
            <v>2004</v>
          </cell>
          <cell r="C755">
            <v>36</v>
          </cell>
          <cell r="D755" t="str">
            <v>בורלא יוסי</v>
          </cell>
          <cell r="E755">
            <v>6</v>
          </cell>
          <cell r="F755">
            <v>40</v>
          </cell>
          <cell r="G755" t="str">
            <v>רכב קב' 2</v>
          </cell>
          <cell r="H755">
            <v>980</v>
          </cell>
          <cell r="I755">
            <v>0</v>
          </cell>
          <cell r="J755" t="str">
            <v>תפעול</v>
          </cell>
        </row>
        <row r="756">
          <cell r="A756" t="str">
            <v>רד סי אופטיקל נטוורק</v>
          </cell>
          <cell r="B756">
            <v>2004</v>
          </cell>
          <cell r="C756">
            <v>36</v>
          </cell>
          <cell r="D756" t="str">
            <v>בורלא יוסי</v>
          </cell>
          <cell r="E756">
            <v>7</v>
          </cell>
          <cell r="F756">
            <v>24</v>
          </cell>
          <cell r="G756" t="str">
            <v>שוויארוחות</v>
          </cell>
          <cell r="H756">
            <v>450</v>
          </cell>
          <cell r="I756">
            <v>0</v>
          </cell>
          <cell r="J756" t="str">
            <v>תפעול</v>
          </cell>
        </row>
        <row r="757">
          <cell r="A757" t="str">
            <v>רד סי אופטיקל נטוורק</v>
          </cell>
          <cell r="B757">
            <v>2004</v>
          </cell>
          <cell r="C757">
            <v>36</v>
          </cell>
          <cell r="D757" t="str">
            <v>בורלא יוסי</v>
          </cell>
          <cell r="E757">
            <v>7</v>
          </cell>
          <cell r="F757">
            <v>40</v>
          </cell>
          <cell r="G757" t="str">
            <v>רכב קב' 2</v>
          </cell>
          <cell r="H757">
            <v>980</v>
          </cell>
          <cell r="I757">
            <v>0</v>
          </cell>
          <cell r="J757" t="str">
            <v>תפעול</v>
          </cell>
        </row>
        <row r="758">
          <cell r="A758" t="str">
            <v>רד סי אופטיקל נטוורק</v>
          </cell>
          <cell r="B758">
            <v>2004</v>
          </cell>
          <cell r="C758">
            <v>36</v>
          </cell>
          <cell r="D758" t="str">
            <v>בורלא יוסי</v>
          </cell>
          <cell r="E758">
            <v>8</v>
          </cell>
          <cell r="F758">
            <v>24</v>
          </cell>
          <cell r="G758" t="str">
            <v>שוויארוחות</v>
          </cell>
          <cell r="H758">
            <v>483</v>
          </cell>
          <cell r="I758">
            <v>23</v>
          </cell>
          <cell r="J758" t="str">
            <v>תפעול</v>
          </cell>
        </row>
        <row r="759">
          <cell r="A759" t="str">
            <v>רד סי אופטיקל נטוורק</v>
          </cell>
          <cell r="B759">
            <v>2004</v>
          </cell>
          <cell r="C759">
            <v>36</v>
          </cell>
          <cell r="D759" t="str">
            <v>בורלא יוסי</v>
          </cell>
          <cell r="E759">
            <v>8</v>
          </cell>
          <cell r="F759">
            <v>40</v>
          </cell>
          <cell r="G759" t="str">
            <v>רכב קב' 2</v>
          </cell>
          <cell r="H759">
            <v>980</v>
          </cell>
          <cell r="I759">
            <v>0</v>
          </cell>
          <cell r="J759" t="str">
            <v>תפעול</v>
          </cell>
        </row>
        <row r="760">
          <cell r="A760" t="str">
            <v>רד סי אופטיקל נטוורק</v>
          </cell>
          <cell r="B760">
            <v>2004</v>
          </cell>
          <cell r="C760">
            <v>36</v>
          </cell>
          <cell r="D760" t="str">
            <v>בורלא יוסי</v>
          </cell>
          <cell r="E760">
            <v>8</v>
          </cell>
          <cell r="F760">
            <v>47</v>
          </cell>
          <cell r="G760" t="str">
            <v>שווי פלא</v>
          </cell>
          <cell r="H760">
            <v>17</v>
          </cell>
          <cell r="I760">
            <v>0.2</v>
          </cell>
          <cell r="J760" t="str">
            <v>תפעול</v>
          </cell>
        </row>
        <row r="761">
          <cell r="A761" t="str">
            <v>רד סי אופטיקל נטוורק</v>
          </cell>
          <cell r="B761">
            <v>2004</v>
          </cell>
          <cell r="C761">
            <v>36</v>
          </cell>
          <cell r="D761" t="str">
            <v>בורלא יוסי</v>
          </cell>
          <cell r="E761">
            <v>9</v>
          </cell>
          <cell r="F761">
            <v>22</v>
          </cell>
          <cell r="G761" t="str">
            <v>שווי מתנות</v>
          </cell>
          <cell r="H761">
            <v>459.25</v>
          </cell>
          <cell r="I761">
            <v>0</v>
          </cell>
          <cell r="J761" t="str">
            <v>תפעול</v>
          </cell>
        </row>
        <row r="762">
          <cell r="A762" t="str">
            <v>רד סי אופטיקל נטוורק</v>
          </cell>
          <cell r="B762">
            <v>2004</v>
          </cell>
          <cell r="C762">
            <v>36</v>
          </cell>
          <cell r="D762" t="str">
            <v>בורלא יוסי</v>
          </cell>
          <cell r="E762">
            <v>9</v>
          </cell>
          <cell r="F762">
            <v>24</v>
          </cell>
          <cell r="G762" t="str">
            <v>שוויארוחות</v>
          </cell>
          <cell r="H762">
            <v>378</v>
          </cell>
          <cell r="I762">
            <v>18</v>
          </cell>
          <cell r="J762" t="str">
            <v>תפעול</v>
          </cell>
        </row>
        <row r="763">
          <cell r="A763" t="str">
            <v>רד סי אופטיקל נטוורק</v>
          </cell>
          <cell r="B763">
            <v>2004</v>
          </cell>
          <cell r="C763">
            <v>36</v>
          </cell>
          <cell r="D763" t="str">
            <v>בורלא יוסי</v>
          </cell>
          <cell r="E763">
            <v>9</v>
          </cell>
          <cell r="F763">
            <v>40</v>
          </cell>
          <cell r="G763" t="str">
            <v>רכב קב' 2</v>
          </cell>
          <cell r="H763">
            <v>980</v>
          </cell>
          <cell r="I763">
            <v>0</v>
          </cell>
          <cell r="J763" t="str">
            <v>תפעול</v>
          </cell>
        </row>
        <row r="764">
          <cell r="A764" t="str">
            <v>רד סי אופטיקל נטוורק</v>
          </cell>
          <cell r="B764">
            <v>2004</v>
          </cell>
          <cell r="C764">
            <v>36</v>
          </cell>
          <cell r="D764" t="str">
            <v>בורלא יוסי</v>
          </cell>
          <cell r="E764">
            <v>9</v>
          </cell>
          <cell r="F764">
            <v>47</v>
          </cell>
          <cell r="G764" t="str">
            <v>שווי פלא</v>
          </cell>
          <cell r="H764">
            <v>85</v>
          </cell>
          <cell r="I764">
            <v>0</v>
          </cell>
          <cell r="J764" t="str">
            <v>תפעול</v>
          </cell>
        </row>
        <row r="765">
          <cell r="A765" t="str">
            <v>רד סי אופטיקל נטוורק</v>
          </cell>
          <cell r="B765">
            <v>2004</v>
          </cell>
          <cell r="C765">
            <v>36</v>
          </cell>
          <cell r="D765" t="str">
            <v>בורלא יוסי</v>
          </cell>
          <cell r="E765">
            <v>10</v>
          </cell>
          <cell r="F765">
            <v>24</v>
          </cell>
          <cell r="G765" t="str">
            <v>שוויארוחות</v>
          </cell>
          <cell r="H765">
            <v>399</v>
          </cell>
          <cell r="I765">
            <v>19</v>
          </cell>
          <cell r="J765" t="str">
            <v>תפעול</v>
          </cell>
        </row>
        <row r="766">
          <cell r="A766" t="str">
            <v>רד סי אופטיקל נטוורק</v>
          </cell>
          <cell r="B766">
            <v>2004</v>
          </cell>
          <cell r="C766">
            <v>36</v>
          </cell>
          <cell r="D766" t="str">
            <v>בורלא יוסי</v>
          </cell>
          <cell r="E766">
            <v>10</v>
          </cell>
          <cell r="F766">
            <v>40</v>
          </cell>
          <cell r="G766" t="str">
            <v>רכב קב' 2</v>
          </cell>
          <cell r="H766">
            <v>980</v>
          </cell>
          <cell r="I766">
            <v>0</v>
          </cell>
          <cell r="J766" t="str">
            <v>תפעול</v>
          </cell>
        </row>
        <row r="767">
          <cell r="A767" t="str">
            <v>רד סי אופטיקל נטוורק</v>
          </cell>
          <cell r="B767">
            <v>2004</v>
          </cell>
          <cell r="C767">
            <v>36</v>
          </cell>
          <cell r="D767" t="str">
            <v>בורלא יוסי</v>
          </cell>
          <cell r="E767">
            <v>10</v>
          </cell>
          <cell r="F767">
            <v>47</v>
          </cell>
          <cell r="G767" t="str">
            <v>שווי פלא</v>
          </cell>
          <cell r="H767">
            <v>85</v>
          </cell>
          <cell r="I767">
            <v>0</v>
          </cell>
          <cell r="J767" t="str">
            <v>תפעול</v>
          </cell>
        </row>
        <row r="768">
          <cell r="A768" t="str">
            <v>רד סי אופטיקל נטוורק</v>
          </cell>
          <cell r="B768">
            <v>2004</v>
          </cell>
          <cell r="C768">
            <v>36</v>
          </cell>
          <cell r="D768" t="str">
            <v>בורלא יוסי</v>
          </cell>
          <cell r="E768">
            <v>11</v>
          </cell>
          <cell r="F768">
            <v>24</v>
          </cell>
          <cell r="G768" t="str">
            <v>שוויארוחות</v>
          </cell>
          <cell r="H768">
            <v>441</v>
          </cell>
          <cell r="I768">
            <v>21</v>
          </cell>
          <cell r="J768" t="str">
            <v>תפעול</v>
          </cell>
        </row>
        <row r="769">
          <cell r="A769" t="str">
            <v>רד סי אופטיקל נטוורק</v>
          </cell>
          <cell r="B769">
            <v>2004</v>
          </cell>
          <cell r="C769">
            <v>36</v>
          </cell>
          <cell r="D769" t="str">
            <v>בורלא יוסי</v>
          </cell>
          <cell r="E769">
            <v>11</v>
          </cell>
          <cell r="F769">
            <v>40</v>
          </cell>
          <cell r="G769" t="str">
            <v>רכב קב' 2</v>
          </cell>
          <cell r="H769">
            <v>980</v>
          </cell>
          <cell r="I769">
            <v>0</v>
          </cell>
          <cell r="J769" t="str">
            <v>תפעול</v>
          </cell>
        </row>
        <row r="770">
          <cell r="A770" t="str">
            <v>רד סי אופטיקל נטוורק</v>
          </cell>
          <cell r="B770">
            <v>2004</v>
          </cell>
          <cell r="C770">
            <v>36</v>
          </cell>
          <cell r="D770" t="str">
            <v>בורלא יוסי</v>
          </cell>
          <cell r="E770">
            <v>11</v>
          </cell>
          <cell r="F770">
            <v>47</v>
          </cell>
          <cell r="G770" t="str">
            <v>שווי פלא</v>
          </cell>
          <cell r="H770">
            <v>85</v>
          </cell>
          <cell r="I770">
            <v>0</v>
          </cell>
          <cell r="J770" t="str">
            <v>תפעול</v>
          </cell>
        </row>
        <row r="771">
          <cell r="A771" t="str">
            <v>רד סי אופטיקל נטוורק</v>
          </cell>
          <cell r="B771">
            <v>2004</v>
          </cell>
          <cell r="C771">
            <v>36</v>
          </cell>
          <cell r="D771" t="str">
            <v>בורלא יוסי</v>
          </cell>
          <cell r="E771">
            <v>12</v>
          </cell>
          <cell r="F771">
            <v>22</v>
          </cell>
          <cell r="G771" t="str">
            <v>שווי מתנות</v>
          </cell>
          <cell r="H771">
            <v>0</v>
          </cell>
          <cell r="I771">
            <v>0</v>
          </cell>
          <cell r="J771" t="str">
            <v>תפעול</v>
          </cell>
        </row>
        <row r="772">
          <cell r="A772" t="str">
            <v>רד סי אופטיקל נטוורק</v>
          </cell>
          <cell r="B772">
            <v>2004</v>
          </cell>
          <cell r="C772">
            <v>36</v>
          </cell>
          <cell r="D772" t="str">
            <v>בורלא יוסי</v>
          </cell>
          <cell r="E772">
            <v>12</v>
          </cell>
          <cell r="F772">
            <v>24</v>
          </cell>
          <cell r="G772" t="str">
            <v>שוויארוחות</v>
          </cell>
          <cell r="H772">
            <v>462</v>
          </cell>
          <cell r="I772">
            <v>22</v>
          </cell>
          <cell r="J772" t="str">
            <v>תפעול</v>
          </cell>
        </row>
        <row r="773">
          <cell r="A773" t="str">
            <v>רד סי אופטיקל נטוורק</v>
          </cell>
          <cell r="B773">
            <v>2004</v>
          </cell>
          <cell r="C773">
            <v>36</v>
          </cell>
          <cell r="D773" t="str">
            <v>בורלא יוסי</v>
          </cell>
          <cell r="E773">
            <v>12</v>
          </cell>
          <cell r="F773">
            <v>40</v>
          </cell>
          <cell r="G773" t="str">
            <v>רכב קב' 2</v>
          </cell>
          <cell r="H773">
            <v>980</v>
          </cell>
          <cell r="I773">
            <v>0</v>
          </cell>
          <cell r="J773" t="str">
            <v>תפעול</v>
          </cell>
        </row>
        <row r="774">
          <cell r="A774" t="str">
            <v>רד סי אופטיקל נטוורק</v>
          </cell>
          <cell r="B774">
            <v>2004</v>
          </cell>
          <cell r="C774">
            <v>36</v>
          </cell>
          <cell r="D774" t="str">
            <v>בורלא יוסי</v>
          </cell>
          <cell r="E774">
            <v>12</v>
          </cell>
          <cell r="F774">
            <v>47</v>
          </cell>
          <cell r="G774" t="str">
            <v>שווי פלא</v>
          </cell>
          <cell r="H774">
            <v>85</v>
          </cell>
          <cell r="I774">
            <v>0</v>
          </cell>
          <cell r="J774" t="str">
            <v>תפעול</v>
          </cell>
        </row>
        <row r="775">
          <cell r="A775" t="str">
            <v>רד סי אופטיקל נטוורק</v>
          </cell>
          <cell r="B775">
            <v>2004</v>
          </cell>
          <cell r="C775">
            <v>37</v>
          </cell>
          <cell r="D775" t="str">
            <v>סלמן עוז</v>
          </cell>
          <cell r="E775">
            <v>1</v>
          </cell>
          <cell r="F775">
            <v>24</v>
          </cell>
          <cell r="G775" t="str">
            <v>שוויארוחות</v>
          </cell>
          <cell r="H775">
            <v>450</v>
          </cell>
          <cell r="I775">
            <v>1</v>
          </cell>
          <cell r="J775" t="str">
            <v>תפעול</v>
          </cell>
        </row>
        <row r="776">
          <cell r="A776" t="str">
            <v>רד סי אופטיקל נטוורק</v>
          </cell>
          <cell r="B776">
            <v>2004</v>
          </cell>
          <cell r="C776">
            <v>37</v>
          </cell>
          <cell r="D776" t="str">
            <v>סלמן עוז</v>
          </cell>
          <cell r="E776">
            <v>2</v>
          </cell>
          <cell r="F776">
            <v>24</v>
          </cell>
          <cell r="G776" t="str">
            <v>שוויארוחות</v>
          </cell>
          <cell r="H776">
            <v>450</v>
          </cell>
          <cell r="I776">
            <v>1</v>
          </cell>
          <cell r="J776" t="str">
            <v>תפעול</v>
          </cell>
        </row>
        <row r="777">
          <cell r="A777" t="str">
            <v>רד סי אופטיקל נטוורק</v>
          </cell>
          <cell r="B777">
            <v>2004</v>
          </cell>
          <cell r="C777">
            <v>37</v>
          </cell>
          <cell r="D777" t="str">
            <v>סלמן עוז</v>
          </cell>
          <cell r="E777">
            <v>3</v>
          </cell>
          <cell r="F777">
            <v>22</v>
          </cell>
          <cell r="G777" t="str">
            <v>שווי מתנות</v>
          </cell>
          <cell r="H777">
            <v>186.25</v>
          </cell>
          <cell r="I777">
            <v>0</v>
          </cell>
          <cell r="J777" t="str">
            <v>תפעול</v>
          </cell>
        </row>
        <row r="778">
          <cell r="A778" t="str">
            <v>רד סי אופטיקל נטוורק</v>
          </cell>
          <cell r="B778">
            <v>2004</v>
          </cell>
          <cell r="C778">
            <v>37</v>
          </cell>
          <cell r="D778" t="str">
            <v>סלמן עוז</v>
          </cell>
          <cell r="E778">
            <v>3</v>
          </cell>
          <cell r="F778">
            <v>24</v>
          </cell>
          <cell r="G778" t="str">
            <v>שוויארוחות</v>
          </cell>
          <cell r="H778">
            <v>450</v>
          </cell>
          <cell r="I778">
            <v>1</v>
          </cell>
          <cell r="J778" t="str">
            <v>תפעול</v>
          </cell>
        </row>
        <row r="779">
          <cell r="A779" t="str">
            <v>רד סי אופטיקל נטוורק</v>
          </cell>
          <cell r="B779">
            <v>2004</v>
          </cell>
          <cell r="C779">
            <v>37</v>
          </cell>
          <cell r="D779" t="str">
            <v>סלמן עוז</v>
          </cell>
          <cell r="E779">
            <v>4</v>
          </cell>
          <cell r="F779">
            <v>24</v>
          </cell>
          <cell r="G779" t="str">
            <v>שוויארוחות</v>
          </cell>
          <cell r="H779">
            <v>450</v>
          </cell>
          <cell r="I779">
            <v>1</v>
          </cell>
          <cell r="J779" t="str">
            <v>תפעול</v>
          </cell>
        </row>
        <row r="780">
          <cell r="A780" t="str">
            <v>רד סי אופטיקל נטוורק</v>
          </cell>
          <cell r="B780">
            <v>2004</v>
          </cell>
          <cell r="C780">
            <v>37</v>
          </cell>
          <cell r="D780" t="str">
            <v>סלמן עוז</v>
          </cell>
          <cell r="E780">
            <v>5</v>
          </cell>
          <cell r="F780">
            <v>24</v>
          </cell>
          <cell r="G780" t="str">
            <v>שוויארוחות</v>
          </cell>
          <cell r="H780">
            <v>450</v>
          </cell>
          <cell r="I780">
            <v>1</v>
          </cell>
          <cell r="J780" t="str">
            <v>תפעול</v>
          </cell>
        </row>
        <row r="781">
          <cell r="A781" t="str">
            <v>רד סי אופטיקל נטוורק</v>
          </cell>
          <cell r="B781">
            <v>2004</v>
          </cell>
          <cell r="C781">
            <v>37</v>
          </cell>
          <cell r="D781" t="str">
            <v>סלמן עוז</v>
          </cell>
          <cell r="E781">
            <v>6</v>
          </cell>
          <cell r="F781">
            <v>24</v>
          </cell>
          <cell r="G781" t="str">
            <v>שוויארוחות</v>
          </cell>
          <cell r="H781">
            <v>450</v>
          </cell>
          <cell r="I781">
            <v>1</v>
          </cell>
          <cell r="J781" t="str">
            <v>תפעול</v>
          </cell>
        </row>
        <row r="782">
          <cell r="A782" t="str">
            <v>רד סי אופטיקל נטוורק</v>
          </cell>
          <cell r="B782">
            <v>2004</v>
          </cell>
          <cell r="C782">
            <v>37</v>
          </cell>
          <cell r="D782" t="str">
            <v>סלמן עוז</v>
          </cell>
          <cell r="E782">
            <v>7</v>
          </cell>
          <cell r="F782">
            <v>24</v>
          </cell>
          <cell r="G782" t="str">
            <v>שוויארוחות</v>
          </cell>
          <cell r="H782">
            <v>450</v>
          </cell>
          <cell r="I782">
            <v>1</v>
          </cell>
          <cell r="J782" t="str">
            <v>תפעול</v>
          </cell>
        </row>
        <row r="783">
          <cell r="A783" t="str">
            <v>רד סי אופטיקל נטוורק</v>
          </cell>
          <cell r="B783">
            <v>2004</v>
          </cell>
          <cell r="C783">
            <v>37</v>
          </cell>
          <cell r="D783" t="str">
            <v>סלמן עוז</v>
          </cell>
          <cell r="E783">
            <v>8</v>
          </cell>
          <cell r="F783">
            <v>24</v>
          </cell>
          <cell r="G783" t="str">
            <v>שוויארוחות</v>
          </cell>
          <cell r="H783">
            <v>483</v>
          </cell>
          <cell r="I783">
            <v>23</v>
          </cell>
          <cell r="J783" t="str">
            <v>תפעול</v>
          </cell>
        </row>
        <row r="784">
          <cell r="A784" t="str">
            <v>רד סי אופטיקל נטוורק</v>
          </cell>
          <cell r="B784">
            <v>2004</v>
          </cell>
          <cell r="C784">
            <v>37</v>
          </cell>
          <cell r="D784" t="str">
            <v>סלמן עוז</v>
          </cell>
          <cell r="E784">
            <v>9</v>
          </cell>
          <cell r="F784">
            <v>22</v>
          </cell>
          <cell r="G784" t="str">
            <v>שווי מתנות</v>
          </cell>
          <cell r="H784">
            <v>459.25</v>
          </cell>
          <cell r="I784">
            <v>0</v>
          </cell>
          <cell r="J784" t="str">
            <v>תפעול</v>
          </cell>
        </row>
        <row r="785">
          <cell r="A785" t="str">
            <v>רד סי אופטיקל נטוורק</v>
          </cell>
          <cell r="B785">
            <v>2004</v>
          </cell>
          <cell r="C785">
            <v>37</v>
          </cell>
          <cell r="D785" t="str">
            <v>סלמן עוז</v>
          </cell>
          <cell r="E785">
            <v>9</v>
          </cell>
          <cell r="F785">
            <v>24</v>
          </cell>
          <cell r="G785" t="str">
            <v>שוויארוחות</v>
          </cell>
          <cell r="H785">
            <v>378</v>
          </cell>
          <cell r="I785">
            <v>18</v>
          </cell>
          <cell r="J785" t="str">
            <v>תפעול</v>
          </cell>
        </row>
        <row r="786">
          <cell r="A786" t="str">
            <v>רד סי אופטיקל נטוורק</v>
          </cell>
          <cell r="B786">
            <v>2004</v>
          </cell>
          <cell r="C786">
            <v>37</v>
          </cell>
          <cell r="D786" t="str">
            <v>סלמן עוז</v>
          </cell>
          <cell r="E786">
            <v>10</v>
          </cell>
          <cell r="F786">
            <v>24</v>
          </cell>
          <cell r="G786" t="str">
            <v>שוויארוחות</v>
          </cell>
          <cell r="H786">
            <v>399</v>
          </cell>
          <cell r="I786">
            <v>19</v>
          </cell>
          <cell r="J786" t="str">
            <v>תפעול</v>
          </cell>
        </row>
        <row r="787">
          <cell r="A787" t="str">
            <v>רד סי אופטיקל נטוורק</v>
          </cell>
          <cell r="B787">
            <v>2004</v>
          </cell>
          <cell r="C787">
            <v>37</v>
          </cell>
          <cell r="D787" t="str">
            <v>סלמן עוז</v>
          </cell>
          <cell r="E787">
            <v>11</v>
          </cell>
          <cell r="F787">
            <v>24</v>
          </cell>
          <cell r="G787" t="str">
            <v>שוויארוחות</v>
          </cell>
          <cell r="H787">
            <v>441</v>
          </cell>
          <cell r="I787">
            <v>21</v>
          </cell>
          <cell r="J787" t="str">
            <v>תפעול</v>
          </cell>
        </row>
        <row r="788">
          <cell r="A788" t="str">
            <v>רד סי אופטיקל נטוורק</v>
          </cell>
          <cell r="B788">
            <v>2004</v>
          </cell>
          <cell r="C788">
            <v>37</v>
          </cell>
          <cell r="D788" t="str">
            <v>סלמן עוז</v>
          </cell>
          <cell r="E788">
            <v>12</v>
          </cell>
          <cell r="F788">
            <v>22</v>
          </cell>
          <cell r="G788" t="str">
            <v>שווי מתנות</v>
          </cell>
          <cell r="H788">
            <v>0</v>
          </cell>
          <cell r="I788">
            <v>0</v>
          </cell>
          <cell r="J788" t="str">
            <v>תפעול</v>
          </cell>
        </row>
        <row r="789">
          <cell r="A789" t="str">
            <v>רד סי אופטיקל נטוורק</v>
          </cell>
          <cell r="B789">
            <v>2004</v>
          </cell>
          <cell r="C789">
            <v>37</v>
          </cell>
          <cell r="D789" t="str">
            <v>סלמן עוז</v>
          </cell>
          <cell r="E789">
            <v>12</v>
          </cell>
          <cell r="F789">
            <v>24</v>
          </cell>
          <cell r="G789" t="str">
            <v>שוויארוחות</v>
          </cell>
          <cell r="H789">
            <v>462</v>
          </cell>
          <cell r="I789">
            <v>22</v>
          </cell>
          <cell r="J789" t="str">
            <v>תפעול</v>
          </cell>
        </row>
        <row r="790">
          <cell r="A790" t="str">
            <v>רד סי אופטיקל נטוורק</v>
          </cell>
          <cell r="B790">
            <v>2004</v>
          </cell>
          <cell r="C790">
            <v>38</v>
          </cell>
          <cell r="D790" t="str">
            <v>רודין טטיאנה</v>
          </cell>
          <cell r="E790">
            <v>1</v>
          </cell>
          <cell r="F790">
            <v>24</v>
          </cell>
          <cell r="G790" t="str">
            <v>שוויארוחות</v>
          </cell>
          <cell r="H790">
            <v>450</v>
          </cell>
          <cell r="I790">
            <v>0</v>
          </cell>
          <cell r="J790" t="str">
            <v>ייצור</v>
          </cell>
        </row>
        <row r="791">
          <cell r="A791" t="str">
            <v>רד סי אופטיקל נטוורק</v>
          </cell>
          <cell r="B791">
            <v>2004</v>
          </cell>
          <cell r="C791">
            <v>38</v>
          </cell>
          <cell r="D791" t="str">
            <v>רודין טטיאנה</v>
          </cell>
          <cell r="E791">
            <v>2</v>
          </cell>
          <cell r="F791">
            <v>24</v>
          </cell>
          <cell r="G791" t="str">
            <v>שוויארוחות</v>
          </cell>
          <cell r="H791">
            <v>450</v>
          </cell>
          <cell r="I791">
            <v>0</v>
          </cell>
          <cell r="J791" t="str">
            <v>ייצור</v>
          </cell>
        </row>
        <row r="792">
          <cell r="A792" t="str">
            <v>רד סי אופטיקל נטוורק</v>
          </cell>
          <cell r="B792">
            <v>2004</v>
          </cell>
          <cell r="C792">
            <v>38</v>
          </cell>
          <cell r="D792" t="str">
            <v>רודין טטיאנה</v>
          </cell>
          <cell r="E792">
            <v>3</v>
          </cell>
          <cell r="F792">
            <v>22</v>
          </cell>
          <cell r="G792" t="str">
            <v>שווי מתנות</v>
          </cell>
          <cell r="H792">
            <v>186.25</v>
          </cell>
          <cell r="I792">
            <v>0</v>
          </cell>
          <cell r="J792" t="str">
            <v>ייצור</v>
          </cell>
        </row>
        <row r="793">
          <cell r="A793" t="str">
            <v>רד סי אופטיקל נטוורק</v>
          </cell>
          <cell r="B793">
            <v>2004</v>
          </cell>
          <cell r="C793">
            <v>38</v>
          </cell>
          <cell r="D793" t="str">
            <v>רודין טטיאנה</v>
          </cell>
          <cell r="E793">
            <v>3</v>
          </cell>
          <cell r="F793">
            <v>24</v>
          </cell>
          <cell r="G793" t="str">
            <v>שוויארוחות</v>
          </cell>
          <cell r="H793">
            <v>450</v>
          </cell>
          <cell r="I793">
            <v>0</v>
          </cell>
          <cell r="J793" t="str">
            <v>ייצור</v>
          </cell>
        </row>
        <row r="794">
          <cell r="A794" t="str">
            <v>רד סי אופטיקל נטוורק</v>
          </cell>
          <cell r="B794">
            <v>2004</v>
          </cell>
          <cell r="C794">
            <v>38</v>
          </cell>
          <cell r="D794" t="str">
            <v>רודין טטיאנה</v>
          </cell>
          <cell r="E794">
            <v>4</v>
          </cell>
          <cell r="F794">
            <v>24</v>
          </cell>
          <cell r="G794" t="str">
            <v>שוויארוחות</v>
          </cell>
          <cell r="H794">
            <v>450</v>
          </cell>
          <cell r="I794">
            <v>0</v>
          </cell>
          <cell r="J794" t="str">
            <v>ייצור</v>
          </cell>
        </row>
        <row r="795">
          <cell r="A795" t="str">
            <v>רד סי אופטיקל נטוורק</v>
          </cell>
          <cell r="B795">
            <v>2004</v>
          </cell>
          <cell r="C795">
            <v>38</v>
          </cell>
          <cell r="D795" t="str">
            <v>רודין טטיאנה</v>
          </cell>
          <cell r="E795">
            <v>5</v>
          </cell>
          <cell r="F795">
            <v>24</v>
          </cell>
          <cell r="G795" t="str">
            <v>שוויארוחות</v>
          </cell>
          <cell r="H795">
            <v>450</v>
          </cell>
          <cell r="I795">
            <v>0</v>
          </cell>
          <cell r="J795" t="str">
            <v>ייצור</v>
          </cell>
        </row>
        <row r="796">
          <cell r="A796" t="str">
            <v>רד סי אופטיקל נטוורק</v>
          </cell>
          <cell r="B796">
            <v>2004</v>
          </cell>
          <cell r="C796">
            <v>38</v>
          </cell>
          <cell r="D796" t="str">
            <v>רודין טטיאנה</v>
          </cell>
          <cell r="E796">
            <v>6</v>
          </cell>
          <cell r="F796">
            <v>24</v>
          </cell>
          <cell r="G796" t="str">
            <v>שוויארוחות</v>
          </cell>
          <cell r="H796">
            <v>450</v>
          </cell>
          <cell r="I796">
            <v>0</v>
          </cell>
          <cell r="J796" t="str">
            <v>ייצור</v>
          </cell>
        </row>
        <row r="797">
          <cell r="A797" t="str">
            <v>רד סי אופטיקל נטוורק</v>
          </cell>
          <cell r="B797">
            <v>2004</v>
          </cell>
          <cell r="C797">
            <v>38</v>
          </cell>
          <cell r="D797" t="str">
            <v>רודין טטיאנה</v>
          </cell>
          <cell r="E797">
            <v>7</v>
          </cell>
          <cell r="F797">
            <v>24</v>
          </cell>
          <cell r="G797" t="str">
            <v>שוויארוחות</v>
          </cell>
          <cell r="H797">
            <v>450</v>
          </cell>
          <cell r="I797">
            <v>0</v>
          </cell>
          <cell r="J797" t="str">
            <v>ייצור</v>
          </cell>
        </row>
        <row r="798">
          <cell r="A798" t="str">
            <v>רד סי אופטיקל נטוורק</v>
          </cell>
          <cell r="B798">
            <v>2004</v>
          </cell>
          <cell r="C798">
            <v>38</v>
          </cell>
          <cell r="D798" t="str">
            <v>רודין טטיאנה</v>
          </cell>
          <cell r="E798">
            <v>8</v>
          </cell>
          <cell r="F798">
            <v>24</v>
          </cell>
          <cell r="G798" t="str">
            <v>שוויארוחות</v>
          </cell>
          <cell r="H798">
            <v>483</v>
          </cell>
          <cell r="I798">
            <v>23</v>
          </cell>
          <cell r="J798" t="str">
            <v>ייצור</v>
          </cell>
        </row>
        <row r="799">
          <cell r="A799" t="str">
            <v>רד סי אופטיקל נטוורק</v>
          </cell>
          <cell r="B799">
            <v>2004</v>
          </cell>
          <cell r="C799">
            <v>38</v>
          </cell>
          <cell r="D799" t="str">
            <v>רודין טטיאנה</v>
          </cell>
          <cell r="E799">
            <v>9</v>
          </cell>
          <cell r="F799">
            <v>22</v>
          </cell>
          <cell r="G799" t="str">
            <v>שווי מתנות</v>
          </cell>
          <cell r="H799">
            <v>459.25</v>
          </cell>
          <cell r="I799">
            <v>0</v>
          </cell>
          <cell r="J799" t="str">
            <v>ייצור</v>
          </cell>
        </row>
        <row r="800">
          <cell r="A800" t="str">
            <v>רד סי אופטיקל נטוורק</v>
          </cell>
          <cell r="B800">
            <v>2004</v>
          </cell>
          <cell r="C800">
            <v>38</v>
          </cell>
          <cell r="D800" t="str">
            <v>רודין טטיאנה</v>
          </cell>
          <cell r="E800">
            <v>9</v>
          </cell>
          <cell r="F800">
            <v>24</v>
          </cell>
          <cell r="G800" t="str">
            <v>שוויארוחות</v>
          </cell>
          <cell r="H800">
            <v>378</v>
          </cell>
          <cell r="I800">
            <v>18</v>
          </cell>
          <cell r="J800" t="str">
            <v>ייצור</v>
          </cell>
        </row>
        <row r="801">
          <cell r="A801" t="str">
            <v>רד סי אופטיקל נטוורק</v>
          </cell>
          <cell r="B801">
            <v>2004</v>
          </cell>
          <cell r="C801">
            <v>38</v>
          </cell>
          <cell r="D801" t="str">
            <v>רודין טטיאנה</v>
          </cell>
          <cell r="E801">
            <v>10</v>
          </cell>
          <cell r="F801">
            <v>24</v>
          </cell>
          <cell r="G801" t="str">
            <v>שוויארוחות</v>
          </cell>
          <cell r="H801">
            <v>399</v>
          </cell>
          <cell r="I801">
            <v>19</v>
          </cell>
          <cell r="J801" t="str">
            <v>ייצור</v>
          </cell>
        </row>
        <row r="802">
          <cell r="A802" t="str">
            <v>רד סי אופטיקל נטוורק</v>
          </cell>
          <cell r="B802">
            <v>2004</v>
          </cell>
          <cell r="C802">
            <v>38</v>
          </cell>
          <cell r="D802" t="str">
            <v>רודין טטיאנה</v>
          </cell>
          <cell r="E802">
            <v>11</v>
          </cell>
          <cell r="F802">
            <v>24</v>
          </cell>
          <cell r="G802" t="str">
            <v>שוויארוחות</v>
          </cell>
          <cell r="H802">
            <v>441</v>
          </cell>
          <cell r="I802">
            <v>21</v>
          </cell>
          <cell r="J802" t="str">
            <v>ייצור</v>
          </cell>
        </row>
        <row r="803">
          <cell r="A803" t="str">
            <v>רד סי אופטיקל נטוורק</v>
          </cell>
          <cell r="B803">
            <v>2004</v>
          </cell>
          <cell r="C803">
            <v>38</v>
          </cell>
          <cell r="D803" t="str">
            <v>רודין טטיאנה</v>
          </cell>
          <cell r="E803">
            <v>12</v>
          </cell>
          <cell r="F803">
            <v>22</v>
          </cell>
          <cell r="G803" t="str">
            <v>שווי מתנות</v>
          </cell>
          <cell r="H803">
            <v>0</v>
          </cell>
          <cell r="I803">
            <v>0</v>
          </cell>
          <cell r="J803" t="str">
            <v>ייצור</v>
          </cell>
        </row>
        <row r="804">
          <cell r="A804" t="str">
            <v>רד סי אופטיקל נטוורק</v>
          </cell>
          <cell r="B804">
            <v>2004</v>
          </cell>
          <cell r="C804">
            <v>38</v>
          </cell>
          <cell r="D804" t="str">
            <v>רודין טטיאנה</v>
          </cell>
          <cell r="E804">
            <v>12</v>
          </cell>
          <cell r="F804">
            <v>24</v>
          </cell>
          <cell r="G804" t="str">
            <v>שוויארוחות</v>
          </cell>
          <cell r="H804">
            <v>462</v>
          </cell>
          <cell r="I804">
            <v>22</v>
          </cell>
          <cell r="J804" t="str">
            <v>ייצור</v>
          </cell>
        </row>
        <row r="805">
          <cell r="A805" t="str">
            <v>רד סי אופטיקל נטוורק</v>
          </cell>
          <cell r="B805">
            <v>2004</v>
          </cell>
          <cell r="C805">
            <v>42</v>
          </cell>
          <cell r="D805" t="str">
            <v>וידנפלד-קלי אורנה</v>
          </cell>
          <cell r="E805">
            <v>1</v>
          </cell>
          <cell r="F805">
            <v>24</v>
          </cell>
          <cell r="G805" t="str">
            <v>שוויארוחות</v>
          </cell>
          <cell r="H805">
            <v>450</v>
          </cell>
          <cell r="I805">
            <v>1</v>
          </cell>
          <cell r="J805" t="str">
            <v>הנהלה</v>
          </cell>
        </row>
        <row r="806">
          <cell r="A806" t="str">
            <v>רד סי אופטיקל נטוורק</v>
          </cell>
          <cell r="B806">
            <v>2004</v>
          </cell>
          <cell r="C806">
            <v>42</v>
          </cell>
          <cell r="D806" t="str">
            <v>וידנפלד-קלי אורנה</v>
          </cell>
          <cell r="E806">
            <v>2</v>
          </cell>
          <cell r="F806">
            <v>24</v>
          </cell>
          <cell r="G806" t="str">
            <v>שוויארוחות</v>
          </cell>
          <cell r="H806">
            <v>450</v>
          </cell>
          <cell r="I806">
            <v>1</v>
          </cell>
          <cell r="J806" t="str">
            <v>הנהלה</v>
          </cell>
        </row>
        <row r="807">
          <cell r="A807" t="str">
            <v>רד סי אופטיקל נטוורק</v>
          </cell>
          <cell r="B807">
            <v>2004</v>
          </cell>
          <cell r="C807">
            <v>42</v>
          </cell>
          <cell r="D807" t="str">
            <v>וידנפלד-קלי אורנה</v>
          </cell>
          <cell r="E807">
            <v>3</v>
          </cell>
          <cell r="F807">
            <v>22</v>
          </cell>
          <cell r="G807" t="str">
            <v>שווי מתנות</v>
          </cell>
          <cell r="H807">
            <v>186.25</v>
          </cell>
          <cell r="I807">
            <v>0</v>
          </cell>
          <cell r="J807" t="str">
            <v>הנהלה</v>
          </cell>
        </row>
        <row r="808">
          <cell r="A808" t="str">
            <v>רד סי אופטיקל נטוורק</v>
          </cell>
          <cell r="B808">
            <v>2004</v>
          </cell>
          <cell r="C808">
            <v>42</v>
          </cell>
          <cell r="D808" t="str">
            <v>וידנפלד-קלי אורנה</v>
          </cell>
          <cell r="E808">
            <v>3</v>
          </cell>
          <cell r="F808">
            <v>24</v>
          </cell>
          <cell r="G808" t="str">
            <v>שוויארוחות</v>
          </cell>
          <cell r="H808">
            <v>450</v>
          </cell>
          <cell r="I808">
            <v>1</v>
          </cell>
          <cell r="J808" t="str">
            <v>הנהלה</v>
          </cell>
        </row>
        <row r="809">
          <cell r="A809" t="str">
            <v>רד סי אופטיקל נטוורק</v>
          </cell>
          <cell r="B809">
            <v>2004</v>
          </cell>
          <cell r="C809">
            <v>42</v>
          </cell>
          <cell r="D809" t="str">
            <v>וידנפלד-קלי אורנה</v>
          </cell>
          <cell r="E809">
            <v>4</v>
          </cell>
          <cell r="F809">
            <v>24</v>
          </cell>
          <cell r="G809" t="str">
            <v>שוויארוחות</v>
          </cell>
          <cell r="H809">
            <v>450</v>
          </cell>
          <cell r="I809">
            <v>1</v>
          </cell>
          <cell r="J809" t="str">
            <v>הנהלה</v>
          </cell>
        </row>
        <row r="810">
          <cell r="A810" t="str">
            <v>רד סי אופטיקל נטוורק</v>
          </cell>
          <cell r="B810">
            <v>2004</v>
          </cell>
          <cell r="C810">
            <v>42</v>
          </cell>
          <cell r="D810" t="str">
            <v>וידנפלד-קלי אורנה</v>
          </cell>
          <cell r="E810">
            <v>5</v>
          </cell>
          <cell r="F810">
            <v>24</v>
          </cell>
          <cell r="G810" t="str">
            <v>שוויארוחות</v>
          </cell>
          <cell r="H810">
            <v>450</v>
          </cell>
          <cell r="I810">
            <v>1</v>
          </cell>
          <cell r="J810" t="str">
            <v>הנהלה</v>
          </cell>
        </row>
        <row r="811">
          <cell r="A811" t="str">
            <v>רד סי אופטיקל נטוורק</v>
          </cell>
          <cell r="B811">
            <v>2004</v>
          </cell>
          <cell r="C811">
            <v>42</v>
          </cell>
          <cell r="D811" t="str">
            <v>וידנפלד-קלי אורנה</v>
          </cell>
          <cell r="E811">
            <v>6</v>
          </cell>
          <cell r="F811">
            <v>24</v>
          </cell>
          <cell r="G811" t="str">
            <v>שוויארוחות</v>
          </cell>
          <cell r="H811">
            <v>450</v>
          </cell>
          <cell r="I811">
            <v>1</v>
          </cell>
          <cell r="J811" t="str">
            <v>הנהלה</v>
          </cell>
        </row>
        <row r="812">
          <cell r="A812" t="str">
            <v>רד סי אופטיקל נטוורק</v>
          </cell>
          <cell r="B812">
            <v>2004</v>
          </cell>
          <cell r="C812">
            <v>42</v>
          </cell>
          <cell r="D812" t="str">
            <v>וידנפלד-קלי אורנה</v>
          </cell>
          <cell r="E812">
            <v>7</v>
          </cell>
          <cell r="F812">
            <v>24</v>
          </cell>
          <cell r="G812" t="str">
            <v>שוויארוחות</v>
          </cell>
          <cell r="H812">
            <v>450</v>
          </cell>
          <cell r="I812">
            <v>1</v>
          </cell>
          <cell r="J812" t="str">
            <v>הנהלה</v>
          </cell>
        </row>
        <row r="813">
          <cell r="A813" t="str">
            <v>רד סי אופטיקל נטוורק</v>
          </cell>
          <cell r="B813">
            <v>2004</v>
          </cell>
          <cell r="C813">
            <v>42</v>
          </cell>
          <cell r="D813" t="str">
            <v>וידנפלד-קלי אורנה</v>
          </cell>
          <cell r="E813">
            <v>8</v>
          </cell>
          <cell r="F813">
            <v>24</v>
          </cell>
          <cell r="G813" t="str">
            <v>שוויארוחות</v>
          </cell>
          <cell r="H813">
            <v>483</v>
          </cell>
          <cell r="I813">
            <v>23</v>
          </cell>
          <cell r="J813" t="str">
            <v>הנהלה</v>
          </cell>
        </row>
        <row r="814">
          <cell r="A814" t="str">
            <v>רד סי אופטיקל נטוורק</v>
          </cell>
          <cell r="B814">
            <v>2004</v>
          </cell>
          <cell r="C814">
            <v>42</v>
          </cell>
          <cell r="D814" t="str">
            <v>וידנפלד-קלי אורנה</v>
          </cell>
          <cell r="E814">
            <v>9</v>
          </cell>
          <cell r="F814">
            <v>22</v>
          </cell>
          <cell r="G814" t="str">
            <v>שווי מתנות</v>
          </cell>
          <cell r="H814">
            <v>459.25</v>
          </cell>
          <cell r="I814">
            <v>0</v>
          </cell>
          <cell r="J814" t="str">
            <v>הנהלה</v>
          </cell>
        </row>
        <row r="815">
          <cell r="A815" t="str">
            <v>רד סי אופטיקל נטוורק</v>
          </cell>
          <cell r="B815">
            <v>2004</v>
          </cell>
          <cell r="C815">
            <v>42</v>
          </cell>
          <cell r="D815" t="str">
            <v>וידנפלד-קלי אורנה</v>
          </cell>
          <cell r="E815">
            <v>9</v>
          </cell>
          <cell r="F815">
            <v>24</v>
          </cell>
          <cell r="G815" t="str">
            <v>שוויארוחות</v>
          </cell>
          <cell r="H815">
            <v>378</v>
          </cell>
          <cell r="I815">
            <v>18</v>
          </cell>
          <cell r="J815" t="str">
            <v>הנהלה</v>
          </cell>
        </row>
        <row r="816">
          <cell r="A816" t="str">
            <v>רד סי אופטיקל נטוורק</v>
          </cell>
          <cell r="B816">
            <v>2004</v>
          </cell>
          <cell r="C816">
            <v>42</v>
          </cell>
          <cell r="D816" t="str">
            <v>וידנפלד-קלי אורנה</v>
          </cell>
          <cell r="E816">
            <v>10</v>
          </cell>
          <cell r="F816">
            <v>24</v>
          </cell>
          <cell r="G816" t="str">
            <v>שוויארוחות</v>
          </cell>
          <cell r="H816">
            <v>399</v>
          </cell>
          <cell r="I816">
            <v>19</v>
          </cell>
          <cell r="J816" t="str">
            <v>הנהלה</v>
          </cell>
        </row>
        <row r="817">
          <cell r="A817" t="str">
            <v>רד סי אופטיקל נטוורק</v>
          </cell>
          <cell r="B817">
            <v>2004</v>
          </cell>
          <cell r="C817">
            <v>42</v>
          </cell>
          <cell r="D817" t="str">
            <v>וידנפלד-קלי אורנה</v>
          </cell>
          <cell r="E817">
            <v>11</v>
          </cell>
          <cell r="F817">
            <v>24</v>
          </cell>
          <cell r="G817" t="str">
            <v>שוויארוחות</v>
          </cell>
          <cell r="H817">
            <v>441</v>
          </cell>
          <cell r="I817">
            <v>21</v>
          </cell>
          <cell r="J817" t="str">
            <v>הנהלה</v>
          </cell>
        </row>
        <row r="818">
          <cell r="A818" t="str">
            <v>רד סי אופטיקל נטוורק</v>
          </cell>
          <cell r="B818">
            <v>2004</v>
          </cell>
          <cell r="C818">
            <v>42</v>
          </cell>
          <cell r="D818" t="str">
            <v>וידנפלד-קלי אורנה</v>
          </cell>
          <cell r="E818">
            <v>12</v>
          </cell>
          <cell r="F818">
            <v>22</v>
          </cell>
          <cell r="G818" t="str">
            <v>שווי מתנות</v>
          </cell>
          <cell r="H818">
            <v>0</v>
          </cell>
          <cell r="I818">
            <v>0</v>
          </cell>
          <cell r="J818" t="str">
            <v>הנהלה</v>
          </cell>
        </row>
        <row r="819">
          <cell r="A819" t="str">
            <v>רד סי אופטיקל נטוורק</v>
          </cell>
          <cell r="B819">
            <v>2004</v>
          </cell>
          <cell r="C819">
            <v>42</v>
          </cell>
          <cell r="D819" t="str">
            <v>וידנפלד-קלי אורנה</v>
          </cell>
          <cell r="E819">
            <v>12</v>
          </cell>
          <cell r="F819">
            <v>24</v>
          </cell>
          <cell r="G819" t="str">
            <v>שוויארוחות</v>
          </cell>
          <cell r="H819">
            <v>462</v>
          </cell>
          <cell r="I819">
            <v>22</v>
          </cell>
          <cell r="J819" t="str">
            <v>הנהלה</v>
          </cell>
        </row>
        <row r="820">
          <cell r="A820" t="str">
            <v>רד סי אופטיקל נטוורק</v>
          </cell>
          <cell r="B820">
            <v>2004</v>
          </cell>
          <cell r="C820">
            <v>43</v>
          </cell>
          <cell r="D820" t="str">
            <v>שרעבי אילה</v>
          </cell>
          <cell r="E820">
            <v>1</v>
          </cell>
          <cell r="F820">
            <v>24</v>
          </cell>
          <cell r="G820" t="str">
            <v>שוויארוחות</v>
          </cell>
          <cell r="H820">
            <v>450</v>
          </cell>
          <cell r="I820">
            <v>0</v>
          </cell>
          <cell r="J820" t="str">
            <v>ייצור</v>
          </cell>
        </row>
        <row r="821">
          <cell r="A821" t="str">
            <v>רד סי אופטיקל נטוורק</v>
          </cell>
          <cell r="B821">
            <v>2004</v>
          </cell>
          <cell r="C821">
            <v>43</v>
          </cell>
          <cell r="D821" t="str">
            <v>שרעבי אילה</v>
          </cell>
          <cell r="E821">
            <v>2</v>
          </cell>
          <cell r="F821">
            <v>24</v>
          </cell>
          <cell r="G821" t="str">
            <v>שוויארוחות</v>
          </cell>
          <cell r="H821">
            <v>450</v>
          </cell>
          <cell r="I821">
            <v>0</v>
          </cell>
          <cell r="J821" t="str">
            <v>ייצור</v>
          </cell>
        </row>
        <row r="822">
          <cell r="A822" t="str">
            <v>רד סי אופטיקל נטוורק</v>
          </cell>
          <cell r="B822">
            <v>2004</v>
          </cell>
          <cell r="C822">
            <v>43</v>
          </cell>
          <cell r="D822" t="str">
            <v>שרעבי אילה</v>
          </cell>
          <cell r="E822">
            <v>3</v>
          </cell>
          <cell r="F822">
            <v>22</v>
          </cell>
          <cell r="G822" t="str">
            <v>שווי מתנות</v>
          </cell>
          <cell r="H822">
            <v>186.25</v>
          </cell>
          <cell r="I822">
            <v>0</v>
          </cell>
          <cell r="J822" t="str">
            <v>ייצור</v>
          </cell>
        </row>
        <row r="823">
          <cell r="A823" t="str">
            <v>רד סי אופטיקל נטוורק</v>
          </cell>
          <cell r="B823">
            <v>2004</v>
          </cell>
          <cell r="C823">
            <v>43</v>
          </cell>
          <cell r="D823" t="str">
            <v>שרעבי אילה</v>
          </cell>
          <cell r="E823">
            <v>3</v>
          </cell>
          <cell r="F823">
            <v>24</v>
          </cell>
          <cell r="G823" t="str">
            <v>שוויארוחות</v>
          </cell>
          <cell r="H823">
            <v>450</v>
          </cell>
          <cell r="I823">
            <v>0</v>
          </cell>
          <cell r="J823" t="str">
            <v>ייצור</v>
          </cell>
        </row>
        <row r="824">
          <cell r="A824" t="str">
            <v>רד סי אופטיקל נטוורק</v>
          </cell>
          <cell r="B824">
            <v>2004</v>
          </cell>
          <cell r="C824">
            <v>43</v>
          </cell>
          <cell r="D824" t="str">
            <v>שרעבי אילה</v>
          </cell>
          <cell r="E824">
            <v>4</v>
          </cell>
          <cell r="F824">
            <v>24</v>
          </cell>
          <cell r="G824" t="str">
            <v>שוויארוחות</v>
          </cell>
          <cell r="H824">
            <v>450</v>
          </cell>
          <cell r="I824">
            <v>0</v>
          </cell>
          <cell r="J824" t="str">
            <v>ייצור</v>
          </cell>
        </row>
        <row r="825">
          <cell r="A825" t="str">
            <v>רד סי אופטיקל נטוורק</v>
          </cell>
          <cell r="B825">
            <v>2004</v>
          </cell>
          <cell r="C825">
            <v>43</v>
          </cell>
          <cell r="D825" t="str">
            <v>שרעבי אילה</v>
          </cell>
          <cell r="E825">
            <v>5</v>
          </cell>
          <cell r="F825">
            <v>24</v>
          </cell>
          <cell r="G825" t="str">
            <v>שוויארוחות</v>
          </cell>
          <cell r="H825">
            <v>450</v>
          </cell>
          <cell r="I825">
            <v>0</v>
          </cell>
          <cell r="J825" t="str">
            <v>ייצור</v>
          </cell>
        </row>
        <row r="826">
          <cell r="A826" t="str">
            <v>רד סי אופטיקל נטוורק</v>
          </cell>
          <cell r="B826">
            <v>2004</v>
          </cell>
          <cell r="C826">
            <v>43</v>
          </cell>
          <cell r="D826" t="str">
            <v>שרעבי אילה</v>
          </cell>
          <cell r="E826">
            <v>6</v>
          </cell>
          <cell r="F826">
            <v>24</v>
          </cell>
          <cell r="G826" t="str">
            <v>שוויארוחות</v>
          </cell>
          <cell r="H826">
            <v>450</v>
          </cell>
          <cell r="I826">
            <v>0</v>
          </cell>
          <cell r="J826" t="str">
            <v>ייצור</v>
          </cell>
        </row>
        <row r="827">
          <cell r="A827" t="str">
            <v>רד סי אופטיקל נטוורק</v>
          </cell>
          <cell r="B827">
            <v>2004</v>
          </cell>
          <cell r="C827">
            <v>43</v>
          </cell>
          <cell r="D827" t="str">
            <v>שרעבי אילה</v>
          </cell>
          <cell r="E827">
            <v>7</v>
          </cell>
          <cell r="F827">
            <v>24</v>
          </cell>
          <cell r="G827" t="str">
            <v>שוויארוחות</v>
          </cell>
          <cell r="H827">
            <v>450</v>
          </cell>
          <cell r="I827">
            <v>0</v>
          </cell>
          <cell r="J827" t="str">
            <v>ייצור</v>
          </cell>
        </row>
        <row r="828">
          <cell r="A828" t="str">
            <v>רד סי אופטיקל נטוורק</v>
          </cell>
          <cell r="B828">
            <v>2004</v>
          </cell>
          <cell r="C828">
            <v>43</v>
          </cell>
          <cell r="D828" t="str">
            <v>שרעבי אילה</v>
          </cell>
          <cell r="E828">
            <v>8</v>
          </cell>
          <cell r="F828">
            <v>24</v>
          </cell>
          <cell r="G828" t="str">
            <v>שוויארוחות</v>
          </cell>
          <cell r="H828">
            <v>483</v>
          </cell>
          <cell r="I828">
            <v>23</v>
          </cell>
          <cell r="J828" t="str">
            <v>ייצור</v>
          </cell>
        </row>
        <row r="829">
          <cell r="A829" t="str">
            <v>רד סי אופטיקל נטוורק</v>
          </cell>
          <cell r="B829">
            <v>2004</v>
          </cell>
          <cell r="C829">
            <v>43</v>
          </cell>
          <cell r="D829" t="str">
            <v>שרעבי אילה</v>
          </cell>
          <cell r="E829">
            <v>9</v>
          </cell>
          <cell r="F829">
            <v>22</v>
          </cell>
          <cell r="G829" t="str">
            <v>שווי מתנות</v>
          </cell>
          <cell r="H829">
            <v>459.25</v>
          </cell>
          <cell r="I829">
            <v>0</v>
          </cell>
          <cell r="J829" t="str">
            <v>ייצור</v>
          </cell>
        </row>
        <row r="830">
          <cell r="A830" t="str">
            <v>רד סי אופטיקל נטוורק</v>
          </cell>
          <cell r="B830">
            <v>2004</v>
          </cell>
          <cell r="C830">
            <v>43</v>
          </cell>
          <cell r="D830" t="str">
            <v>שרעבי אילה</v>
          </cell>
          <cell r="E830">
            <v>9</v>
          </cell>
          <cell r="F830">
            <v>24</v>
          </cell>
          <cell r="G830" t="str">
            <v>שוויארוחות</v>
          </cell>
          <cell r="H830">
            <v>378</v>
          </cell>
          <cell r="I830">
            <v>18</v>
          </cell>
          <cell r="J830" t="str">
            <v>ייצור</v>
          </cell>
        </row>
        <row r="831">
          <cell r="A831" t="str">
            <v>רד סי אופטיקל נטוורק</v>
          </cell>
          <cell r="B831">
            <v>2004</v>
          </cell>
          <cell r="C831">
            <v>43</v>
          </cell>
          <cell r="D831" t="str">
            <v>שרעבי אילה</v>
          </cell>
          <cell r="E831">
            <v>10</v>
          </cell>
          <cell r="F831">
            <v>24</v>
          </cell>
          <cell r="G831" t="str">
            <v>שוויארוחות</v>
          </cell>
          <cell r="H831">
            <v>399</v>
          </cell>
          <cell r="I831">
            <v>19</v>
          </cell>
          <cell r="J831" t="str">
            <v>ייצור</v>
          </cell>
        </row>
        <row r="832">
          <cell r="A832" t="str">
            <v>רד סי אופטיקל נטוורק</v>
          </cell>
          <cell r="B832">
            <v>2004</v>
          </cell>
          <cell r="C832">
            <v>43</v>
          </cell>
          <cell r="D832" t="str">
            <v>שרעבי אילה</v>
          </cell>
          <cell r="E832">
            <v>11</v>
          </cell>
          <cell r="F832">
            <v>24</v>
          </cell>
          <cell r="G832" t="str">
            <v>שוויארוחות</v>
          </cell>
          <cell r="H832">
            <v>441</v>
          </cell>
          <cell r="I832">
            <v>21</v>
          </cell>
          <cell r="J832" t="str">
            <v>ייצור</v>
          </cell>
        </row>
        <row r="833">
          <cell r="A833" t="str">
            <v>רד סי אופטיקל נטוורק</v>
          </cell>
          <cell r="B833">
            <v>2004</v>
          </cell>
          <cell r="C833">
            <v>43</v>
          </cell>
          <cell r="D833" t="str">
            <v>שרעבי אילה</v>
          </cell>
          <cell r="E833">
            <v>12</v>
          </cell>
          <cell r="F833">
            <v>22</v>
          </cell>
          <cell r="G833" t="str">
            <v>שווי מתנות</v>
          </cell>
          <cell r="H833">
            <v>0</v>
          </cell>
          <cell r="I833">
            <v>0</v>
          </cell>
          <cell r="J833" t="str">
            <v>ייצור</v>
          </cell>
        </row>
        <row r="834">
          <cell r="A834" t="str">
            <v>רד סי אופטיקל נטוורק</v>
          </cell>
          <cell r="B834">
            <v>2004</v>
          </cell>
          <cell r="C834">
            <v>43</v>
          </cell>
          <cell r="D834" t="str">
            <v>שרעבי אילה</v>
          </cell>
          <cell r="E834">
            <v>12</v>
          </cell>
          <cell r="F834">
            <v>24</v>
          </cell>
          <cell r="G834" t="str">
            <v>שוויארוחות</v>
          </cell>
          <cell r="H834">
            <v>462</v>
          </cell>
          <cell r="I834">
            <v>22</v>
          </cell>
          <cell r="J834" t="str">
            <v>ייצור</v>
          </cell>
        </row>
        <row r="835">
          <cell r="A835" t="str">
            <v>רד סי אופטיקל נטוורק</v>
          </cell>
          <cell r="B835">
            <v>2004</v>
          </cell>
          <cell r="C835">
            <v>44</v>
          </cell>
          <cell r="D835" t="str">
            <v>קיפניס מיכאל</v>
          </cell>
          <cell r="E835">
            <v>1</v>
          </cell>
          <cell r="F835">
            <v>24</v>
          </cell>
          <cell r="G835" t="str">
            <v>שוויארוחות</v>
          </cell>
          <cell r="H835">
            <v>450</v>
          </cell>
          <cell r="I835">
            <v>0</v>
          </cell>
          <cell r="J835" t="str">
            <v>ייצור</v>
          </cell>
        </row>
        <row r="836">
          <cell r="A836" t="str">
            <v>רד סי אופטיקל נטוורק</v>
          </cell>
          <cell r="B836">
            <v>2004</v>
          </cell>
          <cell r="C836">
            <v>44</v>
          </cell>
          <cell r="D836" t="str">
            <v>קיפניס מיכאל</v>
          </cell>
          <cell r="E836">
            <v>2</v>
          </cell>
          <cell r="F836">
            <v>24</v>
          </cell>
          <cell r="G836" t="str">
            <v>שוויארוחות</v>
          </cell>
          <cell r="H836">
            <v>450</v>
          </cell>
          <cell r="I836">
            <v>0</v>
          </cell>
          <cell r="J836" t="str">
            <v>ייצור</v>
          </cell>
        </row>
        <row r="837">
          <cell r="A837" t="str">
            <v>רד סי אופטיקל נטוורק</v>
          </cell>
          <cell r="B837">
            <v>2004</v>
          </cell>
          <cell r="C837">
            <v>44</v>
          </cell>
          <cell r="D837" t="str">
            <v>קיפניס מיכאל</v>
          </cell>
          <cell r="E837">
            <v>3</v>
          </cell>
          <cell r="F837">
            <v>22</v>
          </cell>
          <cell r="G837" t="str">
            <v>שווי מתנות</v>
          </cell>
          <cell r="H837">
            <v>186.25</v>
          </cell>
          <cell r="I837">
            <v>0</v>
          </cell>
          <cell r="J837" t="str">
            <v>ייצור</v>
          </cell>
        </row>
        <row r="838">
          <cell r="A838" t="str">
            <v>רד סי אופטיקל נטוורק</v>
          </cell>
          <cell r="B838">
            <v>2004</v>
          </cell>
          <cell r="C838">
            <v>44</v>
          </cell>
          <cell r="D838" t="str">
            <v>קיפניס מיכאל</v>
          </cell>
          <cell r="E838">
            <v>3</v>
          </cell>
          <cell r="F838">
            <v>24</v>
          </cell>
          <cell r="G838" t="str">
            <v>שוויארוחות</v>
          </cell>
          <cell r="H838">
            <v>450</v>
          </cell>
          <cell r="I838">
            <v>0</v>
          </cell>
          <cell r="J838" t="str">
            <v>ייצור</v>
          </cell>
        </row>
        <row r="839">
          <cell r="A839" t="str">
            <v>רד סי אופטיקל נטוורק</v>
          </cell>
          <cell r="B839">
            <v>2004</v>
          </cell>
          <cell r="C839">
            <v>44</v>
          </cell>
          <cell r="D839" t="str">
            <v>קיפניס מיכאל</v>
          </cell>
          <cell r="E839">
            <v>4</v>
          </cell>
          <cell r="F839">
            <v>24</v>
          </cell>
          <cell r="G839" t="str">
            <v>שוויארוחות</v>
          </cell>
          <cell r="H839">
            <v>450</v>
          </cell>
          <cell r="I839">
            <v>0</v>
          </cell>
          <cell r="J839" t="str">
            <v>ייצור</v>
          </cell>
        </row>
        <row r="840">
          <cell r="A840" t="str">
            <v>רד סי אופטיקל נטוורק</v>
          </cell>
          <cell r="B840">
            <v>2004</v>
          </cell>
          <cell r="C840">
            <v>44</v>
          </cell>
          <cell r="D840" t="str">
            <v>קיפניס מיכאל</v>
          </cell>
          <cell r="E840">
            <v>5</v>
          </cell>
          <cell r="F840">
            <v>24</v>
          </cell>
          <cell r="G840" t="str">
            <v>שוויארוחות</v>
          </cell>
          <cell r="H840">
            <v>450</v>
          </cell>
          <cell r="I840">
            <v>0</v>
          </cell>
          <cell r="J840" t="str">
            <v>ייצור</v>
          </cell>
        </row>
        <row r="841">
          <cell r="A841" t="str">
            <v>רד סי אופטיקל נטוורק</v>
          </cell>
          <cell r="B841">
            <v>2004</v>
          </cell>
          <cell r="C841">
            <v>44</v>
          </cell>
          <cell r="D841" t="str">
            <v>קיפניס מיכאל</v>
          </cell>
          <cell r="E841">
            <v>6</v>
          </cell>
          <cell r="F841">
            <v>24</v>
          </cell>
          <cell r="G841" t="str">
            <v>שוויארוחות</v>
          </cell>
          <cell r="H841">
            <v>450</v>
          </cell>
          <cell r="I841">
            <v>0</v>
          </cell>
          <cell r="J841" t="str">
            <v>ייצור</v>
          </cell>
        </row>
        <row r="842">
          <cell r="A842" t="str">
            <v>רד סי אופטיקל נטוורק</v>
          </cell>
          <cell r="B842">
            <v>2004</v>
          </cell>
          <cell r="C842">
            <v>44</v>
          </cell>
          <cell r="D842" t="str">
            <v>קיפניס מיכאל</v>
          </cell>
          <cell r="E842">
            <v>7</v>
          </cell>
          <cell r="F842">
            <v>24</v>
          </cell>
          <cell r="G842" t="str">
            <v>שוויארוחות</v>
          </cell>
          <cell r="H842">
            <v>450</v>
          </cell>
          <cell r="I842">
            <v>0</v>
          </cell>
          <cell r="J842" t="str">
            <v>ייצור</v>
          </cell>
        </row>
        <row r="843">
          <cell r="A843" t="str">
            <v>רד סי אופטיקל נטוורק</v>
          </cell>
          <cell r="B843">
            <v>2004</v>
          </cell>
          <cell r="C843">
            <v>44</v>
          </cell>
          <cell r="D843" t="str">
            <v>קיפניס מיכאל</v>
          </cell>
          <cell r="E843">
            <v>8</v>
          </cell>
          <cell r="F843">
            <v>24</v>
          </cell>
          <cell r="G843" t="str">
            <v>שוויארוחות</v>
          </cell>
          <cell r="H843">
            <v>483</v>
          </cell>
          <cell r="I843">
            <v>23</v>
          </cell>
          <cell r="J843" t="str">
            <v>ייצור</v>
          </cell>
        </row>
        <row r="844">
          <cell r="A844" t="str">
            <v>רד סי אופטיקל נטוורק</v>
          </cell>
          <cell r="B844">
            <v>2004</v>
          </cell>
          <cell r="C844">
            <v>44</v>
          </cell>
          <cell r="D844" t="str">
            <v>קיפניס מיכאל</v>
          </cell>
          <cell r="E844">
            <v>9</v>
          </cell>
          <cell r="F844">
            <v>22</v>
          </cell>
          <cell r="G844" t="str">
            <v>שווי מתנות</v>
          </cell>
          <cell r="H844">
            <v>459.25</v>
          </cell>
          <cell r="I844">
            <v>0</v>
          </cell>
          <cell r="J844" t="str">
            <v>ייצור</v>
          </cell>
        </row>
        <row r="845">
          <cell r="A845" t="str">
            <v>רד סי אופטיקל נטוורק</v>
          </cell>
          <cell r="B845">
            <v>2004</v>
          </cell>
          <cell r="C845">
            <v>44</v>
          </cell>
          <cell r="D845" t="str">
            <v>קיפניס מיכאל</v>
          </cell>
          <cell r="E845">
            <v>9</v>
          </cell>
          <cell r="F845">
            <v>24</v>
          </cell>
          <cell r="G845" t="str">
            <v>שוויארוחות</v>
          </cell>
          <cell r="H845">
            <v>378</v>
          </cell>
          <cell r="I845">
            <v>18</v>
          </cell>
          <cell r="J845" t="str">
            <v>ייצור</v>
          </cell>
        </row>
        <row r="846">
          <cell r="A846" t="str">
            <v>רד סי אופטיקל נטוורק</v>
          </cell>
          <cell r="B846">
            <v>2004</v>
          </cell>
          <cell r="C846">
            <v>44</v>
          </cell>
          <cell r="D846" t="str">
            <v>קיפניס מיכאל</v>
          </cell>
          <cell r="E846">
            <v>10</v>
          </cell>
          <cell r="F846">
            <v>24</v>
          </cell>
          <cell r="G846" t="str">
            <v>שוויארוחות</v>
          </cell>
          <cell r="H846">
            <v>399</v>
          </cell>
          <cell r="I846">
            <v>19</v>
          </cell>
          <cell r="J846" t="str">
            <v>ייצור</v>
          </cell>
        </row>
        <row r="847">
          <cell r="A847" t="str">
            <v>רד סי אופטיקל נטוורק</v>
          </cell>
          <cell r="B847">
            <v>2004</v>
          </cell>
          <cell r="C847">
            <v>44</v>
          </cell>
          <cell r="D847" t="str">
            <v>קיפניס מיכאל</v>
          </cell>
          <cell r="E847">
            <v>11</v>
          </cell>
          <cell r="F847">
            <v>24</v>
          </cell>
          <cell r="G847" t="str">
            <v>שוויארוחות</v>
          </cell>
          <cell r="H847">
            <v>441</v>
          </cell>
          <cell r="I847">
            <v>21</v>
          </cell>
          <cell r="J847" t="str">
            <v>ייצור</v>
          </cell>
        </row>
        <row r="848">
          <cell r="A848" t="str">
            <v>רד סי אופטיקל נטוורק</v>
          </cell>
          <cell r="B848">
            <v>2004</v>
          </cell>
          <cell r="C848">
            <v>44</v>
          </cell>
          <cell r="D848" t="str">
            <v>קיפניס מיכאל</v>
          </cell>
          <cell r="E848">
            <v>12</v>
          </cell>
          <cell r="F848">
            <v>22</v>
          </cell>
          <cell r="G848" t="str">
            <v>שווי מתנות</v>
          </cell>
          <cell r="H848">
            <v>0</v>
          </cell>
          <cell r="I848">
            <v>0</v>
          </cell>
          <cell r="J848" t="str">
            <v>ייצור</v>
          </cell>
        </row>
        <row r="849">
          <cell r="A849" t="str">
            <v>רד סי אופטיקל נטוורק</v>
          </cell>
          <cell r="B849">
            <v>2004</v>
          </cell>
          <cell r="C849">
            <v>44</v>
          </cell>
          <cell r="D849" t="str">
            <v>קיפניס מיכאל</v>
          </cell>
          <cell r="E849">
            <v>12</v>
          </cell>
          <cell r="F849">
            <v>24</v>
          </cell>
          <cell r="G849" t="str">
            <v>שוויארוחות</v>
          </cell>
          <cell r="H849">
            <v>462</v>
          </cell>
          <cell r="I849">
            <v>22</v>
          </cell>
          <cell r="J849" t="str">
            <v>ייצור</v>
          </cell>
        </row>
        <row r="850">
          <cell r="A850" t="str">
            <v>רד סי אופטיקל נטוורק</v>
          </cell>
          <cell r="B850">
            <v>2004</v>
          </cell>
          <cell r="C850">
            <v>45</v>
          </cell>
          <cell r="D850" t="str">
            <v>הרץ אריק</v>
          </cell>
          <cell r="E850">
            <v>1</v>
          </cell>
          <cell r="F850">
            <v>24</v>
          </cell>
          <cell r="G850" t="str">
            <v>שוויארוחות</v>
          </cell>
          <cell r="H850">
            <v>297</v>
          </cell>
          <cell r="I850">
            <v>0.66</v>
          </cell>
          <cell r="J850" t="str">
            <v>שיווק</v>
          </cell>
        </row>
        <row r="851">
          <cell r="A851" t="str">
            <v>רד סי אופטיקל נטוורק</v>
          </cell>
          <cell r="B851">
            <v>2004</v>
          </cell>
          <cell r="C851">
            <v>45</v>
          </cell>
          <cell r="D851" t="str">
            <v>הרץ אריק</v>
          </cell>
          <cell r="E851">
            <v>1</v>
          </cell>
          <cell r="F851">
            <v>40</v>
          </cell>
          <cell r="G851" t="str">
            <v>רכב קב' 2</v>
          </cell>
          <cell r="H851">
            <v>980</v>
          </cell>
          <cell r="I851">
            <v>0</v>
          </cell>
          <cell r="J851" t="str">
            <v>שיווק</v>
          </cell>
        </row>
        <row r="852">
          <cell r="A852" t="str">
            <v>רד סי אופטיקל נטוורק</v>
          </cell>
          <cell r="B852">
            <v>2004</v>
          </cell>
          <cell r="C852">
            <v>45</v>
          </cell>
          <cell r="D852" t="str">
            <v>הרץ אריק</v>
          </cell>
          <cell r="E852">
            <v>1</v>
          </cell>
          <cell r="F852">
            <v>47</v>
          </cell>
          <cell r="G852" t="str">
            <v>שווי פלא</v>
          </cell>
          <cell r="H852">
            <v>85</v>
          </cell>
          <cell r="I852">
            <v>0</v>
          </cell>
          <cell r="J852" t="str">
            <v>שיווק</v>
          </cell>
        </row>
        <row r="853">
          <cell r="A853" t="str">
            <v>רד סי אופטיקל נטוורק</v>
          </cell>
          <cell r="B853">
            <v>2004</v>
          </cell>
          <cell r="C853">
            <v>45</v>
          </cell>
          <cell r="D853" t="str">
            <v>הרץ אריק</v>
          </cell>
          <cell r="E853">
            <v>2</v>
          </cell>
          <cell r="F853">
            <v>24</v>
          </cell>
          <cell r="G853" t="str">
            <v>שוויארוחות</v>
          </cell>
          <cell r="H853">
            <v>234</v>
          </cell>
          <cell r="I853">
            <v>0.52</v>
          </cell>
          <cell r="J853" t="str">
            <v>שיווק</v>
          </cell>
        </row>
        <row r="854">
          <cell r="A854" t="str">
            <v>רד סי אופטיקל נטוורק</v>
          </cell>
          <cell r="B854">
            <v>2004</v>
          </cell>
          <cell r="C854">
            <v>45</v>
          </cell>
          <cell r="D854" t="str">
            <v>הרץ אריק</v>
          </cell>
          <cell r="E854">
            <v>2</v>
          </cell>
          <cell r="F854">
            <v>40</v>
          </cell>
          <cell r="G854" t="str">
            <v>רכב קב' 2</v>
          </cell>
          <cell r="H854">
            <v>980</v>
          </cell>
          <cell r="I854">
            <v>0</v>
          </cell>
          <cell r="J854" t="str">
            <v>שיווק</v>
          </cell>
        </row>
        <row r="855">
          <cell r="A855" t="str">
            <v>רד סי אופטיקל נטוורק</v>
          </cell>
          <cell r="B855">
            <v>2004</v>
          </cell>
          <cell r="C855">
            <v>45</v>
          </cell>
          <cell r="D855" t="str">
            <v>הרץ אריק</v>
          </cell>
          <cell r="E855">
            <v>2</v>
          </cell>
          <cell r="F855">
            <v>47</v>
          </cell>
          <cell r="G855" t="str">
            <v>שווי פלא</v>
          </cell>
          <cell r="H855">
            <v>85</v>
          </cell>
          <cell r="I855">
            <v>0</v>
          </cell>
          <cell r="J855" t="str">
            <v>שיווק</v>
          </cell>
        </row>
        <row r="856">
          <cell r="A856" t="str">
            <v>רד סי אופטיקל נטוורק</v>
          </cell>
          <cell r="B856">
            <v>2004</v>
          </cell>
          <cell r="C856">
            <v>45</v>
          </cell>
          <cell r="D856" t="str">
            <v>הרץ אריק</v>
          </cell>
          <cell r="E856">
            <v>3</v>
          </cell>
          <cell r="F856">
            <v>22</v>
          </cell>
          <cell r="G856" t="str">
            <v>שווי מתנות</v>
          </cell>
          <cell r="H856">
            <v>186.25</v>
          </cell>
          <cell r="I856">
            <v>0</v>
          </cell>
          <cell r="J856" t="str">
            <v>שיווק</v>
          </cell>
        </row>
        <row r="857">
          <cell r="A857" t="str">
            <v>רד סי אופטיקל נטוורק</v>
          </cell>
          <cell r="B857">
            <v>2004</v>
          </cell>
          <cell r="C857">
            <v>45</v>
          </cell>
          <cell r="D857" t="str">
            <v>הרץ אריק</v>
          </cell>
          <cell r="E857">
            <v>3</v>
          </cell>
          <cell r="F857">
            <v>24</v>
          </cell>
          <cell r="G857" t="str">
            <v>שוויארוחות</v>
          </cell>
          <cell r="H857">
            <v>450</v>
          </cell>
          <cell r="I857">
            <v>1</v>
          </cell>
          <cell r="J857" t="str">
            <v>שיווק</v>
          </cell>
        </row>
        <row r="858">
          <cell r="A858" t="str">
            <v>רד סי אופטיקל נטוורק</v>
          </cell>
          <cell r="B858">
            <v>2004</v>
          </cell>
          <cell r="C858">
            <v>45</v>
          </cell>
          <cell r="D858" t="str">
            <v>הרץ אריק</v>
          </cell>
          <cell r="E858">
            <v>3</v>
          </cell>
          <cell r="F858">
            <v>40</v>
          </cell>
          <cell r="G858" t="str">
            <v>רכב קב' 2</v>
          </cell>
          <cell r="H858">
            <v>980</v>
          </cell>
          <cell r="I858">
            <v>0</v>
          </cell>
          <cell r="J858" t="str">
            <v>שיווק</v>
          </cell>
        </row>
        <row r="859">
          <cell r="A859" t="str">
            <v>רד סי אופטיקל נטוורק</v>
          </cell>
          <cell r="B859">
            <v>2004</v>
          </cell>
          <cell r="C859">
            <v>45</v>
          </cell>
          <cell r="D859" t="str">
            <v>הרץ אריק</v>
          </cell>
          <cell r="E859">
            <v>3</v>
          </cell>
          <cell r="F859">
            <v>47</v>
          </cell>
          <cell r="G859" t="str">
            <v>שווי פלא</v>
          </cell>
          <cell r="H859">
            <v>85</v>
          </cell>
          <cell r="I859">
            <v>0</v>
          </cell>
          <cell r="J859" t="str">
            <v>שיווק</v>
          </cell>
        </row>
        <row r="860">
          <cell r="A860" t="str">
            <v>רד סי אופטיקל נטוורק</v>
          </cell>
          <cell r="B860">
            <v>2004</v>
          </cell>
          <cell r="C860">
            <v>45</v>
          </cell>
          <cell r="D860" t="str">
            <v>הרץ אריק</v>
          </cell>
          <cell r="E860">
            <v>4</v>
          </cell>
          <cell r="F860">
            <v>24</v>
          </cell>
          <cell r="G860" t="str">
            <v>שוויארוחות</v>
          </cell>
          <cell r="H860">
            <v>450</v>
          </cell>
          <cell r="I860">
            <v>1</v>
          </cell>
          <cell r="J860" t="str">
            <v>שיווק</v>
          </cell>
        </row>
        <row r="861">
          <cell r="A861" t="str">
            <v>רד סי אופטיקל נטוורק</v>
          </cell>
          <cell r="B861">
            <v>2004</v>
          </cell>
          <cell r="C861">
            <v>45</v>
          </cell>
          <cell r="D861" t="str">
            <v>הרץ אריק</v>
          </cell>
          <cell r="E861">
            <v>4</v>
          </cell>
          <cell r="F861">
            <v>40</v>
          </cell>
          <cell r="G861" t="str">
            <v>רכב קב' 2</v>
          </cell>
          <cell r="H861">
            <v>980</v>
          </cell>
          <cell r="I861">
            <v>0</v>
          </cell>
          <cell r="J861" t="str">
            <v>שיווק</v>
          </cell>
        </row>
        <row r="862">
          <cell r="A862" t="str">
            <v>רד סי אופטיקל נטוורק</v>
          </cell>
          <cell r="B862">
            <v>2004</v>
          </cell>
          <cell r="C862">
            <v>45</v>
          </cell>
          <cell r="D862" t="str">
            <v>הרץ אריק</v>
          </cell>
          <cell r="E862">
            <v>4</v>
          </cell>
          <cell r="F862">
            <v>47</v>
          </cell>
          <cell r="G862" t="str">
            <v>שווי פלא</v>
          </cell>
          <cell r="H862">
            <v>85</v>
          </cell>
          <cell r="I862">
            <v>0</v>
          </cell>
          <cell r="J862" t="str">
            <v>שיווק</v>
          </cell>
        </row>
        <row r="863">
          <cell r="A863" t="str">
            <v>רד סי אופטיקל נטוורק</v>
          </cell>
          <cell r="B863">
            <v>2004</v>
          </cell>
          <cell r="C863">
            <v>45</v>
          </cell>
          <cell r="D863" t="str">
            <v>הרץ אריק</v>
          </cell>
          <cell r="E863">
            <v>5</v>
          </cell>
          <cell r="F863">
            <v>24</v>
          </cell>
          <cell r="G863" t="str">
            <v>שוויארוחות</v>
          </cell>
          <cell r="H863">
            <v>450</v>
          </cell>
          <cell r="I863">
            <v>1</v>
          </cell>
          <cell r="J863" t="str">
            <v>שיווק</v>
          </cell>
        </row>
        <row r="864">
          <cell r="A864" t="str">
            <v>רד סי אופטיקל נטוורק</v>
          </cell>
          <cell r="B864">
            <v>2004</v>
          </cell>
          <cell r="C864">
            <v>45</v>
          </cell>
          <cell r="D864" t="str">
            <v>הרץ אריק</v>
          </cell>
          <cell r="E864">
            <v>5</v>
          </cell>
          <cell r="F864">
            <v>40</v>
          </cell>
          <cell r="G864" t="str">
            <v>רכב קב' 2</v>
          </cell>
          <cell r="H864">
            <v>980</v>
          </cell>
          <cell r="I864">
            <v>0</v>
          </cell>
          <cell r="J864" t="str">
            <v>שיווק</v>
          </cell>
        </row>
        <row r="865">
          <cell r="A865" t="str">
            <v>רד סי אופטיקל נטוורק</v>
          </cell>
          <cell r="B865">
            <v>2004</v>
          </cell>
          <cell r="C865">
            <v>45</v>
          </cell>
          <cell r="D865" t="str">
            <v>הרץ אריק</v>
          </cell>
          <cell r="E865">
            <v>5</v>
          </cell>
          <cell r="F865">
            <v>47</v>
          </cell>
          <cell r="G865" t="str">
            <v>שווי פלא</v>
          </cell>
          <cell r="H865">
            <v>85</v>
          </cell>
          <cell r="I865">
            <v>0</v>
          </cell>
          <cell r="J865" t="str">
            <v>שיווק</v>
          </cell>
        </row>
        <row r="866">
          <cell r="A866" t="str">
            <v>רד סי אופטיקל נטוורק</v>
          </cell>
          <cell r="B866">
            <v>2004</v>
          </cell>
          <cell r="C866">
            <v>45</v>
          </cell>
          <cell r="D866" t="str">
            <v>הרץ אריק</v>
          </cell>
          <cell r="E866">
            <v>6</v>
          </cell>
          <cell r="F866">
            <v>24</v>
          </cell>
          <cell r="G866" t="str">
            <v>שוויארוחות</v>
          </cell>
          <cell r="H866">
            <v>450</v>
          </cell>
          <cell r="I866">
            <v>1</v>
          </cell>
          <cell r="J866" t="str">
            <v>שיווק</v>
          </cell>
        </row>
        <row r="867">
          <cell r="A867" t="str">
            <v>רד סי אופטיקל נטוורק</v>
          </cell>
          <cell r="B867">
            <v>2004</v>
          </cell>
          <cell r="C867">
            <v>45</v>
          </cell>
          <cell r="D867" t="str">
            <v>הרץ אריק</v>
          </cell>
          <cell r="E867">
            <v>6</v>
          </cell>
          <cell r="F867">
            <v>40</v>
          </cell>
          <cell r="G867" t="str">
            <v>רכב קב' 2</v>
          </cell>
          <cell r="H867">
            <v>980</v>
          </cell>
          <cell r="I867">
            <v>0</v>
          </cell>
          <cell r="J867" t="str">
            <v>שיווק</v>
          </cell>
        </row>
        <row r="868">
          <cell r="A868" t="str">
            <v>רד סי אופטיקל נטוורק</v>
          </cell>
          <cell r="B868">
            <v>2004</v>
          </cell>
          <cell r="C868">
            <v>45</v>
          </cell>
          <cell r="D868" t="str">
            <v>הרץ אריק</v>
          </cell>
          <cell r="E868">
            <v>6</v>
          </cell>
          <cell r="F868">
            <v>47</v>
          </cell>
          <cell r="G868" t="str">
            <v>שווי פלא</v>
          </cell>
          <cell r="H868">
            <v>85</v>
          </cell>
          <cell r="I868">
            <v>0</v>
          </cell>
          <cell r="J868" t="str">
            <v>שיווק</v>
          </cell>
        </row>
        <row r="869">
          <cell r="A869" t="str">
            <v>רד סי אופטיקל נטוורק</v>
          </cell>
          <cell r="B869">
            <v>2004</v>
          </cell>
          <cell r="C869">
            <v>45</v>
          </cell>
          <cell r="D869" t="str">
            <v>הרץ אריק</v>
          </cell>
          <cell r="E869">
            <v>6</v>
          </cell>
          <cell r="F869">
            <v>93</v>
          </cell>
          <cell r="G869" t="str">
            <v>זק.תגמולים</v>
          </cell>
          <cell r="H869">
            <v>497.37</v>
          </cell>
          <cell r="I869">
            <v>0</v>
          </cell>
          <cell r="J869" t="str">
            <v>שיווק</v>
          </cell>
        </row>
        <row r="870">
          <cell r="A870" t="str">
            <v>רד סי אופטיקל נטוורק</v>
          </cell>
          <cell r="B870">
            <v>2004</v>
          </cell>
          <cell r="C870">
            <v>45</v>
          </cell>
          <cell r="D870" t="str">
            <v>הרץ אריק</v>
          </cell>
          <cell r="E870">
            <v>7</v>
          </cell>
          <cell r="F870">
            <v>24</v>
          </cell>
          <cell r="G870" t="str">
            <v>שוויארוחות</v>
          </cell>
          <cell r="H870">
            <v>450</v>
          </cell>
          <cell r="I870">
            <v>1</v>
          </cell>
          <cell r="J870" t="str">
            <v>שיווק</v>
          </cell>
        </row>
        <row r="871">
          <cell r="A871" t="str">
            <v>רד סי אופטיקל נטוורק</v>
          </cell>
          <cell r="B871">
            <v>2004</v>
          </cell>
          <cell r="C871">
            <v>45</v>
          </cell>
          <cell r="D871" t="str">
            <v>הרץ אריק</v>
          </cell>
          <cell r="E871">
            <v>7</v>
          </cell>
          <cell r="F871">
            <v>40</v>
          </cell>
          <cell r="G871" t="str">
            <v>רכב קב' 2</v>
          </cell>
          <cell r="H871">
            <v>980</v>
          </cell>
          <cell r="I871">
            <v>0</v>
          </cell>
          <cell r="J871" t="str">
            <v>שיווק</v>
          </cell>
        </row>
        <row r="872">
          <cell r="A872" t="str">
            <v>רד סי אופטיקל נטוורק</v>
          </cell>
          <cell r="B872">
            <v>2004</v>
          </cell>
          <cell r="C872">
            <v>45</v>
          </cell>
          <cell r="D872" t="str">
            <v>הרץ אריק</v>
          </cell>
          <cell r="E872">
            <v>7</v>
          </cell>
          <cell r="F872">
            <v>47</v>
          </cell>
          <cell r="G872" t="str">
            <v>שווי פלא</v>
          </cell>
          <cell r="H872">
            <v>85</v>
          </cell>
          <cell r="I872">
            <v>0</v>
          </cell>
          <cell r="J872" t="str">
            <v>שיווק</v>
          </cell>
        </row>
        <row r="873">
          <cell r="A873" t="str">
            <v>רד סי אופטיקל נטוורק</v>
          </cell>
          <cell r="B873">
            <v>2004</v>
          </cell>
          <cell r="C873">
            <v>45</v>
          </cell>
          <cell r="D873" t="str">
            <v>הרץ אריק</v>
          </cell>
          <cell r="E873">
            <v>7</v>
          </cell>
          <cell r="F873">
            <v>93</v>
          </cell>
          <cell r="G873" t="str">
            <v>זק.תגמולים</v>
          </cell>
          <cell r="H873">
            <v>61.57</v>
          </cell>
          <cell r="I873">
            <v>0</v>
          </cell>
          <cell r="J873" t="str">
            <v>שיווק</v>
          </cell>
        </row>
        <row r="874">
          <cell r="A874" t="str">
            <v>רד סי אופטיקל נטוורק</v>
          </cell>
          <cell r="B874">
            <v>2004</v>
          </cell>
          <cell r="C874">
            <v>45</v>
          </cell>
          <cell r="D874" t="str">
            <v>הרץ אריק</v>
          </cell>
          <cell r="E874">
            <v>8</v>
          </cell>
          <cell r="F874">
            <v>24</v>
          </cell>
          <cell r="G874" t="str">
            <v>שוויארוחות</v>
          </cell>
          <cell r="H874">
            <v>483</v>
          </cell>
          <cell r="I874">
            <v>23</v>
          </cell>
          <cell r="J874" t="str">
            <v>שיווק</v>
          </cell>
        </row>
        <row r="875">
          <cell r="A875" t="str">
            <v>רד סי אופטיקל נטוורק</v>
          </cell>
          <cell r="B875">
            <v>2004</v>
          </cell>
          <cell r="C875">
            <v>45</v>
          </cell>
          <cell r="D875" t="str">
            <v>הרץ אריק</v>
          </cell>
          <cell r="E875">
            <v>8</v>
          </cell>
          <cell r="F875">
            <v>40</v>
          </cell>
          <cell r="G875" t="str">
            <v>רכב קב' 2</v>
          </cell>
          <cell r="H875">
            <v>980</v>
          </cell>
          <cell r="I875">
            <v>0</v>
          </cell>
          <cell r="J875" t="str">
            <v>שיווק</v>
          </cell>
        </row>
        <row r="876">
          <cell r="A876" t="str">
            <v>רד סי אופטיקל נטוורק</v>
          </cell>
          <cell r="B876">
            <v>2004</v>
          </cell>
          <cell r="C876">
            <v>45</v>
          </cell>
          <cell r="D876" t="str">
            <v>הרץ אריק</v>
          </cell>
          <cell r="E876">
            <v>8</v>
          </cell>
          <cell r="F876">
            <v>47</v>
          </cell>
          <cell r="G876" t="str">
            <v>שווי פלא</v>
          </cell>
          <cell r="H876">
            <v>85</v>
          </cell>
          <cell r="I876">
            <v>0</v>
          </cell>
          <cell r="J876" t="str">
            <v>שיווק</v>
          </cell>
        </row>
        <row r="877">
          <cell r="A877" t="str">
            <v>רד סי אופטיקל נטוורק</v>
          </cell>
          <cell r="B877">
            <v>2004</v>
          </cell>
          <cell r="C877">
            <v>45</v>
          </cell>
          <cell r="D877" t="str">
            <v>הרץ אריק</v>
          </cell>
          <cell r="E877">
            <v>8</v>
          </cell>
          <cell r="F877">
            <v>93</v>
          </cell>
          <cell r="G877" t="str">
            <v>זק.תגמולים</v>
          </cell>
          <cell r="H877">
            <v>61.57</v>
          </cell>
          <cell r="I877">
            <v>0</v>
          </cell>
          <cell r="J877" t="str">
            <v>שיווק</v>
          </cell>
        </row>
        <row r="878">
          <cell r="A878" t="str">
            <v>רד סי אופטיקל נטוורק</v>
          </cell>
          <cell r="B878">
            <v>2004</v>
          </cell>
          <cell r="C878">
            <v>45</v>
          </cell>
          <cell r="D878" t="str">
            <v>הרץ אריק</v>
          </cell>
          <cell r="E878">
            <v>9</v>
          </cell>
          <cell r="F878">
            <v>22</v>
          </cell>
          <cell r="G878" t="str">
            <v>שווי מתנות</v>
          </cell>
          <cell r="H878">
            <v>459.25</v>
          </cell>
          <cell r="I878">
            <v>0</v>
          </cell>
          <cell r="J878" t="str">
            <v>שיווק</v>
          </cell>
        </row>
        <row r="879">
          <cell r="A879" t="str">
            <v>רד סי אופטיקל נטוורק</v>
          </cell>
          <cell r="B879">
            <v>2004</v>
          </cell>
          <cell r="C879">
            <v>45</v>
          </cell>
          <cell r="D879" t="str">
            <v>הרץ אריק</v>
          </cell>
          <cell r="E879">
            <v>9</v>
          </cell>
          <cell r="F879">
            <v>24</v>
          </cell>
          <cell r="G879" t="str">
            <v>שוויארוחות</v>
          </cell>
          <cell r="H879">
            <v>147</v>
          </cell>
          <cell r="I879">
            <v>7</v>
          </cell>
          <cell r="J879" t="str">
            <v>שיווק</v>
          </cell>
        </row>
        <row r="880">
          <cell r="A880" t="str">
            <v>רד סי אופטיקל נטוורק</v>
          </cell>
          <cell r="B880">
            <v>2004</v>
          </cell>
          <cell r="C880">
            <v>45</v>
          </cell>
          <cell r="D880" t="str">
            <v>הרץ אריק</v>
          </cell>
          <cell r="E880">
            <v>9</v>
          </cell>
          <cell r="F880">
            <v>47</v>
          </cell>
          <cell r="G880" t="str">
            <v>שווי פלא</v>
          </cell>
          <cell r="H880">
            <v>66.3</v>
          </cell>
          <cell r="I880">
            <v>0.78</v>
          </cell>
          <cell r="J880" t="str">
            <v>שיווק</v>
          </cell>
        </row>
        <row r="881">
          <cell r="A881" t="str">
            <v>רד סי אופטיקל נטוורק</v>
          </cell>
          <cell r="B881">
            <v>2004</v>
          </cell>
          <cell r="C881">
            <v>45</v>
          </cell>
          <cell r="D881" t="str">
            <v>הרץ אריק</v>
          </cell>
          <cell r="E881">
            <v>9</v>
          </cell>
          <cell r="F881">
            <v>93</v>
          </cell>
          <cell r="G881" t="str">
            <v>זק.תגמולים</v>
          </cell>
          <cell r="H881">
            <v>-258.39</v>
          </cell>
          <cell r="I881">
            <v>0</v>
          </cell>
          <cell r="J881" t="str">
            <v>שיווק</v>
          </cell>
        </row>
        <row r="882">
          <cell r="A882" t="str">
            <v>רד סי אופטיקל נטוורק</v>
          </cell>
          <cell r="B882">
            <v>2004</v>
          </cell>
          <cell r="C882">
            <v>46</v>
          </cell>
          <cell r="D882" t="str">
            <v>ליפובצקי גבי</v>
          </cell>
          <cell r="E882">
            <v>1</v>
          </cell>
          <cell r="F882">
            <v>24</v>
          </cell>
          <cell r="G882" t="str">
            <v>שוויארוחות</v>
          </cell>
          <cell r="H882">
            <v>364.5</v>
          </cell>
          <cell r="I882">
            <v>0.81</v>
          </cell>
          <cell r="J882" t="str">
            <v>ייצור</v>
          </cell>
        </row>
        <row r="883">
          <cell r="A883" t="str">
            <v>רד סי אופטיקל נטוורק</v>
          </cell>
          <cell r="B883">
            <v>2004</v>
          </cell>
          <cell r="C883">
            <v>46</v>
          </cell>
          <cell r="D883" t="str">
            <v>ליפובצקי גבי</v>
          </cell>
          <cell r="E883">
            <v>2</v>
          </cell>
          <cell r="F883">
            <v>24</v>
          </cell>
          <cell r="G883" t="str">
            <v>שוויארוחות</v>
          </cell>
          <cell r="H883">
            <v>450</v>
          </cell>
          <cell r="I883">
            <v>1</v>
          </cell>
          <cell r="J883" t="str">
            <v>ייצור</v>
          </cell>
        </row>
        <row r="884">
          <cell r="A884" t="str">
            <v>רד סי אופטיקל נטוורק</v>
          </cell>
          <cell r="B884">
            <v>2004</v>
          </cell>
          <cell r="C884">
            <v>46</v>
          </cell>
          <cell r="D884" t="str">
            <v>ליפובצקי גבי</v>
          </cell>
          <cell r="E884">
            <v>3</v>
          </cell>
          <cell r="F884">
            <v>22</v>
          </cell>
          <cell r="G884" t="str">
            <v>שווי מתנות</v>
          </cell>
          <cell r="H884">
            <v>186.25</v>
          </cell>
          <cell r="I884">
            <v>0</v>
          </cell>
          <cell r="J884" t="str">
            <v>ייצור</v>
          </cell>
        </row>
        <row r="885">
          <cell r="A885" t="str">
            <v>רד סי אופטיקל נטוורק</v>
          </cell>
          <cell r="B885">
            <v>2004</v>
          </cell>
          <cell r="C885">
            <v>46</v>
          </cell>
          <cell r="D885" t="str">
            <v>ליפובצקי גבי</v>
          </cell>
          <cell r="E885">
            <v>3</v>
          </cell>
          <cell r="F885">
            <v>24</v>
          </cell>
          <cell r="G885" t="str">
            <v>שוויארוחות</v>
          </cell>
          <cell r="H885">
            <v>450</v>
          </cell>
          <cell r="I885">
            <v>1</v>
          </cell>
          <cell r="J885" t="str">
            <v>ייצור</v>
          </cell>
        </row>
        <row r="886">
          <cell r="A886" t="str">
            <v>רד סי אופטיקל נטוורק</v>
          </cell>
          <cell r="B886">
            <v>2004</v>
          </cell>
          <cell r="C886">
            <v>46</v>
          </cell>
          <cell r="D886" t="str">
            <v>ליפובצקי גבי</v>
          </cell>
          <cell r="E886">
            <v>4</v>
          </cell>
          <cell r="F886">
            <v>24</v>
          </cell>
          <cell r="G886" t="str">
            <v>שוויארוחות</v>
          </cell>
          <cell r="H886">
            <v>450</v>
          </cell>
          <cell r="I886">
            <v>1</v>
          </cell>
          <cell r="J886" t="str">
            <v>ייצור</v>
          </cell>
        </row>
        <row r="887">
          <cell r="A887" t="str">
            <v>רד סי אופטיקל נטוורק</v>
          </cell>
          <cell r="B887">
            <v>2004</v>
          </cell>
          <cell r="C887">
            <v>46</v>
          </cell>
          <cell r="D887" t="str">
            <v>ליפובצקי גבי</v>
          </cell>
          <cell r="E887">
            <v>5</v>
          </cell>
          <cell r="F887">
            <v>24</v>
          </cell>
          <cell r="G887" t="str">
            <v>שוויארוחות</v>
          </cell>
          <cell r="H887">
            <v>450</v>
          </cell>
          <cell r="I887">
            <v>1</v>
          </cell>
          <cell r="J887" t="str">
            <v>ייצור</v>
          </cell>
        </row>
        <row r="888">
          <cell r="A888" t="str">
            <v>רד סי אופטיקל נטוורק</v>
          </cell>
          <cell r="B888">
            <v>2004</v>
          </cell>
          <cell r="C888">
            <v>46</v>
          </cell>
          <cell r="D888" t="str">
            <v>ליפובצקי גבי</v>
          </cell>
          <cell r="E888">
            <v>6</v>
          </cell>
          <cell r="F888">
            <v>24</v>
          </cell>
          <cell r="G888" t="str">
            <v>שוויארוחות</v>
          </cell>
          <cell r="H888">
            <v>450</v>
          </cell>
          <cell r="I888">
            <v>1</v>
          </cell>
          <cell r="J888" t="str">
            <v>ייצור</v>
          </cell>
        </row>
        <row r="889">
          <cell r="A889" t="str">
            <v>רד סי אופטיקל נטוורק</v>
          </cell>
          <cell r="B889">
            <v>2004</v>
          </cell>
          <cell r="C889">
            <v>46</v>
          </cell>
          <cell r="D889" t="str">
            <v>ליפובצקי גבי</v>
          </cell>
          <cell r="E889">
            <v>7</v>
          </cell>
          <cell r="F889">
            <v>24</v>
          </cell>
          <cell r="G889" t="str">
            <v>שוויארוחות</v>
          </cell>
          <cell r="H889">
            <v>450</v>
          </cell>
          <cell r="I889">
            <v>1</v>
          </cell>
          <cell r="J889" t="str">
            <v>ייצור</v>
          </cell>
        </row>
        <row r="890">
          <cell r="A890" t="str">
            <v>רד סי אופטיקל נטוורק</v>
          </cell>
          <cell r="B890">
            <v>2004</v>
          </cell>
          <cell r="C890">
            <v>46</v>
          </cell>
          <cell r="D890" t="str">
            <v>ליפובצקי גבי</v>
          </cell>
          <cell r="E890">
            <v>8</v>
          </cell>
          <cell r="F890">
            <v>24</v>
          </cell>
          <cell r="G890" t="str">
            <v>שוויארוחות</v>
          </cell>
          <cell r="H890">
            <v>483</v>
          </cell>
          <cell r="I890">
            <v>23</v>
          </cell>
          <cell r="J890" t="str">
            <v>ייצור</v>
          </cell>
        </row>
        <row r="891">
          <cell r="A891" t="str">
            <v>רד סי אופטיקל נטוורק</v>
          </cell>
          <cell r="B891">
            <v>2004</v>
          </cell>
          <cell r="C891">
            <v>46</v>
          </cell>
          <cell r="D891" t="str">
            <v>ליפובצקי גבי</v>
          </cell>
          <cell r="E891">
            <v>9</v>
          </cell>
          <cell r="F891">
            <v>22</v>
          </cell>
          <cell r="G891" t="str">
            <v>שווי מתנות</v>
          </cell>
          <cell r="H891">
            <v>459.25</v>
          </cell>
          <cell r="I891">
            <v>0</v>
          </cell>
          <cell r="J891" t="str">
            <v>ייצור</v>
          </cell>
        </row>
        <row r="892">
          <cell r="A892" t="str">
            <v>רד סי אופטיקל נטוורק</v>
          </cell>
          <cell r="B892">
            <v>2004</v>
          </cell>
          <cell r="C892">
            <v>46</v>
          </cell>
          <cell r="D892" t="str">
            <v>ליפובצקי גבי</v>
          </cell>
          <cell r="E892">
            <v>9</v>
          </cell>
          <cell r="F892">
            <v>24</v>
          </cell>
          <cell r="G892" t="str">
            <v>שוויארוחות</v>
          </cell>
          <cell r="H892">
            <v>378</v>
          </cell>
          <cell r="I892">
            <v>18</v>
          </cell>
          <cell r="J892" t="str">
            <v>ייצור</v>
          </cell>
        </row>
        <row r="893">
          <cell r="A893" t="str">
            <v>רד סי אופטיקל נטוורק</v>
          </cell>
          <cell r="B893">
            <v>2004</v>
          </cell>
          <cell r="C893">
            <v>46</v>
          </cell>
          <cell r="D893" t="str">
            <v>ליפובצקי גבי</v>
          </cell>
          <cell r="E893">
            <v>10</v>
          </cell>
          <cell r="F893">
            <v>24</v>
          </cell>
          <cell r="G893" t="str">
            <v>שוויארוחות</v>
          </cell>
          <cell r="H893">
            <v>399</v>
          </cell>
          <cell r="I893">
            <v>19</v>
          </cell>
          <cell r="J893" t="str">
            <v>ייצור</v>
          </cell>
        </row>
        <row r="894">
          <cell r="A894" t="str">
            <v>רד סי אופטיקל נטוורק</v>
          </cell>
          <cell r="B894">
            <v>2004</v>
          </cell>
          <cell r="C894">
            <v>46</v>
          </cell>
          <cell r="D894" t="str">
            <v>ליפובצקי גבי</v>
          </cell>
          <cell r="E894">
            <v>11</v>
          </cell>
          <cell r="F894">
            <v>24</v>
          </cell>
          <cell r="G894" t="str">
            <v>שוויארוחות</v>
          </cell>
          <cell r="H894">
            <v>441</v>
          </cell>
          <cell r="I894">
            <v>21</v>
          </cell>
          <cell r="J894" t="str">
            <v>ייצור</v>
          </cell>
        </row>
        <row r="895">
          <cell r="A895" t="str">
            <v>רד סי אופטיקל נטוורק</v>
          </cell>
          <cell r="B895">
            <v>2004</v>
          </cell>
          <cell r="C895">
            <v>46</v>
          </cell>
          <cell r="D895" t="str">
            <v>ליפובצקי גבי</v>
          </cell>
          <cell r="E895">
            <v>12</v>
          </cell>
          <cell r="F895">
            <v>22</v>
          </cell>
          <cell r="G895" t="str">
            <v>שווי מתנות</v>
          </cell>
          <cell r="H895">
            <v>0</v>
          </cell>
          <cell r="I895">
            <v>0</v>
          </cell>
          <cell r="J895" t="str">
            <v>ייצור</v>
          </cell>
        </row>
        <row r="896">
          <cell r="A896" t="str">
            <v>רד סי אופטיקל נטוורק</v>
          </cell>
          <cell r="B896">
            <v>2004</v>
          </cell>
          <cell r="C896">
            <v>46</v>
          </cell>
          <cell r="D896" t="str">
            <v>ליפובצקי גבי</v>
          </cell>
          <cell r="E896">
            <v>12</v>
          </cell>
          <cell r="F896">
            <v>24</v>
          </cell>
          <cell r="G896" t="str">
            <v>שוויארוחות</v>
          </cell>
          <cell r="H896">
            <v>462</v>
          </cell>
          <cell r="I896">
            <v>22</v>
          </cell>
          <cell r="J896" t="str">
            <v>ייצור</v>
          </cell>
        </row>
        <row r="897">
          <cell r="A897" t="str">
            <v>רד סי אופטיקל נטוורק</v>
          </cell>
          <cell r="B897">
            <v>2004</v>
          </cell>
          <cell r="C897">
            <v>47</v>
          </cell>
          <cell r="D897" t="str">
            <v>נווה אירית</v>
          </cell>
          <cell r="E897">
            <v>2</v>
          </cell>
          <cell r="F897">
            <v>24</v>
          </cell>
          <cell r="G897" t="str">
            <v>שוויארוחות</v>
          </cell>
          <cell r="H897">
            <v>405</v>
          </cell>
          <cell r="I897">
            <v>0.9</v>
          </cell>
          <cell r="J897" t="str">
            <v>ייצור</v>
          </cell>
        </row>
        <row r="898">
          <cell r="A898" t="str">
            <v>רד סי אופטיקל נטוורק</v>
          </cell>
          <cell r="B898">
            <v>2004</v>
          </cell>
          <cell r="C898">
            <v>47</v>
          </cell>
          <cell r="D898" t="str">
            <v>נווה אירית</v>
          </cell>
          <cell r="E898">
            <v>3</v>
          </cell>
          <cell r="F898">
            <v>22</v>
          </cell>
          <cell r="G898" t="str">
            <v>שווי מתנות</v>
          </cell>
          <cell r="H898">
            <v>186.25</v>
          </cell>
          <cell r="I898">
            <v>0</v>
          </cell>
          <cell r="J898" t="str">
            <v>ייצור</v>
          </cell>
        </row>
        <row r="899">
          <cell r="A899" t="str">
            <v>רד סי אופטיקל נטוורק</v>
          </cell>
          <cell r="B899">
            <v>2004</v>
          </cell>
          <cell r="C899">
            <v>47</v>
          </cell>
          <cell r="D899" t="str">
            <v>נווה אירית</v>
          </cell>
          <cell r="E899">
            <v>3</v>
          </cell>
          <cell r="F899">
            <v>24</v>
          </cell>
          <cell r="G899" t="str">
            <v>שוויארוחות</v>
          </cell>
          <cell r="H899">
            <v>409.5</v>
          </cell>
          <cell r="I899">
            <v>0.91</v>
          </cell>
          <cell r="J899" t="str">
            <v>ייצור</v>
          </cell>
        </row>
        <row r="900">
          <cell r="A900" t="str">
            <v>רד סי אופטיקל נטוורק</v>
          </cell>
          <cell r="B900">
            <v>2004</v>
          </cell>
          <cell r="C900">
            <v>47</v>
          </cell>
          <cell r="D900" t="str">
            <v>נווה אירית</v>
          </cell>
          <cell r="E900">
            <v>4</v>
          </cell>
          <cell r="F900">
            <v>24</v>
          </cell>
          <cell r="G900" t="str">
            <v>שוויארוחות</v>
          </cell>
          <cell r="H900">
            <v>450</v>
          </cell>
          <cell r="I900">
            <v>1</v>
          </cell>
          <cell r="J900" t="str">
            <v>ייצור</v>
          </cell>
        </row>
        <row r="901">
          <cell r="A901" t="str">
            <v>רד סי אופטיקל נטוורק</v>
          </cell>
          <cell r="B901">
            <v>2004</v>
          </cell>
          <cell r="C901">
            <v>47</v>
          </cell>
          <cell r="D901" t="str">
            <v>נווה אירית</v>
          </cell>
          <cell r="E901">
            <v>5</v>
          </cell>
          <cell r="F901">
            <v>24</v>
          </cell>
          <cell r="G901" t="str">
            <v>שוויארוחות</v>
          </cell>
          <cell r="H901">
            <v>450</v>
          </cell>
          <cell r="I901">
            <v>1</v>
          </cell>
          <cell r="J901" t="str">
            <v>ייצור</v>
          </cell>
        </row>
        <row r="902">
          <cell r="A902" t="str">
            <v>רד סי אופטיקל נטוורק</v>
          </cell>
          <cell r="B902">
            <v>2004</v>
          </cell>
          <cell r="C902">
            <v>47</v>
          </cell>
          <cell r="D902" t="str">
            <v>נווה אירית</v>
          </cell>
          <cell r="E902">
            <v>6</v>
          </cell>
          <cell r="F902">
            <v>24</v>
          </cell>
          <cell r="G902" t="str">
            <v>שוויארוחות</v>
          </cell>
          <cell r="H902">
            <v>328.5</v>
          </cell>
          <cell r="I902">
            <v>0.73</v>
          </cell>
          <cell r="J902" t="str">
            <v>ייצור</v>
          </cell>
        </row>
        <row r="903">
          <cell r="A903" t="str">
            <v>רד סי אופטיקל נטוורק</v>
          </cell>
          <cell r="B903">
            <v>2004</v>
          </cell>
          <cell r="C903">
            <v>47</v>
          </cell>
          <cell r="D903" t="str">
            <v>נווה אירית</v>
          </cell>
          <cell r="E903">
            <v>7</v>
          </cell>
          <cell r="F903">
            <v>24</v>
          </cell>
          <cell r="G903" t="str">
            <v>שוויארוחות</v>
          </cell>
          <cell r="H903">
            <v>319.5</v>
          </cell>
          <cell r="I903">
            <v>0.71</v>
          </cell>
          <cell r="J903" t="str">
            <v>ייצור</v>
          </cell>
        </row>
        <row r="904">
          <cell r="A904" t="str">
            <v>רד סי אופטיקל נטוורק</v>
          </cell>
          <cell r="B904">
            <v>2004</v>
          </cell>
          <cell r="C904">
            <v>47</v>
          </cell>
          <cell r="D904" t="str">
            <v>נווה אירית</v>
          </cell>
          <cell r="E904">
            <v>8</v>
          </cell>
          <cell r="F904">
            <v>24</v>
          </cell>
          <cell r="G904" t="str">
            <v>שוויארוחות</v>
          </cell>
          <cell r="H904">
            <v>483</v>
          </cell>
          <cell r="I904">
            <v>23</v>
          </cell>
          <cell r="J904" t="str">
            <v>ייצור</v>
          </cell>
        </row>
        <row r="905">
          <cell r="A905" t="str">
            <v>רד סי אופטיקל נטוורק</v>
          </cell>
          <cell r="B905">
            <v>2004</v>
          </cell>
          <cell r="C905">
            <v>47</v>
          </cell>
          <cell r="D905" t="str">
            <v>נווה אירית</v>
          </cell>
          <cell r="E905">
            <v>9</v>
          </cell>
          <cell r="F905">
            <v>22</v>
          </cell>
          <cell r="G905" t="str">
            <v>שווי מתנות</v>
          </cell>
          <cell r="H905">
            <v>459.25</v>
          </cell>
          <cell r="I905">
            <v>0</v>
          </cell>
          <cell r="J905" t="str">
            <v>ייצור</v>
          </cell>
        </row>
        <row r="906">
          <cell r="A906" t="str">
            <v>רד סי אופטיקל נטוורק</v>
          </cell>
          <cell r="B906">
            <v>2004</v>
          </cell>
          <cell r="C906">
            <v>47</v>
          </cell>
          <cell r="D906" t="str">
            <v>נווה אירית</v>
          </cell>
          <cell r="E906">
            <v>9</v>
          </cell>
          <cell r="F906">
            <v>24</v>
          </cell>
          <cell r="G906" t="str">
            <v>שוויארוחות</v>
          </cell>
          <cell r="H906">
            <v>378</v>
          </cell>
          <cell r="I906">
            <v>18</v>
          </cell>
          <cell r="J906" t="str">
            <v>ייצור</v>
          </cell>
        </row>
        <row r="907">
          <cell r="A907" t="str">
            <v>רד סי אופטיקל נטוורק</v>
          </cell>
          <cell r="B907">
            <v>2004</v>
          </cell>
          <cell r="C907">
            <v>47</v>
          </cell>
          <cell r="D907" t="str">
            <v>נווה אירית</v>
          </cell>
          <cell r="E907">
            <v>10</v>
          </cell>
          <cell r="F907">
            <v>24</v>
          </cell>
          <cell r="G907" t="str">
            <v>שוויארוחות</v>
          </cell>
          <cell r="H907">
            <v>399</v>
          </cell>
          <cell r="I907">
            <v>19</v>
          </cell>
          <cell r="J907" t="str">
            <v>ייצור</v>
          </cell>
        </row>
        <row r="908">
          <cell r="A908" t="str">
            <v>רד סי אופטיקל נטוורק</v>
          </cell>
          <cell r="B908">
            <v>2004</v>
          </cell>
          <cell r="C908">
            <v>47</v>
          </cell>
          <cell r="D908" t="str">
            <v>נווה אירית</v>
          </cell>
          <cell r="E908">
            <v>11</v>
          </cell>
          <cell r="F908">
            <v>24</v>
          </cell>
          <cell r="G908" t="str">
            <v>שוויארוחות</v>
          </cell>
          <cell r="H908">
            <v>441</v>
          </cell>
          <cell r="I908">
            <v>21</v>
          </cell>
          <cell r="J908" t="str">
            <v>ייצור</v>
          </cell>
        </row>
        <row r="909">
          <cell r="A909" t="str">
            <v>רד סי אופטיקל נטוורק</v>
          </cell>
          <cell r="B909">
            <v>2004</v>
          </cell>
          <cell r="C909">
            <v>47</v>
          </cell>
          <cell r="D909" t="str">
            <v>נווה אירית</v>
          </cell>
          <cell r="E909">
            <v>12</v>
          </cell>
          <cell r="F909">
            <v>22</v>
          </cell>
          <cell r="G909" t="str">
            <v>שווי מתנות</v>
          </cell>
          <cell r="H909">
            <v>0</v>
          </cell>
          <cell r="I909">
            <v>0</v>
          </cell>
          <cell r="J909" t="str">
            <v>ייצור</v>
          </cell>
        </row>
        <row r="910">
          <cell r="A910" t="str">
            <v>רד סי אופטיקל נטוורק</v>
          </cell>
          <cell r="B910">
            <v>2004</v>
          </cell>
          <cell r="C910">
            <v>47</v>
          </cell>
          <cell r="D910" t="str">
            <v>נווה אירית</v>
          </cell>
          <cell r="E910">
            <v>12</v>
          </cell>
          <cell r="F910">
            <v>24</v>
          </cell>
          <cell r="G910" t="str">
            <v>שוויארוחות</v>
          </cell>
          <cell r="H910">
            <v>462</v>
          </cell>
          <cell r="I910">
            <v>22</v>
          </cell>
          <cell r="J910" t="str">
            <v>ייצור</v>
          </cell>
        </row>
        <row r="911">
          <cell r="A911" t="str">
            <v>רד סי אופטיקל נטוורק</v>
          </cell>
          <cell r="B911">
            <v>2004</v>
          </cell>
          <cell r="C911">
            <v>48</v>
          </cell>
          <cell r="D911" t="str">
            <v>נחמיאס ברוך</v>
          </cell>
          <cell r="E911">
            <v>2</v>
          </cell>
          <cell r="F911">
            <v>24</v>
          </cell>
          <cell r="G911" t="str">
            <v>שוויארוחות</v>
          </cell>
          <cell r="H911">
            <v>450</v>
          </cell>
          <cell r="I911">
            <v>1</v>
          </cell>
          <cell r="J911" t="str">
            <v>ייצור</v>
          </cell>
        </row>
        <row r="912">
          <cell r="A912" t="str">
            <v>רד סי אופטיקל נטוורק</v>
          </cell>
          <cell r="B912">
            <v>2004</v>
          </cell>
          <cell r="C912">
            <v>48</v>
          </cell>
          <cell r="D912" t="str">
            <v>נחמיאס ברוך</v>
          </cell>
          <cell r="E912">
            <v>3</v>
          </cell>
          <cell r="F912">
            <v>22</v>
          </cell>
          <cell r="G912" t="str">
            <v>שווי מתנות</v>
          </cell>
          <cell r="H912">
            <v>186.25</v>
          </cell>
          <cell r="I912">
            <v>0</v>
          </cell>
          <cell r="J912" t="str">
            <v>תפעול</v>
          </cell>
        </row>
        <row r="913">
          <cell r="A913" t="str">
            <v>רד סי אופטיקל נטוורק</v>
          </cell>
          <cell r="B913">
            <v>2004</v>
          </cell>
          <cell r="C913">
            <v>48</v>
          </cell>
          <cell r="D913" t="str">
            <v>נחמיאס ברוך</v>
          </cell>
          <cell r="E913">
            <v>3</v>
          </cell>
          <cell r="F913">
            <v>24</v>
          </cell>
          <cell r="G913" t="str">
            <v>שוויארוחות</v>
          </cell>
          <cell r="H913">
            <v>450</v>
          </cell>
          <cell r="I913">
            <v>1</v>
          </cell>
          <cell r="J913" t="str">
            <v>תפעול</v>
          </cell>
        </row>
        <row r="914">
          <cell r="A914" t="str">
            <v>רד סי אופטיקל נטוורק</v>
          </cell>
          <cell r="B914">
            <v>2004</v>
          </cell>
          <cell r="C914">
            <v>48</v>
          </cell>
          <cell r="D914" t="str">
            <v>נחמיאס ברוך</v>
          </cell>
          <cell r="E914">
            <v>4</v>
          </cell>
          <cell r="F914">
            <v>24</v>
          </cell>
          <cell r="G914" t="str">
            <v>שוויארוחות</v>
          </cell>
          <cell r="H914">
            <v>450</v>
          </cell>
          <cell r="I914">
            <v>1</v>
          </cell>
          <cell r="J914" t="str">
            <v>תפעול</v>
          </cell>
        </row>
        <row r="915">
          <cell r="A915" t="str">
            <v>רד סי אופטיקל נטוורק</v>
          </cell>
          <cell r="B915">
            <v>2004</v>
          </cell>
          <cell r="C915">
            <v>48</v>
          </cell>
          <cell r="D915" t="str">
            <v>נחמיאס ברוך</v>
          </cell>
          <cell r="E915">
            <v>5</v>
          </cell>
          <cell r="F915">
            <v>24</v>
          </cell>
          <cell r="G915" t="str">
            <v>שוויארוחות</v>
          </cell>
          <cell r="H915">
            <v>450</v>
          </cell>
          <cell r="I915">
            <v>1</v>
          </cell>
          <cell r="J915" t="str">
            <v>תפעול</v>
          </cell>
        </row>
        <row r="916">
          <cell r="A916" t="str">
            <v>רד סי אופטיקל נטוורק</v>
          </cell>
          <cell r="B916">
            <v>2004</v>
          </cell>
          <cell r="C916">
            <v>48</v>
          </cell>
          <cell r="D916" t="str">
            <v>נחמיאס ברוך</v>
          </cell>
          <cell r="E916">
            <v>6</v>
          </cell>
          <cell r="F916">
            <v>24</v>
          </cell>
          <cell r="G916" t="str">
            <v>שוויארוחות</v>
          </cell>
          <cell r="H916">
            <v>450</v>
          </cell>
          <cell r="I916">
            <v>1</v>
          </cell>
          <cell r="J916" t="str">
            <v>תפעול</v>
          </cell>
        </row>
        <row r="917">
          <cell r="A917" t="str">
            <v>רד סי אופטיקל נטוורק</v>
          </cell>
          <cell r="B917">
            <v>2004</v>
          </cell>
          <cell r="C917">
            <v>48</v>
          </cell>
          <cell r="D917" t="str">
            <v>נחמיאס ברוך</v>
          </cell>
          <cell r="E917">
            <v>7</v>
          </cell>
          <cell r="F917">
            <v>24</v>
          </cell>
          <cell r="G917" t="str">
            <v>שוויארוחות</v>
          </cell>
          <cell r="H917">
            <v>450</v>
          </cell>
          <cell r="I917">
            <v>1</v>
          </cell>
          <cell r="J917" t="str">
            <v>תפעול</v>
          </cell>
        </row>
        <row r="918">
          <cell r="A918" t="str">
            <v>רד סי אופטיקל נטוורק</v>
          </cell>
          <cell r="B918">
            <v>2004</v>
          </cell>
          <cell r="C918">
            <v>48</v>
          </cell>
          <cell r="D918" t="str">
            <v>נחמיאס ברוך</v>
          </cell>
          <cell r="E918">
            <v>8</v>
          </cell>
          <cell r="F918">
            <v>24</v>
          </cell>
          <cell r="G918" t="str">
            <v>שוויארוחות</v>
          </cell>
          <cell r="H918">
            <v>483</v>
          </cell>
          <cell r="I918">
            <v>23</v>
          </cell>
          <cell r="J918" t="str">
            <v>תפעול</v>
          </cell>
        </row>
        <row r="919">
          <cell r="A919" t="str">
            <v>רד סי אופטיקל נטוורק</v>
          </cell>
          <cell r="B919">
            <v>2004</v>
          </cell>
          <cell r="C919">
            <v>48</v>
          </cell>
          <cell r="D919" t="str">
            <v>נחמיאס ברוך</v>
          </cell>
          <cell r="E919">
            <v>9</v>
          </cell>
          <cell r="F919">
            <v>22</v>
          </cell>
          <cell r="G919" t="str">
            <v>שווי מתנות</v>
          </cell>
          <cell r="H919">
            <v>459.25</v>
          </cell>
          <cell r="I919">
            <v>0</v>
          </cell>
          <cell r="J919" t="str">
            <v>תפעול</v>
          </cell>
        </row>
        <row r="920">
          <cell r="A920" t="str">
            <v>רד סי אופטיקל נטוורק</v>
          </cell>
          <cell r="B920">
            <v>2004</v>
          </cell>
          <cell r="C920">
            <v>48</v>
          </cell>
          <cell r="D920" t="str">
            <v>נחמיאס ברוך</v>
          </cell>
          <cell r="E920">
            <v>9</v>
          </cell>
          <cell r="F920">
            <v>24</v>
          </cell>
          <cell r="G920" t="str">
            <v>שוויארוחות</v>
          </cell>
          <cell r="H920">
            <v>378</v>
          </cell>
          <cell r="I920">
            <v>18</v>
          </cell>
          <cell r="J920" t="str">
            <v>תפעול</v>
          </cell>
        </row>
        <row r="921">
          <cell r="A921" t="str">
            <v>רד סי אופטיקל נטוורק</v>
          </cell>
          <cell r="B921">
            <v>2004</v>
          </cell>
          <cell r="C921">
            <v>48</v>
          </cell>
          <cell r="D921" t="str">
            <v>נחמיאס ברוך</v>
          </cell>
          <cell r="E921">
            <v>10</v>
          </cell>
          <cell r="F921">
            <v>24</v>
          </cell>
          <cell r="G921" t="str">
            <v>שוויארוחות</v>
          </cell>
          <cell r="H921">
            <v>399</v>
          </cell>
          <cell r="I921">
            <v>19</v>
          </cell>
          <cell r="J921" t="str">
            <v>תפעול</v>
          </cell>
        </row>
        <row r="922">
          <cell r="A922" t="str">
            <v>רד סי אופטיקל נטוורק</v>
          </cell>
          <cell r="B922">
            <v>2004</v>
          </cell>
          <cell r="C922">
            <v>48</v>
          </cell>
          <cell r="D922" t="str">
            <v>נחמיאס ברוך</v>
          </cell>
          <cell r="E922">
            <v>11</v>
          </cell>
          <cell r="F922">
            <v>24</v>
          </cell>
          <cell r="G922" t="str">
            <v>שוויארוחות</v>
          </cell>
          <cell r="H922">
            <v>441</v>
          </cell>
          <cell r="I922">
            <v>21</v>
          </cell>
          <cell r="J922" t="str">
            <v>תפעול</v>
          </cell>
        </row>
        <row r="923">
          <cell r="A923" t="str">
            <v>רד סי אופטיקל נטוורק</v>
          </cell>
          <cell r="B923">
            <v>2004</v>
          </cell>
          <cell r="C923">
            <v>48</v>
          </cell>
          <cell r="D923" t="str">
            <v>נחמיאס ברוך</v>
          </cell>
          <cell r="E923">
            <v>12</v>
          </cell>
          <cell r="F923">
            <v>22</v>
          </cell>
          <cell r="G923" t="str">
            <v>שווי מתנות</v>
          </cell>
          <cell r="H923">
            <v>0</v>
          </cell>
          <cell r="I923">
            <v>0</v>
          </cell>
          <cell r="J923" t="str">
            <v>תפעול</v>
          </cell>
        </row>
        <row r="924">
          <cell r="A924" t="str">
            <v>רד סי אופטיקל נטוורק</v>
          </cell>
          <cell r="B924">
            <v>2004</v>
          </cell>
          <cell r="C924">
            <v>48</v>
          </cell>
          <cell r="D924" t="str">
            <v>נחמיאס ברוך</v>
          </cell>
          <cell r="E924">
            <v>12</v>
          </cell>
          <cell r="F924">
            <v>24</v>
          </cell>
          <cell r="G924" t="str">
            <v>שוויארוחות</v>
          </cell>
          <cell r="H924">
            <v>462</v>
          </cell>
          <cell r="I924">
            <v>22</v>
          </cell>
          <cell r="J924" t="str">
            <v>תפעול</v>
          </cell>
        </row>
        <row r="925">
          <cell r="A925" t="str">
            <v>רד סי אופטיקל נטוורק</v>
          </cell>
          <cell r="B925">
            <v>2004</v>
          </cell>
          <cell r="C925">
            <v>49</v>
          </cell>
          <cell r="D925" t="str">
            <v>גולפיז יוסי</v>
          </cell>
          <cell r="E925">
            <v>2</v>
          </cell>
          <cell r="F925">
            <v>24</v>
          </cell>
          <cell r="G925" t="str">
            <v>שוויארוחות</v>
          </cell>
          <cell r="H925">
            <v>234</v>
          </cell>
          <cell r="I925">
            <v>0.52</v>
          </cell>
          <cell r="J925" t="str">
            <v>ייצור</v>
          </cell>
        </row>
        <row r="926">
          <cell r="A926" t="str">
            <v>רד סי אופטיקל נטוורק</v>
          </cell>
          <cell r="B926">
            <v>2004</v>
          </cell>
          <cell r="C926">
            <v>49</v>
          </cell>
          <cell r="D926" t="str">
            <v>גולפיז יוסי</v>
          </cell>
          <cell r="E926">
            <v>3</v>
          </cell>
          <cell r="F926">
            <v>22</v>
          </cell>
          <cell r="G926" t="str">
            <v>שווי מתנות</v>
          </cell>
          <cell r="H926">
            <v>186.25</v>
          </cell>
          <cell r="I926">
            <v>0</v>
          </cell>
          <cell r="J926" t="str">
            <v>ייצור</v>
          </cell>
        </row>
        <row r="927">
          <cell r="A927" t="str">
            <v>רד סי אופטיקל נטוורק</v>
          </cell>
          <cell r="B927">
            <v>2004</v>
          </cell>
          <cell r="C927">
            <v>49</v>
          </cell>
          <cell r="D927" t="str">
            <v>גולפיז יוסי</v>
          </cell>
          <cell r="E927">
            <v>3</v>
          </cell>
          <cell r="F927">
            <v>24</v>
          </cell>
          <cell r="G927" t="str">
            <v>שוויארוחות</v>
          </cell>
          <cell r="H927">
            <v>450</v>
          </cell>
          <cell r="I927">
            <v>1</v>
          </cell>
          <cell r="J927" t="str">
            <v>ייצור</v>
          </cell>
        </row>
        <row r="928">
          <cell r="A928" t="str">
            <v>רד סי אופטיקל נטוורק</v>
          </cell>
          <cell r="B928">
            <v>2004</v>
          </cell>
          <cell r="C928">
            <v>49</v>
          </cell>
          <cell r="D928" t="str">
            <v>גולפיז יוסי</v>
          </cell>
          <cell r="E928">
            <v>4</v>
          </cell>
          <cell r="F928">
            <v>24</v>
          </cell>
          <cell r="G928" t="str">
            <v>שוויארוחות</v>
          </cell>
          <cell r="H928">
            <v>450</v>
          </cell>
          <cell r="I928">
            <v>1</v>
          </cell>
          <cell r="J928" t="str">
            <v>ייצור</v>
          </cell>
        </row>
        <row r="929">
          <cell r="A929" t="str">
            <v>רד סי אופטיקל נטוורק</v>
          </cell>
          <cell r="B929">
            <v>2004</v>
          </cell>
          <cell r="C929">
            <v>49</v>
          </cell>
          <cell r="D929" t="str">
            <v>גולפיז יוסי</v>
          </cell>
          <cell r="E929">
            <v>5</v>
          </cell>
          <cell r="F929">
            <v>24</v>
          </cell>
          <cell r="G929" t="str">
            <v>שוויארוחות</v>
          </cell>
          <cell r="H929">
            <v>450</v>
          </cell>
          <cell r="I929">
            <v>1</v>
          </cell>
          <cell r="J929" t="str">
            <v>ייצור</v>
          </cell>
        </row>
        <row r="930">
          <cell r="A930" t="str">
            <v>רד סי אופטיקל נטוורק</v>
          </cell>
          <cell r="B930">
            <v>2004</v>
          </cell>
          <cell r="C930">
            <v>49</v>
          </cell>
          <cell r="D930" t="str">
            <v>גולפיז יוסי</v>
          </cell>
          <cell r="E930">
            <v>6</v>
          </cell>
          <cell r="F930">
            <v>24</v>
          </cell>
          <cell r="G930" t="str">
            <v>שוויארוחות</v>
          </cell>
          <cell r="H930">
            <v>450</v>
          </cell>
          <cell r="I930">
            <v>1</v>
          </cell>
          <cell r="J930" t="str">
            <v>ייצור</v>
          </cell>
        </row>
        <row r="931">
          <cell r="A931" t="str">
            <v>רד סי אופטיקל נטוורק</v>
          </cell>
          <cell r="B931">
            <v>2004</v>
          </cell>
          <cell r="C931">
            <v>49</v>
          </cell>
          <cell r="D931" t="str">
            <v>גולפיז יוסי</v>
          </cell>
          <cell r="E931">
            <v>7</v>
          </cell>
          <cell r="F931">
            <v>24</v>
          </cell>
          <cell r="G931" t="str">
            <v>שוויארוחות</v>
          </cell>
          <cell r="H931">
            <v>450</v>
          </cell>
          <cell r="I931">
            <v>1</v>
          </cell>
          <cell r="J931" t="str">
            <v>ייצור</v>
          </cell>
        </row>
        <row r="932">
          <cell r="A932" t="str">
            <v>רד סי אופטיקל נטוורק</v>
          </cell>
          <cell r="B932">
            <v>2004</v>
          </cell>
          <cell r="C932">
            <v>49</v>
          </cell>
          <cell r="D932" t="str">
            <v>גולפיז יוסי</v>
          </cell>
          <cell r="E932">
            <v>8</v>
          </cell>
          <cell r="F932">
            <v>24</v>
          </cell>
          <cell r="G932" t="str">
            <v>שוויארוחות</v>
          </cell>
          <cell r="H932">
            <v>483</v>
          </cell>
          <cell r="I932">
            <v>23</v>
          </cell>
          <cell r="J932" t="str">
            <v>ייצור</v>
          </cell>
        </row>
        <row r="933">
          <cell r="A933" t="str">
            <v>רד סי אופטיקל נטוורק</v>
          </cell>
          <cell r="B933">
            <v>2004</v>
          </cell>
          <cell r="C933">
            <v>49</v>
          </cell>
          <cell r="D933" t="str">
            <v>גולפיז יוסי</v>
          </cell>
          <cell r="E933">
            <v>9</v>
          </cell>
          <cell r="F933">
            <v>22</v>
          </cell>
          <cell r="G933" t="str">
            <v>שווי מתנות</v>
          </cell>
          <cell r="H933">
            <v>459.25</v>
          </cell>
          <cell r="I933">
            <v>0</v>
          </cell>
          <cell r="J933" t="str">
            <v>ייצור</v>
          </cell>
        </row>
        <row r="934">
          <cell r="A934" t="str">
            <v>רד סי אופטיקל נטוורק</v>
          </cell>
          <cell r="B934">
            <v>2004</v>
          </cell>
          <cell r="C934">
            <v>49</v>
          </cell>
          <cell r="D934" t="str">
            <v>גולפיז יוסי</v>
          </cell>
          <cell r="E934">
            <v>9</v>
          </cell>
          <cell r="F934">
            <v>24</v>
          </cell>
          <cell r="G934" t="str">
            <v>שוויארוחות</v>
          </cell>
          <cell r="H934">
            <v>378</v>
          </cell>
          <cell r="I934">
            <v>18</v>
          </cell>
          <cell r="J934" t="str">
            <v>ייצור</v>
          </cell>
        </row>
        <row r="935">
          <cell r="A935" t="str">
            <v>רד סי אופטיקל נטוורק</v>
          </cell>
          <cell r="B935">
            <v>2004</v>
          </cell>
          <cell r="C935">
            <v>49</v>
          </cell>
          <cell r="D935" t="str">
            <v>גולפיז יוסי</v>
          </cell>
          <cell r="E935">
            <v>10</v>
          </cell>
          <cell r="F935">
            <v>24</v>
          </cell>
          <cell r="G935" t="str">
            <v>שוויארוחות</v>
          </cell>
          <cell r="H935">
            <v>399</v>
          </cell>
          <cell r="I935">
            <v>19</v>
          </cell>
          <cell r="J935" t="str">
            <v>ייצור</v>
          </cell>
        </row>
        <row r="936">
          <cell r="A936" t="str">
            <v>רד סי אופטיקל נטוורק</v>
          </cell>
          <cell r="B936">
            <v>2004</v>
          </cell>
          <cell r="C936">
            <v>49</v>
          </cell>
          <cell r="D936" t="str">
            <v>גולפיז יוסי</v>
          </cell>
          <cell r="E936">
            <v>11</v>
          </cell>
          <cell r="F936">
            <v>24</v>
          </cell>
          <cell r="G936" t="str">
            <v>שוויארוחות</v>
          </cell>
          <cell r="H936">
            <v>441</v>
          </cell>
          <cell r="I936">
            <v>21</v>
          </cell>
          <cell r="J936" t="str">
            <v>ייצור</v>
          </cell>
        </row>
        <row r="937">
          <cell r="A937" t="str">
            <v>רד סי אופטיקל נטוורק</v>
          </cell>
          <cell r="B937">
            <v>2004</v>
          </cell>
          <cell r="C937">
            <v>49</v>
          </cell>
          <cell r="D937" t="str">
            <v>גולפיז יוסי</v>
          </cell>
          <cell r="E937">
            <v>12</v>
          </cell>
          <cell r="F937">
            <v>22</v>
          </cell>
          <cell r="G937" t="str">
            <v>שווי מתנות</v>
          </cell>
          <cell r="H937">
            <v>0</v>
          </cell>
          <cell r="I937">
            <v>0</v>
          </cell>
          <cell r="J937" t="str">
            <v>ייצור</v>
          </cell>
        </row>
        <row r="938">
          <cell r="A938" t="str">
            <v>רד סי אופטיקל נטוורק</v>
          </cell>
          <cell r="B938">
            <v>2004</v>
          </cell>
          <cell r="C938">
            <v>49</v>
          </cell>
          <cell r="D938" t="str">
            <v>גולפיז יוסי</v>
          </cell>
          <cell r="E938">
            <v>12</v>
          </cell>
          <cell r="F938">
            <v>24</v>
          </cell>
          <cell r="G938" t="str">
            <v>שוויארוחות</v>
          </cell>
          <cell r="H938">
            <v>462</v>
          </cell>
          <cell r="I938">
            <v>22</v>
          </cell>
          <cell r="J938" t="str">
            <v>ייצור</v>
          </cell>
        </row>
        <row r="939">
          <cell r="A939" t="str">
            <v>רד סי אופטיקל נטוורק</v>
          </cell>
          <cell r="B939">
            <v>2004</v>
          </cell>
          <cell r="C939">
            <v>50</v>
          </cell>
          <cell r="D939" t="str">
            <v>קניופפר אנטולי</v>
          </cell>
          <cell r="E939">
            <v>2</v>
          </cell>
          <cell r="F939">
            <v>24</v>
          </cell>
          <cell r="G939" t="str">
            <v>שוויארוחות</v>
          </cell>
          <cell r="H939">
            <v>130.5</v>
          </cell>
          <cell r="I939">
            <v>0.28999999999999998</v>
          </cell>
          <cell r="J939" t="str">
            <v>ייצור</v>
          </cell>
        </row>
        <row r="940">
          <cell r="A940" t="str">
            <v>רד סי אופטיקל נטוורק</v>
          </cell>
          <cell r="B940">
            <v>2004</v>
          </cell>
          <cell r="C940">
            <v>50</v>
          </cell>
          <cell r="D940" t="str">
            <v>קניופפר אנטולי</v>
          </cell>
          <cell r="E940">
            <v>3</v>
          </cell>
          <cell r="F940">
            <v>22</v>
          </cell>
          <cell r="G940" t="str">
            <v>שווי מתנות</v>
          </cell>
          <cell r="H940">
            <v>186.25</v>
          </cell>
          <cell r="I940">
            <v>0</v>
          </cell>
          <cell r="J940" t="str">
            <v>ייצור</v>
          </cell>
        </row>
        <row r="941">
          <cell r="A941" t="str">
            <v>רד סי אופטיקל נטוורק</v>
          </cell>
          <cell r="B941">
            <v>2004</v>
          </cell>
          <cell r="C941">
            <v>50</v>
          </cell>
          <cell r="D941" t="str">
            <v>קניופפר אנטולי</v>
          </cell>
          <cell r="E941">
            <v>3</v>
          </cell>
          <cell r="F941">
            <v>24</v>
          </cell>
          <cell r="G941" t="str">
            <v>שוויארוחות</v>
          </cell>
          <cell r="H941">
            <v>450</v>
          </cell>
          <cell r="I941">
            <v>1</v>
          </cell>
          <cell r="J941" t="str">
            <v>ייצור</v>
          </cell>
        </row>
        <row r="942">
          <cell r="A942" t="str">
            <v>רד סי אופטיקל נטוורק</v>
          </cell>
          <cell r="B942">
            <v>2004</v>
          </cell>
          <cell r="C942">
            <v>50</v>
          </cell>
          <cell r="D942" t="str">
            <v>קניופפר אנטולי</v>
          </cell>
          <cell r="E942">
            <v>4</v>
          </cell>
          <cell r="F942">
            <v>24</v>
          </cell>
          <cell r="G942" t="str">
            <v>שוויארוחות</v>
          </cell>
          <cell r="H942">
            <v>450</v>
          </cell>
          <cell r="I942">
            <v>1</v>
          </cell>
          <cell r="J942" t="str">
            <v>תפעול</v>
          </cell>
        </row>
        <row r="943">
          <cell r="A943" t="str">
            <v>רד סי אופטיקל נטוורק</v>
          </cell>
          <cell r="B943">
            <v>2004</v>
          </cell>
          <cell r="C943">
            <v>50</v>
          </cell>
          <cell r="D943" t="str">
            <v>קניופפר אנטולי</v>
          </cell>
          <cell r="E943">
            <v>5</v>
          </cell>
          <cell r="F943">
            <v>24</v>
          </cell>
          <cell r="G943" t="str">
            <v>שוויארוחות</v>
          </cell>
          <cell r="H943">
            <v>450</v>
          </cell>
          <cell r="I943">
            <v>1</v>
          </cell>
          <cell r="J943" t="str">
            <v>תפעול</v>
          </cell>
        </row>
        <row r="944">
          <cell r="A944" t="str">
            <v>רד סי אופטיקל נטוורק</v>
          </cell>
          <cell r="B944">
            <v>2004</v>
          </cell>
          <cell r="C944">
            <v>50</v>
          </cell>
          <cell r="D944" t="str">
            <v>קניופפר אנטולי</v>
          </cell>
          <cell r="E944">
            <v>6</v>
          </cell>
          <cell r="F944">
            <v>24</v>
          </cell>
          <cell r="G944" t="str">
            <v>שוויארוחות</v>
          </cell>
          <cell r="H944">
            <v>450</v>
          </cell>
          <cell r="I944">
            <v>1</v>
          </cell>
          <cell r="J944" t="str">
            <v>תפעול</v>
          </cell>
        </row>
        <row r="945">
          <cell r="A945" t="str">
            <v>רד סי אופטיקל נטוורק</v>
          </cell>
          <cell r="B945">
            <v>2004</v>
          </cell>
          <cell r="C945">
            <v>50</v>
          </cell>
          <cell r="D945" t="str">
            <v>קניופפר אנטולי</v>
          </cell>
          <cell r="E945">
            <v>7</v>
          </cell>
          <cell r="F945">
            <v>24</v>
          </cell>
          <cell r="G945" t="str">
            <v>שוויארוחות</v>
          </cell>
          <cell r="H945">
            <v>450</v>
          </cell>
          <cell r="I945">
            <v>1</v>
          </cell>
          <cell r="J945" t="str">
            <v>תפעול</v>
          </cell>
        </row>
        <row r="946">
          <cell r="A946" t="str">
            <v>רד סי אופטיקל נטוורק</v>
          </cell>
          <cell r="B946">
            <v>2004</v>
          </cell>
          <cell r="C946">
            <v>50</v>
          </cell>
          <cell r="D946" t="str">
            <v>קניופפר אנטולי</v>
          </cell>
          <cell r="E946">
            <v>8</v>
          </cell>
          <cell r="F946">
            <v>24</v>
          </cell>
          <cell r="G946" t="str">
            <v>שוויארוחות</v>
          </cell>
          <cell r="H946">
            <v>483</v>
          </cell>
          <cell r="I946">
            <v>23</v>
          </cell>
          <cell r="J946" t="str">
            <v>תפעול</v>
          </cell>
        </row>
        <row r="947">
          <cell r="A947" t="str">
            <v>רד סי אופטיקל נטוורק</v>
          </cell>
          <cell r="B947">
            <v>2004</v>
          </cell>
          <cell r="C947">
            <v>50</v>
          </cell>
          <cell r="D947" t="str">
            <v>קניופפר אנטולי</v>
          </cell>
          <cell r="E947">
            <v>9</v>
          </cell>
          <cell r="F947">
            <v>22</v>
          </cell>
          <cell r="G947" t="str">
            <v>שווי מתנות</v>
          </cell>
          <cell r="H947">
            <v>459.25</v>
          </cell>
          <cell r="I947">
            <v>0</v>
          </cell>
          <cell r="J947" t="str">
            <v>תפעול</v>
          </cell>
        </row>
        <row r="948">
          <cell r="A948" t="str">
            <v>רד סי אופטיקל נטוורק</v>
          </cell>
          <cell r="B948">
            <v>2004</v>
          </cell>
          <cell r="C948">
            <v>50</v>
          </cell>
          <cell r="D948" t="str">
            <v>קניופפר אנטולי</v>
          </cell>
          <cell r="E948">
            <v>9</v>
          </cell>
          <cell r="F948">
            <v>24</v>
          </cell>
          <cell r="G948" t="str">
            <v>שוויארוחות</v>
          </cell>
          <cell r="H948">
            <v>378</v>
          </cell>
          <cell r="I948">
            <v>18</v>
          </cell>
          <cell r="J948" t="str">
            <v>תפעול</v>
          </cell>
        </row>
        <row r="949">
          <cell r="A949" t="str">
            <v>רד סי אופטיקל נטוורק</v>
          </cell>
          <cell r="B949">
            <v>2004</v>
          </cell>
          <cell r="C949">
            <v>50</v>
          </cell>
          <cell r="D949" t="str">
            <v>קניופפר אנטולי</v>
          </cell>
          <cell r="E949">
            <v>10</v>
          </cell>
          <cell r="F949">
            <v>24</v>
          </cell>
          <cell r="G949" t="str">
            <v>שוויארוחות</v>
          </cell>
          <cell r="H949">
            <v>399</v>
          </cell>
          <cell r="I949">
            <v>19</v>
          </cell>
          <cell r="J949" t="str">
            <v>תפעול</v>
          </cell>
        </row>
        <row r="950">
          <cell r="A950" t="str">
            <v>רד סי אופטיקל נטוורק</v>
          </cell>
          <cell r="B950">
            <v>2004</v>
          </cell>
          <cell r="C950">
            <v>50</v>
          </cell>
          <cell r="D950" t="str">
            <v>קניופפר אנטולי</v>
          </cell>
          <cell r="E950">
            <v>11</v>
          </cell>
          <cell r="F950">
            <v>24</v>
          </cell>
          <cell r="G950" t="str">
            <v>שוויארוחות</v>
          </cell>
          <cell r="H950">
            <v>441</v>
          </cell>
          <cell r="I950">
            <v>21</v>
          </cell>
          <cell r="J950" t="str">
            <v>תפעול</v>
          </cell>
        </row>
        <row r="951">
          <cell r="A951" t="str">
            <v>רד סי אופטיקל נטוורק</v>
          </cell>
          <cell r="B951">
            <v>2004</v>
          </cell>
          <cell r="C951">
            <v>50</v>
          </cell>
          <cell r="D951" t="str">
            <v>קניופפר אנטולי</v>
          </cell>
          <cell r="E951">
            <v>12</v>
          </cell>
          <cell r="F951">
            <v>22</v>
          </cell>
          <cell r="G951" t="str">
            <v>שווי מתנות</v>
          </cell>
          <cell r="H951">
            <v>0</v>
          </cell>
          <cell r="I951">
            <v>0</v>
          </cell>
          <cell r="J951" t="str">
            <v>תפעול</v>
          </cell>
        </row>
        <row r="952">
          <cell r="A952" t="str">
            <v>רד סי אופטיקל נטוורק</v>
          </cell>
          <cell r="B952">
            <v>2004</v>
          </cell>
          <cell r="C952">
            <v>50</v>
          </cell>
          <cell r="D952" t="str">
            <v>קניופפר אנטולי</v>
          </cell>
          <cell r="E952">
            <v>12</v>
          </cell>
          <cell r="F952">
            <v>24</v>
          </cell>
          <cell r="G952" t="str">
            <v>שוויארוחות</v>
          </cell>
          <cell r="H952">
            <v>462</v>
          </cell>
          <cell r="I952">
            <v>22</v>
          </cell>
          <cell r="J952" t="str">
            <v>תפעול</v>
          </cell>
        </row>
        <row r="953">
          <cell r="A953" t="str">
            <v>רד סי אופטיקל נטוורק</v>
          </cell>
          <cell r="B953">
            <v>2004</v>
          </cell>
          <cell r="C953">
            <v>51</v>
          </cell>
          <cell r="D953" t="str">
            <v>סלמון דוד</v>
          </cell>
          <cell r="E953">
            <v>3</v>
          </cell>
          <cell r="F953">
            <v>22</v>
          </cell>
          <cell r="G953" t="str">
            <v>שווי מתנות</v>
          </cell>
          <cell r="H953">
            <v>186.25</v>
          </cell>
          <cell r="I953">
            <v>0</v>
          </cell>
          <cell r="J953" t="str">
            <v>תפעול</v>
          </cell>
        </row>
        <row r="954">
          <cell r="A954" t="str">
            <v>רד סי אופטיקל נטוורק</v>
          </cell>
          <cell r="B954">
            <v>2004</v>
          </cell>
          <cell r="C954">
            <v>51</v>
          </cell>
          <cell r="D954" t="str">
            <v>סלמון דוד</v>
          </cell>
          <cell r="E954">
            <v>3</v>
          </cell>
          <cell r="F954">
            <v>24</v>
          </cell>
          <cell r="G954" t="str">
            <v>שוויארוחות</v>
          </cell>
          <cell r="H954">
            <v>450</v>
          </cell>
          <cell r="I954">
            <v>1</v>
          </cell>
          <cell r="J954" t="str">
            <v>תפעול</v>
          </cell>
        </row>
        <row r="955">
          <cell r="A955" t="str">
            <v>רד סי אופטיקל נטוורק</v>
          </cell>
          <cell r="B955">
            <v>2004</v>
          </cell>
          <cell r="C955">
            <v>51</v>
          </cell>
          <cell r="D955" t="str">
            <v>סלמון דוד</v>
          </cell>
          <cell r="E955">
            <v>4</v>
          </cell>
          <cell r="F955">
            <v>24</v>
          </cell>
          <cell r="G955" t="str">
            <v>שוויארוחות</v>
          </cell>
          <cell r="H955">
            <v>450</v>
          </cell>
          <cell r="I955">
            <v>1</v>
          </cell>
          <cell r="J955" t="str">
            <v>תפעול</v>
          </cell>
        </row>
        <row r="956">
          <cell r="A956" t="str">
            <v>רד סי אופטיקל נטוורק</v>
          </cell>
          <cell r="B956">
            <v>2004</v>
          </cell>
          <cell r="C956">
            <v>51</v>
          </cell>
          <cell r="D956" t="str">
            <v>סלמון דוד</v>
          </cell>
          <cell r="E956">
            <v>5</v>
          </cell>
          <cell r="F956">
            <v>24</v>
          </cell>
          <cell r="G956" t="str">
            <v>שוויארוחות</v>
          </cell>
          <cell r="H956">
            <v>450</v>
          </cell>
          <cell r="I956">
            <v>1</v>
          </cell>
          <cell r="J956" t="str">
            <v>תפעול</v>
          </cell>
        </row>
        <row r="957">
          <cell r="A957" t="str">
            <v>רד סי אופטיקל נטוורק</v>
          </cell>
          <cell r="B957">
            <v>2004</v>
          </cell>
          <cell r="C957">
            <v>51</v>
          </cell>
          <cell r="D957" t="str">
            <v>סלמון דוד</v>
          </cell>
          <cell r="E957">
            <v>6</v>
          </cell>
          <cell r="F957">
            <v>24</v>
          </cell>
          <cell r="G957" t="str">
            <v>שוויארוחות</v>
          </cell>
          <cell r="H957">
            <v>450</v>
          </cell>
          <cell r="I957">
            <v>1</v>
          </cell>
          <cell r="J957" t="str">
            <v>תפעול</v>
          </cell>
        </row>
        <row r="958">
          <cell r="A958" t="str">
            <v>רד סי אופטיקל נטוורק</v>
          </cell>
          <cell r="B958">
            <v>2004</v>
          </cell>
          <cell r="C958">
            <v>51</v>
          </cell>
          <cell r="D958" t="str">
            <v>סלמון דוד</v>
          </cell>
          <cell r="E958">
            <v>7</v>
          </cell>
          <cell r="F958">
            <v>24</v>
          </cell>
          <cell r="G958" t="str">
            <v>שוויארוחות</v>
          </cell>
          <cell r="H958">
            <v>450</v>
          </cell>
          <cell r="I958">
            <v>1</v>
          </cell>
          <cell r="J958" t="str">
            <v>תפעול</v>
          </cell>
        </row>
        <row r="959">
          <cell r="A959" t="str">
            <v>רד סי אופטיקל נטוורק</v>
          </cell>
          <cell r="B959">
            <v>2004</v>
          </cell>
          <cell r="C959">
            <v>51</v>
          </cell>
          <cell r="D959" t="str">
            <v>סלמון דוד</v>
          </cell>
          <cell r="E959">
            <v>8</v>
          </cell>
          <cell r="F959">
            <v>24</v>
          </cell>
          <cell r="G959" t="str">
            <v>שוויארוחות</v>
          </cell>
          <cell r="H959">
            <v>483</v>
          </cell>
          <cell r="I959">
            <v>23</v>
          </cell>
          <cell r="J959" t="str">
            <v>תפעול</v>
          </cell>
        </row>
        <row r="960">
          <cell r="A960" t="str">
            <v>רד סי אופטיקל נטוורק</v>
          </cell>
          <cell r="B960">
            <v>2004</v>
          </cell>
          <cell r="C960">
            <v>51</v>
          </cell>
          <cell r="D960" t="str">
            <v>סלמון דוד</v>
          </cell>
          <cell r="E960">
            <v>9</v>
          </cell>
          <cell r="F960">
            <v>22</v>
          </cell>
          <cell r="G960" t="str">
            <v>שווי מתנות</v>
          </cell>
          <cell r="H960">
            <v>459.25</v>
          </cell>
          <cell r="I960">
            <v>0</v>
          </cell>
          <cell r="J960" t="str">
            <v>תפעול</v>
          </cell>
        </row>
        <row r="961">
          <cell r="A961" t="str">
            <v>רד סי אופטיקל נטוורק</v>
          </cell>
          <cell r="B961">
            <v>2004</v>
          </cell>
          <cell r="C961">
            <v>51</v>
          </cell>
          <cell r="D961" t="str">
            <v>סלמון דוד</v>
          </cell>
          <cell r="E961">
            <v>9</v>
          </cell>
          <cell r="F961">
            <v>24</v>
          </cell>
          <cell r="G961" t="str">
            <v>שוויארוחות</v>
          </cell>
          <cell r="H961">
            <v>378</v>
          </cell>
          <cell r="I961">
            <v>18</v>
          </cell>
          <cell r="J961" t="str">
            <v>תפעול</v>
          </cell>
        </row>
        <row r="962">
          <cell r="A962" t="str">
            <v>רד סי אופטיקל נטוורק</v>
          </cell>
          <cell r="B962">
            <v>2004</v>
          </cell>
          <cell r="C962">
            <v>51</v>
          </cell>
          <cell r="D962" t="str">
            <v>סלמון דוד</v>
          </cell>
          <cell r="E962">
            <v>10</v>
          </cell>
          <cell r="F962">
            <v>24</v>
          </cell>
          <cell r="G962" t="str">
            <v>שוויארוחות</v>
          </cell>
          <cell r="H962">
            <v>399</v>
          </cell>
          <cell r="I962">
            <v>19</v>
          </cell>
          <cell r="J962" t="str">
            <v>תפעול</v>
          </cell>
        </row>
        <row r="963">
          <cell r="A963" t="str">
            <v>רד סי אופטיקל נטוורק</v>
          </cell>
          <cell r="B963">
            <v>2004</v>
          </cell>
          <cell r="C963">
            <v>51</v>
          </cell>
          <cell r="D963" t="str">
            <v>סלמון דוד</v>
          </cell>
          <cell r="E963">
            <v>11</v>
          </cell>
          <cell r="F963">
            <v>24</v>
          </cell>
          <cell r="G963" t="str">
            <v>שוויארוחות</v>
          </cell>
          <cell r="H963">
            <v>441</v>
          </cell>
          <cell r="I963">
            <v>21</v>
          </cell>
          <cell r="J963" t="str">
            <v>תפעול</v>
          </cell>
        </row>
        <row r="964">
          <cell r="A964" t="str">
            <v>רד סי אופטיקל נטוורק</v>
          </cell>
          <cell r="B964">
            <v>2004</v>
          </cell>
          <cell r="C964">
            <v>51</v>
          </cell>
          <cell r="D964" t="str">
            <v>סלמון דוד</v>
          </cell>
          <cell r="E964">
            <v>12</v>
          </cell>
          <cell r="F964">
            <v>22</v>
          </cell>
          <cell r="G964" t="str">
            <v>שווי מתנות</v>
          </cell>
          <cell r="H964">
            <v>0</v>
          </cell>
          <cell r="I964">
            <v>0</v>
          </cell>
          <cell r="J964" t="str">
            <v>תפעול</v>
          </cell>
        </row>
        <row r="965">
          <cell r="A965" t="str">
            <v>רד סי אופטיקל נטוורק</v>
          </cell>
          <cell r="B965">
            <v>2004</v>
          </cell>
          <cell r="C965">
            <v>51</v>
          </cell>
          <cell r="D965" t="str">
            <v>סלמון דוד</v>
          </cell>
          <cell r="E965">
            <v>12</v>
          </cell>
          <cell r="F965">
            <v>24</v>
          </cell>
          <cell r="G965" t="str">
            <v>שוויארוחות</v>
          </cell>
          <cell r="H965">
            <v>462</v>
          </cell>
          <cell r="I965">
            <v>22</v>
          </cell>
          <cell r="J965" t="str">
            <v>תפעול</v>
          </cell>
        </row>
        <row r="966">
          <cell r="A966" t="str">
            <v>רד סי אופטיקל נטוורק</v>
          </cell>
          <cell r="B966">
            <v>2004</v>
          </cell>
          <cell r="C966">
            <v>52</v>
          </cell>
          <cell r="D966" t="str">
            <v>גרינבלט אלעד</v>
          </cell>
          <cell r="E966">
            <v>3</v>
          </cell>
          <cell r="F966">
            <v>22</v>
          </cell>
          <cell r="G966" t="str">
            <v>שווי מתנות</v>
          </cell>
          <cell r="H966">
            <v>186.25</v>
          </cell>
          <cell r="I966">
            <v>0</v>
          </cell>
          <cell r="J966" t="str">
            <v>ייצור</v>
          </cell>
        </row>
        <row r="967">
          <cell r="A967" t="str">
            <v>רד סי אופטיקל נטוורק</v>
          </cell>
          <cell r="B967">
            <v>2004</v>
          </cell>
          <cell r="C967">
            <v>52</v>
          </cell>
          <cell r="D967" t="str">
            <v>גרינבלט אלעד</v>
          </cell>
          <cell r="E967">
            <v>3</v>
          </cell>
          <cell r="F967">
            <v>24</v>
          </cell>
          <cell r="G967" t="str">
            <v>שוויארוחות</v>
          </cell>
          <cell r="H967">
            <v>225</v>
          </cell>
          <cell r="I967">
            <v>0.5</v>
          </cell>
          <cell r="J967" t="str">
            <v>ייצור</v>
          </cell>
        </row>
        <row r="968">
          <cell r="A968" t="str">
            <v>רד סי אופטיקל נטוורק</v>
          </cell>
          <cell r="B968">
            <v>2004</v>
          </cell>
          <cell r="C968">
            <v>52</v>
          </cell>
          <cell r="D968" t="str">
            <v>גרינבלט אלעד</v>
          </cell>
          <cell r="E968">
            <v>4</v>
          </cell>
          <cell r="F968">
            <v>24</v>
          </cell>
          <cell r="G968" t="str">
            <v>שוויארוחות</v>
          </cell>
          <cell r="H968">
            <v>450</v>
          </cell>
          <cell r="I968">
            <v>1</v>
          </cell>
          <cell r="J968" t="str">
            <v>ייצור</v>
          </cell>
        </row>
        <row r="969">
          <cell r="A969" t="str">
            <v>רד סי אופטיקל נטוורק</v>
          </cell>
          <cell r="B969">
            <v>2004</v>
          </cell>
          <cell r="C969">
            <v>52</v>
          </cell>
          <cell r="D969" t="str">
            <v>גרינבלט אלעד</v>
          </cell>
          <cell r="E969">
            <v>5</v>
          </cell>
          <cell r="F969">
            <v>24</v>
          </cell>
          <cell r="G969" t="str">
            <v>שוויארוחות</v>
          </cell>
          <cell r="H969">
            <v>450</v>
          </cell>
          <cell r="I969">
            <v>1</v>
          </cell>
          <cell r="J969" t="str">
            <v>ייצור</v>
          </cell>
        </row>
        <row r="970">
          <cell r="A970" t="str">
            <v>רד סי אופטיקל נטוורק</v>
          </cell>
          <cell r="B970">
            <v>2004</v>
          </cell>
          <cell r="C970">
            <v>52</v>
          </cell>
          <cell r="D970" t="str">
            <v>גרינבלט אלעד</v>
          </cell>
          <cell r="E970">
            <v>6</v>
          </cell>
          <cell r="F970">
            <v>24</v>
          </cell>
          <cell r="G970" t="str">
            <v>שוויארוחות</v>
          </cell>
          <cell r="H970">
            <v>450</v>
          </cell>
          <cell r="I970">
            <v>1</v>
          </cell>
          <cell r="J970" t="str">
            <v>ייצור</v>
          </cell>
        </row>
        <row r="971">
          <cell r="A971" t="str">
            <v>רד סי אופטיקל נטוורק</v>
          </cell>
          <cell r="B971">
            <v>2004</v>
          </cell>
          <cell r="C971">
            <v>52</v>
          </cell>
          <cell r="D971" t="str">
            <v>גרינבלט אלעד</v>
          </cell>
          <cell r="E971">
            <v>7</v>
          </cell>
          <cell r="F971">
            <v>24</v>
          </cell>
          <cell r="G971" t="str">
            <v>שוויארוחות</v>
          </cell>
          <cell r="H971">
            <v>450</v>
          </cell>
          <cell r="I971">
            <v>1</v>
          </cell>
          <cell r="J971" t="str">
            <v>ייצור</v>
          </cell>
        </row>
        <row r="972">
          <cell r="A972" t="str">
            <v>רד סי אופטיקל נטוורק</v>
          </cell>
          <cell r="B972">
            <v>2004</v>
          </cell>
          <cell r="C972">
            <v>52</v>
          </cell>
          <cell r="D972" t="str">
            <v>גרינבלט אלעד</v>
          </cell>
          <cell r="E972">
            <v>8</v>
          </cell>
          <cell r="F972">
            <v>24</v>
          </cell>
          <cell r="G972" t="str">
            <v>שוויארוחות</v>
          </cell>
          <cell r="H972">
            <v>483</v>
          </cell>
          <cell r="I972">
            <v>23</v>
          </cell>
          <cell r="J972" t="str">
            <v>ייצור</v>
          </cell>
        </row>
        <row r="973">
          <cell r="A973" t="str">
            <v>רד סי אופטיקל נטוורק</v>
          </cell>
          <cell r="B973">
            <v>2004</v>
          </cell>
          <cell r="C973">
            <v>52</v>
          </cell>
          <cell r="D973" t="str">
            <v>גרינבלט אלעד</v>
          </cell>
          <cell r="E973">
            <v>9</v>
          </cell>
          <cell r="F973">
            <v>22</v>
          </cell>
          <cell r="G973" t="str">
            <v>שווי מתנות</v>
          </cell>
          <cell r="H973">
            <v>459.25</v>
          </cell>
          <cell r="I973">
            <v>0</v>
          </cell>
          <cell r="J973" t="str">
            <v>ייצור</v>
          </cell>
        </row>
        <row r="974">
          <cell r="A974" t="str">
            <v>רד סי אופטיקל נטוורק</v>
          </cell>
          <cell r="B974">
            <v>2004</v>
          </cell>
          <cell r="C974">
            <v>52</v>
          </cell>
          <cell r="D974" t="str">
            <v>גרינבלט אלעד</v>
          </cell>
          <cell r="E974">
            <v>9</v>
          </cell>
          <cell r="F974">
            <v>24</v>
          </cell>
          <cell r="G974" t="str">
            <v>שוויארוחות</v>
          </cell>
          <cell r="H974">
            <v>378</v>
          </cell>
          <cell r="I974">
            <v>18</v>
          </cell>
          <cell r="J974" t="str">
            <v>ייצור</v>
          </cell>
        </row>
        <row r="975">
          <cell r="A975" t="str">
            <v>רד סי אופטיקל נטוורק</v>
          </cell>
          <cell r="B975">
            <v>2004</v>
          </cell>
          <cell r="C975">
            <v>52</v>
          </cell>
          <cell r="D975" t="str">
            <v>גרינבלט אלעד</v>
          </cell>
          <cell r="E975">
            <v>10</v>
          </cell>
          <cell r="F975">
            <v>24</v>
          </cell>
          <cell r="G975" t="str">
            <v>שוויארוחות</v>
          </cell>
          <cell r="H975">
            <v>399</v>
          </cell>
          <cell r="I975">
            <v>19</v>
          </cell>
          <cell r="J975" t="str">
            <v>ייצור</v>
          </cell>
        </row>
        <row r="976">
          <cell r="A976" t="str">
            <v>רד סי אופטיקל נטוורק</v>
          </cell>
          <cell r="B976">
            <v>2004</v>
          </cell>
          <cell r="C976">
            <v>52</v>
          </cell>
          <cell r="D976" t="str">
            <v>גרינבלט אלעד</v>
          </cell>
          <cell r="E976">
            <v>11</v>
          </cell>
          <cell r="F976">
            <v>24</v>
          </cell>
          <cell r="G976" t="str">
            <v>שוויארוחות</v>
          </cell>
          <cell r="H976">
            <v>441</v>
          </cell>
          <cell r="I976">
            <v>21</v>
          </cell>
          <cell r="J976" t="str">
            <v>ייצור</v>
          </cell>
        </row>
        <row r="977">
          <cell r="A977" t="str">
            <v>רד סי אופטיקל נטוורק</v>
          </cell>
          <cell r="B977">
            <v>2004</v>
          </cell>
          <cell r="C977">
            <v>52</v>
          </cell>
          <cell r="D977" t="str">
            <v>גרינבלט אלעד</v>
          </cell>
          <cell r="E977">
            <v>12</v>
          </cell>
          <cell r="F977">
            <v>22</v>
          </cell>
          <cell r="G977" t="str">
            <v>שווי מתנות</v>
          </cell>
          <cell r="H977">
            <v>0</v>
          </cell>
          <cell r="I977">
            <v>0</v>
          </cell>
          <cell r="J977" t="str">
            <v>ייצור</v>
          </cell>
        </row>
        <row r="978">
          <cell r="A978" t="str">
            <v>רד סי אופטיקל נטוורק</v>
          </cell>
          <cell r="B978">
            <v>2004</v>
          </cell>
          <cell r="C978">
            <v>52</v>
          </cell>
          <cell r="D978" t="str">
            <v>גרינבלט אלעד</v>
          </cell>
          <cell r="E978">
            <v>12</v>
          </cell>
          <cell r="F978">
            <v>24</v>
          </cell>
          <cell r="G978" t="str">
            <v>שוויארוחות</v>
          </cell>
          <cell r="H978">
            <v>462</v>
          </cell>
          <cell r="I978">
            <v>22</v>
          </cell>
          <cell r="J978" t="str">
            <v>ייצור</v>
          </cell>
        </row>
        <row r="979">
          <cell r="A979" t="str">
            <v>רד סי אופטיקל נטוורק</v>
          </cell>
          <cell r="B979">
            <v>2004</v>
          </cell>
          <cell r="C979">
            <v>53</v>
          </cell>
          <cell r="D979" t="str">
            <v>מורוב פיליפ</v>
          </cell>
          <cell r="E979">
            <v>4</v>
          </cell>
          <cell r="F979">
            <v>24</v>
          </cell>
          <cell r="G979" t="str">
            <v>שוויארוחות</v>
          </cell>
          <cell r="H979">
            <v>0</v>
          </cell>
          <cell r="I979">
            <v>0</v>
          </cell>
          <cell r="J979" t="str">
            <v>ייצור</v>
          </cell>
        </row>
        <row r="980">
          <cell r="A980" t="str">
            <v>רד סי אופטיקל נטוורק</v>
          </cell>
          <cell r="B980">
            <v>2004</v>
          </cell>
          <cell r="C980">
            <v>53</v>
          </cell>
          <cell r="D980" t="str">
            <v>מורוב פיליפ</v>
          </cell>
          <cell r="E980">
            <v>5</v>
          </cell>
          <cell r="F980">
            <v>24</v>
          </cell>
          <cell r="G980" t="str">
            <v>שוויארוחות</v>
          </cell>
          <cell r="H980">
            <v>0</v>
          </cell>
          <cell r="I980">
            <v>0</v>
          </cell>
          <cell r="J980" t="str">
            <v>ייצור</v>
          </cell>
        </row>
        <row r="981">
          <cell r="A981" t="str">
            <v>רד סי אופטיקל נטוורק</v>
          </cell>
          <cell r="B981">
            <v>2004</v>
          </cell>
          <cell r="C981">
            <v>53</v>
          </cell>
          <cell r="D981" t="str">
            <v>מורוב פיליפ</v>
          </cell>
          <cell r="E981">
            <v>6</v>
          </cell>
          <cell r="F981">
            <v>24</v>
          </cell>
          <cell r="G981" t="str">
            <v>שוויארוחות</v>
          </cell>
          <cell r="H981">
            <v>0</v>
          </cell>
          <cell r="I981">
            <v>0</v>
          </cell>
          <cell r="J981" t="str">
            <v>ייצור</v>
          </cell>
        </row>
        <row r="982">
          <cell r="A982" t="str">
            <v>רד סי אופטיקל נטוורק</v>
          </cell>
          <cell r="B982">
            <v>2004</v>
          </cell>
          <cell r="C982">
            <v>53</v>
          </cell>
          <cell r="D982" t="str">
            <v>מורוב פיליפ</v>
          </cell>
          <cell r="E982">
            <v>7</v>
          </cell>
          <cell r="F982">
            <v>24</v>
          </cell>
          <cell r="G982" t="str">
            <v>שוויארוחות</v>
          </cell>
          <cell r="H982">
            <v>0</v>
          </cell>
          <cell r="I982">
            <v>0</v>
          </cell>
          <cell r="J982" t="str">
            <v>ייצור</v>
          </cell>
        </row>
        <row r="983">
          <cell r="A983" t="str">
            <v>רד סי אופטיקל נטוורק</v>
          </cell>
          <cell r="B983">
            <v>2004</v>
          </cell>
          <cell r="C983">
            <v>53</v>
          </cell>
          <cell r="D983" t="str">
            <v>מורוב פיליפ</v>
          </cell>
          <cell r="E983">
            <v>8</v>
          </cell>
          <cell r="F983">
            <v>24</v>
          </cell>
          <cell r="G983" t="str">
            <v>שוויארוחות</v>
          </cell>
          <cell r="H983">
            <v>483</v>
          </cell>
          <cell r="I983">
            <v>23</v>
          </cell>
          <cell r="J983" t="str">
            <v>ייצור</v>
          </cell>
        </row>
        <row r="984">
          <cell r="A984" t="str">
            <v>רד סי אופטיקל נטוורק</v>
          </cell>
          <cell r="B984">
            <v>2004</v>
          </cell>
          <cell r="C984">
            <v>53</v>
          </cell>
          <cell r="D984" t="str">
            <v>מורוב פיליפ</v>
          </cell>
          <cell r="E984">
            <v>9</v>
          </cell>
          <cell r="F984">
            <v>22</v>
          </cell>
          <cell r="G984" t="str">
            <v>שווי מתנות</v>
          </cell>
          <cell r="H984">
            <v>459.25</v>
          </cell>
          <cell r="I984">
            <v>0</v>
          </cell>
          <cell r="J984" t="str">
            <v>ייצור</v>
          </cell>
        </row>
        <row r="985">
          <cell r="A985" t="str">
            <v>רד סי אופטיקל נטוורק</v>
          </cell>
          <cell r="B985">
            <v>2004</v>
          </cell>
          <cell r="C985">
            <v>53</v>
          </cell>
          <cell r="D985" t="str">
            <v>מורוב פיליפ</v>
          </cell>
          <cell r="E985">
            <v>9</v>
          </cell>
          <cell r="F985">
            <v>24</v>
          </cell>
          <cell r="G985" t="str">
            <v>שוויארוחות</v>
          </cell>
          <cell r="H985">
            <v>378</v>
          </cell>
          <cell r="I985">
            <v>18</v>
          </cell>
          <cell r="J985" t="str">
            <v>ייצור</v>
          </cell>
        </row>
        <row r="986">
          <cell r="A986" t="str">
            <v>רד סי אופטיקל נטוורק</v>
          </cell>
          <cell r="B986">
            <v>2004</v>
          </cell>
          <cell r="C986">
            <v>53</v>
          </cell>
          <cell r="D986" t="str">
            <v>מורוב פיליפ</v>
          </cell>
          <cell r="E986">
            <v>10</v>
          </cell>
          <cell r="F986">
            <v>24</v>
          </cell>
          <cell r="G986" t="str">
            <v>שוויארוחות</v>
          </cell>
          <cell r="H986">
            <v>399</v>
          </cell>
          <cell r="I986">
            <v>19</v>
          </cell>
          <cell r="J986" t="str">
            <v>ייצור</v>
          </cell>
        </row>
        <row r="987">
          <cell r="A987" t="str">
            <v>רד סי אופטיקל נטוורק</v>
          </cell>
          <cell r="B987">
            <v>2004</v>
          </cell>
          <cell r="C987">
            <v>53</v>
          </cell>
          <cell r="D987" t="str">
            <v>מורוב פיליפ</v>
          </cell>
          <cell r="E987">
            <v>11</v>
          </cell>
          <cell r="F987">
            <v>24</v>
          </cell>
          <cell r="G987" t="str">
            <v>שוויארוחות</v>
          </cell>
          <cell r="H987">
            <v>105</v>
          </cell>
          <cell r="I987">
            <v>5</v>
          </cell>
          <cell r="J987" t="str">
            <v>ייצור</v>
          </cell>
        </row>
        <row r="988">
          <cell r="A988" t="str">
            <v>רד סי אופטיקל נטוורק</v>
          </cell>
          <cell r="B988">
            <v>2004</v>
          </cell>
          <cell r="C988">
            <v>53</v>
          </cell>
          <cell r="D988" t="str">
            <v>מורוב פיליפ</v>
          </cell>
          <cell r="E988">
            <v>12</v>
          </cell>
          <cell r="F988">
            <v>22</v>
          </cell>
          <cell r="G988" t="str">
            <v>שווי מתנות</v>
          </cell>
          <cell r="H988">
            <v>0</v>
          </cell>
          <cell r="I988">
            <v>0</v>
          </cell>
          <cell r="J988" t="str">
            <v>ייצור</v>
          </cell>
        </row>
        <row r="989">
          <cell r="A989" t="str">
            <v>רד סי אופטיקל נטוורק</v>
          </cell>
          <cell r="B989">
            <v>2004</v>
          </cell>
          <cell r="C989">
            <v>53</v>
          </cell>
          <cell r="D989" t="str">
            <v>מורוב פיליפ</v>
          </cell>
          <cell r="E989">
            <v>12</v>
          </cell>
          <cell r="F989">
            <v>24</v>
          </cell>
          <cell r="G989" t="str">
            <v>שוויארוחות</v>
          </cell>
          <cell r="H989">
            <v>462</v>
          </cell>
          <cell r="I989">
            <v>22</v>
          </cell>
          <cell r="J989" t="str">
            <v>ייצור</v>
          </cell>
        </row>
        <row r="990">
          <cell r="A990" t="str">
            <v>רד סי אופטיקל נטוורק</v>
          </cell>
          <cell r="B990">
            <v>2004</v>
          </cell>
          <cell r="C990">
            <v>54</v>
          </cell>
          <cell r="D990" t="str">
            <v>פוצ'קוב חני</v>
          </cell>
          <cell r="E990">
            <v>5</v>
          </cell>
          <cell r="F990">
            <v>24</v>
          </cell>
          <cell r="G990" t="str">
            <v>שוויארוחות</v>
          </cell>
          <cell r="H990">
            <v>328.5</v>
          </cell>
          <cell r="I990">
            <v>0.73</v>
          </cell>
          <cell r="J990" t="str">
            <v>שיווק</v>
          </cell>
        </row>
        <row r="991">
          <cell r="A991" t="str">
            <v>רד סי אופטיקל נטוורק</v>
          </cell>
          <cell r="B991">
            <v>2004</v>
          </cell>
          <cell r="C991">
            <v>54</v>
          </cell>
          <cell r="D991" t="str">
            <v>פוצ'קוב חני</v>
          </cell>
          <cell r="E991">
            <v>6</v>
          </cell>
          <cell r="F991">
            <v>24</v>
          </cell>
          <cell r="G991" t="str">
            <v>שוויארוחות</v>
          </cell>
          <cell r="H991">
            <v>450</v>
          </cell>
          <cell r="I991">
            <v>1</v>
          </cell>
          <cell r="J991" t="str">
            <v>שיווק</v>
          </cell>
        </row>
        <row r="992">
          <cell r="A992" t="str">
            <v>רד סי אופטיקל נטוורק</v>
          </cell>
          <cell r="B992">
            <v>2004</v>
          </cell>
          <cell r="C992">
            <v>54</v>
          </cell>
          <cell r="D992" t="str">
            <v>פוצ'קוב חני</v>
          </cell>
          <cell r="E992">
            <v>6</v>
          </cell>
          <cell r="F992">
            <v>47</v>
          </cell>
          <cell r="G992" t="str">
            <v>שווי פלא</v>
          </cell>
          <cell r="H992">
            <v>147</v>
          </cell>
          <cell r="I992">
            <v>0</v>
          </cell>
          <cell r="J992" t="str">
            <v>שיווק</v>
          </cell>
        </row>
        <row r="993">
          <cell r="A993" t="str">
            <v>רד סי אופטיקל נטוורק</v>
          </cell>
          <cell r="B993">
            <v>2004</v>
          </cell>
          <cell r="C993">
            <v>54</v>
          </cell>
          <cell r="D993" t="str">
            <v>פוצ'קוב חני</v>
          </cell>
          <cell r="E993">
            <v>7</v>
          </cell>
          <cell r="F993">
            <v>24</v>
          </cell>
          <cell r="G993" t="str">
            <v>שוויארוחות</v>
          </cell>
          <cell r="H993">
            <v>450</v>
          </cell>
          <cell r="I993">
            <v>1</v>
          </cell>
          <cell r="J993" t="str">
            <v>שיווק</v>
          </cell>
        </row>
        <row r="994">
          <cell r="A994" t="str">
            <v>רד סי אופטיקל נטוורק</v>
          </cell>
          <cell r="B994">
            <v>2004</v>
          </cell>
          <cell r="C994">
            <v>54</v>
          </cell>
          <cell r="D994" t="str">
            <v>פוצ'קוב חני</v>
          </cell>
          <cell r="E994">
            <v>7</v>
          </cell>
          <cell r="F994">
            <v>47</v>
          </cell>
          <cell r="G994" t="str">
            <v>שווי פלא</v>
          </cell>
          <cell r="H994">
            <v>85</v>
          </cell>
          <cell r="I994">
            <v>0</v>
          </cell>
          <cell r="J994" t="str">
            <v>שיווק</v>
          </cell>
        </row>
        <row r="995">
          <cell r="A995" t="str">
            <v>רד סי אופטיקל נטוורק</v>
          </cell>
          <cell r="B995">
            <v>2004</v>
          </cell>
          <cell r="C995">
            <v>54</v>
          </cell>
          <cell r="D995" t="str">
            <v>פוצ'קוב חני</v>
          </cell>
          <cell r="E995">
            <v>8</v>
          </cell>
          <cell r="F995">
            <v>24</v>
          </cell>
          <cell r="G995" t="str">
            <v>שוויארוחות</v>
          </cell>
          <cell r="H995">
            <v>483</v>
          </cell>
          <cell r="I995">
            <v>23</v>
          </cell>
          <cell r="J995" t="str">
            <v>שיווק</v>
          </cell>
        </row>
        <row r="996">
          <cell r="A996" t="str">
            <v>רד סי אופטיקל נטוורק</v>
          </cell>
          <cell r="B996">
            <v>2004</v>
          </cell>
          <cell r="C996">
            <v>54</v>
          </cell>
          <cell r="D996" t="str">
            <v>פוצ'קוב חני</v>
          </cell>
          <cell r="E996">
            <v>8</v>
          </cell>
          <cell r="F996">
            <v>47</v>
          </cell>
          <cell r="G996" t="str">
            <v>שווי פלא</v>
          </cell>
          <cell r="H996">
            <v>85</v>
          </cell>
          <cell r="I996">
            <v>0</v>
          </cell>
          <cell r="J996" t="str">
            <v>שיווק</v>
          </cell>
        </row>
        <row r="997">
          <cell r="A997" t="str">
            <v>רד סי אופטיקל נטוורק</v>
          </cell>
          <cell r="B997">
            <v>2004</v>
          </cell>
          <cell r="C997">
            <v>54</v>
          </cell>
          <cell r="D997" t="str">
            <v>פוצ'קוב חני</v>
          </cell>
          <cell r="E997">
            <v>9</v>
          </cell>
          <cell r="F997">
            <v>22</v>
          </cell>
          <cell r="G997" t="str">
            <v>שווי מתנות</v>
          </cell>
          <cell r="H997">
            <v>459.25</v>
          </cell>
          <cell r="I997">
            <v>0</v>
          </cell>
          <cell r="J997" t="str">
            <v>שיווק</v>
          </cell>
        </row>
        <row r="998">
          <cell r="A998" t="str">
            <v>רד סי אופטיקל נטוורק</v>
          </cell>
          <cell r="B998">
            <v>2004</v>
          </cell>
          <cell r="C998">
            <v>54</v>
          </cell>
          <cell r="D998" t="str">
            <v>פוצ'קוב חני</v>
          </cell>
          <cell r="E998">
            <v>9</v>
          </cell>
          <cell r="F998">
            <v>24</v>
          </cell>
          <cell r="G998" t="str">
            <v>שוויארוחות</v>
          </cell>
          <cell r="H998">
            <v>378</v>
          </cell>
          <cell r="I998">
            <v>18</v>
          </cell>
          <cell r="J998" t="str">
            <v>שיווק</v>
          </cell>
        </row>
        <row r="999">
          <cell r="A999" t="str">
            <v>רד סי אופטיקל נטוורק</v>
          </cell>
          <cell r="B999">
            <v>2004</v>
          </cell>
          <cell r="C999">
            <v>54</v>
          </cell>
          <cell r="D999" t="str">
            <v>פוצ'קוב חני</v>
          </cell>
          <cell r="E999">
            <v>9</v>
          </cell>
          <cell r="F999">
            <v>47</v>
          </cell>
          <cell r="G999" t="str">
            <v>שווי פלא</v>
          </cell>
          <cell r="H999">
            <v>85</v>
          </cell>
          <cell r="I999">
            <v>0</v>
          </cell>
          <cell r="J999" t="str">
            <v>שיווק</v>
          </cell>
        </row>
        <row r="1000">
          <cell r="A1000" t="str">
            <v>רד סי אופטיקל נטוורק</v>
          </cell>
          <cell r="B1000">
            <v>2004</v>
          </cell>
          <cell r="C1000">
            <v>54</v>
          </cell>
          <cell r="D1000" t="str">
            <v>פוצ'קוב חני</v>
          </cell>
          <cell r="E1000">
            <v>10</v>
          </cell>
          <cell r="F1000">
            <v>24</v>
          </cell>
          <cell r="G1000" t="str">
            <v>שוויארוחות</v>
          </cell>
          <cell r="H1000">
            <v>399</v>
          </cell>
          <cell r="I1000">
            <v>19</v>
          </cell>
          <cell r="J1000" t="str">
            <v>שיווק</v>
          </cell>
        </row>
        <row r="1001">
          <cell r="A1001" t="str">
            <v>רד סי אופטיקל נטוורק</v>
          </cell>
          <cell r="B1001">
            <v>2004</v>
          </cell>
          <cell r="C1001">
            <v>54</v>
          </cell>
          <cell r="D1001" t="str">
            <v>פוצ'קוב חני</v>
          </cell>
          <cell r="E1001">
            <v>10</v>
          </cell>
          <cell r="F1001">
            <v>47</v>
          </cell>
          <cell r="G1001" t="str">
            <v>שווי פלא</v>
          </cell>
          <cell r="H1001">
            <v>85</v>
          </cell>
          <cell r="I1001">
            <v>0</v>
          </cell>
          <cell r="J1001" t="str">
            <v>שיווק</v>
          </cell>
        </row>
        <row r="1002">
          <cell r="A1002" t="str">
            <v>רד סי אופטיקל נטוורק</v>
          </cell>
          <cell r="B1002">
            <v>2004</v>
          </cell>
          <cell r="C1002">
            <v>54</v>
          </cell>
          <cell r="D1002" t="str">
            <v>פוצ'קוב חני</v>
          </cell>
          <cell r="E1002">
            <v>11</v>
          </cell>
          <cell r="F1002">
            <v>24</v>
          </cell>
          <cell r="G1002" t="str">
            <v>שוויארוחות</v>
          </cell>
          <cell r="H1002">
            <v>441</v>
          </cell>
          <cell r="I1002">
            <v>21</v>
          </cell>
          <cell r="J1002" t="str">
            <v>שיווק</v>
          </cell>
        </row>
        <row r="1003">
          <cell r="A1003" t="str">
            <v>רד סי אופטיקל נטוורק</v>
          </cell>
          <cell r="B1003">
            <v>2004</v>
          </cell>
          <cell r="C1003">
            <v>54</v>
          </cell>
          <cell r="D1003" t="str">
            <v>פוצ'קוב חני</v>
          </cell>
          <cell r="E1003">
            <v>11</v>
          </cell>
          <cell r="F1003">
            <v>47</v>
          </cell>
          <cell r="G1003" t="str">
            <v>שווי פלא</v>
          </cell>
          <cell r="H1003">
            <v>85</v>
          </cell>
          <cell r="I1003">
            <v>0</v>
          </cell>
          <cell r="J1003" t="str">
            <v>שיווק</v>
          </cell>
        </row>
        <row r="1004">
          <cell r="A1004" t="str">
            <v>רד סי אופטיקל נטוורק</v>
          </cell>
          <cell r="B1004">
            <v>2004</v>
          </cell>
          <cell r="C1004">
            <v>54</v>
          </cell>
          <cell r="D1004" t="str">
            <v>פוצ'קוב חני</v>
          </cell>
          <cell r="E1004">
            <v>12</v>
          </cell>
          <cell r="F1004">
            <v>24</v>
          </cell>
          <cell r="G1004" t="str">
            <v>שוויארוחות</v>
          </cell>
          <cell r="H1004">
            <v>462</v>
          </cell>
          <cell r="I1004">
            <v>22</v>
          </cell>
          <cell r="J1004" t="str">
            <v>שיווק</v>
          </cell>
        </row>
        <row r="1005">
          <cell r="A1005" t="str">
            <v>רד סי אופטיקל נטוורק</v>
          </cell>
          <cell r="B1005">
            <v>2004</v>
          </cell>
          <cell r="C1005">
            <v>54</v>
          </cell>
          <cell r="D1005" t="str">
            <v>פוצ'קוב חני</v>
          </cell>
          <cell r="E1005">
            <v>12</v>
          </cell>
          <cell r="F1005">
            <v>47</v>
          </cell>
          <cell r="G1005" t="str">
            <v>שווי פלא</v>
          </cell>
          <cell r="H1005">
            <v>85</v>
          </cell>
          <cell r="I1005">
            <v>0</v>
          </cell>
          <cell r="J1005" t="str">
            <v>שיווק</v>
          </cell>
        </row>
        <row r="1006">
          <cell r="A1006" t="str">
            <v>רד סי אופטיקל נטוורק</v>
          </cell>
          <cell r="B1006">
            <v>2004</v>
          </cell>
          <cell r="C1006">
            <v>55</v>
          </cell>
          <cell r="D1006" t="str">
            <v>שרף מזל</v>
          </cell>
          <cell r="E1006">
            <v>5</v>
          </cell>
          <cell r="F1006">
            <v>24</v>
          </cell>
          <cell r="G1006" t="str">
            <v>שוויארוחות</v>
          </cell>
          <cell r="H1006">
            <v>166.5</v>
          </cell>
          <cell r="I1006">
            <v>0.37</v>
          </cell>
          <cell r="J1006" t="str">
            <v>ייצור</v>
          </cell>
        </row>
        <row r="1007">
          <cell r="A1007" t="str">
            <v>רד סי אופטיקל נטוורק</v>
          </cell>
          <cell r="B1007">
            <v>2004</v>
          </cell>
          <cell r="C1007">
            <v>55</v>
          </cell>
          <cell r="D1007" t="str">
            <v>שרף מזל</v>
          </cell>
          <cell r="E1007">
            <v>6</v>
          </cell>
          <cell r="F1007">
            <v>24</v>
          </cell>
          <cell r="G1007" t="str">
            <v>שוויארוחות</v>
          </cell>
          <cell r="H1007">
            <v>369</v>
          </cell>
          <cell r="I1007">
            <v>0.82</v>
          </cell>
          <cell r="J1007" t="str">
            <v>ייצור</v>
          </cell>
        </row>
        <row r="1008">
          <cell r="A1008" t="str">
            <v>רד סי אופטיקל נטוורק</v>
          </cell>
          <cell r="B1008">
            <v>2004</v>
          </cell>
          <cell r="C1008">
            <v>55</v>
          </cell>
          <cell r="D1008" t="str">
            <v>שרף מזל</v>
          </cell>
          <cell r="E1008">
            <v>7</v>
          </cell>
          <cell r="F1008">
            <v>24</v>
          </cell>
          <cell r="G1008" t="str">
            <v>שוויארוחות</v>
          </cell>
          <cell r="H1008">
            <v>364.5</v>
          </cell>
          <cell r="I1008">
            <v>0.81</v>
          </cell>
          <cell r="J1008" t="str">
            <v>ייצור</v>
          </cell>
        </row>
        <row r="1009">
          <cell r="A1009" t="str">
            <v>רד סי אופטיקל נטוורק</v>
          </cell>
          <cell r="B1009">
            <v>2004</v>
          </cell>
          <cell r="C1009">
            <v>55</v>
          </cell>
          <cell r="D1009" t="str">
            <v>שרף מזל</v>
          </cell>
          <cell r="E1009">
            <v>8</v>
          </cell>
          <cell r="F1009">
            <v>24</v>
          </cell>
          <cell r="G1009" t="str">
            <v>שוויארוחות</v>
          </cell>
          <cell r="H1009">
            <v>483</v>
          </cell>
          <cell r="I1009">
            <v>23</v>
          </cell>
          <cell r="J1009" t="str">
            <v>ייצור</v>
          </cell>
        </row>
        <row r="1010">
          <cell r="A1010" t="str">
            <v>רד סי אופטיקל נטוורק</v>
          </cell>
          <cell r="B1010">
            <v>2004</v>
          </cell>
          <cell r="C1010">
            <v>55</v>
          </cell>
          <cell r="D1010" t="str">
            <v>שרף מזל</v>
          </cell>
          <cell r="E1010">
            <v>9</v>
          </cell>
          <cell r="F1010">
            <v>22</v>
          </cell>
          <cell r="G1010" t="str">
            <v>שווי מתנות</v>
          </cell>
          <cell r="H1010">
            <v>459.25</v>
          </cell>
          <cell r="I1010">
            <v>0</v>
          </cell>
          <cell r="J1010" t="str">
            <v>ייצור</v>
          </cell>
        </row>
        <row r="1011">
          <cell r="A1011" t="str">
            <v>רד סי אופטיקל נטוורק</v>
          </cell>
          <cell r="B1011">
            <v>2004</v>
          </cell>
          <cell r="C1011">
            <v>55</v>
          </cell>
          <cell r="D1011" t="str">
            <v>שרף מזל</v>
          </cell>
          <cell r="E1011">
            <v>9</v>
          </cell>
          <cell r="F1011">
            <v>24</v>
          </cell>
          <cell r="G1011" t="str">
            <v>שוויארוחות</v>
          </cell>
          <cell r="H1011">
            <v>378</v>
          </cell>
          <cell r="I1011">
            <v>18</v>
          </cell>
          <cell r="J1011" t="str">
            <v>ייצור</v>
          </cell>
        </row>
        <row r="1012">
          <cell r="A1012" t="str">
            <v>רד סי אופטיקל נטוורק</v>
          </cell>
          <cell r="B1012">
            <v>2004</v>
          </cell>
          <cell r="C1012">
            <v>55</v>
          </cell>
          <cell r="D1012" t="str">
            <v>שרף מזל</v>
          </cell>
          <cell r="E1012">
            <v>10</v>
          </cell>
          <cell r="F1012">
            <v>24</v>
          </cell>
          <cell r="G1012" t="str">
            <v>שוויארוחות</v>
          </cell>
          <cell r="H1012">
            <v>399</v>
          </cell>
          <cell r="I1012">
            <v>19</v>
          </cell>
          <cell r="J1012" t="str">
            <v>ייצור</v>
          </cell>
        </row>
        <row r="1013">
          <cell r="A1013" t="str">
            <v>רד סי אופטיקל נטוורק</v>
          </cell>
          <cell r="B1013">
            <v>2004</v>
          </cell>
          <cell r="C1013">
            <v>55</v>
          </cell>
          <cell r="D1013" t="str">
            <v>שרף מזל</v>
          </cell>
          <cell r="E1013">
            <v>11</v>
          </cell>
          <cell r="F1013">
            <v>24</v>
          </cell>
          <cell r="G1013" t="str">
            <v>שוויארוחות</v>
          </cell>
          <cell r="H1013">
            <v>441</v>
          </cell>
          <cell r="I1013">
            <v>21</v>
          </cell>
          <cell r="J1013" t="str">
            <v>ייצור</v>
          </cell>
        </row>
        <row r="1014">
          <cell r="A1014" t="str">
            <v>רד סי אופטיקל נטוורק</v>
          </cell>
          <cell r="B1014">
            <v>2004</v>
          </cell>
          <cell r="C1014">
            <v>55</v>
          </cell>
          <cell r="D1014" t="str">
            <v>שרף מזל</v>
          </cell>
          <cell r="E1014">
            <v>12</v>
          </cell>
          <cell r="F1014">
            <v>24</v>
          </cell>
          <cell r="G1014" t="str">
            <v>שוויארוחות</v>
          </cell>
          <cell r="H1014">
            <v>462</v>
          </cell>
          <cell r="I1014">
            <v>22</v>
          </cell>
          <cell r="J1014" t="str">
            <v>ייצור</v>
          </cell>
        </row>
        <row r="1015">
          <cell r="A1015" t="str">
            <v>רד סי אופטיקל נטוורק</v>
          </cell>
          <cell r="B1015">
            <v>2004</v>
          </cell>
          <cell r="C1015">
            <v>56</v>
          </cell>
          <cell r="D1015" t="str">
            <v>לוגסי כפיר</v>
          </cell>
          <cell r="E1015">
            <v>6</v>
          </cell>
          <cell r="F1015">
            <v>24</v>
          </cell>
          <cell r="G1015" t="str">
            <v>שוויארוחות</v>
          </cell>
          <cell r="H1015">
            <v>225</v>
          </cell>
          <cell r="I1015">
            <v>0.5</v>
          </cell>
          <cell r="J1015" t="str">
            <v>תפעול</v>
          </cell>
        </row>
        <row r="1016">
          <cell r="A1016" t="str">
            <v>רד סי אופטיקל נטוורק</v>
          </cell>
          <cell r="B1016">
            <v>2004</v>
          </cell>
          <cell r="C1016">
            <v>56</v>
          </cell>
          <cell r="D1016" t="str">
            <v>לוגסי כפיר</v>
          </cell>
          <cell r="E1016">
            <v>7</v>
          </cell>
          <cell r="F1016">
            <v>24</v>
          </cell>
          <cell r="G1016" t="str">
            <v>שוויארוחות</v>
          </cell>
          <cell r="H1016">
            <v>63</v>
          </cell>
          <cell r="I1016">
            <v>0.14000000000000001</v>
          </cell>
          <cell r="J1016" t="str">
            <v>תפעול</v>
          </cell>
        </row>
        <row r="1017">
          <cell r="A1017" t="str">
            <v>רד סי אופטיקל נטוורק</v>
          </cell>
          <cell r="B1017">
            <v>2004</v>
          </cell>
          <cell r="C1017">
            <v>56</v>
          </cell>
          <cell r="D1017" t="str">
            <v>לוגסי כפיר</v>
          </cell>
          <cell r="E1017">
            <v>8</v>
          </cell>
          <cell r="F1017">
            <v>24</v>
          </cell>
          <cell r="G1017" t="str">
            <v>שוויארוחות</v>
          </cell>
          <cell r="H1017">
            <v>105</v>
          </cell>
          <cell r="I1017">
            <v>5</v>
          </cell>
          <cell r="J1017" t="str">
            <v>תפעול</v>
          </cell>
        </row>
        <row r="1018">
          <cell r="A1018" t="str">
            <v>רד סי אופטיקל נטוורק</v>
          </cell>
          <cell r="B1018">
            <v>2004</v>
          </cell>
          <cell r="C1018">
            <v>56</v>
          </cell>
          <cell r="D1018" t="str">
            <v>לוגסי כפיר</v>
          </cell>
          <cell r="E1018">
            <v>9</v>
          </cell>
          <cell r="F1018">
            <v>22</v>
          </cell>
          <cell r="G1018" t="str">
            <v>שווי מתנות</v>
          </cell>
          <cell r="H1018">
            <v>125.25</v>
          </cell>
          <cell r="I1018">
            <v>0</v>
          </cell>
          <cell r="J1018" t="str">
            <v>תפעול</v>
          </cell>
        </row>
        <row r="1019">
          <cell r="A1019" t="str">
            <v>רד סי אופטיקל נטוורק</v>
          </cell>
          <cell r="B1019">
            <v>2004</v>
          </cell>
          <cell r="C1019">
            <v>56</v>
          </cell>
          <cell r="D1019" t="str">
            <v>לוגסי כפיר</v>
          </cell>
          <cell r="E1019">
            <v>9</v>
          </cell>
          <cell r="F1019">
            <v>24</v>
          </cell>
          <cell r="G1019" t="str">
            <v>שוויארוחות</v>
          </cell>
          <cell r="H1019">
            <v>105</v>
          </cell>
          <cell r="I1019">
            <v>5</v>
          </cell>
          <cell r="J1019" t="str">
            <v>תפעול</v>
          </cell>
        </row>
        <row r="1020">
          <cell r="A1020" t="str">
            <v>רד סי אופטיקל נטוורק</v>
          </cell>
          <cell r="B1020">
            <v>2004</v>
          </cell>
          <cell r="C1020">
            <v>57</v>
          </cell>
          <cell r="D1020" t="str">
            <v>קרמרנקו בוריס</v>
          </cell>
          <cell r="E1020">
            <v>8</v>
          </cell>
          <cell r="F1020">
            <v>24</v>
          </cell>
          <cell r="G1020" t="str">
            <v>שוויארוחות</v>
          </cell>
          <cell r="H1020">
            <v>483</v>
          </cell>
          <cell r="I1020">
            <v>23</v>
          </cell>
          <cell r="J1020" t="str">
            <v>תפעול</v>
          </cell>
        </row>
        <row r="1021">
          <cell r="A1021" t="str">
            <v>רד סי אופטיקל נטוורק</v>
          </cell>
          <cell r="B1021">
            <v>2004</v>
          </cell>
          <cell r="C1021">
            <v>57</v>
          </cell>
          <cell r="D1021" t="str">
            <v>קרמרנקו בוריס</v>
          </cell>
          <cell r="E1021">
            <v>9</v>
          </cell>
          <cell r="F1021">
            <v>22</v>
          </cell>
          <cell r="G1021" t="str">
            <v>שווי מתנות</v>
          </cell>
          <cell r="H1021">
            <v>459.25</v>
          </cell>
          <cell r="I1021">
            <v>0</v>
          </cell>
          <cell r="J1021" t="str">
            <v>תפעול</v>
          </cell>
        </row>
        <row r="1022">
          <cell r="A1022" t="str">
            <v>רד סי אופטיקל נטוורק</v>
          </cell>
          <cell r="B1022">
            <v>2004</v>
          </cell>
          <cell r="C1022">
            <v>57</v>
          </cell>
          <cell r="D1022" t="str">
            <v>קרמרנקו בוריס</v>
          </cell>
          <cell r="E1022">
            <v>9</v>
          </cell>
          <cell r="F1022">
            <v>24</v>
          </cell>
          <cell r="G1022" t="str">
            <v>שוויארוחות</v>
          </cell>
          <cell r="H1022">
            <v>378</v>
          </cell>
          <cell r="I1022">
            <v>18</v>
          </cell>
          <cell r="J1022" t="str">
            <v>תפעול</v>
          </cell>
        </row>
        <row r="1023">
          <cell r="A1023" t="str">
            <v>רד סי אופטיקל נטוורק</v>
          </cell>
          <cell r="B1023">
            <v>2004</v>
          </cell>
          <cell r="C1023">
            <v>57</v>
          </cell>
          <cell r="D1023" t="str">
            <v>קרמרנקו בוריס</v>
          </cell>
          <cell r="E1023">
            <v>10</v>
          </cell>
          <cell r="F1023">
            <v>24</v>
          </cell>
          <cell r="G1023" t="str">
            <v>שוויארוחות</v>
          </cell>
          <cell r="H1023">
            <v>399</v>
          </cell>
          <cell r="I1023">
            <v>19</v>
          </cell>
          <cell r="J1023" t="str">
            <v>תפעול</v>
          </cell>
        </row>
        <row r="1024">
          <cell r="A1024" t="str">
            <v>רד סי אופטיקל נטוורק</v>
          </cell>
          <cell r="B1024">
            <v>2004</v>
          </cell>
          <cell r="C1024">
            <v>57</v>
          </cell>
          <cell r="D1024" t="str">
            <v>קרמרנקו בוריס</v>
          </cell>
          <cell r="E1024">
            <v>11</v>
          </cell>
          <cell r="F1024">
            <v>24</v>
          </cell>
          <cell r="G1024" t="str">
            <v>שוויארוחות</v>
          </cell>
          <cell r="H1024">
            <v>441</v>
          </cell>
          <cell r="I1024">
            <v>21</v>
          </cell>
          <cell r="J1024" t="str">
            <v>תפעול</v>
          </cell>
        </row>
        <row r="1025">
          <cell r="A1025" t="str">
            <v>רד סי אופטיקל נטוורק</v>
          </cell>
          <cell r="B1025">
            <v>2004</v>
          </cell>
          <cell r="C1025">
            <v>57</v>
          </cell>
          <cell r="D1025" t="str">
            <v>קרמרנקו בוריס</v>
          </cell>
          <cell r="E1025">
            <v>12</v>
          </cell>
          <cell r="F1025">
            <v>24</v>
          </cell>
          <cell r="G1025" t="str">
            <v>שוויארוחות</v>
          </cell>
          <cell r="H1025">
            <v>462</v>
          </cell>
          <cell r="I1025">
            <v>22</v>
          </cell>
          <cell r="J1025" t="str">
            <v>תפעול</v>
          </cell>
        </row>
        <row r="1026">
          <cell r="A1026" t="str">
            <v>רד סי אופטיקל נטוורק</v>
          </cell>
          <cell r="B1026">
            <v>2004</v>
          </cell>
          <cell r="C1026">
            <v>58</v>
          </cell>
          <cell r="D1026" t="str">
            <v>רובילר ניצנה</v>
          </cell>
          <cell r="E1026">
            <v>8</v>
          </cell>
          <cell r="F1026">
            <v>24</v>
          </cell>
          <cell r="G1026" t="str">
            <v>שוויארוחות</v>
          </cell>
          <cell r="H1026">
            <v>105</v>
          </cell>
          <cell r="I1026">
            <v>5</v>
          </cell>
          <cell r="J1026" t="str">
            <v>הנהלה</v>
          </cell>
        </row>
        <row r="1027">
          <cell r="A1027" t="str">
            <v>רד סי אופטיקל נטוורק</v>
          </cell>
          <cell r="B1027">
            <v>2004</v>
          </cell>
          <cell r="C1027">
            <v>58</v>
          </cell>
          <cell r="D1027" t="str">
            <v>רובילר ניצנה</v>
          </cell>
          <cell r="E1027">
            <v>9</v>
          </cell>
          <cell r="F1027">
            <v>22</v>
          </cell>
          <cell r="G1027" t="str">
            <v>שווי מתנות</v>
          </cell>
          <cell r="H1027">
            <v>125.25</v>
          </cell>
          <cell r="I1027">
            <v>0</v>
          </cell>
          <cell r="J1027" t="str">
            <v>הנהלה</v>
          </cell>
        </row>
        <row r="1028">
          <cell r="A1028" t="str">
            <v>רד סי אופטיקל נטוורק</v>
          </cell>
          <cell r="B1028">
            <v>2004</v>
          </cell>
          <cell r="C1028">
            <v>58</v>
          </cell>
          <cell r="D1028" t="str">
            <v>רובילר ניצנה</v>
          </cell>
          <cell r="E1028">
            <v>9</v>
          </cell>
          <cell r="F1028">
            <v>24</v>
          </cell>
          <cell r="G1028" t="str">
            <v>שוויארוחות</v>
          </cell>
          <cell r="H1028">
            <v>189</v>
          </cell>
          <cell r="I1028">
            <v>9</v>
          </cell>
          <cell r="J1028" t="str">
            <v>הנהלה</v>
          </cell>
        </row>
        <row r="1029">
          <cell r="A1029" t="str">
            <v>רד סי אופטיקל נטוורק</v>
          </cell>
          <cell r="B1029">
            <v>2004</v>
          </cell>
          <cell r="C1029">
            <v>58</v>
          </cell>
          <cell r="D1029" t="str">
            <v>רובילר ניצנה</v>
          </cell>
          <cell r="E1029">
            <v>10</v>
          </cell>
          <cell r="F1029">
            <v>24</v>
          </cell>
          <cell r="G1029" t="str">
            <v>שוויארוחות</v>
          </cell>
          <cell r="H1029">
            <v>168</v>
          </cell>
          <cell r="I1029">
            <v>8</v>
          </cell>
          <cell r="J1029" t="str">
            <v>הנהלה</v>
          </cell>
        </row>
        <row r="1030">
          <cell r="A1030" t="str">
            <v>רד סי אופטיקל נטוורק</v>
          </cell>
          <cell r="B1030">
            <v>2004</v>
          </cell>
          <cell r="C1030">
            <v>58</v>
          </cell>
          <cell r="D1030" t="str">
            <v>רובילר ניצנה</v>
          </cell>
          <cell r="E1030">
            <v>11</v>
          </cell>
          <cell r="F1030">
            <v>24</v>
          </cell>
          <cell r="G1030" t="str">
            <v>שוויארוחות</v>
          </cell>
          <cell r="H1030">
            <v>252</v>
          </cell>
          <cell r="I1030">
            <v>12</v>
          </cell>
          <cell r="J1030" t="str">
            <v>הנהלה</v>
          </cell>
        </row>
        <row r="1031">
          <cell r="A1031" t="str">
            <v>רד סי אופטיקל נטוורק</v>
          </cell>
          <cell r="B1031">
            <v>2004</v>
          </cell>
          <cell r="C1031">
            <v>58</v>
          </cell>
          <cell r="D1031" t="str">
            <v>רובילר ניצנה</v>
          </cell>
          <cell r="E1031">
            <v>12</v>
          </cell>
          <cell r="F1031">
            <v>24</v>
          </cell>
          <cell r="G1031" t="str">
            <v>שוויארוחות</v>
          </cell>
          <cell r="H1031">
            <v>210</v>
          </cell>
          <cell r="I1031">
            <v>10</v>
          </cell>
          <cell r="J1031" t="str">
            <v>הנהלה</v>
          </cell>
        </row>
        <row r="1032">
          <cell r="A1032" t="str">
            <v>רד סי אופטיקל נטוורק</v>
          </cell>
          <cell r="B1032">
            <v>2004</v>
          </cell>
          <cell r="C1032">
            <v>59</v>
          </cell>
          <cell r="D1032" t="str">
            <v>כהן יעקב</v>
          </cell>
          <cell r="E1032">
            <v>10</v>
          </cell>
          <cell r="F1032">
            <v>22</v>
          </cell>
          <cell r="G1032" t="str">
            <v>שווי מתנות</v>
          </cell>
          <cell r="H1032">
            <v>208.75</v>
          </cell>
          <cell r="I1032">
            <v>0</v>
          </cell>
          <cell r="J1032" t="str">
            <v>ייצור</v>
          </cell>
        </row>
        <row r="1033">
          <cell r="A1033" t="str">
            <v>רד סי אופטיקל נטוורק</v>
          </cell>
          <cell r="B1033">
            <v>2004</v>
          </cell>
          <cell r="C1033">
            <v>59</v>
          </cell>
          <cell r="D1033" t="str">
            <v>כהן יעקב</v>
          </cell>
          <cell r="E1033">
            <v>10</v>
          </cell>
          <cell r="F1033">
            <v>24</v>
          </cell>
          <cell r="G1033" t="str">
            <v>שוויארוחות</v>
          </cell>
          <cell r="H1033">
            <v>399</v>
          </cell>
          <cell r="I1033">
            <v>19</v>
          </cell>
          <cell r="J1033" t="str">
            <v>ייצור</v>
          </cell>
        </row>
        <row r="1034">
          <cell r="A1034" t="str">
            <v>רד סי אופטיקל נטוורק</v>
          </cell>
          <cell r="B1034">
            <v>2004</v>
          </cell>
          <cell r="C1034">
            <v>59</v>
          </cell>
          <cell r="D1034" t="str">
            <v>כהן יעקב</v>
          </cell>
          <cell r="E1034">
            <v>11</v>
          </cell>
          <cell r="F1034">
            <v>24</v>
          </cell>
          <cell r="G1034" t="str">
            <v>שוויארוחות</v>
          </cell>
          <cell r="H1034">
            <v>441</v>
          </cell>
          <cell r="I1034">
            <v>21</v>
          </cell>
          <cell r="J1034" t="str">
            <v>ייצור</v>
          </cell>
        </row>
        <row r="1035">
          <cell r="A1035" t="str">
            <v>רד סי אופטיקל נטוורק</v>
          </cell>
          <cell r="B1035">
            <v>2004</v>
          </cell>
          <cell r="C1035">
            <v>59</v>
          </cell>
          <cell r="D1035" t="str">
            <v>כהן יעקב</v>
          </cell>
          <cell r="E1035">
            <v>12</v>
          </cell>
          <cell r="F1035">
            <v>22</v>
          </cell>
          <cell r="G1035" t="str">
            <v>שווי מתנות</v>
          </cell>
          <cell r="H1035">
            <v>0</v>
          </cell>
          <cell r="I1035">
            <v>0</v>
          </cell>
          <cell r="J1035" t="str">
            <v>ייצור</v>
          </cell>
        </row>
        <row r="1036">
          <cell r="A1036" t="str">
            <v>רד סי אופטיקל נטוורק</v>
          </cell>
          <cell r="B1036">
            <v>2004</v>
          </cell>
          <cell r="C1036">
            <v>59</v>
          </cell>
          <cell r="D1036" t="str">
            <v>כהן יעקב</v>
          </cell>
          <cell r="E1036">
            <v>12</v>
          </cell>
          <cell r="F1036">
            <v>24</v>
          </cell>
          <cell r="G1036" t="str">
            <v>שוויארוחות</v>
          </cell>
          <cell r="H1036">
            <v>462</v>
          </cell>
          <cell r="I1036">
            <v>22</v>
          </cell>
          <cell r="J1036" t="str">
            <v>ייצור</v>
          </cell>
        </row>
        <row r="1037">
          <cell r="A1037" t="str">
            <v>רד סי אופטיקל נטוורק</v>
          </cell>
          <cell r="B1037">
            <v>2004</v>
          </cell>
          <cell r="C1037">
            <v>60</v>
          </cell>
          <cell r="D1037" t="str">
            <v>בוגדנוב אנה</v>
          </cell>
          <cell r="E1037">
            <v>10</v>
          </cell>
          <cell r="F1037">
            <v>22</v>
          </cell>
          <cell r="G1037" t="str">
            <v>שווי מתנות</v>
          </cell>
          <cell r="H1037">
            <v>208.75</v>
          </cell>
          <cell r="I1037">
            <v>0</v>
          </cell>
          <cell r="J1037" t="str">
            <v>ייצור</v>
          </cell>
        </row>
        <row r="1038">
          <cell r="A1038" t="str">
            <v>רד סי אופטיקל נטוורק</v>
          </cell>
          <cell r="B1038">
            <v>2004</v>
          </cell>
          <cell r="C1038">
            <v>60</v>
          </cell>
          <cell r="D1038" t="str">
            <v>בוגדנוב אנה</v>
          </cell>
          <cell r="E1038">
            <v>10</v>
          </cell>
          <cell r="F1038">
            <v>24</v>
          </cell>
          <cell r="G1038" t="str">
            <v>שוויארוחות</v>
          </cell>
          <cell r="H1038">
            <v>399</v>
          </cell>
          <cell r="I1038">
            <v>19</v>
          </cell>
          <cell r="J1038" t="str">
            <v>ייצור</v>
          </cell>
        </row>
        <row r="1039">
          <cell r="A1039" t="str">
            <v>רד סי אופטיקל נטוורק</v>
          </cell>
          <cell r="B1039">
            <v>2004</v>
          </cell>
          <cell r="C1039">
            <v>60</v>
          </cell>
          <cell r="D1039" t="str">
            <v>בוגדנוב אנה</v>
          </cell>
          <cell r="E1039">
            <v>11</v>
          </cell>
          <cell r="F1039">
            <v>24</v>
          </cell>
          <cell r="G1039" t="str">
            <v>שוויארוחות</v>
          </cell>
          <cell r="H1039">
            <v>441</v>
          </cell>
          <cell r="I1039">
            <v>21</v>
          </cell>
          <cell r="J1039" t="str">
            <v>ייצור</v>
          </cell>
        </row>
        <row r="1040">
          <cell r="A1040" t="str">
            <v>רד סי אופטיקל נטוורק</v>
          </cell>
          <cell r="B1040">
            <v>2004</v>
          </cell>
          <cell r="C1040">
            <v>60</v>
          </cell>
          <cell r="D1040" t="str">
            <v>בוגדנוב אנה</v>
          </cell>
          <cell r="E1040">
            <v>12</v>
          </cell>
          <cell r="F1040">
            <v>24</v>
          </cell>
          <cell r="G1040" t="str">
            <v>שוויארוחות</v>
          </cell>
          <cell r="H1040">
            <v>462</v>
          </cell>
          <cell r="I1040">
            <v>22</v>
          </cell>
          <cell r="J1040" t="str">
            <v>ייצור</v>
          </cell>
        </row>
        <row r="1041">
          <cell r="A1041" t="str">
            <v>רד סי אופטיקל נטוורק</v>
          </cell>
          <cell r="B1041">
            <v>2004</v>
          </cell>
          <cell r="C1041">
            <v>61</v>
          </cell>
          <cell r="D1041" t="str">
            <v>צ'רני איגור</v>
          </cell>
          <cell r="E1041">
            <v>10</v>
          </cell>
          <cell r="F1041">
            <v>22</v>
          </cell>
          <cell r="G1041" t="str">
            <v>שווי מתנות</v>
          </cell>
          <cell r="H1041">
            <v>208.75</v>
          </cell>
          <cell r="I1041">
            <v>0</v>
          </cell>
          <cell r="J1041" t="str">
            <v>ייצור</v>
          </cell>
        </row>
        <row r="1042">
          <cell r="A1042" t="str">
            <v>רד סי אופטיקל נטוורק</v>
          </cell>
          <cell r="B1042">
            <v>2004</v>
          </cell>
          <cell r="C1042">
            <v>61</v>
          </cell>
          <cell r="D1042" t="str">
            <v>צ'רני איגור</v>
          </cell>
          <cell r="E1042">
            <v>10</v>
          </cell>
          <cell r="F1042">
            <v>24</v>
          </cell>
          <cell r="G1042" t="str">
            <v>שוויארוחות</v>
          </cell>
          <cell r="H1042">
            <v>399</v>
          </cell>
          <cell r="I1042">
            <v>19</v>
          </cell>
          <cell r="J1042" t="str">
            <v>ייצור</v>
          </cell>
        </row>
        <row r="1043">
          <cell r="A1043" t="str">
            <v>רד סי אופטיקל נטוורק</v>
          </cell>
          <cell r="B1043">
            <v>2004</v>
          </cell>
          <cell r="C1043">
            <v>61</v>
          </cell>
          <cell r="D1043" t="str">
            <v>צ'רני איגור</v>
          </cell>
          <cell r="E1043">
            <v>11</v>
          </cell>
          <cell r="F1043">
            <v>24</v>
          </cell>
          <cell r="G1043" t="str">
            <v>שוויארוחות</v>
          </cell>
          <cell r="H1043">
            <v>441</v>
          </cell>
          <cell r="I1043">
            <v>21</v>
          </cell>
          <cell r="J1043" t="str">
            <v>ייצור</v>
          </cell>
        </row>
        <row r="1044">
          <cell r="A1044" t="str">
            <v>רד סי אופטיקל נטוורק</v>
          </cell>
          <cell r="B1044">
            <v>2004</v>
          </cell>
          <cell r="C1044">
            <v>61</v>
          </cell>
          <cell r="D1044" t="str">
            <v>צ'רני איגור</v>
          </cell>
          <cell r="E1044">
            <v>12</v>
          </cell>
          <cell r="F1044">
            <v>24</v>
          </cell>
          <cell r="G1044" t="str">
            <v>שוויארוחות</v>
          </cell>
          <cell r="H1044">
            <v>462</v>
          </cell>
          <cell r="I1044">
            <v>22</v>
          </cell>
          <cell r="J1044" t="str">
            <v>ייצור</v>
          </cell>
        </row>
        <row r="1045">
          <cell r="A1045" t="str">
            <v>רד סי אופטיקל נטוורק</v>
          </cell>
          <cell r="B1045">
            <v>2004</v>
          </cell>
          <cell r="C1045">
            <v>62</v>
          </cell>
          <cell r="D1045" t="str">
            <v>מילר רונית</v>
          </cell>
          <cell r="E1045">
            <v>10</v>
          </cell>
          <cell r="F1045">
            <v>22</v>
          </cell>
          <cell r="G1045" t="str">
            <v>שווי מתנות</v>
          </cell>
          <cell r="H1045">
            <v>208.75</v>
          </cell>
          <cell r="I1045">
            <v>0</v>
          </cell>
          <cell r="J1045" t="str">
            <v>תפעול</v>
          </cell>
        </row>
        <row r="1046">
          <cell r="A1046" t="str">
            <v>רד סי אופטיקל נטוורק</v>
          </cell>
          <cell r="B1046">
            <v>2004</v>
          </cell>
          <cell r="C1046">
            <v>62</v>
          </cell>
          <cell r="D1046" t="str">
            <v>מילר רונית</v>
          </cell>
          <cell r="E1046">
            <v>10</v>
          </cell>
          <cell r="F1046">
            <v>24</v>
          </cell>
          <cell r="G1046" t="str">
            <v>שוויארוחות</v>
          </cell>
          <cell r="H1046">
            <v>399</v>
          </cell>
          <cell r="I1046">
            <v>19</v>
          </cell>
          <cell r="J1046" t="str">
            <v>תפעול</v>
          </cell>
        </row>
        <row r="1047">
          <cell r="A1047" t="str">
            <v>רד סי אופטיקל נטוורק</v>
          </cell>
          <cell r="B1047">
            <v>2004</v>
          </cell>
          <cell r="C1047">
            <v>62</v>
          </cell>
          <cell r="D1047" t="str">
            <v>מילר רונית</v>
          </cell>
          <cell r="E1047">
            <v>11</v>
          </cell>
          <cell r="F1047">
            <v>24</v>
          </cell>
          <cell r="G1047" t="str">
            <v>שוויארוחות</v>
          </cell>
          <cell r="H1047">
            <v>441</v>
          </cell>
          <cell r="I1047">
            <v>21</v>
          </cell>
          <cell r="J1047" t="str">
            <v>תפעול</v>
          </cell>
        </row>
        <row r="1048">
          <cell r="A1048" t="str">
            <v>רד סי אופטיקל נטוורק</v>
          </cell>
          <cell r="B1048">
            <v>2004</v>
          </cell>
          <cell r="C1048">
            <v>62</v>
          </cell>
          <cell r="D1048" t="str">
            <v>מילר רונית</v>
          </cell>
          <cell r="E1048">
            <v>12</v>
          </cell>
          <cell r="F1048">
            <v>24</v>
          </cell>
          <cell r="G1048" t="str">
            <v>שוויארוחות</v>
          </cell>
          <cell r="H1048">
            <v>462</v>
          </cell>
          <cell r="I1048">
            <v>22</v>
          </cell>
          <cell r="J1048" t="str">
            <v>תפעול</v>
          </cell>
        </row>
        <row r="1049">
          <cell r="A1049" t="str">
            <v>רד סי אופטיקל נטוורק</v>
          </cell>
          <cell r="B1049">
            <v>2004</v>
          </cell>
          <cell r="C1049">
            <v>63</v>
          </cell>
          <cell r="D1049" t="str">
            <v>קורסונוב ויטאלי</v>
          </cell>
          <cell r="E1049">
            <v>10</v>
          </cell>
          <cell r="F1049">
            <v>22</v>
          </cell>
          <cell r="G1049" t="str">
            <v>שווי מתנות</v>
          </cell>
          <cell r="H1049">
            <v>208.75</v>
          </cell>
          <cell r="I1049">
            <v>0</v>
          </cell>
          <cell r="J1049" t="str">
            <v>ייצור</v>
          </cell>
        </row>
        <row r="1050">
          <cell r="A1050" t="str">
            <v>רד סי אופטיקל נטוורק</v>
          </cell>
          <cell r="B1050">
            <v>2004</v>
          </cell>
          <cell r="C1050">
            <v>63</v>
          </cell>
          <cell r="D1050" t="str">
            <v>קורסונוב ויטאלי</v>
          </cell>
          <cell r="E1050">
            <v>10</v>
          </cell>
          <cell r="F1050">
            <v>24</v>
          </cell>
          <cell r="G1050" t="str">
            <v>שוויארוחות</v>
          </cell>
          <cell r="H1050">
            <v>399</v>
          </cell>
          <cell r="I1050">
            <v>19</v>
          </cell>
          <cell r="J1050" t="str">
            <v>ייצור</v>
          </cell>
        </row>
        <row r="1051">
          <cell r="A1051" t="str">
            <v>רד סי אופטיקל נטוורק</v>
          </cell>
          <cell r="B1051">
            <v>2004</v>
          </cell>
          <cell r="C1051">
            <v>63</v>
          </cell>
          <cell r="D1051" t="str">
            <v>קורסונוב ויטאלי</v>
          </cell>
          <cell r="E1051">
            <v>11</v>
          </cell>
          <cell r="F1051">
            <v>24</v>
          </cell>
          <cell r="G1051" t="str">
            <v>שוויארוחות</v>
          </cell>
          <cell r="H1051">
            <v>441</v>
          </cell>
          <cell r="I1051">
            <v>21</v>
          </cell>
          <cell r="J1051" t="str">
            <v>ייצור</v>
          </cell>
        </row>
        <row r="1052">
          <cell r="A1052" t="str">
            <v>רד סי אופטיקל נטוורק</v>
          </cell>
          <cell r="B1052">
            <v>2004</v>
          </cell>
          <cell r="C1052">
            <v>63</v>
          </cell>
          <cell r="D1052" t="str">
            <v>קורסונוב ויטאלי</v>
          </cell>
          <cell r="E1052">
            <v>12</v>
          </cell>
          <cell r="F1052">
            <v>24</v>
          </cell>
          <cell r="G1052" t="str">
            <v>שוויארוחות</v>
          </cell>
          <cell r="H1052">
            <v>462</v>
          </cell>
          <cell r="I1052">
            <v>22</v>
          </cell>
          <cell r="J1052" t="str">
            <v>ייצור</v>
          </cell>
        </row>
        <row r="1053">
          <cell r="A1053" t="str">
            <v>רד סי אופטיקל נטוורק</v>
          </cell>
          <cell r="B1053">
            <v>2004</v>
          </cell>
          <cell r="C1053">
            <v>64</v>
          </cell>
          <cell r="D1053" t="str">
            <v>זוברב טטיאנה</v>
          </cell>
          <cell r="E1053">
            <v>10</v>
          </cell>
          <cell r="F1053">
            <v>22</v>
          </cell>
          <cell r="G1053" t="str">
            <v>שווי מתנות</v>
          </cell>
          <cell r="H1053">
            <v>208.75</v>
          </cell>
          <cell r="I1053">
            <v>0</v>
          </cell>
          <cell r="J1053" t="str">
            <v>ייצור</v>
          </cell>
        </row>
        <row r="1054">
          <cell r="A1054" t="str">
            <v>רד סי אופטיקל נטוורק</v>
          </cell>
          <cell r="B1054">
            <v>2004</v>
          </cell>
          <cell r="C1054">
            <v>64</v>
          </cell>
          <cell r="D1054" t="str">
            <v>זוברב טטיאנה</v>
          </cell>
          <cell r="E1054">
            <v>10</v>
          </cell>
          <cell r="F1054">
            <v>24</v>
          </cell>
          <cell r="G1054" t="str">
            <v>שוויארוחות</v>
          </cell>
          <cell r="H1054">
            <v>399</v>
          </cell>
          <cell r="I1054">
            <v>19</v>
          </cell>
          <cell r="J1054" t="str">
            <v>ייצור</v>
          </cell>
        </row>
        <row r="1055">
          <cell r="A1055" t="str">
            <v>רד סי אופטיקל נטוורק</v>
          </cell>
          <cell r="B1055">
            <v>2004</v>
          </cell>
          <cell r="C1055">
            <v>64</v>
          </cell>
          <cell r="D1055" t="str">
            <v>זוברב טטיאנה</v>
          </cell>
          <cell r="E1055">
            <v>11</v>
          </cell>
          <cell r="F1055">
            <v>24</v>
          </cell>
          <cell r="G1055" t="str">
            <v>שוויארוחות</v>
          </cell>
          <cell r="H1055">
            <v>441</v>
          </cell>
          <cell r="I1055">
            <v>21</v>
          </cell>
          <cell r="J1055" t="str">
            <v>ייצור</v>
          </cell>
        </row>
        <row r="1056">
          <cell r="A1056" t="str">
            <v>רד סי אופטיקל נטוורק</v>
          </cell>
          <cell r="B1056">
            <v>2004</v>
          </cell>
          <cell r="C1056">
            <v>64</v>
          </cell>
          <cell r="D1056" t="str">
            <v>זוברב טטיאנה</v>
          </cell>
          <cell r="E1056">
            <v>12</v>
          </cell>
          <cell r="F1056">
            <v>24</v>
          </cell>
          <cell r="G1056" t="str">
            <v>שוויארוחות</v>
          </cell>
          <cell r="H1056">
            <v>462</v>
          </cell>
          <cell r="I1056">
            <v>22</v>
          </cell>
          <cell r="J1056" t="str">
            <v>ייצור</v>
          </cell>
        </row>
        <row r="1057">
          <cell r="A1057" t="str">
            <v>רד סי אופטיקל נטוורק</v>
          </cell>
          <cell r="B1057">
            <v>2004</v>
          </cell>
          <cell r="C1057">
            <v>65</v>
          </cell>
          <cell r="D1057" t="str">
            <v>אוחיון יאיר</v>
          </cell>
          <cell r="E1057">
            <v>10</v>
          </cell>
          <cell r="F1057">
            <v>24</v>
          </cell>
          <cell r="G1057" t="str">
            <v>שוויארוחות</v>
          </cell>
          <cell r="H1057">
            <v>399</v>
          </cell>
          <cell r="I1057">
            <v>19</v>
          </cell>
          <cell r="J1057" t="str">
            <v>תפעול</v>
          </cell>
        </row>
        <row r="1058">
          <cell r="A1058" t="str">
            <v>רד סי אופטיקל נטוורק</v>
          </cell>
          <cell r="B1058">
            <v>2004</v>
          </cell>
          <cell r="C1058">
            <v>65</v>
          </cell>
          <cell r="D1058" t="str">
            <v>אוחיון יאיר</v>
          </cell>
          <cell r="E1058">
            <v>11</v>
          </cell>
          <cell r="F1058">
            <v>24</v>
          </cell>
          <cell r="G1058" t="str">
            <v>שוויארוחות</v>
          </cell>
          <cell r="H1058">
            <v>441</v>
          </cell>
          <cell r="I1058">
            <v>21</v>
          </cell>
          <cell r="J1058" t="str">
            <v>תפעול</v>
          </cell>
        </row>
        <row r="1059">
          <cell r="A1059" t="str">
            <v>רד סי אופטיקל נטוורק</v>
          </cell>
          <cell r="B1059">
            <v>2004</v>
          </cell>
          <cell r="C1059">
            <v>65</v>
          </cell>
          <cell r="D1059" t="str">
            <v>אוחיון יאיר</v>
          </cell>
          <cell r="E1059">
            <v>12</v>
          </cell>
          <cell r="F1059">
            <v>24</v>
          </cell>
          <cell r="G1059" t="str">
            <v>שוויארוחות</v>
          </cell>
          <cell r="H1059">
            <v>462</v>
          </cell>
          <cell r="I1059">
            <v>22</v>
          </cell>
          <cell r="J1059" t="str">
            <v>תפעול</v>
          </cell>
        </row>
        <row r="1060">
          <cell r="A1060" t="str">
            <v>רד סי אופטיקל נטוורק</v>
          </cell>
          <cell r="B1060">
            <v>2004</v>
          </cell>
          <cell r="C1060">
            <v>66</v>
          </cell>
          <cell r="D1060" t="str">
            <v>מנשה דוד</v>
          </cell>
          <cell r="E1060">
            <v>10</v>
          </cell>
          <cell r="F1060">
            <v>24</v>
          </cell>
          <cell r="G1060" t="str">
            <v>שוויארוחות</v>
          </cell>
          <cell r="H1060">
            <v>210</v>
          </cell>
          <cell r="I1060">
            <v>10</v>
          </cell>
          <cell r="J1060" t="str">
            <v>מו"פ</v>
          </cell>
        </row>
        <row r="1061">
          <cell r="A1061" t="str">
            <v>רד סי אופטיקל נטוורק</v>
          </cell>
          <cell r="B1061">
            <v>2004</v>
          </cell>
          <cell r="C1061">
            <v>66</v>
          </cell>
          <cell r="D1061" t="str">
            <v>מנשה דוד</v>
          </cell>
          <cell r="E1061">
            <v>11</v>
          </cell>
          <cell r="F1061">
            <v>24</v>
          </cell>
          <cell r="G1061" t="str">
            <v>שוויארוחות</v>
          </cell>
          <cell r="H1061">
            <v>441</v>
          </cell>
          <cell r="I1061">
            <v>21</v>
          </cell>
          <cell r="J1061" t="str">
            <v>מו"פ</v>
          </cell>
        </row>
        <row r="1062">
          <cell r="A1062" t="str">
            <v>רד סי אופטיקל נטוורק</v>
          </cell>
          <cell r="B1062">
            <v>2004</v>
          </cell>
          <cell r="C1062">
            <v>66</v>
          </cell>
          <cell r="D1062" t="str">
            <v>מנשה דוד</v>
          </cell>
          <cell r="E1062">
            <v>12</v>
          </cell>
          <cell r="F1062">
            <v>24</v>
          </cell>
          <cell r="G1062" t="str">
            <v>שוויארוחות</v>
          </cell>
          <cell r="H1062">
            <v>462</v>
          </cell>
          <cell r="I1062">
            <v>22</v>
          </cell>
          <cell r="J1062" t="str">
            <v>מו"פ</v>
          </cell>
        </row>
        <row r="1063">
          <cell r="A1063" t="str">
            <v>רד סי אופטיקל נטוורק</v>
          </cell>
          <cell r="B1063">
            <v>2004</v>
          </cell>
          <cell r="C1063">
            <v>67</v>
          </cell>
          <cell r="D1063" t="str">
            <v>גולדנברג יצחק</v>
          </cell>
          <cell r="E1063">
            <v>11</v>
          </cell>
          <cell r="F1063">
            <v>6</v>
          </cell>
          <cell r="G1063" t="str">
            <v>שווי רכב</v>
          </cell>
          <cell r="H1063">
            <v>362.6</v>
          </cell>
          <cell r="I1063">
            <v>0.37</v>
          </cell>
          <cell r="J1063" t="str">
            <v>שיווק</v>
          </cell>
        </row>
        <row r="1064">
          <cell r="A1064" t="str">
            <v>רד סי אופטיקל נטוורק</v>
          </cell>
          <cell r="B1064">
            <v>2004</v>
          </cell>
          <cell r="C1064">
            <v>67</v>
          </cell>
          <cell r="D1064" t="str">
            <v>גולדנברג יצחק</v>
          </cell>
          <cell r="E1064">
            <v>11</v>
          </cell>
          <cell r="F1064">
            <v>24</v>
          </cell>
          <cell r="G1064" t="str">
            <v>שוויארוחות</v>
          </cell>
          <cell r="H1064">
            <v>147</v>
          </cell>
          <cell r="I1064">
            <v>7</v>
          </cell>
          <cell r="J1064" t="str">
            <v>שיווק</v>
          </cell>
        </row>
        <row r="1065">
          <cell r="A1065" t="str">
            <v>רד סי אופטיקל נטוורק</v>
          </cell>
          <cell r="B1065">
            <v>2004</v>
          </cell>
          <cell r="C1065">
            <v>67</v>
          </cell>
          <cell r="D1065" t="str">
            <v>גולדנברג יצחק</v>
          </cell>
          <cell r="E1065">
            <v>11</v>
          </cell>
          <cell r="F1065">
            <v>47</v>
          </cell>
          <cell r="G1065" t="str">
            <v>שווי פלא</v>
          </cell>
          <cell r="H1065">
            <v>27.2</v>
          </cell>
          <cell r="I1065">
            <v>0.32</v>
          </cell>
          <cell r="J1065" t="str">
            <v>שיווק</v>
          </cell>
        </row>
        <row r="1066">
          <cell r="A1066" t="str">
            <v>רד סי אופטיקל נטוורק</v>
          </cell>
          <cell r="B1066">
            <v>2004</v>
          </cell>
          <cell r="C1066">
            <v>67</v>
          </cell>
          <cell r="D1066" t="str">
            <v>גולדנברג יצחק</v>
          </cell>
          <cell r="E1066">
            <v>12</v>
          </cell>
          <cell r="F1066">
            <v>24</v>
          </cell>
          <cell r="G1066" t="str">
            <v>שוויארוחות</v>
          </cell>
          <cell r="H1066">
            <v>462</v>
          </cell>
          <cell r="I1066">
            <v>22</v>
          </cell>
          <cell r="J1066" t="str">
            <v>שיווק</v>
          </cell>
        </row>
        <row r="1067">
          <cell r="A1067" t="str">
            <v>רד סי אופטיקל נטוורק</v>
          </cell>
          <cell r="B1067">
            <v>2004</v>
          </cell>
          <cell r="C1067">
            <v>67</v>
          </cell>
          <cell r="D1067" t="str">
            <v>גולדנברג יצחק</v>
          </cell>
          <cell r="E1067">
            <v>12</v>
          </cell>
          <cell r="F1067">
            <v>40</v>
          </cell>
          <cell r="G1067" t="str">
            <v>רכב קב' 2</v>
          </cell>
          <cell r="H1067">
            <v>980</v>
          </cell>
          <cell r="I1067">
            <v>0</v>
          </cell>
          <cell r="J1067" t="str">
            <v>שיווק</v>
          </cell>
        </row>
        <row r="1068">
          <cell r="A1068" t="str">
            <v>רד סי אופטיקל נטוורק</v>
          </cell>
          <cell r="B1068">
            <v>2004</v>
          </cell>
          <cell r="C1068">
            <v>67</v>
          </cell>
          <cell r="D1068" t="str">
            <v>גולדנברג יצחק</v>
          </cell>
          <cell r="E1068">
            <v>12</v>
          </cell>
          <cell r="F1068">
            <v>47</v>
          </cell>
          <cell r="G1068" t="str">
            <v>שווי פלא</v>
          </cell>
          <cell r="H1068">
            <v>85</v>
          </cell>
          <cell r="I1068">
            <v>0</v>
          </cell>
          <cell r="J1068" t="str">
            <v>שיווק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"/>
      <sheetName val="summary"/>
      <sheetName val="P&amp;L"/>
      <sheetName val="BS"/>
      <sheetName val="CF"/>
      <sheetName val="Quarterly P&amp;L"/>
      <sheetName val="Quarterly BS"/>
      <sheetName val="Quarterly CF"/>
      <sheetName val="P&amp;L Ltd Solo"/>
      <sheetName val="BS Ltd Solo"/>
      <sheetName val="BP&amp;L"/>
      <sheetName val="BBS "/>
      <sheetName val="general ledger"/>
      <sheetName val="TB-Feb"/>
      <sheetName val="TB 1-14"/>
      <sheetName val="TB-12.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6">
          <cell r="B16" t="str">
            <v>10005</v>
          </cell>
        </row>
        <row r="17">
          <cell r="B17" t="str">
            <v>10006</v>
          </cell>
        </row>
        <row r="18">
          <cell r="B18" t="str">
            <v>10007</v>
          </cell>
        </row>
        <row r="19">
          <cell r="B19" t="str">
            <v>10008</v>
          </cell>
        </row>
        <row r="20">
          <cell r="B20" t="str">
            <v>10017</v>
          </cell>
        </row>
        <row r="21">
          <cell r="B21" t="str">
            <v>10020</v>
          </cell>
        </row>
        <row r="22">
          <cell r="B22" t="str">
            <v>11000</v>
          </cell>
        </row>
        <row r="23">
          <cell r="B23" t="str">
            <v>10200</v>
          </cell>
        </row>
        <row r="24">
          <cell r="B24">
            <v>10204</v>
          </cell>
        </row>
        <row r="25">
          <cell r="B25">
            <v>10205</v>
          </cell>
        </row>
        <row r="26">
          <cell r="B26" t="str">
            <v>11022</v>
          </cell>
        </row>
        <row r="27">
          <cell r="B27" t="str">
            <v>11025</v>
          </cell>
        </row>
        <row r="28">
          <cell r="B28" t="str">
            <v>11026</v>
          </cell>
        </row>
        <row r="29">
          <cell r="B29" t="str">
            <v>11027</v>
          </cell>
        </row>
        <row r="30">
          <cell r="B30" t="str">
            <v>10700</v>
          </cell>
        </row>
        <row r="31">
          <cell r="B31" t="str">
            <v>12000</v>
          </cell>
        </row>
        <row r="32">
          <cell r="B32" t="str">
            <v>12501</v>
          </cell>
        </row>
        <row r="33">
          <cell r="B33">
            <v>16000</v>
          </cell>
        </row>
        <row r="34">
          <cell r="B34" t="str">
            <v>25000</v>
          </cell>
        </row>
        <row r="35">
          <cell r="B35">
            <v>25001</v>
          </cell>
        </row>
        <row r="36">
          <cell r="B36" t="str">
            <v>25002</v>
          </cell>
        </row>
        <row r="37">
          <cell r="B37" t="str">
            <v>25003</v>
          </cell>
        </row>
        <row r="38">
          <cell r="B38" t="str">
            <v>25006</v>
          </cell>
        </row>
        <row r="39">
          <cell r="B39" t="str">
            <v>25008</v>
          </cell>
        </row>
        <row r="40">
          <cell r="B40" t="str">
            <v>25011</v>
          </cell>
        </row>
        <row r="41">
          <cell r="B41">
            <v>25012</v>
          </cell>
        </row>
        <row r="42">
          <cell r="B42" t="str">
            <v>25014</v>
          </cell>
        </row>
        <row r="43">
          <cell r="B43" t="str">
            <v>25016</v>
          </cell>
        </row>
        <row r="44">
          <cell r="B44" t="str">
            <v>25017</v>
          </cell>
        </row>
        <row r="45">
          <cell r="B45" t="str">
            <v>18000</v>
          </cell>
        </row>
        <row r="46">
          <cell r="B46">
            <v>18001</v>
          </cell>
        </row>
        <row r="47">
          <cell r="B47" t="str">
            <v>18004</v>
          </cell>
        </row>
        <row r="48">
          <cell r="B48" t="str">
            <v>18005</v>
          </cell>
        </row>
        <row r="49">
          <cell r="B49">
            <v>18500</v>
          </cell>
        </row>
        <row r="50">
          <cell r="B50">
            <v>18501</v>
          </cell>
        </row>
        <row r="51">
          <cell r="B51" t="str">
            <v>18504</v>
          </cell>
        </row>
        <row r="52">
          <cell r="B52" t="str">
            <v>18505</v>
          </cell>
        </row>
        <row r="53">
          <cell r="B53">
            <v>20000</v>
          </cell>
        </row>
        <row r="54">
          <cell r="B54">
            <v>20001</v>
          </cell>
        </row>
        <row r="55">
          <cell r="B55">
            <v>20002</v>
          </cell>
        </row>
        <row r="56">
          <cell r="B56" t="str">
            <v>20003</v>
          </cell>
        </row>
        <row r="57">
          <cell r="B57" t="str">
            <v>20004</v>
          </cell>
        </row>
        <row r="58">
          <cell r="B58" t="str">
            <v>20006</v>
          </cell>
        </row>
        <row r="59">
          <cell r="B59" t="str">
            <v>20007</v>
          </cell>
        </row>
        <row r="60">
          <cell r="B60" t="str">
            <v>20008</v>
          </cell>
        </row>
        <row r="61">
          <cell r="B61" t="str">
            <v>20010</v>
          </cell>
        </row>
        <row r="62">
          <cell r="B62">
            <v>20011</v>
          </cell>
        </row>
        <row r="63">
          <cell r="B63">
            <v>20012</v>
          </cell>
        </row>
        <row r="64">
          <cell r="B64" t="str">
            <v>20016</v>
          </cell>
        </row>
        <row r="65">
          <cell r="B65">
            <v>20017</v>
          </cell>
        </row>
        <row r="66">
          <cell r="B66" t="str">
            <v>20019</v>
          </cell>
        </row>
        <row r="67">
          <cell r="B67" t="str">
            <v>20020</v>
          </cell>
        </row>
        <row r="68">
          <cell r="B68" t="str">
            <v>20021</v>
          </cell>
        </row>
        <row r="69">
          <cell r="B69" t="str">
            <v>20024</v>
          </cell>
        </row>
        <row r="70">
          <cell r="B70" t="str">
            <v>20025</v>
          </cell>
        </row>
        <row r="71">
          <cell r="B71">
            <v>20026</v>
          </cell>
        </row>
        <row r="72">
          <cell r="B72" t="str">
            <v>20027</v>
          </cell>
        </row>
        <row r="73">
          <cell r="B73">
            <v>20028</v>
          </cell>
        </row>
        <row r="74">
          <cell r="B74">
            <v>20030</v>
          </cell>
        </row>
        <row r="75">
          <cell r="B75">
            <v>20031</v>
          </cell>
        </row>
        <row r="76">
          <cell r="B76" t="str">
            <v>20032</v>
          </cell>
        </row>
        <row r="77">
          <cell r="B77" t="str">
            <v>20034</v>
          </cell>
        </row>
        <row r="78">
          <cell r="B78">
            <v>20035</v>
          </cell>
        </row>
        <row r="79">
          <cell r="B79">
            <v>20036</v>
          </cell>
        </row>
        <row r="80">
          <cell r="B80" t="str">
            <v>20037</v>
          </cell>
        </row>
        <row r="81">
          <cell r="B81">
            <v>20038</v>
          </cell>
        </row>
        <row r="82">
          <cell r="B82">
            <v>20039</v>
          </cell>
        </row>
        <row r="83">
          <cell r="B83" t="str">
            <v>20040</v>
          </cell>
        </row>
        <row r="84">
          <cell r="B84" t="str">
            <v>20042</v>
          </cell>
        </row>
        <row r="85">
          <cell r="B85" t="str">
            <v>20043</v>
          </cell>
        </row>
        <row r="86">
          <cell r="B86" t="str">
            <v>20046</v>
          </cell>
        </row>
        <row r="87">
          <cell r="B87" t="str">
            <v>20047</v>
          </cell>
        </row>
        <row r="88">
          <cell r="B88" t="str">
            <v>20048</v>
          </cell>
        </row>
        <row r="89">
          <cell r="B89" t="str">
            <v>20049</v>
          </cell>
        </row>
        <row r="90">
          <cell r="B90">
            <v>20050</v>
          </cell>
        </row>
        <row r="91">
          <cell r="B91" t="str">
            <v>20052</v>
          </cell>
        </row>
        <row r="92">
          <cell r="B92" t="str">
            <v>20053</v>
          </cell>
        </row>
        <row r="93">
          <cell r="B93" t="str">
            <v>20054</v>
          </cell>
        </row>
        <row r="94">
          <cell r="B94" t="str">
            <v>20055</v>
          </cell>
        </row>
        <row r="95">
          <cell r="B95" t="str">
            <v>20056</v>
          </cell>
        </row>
        <row r="96">
          <cell r="B96" t="str">
            <v>20057</v>
          </cell>
        </row>
        <row r="97">
          <cell r="B97" t="str">
            <v>20058</v>
          </cell>
        </row>
        <row r="98">
          <cell r="B98" t="str">
            <v>20059</v>
          </cell>
        </row>
        <row r="99">
          <cell r="B99" t="str">
            <v>20060</v>
          </cell>
        </row>
        <row r="100">
          <cell r="B100" t="str">
            <v>20061</v>
          </cell>
        </row>
        <row r="101">
          <cell r="B101" t="str">
            <v>20062</v>
          </cell>
        </row>
        <row r="102">
          <cell r="B102" t="str">
            <v>20063</v>
          </cell>
        </row>
        <row r="103">
          <cell r="B103" t="str">
            <v>20064</v>
          </cell>
        </row>
        <row r="104">
          <cell r="B104" t="str">
            <v>20065</v>
          </cell>
        </row>
        <row r="105">
          <cell r="B105" t="str">
            <v>20066</v>
          </cell>
        </row>
        <row r="106">
          <cell r="B106" t="str">
            <v>20067</v>
          </cell>
        </row>
        <row r="107">
          <cell r="B107" t="str">
            <v>20068</v>
          </cell>
        </row>
        <row r="108">
          <cell r="B108" t="str">
            <v>20069</v>
          </cell>
        </row>
        <row r="109">
          <cell r="B109" t="str">
            <v>20070</v>
          </cell>
        </row>
        <row r="110">
          <cell r="B110" t="str">
            <v>20071</v>
          </cell>
        </row>
        <row r="111">
          <cell r="B111" t="str">
            <v>20072</v>
          </cell>
        </row>
        <row r="112">
          <cell r="B112" t="str">
            <v>20073</v>
          </cell>
        </row>
        <row r="113">
          <cell r="B113">
            <v>20075</v>
          </cell>
        </row>
        <row r="114">
          <cell r="B114">
            <v>20079</v>
          </cell>
        </row>
        <row r="115">
          <cell r="B115">
            <v>20083</v>
          </cell>
        </row>
        <row r="116">
          <cell r="B116">
            <v>20084</v>
          </cell>
        </row>
        <row r="117">
          <cell r="B117">
            <v>20085</v>
          </cell>
        </row>
        <row r="118">
          <cell r="B118">
            <v>20100</v>
          </cell>
        </row>
        <row r="119">
          <cell r="B119" t="str">
            <v>20101</v>
          </cell>
        </row>
        <row r="120">
          <cell r="B120" t="str">
            <v>20103</v>
          </cell>
        </row>
        <row r="121">
          <cell r="B121">
            <v>20104</v>
          </cell>
        </row>
        <row r="122">
          <cell r="B122">
            <v>20105</v>
          </cell>
        </row>
        <row r="123">
          <cell r="B123">
            <v>20106</v>
          </cell>
        </row>
        <row r="124">
          <cell r="B124">
            <v>20107</v>
          </cell>
        </row>
        <row r="125">
          <cell r="B125">
            <v>20108</v>
          </cell>
        </row>
        <row r="126">
          <cell r="B126">
            <v>20109</v>
          </cell>
        </row>
        <row r="127">
          <cell r="B127" t="str">
            <v>20501</v>
          </cell>
        </row>
        <row r="128">
          <cell r="B128" t="str">
            <v>20503</v>
          </cell>
        </row>
        <row r="129">
          <cell r="B129" t="str">
            <v>21000</v>
          </cell>
        </row>
        <row r="130">
          <cell r="B130">
            <v>21001</v>
          </cell>
        </row>
        <row r="131">
          <cell r="B131">
            <v>21002</v>
          </cell>
        </row>
        <row r="132">
          <cell r="B132">
            <v>21003</v>
          </cell>
        </row>
        <row r="133">
          <cell r="B133">
            <v>21005</v>
          </cell>
        </row>
        <row r="134">
          <cell r="B134" t="str">
            <v>21006</v>
          </cell>
        </row>
        <row r="135">
          <cell r="B135" t="str">
            <v>21010</v>
          </cell>
        </row>
        <row r="136">
          <cell r="B136" t="str">
            <v>21011</v>
          </cell>
        </row>
        <row r="137">
          <cell r="B137" t="str">
            <v>21012</v>
          </cell>
        </row>
        <row r="138">
          <cell r="B138">
            <v>21014</v>
          </cell>
        </row>
        <row r="139">
          <cell r="B139">
            <v>21015</v>
          </cell>
        </row>
        <row r="140">
          <cell r="B140">
            <v>21016</v>
          </cell>
        </row>
        <row r="141">
          <cell r="B141" t="str">
            <v>23000</v>
          </cell>
        </row>
        <row r="142">
          <cell r="B142" t="str">
            <v>23001</v>
          </cell>
        </row>
        <row r="143">
          <cell r="B143" t="str">
            <v>23002</v>
          </cell>
        </row>
        <row r="144">
          <cell r="B144" t="str">
            <v>23003</v>
          </cell>
        </row>
        <row r="145">
          <cell r="B145" t="str">
            <v>23004</v>
          </cell>
        </row>
        <row r="146">
          <cell r="B146" t="str">
            <v>23007</v>
          </cell>
        </row>
        <row r="147">
          <cell r="B147" t="str">
            <v>23018</v>
          </cell>
        </row>
        <row r="148">
          <cell r="B148" t="str">
            <v>23019</v>
          </cell>
        </row>
        <row r="149">
          <cell r="B149" t="str">
            <v>23020</v>
          </cell>
        </row>
        <row r="150">
          <cell r="B150" t="str">
            <v>23021</v>
          </cell>
        </row>
        <row r="151">
          <cell r="B151" t="str">
            <v>23022</v>
          </cell>
        </row>
        <row r="152">
          <cell r="B152" t="str">
            <v>24000</v>
          </cell>
        </row>
        <row r="153">
          <cell r="B153" t="str">
            <v>24001</v>
          </cell>
        </row>
        <row r="154">
          <cell r="B154" t="str">
            <v>26101</v>
          </cell>
        </row>
        <row r="155">
          <cell r="B155">
            <v>27000</v>
          </cell>
        </row>
        <row r="156">
          <cell r="B156" t="str">
            <v>28001</v>
          </cell>
        </row>
        <row r="157">
          <cell r="B157" t="str">
            <v>29000</v>
          </cell>
        </row>
        <row r="158">
          <cell r="B158">
            <v>36000</v>
          </cell>
        </row>
        <row r="159">
          <cell r="B159">
            <v>36001</v>
          </cell>
        </row>
        <row r="160">
          <cell r="B160" t="str">
            <v>36002</v>
          </cell>
        </row>
        <row r="161">
          <cell r="B161" t="str">
            <v>31000</v>
          </cell>
        </row>
        <row r="162">
          <cell r="B162" t="str">
            <v>31001</v>
          </cell>
        </row>
        <row r="163">
          <cell r="B163" t="str">
            <v>31006</v>
          </cell>
        </row>
        <row r="164">
          <cell r="B164" t="str">
            <v>89000</v>
          </cell>
        </row>
        <row r="165">
          <cell r="B165" t="str">
            <v>40600</v>
          </cell>
        </row>
        <row r="166">
          <cell r="B166" t="str">
            <v>40601</v>
          </cell>
        </row>
        <row r="167">
          <cell r="B167" t="str">
            <v>50000</v>
          </cell>
        </row>
        <row r="168">
          <cell r="B168" t="str">
            <v>50001</v>
          </cell>
        </row>
        <row r="169">
          <cell r="B169" t="str">
            <v>50002</v>
          </cell>
        </row>
        <row r="170">
          <cell r="B170" t="str">
            <v>50004</v>
          </cell>
        </row>
        <row r="171">
          <cell r="B171" t="str">
            <v>50005</v>
          </cell>
        </row>
        <row r="172">
          <cell r="B172" t="str">
            <v>50006</v>
          </cell>
        </row>
        <row r="173">
          <cell r="B173" t="str">
            <v>50007</v>
          </cell>
        </row>
        <row r="174">
          <cell r="B174" t="str">
            <v>50008</v>
          </cell>
        </row>
        <row r="175">
          <cell r="B175" t="str">
            <v>50009</v>
          </cell>
        </row>
        <row r="176">
          <cell r="B176" t="str">
            <v>50010</v>
          </cell>
        </row>
        <row r="177">
          <cell r="B177" t="str">
            <v>50011</v>
          </cell>
        </row>
        <row r="178">
          <cell r="B178" t="str">
            <v>50012</v>
          </cell>
        </row>
        <row r="179">
          <cell r="B179" t="str">
            <v>50013</v>
          </cell>
        </row>
        <row r="180">
          <cell r="B180" t="str">
            <v>50014</v>
          </cell>
        </row>
        <row r="181">
          <cell r="B181">
            <v>50015</v>
          </cell>
        </row>
        <row r="182">
          <cell r="B182" t="str">
            <v>50016</v>
          </cell>
        </row>
        <row r="183">
          <cell r="B183" t="str">
            <v>50017</v>
          </cell>
        </row>
        <row r="184">
          <cell r="B184">
            <v>50018</v>
          </cell>
        </row>
        <row r="185">
          <cell r="B185">
            <v>50020</v>
          </cell>
        </row>
        <row r="186">
          <cell r="B186" t="str">
            <v>50021</v>
          </cell>
        </row>
        <row r="187">
          <cell r="B187" t="str">
            <v>50022</v>
          </cell>
        </row>
        <row r="188">
          <cell r="B188" t="str">
            <v>50023</v>
          </cell>
        </row>
        <row r="189">
          <cell r="B189">
            <v>50024</v>
          </cell>
        </row>
        <row r="190">
          <cell r="B190">
            <v>50025</v>
          </cell>
        </row>
        <row r="191">
          <cell r="B191">
            <v>50026</v>
          </cell>
        </row>
        <row r="192">
          <cell r="B192" t="str">
            <v>50027</v>
          </cell>
        </row>
        <row r="193">
          <cell r="B193" t="str">
            <v>50028</v>
          </cell>
        </row>
        <row r="194">
          <cell r="B194" t="str">
            <v>50029</v>
          </cell>
        </row>
        <row r="195">
          <cell r="B195">
            <v>50030</v>
          </cell>
        </row>
        <row r="196">
          <cell r="B196" t="str">
            <v>50031</v>
          </cell>
        </row>
        <row r="197">
          <cell r="B197">
            <v>50032</v>
          </cell>
        </row>
        <row r="198">
          <cell r="B198" t="str">
            <v>50033</v>
          </cell>
        </row>
        <row r="199">
          <cell r="B199" t="str">
            <v>50035</v>
          </cell>
        </row>
        <row r="200">
          <cell r="B200" t="str">
            <v>50037</v>
          </cell>
        </row>
        <row r="201">
          <cell r="B201" t="str">
            <v>50039</v>
          </cell>
        </row>
        <row r="202">
          <cell r="B202" t="str">
            <v>50041</v>
          </cell>
        </row>
        <row r="203">
          <cell r="B203">
            <v>50043</v>
          </cell>
        </row>
        <row r="204">
          <cell r="B204" t="str">
            <v>50044</v>
          </cell>
        </row>
        <row r="205">
          <cell r="B205">
            <v>50045</v>
          </cell>
        </row>
        <row r="206">
          <cell r="B206" t="str">
            <v>50046</v>
          </cell>
        </row>
        <row r="207">
          <cell r="B207">
            <v>50047</v>
          </cell>
        </row>
        <row r="208">
          <cell r="B208" t="str">
            <v>50052</v>
          </cell>
        </row>
        <row r="209">
          <cell r="B209">
            <v>50051</v>
          </cell>
        </row>
        <row r="210">
          <cell r="B210">
            <v>50055</v>
          </cell>
        </row>
        <row r="211">
          <cell r="B211" t="str">
            <v>50059</v>
          </cell>
        </row>
        <row r="212">
          <cell r="B212" t="str">
            <v>50060</v>
          </cell>
        </row>
        <row r="213">
          <cell r="B213" t="str">
            <v>50061</v>
          </cell>
        </row>
        <row r="214">
          <cell r="B214" t="str">
            <v>50062</v>
          </cell>
        </row>
        <row r="215">
          <cell r="B215">
            <v>50063</v>
          </cell>
        </row>
        <row r="216">
          <cell r="B216" t="str">
            <v>51000</v>
          </cell>
        </row>
        <row r="217">
          <cell r="B217" t="str">
            <v>51001</v>
          </cell>
        </row>
        <row r="218">
          <cell r="B218" t="str">
            <v>51002</v>
          </cell>
        </row>
        <row r="219">
          <cell r="B219">
            <v>51003</v>
          </cell>
        </row>
        <row r="220">
          <cell r="B220" t="str">
            <v>51004</v>
          </cell>
        </row>
        <row r="221">
          <cell r="B221">
            <v>51005</v>
          </cell>
        </row>
        <row r="222">
          <cell r="B222" t="str">
            <v>51006</v>
          </cell>
        </row>
        <row r="223">
          <cell r="B223">
            <v>51007</v>
          </cell>
        </row>
        <row r="224">
          <cell r="B224">
            <v>51009</v>
          </cell>
        </row>
        <row r="225">
          <cell r="B225">
            <v>51014</v>
          </cell>
        </row>
        <row r="226">
          <cell r="B226">
            <v>51017</v>
          </cell>
        </row>
        <row r="227">
          <cell r="B227">
            <v>51019</v>
          </cell>
        </row>
        <row r="228">
          <cell r="B228">
            <v>51020</v>
          </cell>
        </row>
        <row r="229">
          <cell r="B229" t="str">
            <v>51052</v>
          </cell>
        </row>
        <row r="230">
          <cell r="B230" t="str">
            <v>51053</v>
          </cell>
        </row>
        <row r="231">
          <cell r="B231" t="str">
            <v>51054</v>
          </cell>
        </row>
        <row r="232">
          <cell r="B232">
            <v>51100</v>
          </cell>
        </row>
        <row r="233">
          <cell r="B233">
            <v>51101</v>
          </cell>
        </row>
        <row r="234">
          <cell r="B234">
            <v>51102</v>
          </cell>
        </row>
        <row r="235">
          <cell r="B235">
            <v>51103</v>
          </cell>
        </row>
        <row r="236">
          <cell r="B236">
            <v>51104</v>
          </cell>
        </row>
        <row r="237">
          <cell r="B237">
            <v>51105</v>
          </cell>
        </row>
        <row r="238">
          <cell r="B238">
            <v>51106</v>
          </cell>
        </row>
        <row r="239">
          <cell r="B239">
            <v>51107</v>
          </cell>
        </row>
        <row r="240">
          <cell r="B240">
            <v>51108</v>
          </cell>
        </row>
        <row r="241">
          <cell r="B241">
            <v>51109</v>
          </cell>
        </row>
        <row r="242">
          <cell r="B242">
            <v>51110</v>
          </cell>
        </row>
        <row r="243">
          <cell r="B243">
            <v>51111</v>
          </cell>
        </row>
        <row r="244">
          <cell r="B244">
            <v>51112</v>
          </cell>
        </row>
        <row r="245">
          <cell r="B245" t="str">
            <v>51130</v>
          </cell>
        </row>
        <row r="246">
          <cell r="B246" t="str">
            <v>52000</v>
          </cell>
        </row>
        <row r="247">
          <cell r="B247" t="str">
            <v>52001</v>
          </cell>
        </row>
        <row r="248">
          <cell r="B248" t="str">
            <v>52002</v>
          </cell>
        </row>
        <row r="249">
          <cell r="B249" t="str">
            <v>52003</v>
          </cell>
        </row>
        <row r="250">
          <cell r="B250" t="str">
            <v>52004</v>
          </cell>
        </row>
        <row r="251">
          <cell r="B251" t="str">
            <v>52005</v>
          </cell>
        </row>
        <row r="252">
          <cell r="B252">
            <v>52006</v>
          </cell>
        </row>
        <row r="253">
          <cell r="B253">
            <v>52007</v>
          </cell>
        </row>
        <row r="254">
          <cell r="B254">
            <v>52008</v>
          </cell>
        </row>
        <row r="255">
          <cell r="B255">
            <v>52009</v>
          </cell>
        </row>
        <row r="256">
          <cell r="B256">
            <v>52010</v>
          </cell>
        </row>
        <row r="257">
          <cell r="B257">
            <v>52011</v>
          </cell>
        </row>
        <row r="258">
          <cell r="B258">
            <v>52099</v>
          </cell>
        </row>
        <row r="259">
          <cell r="B259" t="str">
            <v>53099</v>
          </cell>
        </row>
        <row r="260">
          <cell r="B260" t="str">
            <v>60000</v>
          </cell>
        </row>
        <row r="261">
          <cell r="B261">
            <v>60003</v>
          </cell>
        </row>
        <row r="262">
          <cell r="B262" t="str">
            <v>60004</v>
          </cell>
        </row>
        <row r="263">
          <cell r="B263">
            <v>60005</v>
          </cell>
        </row>
        <row r="264">
          <cell r="B264" t="str">
            <v>60009</v>
          </cell>
        </row>
        <row r="265">
          <cell r="B265">
            <v>60017</v>
          </cell>
        </row>
        <row r="266">
          <cell r="B266" t="str">
            <v>61000</v>
          </cell>
        </row>
        <row r="267">
          <cell r="B267" t="str">
            <v>61001</v>
          </cell>
        </row>
        <row r="268">
          <cell r="B268" t="str">
            <v>61002</v>
          </cell>
        </row>
        <row r="269">
          <cell r="B269">
            <v>61003</v>
          </cell>
        </row>
        <row r="270">
          <cell r="B270" t="str">
            <v>61004</v>
          </cell>
        </row>
        <row r="271">
          <cell r="B271">
            <v>61005</v>
          </cell>
        </row>
        <row r="272">
          <cell r="B272" t="str">
            <v>61006</v>
          </cell>
        </row>
        <row r="273">
          <cell r="B273">
            <v>61007</v>
          </cell>
        </row>
        <row r="274">
          <cell r="B274">
            <v>61009</v>
          </cell>
        </row>
        <row r="275">
          <cell r="B275">
            <v>61014</v>
          </cell>
        </row>
        <row r="276">
          <cell r="B276">
            <v>61020</v>
          </cell>
        </row>
        <row r="277">
          <cell r="B277" t="str">
            <v>61053</v>
          </cell>
        </row>
        <row r="278">
          <cell r="B278" t="str">
            <v>61054</v>
          </cell>
        </row>
        <row r="279">
          <cell r="B279" t="str">
            <v>61055</v>
          </cell>
        </row>
        <row r="280">
          <cell r="B280" t="str">
            <v>61056</v>
          </cell>
        </row>
        <row r="281">
          <cell r="B281">
            <v>61057</v>
          </cell>
        </row>
        <row r="282">
          <cell r="B282">
            <v>61058</v>
          </cell>
        </row>
        <row r="283">
          <cell r="B283" t="str">
            <v>60013</v>
          </cell>
        </row>
        <row r="284">
          <cell r="B284" t="str">
            <v>60014</v>
          </cell>
        </row>
        <row r="285">
          <cell r="B285" t="str">
            <v>60015</v>
          </cell>
        </row>
        <row r="286">
          <cell r="B286" t="str">
            <v>60016</v>
          </cell>
        </row>
        <row r="287">
          <cell r="B287">
            <v>61101</v>
          </cell>
        </row>
        <row r="288">
          <cell r="B288">
            <v>61102</v>
          </cell>
        </row>
        <row r="289">
          <cell r="B289">
            <v>61103</v>
          </cell>
        </row>
        <row r="290">
          <cell r="B290">
            <v>61104</v>
          </cell>
        </row>
        <row r="291">
          <cell r="B291">
            <v>61105</v>
          </cell>
        </row>
        <row r="292">
          <cell r="B292">
            <v>61106</v>
          </cell>
        </row>
        <row r="293">
          <cell r="B293">
            <v>61107</v>
          </cell>
        </row>
        <row r="294">
          <cell r="B294">
            <v>61108</v>
          </cell>
        </row>
        <row r="295">
          <cell r="B295">
            <v>61109</v>
          </cell>
        </row>
        <row r="296">
          <cell r="B296">
            <v>61120</v>
          </cell>
        </row>
        <row r="297">
          <cell r="B297">
            <v>61111</v>
          </cell>
        </row>
        <row r="298">
          <cell r="B298">
            <v>61201</v>
          </cell>
        </row>
        <row r="299">
          <cell r="B299" t="str">
            <v>70001</v>
          </cell>
        </row>
        <row r="300">
          <cell r="B300" t="str">
            <v>70003</v>
          </cell>
        </row>
        <row r="301">
          <cell r="B301" t="str">
            <v>70006</v>
          </cell>
        </row>
        <row r="302">
          <cell r="B302">
            <v>70009</v>
          </cell>
        </row>
        <row r="303">
          <cell r="B303" t="str">
            <v>70010</v>
          </cell>
        </row>
        <row r="304">
          <cell r="B304" t="str">
            <v>70013</v>
          </cell>
        </row>
        <row r="305">
          <cell r="B305" t="str">
            <v>71000</v>
          </cell>
        </row>
        <row r="306">
          <cell r="B306" t="str">
            <v>71001</v>
          </cell>
        </row>
        <row r="307">
          <cell r="B307" t="str">
            <v>71002</v>
          </cell>
        </row>
        <row r="308">
          <cell r="B308" t="str">
            <v>71003</v>
          </cell>
        </row>
        <row r="309">
          <cell r="B309" t="str">
            <v>71004</v>
          </cell>
        </row>
        <row r="310">
          <cell r="B310">
            <v>71005</v>
          </cell>
        </row>
        <row r="311">
          <cell r="B311" t="str">
            <v>71006</v>
          </cell>
        </row>
        <row r="312">
          <cell r="B312">
            <v>71007</v>
          </cell>
        </row>
        <row r="313">
          <cell r="B313">
            <v>71009</v>
          </cell>
        </row>
        <row r="314">
          <cell r="B314">
            <v>71012</v>
          </cell>
        </row>
        <row r="315">
          <cell r="B315">
            <v>71014</v>
          </cell>
        </row>
        <row r="316">
          <cell r="B316">
            <v>71015</v>
          </cell>
        </row>
        <row r="317">
          <cell r="B317" t="str">
            <v>71016</v>
          </cell>
        </row>
        <row r="318">
          <cell r="B318" t="str">
            <v>71017</v>
          </cell>
        </row>
        <row r="319">
          <cell r="B319" t="str">
            <v>71020</v>
          </cell>
        </row>
        <row r="320">
          <cell r="B320" t="str">
            <v>71053</v>
          </cell>
        </row>
        <row r="321">
          <cell r="B321" t="str">
            <v>71054</v>
          </cell>
        </row>
        <row r="322">
          <cell r="B322" t="str">
            <v>71055</v>
          </cell>
        </row>
        <row r="323">
          <cell r="B323">
            <v>71056</v>
          </cell>
        </row>
        <row r="324">
          <cell r="B324">
            <v>71057</v>
          </cell>
        </row>
        <row r="325">
          <cell r="B325">
            <v>71058</v>
          </cell>
        </row>
        <row r="326">
          <cell r="B326">
            <v>71059</v>
          </cell>
        </row>
        <row r="327">
          <cell r="B327">
            <v>71060</v>
          </cell>
        </row>
        <row r="328">
          <cell r="B328">
            <v>73000</v>
          </cell>
        </row>
        <row r="329">
          <cell r="B329" t="str">
            <v>73099</v>
          </cell>
        </row>
        <row r="330">
          <cell r="B330" t="str">
            <v>81000</v>
          </cell>
        </row>
        <row r="331">
          <cell r="B331" t="str">
            <v>81001</v>
          </cell>
        </row>
        <row r="332">
          <cell r="B332" t="str">
            <v>81002</v>
          </cell>
        </row>
        <row r="333">
          <cell r="B333" t="str">
            <v>81004</v>
          </cell>
        </row>
        <row r="334">
          <cell r="B334" t="str">
            <v>81018</v>
          </cell>
        </row>
        <row r="335">
          <cell r="B335" t="str">
            <v>81052</v>
          </cell>
        </row>
        <row r="336">
          <cell r="B336" t="str">
            <v>81053</v>
          </cell>
        </row>
        <row r="337">
          <cell r="B337" t="str">
            <v>81054</v>
          </cell>
        </row>
        <row r="338">
          <cell r="B338" t="str">
            <v>90000</v>
          </cell>
        </row>
        <row r="339">
          <cell r="B339" t="str">
            <v>90001</v>
          </cell>
        </row>
        <row r="340">
          <cell r="B340" t="str">
            <v>90002</v>
          </cell>
        </row>
        <row r="341">
          <cell r="B341" t="str">
            <v>90003</v>
          </cell>
        </row>
        <row r="342">
          <cell r="B342" t="str">
            <v>90017</v>
          </cell>
        </row>
        <row r="343">
          <cell r="B343" t="str">
            <v>90004</v>
          </cell>
        </row>
        <row r="344">
          <cell r="B344" t="str">
            <v>90005</v>
          </cell>
        </row>
        <row r="345">
          <cell r="B345">
            <v>90010</v>
          </cell>
        </row>
        <row r="346">
          <cell r="B346">
            <v>90016</v>
          </cell>
        </row>
        <row r="347">
          <cell r="B347" t="str">
            <v>חדש 1</v>
          </cell>
        </row>
        <row r="348">
          <cell r="B348" t="str">
            <v>חדש 2</v>
          </cell>
        </row>
        <row r="349">
          <cell r="B349" t="str">
            <v>חדש 3</v>
          </cell>
        </row>
        <row r="350">
          <cell r="B350" t="str">
            <v>חדש 4</v>
          </cell>
        </row>
        <row r="351">
          <cell r="B351" t="str">
            <v>חדש 5</v>
          </cell>
        </row>
        <row r="352">
          <cell r="B352" t="str">
            <v>חדש 6</v>
          </cell>
        </row>
        <row r="353">
          <cell r="B353" t="str">
            <v>חדש 7</v>
          </cell>
        </row>
        <row r="354">
          <cell r="B354" t="str">
            <v>חדש 8</v>
          </cell>
        </row>
        <row r="355">
          <cell r="B355" t="str">
            <v>חדש 9</v>
          </cell>
        </row>
        <row r="356">
          <cell r="B356" t="str">
            <v>חדש 10</v>
          </cell>
        </row>
        <row r="357">
          <cell r="B357"/>
        </row>
        <row r="358">
          <cell r="B358"/>
        </row>
        <row r="359">
          <cell r="B359"/>
        </row>
        <row r="360">
          <cell r="B360"/>
        </row>
        <row r="361">
          <cell r="B361"/>
        </row>
        <row r="362">
          <cell r="B362"/>
        </row>
        <row r="363">
          <cell r="B363"/>
        </row>
        <row r="364">
          <cell r="B364"/>
        </row>
        <row r="365">
          <cell r="B365"/>
        </row>
        <row r="366">
          <cell r="B366"/>
        </row>
        <row r="367">
          <cell r="B367"/>
        </row>
        <row r="368">
          <cell r="B368"/>
        </row>
        <row r="369">
          <cell r="B369"/>
        </row>
        <row r="370">
          <cell r="B370"/>
        </row>
        <row r="371">
          <cell r="B371"/>
        </row>
        <row r="372">
          <cell r="B372"/>
        </row>
        <row r="373">
          <cell r="B373"/>
        </row>
        <row r="374">
          <cell r="B374"/>
        </row>
        <row r="375">
          <cell r="B375"/>
        </row>
        <row r="376">
          <cell r="B376"/>
        </row>
        <row r="377">
          <cell r="B377"/>
        </row>
        <row r="378">
          <cell r="B378"/>
        </row>
        <row r="379">
          <cell r="B379"/>
        </row>
        <row r="380">
          <cell r="B380"/>
        </row>
        <row r="381">
          <cell r="B381"/>
        </row>
        <row r="382">
          <cell r="B382"/>
        </row>
        <row r="383">
          <cell r="B383"/>
        </row>
        <row r="384">
          <cell r="B384"/>
        </row>
        <row r="385">
          <cell r="B385"/>
        </row>
        <row r="386">
          <cell r="B386"/>
        </row>
        <row r="387">
          <cell r="B387"/>
        </row>
        <row r="388">
          <cell r="B388"/>
        </row>
        <row r="389">
          <cell r="B389"/>
        </row>
        <row r="390">
          <cell r="B390"/>
        </row>
        <row r="391">
          <cell r="B391"/>
        </row>
        <row r="392">
          <cell r="B392"/>
        </row>
        <row r="393">
          <cell r="B393"/>
        </row>
        <row r="394">
          <cell r="B394"/>
        </row>
        <row r="395">
          <cell r="B395"/>
        </row>
        <row r="396">
          <cell r="B396"/>
        </row>
        <row r="397">
          <cell r="B397"/>
        </row>
        <row r="398">
          <cell r="B398"/>
        </row>
        <row r="399">
          <cell r="B399"/>
        </row>
        <row r="400">
          <cell r="B400"/>
        </row>
        <row r="401">
          <cell r="B401"/>
        </row>
        <row r="402">
          <cell r="B402"/>
        </row>
        <row r="403">
          <cell r="B403"/>
        </row>
        <row r="404">
          <cell r="B404"/>
        </row>
        <row r="405">
          <cell r="B405"/>
        </row>
        <row r="406">
          <cell r="B406"/>
        </row>
        <row r="407">
          <cell r="B407"/>
        </row>
        <row r="408">
          <cell r="B408"/>
        </row>
        <row r="409">
          <cell r="B409"/>
        </row>
        <row r="410">
          <cell r="B410"/>
        </row>
        <row r="411">
          <cell r="B411"/>
        </row>
        <row r="412">
          <cell r="B412"/>
        </row>
        <row r="413">
          <cell r="B413"/>
        </row>
        <row r="414">
          <cell r="B414"/>
        </row>
        <row r="415">
          <cell r="B415"/>
        </row>
        <row r="416">
          <cell r="B416"/>
        </row>
        <row r="417">
          <cell r="B417"/>
        </row>
        <row r="418">
          <cell r="B418"/>
        </row>
        <row r="419">
          <cell r="B419"/>
        </row>
        <row r="420">
          <cell r="B420"/>
        </row>
        <row r="421">
          <cell r="B421"/>
        </row>
        <row r="422">
          <cell r="B422"/>
        </row>
        <row r="423">
          <cell r="B423"/>
        </row>
        <row r="424">
          <cell r="B424"/>
        </row>
        <row r="425">
          <cell r="B425"/>
        </row>
        <row r="426">
          <cell r="B426"/>
        </row>
        <row r="427">
          <cell r="B427"/>
        </row>
        <row r="428">
          <cell r="B428"/>
        </row>
        <row r="429">
          <cell r="B429"/>
        </row>
        <row r="430">
          <cell r="B430"/>
        </row>
        <row r="431">
          <cell r="B431"/>
        </row>
        <row r="432">
          <cell r="B432"/>
        </row>
        <row r="433">
          <cell r="B433"/>
        </row>
        <row r="434">
          <cell r="B434"/>
        </row>
        <row r="435">
          <cell r="B435"/>
        </row>
        <row r="436">
          <cell r="B436"/>
        </row>
        <row r="437">
          <cell r="B437"/>
        </row>
        <row r="438">
          <cell r="B438"/>
        </row>
        <row r="439">
          <cell r="B439"/>
        </row>
        <row r="440">
          <cell r="B440"/>
        </row>
        <row r="441">
          <cell r="B441"/>
        </row>
        <row r="442">
          <cell r="B442"/>
        </row>
        <row r="443">
          <cell r="B443"/>
        </row>
        <row r="444">
          <cell r="B444"/>
        </row>
        <row r="445">
          <cell r="B445"/>
        </row>
        <row r="446">
          <cell r="B446"/>
        </row>
        <row r="447">
          <cell r="B447"/>
        </row>
        <row r="448">
          <cell r="B448"/>
        </row>
        <row r="449">
          <cell r="B449"/>
        </row>
        <row r="450">
          <cell r="B450"/>
        </row>
        <row r="451">
          <cell r="B451"/>
        </row>
        <row r="452">
          <cell r="B452"/>
        </row>
        <row r="453">
          <cell r="B453"/>
        </row>
        <row r="454">
          <cell r="B454"/>
        </row>
        <row r="455">
          <cell r="B455"/>
        </row>
        <row r="456">
          <cell r="B456"/>
        </row>
        <row r="457">
          <cell r="B457"/>
        </row>
        <row r="458">
          <cell r="B458"/>
        </row>
        <row r="459">
          <cell r="B459"/>
        </row>
        <row r="460">
          <cell r="B460"/>
        </row>
        <row r="461">
          <cell r="B461"/>
        </row>
        <row r="462">
          <cell r="B462"/>
        </row>
        <row r="463">
          <cell r="B463"/>
        </row>
        <row r="464">
          <cell r="B464"/>
        </row>
        <row r="465">
          <cell r="B465"/>
        </row>
        <row r="466">
          <cell r="B466"/>
        </row>
        <row r="467">
          <cell r="B467"/>
        </row>
        <row r="468">
          <cell r="B468"/>
        </row>
        <row r="469">
          <cell r="B469"/>
        </row>
        <row r="470">
          <cell r="B470"/>
        </row>
        <row r="471">
          <cell r="B471"/>
        </row>
        <row r="472">
          <cell r="B472"/>
        </row>
        <row r="473">
          <cell r="B473"/>
        </row>
        <row r="474">
          <cell r="B474"/>
        </row>
        <row r="475">
          <cell r="B475"/>
        </row>
        <row r="476">
          <cell r="B476"/>
        </row>
        <row r="477">
          <cell r="B477"/>
        </row>
        <row r="478">
          <cell r="B478"/>
        </row>
        <row r="479">
          <cell r="B479"/>
        </row>
        <row r="480">
          <cell r="B480"/>
        </row>
        <row r="481">
          <cell r="B481"/>
        </row>
        <row r="482">
          <cell r="B482"/>
        </row>
        <row r="483">
          <cell r="B483"/>
        </row>
        <row r="484">
          <cell r="B484"/>
        </row>
        <row r="485">
          <cell r="B485"/>
        </row>
        <row r="486">
          <cell r="B486"/>
        </row>
        <row r="487">
          <cell r="B487"/>
        </row>
        <row r="488">
          <cell r="B488"/>
        </row>
        <row r="489">
          <cell r="B489"/>
        </row>
        <row r="490">
          <cell r="B490"/>
        </row>
        <row r="491">
          <cell r="B491"/>
        </row>
        <row r="492">
          <cell r="B492"/>
        </row>
        <row r="493">
          <cell r="B493"/>
        </row>
        <row r="494">
          <cell r="B494"/>
        </row>
        <row r="495">
          <cell r="B495"/>
        </row>
        <row r="496">
          <cell r="B496"/>
        </row>
        <row r="497">
          <cell r="B497"/>
        </row>
        <row r="498">
          <cell r="B498"/>
        </row>
        <row r="499">
          <cell r="B499"/>
        </row>
        <row r="500">
          <cell r="B500"/>
        </row>
        <row r="501">
          <cell r="B501"/>
        </row>
        <row r="502">
          <cell r="B502"/>
        </row>
        <row r="503">
          <cell r="B503"/>
        </row>
        <row r="504">
          <cell r="B504"/>
        </row>
        <row r="505">
          <cell r="B505"/>
        </row>
        <row r="506">
          <cell r="B506"/>
        </row>
        <row r="507">
          <cell r="B507"/>
        </row>
        <row r="508">
          <cell r="B508"/>
        </row>
        <row r="509">
          <cell r="B509"/>
        </row>
        <row r="510">
          <cell r="B510"/>
        </row>
        <row r="511">
          <cell r="B511"/>
        </row>
        <row r="512">
          <cell r="B512"/>
        </row>
        <row r="513">
          <cell r="B513"/>
        </row>
        <row r="514">
          <cell r="B514"/>
        </row>
        <row r="515">
          <cell r="B515"/>
        </row>
        <row r="516">
          <cell r="B516"/>
        </row>
        <row r="517">
          <cell r="B517"/>
        </row>
        <row r="518">
          <cell r="B518"/>
        </row>
        <row r="519">
          <cell r="B519"/>
        </row>
        <row r="520">
          <cell r="B520"/>
        </row>
        <row r="521">
          <cell r="B521"/>
        </row>
        <row r="522">
          <cell r="B522"/>
        </row>
        <row r="523">
          <cell r="B523"/>
        </row>
        <row r="524">
          <cell r="B524"/>
        </row>
        <row r="525">
          <cell r="B525"/>
        </row>
        <row r="526">
          <cell r="B526"/>
        </row>
        <row r="527">
          <cell r="B527"/>
        </row>
        <row r="528">
          <cell r="B528"/>
        </row>
        <row r="529">
          <cell r="B529"/>
        </row>
        <row r="530">
          <cell r="B530"/>
        </row>
        <row r="531">
          <cell r="B531"/>
        </row>
        <row r="532">
          <cell r="B532"/>
        </row>
        <row r="533">
          <cell r="B533"/>
        </row>
        <row r="534">
          <cell r="B534"/>
        </row>
        <row r="535">
          <cell r="B535"/>
        </row>
        <row r="536">
          <cell r="B536"/>
        </row>
        <row r="537">
          <cell r="B537"/>
        </row>
        <row r="538">
          <cell r="B538"/>
        </row>
        <row r="539">
          <cell r="B539"/>
        </row>
        <row r="540">
          <cell r="B540"/>
        </row>
        <row r="541">
          <cell r="B541"/>
        </row>
        <row r="542">
          <cell r="B542"/>
        </row>
        <row r="543">
          <cell r="B543"/>
        </row>
        <row r="544">
          <cell r="B544"/>
        </row>
        <row r="545">
          <cell r="B545"/>
        </row>
        <row r="546">
          <cell r="B546"/>
        </row>
        <row r="547">
          <cell r="B547"/>
        </row>
        <row r="548">
          <cell r="B548"/>
        </row>
        <row r="549">
          <cell r="B549"/>
        </row>
        <row r="550">
          <cell r="B550"/>
        </row>
        <row r="551">
          <cell r="B551"/>
        </row>
        <row r="552">
          <cell r="B552"/>
        </row>
        <row r="553">
          <cell r="B553"/>
        </row>
        <row r="554">
          <cell r="B554"/>
        </row>
        <row r="555">
          <cell r="B555"/>
        </row>
        <row r="556">
          <cell r="B556"/>
        </row>
        <row r="557">
          <cell r="B557"/>
        </row>
        <row r="558">
          <cell r="B558"/>
        </row>
        <row r="559">
          <cell r="B559"/>
        </row>
        <row r="560">
          <cell r="B560"/>
        </row>
        <row r="561">
          <cell r="B561"/>
        </row>
        <row r="562">
          <cell r="B562"/>
        </row>
        <row r="563">
          <cell r="B563"/>
        </row>
        <row r="564">
          <cell r="B564"/>
        </row>
        <row r="565">
          <cell r="B565"/>
        </row>
        <row r="566">
          <cell r="B566"/>
        </row>
        <row r="567">
          <cell r="B567"/>
        </row>
        <row r="568">
          <cell r="B568"/>
        </row>
        <row r="569">
          <cell r="B569"/>
        </row>
        <row r="570">
          <cell r="B570"/>
        </row>
        <row r="571">
          <cell r="B571"/>
        </row>
        <row r="572">
          <cell r="B572"/>
        </row>
        <row r="573">
          <cell r="B573"/>
        </row>
        <row r="574">
          <cell r="B574"/>
        </row>
        <row r="575">
          <cell r="B575"/>
        </row>
        <row r="576">
          <cell r="B576"/>
        </row>
        <row r="577">
          <cell r="B577"/>
        </row>
        <row r="578">
          <cell r="B578"/>
        </row>
        <row r="579">
          <cell r="B579"/>
        </row>
        <row r="580">
          <cell r="B580"/>
        </row>
        <row r="581">
          <cell r="B581"/>
        </row>
        <row r="582">
          <cell r="B582"/>
        </row>
        <row r="583">
          <cell r="B583"/>
        </row>
        <row r="584">
          <cell r="B584"/>
        </row>
        <row r="585">
          <cell r="B585"/>
        </row>
        <row r="586">
          <cell r="B586"/>
        </row>
        <row r="587">
          <cell r="B587"/>
        </row>
        <row r="588">
          <cell r="B588"/>
        </row>
        <row r="589">
          <cell r="B589"/>
        </row>
        <row r="590">
          <cell r="B590"/>
        </row>
        <row r="591">
          <cell r="B591"/>
        </row>
        <row r="592">
          <cell r="B592"/>
        </row>
        <row r="593">
          <cell r="B593"/>
        </row>
        <row r="594">
          <cell r="B594"/>
        </row>
        <row r="595">
          <cell r="B595"/>
        </row>
        <row r="596">
          <cell r="B596"/>
        </row>
        <row r="597">
          <cell r="B597"/>
        </row>
        <row r="598">
          <cell r="B598"/>
        </row>
        <row r="599">
          <cell r="B599"/>
        </row>
        <row r="600">
          <cell r="B600"/>
        </row>
        <row r="601">
          <cell r="B601"/>
        </row>
        <row r="602">
          <cell r="B602"/>
        </row>
        <row r="603">
          <cell r="B603"/>
        </row>
        <row r="604">
          <cell r="B604"/>
        </row>
        <row r="605">
          <cell r="B605"/>
        </row>
        <row r="606">
          <cell r="B606"/>
        </row>
        <row r="607">
          <cell r="B607"/>
        </row>
        <row r="608">
          <cell r="B608"/>
        </row>
        <row r="609">
          <cell r="B609"/>
        </row>
        <row r="610">
          <cell r="B610"/>
        </row>
        <row r="611">
          <cell r="B611"/>
        </row>
        <row r="612">
          <cell r="B612"/>
        </row>
        <row r="613">
          <cell r="B613"/>
        </row>
        <row r="614">
          <cell r="B614"/>
        </row>
        <row r="615">
          <cell r="B615"/>
        </row>
        <row r="616">
          <cell r="B616"/>
        </row>
        <row r="617">
          <cell r="B617"/>
        </row>
        <row r="618">
          <cell r="B618"/>
        </row>
        <row r="619">
          <cell r="B619"/>
        </row>
        <row r="620">
          <cell r="B620"/>
        </row>
        <row r="621">
          <cell r="B621"/>
        </row>
        <row r="622">
          <cell r="B622"/>
        </row>
        <row r="623">
          <cell r="B623"/>
        </row>
        <row r="624">
          <cell r="B624"/>
        </row>
        <row r="625">
          <cell r="B625"/>
        </row>
        <row r="626">
          <cell r="B626"/>
        </row>
        <row r="627">
          <cell r="B627"/>
        </row>
        <row r="628">
          <cell r="B628"/>
        </row>
        <row r="629">
          <cell r="B629"/>
        </row>
        <row r="630">
          <cell r="B630"/>
        </row>
        <row r="631">
          <cell r="B631"/>
        </row>
        <row r="632">
          <cell r="B632"/>
        </row>
        <row r="633">
          <cell r="B633"/>
        </row>
        <row r="634">
          <cell r="B634"/>
        </row>
        <row r="635">
          <cell r="B635"/>
        </row>
        <row r="636">
          <cell r="B636"/>
        </row>
        <row r="637">
          <cell r="B637"/>
        </row>
        <row r="638">
          <cell r="B638"/>
        </row>
        <row r="639">
          <cell r="B639"/>
        </row>
        <row r="640">
          <cell r="B640"/>
        </row>
        <row r="641">
          <cell r="B641"/>
        </row>
        <row r="642">
          <cell r="B642"/>
        </row>
        <row r="643">
          <cell r="B643"/>
        </row>
        <row r="644">
          <cell r="B644"/>
        </row>
        <row r="645">
          <cell r="B645"/>
        </row>
        <row r="646">
          <cell r="B646"/>
        </row>
        <row r="647">
          <cell r="B647"/>
        </row>
        <row r="648">
          <cell r="B648"/>
        </row>
        <row r="649">
          <cell r="B649"/>
        </row>
        <row r="650">
          <cell r="B650"/>
        </row>
        <row r="651">
          <cell r="B651"/>
        </row>
        <row r="652">
          <cell r="B652"/>
        </row>
        <row r="653">
          <cell r="B653"/>
        </row>
        <row r="654">
          <cell r="B654"/>
        </row>
        <row r="655">
          <cell r="B655"/>
        </row>
        <row r="656">
          <cell r="B656"/>
        </row>
        <row r="657">
          <cell r="B657"/>
        </row>
        <row r="658">
          <cell r="B658"/>
        </row>
        <row r="659">
          <cell r="B659"/>
        </row>
        <row r="660">
          <cell r="B660"/>
        </row>
        <row r="661">
          <cell r="B661"/>
        </row>
        <row r="662">
          <cell r="B662"/>
        </row>
        <row r="663">
          <cell r="B663"/>
        </row>
        <row r="664">
          <cell r="B664"/>
        </row>
        <row r="665">
          <cell r="B665"/>
        </row>
        <row r="666">
          <cell r="B666"/>
        </row>
        <row r="667">
          <cell r="B667"/>
        </row>
        <row r="668">
          <cell r="B668"/>
        </row>
        <row r="669">
          <cell r="B669"/>
        </row>
        <row r="670">
          <cell r="B670"/>
        </row>
        <row r="671">
          <cell r="B671"/>
        </row>
        <row r="672">
          <cell r="B672"/>
        </row>
        <row r="673">
          <cell r="B673"/>
        </row>
        <row r="674">
          <cell r="B674"/>
        </row>
        <row r="675">
          <cell r="B675"/>
        </row>
        <row r="676">
          <cell r="B676"/>
        </row>
        <row r="677">
          <cell r="B677"/>
        </row>
        <row r="678">
          <cell r="B678"/>
        </row>
        <row r="679">
          <cell r="B679"/>
        </row>
        <row r="680">
          <cell r="B680"/>
        </row>
        <row r="681">
          <cell r="B681"/>
        </row>
        <row r="682">
          <cell r="B682"/>
        </row>
        <row r="683">
          <cell r="B683"/>
        </row>
        <row r="684">
          <cell r="B684"/>
        </row>
        <row r="685">
          <cell r="B685"/>
        </row>
        <row r="686">
          <cell r="B686"/>
        </row>
        <row r="687">
          <cell r="B687"/>
        </row>
        <row r="688">
          <cell r="B688"/>
        </row>
        <row r="689">
          <cell r="B689"/>
        </row>
        <row r="690">
          <cell r="B690"/>
        </row>
        <row r="691">
          <cell r="B691"/>
        </row>
        <row r="692">
          <cell r="B692"/>
        </row>
        <row r="693">
          <cell r="B693"/>
        </row>
        <row r="694">
          <cell r="B694"/>
        </row>
        <row r="695">
          <cell r="B695"/>
        </row>
        <row r="696">
          <cell r="B696"/>
        </row>
        <row r="697">
          <cell r="B697"/>
        </row>
        <row r="698">
          <cell r="B698"/>
        </row>
        <row r="699">
          <cell r="B699"/>
        </row>
        <row r="700">
          <cell r="B700"/>
        </row>
        <row r="701">
          <cell r="B701"/>
        </row>
        <row r="702">
          <cell r="B702"/>
        </row>
        <row r="703">
          <cell r="B703"/>
        </row>
        <row r="704">
          <cell r="B704"/>
        </row>
        <row r="705">
          <cell r="B705"/>
        </row>
        <row r="706">
          <cell r="B706"/>
        </row>
        <row r="707">
          <cell r="B707"/>
        </row>
        <row r="708">
          <cell r="B708"/>
        </row>
        <row r="709">
          <cell r="B709"/>
        </row>
        <row r="710">
          <cell r="B710"/>
        </row>
        <row r="711">
          <cell r="B711"/>
        </row>
        <row r="712">
          <cell r="B712"/>
        </row>
        <row r="713">
          <cell r="B713"/>
        </row>
        <row r="714">
          <cell r="B714"/>
        </row>
        <row r="715">
          <cell r="B715"/>
        </row>
        <row r="716">
          <cell r="B716"/>
        </row>
        <row r="717">
          <cell r="B717"/>
        </row>
        <row r="718">
          <cell r="B718"/>
        </row>
        <row r="719">
          <cell r="B719"/>
        </row>
        <row r="720">
          <cell r="B720"/>
        </row>
        <row r="721">
          <cell r="B721"/>
        </row>
        <row r="722">
          <cell r="B722"/>
        </row>
        <row r="723">
          <cell r="B723"/>
        </row>
        <row r="724">
          <cell r="B724"/>
        </row>
      </sheetData>
      <sheetData sheetId="14" refreshError="1"/>
      <sheetData sheetId="15" refreshError="1"/>
      <sheetData sheetId="1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100000"/>
      <sheetName val="200000"/>
      <sheetName val="דמי ניהול  (2)"/>
      <sheetName val="גיליון1"/>
      <sheetName val="הסברים "/>
      <sheetName val="מאזני הרכבה(לא לשמוש)"/>
      <sheetName val="תזרים  הרכבה+מעגלים"/>
      <sheetName val="השתתפות בהוצאות "/>
      <sheetName val="גיליון ההרכבה "/>
      <sheetName val="ח-ן השקעה "/>
      <sheetName val="הוצאותמראש לשלם "/>
      <sheetName val="פנ (לא לשמוש)"/>
      <sheetName val="הון מניות ודיבידנד"/>
      <sheetName val="מדדים ושע&quot;ח"/>
      <sheetName val="השקעה בחברה בת"/>
      <sheetName val="רכוש קבוע"/>
      <sheetName val="רווח הון"/>
      <sheetName val="מס צפוי2000"/>
      <sheetName val="חוזים בינחברתיים "/>
      <sheetName val="עסקאות בינחברתיות "/>
      <sheetName val="סבירות מימון"/>
      <sheetName val="דמי ניהול-2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הערכת הוצאות המס לשנת 2000</v>
          </cell>
        </row>
        <row r="3">
          <cell r="C3" t="str">
            <v>דוח התאמה לצורכי מס הכנסה</v>
          </cell>
        </row>
        <row r="5">
          <cell r="D5" t="str">
            <v>אש"ח</v>
          </cell>
          <cell r="F5" t="str">
            <v>אש"ח</v>
          </cell>
        </row>
        <row r="7">
          <cell r="A7" t="str">
            <v>רווח לפי רווח והפסד</v>
          </cell>
        </row>
        <row r="9">
          <cell r="A9" t="str">
            <v>נוסף</v>
          </cell>
          <cell r="H9" t="str">
            <v>יתרת פתיחה</v>
          </cell>
          <cell r="I9" t="str">
            <v>יתרת סגירה</v>
          </cell>
        </row>
        <row r="11">
          <cell r="A11" t="str">
            <v>גידול בעתודה לפיצויים</v>
          </cell>
          <cell r="F11">
            <v>15527</v>
          </cell>
          <cell r="I11">
            <v>-15527</v>
          </cell>
        </row>
        <row r="12">
          <cell r="A12" t="str">
            <v>גידול  בחופשה והבראה</v>
          </cell>
          <cell r="F12">
            <v>4088</v>
          </cell>
          <cell r="I12">
            <v>-4088</v>
          </cell>
        </row>
        <row r="13">
          <cell r="A13" t="str">
            <v>גידול בהפרשה לחומ"ס</v>
          </cell>
          <cell r="F13">
            <v>-22310</v>
          </cell>
          <cell r="I13">
            <v>22310</v>
          </cell>
        </row>
        <row r="14">
          <cell r="A14" t="str">
            <v>אחזקת רכב כולל פחת</v>
          </cell>
          <cell r="E14" t="str">
            <v>הערכה</v>
          </cell>
        </row>
        <row r="15">
          <cell r="A15" t="str">
            <v xml:space="preserve">נסיעות לחו"ל </v>
          </cell>
          <cell r="E15" t="str">
            <v>הערכה</v>
          </cell>
        </row>
        <row r="16">
          <cell r="A16" t="str">
            <v>ארוחות</v>
          </cell>
          <cell r="E16" t="str">
            <v>הערכה</v>
          </cell>
        </row>
        <row r="17">
          <cell r="A17" t="str">
            <v>ארוח ומתנות</v>
          </cell>
          <cell r="E17" t="str">
            <v>הערכה</v>
          </cell>
        </row>
        <row r="18">
          <cell r="A18" t="str">
            <v>תרומות</v>
          </cell>
        </row>
        <row r="19">
          <cell r="A19" t="str">
            <v>ביטוח מנהלים לבעלי שליטה</v>
          </cell>
        </row>
        <row r="20">
          <cell r="D20">
            <v>-2695</v>
          </cell>
        </row>
        <row r="22">
          <cell r="A22" t="str">
            <v>פחת בספרים</v>
          </cell>
        </row>
        <row r="24">
          <cell r="A24" t="str">
            <v>פחות</v>
          </cell>
          <cell r="B24" t="str">
            <v>פחת למ"ה</v>
          </cell>
        </row>
        <row r="26">
          <cell r="A26" t="str">
            <v>רווח הון</v>
          </cell>
          <cell r="D26">
            <v>0</v>
          </cell>
        </row>
        <row r="28">
          <cell r="A28" t="str">
            <v>רווח לפני חוק התאומים</v>
          </cell>
          <cell r="D28">
            <v>-2695</v>
          </cell>
          <cell r="I28" t="str">
            <v>מדד י.פ.</v>
          </cell>
        </row>
        <row r="29">
          <cell r="I29" t="str">
            <v>מדד י.ס.</v>
          </cell>
        </row>
        <row r="30">
          <cell r="C30" t="str">
            <v>נספח לחישוב ההכנסה החיבת</v>
          </cell>
        </row>
        <row r="32">
          <cell r="J32" t="str">
            <v>הערכת נב"א</v>
          </cell>
        </row>
        <row r="33">
          <cell r="D33" t="str">
            <v>סה"כ</v>
          </cell>
          <cell r="E33" t="str">
            <v>מאושר-חלופי</v>
          </cell>
          <cell r="F33" t="str">
            <v>רגיל</v>
          </cell>
          <cell r="I33" t="str">
            <v xml:space="preserve">ש"ח </v>
          </cell>
          <cell r="J33" t="str">
            <v xml:space="preserve"> </v>
          </cell>
          <cell r="K33" t="str">
            <v xml:space="preserve"> </v>
          </cell>
        </row>
        <row r="34">
          <cell r="D34" t="str">
            <v>ש"ח</v>
          </cell>
          <cell r="E34" t="str">
            <v>ש"ח</v>
          </cell>
          <cell r="F34" t="str">
            <v>ש"ח</v>
          </cell>
          <cell r="I34" t="str">
            <v>נב"א</v>
          </cell>
          <cell r="J34" t="str">
            <v>אינפלציה</v>
          </cell>
        </row>
        <row r="35">
          <cell r="J35" t="str">
            <v xml:space="preserve"> </v>
          </cell>
          <cell r="K35" t="e">
            <v>#REF!</v>
          </cell>
          <cell r="L35" t="str">
            <v>הון י"פ</v>
          </cell>
        </row>
        <row r="36">
          <cell r="A36" t="str">
            <v>רווח לפני חוק התאומים</v>
          </cell>
          <cell r="D36">
            <v>-2695</v>
          </cell>
          <cell r="E36" t="e">
            <v>#REF!</v>
          </cell>
          <cell r="F36" t="e">
            <v>#DIV/0!</v>
          </cell>
          <cell r="K36">
            <v>0</v>
          </cell>
          <cell r="L36" t="str">
            <v>עתודה לפיצויים</v>
          </cell>
        </row>
        <row r="37">
          <cell r="K37">
            <v>0</v>
          </cell>
          <cell r="L37" t="str">
            <v>הפרשה לחופשה</v>
          </cell>
        </row>
        <row r="38">
          <cell r="A38" t="str">
            <v xml:space="preserve">  פחת</v>
          </cell>
          <cell r="D38">
            <v>0</v>
          </cell>
          <cell r="F38">
            <v>0</v>
          </cell>
          <cell r="K38">
            <v>0</v>
          </cell>
          <cell r="L38" t="str">
            <v>הפרשה לחו"מס</v>
          </cell>
        </row>
        <row r="39">
          <cell r="L39" t="str">
            <v>מסים נדחים</v>
          </cell>
        </row>
        <row r="40">
          <cell r="A40" t="str">
            <v>ניכוי בשל פחת</v>
          </cell>
          <cell r="L40" t="str">
            <v>ר"ק י"פ</v>
          </cell>
        </row>
        <row r="41">
          <cell r="I41" t="e">
            <v>#REF!</v>
          </cell>
          <cell r="K41" t="e">
            <v>#REF!</v>
          </cell>
        </row>
        <row r="42">
          <cell r="A42" t="str">
            <v>ניכוי בשל אינפלציה</v>
          </cell>
          <cell r="D42" t="e">
            <v>#REF!</v>
          </cell>
          <cell r="E42">
            <v>0</v>
          </cell>
          <cell r="F42" t="e">
            <v>#REF!</v>
          </cell>
          <cell r="I42">
            <v>0</v>
          </cell>
          <cell r="L42" t="str">
            <v>הנפקת מניות</v>
          </cell>
        </row>
        <row r="43">
          <cell r="I43">
            <v>0</v>
          </cell>
          <cell r="K43">
            <v>0</v>
          </cell>
          <cell r="L43" t="str">
            <v>רכישת ומכירת ר"ק</v>
          </cell>
        </row>
        <row r="44">
          <cell r="I44">
            <v>0</v>
          </cell>
          <cell r="L44" t="str">
            <v>דיבידנד ששולם</v>
          </cell>
        </row>
        <row r="45">
          <cell r="A45" t="str">
            <v>סה"כ הכנסה חייבת</v>
          </cell>
          <cell r="D45" t="e">
            <v>#REF!</v>
          </cell>
          <cell r="E45" t="e">
            <v>#REF!</v>
          </cell>
          <cell r="F45" t="e">
            <v>#DIV/0!</v>
          </cell>
          <cell r="I45">
            <v>0</v>
          </cell>
          <cell r="L45" t="str">
            <v>השקעה בחברה בת</v>
          </cell>
        </row>
        <row r="46">
          <cell r="I46" t="e">
            <v>#REF!</v>
          </cell>
          <cell r="K46">
            <v>0</v>
          </cell>
        </row>
        <row r="47">
          <cell r="A47" t="str">
            <v>% המס</v>
          </cell>
          <cell r="E47">
            <v>0</v>
          </cell>
          <cell r="F47">
            <v>0.36</v>
          </cell>
        </row>
        <row r="49">
          <cell r="A49" t="str">
            <v>חבות מס נוספת בגין חלוקת דיבידנד מרווחים פטורים</v>
          </cell>
        </row>
        <row r="51">
          <cell r="A51" t="str">
            <v>חבות המס</v>
          </cell>
          <cell r="D51" t="e">
            <v>#REF!</v>
          </cell>
          <cell r="E51" t="e">
            <v>#REF!</v>
          </cell>
          <cell r="F51" t="e">
            <v>#DIV/0!</v>
          </cell>
          <cell r="G51" t="e">
            <v>#DIV/0!</v>
          </cell>
        </row>
        <row r="53">
          <cell r="A53" t="str">
            <v>ניכוי במקור</v>
          </cell>
        </row>
        <row r="54">
          <cell r="A54" t="str">
            <v>מקדמות ששולמו</v>
          </cell>
        </row>
        <row r="55">
          <cell r="A55" t="str">
            <v>עודפות ששולמו</v>
          </cell>
        </row>
        <row r="57">
          <cell r="D57">
            <v>0</v>
          </cell>
        </row>
        <row r="59">
          <cell r="A59" t="str">
            <v>הפרש לתשלום (החזר)</v>
          </cell>
          <cell r="D59" t="e">
            <v>#REF!</v>
          </cell>
        </row>
        <row r="62">
          <cell r="C62" t="str">
            <v>נספח לחישוב אחוזי חלוקת ההכנסה</v>
          </cell>
        </row>
        <row r="64">
          <cell r="G64" t="str">
            <v>מדד מחירים סיטונאיים</v>
          </cell>
        </row>
        <row r="65">
          <cell r="D65" t="str">
            <v>בסיס</v>
          </cell>
          <cell r="G65" t="str">
            <v>של תפוקת התעשיה (בסיס 1977 מחולק ב-100)</v>
          </cell>
        </row>
        <row r="67">
          <cell r="A67" t="str">
            <v>תוכנית מספר 1</v>
          </cell>
          <cell r="E67" t="str">
            <v>X</v>
          </cell>
          <cell r="H67" t="e">
            <v>#DIV/0!</v>
          </cell>
        </row>
        <row r="71">
          <cell r="A71" t="str">
            <v>מחזור</v>
          </cell>
          <cell r="D71" t="str">
            <v xml:space="preserve"> </v>
          </cell>
          <cell r="G71" t="str">
            <v>ש"ח</v>
          </cell>
          <cell r="H71" t="str">
            <v>%</v>
          </cell>
        </row>
        <row r="72">
          <cell r="D72" t="str">
            <v xml:space="preserve"> </v>
          </cell>
        </row>
        <row r="73">
          <cell r="A73" t="str">
            <v>תעשיתי רגיל</v>
          </cell>
          <cell r="D73" t="str">
            <v xml:space="preserve"> </v>
          </cell>
          <cell r="G73" t="e">
            <v>#DIV/0!</v>
          </cell>
          <cell r="H73" t="e">
            <v>#DIV/0!</v>
          </cell>
        </row>
        <row r="74">
          <cell r="A74" t="str">
            <v>מפעל מאושר</v>
          </cell>
          <cell r="G74" t="e">
            <v>#REF!</v>
          </cell>
          <cell r="H74" t="e">
            <v>#REF!</v>
          </cell>
        </row>
        <row r="75">
          <cell r="D75" t="str">
            <v xml:space="preserve"> </v>
          </cell>
        </row>
        <row r="76">
          <cell r="A76" t="str">
            <v xml:space="preserve">סה"כ שנתי </v>
          </cell>
          <cell r="D76" t="str">
            <v xml:space="preserve"> </v>
          </cell>
          <cell r="E76" t="e">
            <v>#REF!</v>
          </cell>
          <cell r="G76" t="e">
            <v>#DIV/0!</v>
          </cell>
          <cell r="H76">
            <v>1</v>
          </cell>
        </row>
      </sheetData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al balance 311202"/>
    </sheetNames>
    <sheetDataSet>
      <sheetData sheetId="0">
        <row r="2">
          <cell r="B2" t="str">
            <v>U S DOLLARS</v>
          </cell>
          <cell r="H2" t="str">
            <v>NIS</v>
          </cell>
        </row>
        <row r="3">
          <cell r="A3" t="str">
            <v>CODE</v>
          </cell>
          <cell r="B3" t="str">
            <v>Account</v>
          </cell>
          <cell r="C3" t="str">
            <v>Description</v>
          </cell>
          <cell r="D3" t="str">
            <v>Ending Balance</v>
          </cell>
          <cell r="G3" t="str">
            <v>CODE</v>
          </cell>
          <cell r="H3" t="str">
            <v>Account</v>
          </cell>
          <cell r="I3" t="str">
            <v>Description</v>
          </cell>
          <cell r="J3" t="str">
            <v>Ending Balance</v>
          </cell>
        </row>
        <row r="4">
          <cell r="A4">
            <v>1</v>
          </cell>
          <cell r="B4">
            <v>100101</v>
          </cell>
          <cell r="C4" t="str">
            <v>BANK ACCOUNT 1</v>
          </cell>
          <cell r="D4">
            <v>-228512.39</v>
          </cell>
          <cell r="G4">
            <v>1</v>
          </cell>
          <cell r="H4">
            <v>100101</v>
          </cell>
          <cell r="I4" t="str">
            <v>BANK ACCOUNT 1</v>
          </cell>
          <cell r="J4">
            <v>-856592.7</v>
          </cell>
        </row>
        <row r="5">
          <cell r="A5">
            <v>1</v>
          </cell>
          <cell r="B5">
            <v>100102</v>
          </cell>
          <cell r="C5" t="str">
            <v>BANK ACCOUNT 2</v>
          </cell>
          <cell r="D5">
            <v>383439.37</v>
          </cell>
          <cell r="G5">
            <v>1</v>
          </cell>
          <cell r="H5">
            <v>100102</v>
          </cell>
          <cell r="I5" t="str">
            <v>BANK ACCOUNT 2</v>
          </cell>
          <cell r="J5">
            <v>312092.5</v>
          </cell>
        </row>
        <row r="6">
          <cell r="A6">
            <v>1</v>
          </cell>
          <cell r="B6">
            <v>100103</v>
          </cell>
          <cell r="C6" t="str">
            <v>BANK ACCOUNT 3</v>
          </cell>
          <cell r="D6">
            <v>1500000</v>
          </cell>
          <cell r="G6">
            <v>1</v>
          </cell>
          <cell r="H6">
            <v>100103</v>
          </cell>
          <cell r="I6" t="str">
            <v>BANK ACCOUNT 3</v>
          </cell>
          <cell r="J6">
            <v>7128700.0300000003</v>
          </cell>
        </row>
        <row r="7">
          <cell r="A7">
            <v>1</v>
          </cell>
          <cell r="B7">
            <v>100104</v>
          </cell>
          <cell r="C7" t="str">
            <v>BANK ACCOUNT 4</v>
          </cell>
          <cell r="D7">
            <v>25795.33</v>
          </cell>
          <cell r="G7">
            <v>1</v>
          </cell>
          <cell r="H7">
            <v>100104</v>
          </cell>
          <cell r="J7">
            <v>0</v>
          </cell>
        </row>
        <row r="8">
          <cell r="A8">
            <v>1</v>
          </cell>
          <cell r="B8">
            <v>100107</v>
          </cell>
          <cell r="C8" t="str">
            <v>BANK ACCOUNT 7</v>
          </cell>
          <cell r="D8">
            <v>6052.54</v>
          </cell>
          <cell r="G8">
            <v>1</v>
          </cell>
          <cell r="H8">
            <v>100107</v>
          </cell>
          <cell r="I8" t="str">
            <v>BANK ACCOUNT 7</v>
          </cell>
          <cell r="J8">
            <v>29634.61</v>
          </cell>
        </row>
        <row r="9">
          <cell r="A9">
            <v>1</v>
          </cell>
          <cell r="B9">
            <v>100401</v>
          </cell>
          <cell r="C9" t="str">
            <v>PETTY CASH ACCOUNT 1</v>
          </cell>
          <cell r="D9">
            <v>992.68</v>
          </cell>
          <cell r="G9">
            <v>1</v>
          </cell>
          <cell r="H9">
            <v>100401</v>
          </cell>
          <cell r="I9" t="str">
            <v>PETTY CASH ACCOUNT 1</v>
          </cell>
          <cell r="J9">
            <v>4375.91</v>
          </cell>
        </row>
        <row r="10">
          <cell r="A10">
            <v>2</v>
          </cell>
          <cell r="B10">
            <v>120101</v>
          </cell>
          <cell r="C10" t="str">
            <v>A/R TRADE</v>
          </cell>
          <cell r="D10">
            <v>-164.08</v>
          </cell>
          <cell r="G10">
            <v>2</v>
          </cell>
          <cell r="H10">
            <v>120109</v>
          </cell>
          <cell r="I10" t="str">
            <v>A/R TRADE - OTHER</v>
          </cell>
          <cell r="J10">
            <v>174885</v>
          </cell>
        </row>
        <row r="11">
          <cell r="A11">
            <v>2</v>
          </cell>
          <cell r="B11">
            <v>120109</v>
          </cell>
          <cell r="C11" t="str">
            <v>A/R TRADE - OTHER</v>
          </cell>
          <cell r="D11">
            <v>37876.51</v>
          </cell>
          <cell r="G11">
            <v>4</v>
          </cell>
          <cell r="H11">
            <v>129202</v>
          </cell>
          <cell r="I11" t="str">
            <v>I/C RECEIVABLE - MIS</v>
          </cell>
          <cell r="J11">
            <v>-1213.8399999999999</v>
          </cell>
        </row>
        <row r="12">
          <cell r="A12">
            <v>2</v>
          </cell>
          <cell r="B12">
            <v>120251</v>
          </cell>
          <cell r="C12" t="str">
            <v>A/R EMPLOYEES - MISC</v>
          </cell>
          <cell r="D12">
            <v>1738.04</v>
          </cell>
          <cell r="G12">
            <v>4</v>
          </cell>
          <cell r="H12">
            <v>129202</v>
          </cell>
          <cell r="I12" t="str">
            <v>I/C RECEIVABLE - MIS</v>
          </cell>
          <cell r="J12">
            <v>-15110272</v>
          </cell>
        </row>
        <row r="13">
          <cell r="A13">
            <v>2</v>
          </cell>
          <cell r="B13">
            <v>120254</v>
          </cell>
          <cell r="C13" t="str">
            <v>A/R EMPLOYEE LOANS</v>
          </cell>
          <cell r="D13">
            <v>133.80000000000001</v>
          </cell>
          <cell r="G13">
            <v>4</v>
          </cell>
          <cell r="H13">
            <v>129202</v>
          </cell>
          <cell r="I13" t="str">
            <v>I/C RECEIVABLE - MIS</v>
          </cell>
          <cell r="J13">
            <v>16377073.18</v>
          </cell>
        </row>
        <row r="14">
          <cell r="A14">
            <v>4</v>
          </cell>
          <cell r="B14">
            <v>129202</v>
          </cell>
          <cell r="C14" t="str">
            <v>I/C RECEIVABLE - MIS</v>
          </cell>
          <cell r="D14">
            <v>0</v>
          </cell>
          <cell r="G14">
            <v>4</v>
          </cell>
          <cell r="H14">
            <v>129202</v>
          </cell>
          <cell r="I14" t="str">
            <v>I/C RECEIVABLE - MIS</v>
          </cell>
          <cell r="J14">
            <v>3061.73</v>
          </cell>
        </row>
        <row r="15">
          <cell r="A15">
            <v>4</v>
          </cell>
          <cell r="B15">
            <v>129202</v>
          </cell>
          <cell r="C15" t="str">
            <v>I/C RECEIVABLE - MIS</v>
          </cell>
          <cell r="D15">
            <v>0</v>
          </cell>
          <cell r="G15">
            <v>3</v>
          </cell>
          <cell r="H15">
            <v>150101</v>
          </cell>
          <cell r="I15" t="str">
            <v>PP - MISCELLANEOUS</v>
          </cell>
          <cell r="J15">
            <v>280085.68</v>
          </cell>
        </row>
        <row r="16">
          <cell r="A16">
            <v>4</v>
          </cell>
          <cell r="B16">
            <v>129202</v>
          </cell>
          <cell r="C16" t="str">
            <v>I/C RECEIVABLE - MIS</v>
          </cell>
          <cell r="D16">
            <v>0</v>
          </cell>
          <cell r="G16">
            <v>3</v>
          </cell>
          <cell r="H16">
            <v>150101</v>
          </cell>
          <cell r="I16" t="str">
            <v>PP - MISCELLANEOUS</v>
          </cell>
          <cell r="J16">
            <v>0</v>
          </cell>
        </row>
        <row r="17">
          <cell r="A17">
            <v>3</v>
          </cell>
          <cell r="B17">
            <v>150101</v>
          </cell>
          <cell r="C17" t="str">
            <v>PP - MISCELLANEOUS</v>
          </cell>
          <cell r="D17">
            <v>58718.95</v>
          </cell>
          <cell r="G17">
            <v>3</v>
          </cell>
          <cell r="H17">
            <v>150101</v>
          </cell>
          <cell r="I17" t="str">
            <v>PP - MISCELLANEOUS</v>
          </cell>
          <cell r="J17">
            <v>-15735.65</v>
          </cell>
        </row>
        <row r="18">
          <cell r="A18">
            <v>3</v>
          </cell>
          <cell r="B18">
            <v>150101</v>
          </cell>
          <cell r="C18" t="str">
            <v>PP - MISCELLANEOUS</v>
          </cell>
          <cell r="D18">
            <v>510.69</v>
          </cell>
          <cell r="G18">
            <v>3</v>
          </cell>
          <cell r="H18">
            <v>150102</v>
          </cell>
          <cell r="I18" t="str">
            <v>PP - REAL ESTATE</v>
          </cell>
          <cell r="J18">
            <v>0.05</v>
          </cell>
        </row>
        <row r="19">
          <cell r="A19">
            <v>3</v>
          </cell>
          <cell r="B19">
            <v>150101</v>
          </cell>
          <cell r="C19" t="str">
            <v>PP - MISCELLANEOUS</v>
          </cell>
          <cell r="D19">
            <v>6157.32</v>
          </cell>
          <cell r="G19">
            <v>3</v>
          </cell>
          <cell r="H19">
            <v>150103</v>
          </cell>
          <cell r="I19" t="str">
            <v>PP - MAINT AGREEMENT</v>
          </cell>
          <cell r="J19">
            <v>0</v>
          </cell>
        </row>
        <row r="20">
          <cell r="A20">
            <v>3</v>
          </cell>
          <cell r="B20">
            <v>150102</v>
          </cell>
          <cell r="C20" t="str">
            <v>PP - REAL ESTATE</v>
          </cell>
          <cell r="D20">
            <v>-3243.59</v>
          </cell>
          <cell r="G20">
            <v>3</v>
          </cell>
          <cell r="H20">
            <v>150105</v>
          </cell>
          <cell r="I20" t="str">
            <v>PP - TRAVEL</v>
          </cell>
          <cell r="J20">
            <v>415.93</v>
          </cell>
        </row>
        <row r="21">
          <cell r="A21">
            <v>3</v>
          </cell>
          <cell r="B21">
            <v>150102</v>
          </cell>
          <cell r="C21" t="str">
            <v>PP - REAL ESTATE</v>
          </cell>
          <cell r="D21">
            <v>-5232.8500000000004</v>
          </cell>
          <cell r="G21">
            <v>3</v>
          </cell>
          <cell r="H21">
            <v>150105</v>
          </cell>
          <cell r="I21" t="str">
            <v>PP - TRAVEL</v>
          </cell>
          <cell r="J21">
            <v>0</v>
          </cell>
        </row>
        <row r="22">
          <cell r="A22">
            <v>3</v>
          </cell>
          <cell r="B22">
            <v>150102</v>
          </cell>
          <cell r="C22" t="str">
            <v>PP - REAL ESTATE</v>
          </cell>
          <cell r="D22">
            <v>3256.95</v>
          </cell>
          <cell r="G22">
            <v>3</v>
          </cell>
          <cell r="H22">
            <v>150107</v>
          </cell>
          <cell r="I22" t="str">
            <v>PP - BUSINESS INSURA</v>
          </cell>
          <cell r="J22">
            <v>37768</v>
          </cell>
        </row>
        <row r="23">
          <cell r="A23">
            <v>3</v>
          </cell>
          <cell r="B23">
            <v>150103</v>
          </cell>
          <cell r="C23" t="str">
            <v>PP - MAINT AGREEMENT</v>
          </cell>
          <cell r="D23">
            <v>-1183.21</v>
          </cell>
          <cell r="G23">
            <v>3</v>
          </cell>
          <cell r="H23">
            <v>150107</v>
          </cell>
          <cell r="I23" t="str">
            <v>PP - BUSINESS INSURA</v>
          </cell>
          <cell r="J23">
            <v>0</v>
          </cell>
        </row>
        <row r="24">
          <cell r="A24">
            <v>3</v>
          </cell>
          <cell r="B24">
            <v>150103</v>
          </cell>
          <cell r="C24" t="str">
            <v>PP - MAINT AGREEMENT</v>
          </cell>
          <cell r="D24">
            <v>-374.87</v>
          </cell>
          <cell r="G24">
            <v>5</v>
          </cell>
          <cell r="H24">
            <v>150117</v>
          </cell>
          <cell r="I24" t="str">
            <v>PP - A/P SUPPLIER AD</v>
          </cell>
          <cell r="J24">
            <v>75882.100000000006</v>
          </cell>
        </row>
        <row r="25">
          <cell r="A25">
            <v>3</v>
          </cell>
          <cell r="B25">
            <v>150103</v>
          </cell>
          <cell r="C25" t="str">
            <v>PP - MAINT AGREEMENT</v>
          </cell>
          <cell r="D25">
            <v>-913.04</v>
          </cell>
          <cell r="G25">
            <v>4</v>
          </cell>
          <cell r="H25">
            <v>150122</v>
          </cell>
          <cell r="I25" t="str">
            <v>PP - 1</v>
          </cell>
          <cell r="J25">
            <v>-14014139.939999999</v>
          </cell>
        </row>
        <row r="26">
          <cell r="A26">
            <v>3</v>
          </cell>
          <cell r="B26">
            <v>150105</v>
          </cell>
          <cell r="C26" t="str">
            <v>PP - TRAVEL</v>
          </cell>
          <cell r="D26">
            <v>83.73</v>
          </cell>
          <cell r="G26">
            <v>4</v>
          </cell>
          <cell r="H26">
            <v>150301</v>
          </cell>
          <cell r="I26" t="str">
            <v>INTER/INTRA COMPANY</v>
          </cell>
          <cell r="J26">
            <v>33</v>
          </cell>
        </row>
        <row r="27">
          <cell r="A27">
            <v>3</v>
          </cell>
          <cell r="B27">
            <v>150105</v>
          </cell>
          <cell r="C27" t="str">
            <v>PP - TRAVEL</v>
          </cell>
          <cell r="D27">
            <v>-35.130000000000003</v>
          </cell>
          <cell r="G27">
            <v>4</v>
          </cell>
          <cell r="H27">
            <v>150326</v>
          </cell>
          <cell r="I27" t="str">
            <v>A/P   I/C BALANCING</v>
          </cell>
          <cell r="J27">
            <v>1744.4</v>
          </cell>
        </row>
        <row r="28">
          <cell r="A28">
            <v>3</v>
          </cell>
          <cell r="B28">
            <v>150105</v>
          </cell>
          <cell r="C28" t="str">
            <v>PP - TRAVEL</v>
          </cell>
          <cell r="D28">
            <v>478.74</v>
          </cell>
          <cell r="G28">
            <v>5</v>
          </cell>
          <cell r="H28">
            <v>150502</v>
          </cell>
          <cell r="I28" t="str">
            <v>VAT ON PURCHASES - 1</v>
          </cell>
          <cell r="J28">
            <v>94481.65</v>
          </cell>
        </row>
        <row r="29">
          <cell r="A29">
            <v>3</v>
          </cell>
          <cell r="B29">
            <v>150107</v>
          </cell>
          <cell r="C29" t="str">
            <v>PP - BUSINESS INSURA</v>
          </cell>
          <cell r="D29">
            <v>8095.47</v>
          </cell>
          <cell r="G29">
            <v>5</v>
          </cell>
          <cell r="H29">
            <v>150503</v>
          </cell>
          <cell r="I29" t="str">
            <v>VAT ON PURCHASES - 2</v>
          </cell>
          <cell r="J29">
            <v>9.4499999999999993</v>
          </cell>
        </row>
        <row r="30">
          <cell r="A30">
            <v>3</v>
          </cell>
          <cell r="B30">
            <v>150107</v>
          </cell>
          <cell r="C30" t="str">
            <v>PP - BUSINESS INSURA</v>
          </cell>
          <cell r="D30">
            <v>159.33000000000001</v>
          </cell>
          <cell r="G30">
            <v>5</v>
          </cell>
          <cell r="H30">
            <v>150504</v>
          </cell>
          <cell r="I30" t="str">
            <v>VAT &amp; DUTY DEFERMENT</v>
          </cell>
          <cell r="J30">
            <v>20136.490000000002</v>
          </cell>
        </row>
        <row r="31">
          <cell r="A31">
            <v>5</v>
          </cell>
          <cell r="B31">
            <v>150117</v>
          </cell>
          <cell r="C31" t="str">
            <v>PP - A/P SUPPLIER AD</v>
          </cell>
          <cell r="D31">
            <v>15772.75</v>
          </cell>
          <cell r="G31">
            <v>5</v>
          </cell>
          <cell r="H31">
            <v>150551</v>
          </cell>
          <cell r="I31" t="str">
            <v>VAT ON PURCHASES CLE</v>
          </cell>
          <cell r="J31">
            <v>0.62</v>
          </cell>
        </row>
        <row r="32">
          <cell r="A32">
            <v>4</v>
          </cell>
          <cell r="B32">
            <v>150122</v>
          </cell>
          <cell r="C32" t="str">
            <v>PP - 1</v>
          </cell>
          <cell r="D32">
            <v>-2956444.38</v>
          </cell>
          <cell r="G32">
            <v>6</v>
          </cell>
          <cell r="H32">
            <v>163102</v>
          </cell>
          <cell r="I32" t="str">
            <v>FURNITURE</v>
          </cell>
          <cell r="J32">
            <v>8109</v>
          </cell>
        </row>
        <row r="33">
          <cell r="A33">
            <v>4</v>
          </cell>
          <cell r="B33">
            <v>150301</v>
          </cell>
          <cell r="C33" t="str">
            <v>INTER/INTRA COMPANY</v>
          </cell>
          <cell r="D33">
            <v>0</v>
          </cell>
          <cell r="G33">
            <v>6</v>
          </cell>
          <cell r="H33">
            <v>163102</v>
          </cell>
          <cell r="I33" t="str">
            <v>FURNITURE</v>
          </cell>
          <cell r="J33">
            <v>802264</v>
          </cell>
        </row>
        <row r="34">
          <cell r="A34">
            <v>4</v>
          </cell>
          <cell r="B34">
            <v>150326</v>
          </cell>
          <cell r="C34" t="str">
            <v>A/P   I/C BALANCING</v>
          </cell>
          <cell r="D34">
            <v>-6425.18</v>
          </cell>
          <cell r="G34">
            <v>6</v>
          </cell>
          <cell r="H34">
            <v>163102</v>
          </cell>
          <cell r="I34" t="str">
            <v>FURNITURE</v>
          </cell>
          <cell r="J34">
            <v>786249</v>
          </cell>
        </row>
        <row r="35">
          <cell r="A35">
            <v>5</v>
          </cell>
          <cell r="B35">
            <v>150502</v>
          </cell>
          <cell r="C35" t="str">
            <v>VAT ON PURCHASES - 1</v>
          </cell>
          <cell r="D35">
            <v>22413.95</v>
          </cell>
          <cell r="G35">
            <v>6</v>
          </cell>
          <cell r="H35">
            <v>163202</v>
          </cell>
          <cell r="I35" t="str">
            <v>CAP INVENTORY</v>
          </cell>
          <cell r="J35">
            <v>29745153</v>
          </cell>
        </row>
        <row r="36">
          <cell r="A36">
            <v>5</v>
          </cell>
          <cell r="B36">
            <v>150503</v>
          </cell>
          <cell r="C36" t="str">
            <v>VAT ON PURCHASES - 2</v>
          </cell>
          <cell r="D36">
            <v>1.84</v>
          </cell>
          <cell r="G36">
            <v>6</v>
          </cell>
          <cell r="H36">
            <v>163202</v>
          </cell>
          <cell r="I36" t="str">
            <v>CAP INVENTORY</v>
          </cell>
          <cell r="J36">
            <v>2316398</v>
          </cell>
        </row>
        <row r="37">
          <cell r="A37">
            <v>5</v>
          </cell>
          <cell r="B37">
            <v>150504</v>
          </cell>
          <cell r="C37" t="str">
            <v>VAT &amp; DUTY DEFERMENT</v>
          </cell>
          <cell r="D37">
            <v>4511.07</v>
          </cell>
          <cell r="G37">
            <v>6</v>
          </cell>
          <cell r="H37">
            <v>163202</v>
          </cell>
          <cell r="I37" t="str">
            <v>CAP INVENTORY</v>
          </cell>
          <cell r="J37">
            <v>145888</v>
          </cell>
        </row>
        <row r="38">
          <cell r="A38">
            <v>5</v>
          </cell>
          <cell r="B38">
            <v>150551</v>
          </cell>
          <cell r="C38" t="str">
            <v>VAT ON PURCHASES CLE</v>
          </cell>
          <cell r="D38">
            <v>-0.13</v>
          </cell>
          <cell r="G38">
            <v>6</v>
          </cell>
          <cell r="H38">
            <v>163221</v>
          </cell>
          <cell r="I38" t="str">
            <v>FA CLEARING - COMP E</v>
          </cell>
          <cell r="J38">
            <v>-41067.519999999997</v>
          </cell>
        </row>
        <row r="39">
          <cell r="A39">
            <v>6</v>
          </cell>
          <cell r="B39">
            <v>163102</v>
          </cell>
          <cell r="C39" t="str">
            <v>FURNITURE</v>
          </cell>
          <cell r="D39">
            <v>196124</v>
          </cell>
          <cell r="G39">
            <v>6</v>
          </cell>
          <cell r="H39">
            <v>163221</v>
          </cell>
          <cell r="I39" t="str">
            <v>FA CLEARING - COMP E</v>
          </cell>
          <cell r="J39">
            <v>-90810.4</v>
          </cell>
        </row>
        <row r="40">
          <cell r="A40">
            <v>6</v>
          </cell>
          <cell r="B40">
            <v>163102</v>
          </cell>
          <cell r="C40" t="str">
            <v>FURNITURE</v>
          </cell>
          <cell r="D40">
            <v>2690</v>
          </cell>
          <cell r="G40">
            <v>6</v>
          </cell>
          <cell r="H40">
            <v>163222</v>
          </cell>
          <cell r="I40" t="str">
            <v>COMP EQUIPMENT</v>
          </cell>
          <cell r="J40">
            <v>734874.05</v>
          </cell>
        </row>
        <row r="41">
          <cell r="A41">
            <v>6</v>
          </cell>
          <cell r="B41">
            <v>163102</v>
          </cell>
          <cell r="C41" t="str">
            <v>FURNITURE</v>
          </cell>
          <cell r="D41">
            <v>264915</v>
          </cell>
          <cell r="G41">
            <v>6</v>
          </cell>
          <cell r="H41">
            <v>163222</v>
          </cell>
          <cell r="I41" t="str">
            <v>COMP EQUIPMENT</v>
          </cell>
          <cell r="J41">
            <v>10706052.890000001</v>
          </cell>
        </row>
        <row r="42">
          <cell r="A42">
            <v>6</v>
          </cell>
          <cell r="B42">
            <v>163202</v>
          </cell>
          <cell r="C42" t="str">
            <v>CAP INVENTORY</v>
          </cell>
          <cell r="D42">
            <v>7404694</v>
          </cell>
          <cell r="G42">
            <v>6</v>
          </cell>
          <cell r="H42">
            <v>163222</v>
          </cell>
          <cell r="I42" t="str">
            <v>COMP EQUIPMENT</v>
          </cell>
          <cell r="J42">
            <v>610346</v>
          </cell>
        </row>
        <row r="43">
          <cell r="A43">
            <v>6</v>
          </cell>
          <cell r="B43">
            <v>163202</v>
          </cell>
          <cell r="C43" t="str">
            <v>CAP INVENTORY</v>
          </cell>
          <cell r="D43">
            <v>738052</v>
          </cell>
          <cell r="G43">
            <v>6</v>
          </cell>
          <cell r="H43">
            <v>163222</v>
          </cell>
          <cell r="I43" t="str">
            <v>COMP EQUIPMENT</v>
          </cell>
          <cell r="J43">
            <v>4435852</v>
          </cell>
        </row>
        <row r="44">
          <cell r="A44">
            <v>6</v>
          </cell>
          <cell r="B44">
            <v>163202</v>
          </cell>
          <cell r="C44" t="str">
            <v>CAP INVENTORY</v>
          </cell>
          <cell r="D44">
            <v>50559</v>
          </cell>
          <cell r="G44">
            <v>6</v>
          </cell>
          <cell r="H44">
            <v>163222</v>
          </cell>
          <cell r="I44" t="str">
            <v>COMP EQUIPMENT</v>
          </cell>
          <cell r="J44">
            <v>1139874.46</v>
          </cell>
        </row>
        <row r="45">
          <cell r="A45">
            <v>6</v>
          </cell>
          <cell r="B45">
            <v>163221</v>
          </cell>
          <cell r="C45" t="str">
            <v>FA CLEARING - COMP E</v>
          </cell>
          <cell r="D45">
            <v>-8923.84</v>
          </cell>
          <cell r="G45">
            <v>6</v>
          </cell>
          <cell r="H45">
            <v>163231</v>
          </cell>
          <cell r="I45" t="str">
            <v>FA CLEARING - EQUIPM</v>
          </cell>
          <cell r="J45">
            <v>0</v>
          </cell>
        </row>
        <row r="46">
          <cell r="A46">
            <v>6</v>
          </cell>
          <cell r="B46">
            <v>163221</v>
          </cell>
          <cell r="C46" t="str">
            <v>FA CLEARING - COMP E</v>
          </cell>
          <cell r="D46">
            <v>-19666.25</v>
          </cell>
          <cell r="G46">
            <v>6</v>
          </cell>
          <cell r="H46">
            <v>163231</v>
          </cell>
          <cell r="I46" t="str">
            <v>FA CLEARING - EQUIPM</v>
          </cell>
          <cell r="J46">
            <v>27359.37</v>
          </cell>
        </row>
        <row r="47">
          <cell r="A47">
            <v>6</v>
          </cell>
          <cell r="B47">
            <v>163222</v>
          </cell>
          <cell r="C47" t="str">
            <v>COMP EQUIPMENT</v>
          </cell>
          <cell r="D47">
            <v>159685.79999999999</v>
          </cell>
          <cell r="G47">
            <v>6</v>
          </cell>
          <cell r="H47">
            <v>163232</v>
          </cell>
          <cell r="I47" t="str">
            <v>EQUIPMENT</v>
          </cell>
          <cell r="J47">
            <v>17146648.75</v>
          </cell>
        </row>
        <row r="48">
          <cell r="A48">
            <v>6</v>
          </cell>
          <cell r="B48">
            <v>163222</v>
          </cell>
          <cell r="C48" t="str">
            <v>COMP EQUIPMENT</v>
          </cell>
          <cell r="D48">
            <v>2716080.38</v>
          </cell>
          <cell r="G48">
            <v>6</v>
          </cell>
          <cell r="H48">
            <v>163232</v>
          </cell>
          <cell r="I48" t="str">
            <v>EQUIPMENT</v>
          </cell>
          <cell r="J48">
            <v>1016061</v>
          </cell>
        </row>
        <row r="49">
          <cell r="A49">
            <v>6</v>
          </cell>
          <cell r="B49">
            <v>163222</v>
          </cell>
          <cell r="C49" t="str">
            <v>COMP EQUIPMENT</v>
          </cell>
          <cell r="D49">
            <v>198215</v>
          </cell>
          <cell r="G49">
            <v>6</v>
          </cell>
          <cell r="H49">
            <v>163232</v>
          </cell>
          <cell r="I49" t="str">
            <v>EQUIPMENT</v>
          </cell>
          <cell r="J49">
            <v>4914646</v>
          </cell>
        </row>
        <row r="50">
          <cell r="A50">
            <v>6</v>
          </cell>
          <cell r="B50">
            <v>163222</v>
          </cell>
          <cell r="C50" t="str">
            <v>COMP EQUIPMENT</v>
          </cell>
          <cell r="D50">
            <v>1469506</v>
          </cell>
          <cell r="G50">
            <v>6</v>
          </cell>
          <cell r="H50">
            <v>163232</v>
          </cell>
          <cell r="I50" t="str">
            <v>EQUIPMENT</v>
          </cell>
          <cell r="J50">
            <v>59582.75</v>
          </cell>
        </row>
        <row r="51">
          <cell r="A51">
            <v>6</v>
          </cell>
          <cell r="B51">
            <v>163222</v>
          </cell>
          <cell r="C51" t="str">
            <v>COMP EQUIPMENT</v>
          </cell>
          <cell r="D51">
            <v>237356.82</v>
          </cell>
          <cell r="G51">
            <v>6</v>
          </cell>
          <cell r="H51">
            <v>163241</v>
          </cell>
          <cell r="I51" t="str">
            <v>FA CLEARING - SOFTWA</v>
          </cell>
          <cell r="J51">
            <v>0</v>
          </cell>
        </row>
        <row r="52">
          <cell r="A52">
            <v>6</v>
          </cell>
          <cell r="B52">
            <v>163231</v>
          </cell>
          <cell r="C52" t="str">
            <v>FA CLEARING - EQUIPM</v>
          </cell>
          <cell r="D52">
            <v>0</v>
          </cell>
          <cell r="G52">
            <v>6</v>
          </cell>
          <cell r="H52">
            <v>163241</v>
          </cell>
          <cell r="I52" t="str">
            <v>FA CLEARING - SOFTWA</v>
          </cell>
          <cell r="J52">
            <v>54491.53</v>
          </cell>
        </row>
        <row r="53">
          <cell r="A53">
            <v>6</v>
          </cell>
          <cell r="B53">
            <v>163231</v>
          </cell>
          <cell r="C53" t="str">
            <v>FA CLEARING - EQUIPM</v>
          </cell>
          <cell r="D53">
            <v>5764.72</v>
          </cell>
          <cell r="G53">
            <v>6</v>
          </cell>
          <cell r="H53">
            <v>163242</v>
          </cell>
          <cell r="I53" t="str">
            <v>SOFTWARE</v>
          </cell>
          <cell r="J53">
            <v>1411552.54</v>
          </cell>
        </row>
        <row r="54">
          <cell r="A54">
            <v>6</v>
          </cell>
          <cell r="B54">
            <v>163232</v>
          </cell>
          <cell r="C54" t="str">
            <v>EQUIPMENT</v>
          </cell>
          <cell r="D54">
            <v>4248116.58</v>
          </cell>
          <cell r="G54">
            <v>6</v>
          </cell>
          <cell r="H54">
            <v>163242</v>
          </cell>
          <cell r="I54" t="str">
            <v>SOFTWARE</v>
          </cell>
          <cell r="J54">
            <v>9356</v>
          </cell>
        </row>
        <row r="55">
          <cell r="A55">
            <v>6</v>
          </cell>
          <cell r="B55">
            <v>163232</v>
          </cell>
          <cell r="C55" t="str">
            <v>EQUIPMENT</v>
          </cell>
          <cell r="D55">
            <v>326246</v>
          </cell>
          <cell r="G55">
            <v>6</v>
          </cell>
          <cell r="H55">
            <v>163242</v>
          </cell>
          <cell r="I55" t="str">
            <v>SOFTWARE</v>
          </cell>
          <cell r="J55">
            <v>1209936</v>
          </cell>
        </row>
        <row r="56">
          <cell r="A56">
            <v>6</v>
          </cell>
          <cell r="B56">
            <v>163232</v>
          </cell>
          <cell r="C56" t="str">
            <v>EQUIPMENT</v>
          </cell>
          <cell r="D56">
            <v>1666006</v>
          </cell>
          <cell r="G56">
            <v>6</v>
          </cell>
          <cell r="H56">
            <v>163242</v>
          </cell>
          <cell r="I56" t="str">
            <v>SOFTWARE</v>
          </cell>
          <cell r="J56">
            <v>269109.90999999997</v>
          </cell>
        </row>
        <row r="57">
          <cell r="A57">
            <v>6</v>
          </cell>
          <cell r="B57">
            <v>163232</v>
          </cell>
          <cell r="C57" t="str">
            <v>EQUIPMENT</v>
          </cell>
          <cell r="D57">
            <v>12115.24</v>
          </cell>
          <cell r="G57">
            <v>6</v>
          </cell>
          <cell r="H57">
            <v>163302</v>
          </cell>
          <cell r="I57" t="str">
            <v>VEHICLES</v>
          </cell>
          <cell r="J57">
            <v>0.11</v>
          </cell>
        </row>
        <row r="58">
          <cell r="A58">
            <v>6</v>
          </cell>
          <cell r="B58">
            <v>163241</v>
          </cell>
          <cell r="C58" t="str">
            <v>FA CLEARING - SOFTWA</v>
          </cell>
          <cell r="D58">
            <v>0</v>
          </cell>
          <cell r="G58">
            <v>6</v>
          </cell>
          <cell r="H58">
            <v>163302</v>
          </cell>
          <cell r="I58" t="str">
            <v>VEHICLES</v>
          </cell>
          <cell r="J58">
            <v>219325</v>
          </cell>
        </row>
        <row r="59">
          <cell r="A59">
            <v>6</v>
          </cell>
          <cell r="B59">
            <v>163241</v>
          </cell>
          <cell r="C59" t="str">
            <v>FA CLEARING - SOFTWA</v>
          </cell>
          <cell r="D59">
            <v>11617.76</v>
          </cell>
          <cell r="G59">
            <v>6</v>
          </cell>
          <cell r="H59">
            <v>165601</v>
          </cell>
          <cell r="I59" t="str">
            <v>FA CLEARING - LEASEH</v>
          </cell>
          <cell r="J59">
            <v>39614.39</v>
          </cell>
        </row>
        <row r="60">
          <cell r="A60">
            <v>6</v>
          </cell>
          <cell r="B60">
            <v>163242</v>
          </cell>
          <cell r="C60" t="str">
            <v>SOFTWARE</v>
          </cell>
          <cell r="D60">
            <v>355440.3</v>
          </cell>
          <cell r="G60">
            <v>6</v>
          </cell>
          <cell r="H60">
            <v>165602</v>
          </cell>
          <cell r="I60" t="str">
            <v>LEASEHOLD</v>
          </cell>
          <cell r="J60">
            <v>-40000</v>
          </cell>
        </row>
        <row r="61">
          <cell r="A61">
            <v>6</v>
          </cell>
          <cell r="B61">
            <v>163242</v>
          </cell>
          <cell r="C61" t="str">
            <v>SOFTWARE</v>
          </cell>
          <cell r="D61">
            <v>3112</v>
          </cell>
          <cell r="G61">
            <v>6</v>
          </cell>
          <cell r="H61">
            <v>165602</v>
          </cell>
          <cell r="I61" t="str">
            <v>LEASEHOLD</v>
          </cell>
          <cell r="J61">
            <v>7270663.2800000003</v>
          </cell>
        </row>
        <row r="62">
          <cell r="A62">
            <v>6</v>
          </cell>
          <cell r="B62">
            <v>163242</v>
          </cell>
          <cell r="C62" t="str">
            <v>SOFTWARE</v>
          </cell>
          <cell r="D62">
            <v>406437</v>
          </cell>
          <cell r="G62">
            <v>6</v>
          </cell>
          <cell r="H62">
            <v>165602</v>
          </cell>
          <cell r="I62" t="str">
            <v>LEASEHOLD</v>
          </cell>
          <cell r="J62">
            <v>89031.6</v>
          </cell>
        </row>
        <row r="63">
          <cell r="A63">
            <v>6</v>
          </cell>
          <cell r="B63">
            <v>163242</v>
          </cell>
          <cell r="C63" t="str">
            <v>SOFTWARE</v>
          </cell>
          <cell r="D63">
            <v>55371.25</v>
          </cell>
          <cell r="G63">
            <v>6</v>
          </cell>
          <cell r="H63">
            <v>165602</v>
          </cell>
          <cell r="I63" t="str">
            <v>LEASEHOLD</v>
          </cell>
          <cell r="J63">
            <v>1334545</v>
          </cell>
        </row>
        <row r="64">
          <cell r="A64">
            <v>6</v>
          </cell>
          <cell r="B64">
            <v>163302</v>
          </cell>
          <cell r="C64" t="str">
            <v>VEHICLES</v>
          </cell>
          <cell r="D64">
            <v>0</v>
          </cell>
          <cell r="G64">
            <v>6</v>
          </cell>
          <cell r="H64">
            <v>165602</v>
          </cell>
          <cell r="I64" t="str">
            <v>LEASEHOLD</v>
          </cell>
          <cell r="J64">
            <v>46482.22</v>
          </cell>
        </row>
        <row r="65">
          <cell r="A65">
            <v>6</v>
          </cell>
          <cell r="B65">
            <v>163302</v>
          </cell>
          <cell r="C65" t="str">
            <v>VEHICLES</v>
          </cell>
          <cell r="D65">
            <v>72609</v>
          </cell>
          <cell r="G65">
            <v>7</v>
          </cell>
          <cell r="H65">
            <v>173102</v>
          </cell>
          <cell r="I65" t="str">
            <v>ACC DEP - FURNITURE</v>
          </cell>
          <cell r="J65">
            <v>0</v>
          </cell>
        </row>
        <row r="66">
          <cell r="A66">
            <v>6</v>
          </cell>
          <cell r="B66">
            <v>165601</v>
          </cell>
          <cell r="C66" t="str">
            <v>FA CLEARING - LEASEH</v>
          </cell>
          <cell r="D66">
            <v>8568.98</v>
          </cell>
          <cell r="G66">
            <v>7</v>
          </cell>
          <cell r="H66">
            <v>173102</v>
          </cell>
          <cell r="I66" t="str">
            <v>ACC DEP - FURNITURE</v>
          </cell>
          <cell r="J66">
            <v>-332789.63</v>
          </cell>
        </row>
        <row r="67">
          <cell r="A67">
            <v>6</v>
          </cell>
          <cell r="B67">
            <v>165602</v>
          </cell>
          <cell r="C67" t="str">
            <v>LEASEHOLD</v>
          </cell>
          <cell r="D67">
            <v>-8652.39</v>
          </cell>
          <cell r="G67">
            <v>7</v>
          </cell>
          <cell r="H67">
            <v>173102</v>
          </cell>
          <cell r="I67" t="str">
            <v>ACC DEP - FURNITURE</v>
          </cell>
          <cell r="J67">
            <v>-9834.3700000000008</v>
          </cell>
        </row>
        <row r="68">
          <cell r="A68">
            <v>6</v>
          </cell>
          <cell r="B68">
            <v>165602</v>
          </cell>
          <cell r="C68" t="str">
            <v>LEASEHOLD</v>
          </cell>
          <cell r="D68">
            <v>1813355.28</v>
          </cell>
          <cell r="G68">
            <v>7</v>
          </cell>
          <cell r="H68">
            <v>173102</v>
          </cell>
          <cell r="I68" t="str">
            <v>ACC DEP - FURNITURE</v>
          </cell>
          <cell r="J68">
            <v>-8109</v>
          </cell>
        </row>
        <row r="69">
          <cell r="A69">
            <v>6</v>
          </cell>
          <cell r="B69">
            <v>165602</v>
          </cell>
          <cell r="C69" t="str">
            <v>LEASEHOLD</v>
          </cell>
          <cell r="D69">
            <v>23966.79</v>
          </cell>
          <cell r="G69">
            <v>7</v>
          </cell>
          <cell r="H69">
            <v>173102</v>
          </cell>
          <cell r="I69" t="str">
            <v>ACC DEP - FURNITURE</v>
          </cell>
          <cell r="J69">
            <v>-773620</v>
          </cell>
        </row>
        <row r="70">
          <cell r="A70">
            <v>6</v>
          </cell>
          <cell r="B70">
            <v>165602</v>
          </cell>
          <cell r="C70" t="str">
            <v>LEASEHOLD</v>
          </cell>
          <cell r="D70">
            <v>447108</v>
          </cell>
          <cell r="G70">
            <v>7</v>
          </cell>
          <cell r="H70">
            <v>173202</v>
          </cell>
          <cell r="I70" t="str">
            <v>ACC DEP - CAP INV</v>
          </cell>
          <cell r="J70">
            <v>-25147689.219999999</v>
          </cell>
        </row>
        <row r="71">
          <cell r="A71">
            <v>6</v>
          </cell>
          <cell r="B71">
            <v>165602</v>
          </cell>
          <cell r="C71" t="str">
            <v>LEASEHOLD</v>
          </cell>
          <cell r="D71">
            <v>9803.57</v>
          </cell>
          <cell r="G71">
            <v>7</v>
          </cell>
          <cell r="H71">
            <v>173202</v>
          </cell>
          <cell r="I71" t="str">
            <v>ACC DEP - CAP INV</v>
          </cell>
          <cell r="J71">
            <v>-2316398.04</v>
          </cell>
        </row>
        <row r="72">
          <cell r="A72">
            <v>7</v>
          </cell>
          <cell r="B72">
            <v>173102</v>
          </cell>
          <cell r="C72" t="str">
            <v>ACC DEP - FURNITURE</v>
          </cell>
          <cell r="D72">
            <v>-81712.83</v>
          </cell>
          <cell r="G72">
            <v>7</v>
          </cell>
          <cell r="H72">
            <v>173202</v>
          </cell>
          <cell r="I72" t="str">
            <v>ACC DEP - CAP INV</v>
          </cell>
          <cell r="J72">
            <v>-145888</v>
          </cell>
        </row>
        <row r="73">
          <cell r="A73">
            <v>7</v>
          </cell>
          <cell r="B73">
            <v>173102</v>
          </cell>
          <cell r="C73" t="str">
            <v>ACC DEP - FURNITURE</v>
          </cell>
          <cell r="D73">
            <v>-3420.67</v>
          </cell>
          <cell r="G73">
            <v>7</v>
          </cell>
          <cell r="H73">
            <v>173222</v>
          </cell>
          <cell r="I73" t="str">
            <v>ACC DEP - COMP EQUIP</v>
          </cell>
          <cell r="J73">
            <v>-8558675.4900000002</v>
          </cell>
        </row>
        <row r="74">
          <cell r="A74">
            <v>7</v>
          </cell>
          <cell r="B74">
            <v>173102</v>
          </cell>
          <cell r="C74" t="str">
            <v>ACC DEP - FURNITURE</v>
          </cell>
          <cell r="D74">
            <v>-2690</v>
          </cell>
          <cell r="G74">
            <v>7</v>
          </cell>
          <cell r="H74">
            <v>173222</v>
          </cell>
          <cell r="I74" t="str">
            <v>ACC DEP - COMP EQUIP</v>
          </cell>
          <cell r="J74">
            <v>6220418.9000000004</v>
          </cell>
        </row>
        <row r="75">
          <cell r="A75">
            <v>7</v>
          </cell>
          <cell r="B75">
            <v>173102</v>
          </cell>
          <cell r="C75" t="str">
            <v>ACC DEP - FURNITURE</v>
          </cell>
          <cell r="D75">
            <v>-260817</v>
          </cell>
          <cell r="G75">
            <v>7</v>
          </cell>
          <cell r="H75">
            <v>173222</v>
          </cell>
          <cell r="I75" t="str">
            <v>ACC DEP - COMP EQUIP</v>
          </cell>
          <cell r="J75">
            <v>-6220418.9000000004</v>
          </cell>
        </row>
        <row r="76">
          <cell r="A76">
            <v>7</v>
          </cell>
          <cell r="B76">
            <v>173202</v>
          </cell>
          <cell r="C76" t="str">
            <v>ACC DEP - CAP INV</v>
          </cell>
          <cell r="D76">
            <v>-6291665.1100000003</v>
          </cell>
          <cell r="G76">
            <v>7</v>
          </cell>
          <cell r="H76">
            <v>173222</v>
          </cell>
          <cell r="I76" t="str">
            <v>ACC DEP - COMP EQUIP</v>
          </cell>
          <cell r="J76">
            <v>-610346.35</v>
          </cell>
        </row>
        <row r="77">
          <cell r="A77">
            <v>7</v>
          </cell>
          <cell r="B77">
            <v>173202</v>
          </cell>
          <cell r="C77" t="str">
            <v>ACC DEP - CAP INV</v>
          </cell>
          <cell r="D77">
            <v>-738052</v>
          </cell>
          <cell r="G77">
            <v>7</v>
          </cell>
          <cell r="H77">
            <v>173222</v>
          </cell>
          <cell r="I77" t="str">
            <v>ACC DEP - COMP EQUIP</v>
          </cell>
          <cell r="J77">
            <v>-4435852</v>
          </cell>
        </row>
        <row r="78">
          <cell r="A78">
            <v>7</v>
          </cell>
          <cell r="B78">
            <v>173202</v>
          </cell>
          <cell r="C78" t="str">
            <v>ACC DEP - CAP INV</v>
          </cell>
          <cell r="D78">
            <v>-50559</v>
          </cell>
          <cell r="G78">
            <v>7</v>
          </cell>
          <cell r="H78">
            <v>173222</v>
          </cell>
          <cell r="I78" t="str">
            <v>ACC DEP - COMP EQUIP</v>
          </cell>
          <cell r="J78">
            <v>-240094.88</v>
          </cell>
        </row>
        <row r="79">
          <cell r="A79">
            <v>7</v>
          </cell>
          <cell r="B79">
            <v>173222</v>
          </cell>
          <cell r="C79" t="str">
            <v>ACC DEP - COMP EQUIP</v>
          </cell>
          <cell r="D79">
            <v>-2229594.4700000002</v>
          </cell>
          <cell r="G79">
            <v>7</v>
          </cell>
          <cell r="H79">
            <v>173232</v>
          </cell>
          <cell r="I79" t="str">
            <v>ACC DEP - EQUIPMENT</v>
          </cell>
          <cell r="J79">
            <v>-14070134.810000001</v>
          </cell>
        </row>
        <row r="80">
          <cell r="A80">
            <v>7</v>
          </cell>
          <cell r="B80">
            <v>173222</v>
          </cell>
          <cell r="C80" t="str">
            <v>ACC DEP - COMP EQUIP</v>
          </cell>
          <cell r="D80">
            <v>-198215</v>
          </cell>
          <cell r="G80">
            <v>7</v>
          </cell>
          <cell r="H80">
            <v>173232</v>
          </cell>
          <cell r="I80" t="str">
            <v>ACC DEP - EQUIPMENT</v>
          </cell>
          <cell r="J80">
            <v>-8038.5</v>
          </cell>
        </row>
        <row r="81">
          <cell r="A81">
            <v>7</v>
          </cell>
          <cell r="B81">
            <v>173222</v>
          </cell>
          <cell r="C81" t="str">
            <v>ACC DEP - COMP EQUIP</v>
          </cell>
          <cell r="D81">
            <v>-1469506</v>
          </cell>
          <cell r="G81">
            <v>7</v>
          </cell>
          <cell r="H81">
            <v>173232</v>
          </cell>
          <cell r="I81" t="str">
            <v>ACC DEP - EQUIPMENT</v>
          </cell>
          <cell r="J81">
            <v>-1015894.68</v>
          </cell>
        </row>
        <row r="82">
          <cell r="A82">
            <v>7</v>
          </cell>
          <cell r="B82">
            <v>173222</v>
          </cell>
          <cell r="C82" t="str">
            <v>ACC DEP - COMP EQUIP</v>
          </cell>
          <cell r="D82">
            <v>-50036.7</v>
          </cell>
          <cell r="G82">
            <v>7</v>
          </cell>
          <cell r="H82">
            <v>173232</v>
          </cell>
          <cell r="I82" t="str">
            <v>ACC DEP - EQUIPMENT</v>
          </cell>
          <cell r="J82">
            <v>-4906608</v>
          </cell>
        </row>
        <row r="83">
          <cell r="A83">
            <v>7</v>
          </cell>
          <cell r="B83">
            <v>173232</v>
          </cell>
          <cell r="C83" t="str">
            <v>ACC DEP - EQUIPMENT</v>
          </cell>
          <cell r="D83">
            <v>-3511013.35</v>
          </cell>
          <cell r="G83">
            <v>7</v>
          </cell>
          <cell r="H83">
            <v>173232</v>
          </cell>
          <cell r="I83" t="str">
            <v>ACC DEP - EQUIPMENT</v>
          </cell>
          <cell r="J83">
            <v>-14895.67</v>
          </cell>
        </row>
        <row r="84">
          <cell r="A84">
            <v>7</v>
          </cell>
          <cell r="B84">
            <v>173232</v>
          </cell>
          <cell r="C84" t="str">
            <v>ACC DEP - EQUIPMENT</v>
          </cell>
          <cell r="D84">
            <v>-2450</v>
          </cell>
          <cell r="G84">
            <v>7</v>
          </cell>
          <cell r="H84">
            <v>173242</v>
          </cell>
          <cell r="I84" t="str">
            <v>ACC DEP - SOFTWARE</v>
          </cell>
          <cell r="J84">
            <v>-1025904.42</v>
          </cell>
        </row>
        <row r="85">
          <cell r="A85">
            <v>7</v>
          </cell>
          <cell r="B85">
            <v>173232</v>
          </cell>
          <cell r="C85" t="str">
            <v>ACC DEP - EQUIPMENT</v>
          </cell>
          <cell r="D85">
            <v>-326200</v>
          </cell>
          <cell r="G85">
            <v>7</v>
          </cell>
          <cell r="H85">
            <v>173242</v>
          </cell>
          <cell r="I85" t="str">
            <v>ACC DEP - SOFTWARE</v>
          </cell>
          <cell r="J85">
            <v>-9356</v>
          </cell>
        </row>
        <row r="86">
          <cell r="A86">
            <v>7</v>
          </cell>
          <cell r="B86">
            <v>173232</v>
          </cell>
          <cell r="C86" t="str">
            <v>ACC DEP - EQUIPMENT</v>
          </cell>
          <cell r="D86">
            <v>-1663556</v>
          </cell>
          <cell r="G86">
            <v>7</v>
          </cell>
          <cell r="H86">
            <v>173242</v>
          </cell>
          <cell r="I86" t="str">
            <v>ACC DEP - SOFTWARE</v>
          </cell>
          <cell r="J86">
            <v>-1209936</v>
          </cell>
        </row>
        <row r="87">
          <cell r="A87">
            <v>7</v>
          </cell>
          <cell r="B87">
            <v>173232</v>
          </cell>
          <cell r="C87" t="str">
            <v>ACC DEP - EQUIPMENT</v>
          </cell>
          <cell r="D87">
            <v>-3028.81</v>
          </cell>
          <cell r="G87">
            <v>7</v>
          </cell>
          <cell r="H87">
            <v>173242</v>
          </cell>
          <cell r="I87" t="str">
            <v>ACC DEP - SOFTWARE</v>
          </cell>
          <cell r="J87">
            <v>-50074.080000000002</v>
          </cell>
        </row>
        <row r="88">
          <cell r="A88">
            <v>7</v>
          </cell>
          <cell r="B88">
            <v>173242</v>
          </cell>
          <cell r="C88" t="str">
            <v>ACC DEP - SOFTWARE</v>
          </cell>
          <cell r="D88">
            <v>-263165.90999999997</v>
          </cell>
          <cell r="G88">
            <v>7</v>
          </cell>
          <cell r="H88">
            <v>173302</v>
          </cell>
          <cell r="I88" t="str">
            <v>ACC DEP - VEHICLES</v>
          </cell>
          <cell r="J88">
            <v>0.11</v>
          </cell>
        </row>
        <row r="89">
          <cell r="A89">
            <v>7</v>
          </cell>
          <cell r="B89">
            <v>173242</v>
          </cell>
          <cell r="C89" t="str">
            <v>ACC DEP - SOFTWARE</v>
          </cell>
          <cell r="D89">
            <v>-3112</v>
          </cell>
          <cell r="G89">
            <v>7</v>
          </cell>
          <cell r="H89">
            <v>173302</v>
          </cell>
          <cell r="I89" t="str">
            <v>ACC DEP - VEHICLES</v>
          </cell>
          <cell r="J89">
            <v>-219325</v>
          </cell>
        </row>
        <row r="90">
          <cell r="A90">
            <v>7</v>
          </cell>
          <cell r="B90">
            <v>173242</v>
          </cell>
          <cell r="C90" t="str">
            <v>ACC DEP - SOFTWARE</v>
          </cell>
          <cell r="D90">
            <v>-406437</v>
          </cell>
          <cell r="G90">
            <v>7</v>
          </cell>
          <cell r="H90">
            <v>175602</v>
          </cell>
          <cell r="I90" t="str">
            <v>ACC DEP - LEASEHOLD</v>
          </cell>
          <cell r="J90">
            <v>-4686995.09</v>
          </cell>
        </row>
        <row r="91">
          <cell r="A91">
            <v>7</v>
          </cell>
          <cell r="B91">
            <v>173242</v>
          </cell>
          <cell r="C91" t="str">
            <v>ACC DEP - SOFTWARE</v>
          </cell>
          <cell r="D91">
            <v>-10267.51</v>
          </cell>
          <cell r="G91">
            <v>7</v>
          </cell>
          <cell r="H91">
            <v>175602</v>
          </cell>
          <cell r="I91" t="str">
            <v>ACC DEP - LEASEHOLD</v>
          </cell>
          <cell r="J91">
            <v>-64322.89</v>
          </cell>
        </row>
        <row r="92">
          <cell r="A92">
            <v>7</v>
          </cell>
          <cell r="B92">
            <v>173302</v>
          </cell>
          <cell r="C92" t="str">
            <v>ACC DEP - VEHICLES</v>
          </cell>
          <cell r="D92">
            <v>0</v>
          </cell>
          <cell r="G92">
            <v>7</v>
          </cell>
          <cell r="H92">
            <v>175602</v>
          </cell>
          <cell r="I92" t="str">
            <v>ACC DEP - LEASEHOLD</v>
          </cell>
          <cell r="J92">
            <v>-1334545</v>
          </cell>
        </row>
        <row r="93">
          <cell r="A93">
            <v>7</v>
          </cell>
          <cell r="B93">
            <v>173302</v>
          </cell>
          <cell r="C93" t="str">
            <v>ACC DEP - VEHICLES</v>
          </cell>
          <cell r="D93">
            <v>-72609</v>
          </cell>
          <cell r="G93">
            <v>7</v>
          </cell>
          <cell r="H93">
            <v>175602</v>
          </cell>
          <cell r="I93" t="str">
            <v>ACC DEP - LEASEHOLD</v>
          </cell>
          <cell r="J93">
            <v>-8517.67</v>
          </cell>
        </row>
        <row r="94">
          <cell r="A94">
            <v>7</v>
          </cell>
          <cell r="B94">
            <v>175602</v>
          </cell>
          <cell r="C94" t="str">
            <v>ACC DEP - LEASEHOLD</v>
          </cell>
          <cell r="D94">
            <v>-1188237.17</v>
          </cell>
          <cell r="G94">
            <v>8</v>
          </cell>
          <cell r="H94">
            <v>188101</v>
          </cell>
          <cell r="I94" t="str">
            <v>LONG TERM DEPOSITS -</v>
          </cell>
          <cell r="J94">
            <v>1761231.24</v>
          </cell>
        </row>
        <row r="95">
          <cell r="A95">
            <v>7</v>
          </cell>
          <cell r="B95">
            <v>175602</v>
          </cell>
          <cell r="C95" t="str">
            <v>ACC DEP - LEASEHOLD</v>
          </cell>
          <cell r="D95">
            <v>-18190.150000000001</v>
          </cell>
          <cell r="G95">
            <v>8</v>
          </cell>
          <cell r="H95">
            <v>188103</v>
          </cell>
          <cell r="I95" t="str">
            <v>LONG TERM DEPOSITS -</v>
          </cell>
          <cell r="J95">
            <v>-8100</v>
          </cell>
        </row>
        <row r="96">
          <cell r="A96">
            <v>7</v>
          </cell>
          <cell r="B96">
            <v>175602</v>
          </cell>
          <cell r="C96" t="str">
            <v>ACC DEP - LEASEHOLD</v>
          </cell>
          <cell r="D96">
            <v>-447108</v>
          </cell>
          <cell r="G96">
            <v>9</v>
          </cell>
          <cell r="H96">
            <v>210101</v>
          </cell>
          <cell r="I96" t="str">
            <v>A/P VENDORS</v>
          </cell>
          <cell r="J96">
            <v>615506.56000000006</v>
          </cell>
        </row>
        <row r="97">
          <cell r="A97">
            <v>7</v>
          </cell>
          <cell r="B97">
            <v>175602</v>
          </cell>
          <cell r="C97" t="str">
            <v>ACC DEP - LEASEHOLD</v>
          </cell>
          <cell r="D97">
            <v>-1792.07</v>
          </cell>
          <cell r="G97">
            <v>9</v>
          </cell>
          <cell r="H97">
            <v>210103</v>
          </cell>
          <cell r="I97" t="str">
            <v>A/P UNVOUCHERED LIAB</v>
          </cell>
          <cell r="J97">
            <v>-1054603.5</v>
          </cell>
        </row>
        <row r="98">
          <cell r="A98">
            <v>8</v>
          </cell>
          <cell r="B98">
            <v>188101</v>
          </cell>
          <cell r="C98" t="str">
            <v>LONG TERM DEPOSITS -</v>
          </cell>
          <cell r="D98">
            <v>447632.28</v>
          </cell>
          <cell r="G98">
            <v>10</v>
          </cell>
          <cell r="H98">
            <v>210201</v>
          </cell>
          <cell r="I98" t="str">
            <v>W/H PAYABLE - PAYROL</v>
          </cell>
          <cell r="J98">
            <v>-641315.01</v>
          </cell>
        </row>
        <row r="99">
          <cell r="A99">
            <v>8</v>
          </cell>
          <cell r="B99">
            <v>188103</v>
          </cell>
          <cell r="C99" t="str">
            <v>LONG TERM DEPOSITS -</v>
          </cell>
          <cell r="D99">
            <v>-1632.75</v>
          </cell>
          <cell r="G99">
            <v>10</v>
          </cell>
          <cell r="H99">
            <v>210204</v>
          </cell>
          <cell r="I99" t="str">
            <v>W/H PAYABLE - STOCK</v>
          </cell>
          <cell r="J99">
            <v>-0.23</v>
          </cell>
        </row>
        <row r="100">
          <cell r="A100">
            <v>9</v>
          </cell>
          <cell r="B100">
            <v>210101</v>
          </cell>
          <cell r="C100" t="str">
            <v>A/P VENDORS</v>
          </cell>
          <cell r="D100">
            <v>142577.60000000001</v>
          </cell>
          <cell r="G100">
            <v>10</v>
          </cell>
          <cell r="H100">
            <v>210211</v>
          </cell>
          <cell r="I100" t="str">
            <v>W/H PAYABLE - SOCIAL</v>
          </cell>
          <cell r="J100">
            <v>-210059</v>
          </cell>
        </row>
        <row r="101">
          <cell r="A101">
            <v>9</v>
          </cell>
          <cell r="B101">
            <v>210103</v>
          </cell>
          <cell r="C101" t="str">
            <v>A/P UNVOUCHERED LIAB</v>
          </cell>
          <cell r="D101">
            <v>-232978.09</v>
          </cell>
          <cell r="G101">
            <v>10</v>
          </cell>
          <cell r="H101">
            <v>210216</v>
          </cell>
          <cell r="I101" t="str">
            <v>W/H PAYABLE - PENSIO</v>
          </cell>
          <cell r="J101">
            <v>-334885</v>
          </cell>
        </row>
        <row r="102">
          <cell r="A102">
            <v>9</v>
          </cell>
          <cell r="B102">
            <v>210105</v>
          </cell>
          <cell r="C102" t="str">
            <v>A/P CAPITAL</v>
          </cell>
          <cell r="D102">
            <v>-0.01</v>
          </cell>
          <cell r="G102">
            <v>10</v>
          </cell>
          <cell r="H102">
            <v>210217</v>
          </cell>
          <cell r="I102" t="str">
            <v>W/H PAYABLE - INSURA</v>
          </cell>
          <cell r="J102">
            <v>-437187</v>
          </cell>
        </row>
        <row r="103">
          <cell r="A103">
            <v>10</v>
          </cell>
          <cell r="B103">
            <v>210201</v>
          </cell>
          <cell r="C103" t="str">
            <v>W/H PAYABLE - PAYROL</v>
          </cell>
          <cell r="D103">
            <v>43031.08</v>
          </cell>
          <cell r="G103">
            <v>10</v>
          </cell>
          <cell r="H103">
            <v>210301</v>
          </cell>
          <cell r="I103" t="str">
            <v>SALES TAX PAYABLE</v>
          </cell>
          <cell r="J103">
            <v>6.78</v>
          </cell>
        </row>
        <row r="104">
          <cell r="A104">
            <v>10</v>
          </cell>
          <cell r="B104">
            <v>210204</v>
          </cell>
          <cell r="C104" t="str">
            <v>W/H PAYABLE - STOCK</v>
          </cell>
          <cell r="D104">
            <v>1074.67</v>
          </cell>
          <cell r="G104">
            <v>10</v>
          </cell>
          <cell r="H104">
            <v>210305</v>
          </cell>
          <cell r="I104" t="str">
            <v>HST TAX PAYABLE</v>
          </cell>
          <cell r="J104">
            <v>6097.57</v>
          </cell>
        </row>
        <row r="105">
          <cell r="A105">
            <v>10</v>
          </cell>
          <cell r="B105">
            <v>210211</v>
          </cell>
          <cell r="C105" t="str">
            <v>W/H PAYABLE - SOCIAL</v>
          </cell>
          <cell r="D105">
            <v>-49261.57</v>
          </cell>
          <cell r="G105">
            <v>10</v>
          </cell>
          <cell r="H105">
            <v>210501</v>
          </cell>
          <cell r="I105" t="str">
            <v>VAT CLEARING ACCOUNT</v>
          </cell>
          <cell r="J105">
            <v>133865.46</v>
          </cell>
        </row>
        <row r="106">
          <cell r="A106">
            <v>10</v>
          </cell>
          <cell r="B106">
            <v>210216</v>
          </cell>
          <cell r="C106" t="str">
            <v>W/H PAYABLE - PENSIO</v>
          </cell>
          <cell r="D106">
            <v>-70142.429999999993</v>
          </cell>
          <cell r="G106">
            <v>10</v>
          </cell>
          <cell r="H106">
            <v>210502</v>
          </cell>
          <cell r="I106" t="str">
            <v>VAT PAYABLE 1</v>
          </cell>
          <cell r="J106">
            <v>-26723.46</v>
          </cell>
        </row>
        <row r="107">
          <cell r="A107">
            <v>10</v>
          </cell>
          <cell r="B107">
            <v>210217</v>
          </cell>
          <cell r="C107" t="str">
            <v>W/H PAYABLE - INSURA</v>
          </cell>
          <cell r="D107">
            <v>-87149.62</v>
          </cell>
          <cell r="G107">
            <v>4</v>
          </cell>
          <cell r="H107">
            <v>229201</v>
          </cell>
          <cell r="I107" t="str">
            <v>I/C PAYABLE - ADVANC</v>
          </cell>
          <cell r="J107">
            <v>348400</v>
          </cell>
        </row>
        <row r="108">
          <cell r="A108">
            <v>10</v>
          </cell>
          <cell r="B108">
            <v>210301</v>
          </cell>
          <cell r="C108" t="str">
            <v>SALES TAX PAYABLE</v>
          </cell>
          <cell r="D108">
            <v>101.96</v>
          </cell>
          <cell r="G108">
            <v>4</v>
          </cell>
          <cell r="H108">
            <v>229202</v>
          </cell>
          <cell r="I108" t="str">
            <v>I/C PAYABLE - MISCEL</v>
          </cell>
          <cell r="J108">
            <v>-143.43</v>
          </cell>
        </row>
        <row r="109">
          <cell r="A109">
            <v>10</v>
          </cell>
          <cell r="B109">
            <v>210305</v>
          </cell>
          <cell r="C109" t="str">
            <v>HST TAX PAYABLE</v>
          </cell>
          <cell r="D109">
            <v>1324.98</v>
          </cell>
          <cell r="G109">
            <v>4</v>
          </cell>
          <cell r="H109">
            <v>229202</v>
          </cell>
          <cell r="I109" t="str">
            <v>I/C PAYABLE - MISCEL</v>
          </cell>
          <cell r="J109">
            <v>-4163829.99</v>
          </cell>
        </row>
        <row r="110">
          <cell r="A110">
            <v>10</v>
          </cell>
          <cell r="B110">
            <v>210501</v>
          </cell>
          <cell r="C110" t="str">
            <v>VAT CLEARING ACCOUNT</v>
          </cell>
          <cell r="D110">
            <v>31339.14</v>
          </cell>
          <cell r="G110">
            <v>4</v>
          </cell>
          <cell r="H110">
            <v>229202</v>
          </cell>
          <cell r="I110" t="str">
            <v>I/C PAYABLE - MISCEL</v>
          </cell>
          <cell r="J110">
            <v>3159577.43</v>
          </cell>
        </row>
        <row r="111">
          <cell r="A111">
            <v>10</v>
          </cell>
          <cell r="B111">
            <v>210502</v>
          </cell>
          <cell r="C111" t="str">
            <v>VAT PAYABLE 1</v>
          </cell>
          <cell r="D111">
            <v>-5983.2</v>
          </cell>
          <cell r="G111">
            <v>10</v>
          </cell>
          <cell r="H111">
            <v>230101</v>
          </cell>
          <cell r="I111" t="str">
            <v>ACCRUALS - PAYROLL</v>
          </cell>
          <cell r="J111">
            <v>0.01</v>
          </cell>
        </row>
        <row r="112">
          <cell r="A112">
            <v>4</v>
          </cell>
          <cell r="B112">
            <v>229201</v>
          </cell>
          <cell r="C112" t="str">
            <v>I/C PAYABLE - ADVANC</v>
          </cell>
          <cell r="D112">
            <v>0</v>
          </cell>
          <cell r="G112">
            <v>10</v>
          </cell>
          <cell r="H112">
            <v>230103</v>
          </cell>
          <cell r="I112" t="str">
            <v>ACCRUALS - BONUSES</v>
          </cell>
          <cell r="J112">
            <v>-211131.5</v>
          </cell>
        </row>
        <row r="113">
          <cell r="A113">
            <v>4</v>
          </cell>
          <cell r="B113">
            <v>229202</v>
          </cell>
          <cell r="C113" t="str">
            <v>I/C PAYABLE - MISCEL</v>
          </cell>
          <cell r="D113">
            <v>0</v>
          </cell>
          <cell r="G113">
            <v>10</v>
          </cell>
          <cell r="H113">
            <v>230104</v>
          </cell>
          <cell r="I113" t="str">
            <v>ACCRUALS - HOLIDAY /</v>
          </cell>
          <cell r="J113">
            <v>-676000</v>
          </cell>
        </row>
        <row r="114">
          <cell r="A114">
            <v>4</v>
          </cell>
          <cell r="B114">
            <v>229202</v>
          </cell>
          <cell r="C114" t="str">
            <v>I/C PAYABLE - MISCEL</v>
          </cell>
          <cell r="D114">
            <v>0</v>
          </cell>
          <cell r="G114">
            <v>101</v>
          </cell>
          <cell r="H114">
            <v>230131</v>
          </cell>
          <cell r="I114" t="str">
            <v>ACCRUALS - PENSION 1</v>
          </cell>
          <cell r="J114">
            <v>-1267337</v>
          </cell>
        </row>
        <row r="115">
          <cell r="A115">
            <v>10</v>
          </cell>
          <cell r="B115">
            <v>230101</v>
          </cell>
          <cell r="C115" t="str">
            <v>ACCRUALS - PAYROLL</v>
          </cell>
          <cell r="D115">
            <v>-191066.93</v>
          </cell>
          <cell r="G115">
            <v>10</v>
          </cell>
          <cell r="H115">
            <v>230199</v>
          </cell>
          <cell r="I115" t="str">
            <v>ACCRUALS - MISCELLAN</v>
          </cell>
          <cell r="J115">
            <v>-628500.55000000005</v>
          </cell>
        </row>
        <row r="116">
          <cell r="A116">
            <v>10</v>
          </cell>
          <cell r="B116">
            <v>230101</v>
          </cell>
          <cell r="C116" t="str">
            <v>ACCRUALS - PAYROLL</v>
          </cell>
          <cell r="D116">
            <v>-510.72</v>
          </cell>
          <cell r="G116">
            <v>10</v>
          </cell>
          <cell r="H116">
            <v>230199</v>
          </cell>
          <cell r="I116" t="str">
            <v>ACCRUALS - MISCELLAN</v>
          </cell>
          <cell r="J116">
            <v>0</v>
          </cell>
        </row>
        <row r="117">
          <cell r="A117">
            <v>10</v>
          </cell>
          <cell r="B117">
            <v>230103</v>
          </cell>
          <cell r="C117" t="str">
            <v>ACCRUALS - BONUSES</v>
          </cell>
          <cell r="D117">
            <v>143448.54</v>
          </cell>
          <cell r="G117">
            <v>11</v>
          </cell>
          <cell r="H117">
            <v>301101</v>
          </cell>
          <cell r="I117" t="str">
            <v>CAPITAL STOCK - COMM</v>
          </cell>
          <cell r="J117">
            <v>-7873389</v>
          </cell>
        </row>
        <row r="118">
          <cell r="A118">
            <v>10</v>
          </cell>
          <cell r="B118">
            <v>230103</v>
          </cell>
          <cell r="C118" t="str">
            <v>ACCRUALS - BONUSES</v>
          </cell>
          <cell r="D118">
            <v>-192455.81</v>
          </cell>
          <cell r="G118">
            <v>12</v>
          </cell>
          <cell r="H118">
            <v>310101</v>
          </cell>
          <cell r="I118" t="str">
            <v>SHARE PREMIUM</v>
          </cell>
          <cell r="J118">
            <v>-89905</v>
          </cell>
        </row>
        <row r="119">
          <cell r="A119">
            <v>10</v>
          </cell>
          <cell r="B119">
            <v>230104</v>
          </cell>
          <cell r="C119" t="str">
            <v>ACCRUALS - HOLIDAY /</v>
          </cell>
          <cell r="D119">
            <v>270540.25</v>
          </cell>
          <cell r="G119">
            <v>13</v>
          </cell>
          <cell r="H119">
            <v>350601</v>
          </cell>
          <cell r="I119" t="str">
            <v>RETAINED EARNINGS -</v>
          </cell>
          <cell r="J119">
            <v>-10418973.130000001</v>
          </cell>
        </row>
        <row r="120">
          <cell r="A120">
            <v>10</v>
          </cell>
          <cell r="B120">
            <v>230104</v>
          </cell>
          <cell r="C120" t="str">
            <v>ACCRUALS - HOLIDAY /</v>
          </cell>
          <cell r="D120">
            <v>-445924.23</v>
          </cell>
          <cell r="G120">
            <v>13</v>
          </cell>
          <cell r="H120">
            <v>355102</v>
          </cell>
          <cell r="I120" t="str">
            <v>RETAINED EARNINGS -</v>
          </cell>
          <cell r="J120">
            <v>-6766095.3600000003</v>
          </cell>
        </row>
        <row r="121">
          <cell r="A121">
            <v>101</v>
          </cell>
          <cell r="B121">
            <v>230131</v>
          </cell>
          <cell r="C121" t="str">
            <v>ACCRUALS - PENSION 1</v>
          </cell>
          <cell r="D121">
            <v>40532.6</v>
          </cell>
          <cell r="G121">
            <v>13</v>
          </cell>
          <cell r="H121">
            <v>361101</v>
          </cell>
          <cell r="I121" t="str">
            <v>CUMULATIVE TRANSLATI</v>
          </cell>
          <cell r="J121">
            <v>-307219.21000000002</v>
          </cell>
        </row>
        <row r="122">
          <cell r="A122">
            <v>101</v>
          </cell>
          <cell r="B122">
            <v>230131</v>
          </cell>
          <cell r="C122" t="str">
            <v>ACCRUALS - PENSION 1</v>
          </cell>
          <cell r="D122">
            <v>-335574.74</v>
          </cell>
          <cell r="G122">
            <v>40</v>
          </cell>
          <cell r="H122">
            <v>410911</v>
          </cell>
          <cell r="I122" t="str">
            <v>EXCHANGE RATE DIFFER</v>
          </cell>
          <cell r="J122">
            <v>-31860.71</v>
          </cell>
        </row>
        <row r="123">
          <cell r="A123">
            <v>10</v>
          </cell>
          <cell r="B123">
            <v>230199</v>
          </cell>
          <cell r="C123" t="str">
            <v>ACCRUALS - MISCELLAN</v>
          </cell>
          <cell r="D123">
            <v>55845.79</v>
          </cell>
          <cell r="G123">
            <v>31</v>
          </cell>
          <cell r="H123">
            <v>601001</v>
          </cell>
          <cell r="I123" t="str">
            <v>SALARIES</v>
          </cell>
          <cell r="J123">
            <v>1300884</v>
          </cell>
        </row>
        <row r="124">
          <cell r="A124">
            <v>10</v>
          </cell>
          <cell r="B124">
            <v>230199</v>
          </cell>
          <cell r="C124" t="str">
            <v>ACCRUALS - MISCELLAN</v>
          </cell>
          <cell r="D124">
            <v>-200412.65</v>
          </cell>
          <cell r="G124">
            <v>31</v>
          </cell>
          <cell r="H124">
            <v>601001</v>
          </cell>
          <cell r="I124" t="str">
            <v>SALARIES</v>
          </cell>
          <cell r="J124">
            <v>1180516</v>
          </cell>
        </row>
        <row r="125">
          <cell r="A125">
            <v>11</v>
          </cell>
          <cell r="B125">
            <v>301101</v>
          </cell>
          <cell r="C125" t="str">
            <v>CAPITAL STOCK - COMM</v>
          </cell>
          <cell r="D125">
            <v>-2345623.23</v>
          </cell>
          <cell r="G125">
            <v>31</v>
          </cell>
          <cell r="H125">
            <v>601001</v>
          </cell>
          <cell r="I125" t="str">
            <v>SALARIES</v>
          </cell>
          <cell r="J125">
            <v>55607</v>
          </cell>
        </row>
        <row r="126">
          <cell r="A126">
            <v>12</v>
          </cell>
          <cell r="B126">
            <v>310101</v>
          </cell>
          <cell r="C126" t="str">
            <v>SHARE PREMIUM</v>
          </cell>
          <cell r="D126">
            <v>-23140.06</v>
          </cell>
          <cell r="G126">
            <v>31</v>
          </cell>
          <cell r="H126">
            <v>601001</v>
          </cell>
          <cell r="I126" t="str">
            <v>SALARIES</v>
          </cell>
          <cell r="J126">
            <v>113169</v>
          </cell>
        </row>
        <row r="127">
          <cell r="A127">
            <v>13</v>
          </cell>
          <cell r="B127">
            <v>350601</v>
          </cell>
          <cell r="C127" t="str">
            <v>RETAINED EARNINGS -</v>
          </cell>
          <cell r="D127">
            <v>-3788479.96</v>
          </cell>
          <cell r="G127">
            <v>31</v>
          </cell>
          <cell r="H127">
            <v>601001</v>
          </cell>
          <cell r="I127" t="str">
            <v>SALARIES</v>
          </cell>
          <cell r="J127">
            <v>208681</v>
          </cell>
        </row>
        <row r="128">
          <cell r="A128">
            <v>13</v>
          </cell>
          <cell r="B128">
            <v>355102</v>
          </cell>
          <cell r="C128" t="str">
            <v>RETAINED EARNINGS -</v>
          </cell>
          <cell r="D128">
            <v>0</v>
          </cell>
          <cell r="G128">
            <v>31</v>
          </cell>
          <cell r="H128">
            <v>601001</v>
          </cell>
          <cell r="I128" t="str">
            <v>SALARIES</v>
          </cell>
          <cell r="J128">
            <v>13768360</v>
          </cell>
        </row>
        <row r="129">
          <cell r="A129">
            <v>31</v>
          </cell>
          <cell r="B129">
            <v>601001</v>
          </cell>
          <cell r="C129" t="str">
            <v>SALARIES</v>
          </cell>
          <cell r="D129">
            <v>281637.58</v>
          </cell>
          <cell r="G129">
            <v>31</v>
          </cell>
          <cell r="H129">
            <v>601001</v>
          </cell>
          <cell r="I129" t="str">
            <v>SALARIES</v>
          </cell>
          <cell r="J129">
            <v>162012</v>
          </cell>
        </row>
        <row r="130">
          <cell r="A130">
            <v>31</v>
          </cell>
          <cell r="B130">
            <v>601001</v>
          </cell>
          <cell r="C130" t="str">
            <v>SALARIES</v>
          </cell>
          <cell r="D130">
            <v>249364.48000000001</v>
          </cell>
          <cell r="G130">
            <v>31</v>
          </cell>
          <cell r="H130">
            <v>601001</v>
          </cell>
          <cell r="I130" t="str">
            <v>SALARIES</v>
          </cell>
          <cell r="J130">
            <v>77046</v>
          </cell>
        </row>
        <row r="131">
          <cell r="A131">
            <v>31</v>
          </cell>
          <cell r="B131">
            <v>601001</v>
          </cell>
          <cell r="C131" t="str">
            <v>SALARIES</v>
          </cell>
          <cell r="D131">
            <v>12055.48</v>
          </cell>
          <cell r="G131">
            <v>31</v>
          </cell>
          <cell r="H131">
            <v>603001</v>
          </cell>
          <cell r="I131" t="str">
            <v>BONUSES - 1</v>
          </cell>
          <cell r="J131">
            <v>-25000</v>
          </cell>
        </row>
        <row r="132">
          <cell r="A132">
            <v>31</v>
          </cell>
          <cell r="B132">
            <v>601001</v>
          </cell>
          <cell r="C132" t="str">
            <v>SALARIES</v>
          </cell>
          <cell r="D132">
            <v>23547.7</v>
          </cell>
          <cell r="G132">
            <v>31</v>
          </cell>
          <cell r="H132">
            <v>603003</v>
          </cell>
          <cell r="I132" t="str">
            <v>BONUSES - ACCRUED</v>
          </cell>
          <cell r="J132">
            <v>17129</v>
          </cell>
        </row>
        <row r="133">
          <cell r="A133">
            <v>31</v>
          </cell>
          <cell r="B133">
            <v>601001</v>
          </cell>
          <cell r="C133" t="str">
            <v>SALARIES</v>
          </cell>
          <cell r="D133">
            <v>44068.89</v>
          </cell>
          <cell r="G133">
            <v>31</v>
          </cell>
          <cell r="H133">
            <v>603003</v>
          </cell>
          <cell r="I133" t="str">
            <v>BONUSES - ACCRUED</v>
          </cell>
          <cell r="J133">
            <v>173172</v>
          </cell>
        </row>
        <row r="134">
          <cell r="A134">
            <v>31</v>
          </cell>
          <cell r="B134">
            <v>601001</v>
          </cell>
          <cell r="C134" t="str">
            <v>SALARIES</v>
          </cell>
          <cell r="D134">
            <v>2905046.33</v>
          </cell>
          <cell r="G134">
            <v>31</v>
          </cell>
          <cell r="H134">
            <v>603003</v>
          </cell>
          <cell r="I134" t="str">
            <v>BONUSES - ACCRUED</v>
          </cell>
          <cell r="J134">
            <v>380595.5</v>
          </cell>
        </row>
        <row r="135">
          <cell r="A135">
            <v>31</v>
          </cell>
          <cell r="B135">
            <v>601001</v>
          </cell>
          <cell r="C135" t="str">
            <v>SALARIES</v>
          </cell>
          <cell r="D135">
            <v>34110.300000000003</v>
          </cell>
          <cell r="G135">
            <v>31</v>
          </cell>
          <cell r="H135">
            <v>603003</v>
          </cell>
          <cell r="I135" t="str">
            <v>BONUSES - ACCRUED</v>
          </cell>
          <cell r="J135">
            <v>91177</v>
          </cell>
        </row>
        <row r="136">
          <cell r="A136">
            <v>31</v>
          </cell>
          <cell r="B136">
            <v>601001</v>
          </cell>
          <cell r="C136" t="str">
            <v>SALARIES</v>
          </cell>
          <cell r="D136">
            <v>16277.69</v>
          </cell>
          <cell r="G136">
            <v>31</v>
          </cell>
          <cell r="H136">
            <v>605001</v>
          </cell>
          <cell r="I136" t="str">
            <v>WAGES - STRAIGHT TIM</v>
          </cell>
          <cell r="J136">
            <v>91731</v>
          </cell>
        </row>
        <row r="137">
          <cell r="A137">
            <v>31</v>
          </cell>
          <cell r="B137">
            <v>603001</v>
          </cell>
          <cell r="C137" t="str">
            <v>BONUSES - 1</v>
          </cell>
          <cell r="D137">
            <v>-5097.88</v>
          </cell>
          <cell r="G137">
            <v>31</v>
          </cell>
          <cell r="H137">
            <v>611011</v>
          </cell>
          <cell r="I137" t="str">
            <v>SOCIAL SECURITY COST</v>
          </cell>
          <cell r="J137">
            <v>55519</v>
          </cell>
        </row>
        <row r="138">
          <cell r="A138">
            <v>31</v>
          </cell>
          <cell r="B138">
            <v>603003</v>
          </cell>
          <cell r="C138" t="str">
            <v>BONUSES - ACCRUED</v>
          </cell>
          <cell r="D138">
            <v>3708.38</v>
          </cell>
          <cell r="G138">
            <v>31</v>
          </cell>
          <cell r="H138">
            <v>611011</v>
          </cell>
          <cell r="I138" t="str">
            <v>SOCIAL SECURITY COST</v>
          </cell>
          <cell r="J138">
            <v>77014</v>
          </cell>
        </row>
        <row r="139">
          <cell r="A139">
            <v>31</v>
          </cell>
          <cell r="B139">
            <v>603003</v>
          </cell>
          <cell r="C139" t="str">
            <v>BONUSES - ACCRUED</v>
          </cell>
          <cell r="D139">
            <v>36546.410000000003</v>
          </cell>
          <cell r="G139">
            <v>31</v>
          </cell>
          <cell r="H139">
            <v>611011</v>
          </cell>
          <cell r="I139" t="str">
            <v>SOCIAL SECURITY COST</v>
          </cell>
          <cell r="J139">
            <v>2781</v>
          </cell>
        </row>
        <row r="140">
          <cell r="A140">
            <v>31</v>
          </cell>
          <cell r="B140">
            <v>603003</v>
          </cell>
          <cell r="C140" t="str">
            <v>BONUSES - ACCRUED</v>
          </cell>
          <cell r="D140">
            <v>81027.41</v>
          </cell>
          <cell r="G140">
            <v>31</v>
          </cell>
          <cell r="H140">
            <v>611011</v>
          </cell>
          <cell r="I140" t="str">
            <v>SOCIAL SECURITY COST</v>
          </cell>
          <cell r="J140">
            <v>5509</v>
          </cell>
        </row>
        <row r="141">
          <cell r="A141">
            <v>31</v>
          </cell>
          <cell r="B141">
            <v>603003</v>
          </cell>
          <cell r="C141" t="str">
            <v>BONUSES - ACCRUED</v>
          </cell>
          <cell r="D141">
            <v>19331.25</v>
          </cell>
          <cell r="G141">
            <v>31</v>
          </cell>
          <cell r="H141">
            <v>611011</v>
          </cell>
          <cell r="I141" t="str">
            <v>SOCIAL SECURITY COST</v>
          </cell>
          <cell r="J141">
            <v>12392</v>
          </cell>
        </row>
        <row r="142">
          <cell r="A142">
            <v>31</v>
          </cell>
          <cell r="B142">
            <v>605001</v>
          </cell>
          <cell r="C142" t="str">
            <v>WAGES - STRAIGHT TIM</v>
          </cell>
          <cell r="D142">
            <v>19401.54</v>
          </cell>
          <cell r="G142">
            <v>31</v>
          </cell>
          <cell r="H142">
            <v>611011</v>
          </cell>
          <cell r="I142" t="str">
            <v>SOCIAL SECURITY COST</v>
          </cell>
          <cell r="J142">
            <v>570498</v>
          </cell>
        </row>
        <row r="143">
          <cell r="A143">
            <v>31</v>
          </cell>
          <cell r="B143">
            <v>611011</v>
          </cell>
          <cell r="C143" t="str">
            <v>SOCIAL SECURITY COST</v>
          </cell>
          <cell r="D143">
            <v>12019.7</v>
          </cell>
          <cell r="G143">
            <v>31</v>
          </cell>
          <cell r="H143">
            <v>611011</v>
          </cell>
          <cell r="I143" t="str">
            <v>SOCIAL SECURITY COST</v>
          </cell>
          <cell r="J143">
            <v>11109</v>
          </cell>
        </row>
        <row r="144">
          <cell r="A144">
            <v>31</v>
          </cell>
          <cell r="B144">
            <v>611011</v>
          </cell>
          <cell r="C144" t="str">
            <v>SOCIAL SECURITY COST</v>
          </cell>
          <cell r="D144">
            <v>16282.9</v>
          </cell>
          <cell r="G144">
            <v>31</v>
          </cell>
          <cell r="H144">
            <v>611011</v>
          </cell>
          <cell r="I144" t="str">
            <v>SOCIAL SECURITY COST</v>
          </cell>
          <cell r="J144">
            <v>5011</v>
          </cell>
        </row>
        <row r="145">
          <cell r="A145">
            <v>31</v>
          </cell>
          <cell r="B145">
            <v>611011</v>
          </cell>
          <cell r="C145" t="str">
            <v>SOCIAL SECURITY COST</v>
          </cell>
          <cell r="D145">
            <v>602.92999999999995</v>
          </cell>
          <cell r="G145">
            <v>31</v>
          </cell>
          <cell r="H145">
            <v>611035</v>
          </cell>
          <cell r="I145" t="str">
            <v>EMPLOYER PENSION CON</v>
          </cell>
          <cell r="J145">
            <v>175516</v>
          </cell>
        </row>
        <row r="146">
          <cell r="A146">
            <v>31</v>
          </cell>
          <cell r="B146">
            <v>611011</v>
          </cell>
          <cell r="C146" t="str">
            <v>SOCIAL SECURITY COST</v>
          </cell>
          <cell r="D146">
            <v>1146.8599999999999</v>
          </cell>
          <cell r="G146">
            <v>31</v>
          </cell>
          <cell r="H146">
            <v>611035</v>
          </cell>
          <cell r="I146" t="str">
            <v>EMPLOYER PENSION CON</v>
          </cell>
          <cell r="J146">
            <v>183103</v>
          </cell>
        </row>
        <row r="147">
          <cell r="A147">
            <v>31</v>
          </cell>
          <cell r="B147">
            <v>611011</v>
          </cell>
          <cell r="C147" t="str">
            <v>SOCIAL SECURITY COST</v>
          </cell>
          <cell r="D147">
            <v>2618.71</v>
          </cell>
          <cell r="G147">
            <v>31</v>
          </cell>
          <cell r="H147">
            <v>611035</v>
          </cell>
          <cell r="I147" t="str">
            <v>EMPLOYER PENSION CON</v>
          </cell>
          <cell r="J147">
            <v>-3207</v>
          </cell>
        </row>
        <row r="148">
          <cell r="A148">
            <v>31</v>
          </cell>
          <cell r="B148">
            <v>611011</v>
          </cell>
          <cell r="C148" t="str">
            <v>SOCIAL SECURITY COST</v>
          </cell>
          <cell r="D148">
            <v>120443.64</v>
          </cell>
          <cell r="G148">
            <v>31</v>
          </cell>
          <cell r="H148">
            <v>611035</v>
          </cell>
          <cell r="I148" t="str">
            <v>EMPLOYER PENSION CON</v>
          </cell>
          <cell r="J148">
            <v>22128</v>
          </cell>
        </row>
        <row r="149">
          <cell r="A149">
            <v>31</v>
          </cell>
          <cell r="B149">
            <v>611011</v>
          </cell>
          <cell r="C149" t="str">
            <v>SOCIAL SECURITY COST</v>
          </cell>
          <cell r="D149">
            <v>2345.5500000000002</v>
          </cell>
          <cell r="G149">
            <v>31</v>
          </cell>
          <cell r="H149">
            <v>611035</v>
          </cell>
          <cell r="I149" t="str">
            <v>EMPLOYER PENSION CON</v>
          </cell>
          <cell r="J149">
            <v>19924</v>
          </cell>
        </row>
        <row r="150">
          <cell r="A150">
            <v>31</v>
          </cell>
          <cell r="B150">
            <v>611011</v>
          </cell>
          <cell r="C150" t="str">
            <v>SOCIAL SECURITY COST</v>
          </cell>
          <cell r="D150">
            <v>1058.55</v>
          </cell>
          <cell r="G150">
            <v>31</v>
          </cell>
          <cell r="H150">
            <v>611035</v>
          </cell>
          <cell r="I150" t="str">
            <v>EMPLOYER PENSION CON</v>
          </cell>
          <cell r="J150">
            <v>1811286</v>
          </cell>
        </row>
        <row r="151">
          <cell r="A151">
            <v>31</v>
          </cell>
          <cell r="B151">
            <v>611035</v>
          </cell>
          <cell r="C151" t="str">
            <v>EMPLOYER PENSION CON</v>
          </cell>
          <cell r="D151">
            <v>37998.699999999997</v>
          </cell>
          <cell r="G151">
            <v>31</v>
          </cell>
          <cell r="H151">
            <v>611035</v>
          </cell>
          <cell r="I151" t="str">
            <v>EMPLOYER PENSION CON</v>
          </cell>
          <cell r="J151">
            <v>21615</v>
          </cell>
        </row>
        <row r="152">
          <cell r="A152">
            <v>31</v>
          </cell>
          <cell r="B152">
            <v>611035</v>
          </cell>
          <cell r="C152" t="str">
            <v>EMPLOYER PENSION CON</v>
          </cell>
          <cell r="D152">
            <v>38593.08</v>
          </cell>
          <cell r="G152">
            <v>31</v>
          </cell>
          <cell r="H152">
            <v>611035</v>
          </cell>
          <cell r="I152" t="str">
            <v>EMPLOYER PENSION CON</v>
          </cell>
          <cell r="J152">
            <v>49434</v>
          </cell>
        </row>
        <row r="153">
          <cell r="A153">
            <v>31</v>
          </cell>
          <cell r="B153">
            <v>611035</v>
          </cell>
          <cell r="C153" t="str">
            <v>EMPLOYER PENSION CON</v>
          </cell>
          <cell r="D153">
            <v>-618.83000000000004</v>
          </cell>
          <cell r="G153">
            <v>31</v>
          </cell>
          <cell r="H153">
            <v>611051</v>
          </cell>
          <cell r="I153" t="str">
            <v>VACATION PROVISION</v>
          </cell>
          <cell r="J153">
            <v>2327</v>
          </cell>
        </row>
        <row r="154">
          <cell r="A154">
            <v>31</v>
          </cell>
          <cell r="B154">
            <v>611035</v>
          </cell>
          <cell r="C154" t="str">
            <v>EMPLOYER PENSION CON</v>
          </cell>
          <cell r="D154">
            <v>4582.21</v>
          </cell>
          <cell r="G154">
            <v>31</v>
          </cell>
          <cell r="H154">
            <v>611051</v>
          </cell>
          <cell r="I154" t="str">
            <v>VACATION PROVISION</v>
          </cell>
          <cell r="J154">
            <v>-31452</v>
          </cell>
        </row>
        <row r="155">
          <cell r="A155">
            <v>31</v>
          </cell>
          <cell r="B155">
            <v>611035</v>
          </cell>
          <cell r="C155" t="str">
            <v>EMPLOYER PENSION CON</v>
          </cell>
          <cell r="D155">
            <v>4193.47</v>
          </cell>
          <cell r="G155">
            <v>31</v>
          </cell>
          <cell r="H155">
            <v>611051</v>
          </cell>
          <cell r="I155" t="str">
            <v>VACATION PROVISION</v>
          </cell>
          <cell r="J155">
            <v>34574</v>
          </cell>
        </row>
        <row r="156">
          <cell r="A156">
            <v>31</v>
          </cell>
          <cell r="B156">
            <v>611035</v>
          </cell>
          <cell r="C156" t="str">
            <v>EMPLOYER PENSION CON</v>
          </cell>
          <cell r="D156">
            <v>382452.14</v>
          </cell>
          <cell r="G156">
            <v>31</v>
          </cell>
          <cell r="H156">
            <v>611051</v>
          </cell>
          <cell r="I156" t="str">
            <v>VACATION PROVISION</v>
          </cell>
          <cell r="J156">
            <v>6523</v>
          </cell>
        </row>
        <row r="157">
          <cell r="A157">
            <v>31</v>
          </cell>
          <cell r="B157">
            <v>611035</v>
          </cell>
          <cell r="C157" t="str">
            <v>EMPLOYER PENSION CON</v>
          </cell>
          <cell r="D157">
            <v>4550.8599999999997</v>
          </cell>
          <cell r="G157">
            <v>31</v>
          </cell>
          <cell r="H157">
            <v>611051</v>
          </cell>
          <cell r="I157" t="str">
            <v>VACATION PROVISION</v>
          </cell>
          <cell r="J157">
            <v>-212346</v>
          </cell>
        </row>
        <row r="158">
          <cell r="A158">
            <v>31</v>
          </cell>
          <cell r="B158">
            <v>611035</v>
          </cell>
          <cell r="C158" t="str">
            <v>EMPLOYER PENSION CON</v>
          </cell>
          <cell r="D158">
            <v>10680.05</v>
          </cell>
          <cell r="G158">
            <v>31</v>
          </cell>
          <cell r="H158">
            <v>611051</v>
          </cell>
          <cell r="I158" t="str">
            <v>VACATION PROVISION</v>
          </cell>
          <cell r="J158">
            <v>10680</v>
          </cell>
        </row>
        <row r="159">
          <cell r="A159">
            <v>31</v>
          </cell>
          <cell r="B159">
            <v>611051</v>
          </cell>
          <cell r="C159" t="str">
            <v>VACATION PROVISION</v>
          </cell>
          <cell r="D159">
            <v>461.45</v>
          </cell>
          <cell r="G159">
            <v>31</v>
          </cell>
          <cell r="H159">
            <v>611051</v>
          </cell>
          <cell r="I159" t="str">
            <v>VACATION PROVISION</v>
          </cell>
          <cell r="J159">
            <v>99989</v>
          </cell>
        </row>
        <row r="160">
          <cell r="A160">
            <v>31</v>
          </cell>
          <cell r="B160">
            <v>611051</v>
          </cell>
          <cell r="C160" t="str">
            <v>VACATION PROVISION</v>
          </cell>
          <cell r="D160">
            <v>-6545.11</v>
          </cell>
          <cell r="G160">
            <v>31</v>
          </cell>
          <cell r="H160">
            <v>611941</v>
          </cell>
          <cell r="I160" t="str">
            <v>FRINGE BENEFIT 3</v>
          </cell>
          <cell r="J160">
            <v>82637</v>
          </cell>
        </row>
        <row r="161">
          <cell r="A161">
            <v>31</v>
          </cell>
          <cell r="B161">
            <v>611051</v>
          </cell>
          <cell r="C161" t="str">
            <v>VACATION PROVISION</v>
          </cell>
          <cell r="D161">
            <v>7249.74</v>
          </cell>
          <cell r="G161">
            <v>31</v>
          </cell>
          <cell r="H161">
            <v>611941</v>
          </cell>
          <cell r="I161" t="str">
            <v>FRINGE BENEFIT 3</v>
          </cell>
          <cell r="J161">
            <v>78072</v>
          </cell>
        </row>
        <row r="162">
          <cell r="A162">
            <v>31</v>
          </cell>
          <cell r="B162">
            <v>611051</v>
          </cell>
          <cell r="C162" t="str">
            <v>VACATION PROVISION</v>
          </cell>
          <cell r="D162">
            <v>1388.32</v>
          </cell>
          <cell r="G162">
            <v>31</v>
          </cell>
          <cell r="H162">
            <v>611941</v>
          </cell>
          <cell r="I162" t="str">
            <v>FRINGE BENEFIT 3</v>
          </cell>
          <cell r="J162">
            <v>3000</v>
          </cell>
        </row>
        <row r="163">
          <cell r="A163">
            <v>31</v>
          </cell>
          <cell r="B163">
            <v>611051</v>
          </cell>
          <cell r="C163" t="str">
            <v>VACATION PROVISION</v>
          </cell>
          <cell r="D163">
            <v>-45758.76</v>
          </cell>
          <cell r="G163">
            <v>31</v>
          </cell>
          <cell r="H163">
            <v>611941</v>
          </cell>
          <cell r="I163" t="str">
            <v>FRINGE BENEFIT 3</v>
          </cell>
          <cell r="J163">
            <v>6000</v>
          </cell>
        </row>
        <row r="164">
          <cell r="A164">
            <v>31</v>
          </cell>
          <cell r="B164">
            <v>611051</v>
          </cell>
          <cell r="C164" t="str">
            <v>VACATION PROVISION</v>
          </cell>
          <cell r="D164">
            <v>2220.9699999999998</v>
          </cell>
          <cell r="G164">
            <v>31</v>
          </cell>
          <cell r="H164">
            <v>611941</v>
          </cell>
          <cell r="I164" t="str">
            <v>FRINGE BENEFIT 3</v>
          </cell>
          <cell r="J164">
            <v>13244</v>
          </cell>
        </row>
        <row r="165">
          <cell r="A165">
            <v>31</v>
          </cell>
          <cell r="B165">
            <v>611051</v>
          </cell>
          <cell r="C165" t="str">
            <v>VACATION PROVISION</v>
          </cell>
          <cell r="D165">
            <v>21708.62</v>
          </cell>
          <cell r="G165">
            <v>31</v>
          </cell>
          <cell r="H165">
            <v>611941</v>
          </cell>
          <cell r="I165" t="str">
            <v>FRINGE BENEFIT 3</v>
          </cell>
          <cell r="J165">
            <v>866708</v>
          </cell>
        </row>
        <row r="166">
          <cell r="A166">
            <v>31</v>
          </cell>
          <cell r="B166">
            <v>611941</v>
          </cell>
          <cell r="C166" t="str">
            <v>FRINGE BENEFIT 3</v>
          </cell>
          <cell r="D166">
            <v>17890.669999999998</v>
          </cell>
          <cell r="G166">
            <v>31</v>
          </cell>
          <cell r="H166">
            <v>611941</v>
          </cell>
          <cell r="I166" t="str">
            <v>FRINGE BENEFIT 3</v>
          </cell>
          <cell r="J166">
            <v>10239</v>
          </cell>
        </row>
        <row r="167">
          <cell r="A167">
            <v>31</v>
          </cell>
          <cell r="B167">
            <v>611941</v>
          </cell>
          <cell r="C167" t="str">
            <v>FRINGE BENEFIT 3</v>
          </cell>
          <cell r="D167">
            <v>16490.16</v>
          </cell>
          <cell r="G167">
            <v>31</v>
          </cell>
          <cell r="H167">
            <v>611941</v>
          </cell>
          <cell r="I167" t="str">
            <v>FRINGE BENEFIT 3</v>
          </cell>
          <cell r="J167">
            <v>5686</v>
          </cell>
        </row>
        <row r="168">
          <cell r="A168">
            <v>31</v>
          </cell>
          <cell r="B168">
            <v>611941</v>
          </cell>
          <cell r="C168" t="str">
            <v>FRINGE BENEFIT 3</v>
          </cell>
          <cell r="D168">
            <v>650.41</v>
          </cell>
          <cell r="G168">
            <v>33</v>
          </cell>
          <cell r="H168">
            <v>617001</v>
          </cell>
          <cell r="I168" t="str">
            <v>CONSULTING EXPENSE</v>
          </cell>
          <cell r="J168">
            <v>229482.65</v>
          </cell>
        </row>
        <row r="169">
          <cell r="A169">
            <v>31</v>
          </cell>
          <cell r="B169">
            <v>611941</v>
          </cell>
          <cell r="C169" t="str">
            <v>FRINGE BENEFIT 3</v>
          </cell>
          <cell r="D169">
            <v>1248.92</v>
          </cell>
          <cell r="G169">
            <v>33</v>
          </cell>
          <cell r="H169">
            <v>617001</v>
          </cell>
          <cell r="I169" t="str">
            <v>CONSULTING EXPENSE</v>
          </cell>
          <cell r="J169">
            <v>751.29</v>
          </cell>
        </row>
        <row r="170">
          <cell r="A170">
            <v>31</v>
          </cell>
          <cell r="B170">
            <v>611941</v>
          </cell>
          <cell r="C170" t="str">
            <v>FRINGE BENEFIT 3</v>
          </cell>
          <cell r="D170">
            <v>2796.52</v>
          </cell>
          <cell r="G170">
            <v>33</v>
          </cell>
          <cell r="H170">
            <v>617001</v>
          </cell>
          <cell r="I170" t="str">
            <v>CONSULTING EXPENSE</v>
          </cell>
          <cell r="J170">
            <v>1748862.7</v>
          </cell>
        </row>
        <row r="171">
          <cell r="A171">
            <v>31</v>
          </cell>
          <cell r="B171">
            <v>611941</v>
          </cell>
          <cell r="C171" t="str">
            <v>FRINGE BENEFIT 3</v>
          </cell>
          <cell r="D171">
            <v>182885.57</v>
          </cell>
          <cell r="G171">
            <v>38</v>
          </cell>
          <cell r="H171">
            <v>620001</v>
          </cell>
          <cell r="I171" t="str">
            <v>AIR TRAVEL</v>
          </cell>
          <cell r="J171">
            <v>2008.75</v>
          </cell>
        </row>
        <row r="172">
          <cell r="A172">
            <v>31</v>
          </cell>
          <cell r="B172">
            <v>611941</v>
          </cell>
          <cell r="C172" t="str">
            <v>FRINGE BENEFIT 3</v>
          </cell>
          <cell r="D172">
            <v>2155.73</v>
          </cell>
          <cell r="G172">
            <v>38</v>
          </cell>
          <cell r="H172">
            <v>620001</v>
          </cell>
          <cell r="I172" t="str">
            <v>AIR TRAVEL</v>
          </cell>
          <cell r="J172">
            <v>73743.48</v>
          </cell>
        </row>
        <row r="173">
          <cell r="A173">
            <v>31</v>
          </cell>
          <cell r="B173">
            <v>611941</v>
          </cell>
          <cell r="C173" t="str">
            <v>FRINGE BENEFIT 3</v>
          </cell>
          <cell r="D173">
            <v>1201.52</v>
          </cell>
          <cell r="G173">
            <v>38</v>
          </cell>
          <cell r="H173">
            <v>620001</v>
          </cell>
          <cell r="I173" t="str">
            <v>AIR TRAVEL</v>
          </cell>
          <cell r="J173">
            <v>24019.78</v>
          </cell>
        </row>
        <row r="174">
          <cell r="A174">
            <v>33</v>
          </cell>
          <cell r="B174">
            <v>617001</v>
          </cell>
          <cell r="C174" t="str">
            <v>CONSULTING EXPENSE</v>
          </cell>
          <cell r="D174">
            <v>50937.64</v>
          </cell>
          <cell r="G174">
            <v>38</v>
          </cell>
          <cell r="H174">
            <v>620001</v>
          </cell>
          <cell r="I174" t="str">
            <v>AIR TRAVEL</v>
          </cell>
          <cell r="J174">
            <v>6106.94</v>
          </cell>
        </row>
        <row r="175">
          <cell r="A175">
            <v>33</v>
          </cell>
          <cell r="B175">
            <v>617001</v>
          </cell>
          <cell r="C175" t="str">
            <v>CONSULTING EXPENSE</v>
          </cell>
          <cell r="D175">
            <v>155</v>
          </cell>
          <cell r="G175">
            <v>38</v>
          </cell>
          <cell r="H175">
            <v>620001</v>
          </cell>
          <cell r="I175" t="str">
            <v>AIR TRAVEL</v>
          </cell>
          <cell r="J175">
            <v>11225.6</v>
          </cell>
        </row>
        <row r="176">
          <cell r="A176">
            <v>33</v>
          </cell>
          <cell r="B176">
            <v>617001</v>
          </cell>
          <cell r="C176" t="str">
            <v>CONSULTING EXPENSE</v>
          </cell>
          <cell r="D176">
            <v>369121.73</v>
          </cell>
          <cell r="G176">
            <v>38</v>
          </cell>
          <cell r="H176">
            <v>620001</v>
          </cell>
          <cell r="I176" t="str">
            <v>AIR TRAVEL</v>
          </cell>
          <cell r="J176">
            <v>10643.44</v>
          </cell>
        </row>
        <row r="177">
          <cell r="A177">
            <v>38</v>
          </cell>
          <cell r="B177">
            <v>620001</v>
          </cell>
          <cell r="C177" t="str">
            <v>AIR TRAVEL</v>
          </cell>
          <cell r="D177">
            <v>412.39</v>
          </cell>
          <cell r="G177">
            <v>38</v>
          </cell>
          <cell r="H177">
            <v>620001</v>
          </cell>
          <cell r="I177" t="str">
            <v>AIR TRAVEL</v>
          </cell>
          <cell r="J177">
            <v>560456.14</v>
          </cell>
        </row>
        <row r="178">
          <cell r="A178">
            <v>38</v>
          </cell>
          <cell r="B178">
            <v>620001</v>
          </cell>
          <cell r="C178" t="str">
            <v>AIR TRAVEL</v>
          </cell>
          <cell r="D178">
            <v>16173.36</v>
          </cell>
          <cell r="G178">
            <v>38</v>
          </cell>
          <cell r="H178">
            <v>622011</v>
          </cell>
          <cell r="I178" t="str">
            <v>AUTO RENTAL</v>
          </cell>
          <cell r="J178">
            <v>4139.46</v>
          </cell>
        </row>
        <row r="179">
          <cell r="A179">
            <v>38</v>
          </cell>
          <cell r="B179">
            <v>620001</v>
          </cell>
          <cell r="C179" t="str">
            <v>AIR TRAVEL</v>
          </cell>
          <cell r="D179">
            <v>5058.88</v>
          </cell>
          <cell r="G179">
            <v>38</v>
          </cell>
          <cell r="H179">
            <v>622011</v>
          </cell>
          <cell r="I179" t="str">
            <v>AUTO RENTAL</v>
          </cell>
          <cell r="J179">
            <v>14681.94</v>
          </cell>
        </row>
        <row r="180">
          <cell r="A180">
            <v>38</v>
          </cell>
          <cell r="B180">
            <v>620001</v>
          </cell>
          <cell r="C180" t="str">
            <v>AIR TRAVEL</v>
          </cell>
          <cell r="D180">
            <v>1276</v>
          </cell>
          <cell r="G180">
            <v>38</v>
          </cell>
          <cell r="H180">
            <v>622011</v>
          </cell>
          <cell r="I180" t="str">
            <v>AUTO RENTAL</v>
          </cell>
          <cell r="J180">
            <v>-7775.48</v>
          </cell>
        </row>
        <row r="181">
          <cell r="A181">
            <v>38</v>
          </cell>
          <cell r="B181">
            <v>620001</v>
          </cell>
          <cell r="C181" t="str">
            <v>AIR TRAVEL</v>
          </cell>
          <cell r="D181">
            <v>2358.6999999999998</v>
          </cell>
          <cell r="G181">
            <v>37</v>
          </cell>
          <cell r="H181">
            <v>622021</v>
          </cell>
          <cell r="I181" t="str">
            <v>MEALS</v>
          </cell>
          <cell r="J181">
            <v>113155.98</v>
          </cell>
        </row>
        <row r="182">
          <cell r="A182">
            <v>38</v>
          </cell>
          <cell r="B182">
            <v>620001</v>
          </cell>
          <cell r="C182" t="str">
            <v>AIR TRAVEL</v>
          </cell>
          <cell r="D182">
            <v>2410.1999999999998</v>
          </cell>
          <cell r="G182">
            <v>37</v>
          </cell>
          <cell r="H182">
            <v>622021</v>
          </cell>
          <cell r="I182" t="str">
            <v>MEALS</v>
          </cell>
          <cell r="J182">
            <v>338</v>
          </cell>
        </row>
        <row r="183">
          <cell r="A183">
            <v>38</v>
          </cell>
          <cell r="B183">
            <v>620001</v>
          </cell>
          <cell r="C183" t="str">
            <v>AIR TRAVEL</v>
          </cell>
          <cell r="D183">
            <v>117586.11</v>
          </cell>
          <cell r="G183">
            <v>37</v>
          </cell>
          <cell r="H183">
            <v>622021</v>
          </cell>
          <cell r="I183" t="str">
            <v>MEALS</v>
          </cell>
          <cell r="J183">
            <v>2998.69</v>
          </cell>
        </row>
        <row r="184">
          <cell r="A184">
            <v>39</v>
          </cell>
          <cell r="B184">
            <v>622011</v>
          </cell>
          <cell r="C184" t="str">
            <v>AUTO RENTAL</v>
          </cell>
          <cell r="D184">
            <v>899.49</v>
          </cell>
          <cell r="G184">
            <v>37</v>
          </cell>
          <cell r="H184">
            <v>622021</v>
          </cell>
          <cell r="I184" t="str">
            <v>MEALS</v>
          </cell>
          <cell r="J184">
            <v>414529.65</v>
          </cell>
        </row>
        <row r="185">
          <cell r="A185">
            <v>39</v>
          </cell>
          <cell r="B185">
            <v>622011</v>
          </cell>
          <cell r="C185" t="str">
            <v>AUTO RENTAL</v>
          </cell>
          <cell r="D185">
            <v>3132.17</v>
          </cell>
          <cell r="G185">
            <v>37</v>
          </cell>
          <cell r="H185">
            <v>622031</v>
          </cell>
          <cell r="I185" t="str">
            <v>TAXI/LIMO</v>
          </cell>
          <cell r="J185">
            <v>665.53</v>
          </cell>
        </row>
        <row r="186">
          <cell r="A186">
            <v>39</v>
          </cell>
          <cell r="B186">
            <v>622011</v>
          </cell>
          <cell r="C186" t="str">
            <v>AUTO RENTAL</v>
          </cell>
          <cell r="D186">
            <v>-2151.87</v>
          </cell>
          <cell r="G186">
            <v>39</v>
          </cell>
          <cell r="H186">
            <v>622031</v>
          </cell>
          <cell r="I186" t="str">
            <v>TAXI/LIMO</v>
          </cell>
          <cell r="J186">
            <v>580.92999999999995</v>
          </cell>
        </row>
        <row r="187">
          <cell r="A187">
            <v>37</v>
          </cell>
          <cell r="B187">
            <v>622021</v>
          </cell>
          <cell r="C187" t="str">
            <v>MEALS</v>
          </cell>
          <cell r="D187">
            <v>24579.759999999998</v>
          </cell>
          <cell r="G187">
            <v>37</v>
          </cell>
          <cell r="H187">
            <v>622031</v>
          </cell>
          <cell r="I187" t="str">
            <v>TAXI/LIMO</v>
          </cell>
          <cell r="J187">
            <v>2323.5100000000002</v>
          </cell>
        </row>
        <row r="188">
          <cell r="A188">
            <v>37</v>
          </cell>
          <cell r="B188">
            <v>622021</v>
          </cell>
          <cell r="C188" t="str">
            <v>MEALS</v>
          </cell>
          <cell r="D188">
            <v>71.94</v>
          </cell>
          <cell r="G188">
            <v>34</v>
          </cell>
          <cell r="H188">
            <v>622041</v>
          </cell>
          <cell r="I188" t="str">
            <v>PARKING &amp; TOLLS</v>
          </cell>
          <cell r="J188">
            <v>1090.83</v>
          </cell>
        </row>
        <row r="189">
          <cell r="A189">
            <v>37</v>
          </cell>
          <cell r="B189">
            <v>622021</v>
          </cell>
          <cell r="C189" t="str">
            <v>MEALS</v>
          </cell>
          <cell r="D189">
            <v>614.12</v>
          </cell>
          <cell r="G189">
            <v>34</v>
          </cell>
          <cell r="H189">
            <v>622041</v>
          </cell>
          <cell r="I189" t="str">
            <v>PARKING &amp; TOLLS</v>
          </cell>
          <cell r="J189">
            <v>688.23</v>
          </cell>
        </row>
        <row r="190">
          <cell r="A190">
            <v>37</v>
          </cell>
          <cell r="B190">
            <v>622021</v>
          </cell>
          <cell r="C190" t="str">
            <v>MEALS</v>
          </cell>
          <cell r="D190">
            <v>87167.46</v>
          </cell>
          <cell r="G190">
            <v>34</v>
          </cell>
          <cell r="H190">
            <v>622041</v>
          </cell>
          <cell r="I190" t="str">
            <v>PARKING &amp; TOLLS</v>
          </cell>
          <cell r="J190">
            <v>104.25</v>
          </cell>
        </row>
        <row r="191">
          <cell r="A191">
            <v>37</v>
          </cell>
          <cell r="B191">
            <v>622031</v>
          </cell>
          <cell r="C191" t="str">
            <v>TAXI/LIMO</v>
          </cell>
          <cell r="D191">
            <v>146.94</v>
          </cell>
          <cell r="G191">
            <v>34</v>
          </cell>
          <cell r="H191">
            <v>622041</v>
          </cell>
          <cell r="I191" t="str">
            <v>PARKING &amp; TOLLS</v>
          </cell>
          <cell r="J191">
            <v>34.75</v>
          </cell>
        </row>
        <row r="192">
          <cell r="A192">
            <v>37</v>
          </cell>
          <cell r="B192">
            <v>622031</v>
          </cell>
          <cell r="C192" t="str">
            <v>TAXI/LIMO</v>
          </cell>
          <cell r="D192">
            <v>122.48</v>
          </cell>
          <cell r="G192">
            <v>34</v>
          </cell>
          <cell r="H192">
            <v>622041</v>
          </cell>
          <cell r="I192" t="str">
            <v>PARKING &amp; TOLLS</v>
          </cell>
          <cell r="J192">
            <v>6867.7</v>
          </cell>
        </row>
        <row r="193">
          <cell r="A193">
            <v>37</v>
          </cell>
          <cell r="B193">
            <v>622031</v>
          </cell>
          <cell r="C193" t="str">
            <v>TAXI/LIMO</v>
          </cell>
          <cell r="D193">
            <v>491.3</v>
          </cell>
          <cell r="G193">
            <v>34</v>
          </cell>
          <cell r="H193">
            <v>622041</v>
          </cell>
          <cell r="I193" t="str">
            <v>PARKING &amp; TOLLS</v>
          </cell>
          <cell r="J193">
            <v>142.56</v>
          </cell>
        </row>
        <row r="194">
          <cell r="A194">
            <v>34</v>
          </cell>
          <cell r="B194">
            <v>622041</v>
          </cell>
          <cell r="C194" t="str">
            <v>PARKING &amp; TOLLS</v>
          </cell>
          <cell r="D194">
            <v>239.42</v>
          </cell>
          <cell r="G194">
            <v>37</v>
          </cell>
          <cell r="H194">
            <v>622051</v>
          </cell>
          <cell r="I194" t="str">
            <v>ENTERTAINMENT OTHER</v>
          </cell>
          <cell r="J194">
            <v>1600</v>
          </cell>
        </row>
        <row r="195">
          <cell r="A195">
            <v>34</v>
          </cell>
          <cell r="B195">
            <v>622041</v>
          </cell>
          <cell r="C195" t="str">
            <v>PARKING &amp; TOLLS</v>
          </cell>
          <cell r="D195">
            <v>147.09</v>
          </cell>
          <cell r="G195">
            <v>37</v>
          </cell>
          <cell r="H195">
            <v>622051</v>
          </cell>
          <cell r="I195" t="str">
            <v>ENTERTAINMENT OTHER</v>
          </cell>
          <cell r="J195">
            <v>461.97</v>
          </cell>
        </row>
        <row r="196">
          <cell r="A196">
            <v>34</v>
          </cell>
          <cell r="B196">
            <v>622041</v>
          </cell>
          <cell r="C196" t="str">
            <v>PARKING &amp; TOLLS</v>
          </cell>
          <cell r="D196">
            <v>21.19</v>
          </cell>
          <cell r="G196">
            <v>37</v>
          </cell>
          <cell r="H196">
            <v>622051</v>
          </cell>
          <cell r="I196" t="str">
            <v>ENTERTAINMENT OTHER</v>
          </cell>
          <cell r="J196">
            <v>3831.88</v>
          </cell>
        </row>
        <row r="197">
          <cell r="A197">
            <v>34</v>
          </cell>
          <cell r="B197">
            <v>622041</v>
          </cell>
          <cell r="C197" t="str">
            <v>PARKING &amp; TOLLS</v>
          </cell>
          <cell r="D197">
            <v>7.07</v>
          </cell>
          <cell r="G197">
            <v>37</v>
          </cell>
          <cell r="H197">
            <v>622053</v>
          </cell>
          <cell r="I197" t="str">
            <v>ENTERTAINMENT EE - D</v>
          </cell>
          <cell r="J197">
            <v>210</v>
          </cell>
        </row>
        <row r="198">
          <cell r="A198">
            <v>34</v>
          </cell>
          <cell r="B198">
            <v>622041</v>
          </cell>
          <cell r="C198" t="str">
            <v>PARKING &amp; TOLLS</v>
          </cell>
          <cell r="D198">
            <v>1437.77</v>
          </cell>
          <cell r="G198">
            <v>37</v>
          </cell>
          <cell r="H198">
            <v>622053</v>
          </cell>
          <cell r="I198" t="str">
            <v>ENTERTAINMENT EE - D</v>
          </cell>
          <cell r="J198">
            <v>4212</v>
          </cell>
        </row>
        <row r="199">
          <cell r="A199">
            <v>34</v>
          </cell>
          <cell r="B199">
            <v>622041</v>
          </cell>
          <cell r="C199" t="str">
            <v>PARKING &amp; TOLLS</v>
          </cell>
          <cell r="D199">
            <v>29.27</v>
          </cell>
          <cell r="G199">
            <v>37</v>
          </cell>
          <cell r="H199">
            <v>622053</v>
          </cell>
          <cell r="I199" t="str">
            <v>ENTERTAINMENT EE - D</v>
          </cell>
          <cell r="J199">
            <v>352</v>
          </cell>
        </row>
        <row r="200">
          <cell r="A200">
            <v>37</v>
          </cell>
          <cell r="B200">
            <v>622051</v>
          </cell>
          <cell r="C200" t="str">
            <v>ENTERTAINMENT OTHER</v>
          </cell>
          <cell r="D200">
            <v>358.66</v>
          </cell>
          <cell r="G200">
            <v>37</v>
          </cell>
          <cell r="H200">
            <v>622053</v>
          </cell>
          <cell r="I200" t="str">
            <v>ENTERTAINMENT EE - D</v>
          </cell>
          <cell r="J200">
            <v>704</v>
          </cell>
        </row>
        <row r="201">
          <cell r="A201">
            <v>37</v>
          </cell>
          <cell r="B201">
            <v>622051</v>
          </cell>
          <cell r="C201" t="str">
            <v>ENTERTAINMENT OTHER</v>
          </cell>
          <cell r="D201">
            <v>99.94</v>
          </cell>
          <cell r="G201">
            <v>37</v>
          </cell>
          <cell r="H201">
            <v>622053</v>
          </cell>
          <cell r="I201" t="str">
            <v>ENTERTAINMENT EE - D</v>
          </cell>
          <cell r="J201">
            <v>64447</v>
          </cell>
        </row>
        <row r="202">
          <cell r="A202">
            <v>37</v>
          </cell>
          <cell r="B202">
            <v>622051</v>
          </cell>
          <cell r="C202" t="str">
            <v>ENTERTAINMENT OTHER</v>
          </cell>
          <cell r="D202">
            <v>795.51</v>
          </cell>
          <cell r="G202">
            <v>38</v>
          </cell>
          <cell r="H202">
            <v>622501</v>
          </cell>
          <cell r="I202" t="str">
            <v>MISCELLANEOUS TRAVEL</v>
          </cell>
          <cell r="J202">
            <v>73879.55</v>
          </cell>
        </row>
        <row r="203">
          <cell r="A203">
            <v>37</v>
          </cell>
          <cell r="B203">
            <v>622053</v>
          </cell>
          <cell r="C203" t="str">
            <v>ENTERTAINMENT EE - D</v>
          </cell>
          <cell r="D203">
            <v>45.63</v>
          </cell>
          <cell r="G203">
            <v>38</v>
          </cell>
          <cell r="H203">
            <v>622501</v>
          </cell>
          <cell r="I203" t="str">
            <v>MISCELLANEOUS TRAVEL</v>
          </cell>
          <cell r="J203">
            <v>11925.07</v>
          </cell>
        </row>
        <row r="204">
          <cell r="A204">
            <v>37</v>
          </cell>
          <cell r="B204">
            <v>622053</v>
          </cell>
          <cell r="C204" t="str">
            <v>ENTERTAINMENT EE - D</v>
          </cell>
          <cell r="D204">
            <v>911.1</v>
          </cell>
          <cell r="G204">
            <v>38</v>
          </cell>
          <cell r="H204">
            <v>622501</v>
          </cell>
          <cell r="I204" t="str">
            <v>MISCELLANEOUS TRAVEL</v>
          </cell>
          <cell r="J204">
            <v>2080</v>
          </cell>
        </row>
        <row r="205">
          <cell r="A205">
            <v>37</v>
          </cell>
          <cell r="B205">
            <v>622053</v>
          </cell>
          <cell r="C205" t="str">
            <v>ENTERTAINMENT EE - D</v>
          </cell>
          <cell r="D205">
            <v>76.14</v>
          </cell>
          <cell r="G205">
            <v>38</v>
          </cell>
          <cell r="H205">
            <v>622501</v>
          </cell>
          <cell r="I205" t="str">
            <v>MISCELLANEOUS TRAVEL</v>
          </cell>
          <cell r="J205">
            <v>7856</v>
          </cell>
        </row>
        <row r="206">
          <cell r="A206">
            <v>37</v>
          </cell>
          <cell r="B206">
            <v>622053</v>
          </cell>
          <cell r="C206" t="str">
            <v>ENTERTAINMENT EE - D</v>
          </cell>
          <cell r="D206">
            <v>152.28</v>
          </cell>
          <cell r="G206">
            <v>38</v>
          </cell>
          <cell r="H206">
            <v>622501</v>
          </cell>
          <cell r="I206" t="str">
            <v>MISCELLANEOUS TRAVEL</v>
          </cell>
          <cell r="J206">
            <v>20089.439999999999</v>
          </cell>
        </row>
        <row r="207">
          <cell r="A207">
            <v>37</v>
          </cell>
          <cell r="B207">
            <v>622053</v>
          </cell>
          <cell r="C207" t="str">
            <v>ENTERTAINMENT EE - D</v>
          </cell>
          <cell r="D207">
            <v>13781.93</v>
          </cell>
          <cell r="G207">
            <v>38</v>
          </cell>
          <cell r="H207">
            <v>622501</v>
          </cell>
          <cell r="I207" t="str">
            <v>MISCELLANEOUS TRAVEL</v>
          </cell>
          <cell r="J207">
            <v>447371.28</v>
          </cell>
        </row>
        <row r="208">
          <cell r="A208">
            <v>38</v>
          </cell>
          <cell r="B208">
            <v>622501</v>
          </cell>
          <cell r="C208" t="str">
            <v>MISCELLANEOUS TRAVEL</v>
          </cell>
          <cell r="D208">
            <v>16008.07</v>
          </cell>
          <cell r="G208">
            <v>38</v>
          </cell>
          <cell r="H208">
            <v>622501</v>
          </cell>
          <cell r="I208" t="str">
            <v>MISCELLANEOUS TRAVEL</v>
          </cell>
          <cell r="J208">
            <v>7026.41</v>
          </cell>
        </row>
        <row r="209">
          <cell r="A209">
            <v>38</v>
          </cell>
          <cell r="B209">
            <v>622501</v>
          </cell>
          <cell r="C209" t="str">
            <v>MISCELLANEOUS TRAVEL</v>
          </cell>
          <cell r="D209">
            <v>2517.89</v>
          </cell>
          <cell r="G209">
            <v>39</v>
          </cell>
          <cell r="H209">
            <v>624101</v>
          </cell>
          <cell r="I209" t="str">
            <v>AUTO - REPAIRS &amp; MAI</v>
          </cell>
          <cell r="J209">
            <v>1497.61</v>
          </cell>
        </row>
        <row r="210">
          <cell r="A210">
            <v>38</v>
          </cell>
          <cell r="B210">
            <v>622501</v>
          </cell>
          <cell r="C210" t="str">
            <v>MISCELLANEOUS TRAVEL</v>
          </cell>
          <cell r="D210">
            <v>451.98</v>
          </cell>
          <cell r="G210">
            <v>39</v>
          </cell>
          <cell r="H210">
            <v>624101</v>
          </cell>
          <cell r="I210" t="str">
            <v>AUTO - REPAIRS &amp; MAI</v>
          </cell>
          <cell r="J210">
            <v>392.06</v>
          </cell>
        </row>
        <row r="211">
          <cell r="A211">
            <v>38</v>
          </cell>
          <cell r="B211">
            <v>622501</v>
          </cell>
          <cell r="C211" t="str">
            <v>MISCELLANEOUS TRAVEL</v>
          </cell>
          <cell r="D211">
            <v>1647.78</v>
          </cell>
          <cell r="G211">
            <v>39</v>
          </cell>
          <cell r="H211">
            <v>624101</v>
          </cell>
          <cell r="I211" t="str">
            <v>AUTO - REPAIRS &amp; MAI</v>
          </cell>
          <cell r="J211">
            <v>2013.05</v>
          </cell>
        </row>
        <row r="212">
          <cell r="A212">
            <v>38</v>
          </cell>
          <cell r="B212">
            <v>622501</v>
          </cell>
          <cell r="C212" t="str">
            <v>MISCELLANEOUS TRAVEL</v>
          </cell>
          <cell r="D212">
            <v>4205.3500000000004</v>
          </cell>
          <cell r="G212">
            <v>39</v>
          </cell>
          <cell r="H212">
            <v>624101</v>
          </cell>
          <cell r="I212" t="str">
            <v>AUTO - REPAIRS &amp; MAI</v>
          </cell>
          <cell r="J212">
            <v>32029.88</v>
          </cell>
        </row>
        <row r="213">
          <cell r="A213">
            <v>38</v>
          </cell>
          <cell r="B213">
            <v>622501</v>
          </cell>
          <cell r="C213" t="str">
            <v>MISCELLANEOUS TRAVEL</v>
          </cell>
          <cell r="D213">
            <v>93103.53</v>
          </cell>
          <cell r="G213">
            <v>39</v>
          </cell>
          <cell r="H213">
            <v>624101</v>
          </cell>
          <cell r="I213" t="str">
            <v>AUTO - REPAIRS &amp; MAI</v>
          </cell>
          <cell r="J213">
            <v>481.15</v>
          </cell>
        </row>
        <row r="214">
          <cell r="A214">
            <v>38</v>
          </cell>
          <cell r="B214">
            <v>622501</v>
          </cell>
          <cell r="C214" t="str">
            <v>MISCELLANEOUS TRAVEL</v>
          </cell>
          <cell r="D214">
            <v>1445.27</v>
          </cell>
          <cell r="G214">
            <v>39</v>
          </cell>
          <cell r="H214">
            <v>624102</v>
          </cell>
          <cell r="I214" t="str">
            <v>AUTO -  INSURANCE</v>
          </cell>
          <cell r="J214">
            <v>683</v>
          </cell>
        </row>
        <row r="215">
          <cell r="A215">
            <v>39</v>
          </cell>
          <cell r="B215">
            <v>624101</v>
          </cell>
          <cell r="C215" t="str">
            <v>AUTO - REPAIRS &amp; MAI</v>
          </cell>
          <cell r="D215">
            <v>325.8</v>
          </cell>
          <cell r="G215">
            <v>39</v>
          </cell>
          <cell r="H215">
            <v>624102</v>
          </cell>
          <cell r="I215" t="str">
            <v>AUTO -  INSURANCE</v>
          </cell>
          <cell r="J215">
            <v>5666.31</v>
          </cell>
        </row>
        <row r="216">
          <cell r="A216">
            <v>39</v>
          </cell>
          <cell r="B216">
            <v>624101</v>
          </cell>
          <cell r="C216" t="str">
            <v>AUTO - REPAIRS &amp; MAI</v>
          </cell>
          <cell r="D216">
            <v>84.77</v>
          </cell>
          <cell r="G216">
            <v>39</v>
          </cell>
          <cell r="H216">
            <v>624103</v>
          </cell>
          <cell r="I216" t="str">
            <v>AUTO - LEASING CHARG</v>
          </cell>
          <cell r="J216">
            <v>263784.02</v>
          </cell>
        </row>
        <row r="217">
          <cell r="A217">
            <v>39</v>
          </cell>
          <cell r="B217">
            <v>624101</v>
          </cell>
          <cell r="C217" t="str">
            <v>AUTO - REPAIRS &amp; MAI</v>
          </cell>
          <cell r="D217">
            <v>410.47</v>
          </cell>
          <cell r="G217">
            <v>39</v>
          </cell>
          <cell r="H217">
            <v>624103</v>
          </cell>
          <cell r="I217" t="str">
            <v>AUTO - LEASING CHARG</v>
          </cell>
          <cell r="J217">
            <v>61112.57</v>
          </cell>
        </row>
        <row r="218">
          <cell r="A218">
            <v>39</v>
          </cell>
          <cell r="B218">
            <v>624101</v>
          </cell>
          <cell r="C218" t="str">
            <v>AUTO - REPAIRS &amp; MAI</v>
          </cell>
          <cell r="D218">
            <v>6775.81</v>
          </cell>
          <cell r="G218">
            <v>39</v>
          </cell>
          <cell r="H218">
            <v>624103</v>
          </cell>
          <cell r="I218" t="str">
            <v>AUTO - LEASING CHARG</v>
          </cell>
          <cell r="J218">
            <v>3719.17</v>
          </cell>
        </row>
        <row r="219">
          <cell r="A219">
            <v>39</v>
          </cell>
          <cell r="B219">
            <v>624101</v>
          </cell>
          <cell r="C219" t="str">
            <v>AUTO - REPAIRS &amp; MAI</v>
          </cell>
          <cell r="D219">
            <v>98.77</v>
          </cell>
          <cell r="G219">
            <v>39</v>
          </cell>
          <cell r="H219">
            <v>624103</v>
          </cell>
          <cell r="I219" t="str">
            <v>AUTO - LEASING CHARG</v>
          </cell>
          <cell r="J219">
            <v>7688.28</v>
          </cell>
        </row>
        <row r="220">
          <cell r="A220">
            <v>39</v>
          </cell>
          <cell r="B220">
            <v>624102</v>
          </cell>
          <cell r="C220" t="str">
            <v>AUTO -  INSURANCE</v>
          </cell>
          <cell r="D220">
            <v>147.87</v>
          </cell>
          <cell r="G220">
            <v>39</v>
          </cell>
          <cell r="H220">
            <v>624103</v>
          </cell>
          <cell r="I220" t="str">
            <v>AUTO - LEASING CHARG</v>
          </cell>
          <cell r="J220">
            <v>64014.559999999998</v>
          </cell>
        </row>
        <row r="221">
          <cell r="A221">
            <v>39</v>
          </cell>
          <cell r="B221">
            <v>624102</v>
          </cell>
          <cell r="C221" t="str">
            <v>AUTO -  INSURANCE</v>
          </cell>
          <cell r="D221">
            <v>1202.94</v>
          </cell>
          <cell r="G221">
            <v>39</v>
          </cell>
          <cell r="H221">
            <v>624103</v>
          </cell>
          <cell r="I221" t="str">
            <v>AUTO - LEASING CHARG</v>
          </cell>
          <cell r="J221">
            <v>1202134.31</v>
          </cell>
        </row>
        <row r="222">
          <cell r="A222">
            <v>39</v>
          </cell>
          <cell r="B222">
            <v>624103</v>
          </cell>
          <cell r="C222" t="str">
            <v>AUTO - LEASING CHARG</v>
          </cell>
          <cell r="D222">
            <v>57955.17</v>
          </cell>
          <cell r="G222">
            <v>39</v>
          </cell>
          <cell r="H222">
            <v>624103</v>
          </cell>
          <cell r="I222" t="str">
            <v>AUTO - LEASING CHARG</v>
          </cell>
          <cell r="J222">
            <v>3284.2</v>
          </cell>
        </row>
        <row r="223">
          <cell r="A223">
            <v>39</v>
          </cell>
          <cell r="B223">
            <v>624103</v>
          </cell>
          <cell r="C223" t="str">
            <v>AUTO - LEASING CHARG</v>
          </cell>
          <cell r="D223">
            <v>12876.08</v>
          </cell>
          <cell r="G223">
            <v>39</v>
          </cell>
          <cell r="H223">
            <v>624103</v>
          </cell>
          <cell r="I223" t="str">
            <v>AUTO - LEASING CHARG</v>
          </cell>
          <cell r="J223">
            <v>3300.36</v>
          </cell>
        </row>
        <row r="224">
          <cell r="A224">
            <v>39</v>
          </cell>
          <cell r="B224">
            <v>624103</v>
          </cell>
          <cell r="C224" t="str">
            <v>AUTO - LEASING CHARG</v>
          </cell>
          <cell r="D224">
            <v>769.66</v>
          </cell>
          <cell r="G224">
            <v>39</v>
          </cell>
          <cell r="H224">
            <v>624103</v>
          </cell>
          <cell r="I224" t="str">
            <v>AUTO - LEASING CHARG</v>
          </cell>
          <cell r="J224">
            <v>9731.98</v>
          </cell>
        </row>
        <row r="225">
          <cell r="A225">
            <v>39</v>
          </cell>
          <cell r="B225">
            <v>624103</v>
          </cell>
          <cell r="C225" t="str">
            <v>AUTO - LEASING CHARG</v>
          </cell>
          <cell r="D225">
            <v>1636.7</v>
          </cell>
          <cell r="G225">
            <v>39</v>
          </cell>
          <cell r="H225">
            <v>624104</v>
          </cell>
          <cell r="I225" t="str">
            <v>AUTO - GAS &amp; OIL</v>
          </cell>
          <cell r="J225">
            <v>61279.17</v>
          </cell>
        </row>
        <row r="226">
          <cell r="A226">
            <v>39</v>
          </cell>
          <cell r="B226">
            <v>624103</v>
          </cell>
          <cell r="C226" t="str">
            <v>AUTO - LEASING CHARG</v>
          </cell>
          <cell r="D226">
            <v>13745.55</v>
          </cell>
          <cell r="G226">
            <v>39</v>
          </cell>
          <cell r="H226">
            <v>624104</v>
          </cell>
          <cell r="I226" t="str">
            <v>AUTO - GAS &amp; OIL</v>
          </cell>
          <cell r="J226">
            <v>25483.119999999999</v>
          </cell>
        </row>
        <row r="227">
          <cell r="A227">
            <v>39</v>
          </cell>
          <cell r="B227">
            <v>624103</v>
          </cell>
          <cell r="C227" t="str">
            <v>AUTO - LEASING CHARG</v>
          </cell>
          <cell r="D227">
            <v>252051.85</v>
          </cell>
          <cell r="G227">
            <v>39</v>
          </cell>
          <cell r="H227">
            <v>624104</v>
          </cell>
          <cell r="I227" t="str">
            <v>AUTO - GAS &amp; OIL</v>
          </cell>
          <cell r="J227">
            <v>1970.11</v>
          </cell>
        </row>
        <row r="228">
          <cell r="A228">
            <v>39</v>
          </cell>
          <cell r="B228">
            <v>624103</v>
          </cell>
          <cell r="C228" t="str">
            <v>AUTO - LEASING CHARG</v>
          </cell>
          <cell r="D228">
            <v>675.9</v>
          </cell>
          <cell r="G228">
            <v>39</v>
          </cell>
          <cell r="H228">
            <v>624104</v>
          </cell>
          <cell r="I228" t="str">
            <v>AUTO - GAS &amp; OIL</v>
          </cell>
          <cell r="J228">
            <v>3736.53</v>
          </cell>
        </row>
        <row r="229">
          <cell r="A229">
            <v>39</v>
          </cell>
          <cell r="B229">
            <v>624103</v>
          </cell>
          <cell r="C229" t="str">
            <v>AUTO - LEASING CHARG</v>
          </cell>
          <cell r="D229">
            <v>696.86</v>
          </cell>
          <cell r="G229">
            <v>39</v>
          </cell>
          <cell r="H229">
            <v>624104</v>
          </cell>
          <cell r="I229" t="str">
            <v>AUTO - GAS &amp; OIL</v>
          </cell>
          <cell r="J229">
            <v>16204.02</v>
          </cell>
        </row>
        <row r="230">
          <cell r="A230">
            <v>39</v>
          </cell>
          <cell r="B230">
            <v>624103</v>
          </cell>
          <cell r="C230" t="str">
            <v>AUTO - LEASING CHARG</v>
          </cell>
          <cell r="D230">
            <v>2084.38</v>
          </cell>
          <cell r="G230">
            <v>39</v>
          </cell>
          <cell r="H230">
            <v>624104</v>
          </cell>
          <cell r="I230" t="str">
            <v>AUTO - GAS &amp; OIL</v>
          </cell>
          <cell r="J230">
            <v>343975.83</v>
          </cell>
        </row>
        <row r="231">
          <cell r="A231">
            <v>39</v>
          </cell>
          <cell r="B231">
            <v>624104</v>
          </cell>
          <cell r="C231" t="str">
            <v>AUTO - GAS &amp; OIL</v>
          </cell>
          <cell r="D231">
            <v>13440.12</v>
          </cell>
          <cell r="G231">
            <v>39</v>
          </cell>
          <cell r="H231">
            <v>624104</v>
          </cell>
          <cell r="I231" t="str">
            <v>AUTO - GAS &amp; OIL</v>
          </cell>
          <cell r="J231">
            <v>1714.47</v>
          </cell>
        </row>
        <row r="232">
          <cell r="A232">
            <v>39</v>
          </cell>
          <cell r="B232">
            <v>624104</v>
          </cell>
          <cell r="C232" t="str">
            <v>AUTO - GAS &amp; OIL</v>
          </cell>
          <cell r="D232">
            <v>5390.15</v>
          </cell>
          <cell r="G232">
            <v>39</v>
          </cell>
          <cell r="H232">
            <v>624105</v>
          </cell>
          <cell r="I232" t="str">
            <v>AUTO - TAX</v>
          </cell>
          <cell r="J232">
            <v>56</v>
          </cell>
        </row>
        <row r="233">
          <cell r="A233">
            <v>39</v>
          </cell>
          <cell r="B233">
            <v>624104</v>
          </cell>
          <cell r="C233" t="str">
            <v>AUTO - GAS &amp; OIL</v>
          </cell>
          <cell r="D233">
            <v>422.22</v>
          </cell>
          <cell r="G233">
            <v>39</v>
          </cell>
          <cell r="H233">
            <v>624105</v>
          </cell>
          <cell r="I233" t="str">
            <v>AUTO - TAX</v>
          </cell>
          <cell r="J233">
            <v>1229</v>
          </cell>
        </row>
        <row r="234">
          <cell r="A234">
            <v>39</v>
          </cell>
          <cell r="B234">
            <v>624104</v>
          </cell>
          <cell r="C234" t="str">
            <v>AUTO - GAS &amp; OIL</v>
          </cell>
          <cell r="D234">
            <v>803.61</v>
          </cell>
          <cell r="G234">
            <v>34</v>
          </cell>
          <cell r="H234">
            <v>630001</v>
          </cell>
          <cell r="I234" t="str">
            <v>RENT - OFFICES &amp; LEA</v>
          </cell>
          <cell r="J234">
            <v>15743.42</v>
          </cell>
        </row>
        <row r="235">
          <cell r="A235">
            <v>39</v>
          </cell>
          <cell r="B235">
            <v>624104</v>
          </cell>
          <cell r="C235" t="str">
            <v>AUTO - GAS &amp; OIL</v>
          </cell>
          <cell r="D235">
            <v>3476.36</v>
          </cell>
          <cell r="G235">
            <v>34</v>
          </cell>
          <cell r="H235">
            <v>630001</v>
          </cell>
          <cell r="I235" t="str">
            <v>RENT - OFFICES &amp; LEA</v>
          </cell>
          <cell r="J235">
            <v>194359.33</v>
          </cell>
        </row>
        <row r="236">
          <cell r="A236">
            <v>39</v>
          </cell>
          <cell r="B236">
            <v>624104</v>
          </cell>
          <cell r="C236" t="str">
            <v>AUTO - GAS &amp; OIL</v>
          </cell>
          <cell r="D236">
            <v>72427.520000000004</v>
          </cell>
          <cell r="G236">
            <v>34</v>
          </cell>
          <cell r="H236">
            <v>630001</v>
          </cell>
          <cell r="I236" t="str">
            <v>RENT - OFFICES &amp; LEA</v>
          </cell>
          <cell r="J236">
            <v>2092908.25</v>
          </cell>
        </row>
        <row r="237">
          <cell r="A237">
            <v>34</v>
          </cell>
          <cell r="B237">
            <v>624104</v>
          </cell>
          <cell r="C237" t="str">
            <v>AUTO - GAS &amp; OIL</v>
          </cell>
          <cell r="D237">
            <v>359.21</v>
          </cell>
          <cell r="G237">
            <v>34</v>
          </cell>
          <cell r="H237">
            <v>630121</v>
          </cell>
          <cell r="I237" t="str">
            <v>REAL ESTATE TAXES (R</v>
          </cell>
          <cell r="J237">
            <v>32226.92</v>
          </cell>
        </row>
        <row r="238">
          <cell r="A238">
            <v>39</v>
          </cell>
          <cell r="B238">
            <v>624105</v>
          </cell>
          <cell r="C238" t="str">
            <v>AUTO - TAX</v>
          </cell>
          <cell r="D238">
            <v>12.17</v>
          </cell>
          <cell r="G238">
            <v>34</v>
          </cell>
          <cell r="H238">
            <v>630121</v>
          </cell>
          <cell r="I238" t="str">
            <v>REAL ESTATE TAXES (R</v>
          </cell>
          <cell r="J238">
            <v>282681.45</v>
          </cell>
        </row>
        <row r="239">
          <cell r="A239">
            <v>39</v>
          </cell>
          <cell r="B239">
            <v>624105</v>
          </cell>
          <cell r="C239" t="str">
            <v>AUTO - TAX</v>
          </cell>
          <cell r="D239">
            <v>252.27</v>
          </cell>
          <cell r="G239">
            <v>34</v>
          </cell>
          <cell r="H239">
            <v>630201</v>
          </cell>
          <cell r="I239" t="str">
            <v>BUSINESS &amp; PROPERTY</v>
          </cell>
          <cell r="J239">
            <v>71344.649999999994</v>
          </cell>
        </row>
        <row r="240">
          <cell r="A240">
            <v>34</v>
          </cell>
          <cell r="B240">
            <v>630001</v>
          </cell>
          <cell r="C240" t="str">
            <v>RENT - OFFICES &amp; LEA</v>
          </cell>
          <cell r="D240">
            <v>44012.53</v>
          </cell>
          <cell r="G240">
            <v>34</v>
          </cell>
          <cell r="H240">
            <v>630301</v>
          </cell>
          <cell r="I240" t="str">
            <v>MAINT - BUILDING</v>
          </cell>
          <cell r="J240">
            <v>1501</v>
          </cell>
        </row>
        <row r="241">
          <cell r="A241">
            <v>34</v>
          </cell>
          <cell r="B241">
            <v>630001</v>
          </cell>
          <cell r="C241" t="str">
            <v>RENT - OFFICES &amp; LEA</v>
          </cell>
          <cell r="D241">
            <v>440128.16</v>
          </cell>
          <cell r="G241">
            <v>34</v>
          </cell>
          <cell r="H241">
            <v>630301</v>
          </cell>
          <cell r="I241" t="str">
            <v>MAINT - BUILDING</v>
          </cell>
          <cell r="J241">
            <v>54166.53</v>
          </cell>
        </row>
        <row r="242">
          <cell r="A242">
            <v>34</v>
          </cell>
          <cell r="B242">
            <v>630121</v>
          </cell>
          <cell r="C242" t="str">
            <v>REAL ESTATE TAXES (R</v>
          </cell>
          <cell r="D242">
            <v>7297.77</v>
          </cell>
          <cell r="G242">
            <v>34</v>
          </cell>
          <cell r="H242">
            <v>630301</v>
          </cell>
          <cell r="I242" t="str">
            <v>MAINT - BUILDING</v>
          </cell>
          <cell r="J242">
            <v>394673.19</v>
          </cell>
        </row>
        <row r="243">
          <cell r="A243">
            <v>34</v>
          </cell>
          <cell r="B243">
            <v>630121</v>
          </cell>
          <cell r="C243" t="str">
            <v>REAL ESTATE TAXES (R</v>
          </cell>
          <cell r="D243">
            <v>58818.34</v>
          </cell>
          <cell r="G243">
            <v>34</v>
          </cell>
          <cell r="H243">
            <v>630303</v>
          </cell>
          <cell r="I243" t="str">
            <v>MAINT - HVAC</v>
          </cell>
          <cell r="J243">
            <v>33474</v>
          </cell>
        </row>
        <row r="244">
          <cell r="A244">
            <v>34</v>
          </cell>
          <cell r="B244">
            <v>630201</v>
          </cell>
          <cell r="C244" t="str">
            <v>BUSINESS &amp; PROPERTY</v>
          </cell>
          <cell r="D244">
            <v>14862.37</v>
          </cell>
          <cell r="G244">
            <v>34</v>
          </cell>
          <cell r="H244">
            <v>630303</v>
          </cell>
          <cell r="I244" t="str">
            <v>MAINT - HVAC</v>
          </cell>
          <cell r="J244">
            <v>327162.40999999997</v>
          </cell>
        </row>
        <row r="245">
          <cell r="A245">
            <v>34</v>
          </cell>
          <cell r="B245">
            <v>630301</v>
          </cell>
          <cell r="C245" t="str">
            <v>MAINT - BUILDING</v>
          </cell>
          <cell r="D245">
            <v>12097.34</v>
          </cell>
          <cell r="G245">
            <v>34</v>
          </cell>
          <cell r="H245">
            <v>630307</v>
          </cell>
          <cell r="I245" t="str">
            <v>MAINT - SUPPLIES</v>
          </cell>
          <cell r="J245">
            <v>30834.31</v>
          </cell>
        </row>
        <row r="246">
          <cell r="A246">
            <v>34</v>
          </cell>
          <cell r="B246">
            <v>630301</v>
          </cell>
          <cell r="C246" t="str">
            <v>MAINT - BUILDING</v>
          </cell>
          <cell r="D246">
            <v>83025.88</v>
          </cell>
          <cell r="G246">
            <v>34</v>
          </cell>
          <cell r="H246">
            <v>630307</v>
          </cell>
          <cell r="I246" t="str">
            <v>MAINT - SUPPLIES</v>
          </cell>
          <cell r="J246">
            <v>2174.69</v>
          </cell>
        </row>
        <row r="247">
          <cell r="A247">
            <v>34</v>
          </cell>
          <cell r="B247">
            <v>630303</v>
          </cell>
          <cell r="C247" t="str">
            <v>MAINT - HVAC</v>
          </cell>
          <cell r="D247">
            <v>6948.72</v>
          </cell>
          <cell r="G247">
            <v>34</v>
          </cell>
          <cell r="H247">
            <v>630307</v>
          </cell>
          <cell r="I247" t="str">
            <v>MAINT - SUPPLIES</v>
          </cell>
          <cell r="J247">
            <v>197731.57</v>
          </cell>
        </row>
        <row r="248">
          <cell r="A248">
            <v>34</v>
          </cell>
          <cell r="B248">
            <v>630303</v>
          </cell>
          <cell r="C248" t="str">
            <v>MAINT - HVAC</v>
          </cell>
          <cell r="D248">
            <v>68872.28</v>
          </cell>
          <cell r="G248">
            <v>32</v>
          </cell>
          <cell r="H248">
            <v>630501</v>
          </cell>
          <cell r="I248" t="str">
            <v>UTILITIES - ELECTRIC</v>
          </cell>
          <cell r="J248">
            <v>93130.44</v>
          </cell>
        </row>
        <row r="249">
          <cell r="A249">
            <v>34</v>
          </cell>
          <cell r="B249">
            <v>630307</v>
          </cell>
          <cell r="C249" t="str">
            <v>MAINT - SUPPLIES</v>
          </cell>
          <cell r="D249">
            <v>6848.62</v>
          </cell>
          <cell r="G249">
            <v>32</v>
          </cell>
          <cell r="H249">
            <v>630501</v>
          </cell>
          <cell r="I249" t="str">
            <v>UTILITIES - ELECTRIC</v>
          </cell>
          <cell r="J249">
            <v>503098.09</v>
          </cell>
        </row>
        <row r="250">
          <cell r="A250">
            <v>34</v>
          </cell>
          <cell r="B250">
            <v>630307</v>
          </cell>
          <cell r="C250" t="str">
            <v>MAINT - SUPPLIES</v>
          </cell>
          <cell r="D250">
            <v>492.46</v>
          </cell>
          <cell r="G250">
            <v>32</v>
          </cell>
          <cell r="H250">
            <v>630503</v>
          </cell>
          <cell r="I250" t="str">
            <v>UTILITIES - WATER</v>
          </cell>
          <cell r="J250">
            <v>19343.82</v>
          </cell>
        </row>
        <row r="251">
          <cell r="A251">
            <v>34</v>
          </cell>
          <cell r="B251">
            <v>630307</v>
          </cell>
          <cell r="C251" t="str">
            <v>MAINT - SUPPLIES</v>
          </cell>
          <cell r="D251">
            <v>41704.49</v>
          </cell>
          <cell r="G251">
            <v>34</v>
          </cell>
          <cell r="H251">
            <v>632001</v>
          </cell>
          <cell r="I251" t="str">
            <v>MAINTENANCE AGREEMEN</v>
          </cell>
          <cell r="J251">
            <v>121575.66</v>
          </cell>
        </row>
        <row r="252">
          <cell r="A252">
            <v>32</v>
          </cell>
          <cell r="B252">
            <v>630501</v>
          </cell>
          <cell r="C252" t="str">
            <v>UTILITIES - ELECTRIC</v>
          </cell>
          <cell r="D252">
            <v>20629.849999999999</v>
          </cell>
          <cell r="G252">
            <v>34</v>
          </cell>
          <cell r="H252">
            <v>632001</v>
          </cell>
          <cell r="I252" t="str">
            <v>MAINTENANCE AGREEMEN</v>
          </cell>
          <cell r="J252">
            <v>1048304.7</v>
          </cell>
        </row>
        <row r="253">
          <cell r="A253">
            <v>32</v>
          </cell>
          <cell r="B253">
            <v>630501</v>
          </cell>
          <cell r="C253" t="str">
            <v>UTILITIES - ELECTRIC</v>
          </cell>
          <cell r="D253">
            <v>106540.49</v>
          </cell>
          <cell r="G253">
            <v>34</v>
          </cell>
          <cell r="H253">
            <v>632599</v>
          </cell>
          <cell r="I253" t="str">
            <v>OTHER EQUIP - LEASE</v>
          </cell>
          <cell r="J253">
            <v>2784.74</v>
          </cell>
        </row>
        <row r="254">
          <cell r="A254">
            <v>32</v>
          </cell>
          <cell r="B254">
            <v>630503</v>
          </cell>
          <cell r="C254" t="str">
            <v>UTILITIES - WATER</v>
          </cell>
          <cell r="D254">
            <v>4118.17</v>
          </cell>
          <cell r="G254">
            <v>34</v>
          </cell>
          <cell r="H254">
            <v>632599</v>
          </cell>
          <cell r="I254" t="str">
            <v>OTHER EQUIP - LEASE</v>
          </cell>
          <cell r="J254">
            <v>13792.1</v>
          </cell>
        </row>
        <row r="255">
          <cell r="A255">
            <v>34</v>
          </cell>
          <cell r="B255">
            <v>632001</v>
          </cell>
          <cell r="C255" t="str">
            <v>MAINTENANCE AGREEMEN</v>
          </cell>
          <cell r="D255">
            <v>26415.15</v>
          </cell>
          <cell r="G255">
            <v>35</v>
          </cell>
          <cell r="H255">
            <v>634001</v>
          </cell>
          <cell r="I255" t="str">
            <v>POSTAGE</v>
          </cell>
          <cell r="J255">
            <v>682.6</v>
          </cell>
        </row>
        <row r="256">
          <cell r="A256">
            <v>34</v>
          </cell>
          <cell r="B256">
            <v>632001</v>
          </cell>
          <cell r="C256" t="str">
            <v>MAINTENANCE AGREEMEN</v>
          </cell>
          <cell r="D256">
            <v>219364.67</v>
          </cell>
          <cell r="G256">
            <v>35</v>
          </cell>
          <cell r="H256">
            <v>634101</v>
          </cell>
          <cell r="I256" t="str">
            <v>COURIER &amp; EXPRESS MA</v>
          </cell>
          <cell r="J256">
            <v>19355.5</v>
          </cell>
        </row>
        <row r="257">
          <cell r="A257">
            <v>34</v>
          </cell>
          <cell r="B257">
            <v>632599</v>
          </cell>
          <cell r="C257" t="str">
            <v>OTHER EQUIP - LEASE</v>
          </cell>
          <cell r="D257">
            <v>624.02</v>
          </cell>
          <cell r="G257">
            <v>35</v>
          </cell>
          <cell r="H257">
            <v>634101</v>
          </cell>
          <cell r="I257" t="str">
            <v>COURIER &amp; EXPRESS MA</v>
          </cell>
          <cell r="J257">
            <v>148007.95000000001</v>
          </cell>
        </row>
        <row r="258">
          <cell r="A258">
            <v>34</v>
          </cell>
          <cell r="B258">
            <v>632599</v>
          </cell>
          <cell r="C258" t="str">
            <v>OTHER EQUIP - LEASE</v>
          </cell>
          <cell r="D258">
            <v>2880.67</v>
          </cell>
          <cell r="G258">
            <v>37</v>
          </cell>
          <cell r="H258">
            <v>634402</v>
          </cell>
          <cell r="I258" t="str">
            <v>FREIGHT OUT - FAILUR</v>
          </cell>
          <cell r="J258">
            <v>-0.02</v>
          </cell>
        </row>
        <row r="259">
          <cell r="A259">
            <v>35</v>
          </cell>
          <cell r="B259">
            <v>634001</v>
          </cell>
          <cell r="C259" t="str">
            <v>POSTAGE</v>
          </cell>
          <cell r="D259">
            <v>137.76</v>
          </cell>
          <cell r="G259">
            <v>37</v>
          </cell>
          <cell r="H259">
            <v>634402</v>
          </cell>
          <cell r="I259" t="str">
            <v>FREIGHT OUT - FAILUR</v>
          </cell>
          <cell r="J259">
            <v>585.82000000000005</v>
          </cell>
        </row>
        <row r="260">
          <cell r="A260">
            <v>35</v>
          </cell>
          <cell r="B260">
            <v>634101</v>
          </cell>
          <cell r="C260" t="str">
            <v>COURIER &amp; EXPRESS MA</v>
          </cell>
          <cell r="D260">
            <v>7348.34</v>
          </cell>
          <cell r="G260">
            <v>35</v>
          </cell>
          <cell r="H260">
            <v>636101</v>
          </cell>
          <cell r="I260" t="str">
            <v>TELEPHONE &amp; FAX</v>
          </cell>
          <cell r="J260">
            <v>170748.97</v>
          </cell>
        </row>
        <row r="261">
          <cell r="A261">
            <v>35</v>
          </cell>
          <cell r="B261">
            <v>634101</v>
          </cell>
          <cell r="C261" t="str">
            <v>COURIER &amp; EXPRESS MA</v>
          </cell>
          <cell r="D261">
            <v>30835.39</v>
          </cell>
          <cell r="G261">
            <v>35</v>
          </cell>
          <cell r="H261">
            <v>636101</v>
          </cell>
          <cell r="I261" t="str">
            <v>TELEPHONE &amp; FAX</v>
          </cell>
          <cell r="J261">
            <v>-15000</v>
          </cell>
        </row>
        <row r="262">
          <cell r="A262">
            <v>37</v>
          </cell>
          <cell r="B262">
            <v>634402</v>
          </cell>
          <cell r="C262" t="str">
            <v>FREIGHT OUT - FAILUR</v>
          </cell>
          <cell r="D262">
            <v>118.54</v>
          </cell>
          <cell r="G262">
            <v>35</v>
          </cell>
          <cell r="H262">
            <v>636101</v>
          </cell>
          <cell r="I262" t="str">
            <v>TELEPHONE &amp; FAX</v>
          </cell>
          <cell r="J262">
            <v>976936.92</v>
          </cell>
        </row>
        <row r="263">
          <cell r="A263">
            <v>35</v>
          </cell>
          <cell r="B263">
            <v>636101</v>
          </cell>
          <cell r="C263" t="str">
            <v>TELEPHONE &amp; FAX</v>
          </cell>
          <cell r="D263">
            <v>37423.58</v>
          </cell>
          <cell r="G263">
            <v>35</v>
          </cell>
          <cell r="H263">
            <v>636203</v>
          </cell>
          <cell r="I263" t="str">
            <v>CELLULAR PHONE - USA</v>
          </cell>
          <cell r="J263">
            <v>47944.37</v>
          </cell>
        </row>
        <row r="264">
          <cell r="A264">
            <v>35</v>
          </cell>
          <cell r="B264">
            <v>636101</v>
          </cell>
          <cell r="C264" t="str">
            <v>TELEPHONE &amp; FAX</v>
          </cell>
          <cell r="D264">
            <v>-3244.65</v>
          </cell>
          <cell r="G264">
            <v>35</v>
          </cell>
          <cell r="H264">
            <v>636203</v>
          </cell>
          <cell r="I264" t="str">
            <v>CELLULAR PHONE - USA</v>
          </cell>
          <cell r="J264">
            <v>331.3</v>
          </cell>
        </row>
        <row r="265">
          <cell r="A265">
            <v>35</v>
          </cell>
          <cell r="B265">
            <v>636101</v>
          </cell>
          <cell r="C265" t="str">
            <v>TELEPHONE &amp; FAX</v>
          </cell>
          <cell r="D265">
            <v>206304.11</v>
          </cell>
          <cell r="G265">
            <v>35</v>
          </cell>
          <cell r="H265">
            <v>636203</v>
          </cell>
          <cell r="I265" t="str">
            <v>CELLULAR PHONE - USA</v>
          </cell>
          <cell r="J265">
            <v>290349.49</v>
          </cell>
        </row>
        <row r="266">
          <cell r="A266">
            <v>35</v>
          </cell>
          <cell r="B266">
            <v>636203</v>
          </cell>
          <cell r="C266" t="str">
            <v>CELLULAR PHONE - USA</v>
          </cell>
          <cell r="D266">
            <v>10930.43</v>
          </cell>
          <cell r="G266">
            <v>33</v>
          </cell>
          <cell r="H266">
            <v>640001</v>
          </cell>
          <cell r="I266" t="str">
            <v>LEGAL FEES</v>
          </cell>
          <cell r="J266">
            <v>-43078.85</v>
          </cell>
        </row>
        <row r="267">
          <cell r="A267">
            <v>35</v>
          </cell>
          <cell r="B267">
            <v>636203</v>
          </cell>
          <cell r="C267" t="str">
            <v>CELLULAR PHONE - USA</v>
          </cell>
          <cell r="D267">
            <v>70.42</v>
          </cell>
          <cell r="G267">
            <v>33</v>
          </cell>
          <cell r="H267">
            <v>640001</v>
          </cell>
          <cell r="I267" t="str">
            <v>LEGAL FEES</v>
          </cell>
          <cell r="J267">
            <v>149633.49</v>
          </cell>
        </row>
        <row r="268">
          <cell r="A268">
            <v>35</v>
          </cell>
          <cell r="B268">
            <v>636203</v>
          </cell>
          <cell r="C268" t="str">
            <v>CELLULAR PHONE - USA</v>
          </cell>
          <cell r="D268">
            <v>60842.8</v>
          </cell>
          <cell r="G268">
            <v>33</v>
          </cell>
          <cell r="H268">
            <v>640001</v>
          </cell>
          <cell r="I268" t="str">
            <v>LEGAL FEES</v>
          </cell>
          <cell r="J268">
            <v>96835.93</v>
          </cell>
        </row>
        <row r="269">
          <cell r="A269">
            <v>33</v>
          </cell>
          <cell r="B269">
            <v>640001</v>
          </cell>
          <cell r="C269" t="str">
            <v>LEGAL FEES</v>
          </cell>
          <cell r="D269">
            <v>-10084</v>
          </cell>
          <cell r="G269">
            <v>33</v>
          </cell>
          <cell r="H269">
            <v>640002</v>
          </cell>
          <cell r="I269" t="str">
            <v>ACCOUNTING - AUDIT</v>
          </cell>
          <cell r="J269">
            <v>6833.33</v>
          </cell>
        </row>
        <row r="270">
          <cell r="A270">
            <v>33</v>
          </cell>
          <cell r="B270">
            <v>640001</v>
          </cell>
          <cell r="C270" t="str">
            <v>LEGAL FEES</v>
          </cell>
          <cell r="D270">
            <v>32761.73</v>
          </cell>
          <cell r="G270">
            <v>33</v>
          </cell>
          <cell r="H270">
            <v>640002</v>
          </cell>
          <cell r="I270" t="str">
            <v>ACCOUNTING - AUDIT</v>
          </cell>
          <cell r="J270">
            <v>-86378.44</v>
          </cell>
        </row>
        <row r="271">
          <cell r="A271">
            <v>33</v>
          </cell>
          <cell r="B271">
            <v>640001</v>
          </cell>
          <cell r="C271" t="str">
            <v>LEGAL FEES</v>
          </cell>
          <cell r="D271">
            <v>19484.330000000002</v>
          </cell>
          <cell r="G271">
            <v>33</v>
          </cell>
          <cell r="H271">
            <v>640002</v>
          </cell>
          <cell r="I271" t="str">
            <v>ACCOUNTING - AUDIT</v>
          </cell>
          <cell r="J271">
            <v>265873.25</v>
          </cell>
        </row>
        <row r="272">
          <cell r="A272">
            <v>33</v>
          </cell>
          <cell r="B272">
            <v>640002</v>
          </cell>
          <cell r="C272" t="str">
            <v>ACCOUNTING - AUDIT</v>
          </cell>
          <cell r="D272">
            <v>1383.83</v>
          </cell>
          <cell r="G272">
            <v>33</v>
          </cell>
          <cell r="H272">
            <v>640002</v>
          </cell>
          <cell r="I272" t="str">
            <v>ACCOUNTING - AUDIT</v>
          </cell>
          <cell r="J272">
            <v>11683.76</v>
          </cell>
        </row>
        <row r="273">
          <cell r="A273">
            <v>33</v>
          </cell>
          <cell r="B273">
            <v>640002</v>
          </cell>
          <cell r="C273" t="str">
            <v>ACCOUNTING - AUDIT</v>
          </cell>
          <cell r="D273">
            <v>-19780.62</v>
          </cell>
          <cell r="G273">
            <v>33</v>
          </cell>
          <cell r="H273">
            <v>640002</v>
          </cell>
          <cell r="I273" t="str">
            <v>ACCOUNTING - AUDIT</v>
          </cell>
          <cell r="J273">
            <v>58286.29</v>
          </cell>
        </row>
        <row r="274">
          <cell r="A274">
            <v>33</v>
          </cell>
          <cell r="B274">
            <v>640002</v>
          </cell>
          <cell r="C274" t="str">
            <v>ACCOUNTING - AUDIT</v>
          </cell>
          <cell r="D274">
            <v>57963.37</v>
          </cell>
          <cell r="G274">
            <v>33</v>
          </cell>
          <cell r="H274">
            <v>640011</v>
          </cell>
          <cell r="I274" t="str">
            <v>OTHER PROFESSIONAL S</v>
          </cell>
          <cell r="J274">
            <v>47142.25</v>
          </cell>
        </row>
        <row r="275">
          <cell r="A275">
            <v>33</v>
          </cell>
          <cell r="B275">
            <v>640002</v>
          </cell>
          <cell r="C275" t="str">
            <v>ACCOUNTING - AUDIT</v>
          </cell>
          <cell r="D275">
            <v>2375.23</v>
          </cell>
          <cell r="G275">
            <v>33</v>
          </cell>
          <cell r="H275">
            <v>640011</v>
          </cell>
          <cell r="I275" t="str">
            <v>OTHER PROFESSIONAL S</v>
          </cell>
          <cell r="J275">
            <v>17554.240000000002</v>
          </cell>
        </row>
        <row r="276">
          <cell r="A276">
            <v>33</v>
          </cell>
          <cell r="B276">
            <v>640002</v>
          </cell>
          <cell r="C276" t="str">
            <v>ACCOUNTING - AUDIT</v>
          </cell>
          <cell r="D276">
            <v>12567.94</v>
          </cell>
          <cell r="G276">
            <v>33</v>
          </cell>
          <cell r="H276">
            <v>640011</v>
          </cell>
          <cell r="I276" t="str">
            <v>OTHER PROFESSIONAL S</v>
          </cell>
          <cell r="J276">
            <v>112790.94</v>
          </cell>
        </row>
        <row r="277">
          <cell r="A277">
            <v>33</v>
          </cell>
          <cell r="B277">
            <v>640011</v>
          </cell>
          <cell r="C277" t="str">
            <v>OTHER PROFESSIONAL S</v>
          </cell>
          <cell r="D277">
            <v>10631.95</v>
          </cell>
          <cell r="G277">
            <v>33</v>
          </cell>
          <cell r="H277">
            <v>640011</v>
          </cell>
          <cell r="I277" t="str">
            <v>OTHER PROFESSIONAL S</v>
          </cell>
          <cell r="J277">
            <v>-11726.26</v>
          </cell>
        </row>
        <row r="278">
          <cell r="A278">
            <v>33</v>
          </cell>
          <cell r="B278">
            <v>640011</v>
          </cell>
          <cell r="C278" t="str">
            <v>OTHER PROFESSIONAL S</v>
          </cell>
          <cell r="D278">
            <v>3574.81</v>
          </cell>
          <cell r="G278">
            <v>37</v>
          </cell>
          <cell r="H278">
            <v>650005</v>
          </cell>
          <cell r="I278" t="str">
            <v>RECRUITING - REFERRA</v>
          </cell>
          <cell r="J278">
            <v>279.73</v>
          </cell>
        </row>
        <row r="279">
          <cell r="A279">
            <v>33</v>
          </cell>
          <cell r="B279">
            <v>640011</v>
          </cell>
          <cell r="C279" t="str">
            <v>OTHER PROFESSIONAL S</v>
          </cell>
          <cell r="D279">
            <v>23658.53</v>
          </cell>
          <cell r="G279">
            <v>37</v>
          </cell>
          <cell r="H279">
            <v>650006</v>
          </cell>
          <cell r="I279" t="str">
            <v>RECRUITING - TEST/OR</v>
          </cell>
          <cell r="J279">
            <v>225.98</v>
          </cell>
        </row>
        <row r="280">
          <cell r="A280">
            <v>33</v>
          </cell>
          <cell r="B280">
            <v>640011</v>
          </cell>
          <cell r="C280" t="str">
            <v>OTHER PROFESSIONAL S</v>
          </cell>
          <cell r="D280">
            <v>-2318.81</v>
          </cell>
          <cell r="G280">
            <v>37</v>
          </cell>
          <cell r="H280">
            <v>650006</v>
          </cell>
          <cell r="I280" t="str">
            <v>RECRUITING - TEST/OR</v>
          </cell>
          <cell r="J280">
            <v>199.75</v>
          </cell>
        </row>
        <row r="281">
          <cell r="A281">
            <v>37</v>
          </cell>
          <cell r="B281">
            <v>650005</v>
          </cell>
          <cell r="C281" t="str">
            <v>RECRUITING - REFERRA</v>
          </cell>
          <cell r="D281">
            <v>60.78</v>
          </cell>
          <cell r="G281">
            <v>37</v>
          </cell>
          <cell r="H281">
            <v>650006</v>
          </cell>
          <cell r="I281" t="str">
            <v>RECRUITING - TEST/OR</v>
          </cell>
          <cell r="J281">
            <v>6974.58</v>
          </cell>
        </row>
        <row r="282">
          <cell r="A282">
            <v>37</v>
          </cell>
          <cell r="B282">
            <v>650006</v>
          </cell>
          <cell r="C282" t="str">
            <v>RECRUITING - TEST/OR</v>
          </cell>
          <cell r="D282">
            <v>49.1</v>
          </cell>
          <cell r="G282">
            <v>37</v>
          </cell>
          <cell r="H282">
            <v>653002</v>
          </cell>
          <cell r="I282" t="str">
            <v>SEMINARS &amp; TRAINING</v>
          </cell>
          <cell r="J282">
            <v>3172.52</v>
          </cell>
        </row>
        <row r="283">
          <cell r="A283">
            <v>37</v>
          </cell>
          <cell r="B283">
            <v>650006</v>
          </cell>
          <cell r="C283" t="str">
            <v>RECRUITING - TEST/OR</v>
          </cell>
          <cell r="D283">
            <v>45.23</v>
          </cell>
          <cell r="G283">
            <v>37</v>
          </cell>
          <cell r="H283">
            <v>653002</v>
          </cell>
          <cell r="I283" t="str">
            <v>SEMINARS &amp; TRAINING</v>
          </cell>
          <cell r="J283">
            <v>75683.360000000001</v>
          </cell>
        </row>
        <row r="284">
          <cell r="A284">
            <v>37</v>
          </cell>
          <cell r="B284">
            <v>650006</v>
          </cell>
          <cell r="C284" t="str">
            <v>RECRUITING - TEST/OR</v>
          </cell>
          <cell r="D284">
            <v>1482.25</v>
          </cell>
          <cell r="G284">
            <v>37</v>
          </cell>
          <cell r="H284">
            <v>656003</v>
          </cell>
          <cell r="I284" t="str">
            <v>DUES &amp; MEMBERSHIPS</v>
          </cell>
          <cell r="J284">
            <v>874</v>
          </cell>
        </row>
        <row r="285">
          <cell r="A285">
            <v>37</v>
          </cell>
          <cell r="B285">
            <v>653002</v>
          </cell>
          <cell r="C285" t="str">
            <v>SEMINARS &amp; TRAINING</v>
          </cell>
          <cell r="D285">
            <v>689.54</v>
          </cell>
          <cell r="G285">
            <v>37</v>
          </cell>
          <cell r="H285">
            <v>656003</v>
          </cell>
          <cell r="I285" t="str">
            <v>DUES &amp; MEMBERSHIPS</v>
          </cell>
          <cell r="J285">
            <v>1434.19</v>
          </cell>
        </row>
        <row r="286">
          <cell r="A286">
            <v>37</v>
          </cell>
          <cell r="B286">
            <v>653002</v>
          </cell>
          <cell r="C286" t="str">
            <v>SEMINARS &amp; TRAINING</v>
          </cell>
          <cell r="D286">
            <v>15981.13</v>
          </cell>
          <cell r="G286">
            <v>37</v>
          </cell>
          <cell r="H286">
            <v>656004</v>
          </cell>
          <cell r="I286" t="str">
            <v>BOOKS &amp; SUBSCRIPTION</v>
          </cell>
          <cell r="J286">
            <v>2769.93</v>
          </cell>
        </row>
        <row r="287">
          <cell r="A287">
            <v>37</v>
          </cell>
          <cell r="B287">
            <v>656003</v>
          </cell>
          <cell r="C287" t="str">
            <v>DUES &amp; MEMBERSHIPS</v>
          </cell>
          <cell r="D287">
            <v>197.92</v>
          </cell>
          <cell r="G287">
            <v>37</v>
          </cell>
          <cell r="H287">
            <v>656004</v>
          </cell>
          <cell r="I287" t="str">
            <v>BOOKS &amp; SUBSCRIPTION</v>
          </cell>
          <cell r="J287">
            <v>10723.11</v>
          </cell>
        </row>
        <row r="288">
          <cell r="A288">
            <v>37</v>
          </cell>
          <cell r="B288">
            <v>656003</v>
          </cell>
          <cell r="C288" t="str">
            <v>DUES &amp; MEMBERSHIPS</v>
          </cell>
          <cell r="D288">
            <v>293.70999999999998</v>
          </cell>
          <cell r="G288">
            <v>37</v>
          </cell>
          <cell r="H288">
            <v>656004</v>
          </cell>
          <cell r="I288" t="str">
            <v>BOOKS &amp; SUBSCRIPTION</v>
          </cell>
          <cell r="J288">
            <v>25767.37</v>
          </cell>
        </row>
        <row r="289">
          <cell r="A289">
            <v>37</v>
          </cell>
          <cell r="B289">
            <v>656004</v>
          </cell>
          <cell r="C289" t="str">
            <v>BOOKS &amp; SUBSCRIPTION</v>
          </cell>
          <cell r="D289">
            <v>601.79</v>
          </cell>
          <cell r="G289">
            <v>37</v>
          </cell>
          <cell r="H289">
            <v>660001</v>
          </cell>
          <cell r="I289" t="str">
            <v>ADVERTISING</v>
          </cell>
          <cell r="J289">
            <v>5525</v>
          </cell>
        </row>
        <row r="290">
          <cell r="A290">
            <v>37</v>
          </cell>
          <cell r="B290">
            <v>656004</v>
          </cell>
          <cell r="C290" t="str">
            <v>BOOKS &amp; SUBSCRIPTION</v>
          </cell>
          <cell r="D290">
            <v>2280.44</v>
          </cell>
          <cell r="G290">
            <v>37</v>
          </cell>
          <cell r="H290">
            <v>662403</v>
          </cell>
          <cell r="I290" t="str">
            <v>CORPORATE GIFT - 1</v>
          </cell>
          <cell r="J290">
            <v>800</v>
          </cell>
        </row>
        <row r="291">
          <cell r="A291">
            <v>37</v>
          </cell>
          <cell r="B291">
            <v>656004</v>
          </cell>
          <cell r="C291" t="str">
            <v>BOOKS &amp; SUBSCRIPTION</v>
          </cell>
          <cell r="D291">
            <v>5372.88</v>
          </cell>
          <cell r="G291">
            <v>37</v>
          </cell>
          <cell r="H291">
            <v>666007</v>
          </cell>
          <cell r="I291" t="str">
            <v>EXEC BRIEFINGS - OTH</v>
          </cell>
          <cell r="J291">
            <v>111.97</v>
          </cell>
        </row>
        <row r="292">
          <cell r="A292">
            <v>37</v>
          </cell>
          <cell r="B292">
            <v>660001</v>
          </cell>
          <cell r="C292" t="str">
            <v>ADVERTISING</v>
          </cell>
          <cell r="D292">
            <v>1184.1400000000001</v>
          </cell>
          <cell r="G292">
            <v>37</v>
          </cell>
          <cell r="H292">
            <v>670001</v>
          </cell>
          <cell r="I292" t="str">
            <v>OFFICE SUPPLIES - CO</v>
          </cell>
          <cell r="J292">
            <v>9963.98</v>
          </cell>
        </row>
        <row r="293">
          <cell r="A293">
            <v>37</v>
          </cell>
          <cell r="B293">
            <v>662403</v>
          </cell>
          <cell r="C293" t="str">
            <v>CORPORATE GIFT - 1</v>
          </cell>
          <cell r="D293">
            <v>168.88</v>
          </cell>
          <cell r="G293">
            <v>37</v>
          </cell>
          <cell r="H293">
            <v>670001</v>
          </cell>
          <cell r="I293" t="str">
            <v>OFFICE SUPPLIES - CO</v>
          </cell>
          <cell r="J293">
            <v>425.83</v>
          </cell>
        </row>
        <row r="294">
          <cell r="A294">
            <v>37</v>
          </cell>
          <cell r="B294">
            <v>666007</v>
          </cell>
          <cell r="C294" t="str">
            <v>EXEC BRIEFINGS - OTH</v>
          </cell>
          <cell r="D294">
            <v>24.03</v>
          </cell>
          <cell r="G294">
            <v>37</v>
          </cell>
          <cell r="H294">
            <v>670001</v>
          </cell>
          <cell r="I294" t="str">
            <v>OFFICE SUPPLIES - CO</v>
          </cell>
          <cell r="J294">
            <v>26896.560000000001</v>
          </cell>
        </row>
        <row r="295">
          <cell r="A295">
            <v>37</v>
          </cell>
          <cell r="B295">
            <v>670001</v>
          </cell>
          <cell r="C295" t="str">
            <v>OFFICE SUPPLIES - CO</v>
          </cell>
          <cell r="D295">
            <v>2226.64</v>
          </cell>
          <cell r="G295">
            <v>37</v>
          </cell>
          <cell r="H295">
            <v>670002</v>
          </cell>
          <cell r="I295" t="str">
            <v>OFFICE SUPPLIES - PR</v>
          </cell>
          <cell r="J295">
            <v>1240.17</v>
          </cell>
        </row>
        <row r="296">
          <cell r="A296">
            <v>37</v>
          </cell>
          <cell r="B296">
            <v>670001</v>
          </cell>
          <cell r="C296" t="str">
            <v>OFFICE SUPPLIES - CO</v>
          </cell>
          <cell r="D296">
            <v>91.48</v>
          </cell>
          <cell r="G296">
            <v>37</v>
          </cell>
          <cell r="H296">
            <v>672001</v>
          </cell>
          <cell r="I296" t="str">
            <v>OFFICE FURNITURE - E</v>
          </cell>
          <cell r="J296">
            <v>7727.96</v>
          </cell>
        </row>
        <row r="297">
          <cell r="A297">
            <v>37</v>
          </cell>
          <cell r="B297">
            <v>670001</v>
          </cell>
          <cell r="C297" t="str">
            <v>OFFICE SUPPLIES - CO</v>
          </cell>
          <cell r="D297">
            <v>5646.24</v>
          </cell>
          <cell r="G297">
            <v>37</v>
          </cell>
          <cell r="H297">
            <v>672001</v>
          </cell>
          <cell r="I297" t="str">
            <v>OFFICE FURNITURE - E</v>
          </cell>
          <cell r="J297">
            <v>102564.26</v>
          </cell>
        </row>
        <row r="298">
          <cell r="A298">
            <v>37</v>
          </cell>
          <cell r="B298">
            <v>670002</v>
          </cell>
          <cell r="C298" t="str">
            <v>OFFICE SUPPLIES - PR</v>
          </cell>
          <cell r="D298">
            <v>252.27</v>
          </cell>
          <cell r="G298">
            <v>37</v>
          </cell>
          <cell r="H298">
            <v>672201</v>
          </cell>
          <cell r="I298" t="str">
            <v>PC SOFTWARE - EXPENS</v>
          </cell>
          <cell r="J298">
            <v>746.15</v>
          </cell>
        </row>
        <row r="299">
          <cell r="A299">
            <v>37</v>
          </cell>
          <cell r="B299">
            <v>672001</v>
          </cell>
          <cell r="C299" t="str">
            <v>OFFICE FURNITURE - E</v>
          </cell>
          <cell r="D299">
            <v>1736.11</v>
          </cell>
          <cell r="G299">
            <v>37</v>
          </cell>
          <cell r="H299">
            <v>672201</v>
          </cell>
          <cell r="I299" t="str">
            <v>PC SOFTWARE - EXPENS</v>
          </cell>
          <cell r="J299">
            <v>1660.4</v>
          </cell>
        </row>
        <row r="300">
          <cell r="A300">
            <v>37</v>
          </cell>
          <cell r="B300">
            <v>672001</v>
          </cell>
          <cell r="C300" t="str">
            <v>OFFICE FURNITURE - E</v>
          </cell>
          <cell r="D300">
            <v>21657.68</v>
          </cell>
          <cell r="G300">
            <v>37</v>
          </cell>
          <cell r="H300">
            <v>672201</v>
          </cell>
          <cell r="I300" t="str">
            <v>PC SOFTWARE - EXPENS</v>
          </cell>
          <cell r="J300">
            <v>48182.9</v>
          </cell>
        </row>
        <row r="301">
          <cell r="A301">
            <v>37</v>
          </cell>
          <cell r="B301">
            <v>672201</v>
          </cell>
          <cell r="C301" t="str">
            <v>PC SOFTWARE - EXPENS</v>
          </cell>
          <cell r="D301">
            <v>168.97</v>
          </cell>
          <cell r="G301">
            <v>37</v>
          </cell>
          <cell r="H301">
            <v>674001</v>
          </cell>
          <cell r="I301" t="str">
            <v>R &amp; D PROJECTS</v>
          </cell>
          <cell r="J301">
            <v>11703.65</v>
          </cell>
        </row>
        <row r="302">
          <cell r="A302">
            <v>37</v>
          </cell>
          <cell r="B302">
            <v>672201</v>
          </cell>
          <cell r="C302" t="str">
            <v>PC SOFTWARE - EXPENS</v>
          </cell>
          <cell r="D302">
            <v>348.17</v>
          </cell>
          <cell r="G302">
            <v>37</v>
          </cell>
          <cell r="H302">
            <v>674001</v>
          </cell>
          <cell r="I302" t="str">
            <v>R &amp; D PROJECTS</v>
          </cell>
          <cell r="J302">
            <v>166538.49</v>
          </cell>
        </row>
        <row r="303">
          <cell r="A303">
            <v>37</v>
          </cell>
          <cell r="B303">
            <v>672201</v>
          </cell>
          <cell r="C303" t="str">
            <v>PC SOFTWARE - EXPENS</v>
          </cell>
          <cell r="D303">
            <v>10100.719999999999</v>
          </cell>
          <cell r="G303">
            <v>36</v>
          </cell>
          <cell r="H303">
            <v>680102</v>
          </cell>
          <cell r="I303" t="str">
            <v>FURNITURE DEPRECIATI</v>
          </cell>
          <cell r="J303">
            <v>-8080</v>
          </cell>
        </row>
        <row r="304">
          <cell r="A304">
            <v>37</v>
          </cell>
          <cell r="B304">
            <v>674001</v>
          </cell>
          <cell r="C304" t="str">
            <v>R &amp; D PROJECTS</v>
          </cell>
          <cell r="D304">
            <v>2637.7</v>
          </cell>
          <cell r="G304">
            <v>36</v>
          </cell>
          <cell r="H304">
            <v>680102</v>
          </cell>
          <cell r="I304" t="str">
            <v>FURNITURE DEPRECIATI</v>
          </cell>
          <cell r="J304">
            <v>120538.77</v>
          </cell>
        </row>
        <row r="305">
          <cell r="A305">
            <v>37</v>
          </cell>
          <cell r="B305">
            <v>674001</v>
          </cell>
          <cell r="C305" t="str">
            <v>R &amp; D PROJECTS</v>
          </cell>
          <cell r="D305">
            <v>34927.79</v>
          </cell>
          <cell r="G305">
            <v>36</v>
          </cell>
          <cell r="H305">
            <v>680102</v>
          </cell>
          <cell r="I305" t="str">
            <v>FURNITURE DEPRECIATI</v>
          </cell>
          <cell r="J305">
            <v>3744.75</v>
          </cell>
        </row>
        <row r="306">
          <cell r="A306">
            <v>36</v>
          </cell>
          <cell r="B306">
            <v>680102</v>
          </cell>
          <cell r="C306" t="str">
            <v>FURNITURE DEPRECIATI</v>
          </cell>
          <cell r="D306">
            <v>29238.89</v>
          </cell>
          <cell r="G306">
            <v>36</v>
          </cell>
          <cell r="H306">
            <v>680102</v>
          </cell>
          <cell r="I306" t="str">
            <v>FURNITURE DEPRECIATI</v>
          </cell>
          <cell r="J306">
            <v>8090.12</v>
          </cell>
        </row>
        <row r="307">
          <cell r="A307">
            <v>36</v>
          </cell>
          <cell r="B307">
            <v>680102</v>
          </cell>
          <cell r="C307" t="str">
            <v>FURNITURE DEPRECIATI</v>
          </cell>
          <cell r="D307">
            <v>1412.51</v>
          </cell>
          <cell r="G307">
            <v>36</v>
          </cell>
          <cell r="H307">
            <v>680202</v>
          </cell>
          <cell r="I307" t="str">
            <v>CAP INV DEPRECIATION</v>
          </cell>
          <cell r="J307">
            <v>6612588.8700000001</v>
          </cell>
        </row>
        <row r="308">
          <cell r="A308">
            <v>36</v>
          </cell>
          <cell r="B308">
            <v>680102</v>
          </cell>
          <cell r="C308" t="str">
            <v>FURNITURE DEPRECIATI</v>
          </cell>
          <cell r="D308">
            <v>2.7</v>
          </cell>
          <cell r="G308">
            <v>36</v>
          </cell>
          <cell r="H308">
            <v>680202</v>
          </cell>
          <cell r="I308" t="str">
            <v>CAP INV DEPRECIATION</v>
          </cell>
          <cell r="J308">
            <v>0.04</v>
          </cell>
        </row>
        <row r="309">
          <cell r="A309">
            <v>36</v>
          </cell>
          <cell r="B309">
            <v>680202</v>
          </cell>
          <cell r="C309" t="str">
            <v>CAP INV DEPRECIATION</v>
          </cell>
          <cell r="D309">
            <v>1602563.84</v>
          </cell>
          <cell r="G309">
            <v>36</v>
          </cell>
          <cell r="H309">
            <v>680222</v>
          </cell>
          <cell r="I309" t="str">
            <v>COMP EQUIP DEPRECIAT</v>
          </cell>
          <cell r="J309">
            <v>2211576.16</v>
          </cell>
        </row>
        <row r="310">
          <cell r="A310">
            <v>36</v>
          </cell>
          <cell r="B310">
            <v>680222</v>
          </cell>
          <cell r="C310" t="str">
            <v>COMP EQUIP DEPRECIAT</v>
          </cell>
          <cell r="D310">
            <v>520823.16</v>
          </cell>
          <cell r="G310">
            <v>36</v>
          </cell>
          <cell r="H310">
            <v>680222</v>
          </cell>
          <cell r="I310" t="str">
            <v>COMP EQUIP DEPRECIAT</v>
          </cell>
          <cell r="J310">
            <v>0.35</v>
          </cell>
        </row>
        <row r="311">
          <cell r="A311">
            <v>36</v>
          </cell>
          <cell r="B311">
            <v>680222</v>
          </cell>
          <cell r="C311" t="str">
            <v>COMP EQUIP DEPRECIAT</v>
          </cell>
          <cell r="D311">
            <v>50669.279999999999</v>
          </cell>
          <cell r="G311">
            <v>36</v>
          </cell>
          <cell r="H311">
            <v>680222</v>
          </cell>
          <cell r="I311" t="str">
            <v>COMP EQUIP DEPRECIAT</v>
          </cell>
          <cell r="J311">
            <v>243177.46</v>
          </cell>
        </row>
        <row r="312">
          <cell r="A312">
            <v>36</v>
          </cell>
          <cell r="B312">
            <v>680232</v>
          </cell>
          <cell r="C312" t="str">
            <v>EQUIPMENT DEPRECIATI</v>
          </cell>
          <cell r="D312">
            <v>922142.8</v>
          </cell>
          <cell r="G312">
            <v>36</v>
          </cell>
          <cell r="H312">
            <v>680232</v>
          </cell>
          <cell r="I312" t="str">
            <v>EQUIPMENT DEPRECIATI</v>
          </cell>
          <cell r="J312">
            <v>3818702.41</v>
          </cell>
        </row>
        <row r="313">
          <cell r="A313">
            <v>36</v>
          </cell>
          <cell r="B313">
            <v>680232</v>
          </cell>
          <cell r="C313" t="str">
            <v>EQUIPMENT DEPRECIATI</v>
          </cell>
          <cell r="D313">
            <v>2458.06</v>
          </cell>
          <cell r="G313">
            <v>36</v>
          </cell>
          <cell r="H313">
            <v>680232</v>
          </cell>
          <cell r="I313" t="str">
            <v>EQUIPMENT DEPRECIATI</v>
          </cell>
          <cell r="J313">
            <v>8476.41</v>
          </cell>
        </row>
        <row r="314">
          <cell r="A314">
            <v>36</v>
          </cell>
          <cell r="B314">
            <v>680232</v>
          </cell>
          <cell r="C314" t="str">
            <v>EQUIPMENT DEPRECIATI</v>
          </cell>
          <cell r="D314">
            <v>3028.81</v>
          </cell>
          <cell r="G314">
            <v>36</v>
          </cell>
          <cell r="H314">
            <v>680232</v>
          </cell>
          <cell r="I314" t="str">
            <v>EQUIPMENT DEPRECIATI</v>
          </cell>
          <cell r="J314">
            <v>14895.67</v>
          </cell>
        </row>
        <row r="315">
          <cell r="A315">
            <v>36</v>
          </cell>
          <cell r="B315">
            <v>680242</v>
          </cell>
          <cell r="C315" t="str">
            <v>SOFTWARE DEPRECIATIO</v>
          </cell>
          <cell r="D315">
            <v>89287.37</v>
          </cell>
          <cell r="G315">
            <v>36</v>
          </cell>
          <cell r="H315">
            <v>680242</v>
          </cell>
          <cell r="I315" t="str">
            <v>SOFTWARE DEPRECIATIO</v>
          </cell>
          <cell r="J315">
            <v>370873.44</v>
          </cell>
        </row>
        <row r="316">
          <cell r="A316">
            <v>36</v>
          </cell>
          <cell r="B316">
            <v>680242</v>
          </cell>
          <cell r="C316" t="str">
            <v>SOFTWARE DEPRECIATIO</v>
          </cell>
          <cell r="D316">
            <v>10267.51</v>
          </cell>
          <cell r="G316">
            <v>36</v>
          </cell>
          <cell r="H316">
            <v>680242</v>
          </cell>
          <cell r="I316" t="str">
            <v>SOFTWARE DEPRECIATIO</v>
          </cell>
          <cell r="J316">
            <v>50074.080000000002</v>
          </cell>
        </row>
        <row r="317">
          <cell r="A317">
            <v>36</v>
          </cell>
          <cell r="B317">
            <v>680602</v>
          </cell>
          <cell r="C317" t="str">
            <v>LEASEHOLD DEPRECIATI</v>
          </cell>
          <cell r="D317">
            <v>349586.26</v>
          </cell>
          <cell r="G317">
            <v>36</v>
          </cell>
          <cell r="H317">
            <v>680302</v>
          </cell>
          <cell r="I317" t="str">
            <v>VEHICLES DEPRECIATIO</v>
          </cell>
          <cell r="J317">
            <v>-0.22</v>
          </cell>
        </row>
        <row r="318">
          <cell r="A318">
            <v>36</v>
          </cell>
          <cell r="B318">
            <v>680602</v>
          </cell>
          <cell r="C318" t="str">
            <v>LEASEHOLD DEPRECIATI</v>
          </cell>
          <cell r="D318">
            <v>4546.66</v>
          </cell>
          <cell r="G318">
            <v>36</v>
          </cell>
          <cell r="H318">
            <v>680602</v>
          </cell>
          <cell r="I318" t="str">
            <v>LEASEHOLD DEPRECIATI</v>
          </cell>
          <cell r="J318">
            <v>1415439.32</v>
          </cell>
        </row>
        <row r="319">
          <cell r="A319">
            <v>36</v>
          </cell>
          <cell r="B319">
            <v>680602</v>
          </cell>
          <cell r="C319" t="str">
            <v>LEASEHOLD DEPRECIATI</v>
          </cell>
          <cell r="D319">
            <v>1159.49</v>
          </cell>
          <cell r="G319">
            <v>36</v>
          </cell>
          <cell r="H319">
            <v>680602</v>
          </cell>
          <cell r="I319" t="str">
            <v>LEASEHOLD DEPRECIATI</v>
          </cell>
          <cell r="J319">
            <v>19412.23</v>
          </cell>
        </row>
        <row r="320">
          <cell r="A320">
            <v>40</v>
          </cell>
          <cell r="B320">
            <v>700005</v>
          </cell>
          <cell r="C320" t="str">
            <v>BANK CHARGES</v>
          </cell>
          <cell r="D320">
            <v>6771.02</v>
          </cell>
          <cell r="G320">
            <v>36</v>
          </cell>
          <cell r="H320">
            <v>680602</v>
          </cell>
          <cell r="I320" t="str">
            <v>LEASEHOLD DEPRECIATI</v>
          </cell>
          <cell r="J320">
            <v>5435.09</v>
          </cell>
        </row>
        <row r="321">
          <cell r="A321">
            <v>37</v>
          </cell>
          <cell r="B321">
            <v>700102</v>
          </cell>
          <cell r="C321" t="str">
            <v>FINES &amp; PENALTIES</v>
          </cell>
          <cell r="D321">
            <v>93.05</v>
          </cell>
          <cell r="G321">
            <v>40</v>
          </cell>
          <cell r="H321">
            <v>700005</v>
          </cell>
          <cell r="I321" t="str">
            <v>BANK CHARGES</v>
          </cell>
          <cell r="J321">
            <v>31949.1</v>
          </cell>
        </row>
        <row r="322">
          <cell r="A322">
            <v>37</v>
          </cell>
          <cell r="B322">
            <v>700401</v>
          </cell>
          <cell r="C322" t="str">
            <v>TRAVEL EXPENSES VAT</v>
          </cell>
          <cell r="D322">
            <v>3.36</v>
          </cell>
          <cell r="G322">
            <v>37</v>
          </cell>
          <cell r="H322">
            <v>700102</v>
          </cell>
          <cell r="I322" t="str">
            <v>FINES &amp; PENALTIES</v>
          </cell>
          <cell r="J322">
            <v>451</v>
          </cell>
        </row>
        <row r="323">
          <cell r="A323">
            <v>37</v>
          </cell>
          <cell r="B323">
            <v>700499</v>
          </cell>
          <cell r="C323" t="str">
            <v>OTHER MISCELLANEOUS</v>
          </cell>
          <cell r="D323">
            <v>461.35</v>
          </cell>
          <cell r="G323">
            <v>37</v>
          </cell>
          <cell r="H323">
            <v>700401</v>
          </cell>
          <cell r="I323" t="str">
            <v>TRAVEL EXPENSES VAT</v>
          </cell>
          <cell r="J323">
            <v>16.350000000000001</v>
          </cell>
        </row>
        <row r="324">
          <cell r="A324">
            <v>37</v>
          </cell>
          <cell r="B324">
            <v>700901</v>
          </cell>
          <cell r="C324" t="str">
            <v>MISC EXPENSE</v>
          </cell>
          <cell r="D324">
            <v>21022.76</v>
          </cell>
          <cell r="G324">
            <v>37</v>
          </cell>
          <cell r="H324">
            <v>700499</v>
          </cell>
          <cell r="I324" t="str">
            <v>OTHER MISCELLANEOUS</v>
          </cell>
          <cell r="J324">
            <v>2169</v>
          </cell>
        </row>
        <row r="325">
          <cell r="A325">
            <v>37</v>
          </cell>
          <cell r="B325">
            <v>700901</v>
          </cell>
          <cell r="C325" t="str">
            <v>MISC EXPENSE</v>
          </cell>
          <cell r="D325">
            <v>-68694.38</v>
          </cell>
          <cell r="G325">
            <v>37</v>
          </cell>
          <cell r="H325">
            <v>700901</v>
          </cell>
          <cell r="I325" t="str">
            <v>MISC EXPENSE</v>
          </cell>
          <cell r="J325">
            <v>100013.27</v>
          </cell>
        </row>
        <row r="326">
          <cell r="A326">
            <v>50</v>
          </cell>
          <cell r="B326">
            <v>755001</v>
          </cell>
          <cell r="C326" t="str">
            <v>R&amp;D CROSS CHARGE</v>
          </cell>
          <cell r="D326">
            <v>-1387.83</v>
          </cell>
          <cell r="G326">
            <v>37</v>
          </cell>
          <cell r="H326">
            <v>700901</v>
          </cell>
          <cell r="I326" t="str">
            <v>MISC EXPENSE</v>
          </cell>
          <cell r="J326">
            <v>-325149</v>
          </cell>
        </row>
        <row r="327">
          <cell r="A327">
            <v>50</v>
          </cell>
          <cell r="B327">
            <v>755001</v>
          </cell>
          <cell r="C327" t="str">
            <v>R&amp;D CROSS CHARGE</v>
          </cell>
          <cell r="D327">
            <v>1223683.3600000001</v>
          </cell>
          <cell r="G327">
            <v>50</v>
          </cell>
          <cell r="H327">
            <v>755001</v>
          </cell>
          <cell r="I327" t="str">
            <v>R&amp;D CROSS CHARGE</v>
          </cell>
          <cell r="J327">
            <v>-6416.84</v>
          </cell>
        </row>
        <row r="328">
          <cell r="A328">
            <v>50</v>
          </cell>
          <cell r="B328">
            <v>755001</v>
          </cell>
          <cell r="C328" t="str">
            <v>R&amp;D CROSS CHARGE</v>
          </cell>
          <cell r="D328">
            <v>-526355.19999999995</v>
          </cell>
          <cell r="G328">
            <v>50</v>
          </cell>
          <cell r="H328">
            <v>755001</v>
          </cell>
          <cell r="I328" t="str">
            <v>R&amp;D CROSS CHARGE</v>
          </cell>
          <cell r="J328">
            <v>5662333.6699999999</v>
          </cell>
        </row>
        <row r="329">
          <cell r="A329">
            <v>50</v>
          </cell>
          <cell r="B329">
            <v>755001</v>
          </cell>
          <cell r="C329" t="str">
            <v>R&amp;D CROSS CHARGE</v>
          </cell>
          <cell r="D329">
            <v>-32779.089999999997</v>
          </cell>
          <cell r="G329">
            <v>50</v>
          </cell>
          <cell r="H329">
            <v>755001</v>
          </cell>
          <cell r="I329" t="str">
            <v>R&amp;D CROSS CHARGE</v>
          </cell>
          <cell r="J329">
            <v>-2432964.09</v>
          </cell>
        </row>
        <row r="330">
          <cell r="A330">
            <v>50</v>
          </cell>
          <cell r="B330">
            <v>755001</v>
          </cell>
          <cell r="C330" t="str">
            <v>R&amp;D CROSS CHARGE</v>
          </cell>
          <cell r="D330">
            <v>-44229.29</v>
          </cell>
          <cell r="G330">
            <v>50</v>
          </cell>
          <cell r="H330">
            <v>755001</v>
          </cell>
          <cell r="I330" t="str">
            <v>R&amp;D CROSS CHARGE</v>
          </cell>
          <cell r="J330">
            <v>-147650.70000000001</v>
          </cell>
        </row>
        <row r="331">
          <cell r="A331">
            <v>50</v>
          </cell>
          <cell r="B331">
            <v>755001</v>
          </cell>
          <cell r="C331" t="str">
            <v>R&amp;D CROSS CHARGE</v>
          </cell>
          <cell r="D331">
            <v>-78709.52</v>
          </cell>
          <cell r="G331">
            <v>50</v>
          </cell>
          <cell r="H331">
            <v>755001</v>
          </cell>
          <cell r="I331" t="str">
            <v>R&amp;D CROSS CHARGE</v>
          </cell>
          <cell r="J331">
            <v>-209654.99</v>
          </cell>
        </row>
        <row r="332">
          <cell r="A332">
            <v>50</v>
          </cell>
          <cell r="B332">
            <v>755001</v>
          </cell>
          <cell r="C332" t="str">
            <v>R&amp;D CROSS CHARGE</v>
          </cell>
          <cell r="D332">
            <v>-7047871.7199999997</v>
          </cell>
          <cell r="G332">
            <v>50</v>
          </cell>
          <cell r="H332">
            <v>755001</v>
          </cell>
          <cell r="I332" t="str">
            <v>R&amp;D CROSS CHARGE</v>
          </cell>
          <cell r="J332">
            <v>-374085.13</v>
          </cell>
        </row>
        <row r="333">
          <cell r="A333">
            <v>50</v>
          </cell>
          <cell r="B333">
            <v>755001</v>
          </cell>
          <cell r="C333" t="str">
            <v>R&amp;D CROSS CHARGE</v>
          </cell>
          <cell r="D333">
            <v>-64815.38</v>
          </cell>
          <cell r="G333">
            <v>50</v>
          </cell>
          <cell r="H333">
            <v>755001</v>
          </cell>
          <cell r="I333" t="str">
            <v>R&amp;D CROSS CHARGE</v>
          </cell>
          <cell r="J333">
            <v>-33118034.199999999</v>
          </cell>
        </row>
        <row r="334">
          <cell r="A334">
            <v>50</v>
          </cell>
          <cell r="B334">
            <v>755001</v>
          </cell>
          <cell r="C334" t="str">
            <v>R&amp;D CROSS CHARGE</v>
          </cell>
          <cell r="D334">
            <v>-53082.17</v>
          </cell>
          <cell r="G334">
            <v>50</v>
          </cell>
          <cell r="H334">
            <v>755001</v>
          </cell>
          <cell r="I334" t="str">
            <v>R&amp;D CROSS CHARGE</v>
          </cell>
          <cell r="J334">
            <v>-304988.51</v>
          </cell>
        </row>
        <row r="335">
          <cell r="A335">
            <v>50</v>
          </cell>
          <cell r="B335">
            <v>755001</v>
          </cell>
          <cell r="C335" t="str">
            <v>R&amp;D CROSS CHARGE</v>
          </cell>
          <cell r="D335">
            <v>-2084.38</v>
          </cell>
          <cell r="G335">
            <v>50</v>
          </cell>
          <cell r="H335">
            <v>755001</v>
          </cell>
          <cell r="I335" t="str">
            <v>R&amp;D CROSS CHARGE</v>
          </cell>
          <cell r="J335">
            <v>-247614.6</v>
          </cell>
        </row>
        <row r="336">
          <cell r="A336">
            <v>44</v>
          </cell>
          <cell r="B336">
            <v>755004</v>
          </cell>
          <cell r="C336" t="str">
            <v>G&amp;A CROSS CHARGE</v>
          </cell>
          <cell r="D336">
            <v>-143384.20000000001</v>
          </cell>
          <cell r="G336">
            <v>50</v>
          </cell>
          <cell r="H336">
            <v>755001</v>
          </cell>
          <cell r="I336" t="str">
            <v>R&amp;D CROSS CHARGE</v>
          </cell>
          <cell r="J336">
            <v>-9636.09</v>
          </cell>
        </row>
        <row r="337">
          <cell r="A337">
            <v>44</v>
          </cell>
          <cell r="B337">
            <v>755004</v>
          </cell>
          <cell r="C337" t="str">
            <v>G&amp;A CROSS CHARGE</v>
          </cell>
          <cell r="D337">
            <v>-197373.94</v>
          </cell>
          <cell r="G337">
            <v>44</v>
          </cell>
          <cell r="H337">
            <v>755004</v>
          </cell>
          <cell r="I337" t="str">
            <v>G&amp;A CROSS CHARGE</v>
          </cell>
          <cell r="J337">
            <v>-673649</v>
          </cell>
        </row>
        <row r="338">
          <cell r="A338">
            <v>40</v>
          </cell>
          <cell r="B338">
            <v>770101</v>
          </cell>
          <cell r="C338" t="str">
            <v>INTEREST INC - BANK</v>
          </cell>
          <cell r="D338">
            <v>-6645.16</v>
          </cell>
          <cell r="G338">
            <v>44</v>
          </cell>
          <cell r="H338">
            <v>755004</v>
          </cell>
          <cell r="I338" t="str">
            <v>G&amp;A CROSS CHARGE</v>
          </cell>
          <cell r="J338">
            <v>-925618</v>
          </cell>
        </row>
        <row r="339">
          <cell r="A339">
            <v>50</v>
          </cell>
          <cell r="B339">
            <v>775307</v>
          </cell>
          <cell r="C339" t="str">
            <v>I/C SERVICE FEE INCO</v>
          </cell>
          <cell r="D339">
            <v>-497072.33</v>
          </cell>
          <cell r="G339">
            <v>40</v>
          </cell>
          <cell r="H339">
            <v>770101</v>
          </cell>
          <cell r="I339" t="str">
            <v>INTEREST INC - BANK</v>
          </cell>
          <cell r="J339">
            <v>-31544.03</v>
          </cell>
        </row>
        <row r="340">
          <cell r="A340">
            <v>41</v>
          </cell>
          <cell r="B340">
            <v>775401</v>
          </cell>
          <cell r="C340" t="str">
            <v>GAIN ON SALE OF FIXE</v>
          </cell>
          <cell r="D340">
            <v>-9353.83</v>
          </cell>
          <cell r="G340">
            <v>40</v>
          </cell>
          <cell r="H340">
            <v>770102</v>
          </cell>
          <cell r="I340" t="str">
            <v>INTEREST INC - SHORT</v>
          </cell>
          <cell r="J340">
            <v>-12.2</v>
          </cell>
        </row>
        <row r="341">
          <cell r="A341">
            <v>42</v>
          </cell>
          <cell r="B341">
            <v>785101</v>
          </cell>
          <cell r="C341" t="str">
            <v>I/C NON OPERATING EX</v>
          </cell>
          <cell r="D341">
            <v>151103.26</v>
          </cell>
          <cell r="G341">
            <v>50</v>
          </cell>
          <cell r="H341">
            <v>775307</v>
          </cell>
          <cell r="I341" t="str">
            <v>I/C SERVICE FEE INCO</v>
          </cell>
          <cell r="J341">
            <v>-2339153.31</v>
          </cell>
        </row>
        <row r="342">
          <cell r="A342">
            <v>42</v>
          </cell>
          <cell r="B342">
            <v>785101</v>
          </cell>
          <cell r="C342" t="str">
            <v>I/C NON OPERATING EX</v>
          </cell>
          <cell r="D342">
            <v>19311.2</v>
          </cell>
          <cell r="G342">
            <v>41</v>
          </cell>
          <cell r="H342">
            <v>775401</v>
          </cell>
          <cell r="I342" t="str">
            <v>GAIN ON SALE OF FIXE</v>
          </cell>
          <cell r="J342">
            <v>-43128</v>
          </cell>
        </row>
        <row r="343">
          <cell r="A343">
            <v>43</v>
          </cell>
          <cell r="B343">
            <v>785105</v>
          </cell>
          <cell r="C343" t="str">
            <v>STOCK OPTION XCHRG</v>
          </cell>
          <cell r="D343">
            <v>309654</v>
          </cell>
          <cell r="G343">
            <v>42</v>
          </cell>
          <cell r="H343">
            <v>785101</v>
          </cell>
          <cell r="I343" t="str">
            <v>I/C NON OPERATING EX</v>
          </cell>
          <cell r="J343">
            <v>732397.5</v>
          </cell>
        </row>
        <row r="344">
          <cell r="A344">
            <v>40</v>
          </cell>
          <cell r="B344">
            <v>790104</v>
          </cell>
          <cell r="C344" t="str">
            <v>CURRENCY GAIN/LOSS -</v>
          </cell>
          <cell r="D344">
            <v>90249.73</v>
          </cell>
          <cell r="G344">
            <v>42</v>
          </cell>
          <cell r="H344">
            <v>785101</v>
          </cell>
          <cell r="I344" t="str">
            <v>I/C NON OPERATING EX</v>
          </cell>
          <cell r="J344">
            <v>93601.38</v>
          </cell>
        </row>
        <row r="345">
          <cell r="A345">
            <v>40</v>
          </cell>
          <cell r="B345">
            <v>790121</v>
          </cell>
          <cell r="C345" t="str">
            <v>CROSS CURRENCY CLEAR</v>
          </cell>
          <cell r="D345">
            <v>6610.23</v>
          </cell>
          <cell r="G345">
            <v>43</v>
          </cell>
          <cell r="H345">
            <v>785105</v>
          </cell>
          <cell r="I345" t="str">
            <v>STOCK OPTION XCHRG</v>
          </cell>
          <cell r="J345">
            <v>1507534.87</v>
          </cell>
        </row>
        <row r="346">
          <cell r="A346">
            <v>51</v>
          </cell>
          <cell r="B346">
            <v>795104</v>
          </cell>
          <cell r="C346" t="str">
            <v>COMPANY INCOME TAX P</v>
          </cell>
          <cell r="D346">
            <v>114994.15</v>
          </cell>
          <cell r="G346">
            <v>40</v>
          </cell>
          <cell r="H346">
            <v>790101</v>
          </cell>
          <cell r="I346" t="str">
            <v>CURRENCY GAIN/LOSS -</v>
          </cell>
          <cell r="J346">
            <v>12233.07</v>
          </cell>
        </row>
        <row r="347">
          <cell r="G347">
            <v>40</v>
          </cell>
          <cell r="H347">
            <v>790102</v>
          </cell>
          <cell r="I347" t="str">
            <v>CURRENCY GAIN - REAL</v>
          </cell>
          <cell r="J347">
            <v>-10984.28</v>
          </cell>
        </row>
        <row r="348">
          <cell r="G348">
            <v>40</v>
          </cell>
          <cell r="H348">
            <v>790103</v>
          </cell>
          <cell r="I348" t="str">
            <v>CURRENCY LOSS - REAL</v>
          </cell>
          <cell r="J348">
            <v>26297.37</v>
          </cell>
        </row>
        <row r="349">
          <cell r="G349">
            <v>40</v>
          </cell>
          <cell r="H349">
            <v>790104</v>
          </cell>
          <cell r="I349" t="str">
            <v>CURRENCY GAIN/LOSS -</v>
          </cell>
          <cell r="J349">
            <v>-227240.18</v>
          </cell>
        </row>
        <row r="350">
          <cell r="G350">
            <v>40</v>
          </cell>
          <cell r="H350">
            <v>790121</v>
          </cell>
          <cell r="I350" t="str">
            <v>CROSS CURRENCY CLEAR</v>
          </cell>
          <cell r="J350">
            <v>1344106.1</v>
          </cell>
        </row>
        <row r="351">
          <cell r="G351">
            <v>51</v>
          </cell>
          <cell r="H351">
            <v>795104</v>
          </cell>
          <cell r="I351" t="str">
            <v>COMPANY INCOME TAX P</v>
          </cell>
          <cell r="J351">
            <v>539596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for baord"/>
      <sheetName val="Index"/>
      <sheetName val="summary"/>
      <sheetName val="Summary for BOD"/>
      <sheetName val="general ledger"/>
      <sheetName val="JE"/>
      <sheetName val="P&amp;L"/>
      <sheetName val="BS"/>
      <sheetName val="TP 2015"/>
      <sheetName val="CF"/>
      <sheetName val="TB 12.15 LTD"/>
      <sheetName val="TB 12.15 Inc."/>
      <sheetName val="BOD"/>
      <sheetName val="Opex waterfall"/>
      <sheetName val="Cash waterfall"/>
      <sheetName val="BBS "/>
      <sheetName val="BP&amp;L"/>
      <sheetName val="Salary"/>
      <sheetName val="HR"/>
      <sheetName val="MRR "/>
      <sheetName val="Amazon"/>
      <sheetName val="Relocation"/>
      <sheetName val="Sheet1"/>
    </sheetNames>
    <sheetDataSet>
      <sheetData sheetId="0"/>
      <sheetData sheetId="1">
        <row r="2">
          <cell r="D2">
            <v>41974</v>
          </cell>
          <cell r="E2" t="str">
            <v>generic_month</v>
          </cell>
          <cell r="F2" t="str">
            <v>bances_bpl_00</v>
          </cell>
          <cell r="G2"/>
          <cell r="H2"/>
          <cell r="I2" t="str">
            <v>bances_bpl_00</v>
          </cell>
          <cell r="J2" t="str">
            <v>general_ledger_bbs</v>
          </cell>
          <cell r="K2" t="str">
            <v>generic_month</v>
          </cell>
        </row>
        <row r="3">
          <cell r="A3" t="str">
            <v xml:space="preserve">Incomes - </v>
          </cell>
          <cell r="B3"/>
          <cell r="D3">
            <v>42014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  <cell r="K3" t="str">
            <v>Jan. JE</v>
          </cell>
        </row>
        <row r="4">
          <cell r="A4" t="str">
            <v xml:space="preserve">Incomes - Rev </v>
          </cell>
          <cell r="B4">
            <v>900001</v>
          </cell>
          <cell r="D4">
            <v>42036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  <cell r="K4" t="str">
            <v>Feb. JE</v>
          </cell>
        </row>
        <row r="5">
          <cell r="A5" t="str">
            <v xml:space="preserve">Incomes - </v>
          </cell>
          <cell r="B5">
            <v>0</v>
          </cell>
          <cell r="D5">
            <v>42064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  <cell r="K5" t="str">
            <v>Mar. JE</v>
          </cell>
        </row>
        <row r="6">
          <cell r="A6"/>
          <cell r="B6"/>
          <cell r="D6">
            <v>42095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  <cell r="K6" t="str">
            <v>Apr. JE</v>
          </cell>
        </row>
        <row r="7">
          <cell r="A7"/>
          <cell r="B7"/>
          <cell r="D7">
            <v>42125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  <cell r="K7" t="str">
            <v>May. JE</v>
          </cell>
        </row>
        <row r="8">
          <cell r="A8" t="str">
            <v>COS</v>
          </cell>
          <cell r="B8"/>
          <cell r="D8">
            <v>42156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  <cell r="K8" t="str">
            <v>Jun. JE</v>
          </cell>
        </row>
        <row r="9">
          <cell r="A9" t="str">
            <v>Cost of Sales - Headcount</v>
          </cell>
          <cell r="B9">
            <v>81</v>
          </cell>
          <cell r="D9">
            <v>42186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  <cell r="K9" t="str">
            <v>Jul. JE</v>
          </cell>
        </row>
        <row r="10">
          <cell r="A10" t="str">
            <v>Cost of Sales - Salaries and social benefits</v>
          </cell>
          <cell r="B10">
            <v>810000</v>
          </cell>
          <cell r="D10">
            <v>42217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  <cell r="K10" t="str">
            <v>Aug. JE</v>
          </cell>
        </row>
        <row r="11">
          <cell r="A11" t="str">
            <v>Cost of Sales - Consulting &amp; Outsourcing</v>
          </cell>
          <cell r="B11">
            <v>810001</v>
          </cell>
          <cell r="D11">
            <v>42248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  <cell r="K11" t="str">
            <v>Sep. JE</v>
          </cell>
        </row>
        <row r="12">
          <cell r="A12" t="str">
            <v>Cost of Sales - Recruiting</v>
          </cell>
          <cell r="B12">
            <v>810002</v>
          </cell>
          <cell r="D12">
            <v>42278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  <cell r="K12" t="str">
            <v>Oct. JE</v>
          </cell>
        </row>
        <row r="13">
          <cell r="A13" t="str">
            <v>Cost of Sales - Hosting</v>
          </cell>
          <cell r="B13">
            <v>810003</v>
          </cell>
          <cell r="D13">
            <v>42309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  <cell r="K13" t="str">
            <v>Nov. JE</v>
          </cell>
        </row>
        <row r="14">
          <cell r="A14" t="str">
            <v>Cost of Sales - Contingency (% of salaries+fixed exp.)</v>
          </cell>
          <cell r="B14">
            <v>810004</v>
          </cell>
          <cell r="D14">
            <v>42339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  <cell r="K14" t="str">
            <v>Dec. JE</v>
          </cell>
        </row>
        <row r="15">
          <cell r="A15"/>
          <cell r="B15"/>
        </row>
        <row r="16">
          <cell r="A16" t="str">
            <v>R&amp;D</v>
          </cell>
          <cell r="B16"/>
        </row>
        <row r="17">
          <cell r="A17" t="str">
            <v>Research and Development - Headcount</v>
          </cell>
          <cell r="B17">
            <v>83</v>
          </cell>
        </row>
        <row r="18">
          <cell r="A18" t="str">
            <v>Research and Development - Salaries and social benefits</v>
          </cell>
          <cell r="B18">
            <v>830000</v>
          </cell>
        </row>
        <row r="19">
          <cell r="A19" t="str">
            <v>Research and Development - Travel &amp; Meals</v>
          </cell>
          <cell r="B19">
            <v>830001</v>
          </cell>
        </row>
        <row r="20">
          <cell r="A20" t="str">
            <v>Research and Development - Patent &amp; TM</v>
          </cell>
          <cell r="B20">
            <v>830002</v>
          </cell>
        </row>
        <row r="21">
          <cell r="A21" t="str">
            <v>Research and Development - Total cost of travel abroad</v>
          </cell>
          <cell r="B21">
            <v>830003</v>
          </cell>
        </row>
        <row r="22">
          <cell r="A22" t="str">
            <v>Research and Development - Hosting</v>
          </cell>
          <cell r="B22">
            <v>830004</v>
          </cell>
        </row>
        <row r="23">
          <cell r="A23" t="str">
            <v>Research and Development - Consultants</v>
          </cell>
          <cell r="B23">
            <v>830005</v>
          </cell>
        </row>
        <row r="24">
          <cell r="A24" t="str">
            <v>Research and Development - Recruiting</v>
          </cell>
          <cell r="B24">
            <v>830006</v>
          </cell>
        </row>
        <row r="25">
          <cell r="A25" t="str">
            <v>Research and Development - Contingency (% of salaries+fixed exp.)</v>
          </cell>
          <cell r="B25">
            <v>830007</v>
          </cell>
        </row>
        <row r="26">
          <cell r="A26" t="str">
            <v>Research and Development - Licenses</v>
          </cell>
          <cell r="B26">
            <v>830009</v>
          </cell>
        </row>
        <row r="27">
          <cell r="A27" t="str">
            <v>Research and Development - Relocation Expenses</v>
          </cell>
          <cell r="B27">
            <v>830010</v>
          </cell>
        </row>
        <row r="28">
          <cell r="A28"/>
          <cell r="B28"/>
        </row>
        <row r="29">
          <cell r="A29" t="str">
            <v>Marketing Ltd</v>
          </cell>
          <cell r="B29"/>
        </row>
        <row r="30">
          <cell r="A30" t="str">
            <v>Marketing Ltd  - Headcount</v>
          </cell>
          <cell r="B30">
            <v>84</v>
          </cell>
        </row>
        <row r="31">
          <cell r="A31" t="str">
            <v>Marketing Ltd  - Salaries and social benefits</v>
          </cell>
          <cell r="B31">
            <v>840000</v>
          </cell>
        </row>
        <row r="32">
          <cell r="A32" t="str">
            <v>Marketing Ltd  - PR</v>
          </cell>
          <cell r="B32">
            <v>840001</v>
          </cell>
        </row>
        <row r="33">
          <cell r="A33" t="str">
            <v>Marketing Ltd  - Events</v>
          </cell>
          <cell r="B33">
            <v>840002</v>
          </cell>
        </row>
        <row r="34">
          <cell r="A34" t="str">
            <v>Marketing Ltd  - Travel &amp; Meals</v>
          </cell>
          <cell r="B34">
            <v>840003</v>
          </cell>
        </row>
        <row r="35">
          <cell r="A35" t="str">
            <v>Marketing Ltd  - Supplies</v>
          </cell>
          <cell r="B35">
            <v>840004</v>
          </cell>
        </row>
        <row r="36">
          <cell r="A36" t="str">
            <v>Marketing Ltd  - Consultants</v>
          </cell>
          <cell r="B36">
            <v>840005</v>
          </cell>
        </row>
        <row r="37">
          <cell r="A37" t="str">
            <v>Marketing Ltd  - Total cost of travel abroad</v>
          </cell>
          <cell r="B37">
            <v>840006</v>
          </cell>
        </row>
        <row r="38">
          <cell r="A38" t="str">
            <v>Marketing Ltd  - Recruiting</v>
          </cell>
          <cell r="B38">
            <v>840007</v>
          </cell>
        </row>
        <row r="39">
          <cell r="A39" t="str">
            <v>Marketing Ltd  - Contingency (% of salaries+fixed exp.)</v>
          </cell>
          <cell r="B39">
            <v>840008</v>
          </cell>
        </row>
        <row r="40">
          <cell r="A40"/>
          <cell r="B40"/>
        </row>
        <row r="41">
          <cell r="A41" t="str">
            <v>Marketing US</v>
          </cell>
          <cell r="B41"/>
        </row>
        <row r="42">
          <cell r="A42" t="str">
            <v>Marketing US  - Headcount</v>
          </cell>
          <cell r="B42">
            <v>842</v>
          </cell>
        </row>
        <row r="43">
          <cell r="A43" t="str">
            <v>Marketing US  - Salaries and social benefits</v>
          </cell>
          <cell r="B43">
            <v>842000</v>
          </cell>
        </row>
        <row r="44">
          <cell r="A44" t="str">
            <v>Marketing US  - PR</v>
          </cell>
          <cell r="B44">
            <v>842001</v>
          </cell>
        </row>
        <row r="45">
          <cell r="A45" t="str">
            <v>Marketing US  - Events</v>
          </cell>
          <cell r="B45">
            <v>842002</v>
          </cell>
        </row>
        <row r="46">
          <cell r="A46" t="str">
            <v>Marketing US  - Other marketing</v>
          </cell>
          <cell r="B46">
            <v>842003</v>
          </cell>
        </row>
        <row r="47">
          <cell r="A47" t="str">
            <v>Marketing US  - Travel &amp; Meals</v>
          </cell>
          <cell r="B47">
            <v>842004</v>
          </cell>
        </row>
        <row r="48">
          <cell r="A48" t="str">
            <v xml:space="preserve">Marketing US  - Website Development </v>
          </cell>
          <cell r="B48">
            <v>842005</v>
          </cell>
        </row>
        <row r="49">
          <cell r="A49" t="str">
            <v>Marketing US  - Consultants</v>
          </cell>
          <cell r="B49">
            <v>842006</v>
          </cell>
        </row>
        <row r="50">
          <cell r="A50" t="str">
            <v>Marketing US  - Total cost of travel abroad</v>
          </cell>
          <cell r="B50">
            <v>842007</v>
          </cell>
        </row>
        <row r="51">
          <cell r="A51" t="str">
            <v>Marketing US  - Recruiting</v>
          </cell>
          <cell r="B51">
            <v>842008</v>
          </cell>
        </row>
        <row r="52">
          <cell r="A52" t="str">
            <v>Marketing US  - Relocation expenses</v>
          </cell>
          <cell r="B52">
            <v>842010</v>
          </cell>
        </row>
        <row r="53">
          <cell r="A53" t="str">
            <v>Marketing US  - Contingency (% of salaries+fixed exp.)</v>
          </cell>
          <cell r="B53">
            <v>842009</v>
          </cell>
        </row>
        <row r="54">
          <cell r="A54"/>
          <cell r="B54"/>
        </row>
        <row r="55">
          <cell r="A55"/>
          <cell r="B55"/>
        </row>
        <row r="56">
          <cell r="A56" t="str">
            <v>Sales US</v>
          </cell>
          <cell r="B56"/>
        </row>
        <row r="57">
          <cell r="A57" t="str">
            <v>Sale US - Headcount</v>
          </cell>
          <cell r="B57">
            <v>841</v>
          </cell>
        </row>
        <row r="58">
          <cell r="A58" t="str">
            <v>Sale US - Salaries and social benefits</v>
          </cell>
          <cell r="B58">
            <v>841000</v>
          </cell>
        </row>
        <row r="59">
          <cell r="A59" t="str">
            <v>Sale US - Total cost of travel abroad</v>
          </cell>
          <cell r="B59">
            <v>841001</v>
          </cell>
        </row>
        <row r="60">
          <cell r="A60" t="str">
            <v>Sale US - Recruiting</v>
          </cell>
          <cell r="B60">
            <v>841002</v>
          </cell>
        </row>
        <row r="61">
          <cell r="A61" t="str">
            <v>Sale US - Contingency (% of salaries+fixed exp.)</v>
          </cell>
          <cell r="B61">
            <v>841003</v>
          </cell>
        </row>
        <row r="62">
          <cell r="A62" t="str">
            <v>Sale US - Relocation expenses</v>
          </cell>
          <cell r="B62">
            <v>841004</v>
          </cell>
        </row>
        <row r="63">
          <cell r="A63"/>
          <cell r="B63"/>
        </row>
        <row r="64">
          <cell r="A64" t="str">
            <v>Administration &amp; General Ltd</v>
          </cell>
          <cell r="B64"/>
        </row>
        <row r="65">
          <cell r="A65" t="str">
            <v>G&amp;A  LTD- Headcount</v>
          </cell>
          <cell r="B65">
            <v>85</v>
          </cell>
        </row>
        <row r="66">
          <cell r="A66" t="str">
            <v>G&amp;A  LTD- Salaries and social benefits</v>
          </cell>
          <cell r="B66">
            <v>850000</v>
          </cell>
        </row>
        <row r="67">
          <cell r="A67" t="str">
            <v>G&amp;A  LTD- Travel &amp; Meals</v>
          </cell>
          <cell r="B67">
            <v>850001</v>
          </cell>
        </row>
        <row r="68">
          <cell r="A68" t="str">
            <v>G&amp;A  LTD- Total cost of Travel Abroad</v>
          </cell>
          <cell r="B68">
            <v>850002</v>
          </cell>
        </row>
        <row r="69">
          <cell r="A69" t="str">
            <v>G&amp;A  LTD- Professional Services</v>
          </cell>
          <cell r="B69">
            <v>850003</v>
          </cell>
        </row>
        <row r="70">
          <cell r="A70" t="str">
            <v>G&amp;A  LTD- Insurance</v>
          </cell>
          <cell r="B70">
            <v>850004</v>
          </cell>
        </row>
        <row r="71">
          <cell r="A71" t="str">
            <v>G&amp;A  LTD- Supplies &amp; Materials</v>
          </cell>
          <cell r="B71">
            <v>850005</v>
          </cell>
        </row>
        <row r="72">
          <cell r="A72" t="str">
            <v>G&amp;A  LTD- Communication (Phones &amp; Internet)</v>
          </cell>
          <cell r="B72">
            <v>850006</v>
          </cell>
        </row>
        <row r="73">
          <cell r="A73" t="str">
            <v>G&amp;A  LTD- Office ( rent + parking + maint.+elec.)</v>
          </cell>
          <cell r="B73">
            <v>850007</v>
          </cell>
        </row>
        <row r="74">
          <cell r="A74" t="str">
            <v xml:space="preserve">G&amp;A  LTD- Audit </v>
          </cell>
          <cell r="B74">
            <v>850008</v>
          </cell>
        </row>
        <row r="75">
          <cell r="A75" t="str">
            <v>G&amp;A  LTD- Welfare (Employee Satisfaction)</v>
          </cell>
          <cell r="B75">
            <v>850009</v>
          </cell>
        </row>
        <row r="76">
          <cell r="A76" t="str">
            <v>G&amp;A  LTD- Municipal Taxes</v>
          </cell>
          <cell r="B76">
            <v>850010</v>
          </cell>
        </row>
        <row r="77">
          <cell r="A77" t="str">
            <v>G&amp;A  LTD- Accounting &amp; Bookkeeping</v>
          </cell>
          <cell r="B77">
            <v>850011</v>
          </cell>
        </row>
        <row r="78">
          <cell r="A78" t="str">
            <v>G&amp;A  LTD- IT Services</v>
          </cell>
          <cell r="B78">
            <v>850012</v>
          </cell>
        </row>
        <row r="79">
          <cell r="A79" t="str">
            <v>G&amp;A  LTD- Other HR costs</v>
          </cell>
          <cell r="B79">
            <v>850013</v>
          </cell>
        </row>
        <row r="80">
          <cell r="A80" t="str">
            <v>G&amp;A  LTD- Relocation Expenses</v>
          </cell>
          <cell r="B80">
            <v>850014</v>
          </cell>
        </row>
        <row r="81">
          <cell r="A81" t="str">
            <v>G&amp;A  LTD- Recruiting</v>
          </cell>
          <cell r="B81">
            <v>850015</v>
          </cell>
        </row>
        <row r="82">
          <cell r="A82" t="str">
            <v>G&amp;A  LTD- Contingency (% of salaries+fixed exp.)</v>
          </cell>
          <cell r="B82">
            <v>850016</v>
          </cell>
        </row>
        <row r="83">
          <cell r="A83"/>
          <cell r="B83"/>
        </row>
        <row r="84">
          <cell r="A84"/>
          <cell r="B84"/>
        </row>
        <row r="85">
          <cell r="A85" t="str">
            <v>Administration &amp; General INC</v>
          </cell>
          <cell r="B85"/>
        </row>
        <row r="86">
          <cell r="A86" t="str">
            <v>G&amp;A  INC- Headcount</v>
          </cell>
          <cell r="B86">
            <v>851</v>
          </cell>
        </row>
        <row r="87">
          <cell r="A87" t="str">
            <v>G&amp;A  INC- Salaries and social benefits</v>
          </cell>
          <cell r="B87">
            <v>851000</v>
          </cell>
        </row>
        <row r="88">
          <cell r="A88" t="str">
            <v>G&amp;A  INC- Travel &amp; Meals</v>
          </cell>
          <cell r="B88">
            <v>851001</v>
          </cell>
        </row>
        <row r="89">
          <cell r="A89" t="str">
            <v>G&amp;A  INC- Total cost of Travel Abroad</v>
          </cell>
          <cell r="B89">
            <v>851002</v>
          </cell>
        </row>
        <row r="90">
          <cell r="A90" t="str">
            <v>G&amp;A  INC- Professional Services</v>
          </cell>
          <cell r="B90">
            <v>851003</v>
          </cell>
        </row>
        <row r="91">
          <cell r="A91" t="str">
            <v>G&amp;A  INC- Insurance</v>
          </cell>
          <cell r="B91">
            <v>851004</v>
          </cell>
        </row>
        <row r="92">
          <cell r="A92" t="str">
            <v>G&amp;A  INC- Supplies &amp; Materials</v>
          </cell>
          <cell r="B92">
            <v>851005</v>
          </cell>
        </row>
        <row r="93">
          <cell r="A93" t="str">
            <v>G&amp;A  INC- Telephone &amp; Postage</v>
          </cell>
          <cell r="B93">
            <v>851006</v>
          </cell>
        </row>
        <row r="94">
          <cell r="A94" t="str">
            <v>G&amp;A  INC- Office ($K/HC)</v>
          </cell>
          <cell r="B94">
            <v>851007</v>
          </cell>
        </row>
        <row r="95">
          <cell r="A95" t="str">
            <v>G&amp;A  INC- Utilities</v>
          </cell>
          <cell r="B95">
            <v>851008</v>
          </cell>
        </row>
        <row r="96">
          <cell r="A96" t="str">
            <v>G&amp;A  INC- Welfare</v>
          </cell>
          <cell r="B96">
            <v>851009</v>
          </cell>
        </row>
        <row r="97">
          <cell r="A97" t="str">
            <v>G&amp;A  INC- Municipal Taxes</v>
          </cell>
          <cell r="B97">
            <v>851010</v>
          </cell>
        </row>
        <row r="98">
          <cell r="A98" t="str">
            <v>G&amp;A  INC- Equipment</v>
          </cell>
          <cell r="B98">
            <v>851011</v>
          </cell>
        </row>
        <row r="99">
          <cell r="A99" t="str">
            <v>G&amp;A  INC- Accounting &amp; Bookkeeping</v>
          </cell>
          <cell r="B99">
            <v>851012</v>
          </cell>
        </row>
        <row r="100">
          <cell r="A100" t="str">
            <v>G&amp;A  INC- Admin. Services</v>
          </cell>
          <cell r="B100">
            <v>851013</v>
          </cell>
        </row>
        <row r="101">
          <cell r="A101" t="str">
            <v>G&amp;A  INC- US office</v>
          </cell>
          <cell r="B101">
            <v>851014</v>
          </cell>
        </row>
        <row r="102">
          <cell r="A102" t="str">
            <v>G&amp;A  INC- Relocation Expenses</v>
          </cell>
          <cell r="B102">
            <v>851015</v>
          </cell>
        </row>
        <row r="103">
          <cell r="A103" t="str">
            <v>G&amp;A  INC- Recruiting</v>
          </cell>
          <cell r="B103">
            <v>851016</v>
          </cell>
        </row>
        <row r="104">
          <cell r="A104" t="str">
            <v>G&amp;A  INC- Contingency (% of salaries+fixed exp.)</v>
          </cell>
          <cell r="B104">
            <v>851017</v>
          </cell>
        </row>
        <row r="105">
          <cell r="A105"/>
          <cell r="B105"/>
        </row>
        <row r="106">
          <cell r="A106" t="str">
            <v>Non cash expenses</v>
          </cell>
          <cell r="B106"/>
        </row>
        <row r="107">
          <cell r="A107" t="str">
            <v>Non cash expenses. - Depreciation of fixed assets</v>
          </cell>
          <cell r="B107">
            <v>860000</v>
          </cell>
        </row>
        <row r="108">
          <cell r="A108" t="str">
            <v>Non cash expenses. - Net interest income (expense)</v>
          </cell>
          <cell r="B108">
            <v>880000</v>
          </cell>
        </row>
        <row r="109">
          <cell r="A109" t="str">
            <v>Non cash expenses. - Currency difference</v>
          </cell>
          <cell r="B109">
            <v>880001</v>
          </cell>
        </row>
        <row r="110">
          <cell r="A110" t="str">
            <v>Non cash expenses. - Lost from realization of fixed assets</v>
          </cell>
          <cell r="B110">
            <v>880002</v>
          </cell>
        </row>
        <row r="111">
          <cell r="A111" t="str">
            <v>Non cash expenses. - Taxation provision</v>
          </cell>
          <cell r="B111">
            <v>890000</v>
          </cell>
        </row>
        <row r="112">
          <cell r="A112"/>
          <cell r="B112"/>
        </row>
        <row r="113">
          <cell r="A113" t="str">
            <v>Other Income</v>
          </cell>
          <cell r="B113">
            <v>870000</v>
          </cell>
        </row>
        <row r="114">
          <cell r="A114"/>
          <cell r="B114"/>
        </row>
        <row r="115">
          <cell r="A115" t="str">
            <v>Current Assets</v>
          </cell>
          <cell r="B115"/>
        </row>
        <row r="116">
          <cell r="A116" t="str">
            <v>Current Assets - Cash &amp; cash equivalents - Israel</v>
          </cell>
          <cell r="B116">
            <v>100000</v>
          </cell>
        </row>
        <row r="117">
          <cell r="A117" t="str">
            <v>Current Assets - Cash &amp; cash equivalents - other</v>
          </cell>
          <cell r="B117">
            <v>100005</v>
          </cell>
        </row>
        <row r="118">
          <cell r="A118" t="str">
            <v>Current Assets - AR</v>
          </cell>
          <cell r="B118">
            <v>110000</v>
          </cell>
        </row>
        <row r="119">
          <cell r="A119" t="str">
            <v>Current Assets - Prepaid expenses</v>
          </cell>
          <cell r="B119">
            <v>120000</v>
          </cell>
        </row>
        <row r="120">
          <cell r="A120" t="str">
            <v>Current Assets - Other current assets</v>
          </cell>
          <cell r="B120">
            <v>130000</v>
          </cell>
        </row>
        <row r="121">
          <cell r="A121"/>
          <cell r="B121"/>
        </row>
        <row r="122">
          <cell r="A122" t="str">
            <v>Property and Equipments</v>
          </cell>
          <cell r="B122"/>
        </row>
        <row r="123">
          <cell r="A123" t="str">
            <v>Property and Equipments - Computer equipment &amp; software</v>
          </cell>
          <cell r="B123">
            <v>300000</v>
          </cell>
        </row>
        <row r="124">
          <cell r="A124" t="str">
            <v>Property and Equipments - Office furniture and equipment</v>
          </cell>
          <cell r="B124">
            <v>300006</v>
          </cell>
        </row>
        <row r="125">
          <cell r="A125" t="str">
            <v>Property and Equipments - Leasehold improvements</v>
          </cell>
          <cell r="B125">
            <v>300002</v>
          </cell>
        </row>
        <row r="126">
          <cell r="A126" t="str">
            <v>Property and Equipments - Less accumulated depreciation</v>
          </cell>
          <cell r="B126">
            <v>300001</v>
          </cell>
        </row>
        <row r="127">
          <cell r="A127"/>
          <cell r="B127"/>
        </row>
        <row r="128">
          <cell r="A128" t="str">
            <v>Other Long term Assets</v>
          </cell>
          <cell r="B128"/>
        </row>
        <row r="129">
          <cell r="A129" t="str">
            <v>Other Long term Assets - Long term prepayments</v>
          </cell>
          <cell r="B129">
            <v>450000</v>
          </cell>
        </row>
        <row r="130">
          <cell r="A130" t="str">
            <v>Other Long term Assets - Investment in subsidiary</v>
          </cell>
          <cell r="B130">
            <v>450001</v>
          </cell>
        </row>
        <row r="131">
          <cell r="A131"/>
          <cell r="B131"/>
        </row>
        <row r="132">
          <cell r="A132" t="str">
            <v>Current Liabilities</v>
          </cell>
          <cell r="B132"/>
        </row>
        <row r="133">
          <cell r="A133" t="str">
            <v>Current Liabilities - Short term bank credit</v>
          </cell>
          <cell r="B133">
            <v>500000</v>
          </cell>
        </row>
        <row r="134">
          <cell r="A134" t="str">
            <v>Current Liabilities - Other short term loans</v>
          </cell>
          <cell r="B134">
            <v>510000</v>
          </cell>
        </row>
        <row r="135">
          <cell r="A135" t="str">
            <v>Current Liabilities - Accounts payable and Accrued Expenses</v>
          </cell>
          <cell r="B135">
            <v>520000</v>
          </cell>
        </row>
        <row r="136">
          <cell r="A136" t="str">
            <v>Current Liabilities - Payroll payables</v>
          </cell>
          <cell r="B136">
            <v>530000</v>
          </cell>
        </row>
        <row r="137">
          <cell r="A137" t="str">
            <v>Current Liabilities - Payroll socials</v>
          </cell>
          <cell r="B137">
            <v>540000</v>
          </cell>
        </row>
        <row r="138">
          <cell r="A138" t="str">
            <v>Current Liabilities - Accrued vacation</v>
          </cell>
          <cell r="B138">
            <v>550000</v>
          </cell>
        </row>
        <row r="139">
          <cell r="A139" t="str">
            <v>Current Liabilities - Deferred Revenue</v>
          </cell>
          <cell r="B139">
            <v>560000</v>
          </cell>
        </row>
        <row r="140">
          <cell r="A140" t="str">
            <v>Current Liabilities - Intercompany</v>
          </cell>
          <cell r="B140">
            <v>570000</v>
          </cell>
        </row>
        <row r="141">
          <cell r="A141"/>
          <cell r="B141"/>
        </row>
        <row r="142">
          <cell r="A142"/>
          <cell r="B142"/>
        </row>
        <row r="143">
          <cell r="A143" t="str">
            <v>Long term liabilities</v>
          </cell>
          <cell r="B143"/>
        </row>
        <row r="144">
          <cell r="A144" t="str">
            <v>Long term liabilities - Long term loans - Leader</v>
          </cell>
          <cell r="B144">
            <v>600000</v>
          </cell>
        </row>
        <row r="145">
          <cell r="A145" t="str">
            <v>Long term liabilities - Accrued severance pay, net</v>
          </cell>
          <cell r="B145">
            <v>600001</v>
          </cell>
        </row>
        <row r="146">
          <cell r="A146" t="str">
            <v>Long term liabilities - Long term provisions</v>
          </cell>
          <cell r="B146">
            <v>610000</v>
          </cell>
        </row>
        <row r="147">
          <cell r="A147" t="str">
            <v xml:space="preserve">Long term liabilities - Other long terms liabilities </v>
          </cell>
          <cell r="B147">
            <v>620000</v>
          </cell>
        </row>
        <row r="148">
          <cell r="A148"/>
          <cell r="B148"/>
        </row>
        <row r="149">
          <cell r="A149" t="str">
            <v>Shareholders equity</v>
          </cell>
          <cell r="B149"/>
        </row>
        <row r="150">
          <cell r="A150" t="str">
            <v>Shareholders equity - Common shares</v>
          </cell>
          <cell r="B150">
            <v>750000</v>
          </cell>
        </row>
        <row r="151">
          <cell r="A151" t="str">
            <v>Shareholders equity - Preferred shares</v>
          </cell>
          <cell r="B151">
            <v>710000</v>
          </cell>
        </row>
        <row r="152">
          <cell r="A152" t="str">
            <v>Shareholders equity - Additional paid in capital</v>
          </cell>
          <cell r="B152">
            <v>700000</v>
          </cell>
        </row>
        <row r="153">
          <cell r="A153" t="str">
            <v>Shareholders equity - Issuance cost</v>
          </cell>
          <cell r="B153">
            <v>740000</v>
          </cell>
        </row>
        <row r="154">
          <cell r="A154" t="str">
            <v xml:space="preserve">Shareholders equity - Accumulated deficit </v>
          </cell>
          <cell r="B154">
            <v>720000</v>
          </cell>
        </row>
        <row r="155">
          <cell r="A155" t="str">
            <v>Shareholders equity - Profit (loss) for the period</v>
          </cell>
          <cell r="B155">
            <v>730000</v>
          </cell>
        </row>
      </sheetData>
      <sheetData sheetId="2"/>
      <sheetData sheetId="3"/>
      <sheetData sheetId="4">
        <row r="2">
          <cell r="E2" t="str">
            <v>Card Name</v>
          </cell>
          <cell r="H2" t="str">
            <v>End of last year</v>
          </cell>
          <cell r="K2">
            <v>42005</v>
          </cell>
          <cell r="N2">
            <v>42036</v>
          </cell>
          <cell r="Q2">
            <v>42064</v>
          </cell>
          <cell r="T2">
            <v>42095</v>
          </cell>
          <cell r="W2">
            <v>42125</v>
          </cell>
          <cell r="Z2">
            <v>42156</v>
          </cell>
          <cell r="AC2">
            <v>42186</v>
          </cell>
          <cell r="AF2">
            <v>42217</v>
          </cell>
          <cell r="AI2">
            <v>42248</v>
          </cell>
          <cell r="AL2">
            <v>42278</v>
          </cell>
          <cell r="AO2">
            <v>42309</v>
          </cell>
          <cell r="AS2">
            <v>42339</v>
          </cell>
        </row>
        <row r="3">
          <cell r="E3">
            <v>81</v>
          </cell>
          <cell r="H3">
            <v>0</v>
          </cell>
          <cell r="K3">
            <v>0</v>
          </cell>
          <cell r="N3">
            <v>0</v>
          </cell>
          <cell r="Q3">
            <v>0</v>
          </cell>
          <cell r="T3">
            <v>0</v>
          </cell>
          <cell r="W3">
            <v>0</v>
          </cell>
          <cell r="Z3">
            <v>0</v>
          </cell>
          <cell r="AC3">
            <v>0</v>
          </cell>
          <cell r="AF3">
            <v>0</v>
          </cell>
          <cell r="AI3">
            <v>0</v>
          </cell>
          <cell r="AL3">
            <v>0</v>
          </cell>
          <cell r="AO3">
            <v>0</v>
          </cell>
          <cell r="AS3">
            <v>0</v>
          </cell>
        </row>
        <row r="4">
          <cell r="E4">
            <v>83</v>
          </cell>
          <cell r="H4">
            <v>0</v>
          </cell>
          <cell r="K4">
            <v>0</v>
          </cell>
          <cell r="N4">
            <v>0</v>
          </cell>
          <cell r="Q4">
            <v>11</v>
          </cell>
          <cell r="T4">
            <v>10</v>
          </cell>
          <cell r="W4">
            <v>10</v>
          </cell>
          <cell r="Z4">
            <v>0</v>
          </cell>
          <cell r="AC4">
            <v>0</v>
          </cell>
          <cell r="AF4">
            <v>12</v>
          </cell>
          <cell r="AI4">
            <v>13</v>
          </cell>
          <cell r="AL4">
            <v>13</v>
          </cell>
          <cell r="AO4">
            <v>14</v>
          </cell>
          <cell r="AS4">
            <v>0</v>
          </cell>
        </row>
        <row r="5">
          <cell r="E5">
            <v>84</v>
          </cell>
          <cell r="H5">
            <v>0</v>
          </cell>
          <cell r="K5">
            <v>0</v>
          </cell>
          <cell r="N5">
            <v>0</v>
          </cell>
          <cell r="Q5">
            <v>1</v>
          </cell>
          <cell r="T5">
            <v>0</v>
          </cell>
          <cell r="W5">
            <v>0</v>
          </cell>
          <cell r="Z5">
            <v>0</v>
          </cell>
          <cell r="AC5">
            <v>0</v>
          </cell>
          <cell r="AF5">
            <v>0</v>
          </cell>
          <cell r="AI5">
            <v>0</v>
          </cell>
          <cell r="AL5">
            <v>0</v>
          </cell>
          <cell r="AO5">
            <v>1</v>
          </cell>
          <cell r="AS5">
            <v>0</v>
          </cell>
        </row>
        <row r="6">
          <cell r="E6">
            <v>842</v>
          </cell>
          <cell r="H6">
            <v>0</v>
          </cell>
          <cell r="K6"/>
          <cell r="N6"/>
          <cell r="Q6">
            <v>0</v>
          </cell>
          <cell r="T6"/>
          <cell r="W6">
            <v>1</v>
          </cell>
          <cell r="Z6">
            <v>0</v>
          </cell>
          <cell r="AC6"/>
          <cell r="AF6"/>
          <cell r="AI6"/>
          <cell r="AL6"/>
          <cell r="AO6"/>
          <cell r="AS6"/>
        </row>
        <row r="7">
          <cell r="E7">
            <v>841</v>
          </cell>
          <cell r="H7"/>
          <cell r="K7">
            <v>0</v>
          </cell>
          <cell r="N7">
            <v>0</v>
          </cell>
          <cell r="Q7">
            <v>0</v>
          </cell>
          <cell r="T7">
            <v>0</v>
          </cell>
          <cell r="W7">
            <v>0</v>
          </cell>
          <cell r="Z7">
            <v>0</v>
          </cell>
          <cell r="AC7"/>
          <cell r="AF7"/>
          <cell r="AI7"/>
          <cell r="AO7"/>
        </row>
        <row r="8">
          <cell r="E8">
            <v>85</v>
          </cell>
          <cell r="H8">
            <v>0</v>
          </cell>
          <cell r="K8">
            <v>0</v>
          </cell>
          <cell r="N8">
            <v>0</v>
          </cell>
          <cell r="Q8">
            <v>2</v>
          </cell>
          <cell r="T8">
            <v>2</v>
          </cell>
          <cell r="W8">
            <v>2</v>
          </cell>
          <cell r="Z8">
            <v>2</v>
          </cell>
          <cell r="AC8">
            <v>2</v>
          </cell>
          <cell r="AF8">
            <v>3</v>
          </cell>
          <cell r="AI8">
            <v>3</v>
          </cell>
          <cell r="AL8">
            <v>2</v>
          </cell>
          <cell r="AO8">
            <v>2</v>
          </cell>
          <cell r="AS8">
            <v>0</v>
          </cell>
        </row>
        <row r="9">
          <cell r="E9">
            <v>851</v>
          </cell>
          <cell r="H9">
            <v>0</v>
          </cell>
          <cell r="K9">
            <v>0</v>
          </cell>
          <cell r="N9">
            <v>0</v>
          </cell>
          <cell r="Q9">
            <v>0</v>
          </cell>
          <cell r="T9">
            <v>0</v>
          </cell>
          <cell r="W9">
            <v>0</v>
          </cell>
          <cell r="Z9">
            <v>0</v>
          </cell>
          <cell r="AC9">
            <v>0</v>
          </cell>
          <cell r="AF9">
            <v>0</v>
          </cell>
          <cell r="AI9">
            <v>0</v>
          </cell>
          <cell r="AL9">
            <v>0</v>
          </cell>
          <cell r="AO9">
            <v>0</v>
          </cell>
          <cell r="AS9">
            <v>0</v>
          </cell>
        </row>
        <row r="10">
          <cell r="E10"/>
          <cell r="H10"/>
          <cell r="K10"/>
          <cell r="N10"/>
          <cell r="Q10"/>
          <cell r="T10"/>
          <cell r="W10"/>
          <cell r="Z10">
            <v>0</v>
          </cell>
          <cell r="AC10"/>
          <cell r="AF10"/>
          <cell r="AI10"/>
          <cell r="AL10"/>
          <cell r="AO10"/>
          <cell r="AS10">
            <v>0</v>
          </cell>
        </row>
        <row r="11">
          <cell r="E11">
            <v>100000</v>
          </cell>
          <cell r="H11">
            <v>0</v>
          </cell>
          <cell r="K11">
            <v>0</v>
          </cell>
          <cell r="N11">
            <v>0</v>
          </cell>
          <cell r="Q11">
            <v>0</v>
          </cell>
          <cell r="T11">
            <v>0</v>
          </cell>
          <cell r="W11">
            <v>194568.08</v>
          </cell>
          <cell r="Z11">
            <v>337491.3</v>
          </cell>
          <cell r="AC11">
            <v>306690.96999999997</v>
          </cell>
          <cell r="AF11">
            <v>197486.53</v>
          </cell>
          <cell r="AI11">
            <v>113295.11</v>
          </cell>
          <cell r="AL11">
            <v>453964.79</v>
          </cell>
          <cell r="AO11">
            <v>472521.92</v>
          </cell>
          <cell r="AS11">
            <v>369723.14</v>
          </cell>
        </row>
        <row r="12">
          <cell r="E12">
            <v>100000</v>
          </cell>
          <cell r="H12"/>
          <cell r="K12"/>
          <cell r="N12"/>
          <cell r="Q12"/>
          <cell r="T12">
            <v>0</v>
          </cell>
          <cell r="W12">
            <v>0</v>
          </cell>
          <cell r="Z12">
            <v>0</v>
          </cell>
          <cell r="AC12">
            <v>0</v>
          </cell>
          <cell r="AF12">
            <v>20000</v>
          </cell>
          <cell r="AI12">
            <v>20000</v>
          </cell>
          <cell r="AL12">
            <v>20000</v>
          </cell>
          <cell r="AO12">
            <v>20000</v>
          </cell>
          <cell r="AS12">
            <v>20000.02</v>
          </cell>
        </row>
        <row r="13">
          <cell r="E13">
            <v>120000</v>
          </cell>
          <cell r="H13"/>
          <cell r="K13"/>
          <cell r="N13"/>
          <cell r="Q13"/>
          <cell r="T13">
            <v>2000</v>
          </cell>
          <cell r="W13">
            <v>0</v>
          </cell>
          <cell r="Z13">
            <v>0</v>
          </cell>
          <cell r="AC13">
            <v>0</v>
          </cell>
          <cell r="AF13">
            <v>4415.5</v>
          </cell>
          <cell r="AI13">
            <v>4036.5</v>
          </cell>
          <cell r="AL13">
            <v>5276.49</v>
          </cell>
          <cell r="AO13">
            <v>11979.49</v>
          </cell>
          <cell r="AS13">
            <v>5557.41</v>
          </cell>
        </row>
        <row r="14">
          <cell r="E14">
            <v>130000</v>
          </cell>
          <cell r="H14"/>
          <cell r="K14"/>
          <cell r="N14"/>
          <cell r="Q14"/>
          <cell r="T14"/>
          <cell r="W14"/>
          <cell r="Z14">
            <v>0</v>
          </cell>
          <cell r="AC14"/>
          <cell r="AF14"/>
          <cell r="AI14"/>
          <cell r="AO14">
            <v>21246</v>
          </cell>
          <cell r="AS14">
            <v>21246</v>
          </cell>
        </row>
        <row r="15">
          <cell r="E15">
            <v>110000</v>
          </cell>
          <cell r="H15"/>
          <cell r="K15"/>
          <cell r="N15"/>
          <cell r="Q15"/>
          <cell r="T15"/>
          <cell r="W15"/>
          <cell r="Z15">
            <v>0</v>
          </cell>
          <cell r="AC15">
            <v>0</v>
          </cell>
          <cell r="AF15">
            <v>0</v>
          </cell>
          <cell r="AI15">
            <v>0</v>
          </cell>
          <cell r="AL15">
            <v>23988</v>
          </cell>
          <cell r="AO15">
            <v>0</v>
          </cell>
          <cell r="AS15">
            <v>0</v>
          </cell>
        </row>
        <row r="16">
          <cell r="E16">
            <v>110000</v>
          </cell>
          <cell r="H16"/>
          <cell r="K16"/>
          <cell r="N16"/>
          <cell r="Q16"/>
          <cell r="T16"/>
          <cell r="W16"/>
          <cell r="Z16">
            <v>0</v>
          </cell>
          <cell r="AC16"/>
          <cell r="AF16"/>
          <cell r="AI16"/>
          <cell r="AL16">
            <v>83988</v>
          </cell>
          <cell r="AO16"/>
          <cell r="AS16">
            <v>0</v>
          </cell>
        </row>
        <row r="17">
          <cell r="E17">
            <v>110000</v>
          </cell>
          <cell r="H17"/>
          <cell r="K17"/>
          <cell r="N17"/>
          <cell r="Q17"/>
          <cell r="T17"/>
          <cell r="W17"/>
          <cell r="Z17">
            <v>0</v>
          </cell>
          <cell r="AC17">
            <v>0</v>
          </cell>
          <cell r="AF17">
            <v>0</v>
          </cell>
          <cell r="AI17">
            <v>0</v>
          </cell>
          <cell r="AL17">
            <v>14997</v>
          </cell>
          <cell r="AO17">
            <v>14997</v>
          </cell>
          <cell r="AS17">
            <v>74985</v>
          </cell>
        </row>
        <row r="18">
          <cell r="E18">
            <v>110000</v>
          </cell>
          <cell r="H18"/>
          <cell r="K18"/>
          <cell r="N18"/>
          <cell r="Q18"/>
          <cell r="T18"/>
          <cell r="W18"/>
          <cell r="Z18">
            <v>0</v>
          </cell>
          <cell r="AC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23988</v>
          </cell>
          <cell r="AS18">
            <v>23988</v>
          </cell>
        </row>
        <row r="19">
          <cell r="E19">
            <v>110000</v>
          </cell>
          <cell r="H19"/>
          <cell r="K19"/>
          <cell r="N19"/>
          <cell r="Q19"/>
          <cell r="T19"/>
          <cell r="W19"/>
          <cell r="Z19">
            <v>0</v>
          </cell>
          <cell r="AC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23988</v>
          </cell>
          <cell r="AS19">
            <v>23988</v>
          </cell>
        </row>
        <row r="20">
          <cell r="E20">
            <v>110000</v>
          </cell>
          <cell r="H20"/>
          <cell r="K20"/>
          <cell r="N20"/>
          <cell r="Q20"/>
          <cell r="T20"/>
          <cell r="W20"/>
          <cell r="Z20">
            <v>0</v>
          </cell>
          <cell r="AC20">
            <v>0</v>
          </cell>
          <cell r="AF20">
            <v>0</v>
          </cell>
          <cell r="AI20">
            <v>0</v>
          </cell>
          <cell r="AL20">
            <v>6000</v>
          </cell>
          <cell r="AO20">
            <v>6000</v>
          </cell>
          <cell r="AS20">
            <v>6000</v>
          </cell>
        </row>
        <row r="21">
          <cell r="E21">
            <v>110000</v>
          </cell>
          <cell r="H21"/>
          <cell r="K21"/>
          <cell r="N21"/>
          <cell r="Q21"/>
          <cell r="T21"/>
          <cell r="W21"/>
          <cell r="Z21">
            <v>0</v>
          </cell>
          <cell r="AC21"/>
          <cell r="AF21"/>
          <cell r="AI21">
            <v>0</v>
          </cell>
          <cell r="AL21">
            <v>0</v>
          </cell>
          <cell r="AO21">
            <v>0</v>
          </cell>
          <cell r="AS21">
            <v>0</v>
          </cell>
        </row>
        <row r="22">
          <cell r="E22">
            <v>300000</v>
          </cell>
          <cell r="H22">
            <v>0</v>
          </cell>
          <cell r="K22">
            <v>0</v>
          </cell>
          <cell r="N22">
            <v>0</v>
          </cell>
          <cell r="Q22">
            <v>0</v>
          </cell>
          <cell r="T22">
            <v>0</v>
          </cell>
          <cell r="W22">
            <v>0</v>
          </cell>
          <cell r="Z22">
            <v>0</v>
          </cell>
          <cell r="AC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S22">
            <v>0</v>
          </cell>
        </row>
        <row r="23">
          <cell r="E23">
            <v>300000</v>
          </cell>
          <cell r="H23"/>
          <cell r="K23"/>
          <cell r="N23"/>
          <cell r="Q23"/>
          <cell r="T23">
            <v>0</v>
          </cell>
          <cell r="W23">
            <v>2394.41</v>
          </cell>
          <cell r="Z23">
            <v>2394.41</v>
          </cell>
          <cell r="AC23">
            <v>2394.41</v>
          </cell>
          <cell r="AF23">
            <v>2394.41</v>
          </cell>
          <cell r="AI23">
            <v>2394.41</v>
          </cell>
          <cell r="AL23">
            <v>2394.41</v>
          </cell>
          <cell r="AO23">
            <v>2394.41</v>
          </cell>
          <cell r="AS23">
            <v>2394.41</v>
          </cell>
        </row>
        <row r="24">
          <cell r="E24">
            <v>300000</v>
          </cell>
          <cell r="H24"/>
          <cell r="K24"/>
          <cell r="N24"/>
          <cell r="Q24"/>
          <cell r="T24">
            <v>0</v>
          </cell>
          <cell r="W24">
            <v>-36.47</v>
          </cell>
          <cell r="Z24">
            <v>-102.98</v>
          </cell>
          <cell r="AC24">
            <v>-169.49</v>
          </cell>
          <cell r="AF24">
            <v>-236</v>
          </cell>
          <cell r="AI24">
            <v>-302.51</v>
          </cell>
          <cell r="AL24">
            <v>-369.02</v>
          </cell>
          <cell r="AO24">
            <v>-435.53</v>
          </cell>
          <cell r="AS24">
            <v>-502.04</v>
          </cell>
        </row>
        <row r="25">
          <cell r="E25">
            <v>300001</v>
          </cell>
          <cell r="H25">
            <v>0</v>
          </cell>
          <cell r="K25">
            <v>0</v>
          </cell>
          <cell r="N25">
            <v>0</v>
          </cell>
          <cell r="Q25">
            <v>0</v>
          </cell>
          <cell r="T25">
            <v>0</v>
          </cell>
          <cell r="W25">
            <v>0</v>
          </cell>
          <cell r="Z25">
            <v>0</v>
          </cell>
          <cell r="AC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S25">
            <v>0</v>
          </cell>
        </row>
        <row r="26">
          <cell r="E26">
            <v>130000</v>
          </cell>
          <cell r="H26"/>
          <cell r="K26"/>
          <cell r="N26"/>
          <cell r="Q26"/>
          <cell r="T26">
            <v>0</v>
          </cell>
          <cell r="W26">
            <v>0</v>
          </cell>
          <cell r="Z26">
            <v>0</v>
          </cell>
          <cell r="AC26">
            <v>0</v>
          </cell>
          <cell r="AF26">
            <v>14000</v>
          </cell>
          <cell r="AI26">
            <v>0</v>
          </cell>
          <cell r="AL26">
            <v>0</v>
          </cell>
          <cell r="AO26">
            <v>0</v>
          </cell>
          <cell r="AS26">
            <v>0</v>
          </cell>
        </row>
        <row r="27">
          <cell r="E27">
            <v>520000</v>
          </cell>
          <cell r="H27"/>
          <cell r="K27"/>
          <cell r="N27"/>
          <cell r="Q27"/>
          <cell r="T27"/>
          <cell r="W27"/>
          <cell r="Z27">
            <v>0</v>
          </cell>
          <cell r="AC27"/>
          <cell r="AF27"/>
          <cell r="AI27"/>
          <cell r="AO27">
            <v>-3000</v>
          </cell>
          <cell r="AS27">
            <v>0</v>
          </cell>
        </row>
        <row r="28">
          <cell r="E28">
            <v>530000</v>
          </cell>
          <cell r="H28">
            <v>0</v>
          </cell>
          <cell r="K28">
            <v>0</v>
          </cell>
          <cell r="N28">
            <v>0</v>
          </cell>
          <cell r="Q28">
            <v>0</v>
          </cell>
          <cell r="T28">
            <v>-14621.21</v>
          </cell>
          <cell r="W28">
            <v>-23705.25</v>
          </cell>
          <cell r="Z28">
            <v>-5000</v>
          </cell>
          <cell r="AC28">
            <v>-12750.6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S28">
            <v>0</v>
          </cell>
        </row>
        <row r="29">
          <cell r="E29">
            <v>520000</v>
          </cell>
          <cell r="H29"/>
          <cell r="K29"/>
          <cell r="N29"/>
          <cell r="Q29"/>
          <cell r="T29">
            <v>0</v>
          </cell>
          <cell r="W29">
            <v>0</v>
          </cell>
          <cell r="Z29">
            <v>0</v>
          </cell>
          <cell r="AC29">
            <v>0</v>
          </cell>
          <cell r="AF29">
            <v>-2218.5</v>
          </cell>
          <cell r="AI29">
            <v>0</v>
          </cell>
          <cell r="AL29">
            <v>0</v>
          </cell>
          <cell r="AO29">
            <v>0</v>
          </cell>
          <cell r="AS29">
            <v>0</v>
          </cell>
        </row>
        <row r="30">
          <cell r="E30">
            <v>520000</v>
          </cell>
          <cell r="H30">
            <v>0</v>
          </cell>
          <cell r="K30">
            <v>0</v>
          </cell>
          <cell r="N30">
            <v>0</v>
          </cell>
          <cell r="Q30">
            <v>0</v>
          </cell>
          <cell r="T30">
            <v>0</v>
          </cell>
          <cell r="W30">
            <v>-314.3</v>
          </cell>
          <cell r="Z30">
            <v>-780</v>
          </cell>
          <cell r="AC30">
            <v>-985</v>
          </cell>
          <cell r="AF30">
            <v>-727.47</v>
          </cell>
          <cell r="AI30">
            <v>-2522.37</v>
          </cell>
          <cell r="AL30">
            <v>-3448.12</v>
          </cell>
          <cell r="AO30">
            <v>-3448.12</v>
          </cell>
          <cell r="AS30">
            <v>-5142.87</v>
          </cell>
        </row>
        <row r="31">
          <cell r="E31">
            <v>520000</v>
          </cell>
          <cell r="H31"/>
          <cell r="K31"/>
          <cell r="N31"/>
          <cell r="Q31"/>
          <cell r="T31">
            <v>0</v>
          </cell>
          <cell r="W31">
            <v>0</v>
          </cell>
          <cell r="Z31">
            <v>0</v>
          </cell>
          <cell r="AC31">
            <v>0</v>
          </cell>
          <cell r="AF31">
            <v>-322.13</v>
          </cell>
          <cell r="AI31">
            <v>0</v>
          </cell>
          <cell r="AL31">
            <v>0</v>
          </cell>
          <cell r="AO31">
            <v>0</v>
          </cell>
          <cell r="AS31">
            <v>0</v>
          </cell>
        </row>
        <row r="32">
          <cell r="E32">
            <v>520000</v>
          </cell>
          <cell r="H32">
            <v>0</v>
          </cell>
          <cell r="K32">
            <v>0</v>
          </cell>
          <cell r="N32">
            <v>0</v>
          </cell>
          <cell r="Q32">
            <v>0</v>
          </cell>
          <cell r="T32">
            <v>-4000</v>
          </cell>
          <cell r="W32">
            <v>-2000</v>
          </cell>
          <cell r="Z32">
            <v>-2000</v>
          </cell>
          <cell r="AC32">
            <v>-2000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S32">
            <v>0</v>
          </cell>
        </row>
        <row r="33">
          <cell r="E33">
            <v>520000</v>
          </cell>
          <cell r="H33"/>
          <cell r="K33"/>
          <cell r="N33"/>
          <cell r="Q33"/>
          <cell r="T33">
            <v>0</v>
          </cell>
          <cell r="W33">
            <v>0</v>
          </cell>
          <cell r="Z33">
            <v>0</v>
          </cell>
          <cell r="AC33">
            <v>-149</v>
          </cell>
          <cell r="AF33">
            <v>-432</v>
          </cell>
          <cell r="AI33">
            <v>-432</v>
          </cell>
          <cell r="AL33">
            <v>0</v>
          </cell>
          <cell r="AO33">
            <v>0</v>
          </cell>
          <cell r="AS33">
            <v>0</v>
          </cell>
        </row>
        <row r="34">
          <cell r="E34">
            <v>530000</v>
          </cell>
          <cell r="H34"/>
          <cell r="K34"/>
          <cell r="N34"/>
          <cell r="Q34"/>
          <cell r="T34">
            <v>0</v>
          </cell>
          <cell r="W34">
            <v>-5730.99</v>
          </cell>
          <cell r="Z34">
            <v>0</v>
          </cell>
          <cell r="AC34">
            <v>0</v>
          </cell>
          <cell r="AF34">
            <v>-5379.11</v>
          </cell>
          <cell r="AI34">
            <v>-1457.52</v>
          </cell>
          <cell r="AL34">
            <v>0</v>
          </cell>
          <cell r="AO34">
            <v>-3348.91</v>
          </cell>
          <cell r="AS34">
            <v>-3689.65</v>
          </cell>
        </row>
        <row r="35">
          <cell r="E35">
            <v>530000</v>
          </cell>
          <cell r="H35"/>
          <cell r="K35"/>
          <cell r="N35"/>
          <cell r="Q35"/>
          <cell r="T35">
            <v>0</v>
          </cell>
          <cell r="W35"/>
          <cell r="Z35">
            <v>0</v>
          </cell>
          <cell r="AC35">
            <v>-6416.78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S35">
            <v>0</v>
          </cell>
        </row>
        <row r="36">
          <cell r="E36">
            <v>520000</v>
          </cell>
          <cell r="H36"/>
          <cell r="K36"/>
          <cell r="N36"/>
          <cell r="Q36"/>
          <cell r="T36"/>
          <cell r="W36"/>
          <cell r="Z36">
            <v>0</v>
          </cell>
          <cell r="AC36"/>
          <cell r="AF36"/>
          <cell r="AI36"/>
          <cell r="AO36">
            <v>-190.64999999999998</v>
          </cell>
          <cell r="AS36">
            <v>0</v>
          </cell>
        </row>
        <row r="37">
          <cell r="E37">
            <v>520000</v>
          </cell>
          <cell r="H37"/>
          <cell r="K37"/>
          <cell r="N37"/>
          <cell r="Q37"/>
          <cell r="T37"/>
          <cell r="W37"/>
          <cell r="Z37">
            <v>0</v>
          </cell>
          <cell r="AC37">
            <v>0</v>
          </cell>
          <cell r="AF37">
            <v>0</v>
          </cell>
          <cell r="AI37">
            <v>0</v>
          </cell>
          <cell r="AL37">
            <v>-1900.57</v>
          </cell>
          <cell r="AO37">
            <v>-281.58</v>
          </cell>
          <cell r="AS37">
            <v>-281.58</v>
          </cell>
        </row>
        <row r="38">
          <cell r="E38">
            <v>520000</v>
          </cell>
          <cell r="H38"/>
          <cell r="K38"/>
          <cell r="N38"/>
          <cell r="Q38"/>
          <cell r="T38"/>
          <cell r="W38"/>
          <cell r="Z38">
            <v>0</v>
          </cell>
          <cell r="AC38"/>
          <cell r="AF38"/>
          <cell r="AI38"/>
          <cell r="AL38">
            <v>-10720.18</v>
          </cell>
          <cell r="AO38">
            <v>-1983.99</v>
          </cell>
          <cell r="AS38">
            <v>-2144.2199999999998</v>
          </cell>
        </row>
        <row r="39">
          <cell r="E39">
            <v>530000</v>
          </cell>
          <cell r="H39"/>
          <cell r="K39"/>
          <cell r="N39"/>
          <cell r="Q39"/>
          <cell r="T39">
            <v>0</v>
          </cell>
          <cell r="W39">
            <v>-12574.55</v>
          </cell>
          <cell r="Z39">
            <v>-12574.55</v>
          </cell>
          <cell r="AC39">
            <v>-2625.13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S39">
            <v>0</v>
          </cell>
        </row>
        <row r="40">
          <cell r="E40">
            <v>560000</v>
          </cell>
          <cell r="H40"/>
          <cell r="K40"/>
          <cell r="N40"/>
          <cell r="Q40"/>
          <cell r="T40"/>
          <cell r="W40"/>
          <cell r="Z40">
            <v>0</v>
          </cell>
          <cell r="AC40">
            <v>0</v>
          </cell>
          <cell r="AF40">
            <v>1999</v>
          </cell>
          <cell r="AI40">
            <v>3998</v>
          </cell>
          <cell r="AL40">
            <v>-112768.32000000001</v>
          </cell>
          <cell r="AO40">
            <v>-157880.65</v>
          </cell>
          <cell r="AS40">
            <v>-251849.65</v>
          </cell>
        </row>
        <row r="41">
          <cell r="E41">
            <v>550000</v>
          </cell>
          <cell r="H41"/>
          <cell r="K41"/>
          <cell r="N41"/>
          <cell r="Q41"/>
          <cell r="T41">
            <v>-721.15</v>
          </cell>
          <cell r="W41">
            <v>-2115.38</v>
          </cell>
          <cell r="Z41">
            <v>-3509.61</v>
          </cell>
          <cell r="AC41">
            <v>-2019.22</v>
          </cell>
          <cell r="AF41">
            <v>-2692.31</v>
          </cell>
          <cell r="AI41">
            <v>-4326.93</v>
          </cell>
          <cell r="AL41">
            <v>-5961.55</v>
          </cell>
          <cell r="AO41">
            <v>-7596.16</v>
          </cell>
          <cell r="AS41">
            <v>-9230.7900000000009</v>
          </cell>
        </row>
        <row r="42">
          <cell r="E42">
            <v>520000</v>
          </cell>
          <cell r="H42"/>
          <cell r="K42"/>
          <cell r="N42"/>
          <cell r="Q42"/>
          <cell r="T42"/>
          <cell r="W42"/>
          <cell r="Z42">
            <v>0</v>
          </cell>
          <cell r="AC42"/>
          <cell r="AF42"/>
          <cell r="AI42"/>
          <cell r="AO42">
            <v>-475</v>
          </cell>
          <cell r="AS42">
            <v>0</v>
          </cell>
        </row>
        <row r="43">
          <cell r="E43">
            <v>530000</v>
          </cell>
          <cell r="H43">
            <v>0</v>
          </cell>
          <cell r="K43">
            <v>0</v>
          </cell>
          <cell r="N43">
            <v>0</v>
          </cell>
          <cell r="Q43">
            <v>0</v>
          </cell>
          <cell r="T43">
            <v>0</v>
          </cell>
          <cell r="W43">
            <v>0</v>
          </cell>
          <cell r="Z43">
            <v>0</v>
          </cell>
          <cell r="AC43">
            <v>0</v>
          </cell>
          <cell r="AF43">
            <v>0</v>
          </cell>
          <cell r="AI43">
            <v>0</v>
          </cell>
          <cell r="AL43">
            <v>0</v>
          </cell>
          <cell r="AO43">
            <v>0</v>
          </cell>
          <cell r="AS43">
            <v>0</v>
          </cell>
        </row>
        <row r="44">
          <cell r="E44">
            <v>570000</v>
          </cell>
          <cell r="H44">
            <v>0</v>
          </cell>
          <cell r="K44">
            <v>0</v>
          </cell>
          <cell r="N44">
            <v>0</v>
          </cell>
          <cell r="Q44">
            <v>0</v>
          </cell>
          <cell r="T44">
            <v>0</v>
          </cell>
          <cell r="W44">
            <v>-200000</v>
          </cell>
          <cell r="Z44">
            <v>-400000</v>
          </cell>
          <cell r="AC44">
            <v>-405198.96</v>
          </cell>
          <cell r="AF44">
            <v>-408705.16000000003</v>
          </cell>
          <cell r="AI44">
            <v>-408705.16000000003</v>
          </cell>
          <cell r="AL44">
            <v>-808705.15999999992</v>
          </cell>
          <cell r="AO44">
            <v>-807660.96</v>
          </cell>
          <cell r="AS44">
            <v>-293469.8361049997</v>
          </cell>
        </row>
        <row r="45">
          <cell r="E45">
            <v>900001</v>
          </cell>
          <cell r="H45">
            <v>0</v>
          </cell>
          <cell r="K45">
            <v>0</v>
          </cell>
          <cell r="N45">
            <v>0</v>
          </cell>
          <cell r="Q45">
            <v>0</v>
          </cell>
          <cell r="T45">
            <v>0</v>
          </cell>
          <cell r="W45">
            <v>-999.8</v>
          </cell>
          <cell r="Z45">
            <v>-1999.6</v>
          </cell>
          <cell r="AC45">
            <v>-2999.4</v>
          </cell>
          <cell r="AF45">
            <v>-3999.2</v>
          </cell>
          <cell r="AI45">
            <v>-4999</v>
          </cell>
          <cell r="AL45">
            <v>-15996.8</v>
          </cell>
          <cell r="AO45">
            <v>-28994.6</v>
          </cell>
          <cell r="AS45">
            <v>-43992.6</v>
          </cell>
        </row>
        <row r="46">
          <cell r="E46">
            <v>900001</v>
          </cell>
          <cell r="H46"/>
          <cell r="K46"/>
          <cell r="N46"/>
          <cell r="Q46"/>
          <cell r="T46"/>
          <cell r="W46"/>
          <cell r="Z46">
            <v>0</v>
          </cell>
          <cell r="AC46"/>
          <cell r="AF46"/>
          <cell r="AI46">
            <v>0</v>
          </cell>
          <cell r="AL46">
            <v>0</v>
          </cell>
          <cell r="AO46">
            <v>-33740.01</v>
          </cell>
          <cell r="AS46">
            <v>-49473.14</v>
          </cell>
        </row>
        <row r="47">
          <cell r="E47">
            <v>900001</v>
          </cell>
          <cell r="H47">
            <v>0</v>
          </cell>
          <cell r="K47">
            <v>0</v>
          </cell>
          <cell r="N47">
            <v>0</v>
          </cell>
          <cell r="Q47">
            <v>0</v>
          </cell>
          <cell r="T47">
            <v>0</v>
          </cell>
          <cell r="W47">
            <v>-3238.38</v>
          </cell>
          <cell r="Z47">
            <v>-6476.76</v>
          </cell>
          <cell r="AC47">
            <v>-9715.14</v>
          </cell>
          <cell r="AF47">
            <v>-15452.27</v>
          </cell>
          <cell r="AI47">
            <v>-21189.4</v>
          </cell>
          <cell r="AL47">
            <v>-27136.21</v>
          </cell>
          <cell r="AO47">
            <v>0</v>
          </cell>
          <cell r="AS47">
            <v>0</v>
          </cell>
        </row>
        <row r="48">
          <cell r="E48">
            <v>810004</v>
          </cell>
          <cell r="H48">
            <v>0</v>
          </cell>
          <cell r="K48">
            <v>0</v>
          </cell>
          <cell r="N48">
            <v>0</v>
          </cell>
          <cell r="Q48">
            <v>0</v>
          </cell>
          <cell r="T48">
            <v>0</v>
          </cell>
          <cell r="W48">
            <v>0</v>
          </cell>
          <cell r="Z48">
            <v>0</v>
          </cell>
          <cell r="AC48">
            <v>0</v>
          </cell>
          <cell r="AF48">
            <v>0</v>
          </cell>
          <cell r="AI48">
            <v>0</v>
          </cell>
          <cell r="AL48">
            <v>0</v>
          </cell>
          <cell r="AO48">
            <v>0</v>
          </cell>
          <cell r="AS48">
            <v>0</v>
          </cell>
        </row>
        <row r="49">
          <cell r="E49">
            <v>842003</v>
          </cell>
          <cell r="H49"/>
          <cell r="K49"/>
          <cell r="N49"/>
          <cell r="Q49"/>
          <cell r="T49">
            <v>2000</v>
          </cell>
          <cell r="W49">
            <v>4000</v>
          </cell>
          <cell r="Z49">
            <v>4000</v>
          </cell>
          <cell r="AC49">
            <v>4000</v>
          </cell>
          <cell r="AF49">
            <v>4000</v>
          </cell>
          <cell r="AI49">
            <v>4000</v>
          </cell>
          <cell r="AL49">
            <v>4000</v>
          </cell>
          <cell r="AO49">
            <v>4000</v>
          </cell>
          <cell r="AS49">
            <v>4000</v>
          </cell>
        </row>
        <row r="50">
          <cell r="E50">
            <v>851014</v>
          </cell>
          <cell r="H50"/>
          <cell r="K50"/>
          <cell r="N50"/>
          <cell r="Q50"/>
          <cell r="T50"/>
          <cell r="W50"/>
          <cell r="Z50">
            <v>0</v>
          </cell>
          <cell r="AC50">
            <v>0</v>
          </cell>
          <cell r="AF50">
            <v>0</v>
          </cell>
          <cell r="AI50">
            <v>0</v>
          </cell>
          <cell r="AL50">
            <v>0</v>
          </cell>
          <cell r="AO50">
            <v>276.14999999999964</v>
          </cell>
          <cell r="AS50">
            <v>276.14999999999964</v>
          </cell>
        </row>
        <row r="51">
          <cell r="E51">
            <v>851006</v>
          </cell>
          <cell r="H51"/>
          <cell r="K51"/>
          <cell r="N51"/>
          <cell r="Q51"/>
          <cell r="T51"/>
          <cell r="W51"/>
          <cell r="Z51">
            <v>0</v>
          </cell>
          <cell r="AC51"/>
          <cell r="AF51"/>
          <cell r="AI51"/>
          <cell r="AO51">
            <v>309.44</v>
          </cell>
          <cell r="AS51">
            <v>482.88</v>
          </cell>
        </row>
        <row r="52">
          <cell r="E52">
            <v>850005</v>
          </cell>
          <cell r="H52">
            <v>0</v>
          </cell>
          <cell r="K52">
            <v>0</v>
          </cell>
          <cell r="N52">
            <v>0</v>
          </cell>
          <cell r="Q52">
            <v>0</v>
          </cell>
          <cell r="T52">
            <v>0</v>
          </cell>
          <cell r="W52">
            <v>3.8</v>
          </cell>
          <cell r="Z52">
            <v>11.8</v>
          </cell>
          <cell r="AC52">
            <v>1144.97</v>
          </cell>
          <cell r="AF52">
            <v>1307.49</v>
          </cell>
          <cell r="AI52">
            <v>1694.4900000000002</v>
          </cell>
          <cell r="AL52">
            <v>2145.48</v>
          </cell>
          <cell r="AO52">
            <v>2584.4700000000003</v>
          </cell>
          <cell r="AS52">
            <v>3035.46</v>
          </cell>
        </row>
        <row r="53">
          <cell r="E53">
            <v>851014</v>
          </cell>
          <cell r="H53"/>
          <cell r="K53"/>
          <cell r="N53"/>
          <cell r="Q53"/>
          <cell r="T53"/>
          <cell r="W53"/>
          <cell r="Z53">
            <v>0</v>
          </cell>
          <cell r="AC53">
            <v>0</v>
          </cell>
          <cell r="AF53">
            <v>0</v>
          </cell>
          <cell r="AI53">
            <v>0</v>
          </cell>
          <cell r="AL53">
            <v>108.73</v>
          </cell>
          <cell r="AO53">
            <v>108.73</v>
          </cell>
          <cell r="AS53">
            <v>108.73</v>
          </cell>
        </row>
        <row r="54">
          <cell r="E54">
            <v>851014</v>
          </cell>
          <cell r="H54"/>
          <cell r="K54"/>
          <cell r="N54"/>
          <cell r="Q54"/>
          <cell r="T54"/>
          <cell r="W54"/>
          <cell r="Z54">
            <v>0</v>
          </cell>
          <cell r="AC54">
            <v>0</v>
          </cell>
          <cell r="AF54">
            <v>0</v>
          </cell>
          <cell r="AI54">
            <v>0</v>
          </cell>
          <cell r="AL54">
            <v>465.39</v>
          </cell>
          <cell r="AO54">
            <v>465.39</v>
          </cell>
          <cell r="AS54">
            <v>465.39</v>
          </cell>
        </row>
        <row r="55">
          <cell r="E55">
            <v>851006</v>
          </cell>
          <cell r="H55"/>
          <cell r="K55"/>
          <cell r="N55"/>
          <cell r="Q55"/>
          <cell r="T55">
            <v>0</v>
          </cell>
          <cell r="W55">
            <v>80</v>
          </cell>
          <cell r="Z55">
            <v>80</v>
          </cell>
          <cell r="AC55">
            <v>210.78</v>
          </cell>
          <cell r="AF55">
            <v>210.78</v>
          </cell>
          <cell r="AI55">
            <v>210.78</v>
          </cell>
          <cell r="AL55">
            <v>210.78</v>
          </cell>
          <cell r="AO55">
            <v>210.78</v>
          </cell>
          <cell r="AS55">
            <v>210.78</v>
          </cell>
        </row>
        <row r="56">
          <cell r="E56">
            <v>810004</v>
          </cell>
          <cell r="H56"/>
          <cell r="K56"/>
          <cell r="N56"/>
          <cell r="Q56"/>
          <cell r="T56">
            <v>0</v>
          </cell>
          <cell r="W56">
            <v>124.1</v>
          </cell>
          <cell r="Z56">
            <v>248.2</v>
          </cell>
          <cell r="AC56">
            <v>372.3</v>
          </cell>
          <cell r="AF56">
            <v>511.19</v>
          </cell>
          <cell r="AI56">
            <v>650.08000000000004</v>
          </cell>
          <cell r="AL56">
            <v>788.97</v>
          </cell>
          <cell r="AO56">
            <v>927.86</v>
          </cell>
          <cell r="AS56">
            <v>2111.25</v>
          </cell>
        </row>
        <row r="57">
          <cell r="E57">
            <v>860000</v>
          </cell>
          <cell r="H57"/>
          <cell r="K57"/>
          <cell r="N57"/>
          <cell r="Q57"/>
          <cell r="T57">
            <v>0</v>
          </cell>
          <cell r="W57">
            <v>36.47</v>
          </cell>
          <cell r="Z57">
            <v>102.98</v>
          </cell>
          <cell r="AC57">
            <v>169.49</v>
          </cell>
          <cell r="AF57">
            <v>236</v>
          </cell>
          <cell r="AI57">
            <v>302.51</v>
          </cell>
          <cell r="AL57">
            <v>369.02</v>
          </cell>
          <cell r="AO57">
            <v>435.53</v>
          </cell>
          <cell r="AS57">
            <v>502.04</v>
          </cell>
        </row>
        <row r="58">
          <cell r="E58">
            <v>880000</v>
          </cell>
          <cell r="H58"/>
          <cell r="K58"/>
          <cell r="N58"/>
          <cell r="Q58"/>
          <cell r="T58">
            <v>0</v>
          </cell>
          <cell r="W58">
            <v>81.849999999999994</v>
          </cell>
          <cell r="Z58">
            <v>81.849999999999994</v>
          </cell>
          <cell r="AC58">
            <v>90.85</v>
          </cell>
          <cell r="AF58">
            <v>90.85</v>
          </cell>
          <cell r="AI58">
            <v>144.85</v>
          </cell>
          <cell r="AL58">
            <v>430.85</v>
          </cell>
          <cell r="AO58">
            <v>439.84</v>
          </cell>
          <cell r="AS58">
            <v>448.84</v>
          </cell>
        </row>
        <row r="59">
          <cell r="E59">
            <v>851010</v>
          </cell>
          <cell r="H59"/>
          <cell r="K59"/>
          <cell r="N59"/>
          <cell r="Q59"/>
          <cell r="T59">
            <v>0</v>
          </cell>
          <cell r="W59">
            <v>0</v>
          </cell>
          <cell r="Z59">
            <v>0</v>
          </cell>
          <cell r="AC59">
            <v>149</v>
          </cell>
          <cell r="AF59">
            <v>432</v>
          </cell>
          <cell r="AI59">
            <v>432</v>
          </cell>
          <cell r="AL59">
            <v>432</v>
          </cell>
          <cell r="AO59">
            <v>432</v>
          </cell>
          <cell r="AS59">
            <v>432</v>
          </cell>
        </row>
        <row r="60">
          <cell r="E60">
            <v>851006</v>
          </cell>
          <cell r="H60">
            <v>0</v>
          </cell>
          <cell r="K60">
            <v>0</v>
          </cell>
          <cell r="N60">
            <v>0</v>
          </cell>
          <cell r="Q60">
            <v>0</v>
          </cell>
          <cell r="T60">
            <v>0</v>
          </cell>
          <cell r="W60">
            <v>0</v>
          </cell>
          <cell r="Z60">
            <v>0</v>
          </cell>
          <cell r="AC60">
            <v>0</v>
          </cell>
          <cell r="AF60">
            <v>0</v>
          </cell>
          <cell r="AI60">
            <v>0</v>
          </cell>
          <cell r="AL60">
            <v>0</v>
          </cell>
          <cell r="AO60">
            <v>0</v>
          </cell>
          <cell r="AS60">
            <v>0</v>
          </cell>
        </row>
        <row r="61">
          <cell r="E61">
            <v>851003</v>
          </cell>
          <cell r="H61">
            <v>0</v>
          </cell>
          <cell r="K61">
            <v>0</v>
          </cell>
          <cell r="N61">
            <v>0</v>
          </cell>
          <cell r="Q61">
            <v>0</v>
          </cell>
          <cell r="T61">
            <v>0</v>
          </cell>
          <cell r="W61">
            <v>310.5</v>
          </cell>
          <cell r="Z61">
            <v>1082.5</v>
          </cell>
          <cell r="AC61">
            <v>2067.5</v>
          </cell>
          <cell r="AF61">
            <v>2775.45</v>
          </cell>
          <cell r="AI61">
            <v>4562.3500000000004</v>
          </cell>
          <cell r="AL61">
            <v>5476.1</v>
          </cell>
          <cell r="AO61">
            <v>5951.1</v>
          </cell>
          <cell r="AS61">
            <v>7158.85</v>
          </cell>
        </row>
        <row r="62">
          <cell r="E62">
            <v>851003</v>
          </cell>
          <cell r="H62"/>
          <cell r="K62"/>
          <cell r="N62"/>
          <cell r="Q62"/>
          <cell r="T62">
            <v>0</v>
          </cell>
          <cell r="W62">
            <v>0</v>
          </cell>
          <cell r="Z62">
            <v>5516.43</v>
          </cell>
          <cell r="AC62">
            <v>5516.43</v>
          </cell>
          <cell r="AF62">
            <v>5838.56</v>
          </cell>
          <cell r="AI62">
            <v>6129.64</v>
          </cell>
          <cell r="AL62">
            <v>6129.64</v>
          </cell>
          <cell r="AO62">
            <v>6129.64</v>
          </cell>
          <cell r="AS62">
            <v>6129.64</v>
          </cell>
        </row>
        <row r="63">
          <cell r="E63">
            <v>841002</v>
          </cell>
          <cell r="H63"/>
          <cell r="K63"/>
          <cell r="N63"/>
          <cell r="Q63"/>
          <cell r="T63">
            <v>0</v>
          </cell>
          <cell r="W63">
            <v>0</v>
          </cell>
          <cell r="Z63">
            <v>0</v>
          </cell>
          <cell r="AC63">
            <v>0</v>
          </cell>
          <cell r="AF63">
            <v>0</v>
          </cell>
          <cell r="AI63">
            <v>30000</v>
          </cell>
          <cell r="AL63">
            <v>60000</v>
          </cell>
          <cell r="AO63">
            <v>90000</v>
          </cell>
          <cell r="AS63">
            <v>0</v>
          </cell>
        </row>
        <row r="64">
          <cell r="E64">
            <v>851003</v>
          </cell>
          <cell r="H64">
            <v>0</v>
          </cell>
          <cell r="K64">
            <v>0</v>
          </cell>
          <cell r="N64">
            <v>0</v>
          </cell>
          <cell r="Q64">
            <v>0</v>
          </cell>
          <cell r="T64">
            <v>0</v>
          </cell>
          <cell r="W64">
            <v>0</v>
          </cell>
          <cell r="Z64">
            <v>0</v>
          </cell>
          <cell r="AC64">
            <v>0</v>
          </cell>
          <cell r="AF64">
            <v>0</v>
          </cell>
          <cell r="AI64">
            <v>0</v>
          </cell>
          <cell r="AL64">
            <v>0</v>
          </cell>
          <cell r="AO64">
            <v>0</v>
          </cell>
          <cell r="AS64">
            <v>0</v>
          </cell>
        </row>
        <row r="65">
          <cell r="E65">
            <v>810004</v>
          </cell>
          <cell r="H65">
            <v>0</v>
          </cell>
          <cell r="K65">
            <v>0</v>
          </cell>
          <cell r="N65">
            <v>0</v>
          </cell>
          <cell r="Q65">
            <v>0</v>
          </cell>
          <cell r="T65">
            <v>0</v>
          </cell>
          <cell r="W65">
            <v>0</v>
          </cell>
          <cell r="Z65">
            <v>0</v>
          </cell>
          <cell r="AC65">
            <v>0</v>
          </cell>
          <cell r="AF65">
            <v>0</v>
          </cell>
          <cell r="AI65">
            <v>0</v>
          </cell>
          <cell r="AL65">
            <v>0</v>
          </cell>
          <cell r="AO65">
            <v>0</v>
          </cell>
          <cell r="AS65">
            <v>0</v>
          </cell>
        </row>
        <row r="66">
          <cell r="E66">
            <v>842000</v>
          </cell>
          <cell r="H66">
            <v>0</v>
          </cell>
          <cell r="K66">
            <v>0</v>
          </cell>
          <cell r="N66">
            <v>0</v>
          </cell>
          <cell r="Q66">
            <v>0</v>
          </cell>
          <cell r="T66">
            <v>12500</v>
          </cell>
          <cell r="W66">
            <v>25000</v>
          </cell>
          <cell r="Z66">
            <v>37500</v>
          </cell>
          <cell r="AC66">
            <v>50000</v>
          </cell>
          <cell r="AF66">
            <v>50000</v>
          </cell>
          <cell r="AI66">
            <v>50000</v>
          </cell>
          <cell r="AL66">
            <v>50000</v>
          </cell>
          <cell r="AO66">
            <v>50000</v>
          </cell>
          <cell r="AS66">
            <v>50000</v>
          </cell>
        </row>
        <row r="67">
          <cell r="E67">
            <v>842000</v>
          </cell>
          <cell r="H67">
            <v>0</v>
          </cell>
          <cell r="K67">
            <v>0</v>
          </cell>
          <cell r="N67">
            <v>0</v>
          </cell>
          <cell r="Q67">
            <v>0</v>
          </cell>
          <cell r="T67">
            <v>0</v>
          </cell>
          <cell r="W67">
            <v>1645.43</v>
          </cell>
          <cell r="Z67">
            <v>3844.93</v>
          </cell>
          <cell r="AC67">
            <v>5021.8599999999997</v>
          </cell>
          <cell r="AF67">
            <v>8655.58</v>
          </cell>
          <cell r="AI67">
            <v>8655.58</v>
          </cell>
          <cell r="AL67">
            <v>8655.58</v>
          </cell>
          <cell r="AO67">
            <v>8655.58</v>
          </cell>
          <cell r="AS67">
            <v>8655.58</v>
          </cell>
        </row>
        <row r="68">
          <cell r="E68">
            <v>842000</v>
          </cell>
          <cell r="H68"/>
          <cell r="K68"/>
          <cell r="N68"/>
          <cell r="Q68"/>
          <cell r="T68">
            <v>721.15</v>
          </cell>
          <cell r="W68">
            <v>1442.3</v>
          </cell>
          <cell r="Z68">
            <v>2163.4499999999998</v>
          </cell>
          <cell r="AC68">
            <v>2884.6</v>
          </cell>
          <cell r="AF68">
            <v>2884.61</v>
          </cell>
          <cell r="AI68">
            <v>2884.61</v>
          </cell>
          <cell r="AL68">
            <v>2884.61</v>
          </cell>
          <cell r="AO68">
            <v>2884.6</v>
          </cell>
          <cell r="AS68">
            <v>2884.61</v>
          </cell>
        </row>
        <row r="69">
          <cell r="E69">
            <v>842000</v>
          </cell>
          <cell r="H69"/>
          <cell r="K69"/>
          <cell r="N69"/>
          <cell r="Q69"/>
          <cell r="T69">
            <v>0</v>
          </cell>
          <cell r="W69">
            <v>0</v>
          </cell>
          <cell r="Z69">
            <v>0</v>
          </cell>
          <cell r="AC69">
            <v>0</v>
          </cell>
          <cell r="AF69">
            <v>0</v>
          </cell>
          <cell r="AI69">
            <v>0</v>
          </cell>
          <cell r="AL69">
            <v>0</v>
          </cell>
          <cell r="AO69">
            <v>0</v>
          </cell>
          <cell r="AS69">
            <v>0</v>
          </cell>
        </row>
        <row r="70">
          <cell r="E70">
            <v>842000</v>
          </cell>
          <cell r="H70"/>
          <cell r="K70"/>
          <cell r="N70"/>
          <cell r="Q70"/>
          <cell r="T70">
            <v>0</v>
          </cell>
          <cell r="W70">
            <v>0</v>
          </cell>
          <cell r="Z70">
            <v>0</v>
          </cell>
          <cell r="AC70">
            <v>0</v>
          </cell>
          <cell r="AF70">
            <v>37500</v>
          </cell>
          <cell r="AI70">
            <v>37500</v>
          </cell>
          <cell r="AL70">
            <v>37500</v>
          </cell>
          <cell r="AO70">
            <v>37500</v>
          </cell>
          <cell r="AS70">
            <v>37500</v>
          </cell>
        </row>
        <row r="71">
          <cell r="E71">
            <v>842000</v>
          </cell>
          <cell r="H71"/>
          <cell r="K71"/>
          <cell r="N71"/>
          <cell r="Q71"/>
          <cell r="T71">
            <v>0</v>
          </cell>
          <cell r="W71">
            <v>0</v>
          </cell>
          <cell r="Z71">
            <v>0</v>
          </cell>
          <cell r="AC71">
            <v>0</v>
          </cell>
          <cell r="AF71">
            <v>10000</v>
          </cell>
          <cell r="AI71">
            <v>10000</v>
          </cell>
          <cell r="AL71">
            <v>10000</v>
          </cell>
          <cell r="AO71">
            <v>10000</v>
          </cell>
          <cell r="AS71">
            <v>10000</v>
          </cell>
        </row>
        <row r="72">
          <cell r="E72">
            <v>842007</v>
          </cell>
          <cell r="H72"/>
          <cell r="Q72"/>
          <cell r="T72"/>
          <cell r="W72"/>
          <cell r="Z72">
            <v>0</v>
          </cell>
          <cell r="AC72"/>
          <cell r="AF72"/>
          <cell r="AI72"/>
          <cell r="AO72">
            <v>0</v>
          </cell>
          <cell r="AS72">
            <v>0</v>
          </cell>
        </row>
        <row r="73">
          <cell r="E73">
            <v>842007</v>
          </cell>
          <cell r="H73"/>
          <cell r="K73"/>
          <cell r="N73"/>
          <cell r="Q73"/>
          <cell r="T73">
            <v>0</v>
          </cell>
          <cell r="W73"/>
          <cell r="Z73">
            <v>0</v>
          </cell>
          <cell r="AC73">
            <v>3536.12</v>
          </cell>
          <cell r="AF73">
            <v>3536.12</v>
          </cell>
          <cell r="AI73">
            <v>3536.12</v>
          </cell>
          <cell r="AL73">
            <v>3536.12</v>
          </cell>
          <cell r="AO73">
            <v>3803.52</v>
          </cell>
          <cell r="AS73">
            <v>3536.12</v>
          </cell>
        </row>
        <row r="74">
          <cell r="E74">
            <v>842007</v>
          </cell>
          <cell r="H74"/>
          <cell r="K74"/>
          <cell r="N74"/>
          <cell r="Q74"/>
          <cell r="T74">
            <v>0</v>
          </cell>
          <cell r="W74"/>
          <cell r="Z74">
            <v>0</v>
          </cell>
          <cell r="AC74">
            <v>2555.89</v>
          </cell>
          <cell r="AF74">
            <v>2555.89</v>
          </cell>
          <cell r="AI74">
            <v>2555.89</v>
          </cell>
          <cell r="AL74">
            <v>2555.89</v>
          </cell>
          <cell r="AO74">
            <v>2569.54</v>
          </cell>
          <cell r="AS74">
            <v>2555.89</v>
          </cell>
        </row>
        <row r="75">
          <cell r="E75">
            <v>842007</v>
          </cell>
          <cell r="H75"/>
          <cell r="K75"/>
          <cell r="N75"/>
          <cell r="Q75"/>
          <cell r="T75">
            <v>0</v>
          </cell>
          <cell r="W75"/>
          <cell r="Z75">
            <v>0</v>
          </cell>
          <cell r="AC75">
            <v>1185.19</v>
          </cell>
          <cell r="AF75">
            <v>1185.19</v>
          </cell>
          <cell r="AI75">
            <v>1185.19</v>
          </cell>
          <cell r="AL75">
            <v>1185.19</v>
          </cell>
          <cell r="AO75">
            <v>904.14</v>
          </cell>
          <cell r="AS75">
            <v>1185.19</v>
          </cell>
        </row>
        <row r="76">
          <cell r="E76">
            <v>830000</v>
          </cell>
          <cell r="H76">
            <v>0</v>
          </cell>
          <cell r="Q76">
            <v>0</v>
          </cell>
          <cell r="T76">
            <v>0</v>
          </cell>
          <cell r="W76">
            <v>0</v>
          </cell>
          <cell r="Z76">
            <v>0</v>
          </cell>
          <cell r="AC76">
            <v>0</v>
          </cell>
          <cell r="AF76">
            <v>0</v>
          </cell>
          <cell r="AI76">
            <v>28641.02</v>
          </cell>
          <cell r="AL76">
            <v>45307.68</v>
          </cell>
          <cell r="AO76">
            <v>61974.34</v>
          </cell>
          <cell r="AS76">
            <v>78641</v>
          </cell>
        </row>
        <row r="77">
          <cell r="E77">
            <v>830000</v>
          </cell>
          <cell r="H77"/>
          <cell r="Q77"/>
          <cell r="T77">
            <v>0</v>
          </cell>
          <cell r="W77"/>
          <cell r="Z77">
            <v>0</v>
          </cell>
          <cell r="AC77"/>
          <cell r="AF77">
            <v>0</v>
          </cell>
          <cell r="AI77">
            <v>20000</v>
          </cell>
          <cell r="AL77">
            <v>20000</v>
          </cell>
          <cell r="AO77">
            <v>20000</v>
          </cell>
          <cell r="AS77">
            <v>20000</v>
          </cell>
        </row>
        <row r="78">
          <cell r="E78">
            <v>830000</v>
          </cell>
          <cell r="H78">
            <v>0</v>
          </cell>
          <cell r="Q78">
            <v>0</v>
          </cell>
          <cell r="T78">
            <v>0</v>
          </cell>
          <cell r="W78">
            <v>0</v>
          </cell>
          <cell r="Z78">
            <v>0</v>
          </cell>
          <cell r="AC78">
            <v>0</v>
          </cell>
          <cell r="AF78">
            <v>0</v>
          </cell>
          <cell r="AI78">
            <v>4008.03</v>
          </cell>
          <cell r="AL78">
            <v>5283.04</v>
          </cell>
          <cell r="AO78">
            <v>6558.04</v>
          </cell>
          <cell r="AS78">
            <v>7833.03</v>
          </cell>
        </row>
        <row r="79">
          <cell r="E79">
            <v>830000</v>
          </cell>
          <cell r="H79"/>
          <cell r="Q79"/>
          <cell r="T79"/>
          <cell r="W79"/>
          <cell r="Z79">
            <v>0</v>
          </cell>
          <cell r="AC79">
            <v>0</v>
          </cell>
          <cell r="AF79">
            <v>0</v>
          </cell>
          <cell r="AI79">
            <v>0</v>
          </cell>
          <cell r="AL79">
            <v>1618.99</v>
          </cell>
          <cell r="AO79">
            <v>3237.98</v>
          </cell>
          <cell r="AS79">
            <v>4856.97</v>
          </cell>
        </row>
        <row r="80">
          <cell r="E80">
            <v>830000</v>
          </cell>
          <cell r="H80">
            <v>0</v>
          </cell>
          <cell r="Q80">
            <v>0</v>
          </cell>
          <cell r="T80">
            <v>0</v>
          </cell>
          <cell r="W80">
            <v>0</v>
          </cell>
          <cell r="Z80">
            <v>0</v>
          </cell>
          <cell r="AC80">
            <v>0</v>
          </cell>
          <cell r="AF80">
            <v>0</v>
          </cell>
          <cell r="AI80">
            <v>961.54</v>
          </cell>
          <cell r="AL80">
            <v>1923.08</v>
          </cell>
          <cell r="AO80">
            <v>2884.62</v>
          </cell>
          <cell r="AS80">
            <v>3846.16</v>
          </cell>
        </row>
        <row r="81">
          <cell r="E81">
            <v>830000</v>
          </cell>
          <cell r="H81"/>
          <cell r="Q81"/>
          <cell r="T81"/>
          <cell r="W81"/>
          <cell r="Z81">
            <v>0</v>
          </cell>
          <cell r="AC81">
            <v>0</v>
          </cell>
          <cell r="AF81">
            <v>0</v>
          </cell>
          <cell r="AI81">
            <v>0</v>
          </cell>
          <cell r="AL81">
            <v>121.45</v>
          </cell>
          <cell r="AO81">
            <v>177.81</v>
          </cell>
          <cell r="AS81">
            <v>366.67</v>
          </cell>
        </row>
        <row r="82">
          <cell r="E82">
            <v>830000</v>
          </cell>
          <cell r="H82"/>
          <cell r="Q82"/>
          <cell r="T82"/>
          <cell r="W82"/>
          <cell r="Z82">
            <v>0</v>
          </cell>
          <cell r="AC82">
            <v>0</v>
          </cell>
          <cell r="AF82">
            <v>0</v>
          </cell>
          <cell r="AI82">
            <v>0</v>
          </cell>
          <cell r="AL82">
            <v>62</v>
          </cell>
          <cell r="AO82">
            <v>95</v>
          </cell>
          <cell r="AS82">
            <v>128</v>
          </cell>
        </row>
        <row r="83">
          <cell r="E83">
            <v>830003</v>
          </cell>
          <cell r="H83"/>
          <cell r="Q83"/>
          <cell r="T83"/>
          <cell r="W83"/>
          <cell r="Z83">
            <v>0</v>
          </cell>
          <cell r="AC83"/>
          <cell r="AF83"/>
          <cell r="AI83"/>
          <cell r="AL83">
            <v>1859.96</v>
          </cell>
          <cell r="AO83">
            <v>3802.18</v>
          </cell>
          <cell r="AS83">
            <v>4110.1400000000003</v>
          </cell>
        </row>
        <row r="84">
          <cell r="E84">
            <v>830003</v>
          </cell>
          <cell r="H84"/>
          <cell r="Q84"/>
          <cell r="T84"/>
          <cell r="W84"/>
          <cell r="Z84">
            <v>0</v>
          </cell>
          <cell r="AC84"/>
          <cell r="AF84"/>
          <cell r="AI84"/>
          <cell r="AL84">
            <v>581.17999999999995</v>
          </cell>
          <cell r="AO84">
            <v>904.04</v>
          </cell>
          <cell r="AS84">
            <v>1097.6400000000001</v>
          </cell>
        </row>
        <row r="85">
          <cell r="E85">
            <v>830003</v>
          </cell>
          <cell r="H85"/>
          <cell r="Q85"/>
          <cell r="T85"/>
          <cell r="W85"/>
          <cell r="Z85">
            <v>0</v>
          </cell>
          <cell r="AC85"/>
          <cell r="AF85"/>
          <cell r="AI85"/>
          <cell r="AL85">
            <v>619.35</v>
          </cell>
          <cell r="AO85">
            <v>832.44</v>
          </cell>
          <cell r="AS85">
            <v>1175.78</v>
          </cell>
        </row>
        <row r="86">
          <cell r="E86">
            <v>830003</v>
          </cell>
          <cell r="H86"/>
          <cell r="Q86"/>
          <cell r="T86"/>
          <cell r="W86"/>
          <cell r="Z86">
            <v>0</v>
          </cell>
          <cell r="AC86"/>
          <cell r="AF86"/>
          <cell r="AI86"/>
          <cell r="AL86">
            <v>474.2</v>
          </cell>
          <cell r="AO86">
            <v>2187.85</v>
          </cell>
          <cell r="AS86">
            <v>2376.2600000000002</v>
          </cell>
        </row>
        <row r="87">
          <cell r="E87">
            <v>830003</v>
          </cell>
          <cell r="H87"/>
          <cell r="Q87"/>
          <cell r="T87"/>
          <cell r="W87"/>
          <cell r="Z87">
            <v>0</v>
          </cell>
          <cell r="AC87"/>
          <cell r="AF87"/>
          <cell r="AI87"/>
          <cell r="AL87">
            <v>12</v>
          </cell>
          <cell r="AO87">
            <v>24</v>
          </cell>
          <cell r="AS87">
            <v>36</v>
          </cell>
        </row>
        <row r="88">
          <cell r="E88">
            <v>841000</v>
          </cell>
          <cell r="H88">
            <v>0</v>
          </cell>
          <cell r="Q88">
            <v>0</v>
          </cell>
          <cell r="T88">
            <v>2121.21</v>
          </cell>
          <cell r="W88">
            <v>13787.87</v>
          </cell>
          <cell r="Z88">
            <v>25454.53</v>
          </cell>
          <cell r="AC88">
            <v>37121.19</v>
          </cell>
          <cell r="AF88">
            <v>48787.85</v>
          </cell>
          <cell r="AI88">
            <v>60454.51</v>
          </cell>
          <cell r="AL88">
            <v>72121.17</v>
          </cell>
          <cell r="AO88">
            <v>83787.83</v>
          </cell>
          <cell r="AS88">
            <v>95454.49</v>
          </cell>
        </row>
        <row r="89">
          <cell r="E89">
            <v>841000</v>
          </cell>
          <cell r="H89">
            <v>0</v>
          </cell>
          <cell r="Q89">
            <v>0</v>
          </cell>
          <cell r="T89">
            <v>0</v>
          </cell>
          <cell r="W89">
            <v>892.5</v>
          </cell>
          <cell r="Z89">
            <v>2950.23</v>
          </cell>
          <cell r="AC89">
            <v>3842.73</v>
          </cell>
          <cell r="AF89">
            <v>4735.2299999999996</v>
          </cell>
          <cell r="AI89">
            <v>5627.73</v>
          </cell>
          <cell r="AL89">
            <v>6520.23</v>
          </cell>
          <cell r="AO89">
            <v>7412.73</v>
          </cell>
          <cell r="AS89">
            <v>11154.34</v>
          </cell>
        </row>
        <row r="90">
          <cell r="E90">
            <v>841000</v>
          </cell>
          <cell r="H90"/>
          <cell r="Q90"/>
          <cell r="T90">
            <v>0</v>
          </cell>
          <cell r="W90"/>
          <cell r="Z90">
            <v>0</v>
          </cell>
          <cell r="AC90"/>
          <cell r="AF90">
            <v>2257.88</v>
          </cell>
          <cell r="AI90">
            <v>2822.35</v>
          </cell>
          <cell r="AL90">
            <v>2822.35</v>
          </cell>
          <cell r="AO90">
            <v>3388.82</v>
          </cell>
          <cell r="AS90">
            <v>4517.76</v>
          </cell>
        </row>
        <row r="91">
          <cell r="E91">
            <v>841000</v>
          </cell>
          <cell r="H91">
            <v>0</v>
          </cell>
          <cell r="Q91">
            <v>0</v>
          </cell>
          <cell r="T91">
            <v>0</v>
          </cell>
          <cell r="W91">
            <v>673.08</v>
          </cell>
          <cell r="Z91">
            <v>1346.16</v>
          </cell>
          <cell r="AC91">
            <v>2019.24</v>
          </cell>
          <cell r="AF91">
            <v>2692.32</v>
          </cell>
          <cell r="AI91">
            <v>3365.4</v>
          </cell>
          <cell r="AL91">
            <v>4038.48</v>
          </cell>
          <cell r="AO91">
            <v>4711.5600000000004</v>
          </cell>
          <cell r="AS91">
            <v>5384.64</v>
          </cell>
        </row>
        <row r="92">
          <cell r="E92">
            <v>841001</v>
          </cell>
          <cell r="H92">
            <v>0</v>
          </cell>
          <cell r="Q92">
            <v>0</v>
          </cell>
          <cell r="T92">
            <v>0</v>
          </cell>
          <cell r="W92">
            <v>277</v>
          </cell>
          <cell r="Z92">
            <v>277</v>
          </cell>
          <cell r="AC92">
            <v>277</v>
          </cell>
          <cell r="AF92">
            <v>277</v>
          </cell>
          <cell r="AI92">
            <v>277</v>
          </cell>
          <cell r="AL92">
            <v>277</v>
          </cell>
          <cell r="AO92">
            <v>277</v>
          </cell>
          <cell r="AS92">
            <v>277</v>
          </cell>
        </row>
        <row r="93">
          <cell r="E93">
            <v>841001</v>
          </cell>
          <cell r="H93">
            <v>0</v>
          </cell>
          <cell r="Q93">
            <v>0</v>
          </cell>
          <cell r="T93">
            <v>0</v>
          </cell>
          <cell r="W93">
            <v>156.51</v>
          </cell>
          <cell r="Z93">
            <v>156.51</v>
          </cell>
          <cell r="AC93">
            <v>271.64</v>
          </cell>
          <cell r="AF93">
            <v>1411.04</v>
          </cell>
          <cell r="AI93">
            <v>1576.9</v>
          </cell>
          <cell r="AL93">
            <v>1576.9</v>
          </cell>
          <cell r="AO93">
            <v>3761.96</v>
          </cell>
          <cell r="AS93">
            <v>4289.09</v>
          </cell>
        </row>
        <row r="94">
          <cell r="E94">
            <v>841001</v>
          </cell>
          <cell r="H94">
            <v>0</v>
          </cell>
          <cell r="Q94">
            <v>0</v>
          </cell>
          <cell r="T94">
            <v>0</v>
          </cell>
          <cell r="W94">
            <v>231.01</v>
          </cell>
          <cell r="Z94">
            <v>231.01</v>
          </cell>
          <cell r="AC94">
            <v>421.76</v>
          </cell>
          <cell r="AF94">
            <v>890.34</v>
          </cell>
          <cell r="AI94">
            <v>906.78</v>
          </cell>
          <cell r="AL94">
            <v>906.78</v>
          </cell>
          <cell r="AO94">
            <v>918.57</v>
          </cell>
          <cell r="AS94">
            <v>2778.71</v>
          </cell>
        </row>
        <row r="95">
          <cell r="E95">
            <v>841001</v>
          </cell>
          <cell r="H95">
            <v>0</v>
          </cell>
          <cell r="Q95">
            <v>0</v>
          </cell>
          <cell r="T95">
            <v>0</v>
          </cell>
          <cell r="W95">
            <v>2510.21</v>
          </cell>
          <cell r="Z95">
            <v>2510.21</v>
          </cell>
          <cell r="AC95">
            <v>2510.21</v>
          </cell>
          <cell r="AF95">
            <v>4023.46</v>
          </cell>
          <cell r="AI95">
            <v>4023.46</v>
          </cell>
          <cell r="AL95">
            <v>4023.46</v>
          </cell>
          <cell r="AO95">
            <v>4023.46</v>
          </cell>
          <cell r="AS95">
            <v>4023.46</v>
          </cell>
        </row>
        <row r="96">
          <cell r="E96">
            <v>841001</v>
          </cell>
          <cell r="H96">
            <v>0</v>
          </cell>
          <cell r="K96">
            <v>0</v>
          </cell>
          <cell r="N96">
            <v>0</v>
          </cell>
          <cell r="Q96">
            <v>0</v>
          </cell>
          <cell r="T96">
            <v>0</v>
          </cell>
          <cell r="W96">
            <v>0</v>
          </cell>
          <cell r="Z96">
            <v>0</v>
          </cell>
          <cell r="AC96">
            <v>0</v>
          </cell>
          <cell r="AF96">
            <v>0</v>
          </cell>
          <cell r="AI96">
            <v>0</v>
          </cell>
          <cell r="AL96">
            <v>0</v>
          </cell>
          <cell r="AO96">
            <v>0</v>
          </cell>
          <cell r="AS96">
            <v>0</v>
          </cell>
        </row>
        <row r="97">
          <cell r="E97">
            <v>841001</v>
          </cell>
          <cell r="H97">
            <v>0</v>
          </cell>
          <cell r="K97">
            <v>0</v>
          </cell>
          <cell r="N97">
            <v>0</v>
          </cell>
          <cell r="Q97">
            <v>0</v>
          </cell>
          <cell r="T97">
            <v>0</v>
          </cell>
          <cell r="W97">
            <v>0</v>
          </cell>
          <cell r="Z97">
            <v>0</v>
          </cell>
          <cell r="AC97">
            <v>0</v>
          </cell>
          <cell r="AF97">
            <v>0</v>
          </cell>
          <cell r="AI97">
            <v>0</v>
          </cell>
          <cell r="AL97">
            <v>0</v>
          </cell>
          <cell r="AO97">
            <v>0</v>
          </cell>
          <cell r="AS97">
            <v>0</v>
          </cell>
        </row>
        <row r="98">
          <cell r="E98">
            <v>841001</v>
          </cell>
          <cell r="H98">
            <v>0</v>
          </cell>
          <cell r="K98">
            <v>0</v>
          </cell>
          <cell r="N98">
            <v>0</v>
          </cell>
          <cell r="Q98">
            <v>0</v>
          </cell>
          <cell r="T98">
            <v>0</v>
          </cell>
          <cell r="W98">
            <v>0</v>
          </cell>
          <cell r="Z98">
            <v>0</v>
          </cell>
          <cell r="AC98">
            <v>0</v>
          </cell>
          <cell r="AF98">
            <v>0</v>
          </cell>
          <cell r="AI98">
            <v>0</v>
          </cell>
          <cell r="AL98">
            <v>0</v>
          </cell>
          <cell r="AO98">
            <v>0</v>
          </cell>
          <cell r="AS98">
            <v>0</v>
          </cell>
        </row>
        <row r="99">
          <cell r="E99">
            <v>841001</v>
          </cell>
          <cell r="H99">
            <v>0</v>
          </cell>
          <cell r="K99">
            <v>0</v>
          </cell>
          <cell r="N99">
            <v>0</v>
          </cell>
          <cell r="Q99">
            <v>0</v>
          </cell>
          <cell r="T99">
            <v>0</v>
          </cell>
          <cell r="W99">
            <v>0</v>
          </cell>
          <cell r="Z99">
            <v>0</v>
          </cell>
          <cell r="AC99">
            <v>0</v>
          </cell>
          <cell r="AF99">
            <v>0</v>
          </cell>
          <cell r="AI99">
            <v>0</v>
          </cell>
          <cell r="AL99">
            <v>0</v>
          </cell>
          <cell r="AO99">
            <v>0</v>
          </cell>
          <cell r="AS99">
            <v>0</v>
          </cell>
        </row>
        <row r="100">
          <cell r="E100">
            <v>860000</v>
          </cell>
          <cell r="H100">
            <v>0</v>
          </cell>
          <cell r="K100">
            <v>0</v>
          </cell>
          <cell r="N100">
            <v>0</v>
          </cell>
          <cell r="Q100">
            <v>0</v>
          </cell>
          <cell r="T100">
            <v>0</v>
          </cell>
          <cell r="W100">
            <v>0</v>
          </cell>
          <cell r="Z100">
            <v>0</v>
          </cell>
          <cell r="AC100">
            <v>0</v>
          </cell>
          <cell r="AF100">
            <v>0</v>
          </cell>
          <cell r="AI100">
            <v>0</v>
          </cell>
          <cell r="AL100">
            <v>0</v>
          </cell>
          <cell r="AO100">
            <v>0</v>
          </cell>
          <cell r="AS100">
            <v>0</v>
          </cell>
        </row>
        <row r="101">
          <cell r="E101">
            <v>880000</v>
          </cell>
          <cell r="H101">
            <v>0</v>
          </cell>
          <cell r="K101">
            <v>0</v>
          </cell>
          <cell r="N101">
            <v>0</v>
          </cell>
          <cell r="Q101">
            <v>0</v>
          </cell>
          <cell r="T101">
            <v>0</v>
          </cell>
          <cell r="W101">
            <v>0</v>
          </cell>
          <cell r="Z101">
            <v>0</v>
          </cell>
          <cell r="AC101">
            <v>0</v>
          </cell>
          <cell r="AF101">
            <v>0</v>
          </cell>
          <cell r="AI101">
            <v>0</v>
          </cell>
          <cell r="AL101">
            <v>0</v>
          </cell>
          <cell r="AO101">
            <v>0</v>
          </cell>
          <cell r="AS101">
            <v>0</v>
          </cell>
        </row>
        <row r="102">
          <cell r="E102">
            <v>880000</v>
          </cell>
          <cell r="H102"/>
          <cell r="K102"/>
          <cell r="N102"/>
          <cell r="Q102"/>
          <cell r="T102">
            <v>0</v>
          </cell>
          <cell r="W102">
            <v>0</v>
          </cell>
          <cell r="Z102">
            <v>0</v>
          </cell>
          <cell r="AC102">
            <v>0</v>
          </cell>
          <cell r="AF102">
            <v>-0.71</v>
          </cell>
          <cell r="AI102">
            <v>27.47</v>
          </cell>
          <cell r="AL102">
            <v>-2.38</v>
          </cell>
          <cell r="AO102">
            <v>-3.17</v>
          </cell>
          <cell r="AS102">
            <v>-4.04</v>
          </cell>
        </row>
        <row r="103">
          <cell r="E103">
            <v>841001</v>
          </cell>
          <cell r="Z103">
            <v>0</v>
          </cell>
          <cell r="AC103">
            <v>3074.59</v>
          </cell>
          <cell r="AF103">
            <v>3074.59</v>
          </cell>
          <cell r="AI103">
            <v>3074.59</v>
          </cell>
          <cell r="AL103">
            <v>3074.59</v>
          </cell>
          <cell r="AO103">
            <v>3074.59</v>
          </cell>
          <cell r="AS103">
            <v>3074.59</v>
          </cell>
        </row>
        <row r="104">
          <cell r="E104">
            <v>841000</v>
          </cell>
          <cell r="H104">
            <v>0</v>
          </cell>
          <cell r="K104">
            <v>0</v>
          </cell>
          <cell r="N104">
            <v>0</v>
          </cell>
          <cell r="Q104">
            <v>0</v>
          </cell>
          <cell r="T104">
            <v>0</v>
          </cell>
          <cell r="W104">
            <v>0</v>
          </cell>
          <cell r="Z104">
            <v>0</v>
          </cell>
          <cell r="AC104">
            <v>0</v>
          </cell>
          <cell r="AF104">
            <v>0</v>
          </cell>
          <cell r="AI104">
            <v>0</v>
          </cell>
          <cell r="AL104">
            <v>0</v>
          </cell>
          <cell r="AO104">
            <v>0</v>
          </cell>
          <cell r="AS104">
            <v>0</v>
          </cell>
        </row>
        <row r="105">
          <cell r="E105">
            <v>842007</v>
          </cell>
          <cell r="H105">
            <v>0</v>
          </cell>
          <cell r="K105">
            <v>0</v>
          </cell>
          <cell r="N105">
            <v>0</v>
          </cell>
          <cell r="Q105">
            <v>0</v>
          </cell>
          <cell r="T105">
            <v>0</v>
          </cell>
          <cell r="W105">
            <v>0</v>
          </cell>
          <cell r="Z105">
            <v>0</v>
          </cell>
          <cell r="AC105">
            <v>0</v>
          </cell>
          <cell r="AF105">
            <v>0</v>
          </cell>
          <cell r="AI105">
            <v>0</v>
          </cell>
          <cell r="AL105">
            <v>0</v>
          </cell>
          <cell r="AO105">
            <v>0</v>
          </cell>
          <cell r="AS105">
            <v>0</v>
          </cell>
        </row>
        <row r="106">
          <cell r="E106">
            <v>520000</v>
          </cell>
          <cell r="H106">
            <v>0</v>
          </cell>
          <cell r="K106">
            <v>0</v>
          </cell>
          <cell r="N106">
            <v>0</v>
          </cell>
          <cell r="Q106">
            <v>0</v>
          </cell>
          <cell r="T106">
            <v>0</v>
          </cell>
          <cell r="W106">
            <v>0</v>
          </cell>
          <cell r="Z106">
            <v>0</v>
          </cell>
          <cell r="AC106">
            <v>0</v>
          </cell>
          <cell r="AF106">
            <v>0</v>
          </cell>
          <cell r="AI106">
            <v>0</v>
          </cell>
          <cell r="AL106">
            <v>0</v>
          </cell>
          <cell r="AO106">
            <v>0</v>
          </cell>
          <cell r="AS106">
            <v>0</v>
          </cell>
        </row>
        <row r="107">
          <cell r="E107">
            <v>842000</v>
          </cell>
          <cell r="H107">
            <v>0</v>
          </cell>
          <cell r="K107">
            <v>0</v>
          </cell>
          <cell r="N107">
            <v>0</v>
          </cell>
          <cell r="Q107">
            <v>0</v>
          </cell>
          <cell r="T107">
            <v>0</v>
          </cell>
          <cell r="W107">
            <v>2500</v>
          </cell>
          <cell r="Z107">
            <v>5000</v>
          </cell>
          <cell r="AC107">
            <v>7500</v>
          </cell>
          <cell r="AF107">
            <v>0</v>
          </cell>
          <cell r="AI107">
            <v>0</v>
          </cell>
          <cell r="AL107">
            <v>0</v>
          </cell>
          <cell r="AO107">
            <v>0</v>
          </cell>
          <cell r="AS107">
            <v>0</v>
          </cell>
        </row>
        <row r="108">
          <cell r="E108">
            <v>842010</v>
          </cell>
          <cell r="H108">
            <v>0</v>
          </cell>
          <cell r="K108">
            <v>0</v>
          </cell>
          <cell r="N108">
            <v>0</v>
          </cell>
          <cell r="Q108">
            <v>0</v>
          </cell>
          <cell r="T108">
            <v>0</v>
          </cell>
          <cell r="W108">
            <v>0</v>
          </cell>
          <cell r="Z108">
            <v>0</v>
          </cell>
          <cell r="AC108">
            <v>0</v>
          </cell>
          <cell r="AF108">
            <v>0</v>
          </cell>
          <cell r="AI108">
            <v>0</v>
          </cell>
          <cell r="AL108">
            <v>0</v>
          </cell>
          <cell r="AO108">
            <v>0</v>
          </cell>
          <cell r="AS108">
            <v>0</v>
          </cell>
        </row>
        <row r="109">
          <cell r="E109">
            <v>842008</v>
          </cell>
          <cell r="H109"/>
          <cell r="K109"/>
          <cell r="N109"/>
          <cell r="Q109"/>
          <cell r="T109"/>
          <cell r="W109"/>
          <cell r="Z109">
            <v>0</v>
          </cell>
          <cell r="AC109"/>
          <cell r="AF109"/>
          <cell r="AI109"/>
          <cell r="AL109">
            <v>0</v>
          </cell>
          <cell r="AO109">
            <v>3000</v>
          </cell>
          <cell r="AS109">
            <v>0</v>
          </cell>
        </row>
        <row r="110">
          <cell r="E110">
            <v>830010</v>
          </cell>
          <cell r="H110"/>
          <cell r="K110"/>
          <cell r="N110"/>
          <cell r="Q110"/>
          <cell r="T110"/>
          <cell r="W110"/>
          <cell r="Z110">
            <v>0</v>
          </cell>
          <cell r="AC110"/>
          <cell r="AF110"/>
          <cell r="AI110"/>
          <cell r="AL110">
            <v>6301.38</v>
          </cell>
          <cell r="AO110">
            <v>6301.38</v>
          </cell>
          <cell r="AS110">
            <v>6301.38</v>
          </cell>
        </row>
        <row r="111">
          <cell r="E111">
            <v>851014</v>
          </cell>
          <cell r="H111"/>
          <cell r="K111"/>
          <cell r="N111"/>
          <cell r="Q111"/>
          <cell r="T111"/>
          <cell r="W111"/>
          <cell r="Z111">
            <v>0</v>
          </cell>
          <cell r="AC111"/>
          <cell r="AF111"/>
          <cell r="AI111"/>
          <cell r="AL111">
            <v>0</v>
          </cell>
          <cell r="AO111">
            <v>0</v>
          </cell>
          <cell r="AS111">
            <v>7082</v>
          </cell>
        </row>
        <row r="112">
          <cell r="E112">
            <v>842008</v>
          </cell>
          <cell r="H112"/>
          <cell r="K112"/>
          <cell r="N112"/>
          <cell r="Q112"/>
          <cell r="T112"/>
          <cell r="W112"/>
          <cell r="Z112">
            <v>0</v>
          </cell>
          <cell r="AC112"/>
          <cell r="AF112"/>
          <cell r="AI112"/>
          <cell r="AL112">
            <v>0</v>
          </cell>
          <cell r="AO112"/>
          <cell r="AS112">
            <v>3000</v>
          </cell>
        </row>
        <row r="113">
          <cell r="E113">
            <v>840002</v>
          </cell>
          <cell r="H113"/>
          <cell r="K113"/>
          <cell r="N113"/>
          <cell r="Q113"/>
          <cell r="T113"/>
          <cell r="W113"/>
          <cell r="Z113">
            <v>0</v>
          </cell>
          <cell r="AC113"/>
          <cell r="AF113"/>
          <cell r="AI113"/>
          <cell r="AO113"/>
          <cell r="AS113">
            <v>0</v>
          </cell>
        </row>
        <row r="114">
          <cell r="E114">
            <v>841000</v>
          </cell>
          <cell r="H114"/>
          <cell r="K114"/>
          <cell r="N114"/>
          <cell r="Q114"/>
          <cell r="T114"/>
          <cell r="W114"/>
          <cell r="Z114">
            <v>0</v>
          </cell>
          <cell r="AC114"/>
          <cell r="AF114"/>
          <cell r="AI114"/>
          <cell r="AO114"/>
          <cell r="AS114">
            <v>97951.14</v>
          </cell>
        </row>
        <row r="115">
          <cell r="E115">
            <v>841002</v>
          </cell>
          <cell r="H115"/>
          <cell r="K115"/>
          <cell r="N115"/>
          <cell r="Q115"/>
          <cell r="T115"/>
          <cell r="W115"/>
          <cell r="Z115">
            <v>0</v>
          </cell>
          <cell r="AC115"/>
          <cell r="AF115"/>
          <cell r="AI115"/>
          <cell r="AO115"/>
          <cell r="AS115">
            <v>91710.11</v>
          </cell>
        </row>
        <row r="116">
          <cell r="E116">
            <v>851003</v>
          </cell>
          <cell r="K116"/>
          <cell r="N116"/>
          <cell r="Q116"/>
          <cell r="T116"/>
          <cell r="W116"/>
          <cell r="Z116">
            <v>0</v>
          </cell>
          <cell r="AC116"/>
          <cell r="AF116"/>
        </row>
        <row r="117">
          <cell r="E117">
            <v>110000</v>
          </cell>
          <cell r="K117" t="e">
            <v>#N/A</v>
          </cell>
          <cell r="N117" t="e">
            <v>#N/A</v>
          </cell>
          <cell r="Q117" t="e">
            <v>#N/A</v>
          </cell>
          <cell r="T117" t="e">
            <v>#N/A</v>
          </cell>
          <cell r="W117" t="e">
            <v>#N/A</v>
          </cell>
          <cell r="Z117" t="e">
            <v>#N/A</v>
          </cell>
          <cell r="AC117" t="e">
            <v>#N/A</v>
          </cell>
          <cell r="AF117" t="e">
            <v>#N/A</v>
          </cell>
        </row>
        <row r="118">
          <cell r="E118">
            <v>900001</v>
          </cell>
          <cell r="K118" t="e">
            <v>#N/A</v>
          </cell>
          <cell r="N118" t="e">
            <v>#N/A</v>
          </cell>
          <cell r="Q118" t="e">
            <v>#N/A</v>
          </cell>
          <cell r="T118" t="e">
            <v>#N/A</v>
          </cell>
          <cell r="W118" t="e">
            <v>#N/A</v>
          </cell>
          <cell r="Z118" t="e">
            <v>#N/A</v>
          </cell>
          <cell r="AC118" t="e">
            <v>#N/A</v>
          </cell>
          <cell r="AF118" t="e">
            <v>#N/A</v>
          </cell>
        </row>
        <row r="119">
          <cell r="K119"/>
          <cell r="N119"/>
          <cell r="Q119"/>
          <cell r="T119"/>
          <cell r="W119"/>
          <cell r="Z119">
            <v>0</v>
          </cell>
          <cell r="AC119"/>
          <cell r="AF119"/>
        </row>
        <row r="120">
          <cell r="K120"/>
          <cell r="N120"/>
          <cell r="Q120"/>
          <cell r="T120"/>
          <cell r="W120"/>
          <cell r="Z120">
            <v>0</v>
          </cell>
          <cell r="AC120"/>
          <cell r="AF120"/>
        </row>
        <row r="121">
          <cell r="K121"/>
          <cell r="N121"/>
          <cell r="Q121"/>
          <cell r="T121"/>
          <cell r="W121"/>
          <cell r="Z121">
            <v>0</v>
          </cell>
          <cell r="AC121"/>
          <cell r="AF121"/>
        </row>
        <row r="122">
          <cell r="K122"/>
          <cell r="N122"/>
          <cell r="Q122"/>
          <cell r="T122"/>
          <cell r="W122"/>
          <cell r="Z122">
            <v>0</v>
          </cell>
          <cell r="AC122"/>
          <cell r="AF122"/>
        </row>
        <row r="123">
          <cell r="K123"/>
          <cell r="N123"/>
          <cell r="Q123"/>
          <cell r="T123"/>
          <cell r="W123"/>
          <cell r="Z123">
            <v>0</v>
          </cell>
          <cell r="AC123"/>
          <cell r="AF123"/>
        </row>
        <row r="124">
          <cell r="K124"/>
          <cell r="N124"/>
          <cell r="Q124"/>
          <cell r="T124"/>
          <cell r="W124"/>
          <cell r="Z124">
            <v>0</v>
          </cell>
          <cell r="AC124"/>
          <cell r="AF124"/>
        </row>
        <row r="125">
          <cell r="K125"/>
          <cell r="N125"/>
          <cell r="Q125"/>
          <cell r="T125"/>
          <cell r="W125"/>
          <cell r="Z125">
            <v>0</v>
          </cell>
          <cell r="AC125"/>
          <cell r="AF125"/>
        </row>
        <row r="126">
          <cell r="K126"/>
          <cell r="N126"/>
          <cell r="Q126"/>
          <cell r="T126"/>
          <cell r="W126"/>
          <cell r="Z126">
            <v>0</v>
          </cell>
          <cell r="AC126"/>
          <cell r="AF126"/>
        </row>
        <row r="127">
          <cell r="K127"/>
          <cell r="N127"/>
          <cell r="Q127"/>
          <cell r="T127"/>
          <cell r="W127"/>
          <cell r="Z127">
            <v>0</v>
          </cell>
          <cell r="AC127"/>
          <cell r="AF127"/>
        </row>
        <row r="128">
          <cell r="K128"/>
          <cell r="N128"/>
          <cell r="Q128"/>
          <cell r="T128"/>
          <cell r="W128"/>
          <cell r="Z128">
            <v>0</v>
          </cell>
          <cell r="AC128"/>
          <cell r="AF128"/>
        </row>
        <row r="129">
          <cell r="K129"/>
          <cell r="N129"/>
          <cell r="Q129"/>
          <cell r="T129"/>
          <cell r="W129"/>
          <cell r="Z129">
            <v>0</v>
          </cell>
          <cell r="AC129"/>
          <cell r="AF129"/>
        </row>
        <row r="130">
          <cell r="K130"/>
          <cell r="N130"/>
          <cell r="Q130"/>
          <cell r="T130"/>
          <cell r="W130"/>
          <cell r="Z130">
            <v>0</v>
          </cell>
          <cell r="AC130"/>
          <cell r="AF130"/>
        </row>
        <row r="131">
          <cell r="K131"/>
          <cell r="N131"/>
          <cell r="Q131"/>
          <cell r="T131"/>
          <cell r="W131"/>
          <cell r="Z131">
            <v>0</v>
          </cell>
          <cell r="AC131"/>
          <cell r="AF131"/>
        </row>
        <row r="132">
          <cell r="K132"/>
          <cell r="N132"/>
          <cell r="Q132"/>
          <cell r="T132"/>
          <cell r="W132"/>
          <cell r="Z132">
            <v>0</v>
          </cell>
          <cell r="AC132"/>
          <cell r="AF132"/>
        </row>
        <row r="133">
          <cell r="K133"/>
          <cell r="N133"/>
          <cell r="Q133"/>
          <cell r="T133"/>
          <cell r="W133"/>
          <cell r="Z133">
            <v>0</v>
          </cell>
          <cell r="AC133"/>
          <cell r="AF133"/>
        </row>
        <row r="134">
          <cell r="K134"/>
          <cell r="N134"/>
          <cell r="Q134"/>
          <cell r="T134"/>
          <cell r="W134"/>
          <cell r="Z134">
            <v>0</v>
          </cell>
          <cell r="AC134"/>
          <cell r="AF134"/>
        </row>
        <row r="135">
          <cell r="K135"/>
          <cell r="N135"/>
          <cell r="Q135"/>
          <cell r="T135"/>
          <cell r="W135"/>
          <cell r="Z135">
            <v>0</v>
          </cell>
          <cell r="AC135"/>
          <cell r="AF135"/>
        </row>
        <row r="136">
          <cell r="K136"/>
          <cell r="N136"/>
          <cell r="Q136"/>
          <cell r="T136"/>
          <cell r="W136"/>
          <cell r="Z136">
            <v>0</v>
          </cell>
          <cell r="AC136"/>
          <cell r="AF136"/>
        </row>
        <row r="137">
          <cell r="K137"/>
          <cell r="N137"/>
          <cell r="Q137"/>
          <cell r="T137"/>
          <cell r="W137"/>
          <cell r="Z137">
            <v>0</v>
          </cell>
          <cell r="AC137"/>
          <cell r="AF137"/>
        </row>
        <row r="138">
          <cell r="K138"/>
          <cell r="N138"/>
          <cell r="Q138"/>
          <cell r="T138"/>
          <cell r="W138"/>
          <cell r="Z138"/>
          <cell r="AC138"/>
          <cell r="AF138"/>
        </row>
        <row r="139">
          <cell r="K139"/>
          <cell r="N139"/>
          <cell r="Q139"/>
          <cell r="T139"/>
          <cell r="W139"/>
          <cell r="Z139"/>
          <cell r="AC139"/>
          <cell r="AF139"/>
        </row>
        <row r="140">
          <cell r="K140"/>
          <cell r="N140"/>
          <cell r="Q140"/>
          <cell r="T140"/>
          <cell r="W140"/>
          <cell r="Z140"/>
          <cell r="AC140"/>
          <cell r="AF140"/>
        </row>
        <row r="141">
          <cell r="K141"/>
          <cell r="N141"/>
          <cell r="Q141"/>
          <cell r="T141"/>
          <cell r="W141"/>
          <cell r="Z141"/>
          <cell r="AC141"/>
          <cell r="AF141"/>
        </row>
        <row r="142">
          <cell r="K142"/>
          <cell r="N142"/>
          <cell r="Q142"/>
          <cell r="T142"/>
          <cell r="W142"/>
          <cell r="Z142"/>
          <cell r="AC142"/>
          <cell r="AF142"/>
        </row>
        <row r="143">
          <cell r="K143"/>
          <cell r="N143"/>
          <cell r="Q143"/>
          <cell r="T143"/>
          <cell r="W143"/>
          <cell r="Z143"/>
          <cell r="AC143"/>
          <cell r="AF143"/>
        </row>
        <row r="144">
          <cell r="K144"/>
          <cell r="N144"/>
          <cell r="Q144"/>
          <cell r="T144"/>
          <cell r="W144"/>
          <cell r="Z144"/>
          <cell r="AC144"/>
          <cell r="AF144"/>
        </row>
        <row r="145">
          <cell r="K145"/>
          <cell r="N145"/>
          <cell r="Q145"/>
          <cell r="T145"/>
          <cell r="W145"/>
          <cell r="Z145"/>
          <cell r="AC145"/>
          <cell r="AF145"/>
        </row>
        <row r="146">
          <cell r="K146"/>
          <cell r="N146"/>
          <cell r="Q146"/>
          <cell r="T146"/>
          <cell r="W146"/>
          <cell r="Z146"/>
          <cell r="AC146"/>
          <cell r="AF146"/>
        </row>
        <row r="147">
          <cell r="K147"/>
          <cell r="N147"/>
          <cell r="Q147"/>
          <cell r="T147"/>
          <cell r="W147"/>
          <cell r="Z147"/>
          <cell r="AC147"/>
          <cell r="AF147"/>
        </row>
        <row r="148">
          <cell r="K148"/>
          <cell r="N148"/>
          <cell r="Q148"/>
          <cell r="T148"/>
          <cell r="W148"/>
          <cell r="Z148"/>
          <cell r="AC148"/>
          <cell r="AF148"/>
        </row>
        <row r="149">
          <cell r="K149"/>
          <cell r="N149"/>
          <cell r="Q149"/>
          <cell r="T149"/>
          <cell r="W149"/>
          <cell r="Z149"/>
          <cell r="AC149"/>
          <cell r="AF149"/>
        </row>
        <row r="150">
          <cell r="K150"/>
          <cell r="N150"/>
          <cell r="Q150"/>
          <cell r="T150"/>
          <cell r="W150"/>
          <cell r="Z150"/>
          <cell r="AC150"/>
          <cell r="AF150"/>
        </row>
        <row r="151">
          <cell r="K151"/>
          <cell r="N151"/>
          <cell r="Q151"/>
          <cell r="T151"/>
          <cell r="W151"/>
          <cell r="Z151"/>
          <cell r="AC151"/>
          <cell r="AF151"/>
        </row>
        <row r="152">
          <cell r="K152"/>
          <cell r="N152"/>
          <cell r="Q152"/>
          <cell r="T152"/>
          <cell r="W152"/>
          <cell r="Z152"/>
          <cell r="AC152"/>
          <cell r="AF152"/>
        </row>
        <row r="153">
          <cell r="K153"/>
          <cell r="N153"/>
          <cell r="Q153"/>
          <cell r="T153"/>
          <cell r="W153"/>
          <cell r="Z153"/>
          <cell r="AC153"/>
          <cell r="AF153"/>
        </row>
        <row r="154">
          <cell r="K154"/>
          <cell r="N154"/>
          <cell r="Q154"/>
          <cell r="T154"/>
          <cell r="W154"/>
          <cell r="Z154"/>
          <cell r="AC154"/>
          <cell r="AF154"/>
        </row>
        <row r="155">
          <cell r="K155"/>
          <cell r="N155"/>
          <cell r="Q155"/>
          <cell r="T155"/>
          <cell r="W155"/>
          <cell r="Z155"/>
          <cell r="AC155"/>
          <cell r="AF155"/>
        </row>
        <row r="156">
          <cell r="K156"/>
          <cell r="N156"/>
          <cell r="Q156"/>
          <cell r="T156"/>
          <cell r="W156"/>
          <cell r="Z156"/>
          <cell r="AC156"/>
          <cell r="AF156"/>
        </row>
        <row r="157">
          <cell r="K157"/>
          <cell r="N157"/>
          <cell r="Q157"/>
          <cell r="T157"/>
          <cell r="W157"/>
          <cell r="Z157"/>
          <cell r="AC157"/>
          <cell r="AF157"/>
        </row>
        <row r="158">
          <cell r="K158"/>
          <cell r="N158"/>
          <cell r="Q158"/>
          <cell r="T158"/>
          <cell r="W158"/>
          <cell r="Z158"/>
          <cell r="AC158"/>
          <cell r="AF158"/>
        </row>
        <row r="159">
          <cell r="K159"/>
          <cell r="N159"/>
          <cell r="Q159"/>
          <cell r="T159"/>
          <cell r="W159"/>
          <cell r="Z159"/>
          <cell r="AC159"/>
          <cell r="AF159"/>
        </row>
        <row r="160">
          <cell r="K160"/>
          <cell r="N160"/>
          <cell r="Q160"/>
          <cell r="T160"/>
          <cell r="W160"/>
          <cell r="Z160"/>
          <cell r="AC160"/>
          <cell r="AF160"/>
        </row>
        <row r="161">
          <cell r="K161"/>
          <cell r="N161"/>
          <cell r="Q161"/>
          <cell r="T161"/>
          <cell r="W161"/>
          <cell r="Z161"/>
          <cell r="AC161"/>
          <cell r="AF161"/>
        </row>
        <row r="162">
          <cell r="K162"/>
          <cell r="N162"/>
          <cell r="Q162"/>
          <cell r="T162"/>
          <cell r="W162"/>
          <cell r="Z162"/>
          <cell r="AC162"/>
          <cell r="AF162"/>
        </row>
        <row r="163">
          <cell r="K163"/>
          <cell r="N163"/>
          <cell r="Q163"/>
          <cell r="T163"/>
          <cell r="W163"/>
          <cell r="Z163"/>
          <cell r="AC163"/>
          <cell r="AF163"/>
        </row>
        <row r="164">
          <cell r="K164"/>
          <cell r="N164"/>
          <cell r="Q164"/>
          <cell r="T164"/>
          <cell r="W164"/>
          <cell r="Z164"/>
          <cell r="AC164"/>
          <cell r="AF164"/>
        </row>
        <row r="165">
          <cell r="K165"/>
          <cell r="N165"/>
          <cell r="Q165"/>
          <cell r="T165"/>
          <cell r="W165"/>
          <cell r="Z165"/>
          <cell r="AC165"/>
          <cell r="AF165"/>
        </row>
        <row r="166">
          <cell r="K166"/>
          <cell r="N166"/>
          <cell r="Q166"/>
          <cell r="T166"/>
          <cell r="W166"/>
          <cell r="Z166"/>
          <cell r="AC166"/>
          <cell r="AF166"/>
        </row>
        <row r="167">
          <cell r="K167"/>
          <cell r="N167"/>
          <cell r="Q167"/>
          <cell r="T167"/>
          <cell r="W167"/>
          <cell r="Z167"/>
          <cell r="AC167"/>
          <cell r="AF167"/>
        </row>
        <row r="168">
          <cell r="K168"/>
          <cell r="N168"/>
          <cell r="Q168"/>
          <cell r="T168"/>
          <cell r="W168"/>
          <cell r="Z168"/>
          <cell r="AC168"/>
          <cell r="AF168"/>
        </row>
        <row r="169">
          <cell r="K169"/>
          <cell r="N169"/>
          <cell r="Q169"/>
          <cell r="T169"/>
          <cell r="W169"/>
          <cell r="Z169"/>
          <cell r="AC169"/>
          <cell r="AF169"/>
        </row>
        <row r="170">
          <cell r="K170"/>
          <cell r="N170"/>
          <cell r="Q170"/>
          <cell r="T170"/>
          <cell r="W170"/>
          <cell r="Z170"/>
          <cell r="AC170"/>
          <cell r="AF170"/>
        </row>
        <row r="171">
          <cell r="K171"/>
          <cell r="N171"/>
          <cell r="Q171"/>
          <cell r="T171"/>
          <cell r="W171"/>
          <cell r="Z171"/>
          <cell r="AC171"/>
          <cell r="AF171"/>
        </row>
        <row r="172">
          <cell r="Q172"/>
          <cell r="T172"/>
          <cell r="W172"/>
          <cell r="Z172"/>
          <cell r="AC172"/>
          <cell r="AF172"/>
        </row>
        <row r="173">
          <cell r="K173"/>
          <cell r="N173"/>
          <cell r="Q173"/>
          <cell r="T173"/>
          <cell r="W173"/>
          <cell r="Z173"/>
          <cell r="AC173"/>
          <cell r="AF173"/>
        </row>
        <row r="174">
          <cell r="K174"/>
          <cell r="N174"/>
          <cell r="Q174"/>
          <cell r="T174"/>
          <cell r="W174"/>
          <cell r="Z174"/>
          <cell r="AC174"/>
          <cell r="AF174"/>
        </row>
        <row r="175">
          <cell r="K175"/>
          <cell r="N175"/>
          <cell r="Q175"/>
          <cell r="T175"/>
          <cell r="W175"/>
          <cell r="Z175"/>
          <cell r="AC175"/>
          <cell r="AF175"/>
        </row>
        <row r="176">
          <cell r="Q176"/>
          <cell r="T176"/>
          <cell r="W176"/>
          <cell r="Z176"/>
          <cell r="AC176"/>
          <cell r="AF176"/>
        </row>
        <row r="177">
          <cell r="Q177"/>
          <cell r="T177"/>
          <cell r="W177"/>
          <cell r="Z177"/>
          <cell r="AC177"/>
          <cell r="AF177"/>
        </row>
        <row r="178">
          <cell r="Q178"/>
          <cell r="T178"/>
          <cell r="W178"/>
          <cell r="Z178"/>
          <cell r="AC178"/>
          <cell r="AF178"/>
        </row>
        <row r="179">
          <cell r="Q179"/>
          <cell r="T179"/>
          <cell r="W179"/>
          <cell r="Z179"/>
          <cell r="AC179"/>
          <cell r="AF179"/>
        </row>
        <row r="180">
          <cell r="Q180"/>
          <cell r="T180"/>
          <cell r="W180"/>
          <cell r="Z180"/>
          <cell r="AC180"/>
          <cell r="AF180"/>
        </row>
        <row r="181">
          <cell r="T181"/>
          <cell r="W181"/>
          <cell r="Z181"/>
          <cell r="AC181"/>
          <cell r="AF181"/>
        </row>
        <row r="182">
          <cell r="T182"/>
          <cell r="W182"/>
          <cell r="Z182"/>
          <cell r="AC182"/>
          <cell r="AF182"/>
        </row>
        <row r="183">
          <cell r="T183"/>
          <cell r="W183"/>
          <cell r="Z183"/>
          <cell r="AC183"/>
          <cell r="AF183"/>
        </row>
        <row r="184">
          <cell r="Z184"/>
          <cell r="AC184"/>
          <cell r="AF184"/>
        </row>
        <row r="185">
          <cell r="Z185"/>
          <cell r="AC185"/>
          <cell r="AF185"/>
        </row>
        <row r="186">
          <cell r="Z186"/>
          <cell r="AC186"/>
          <cell r="AF186"/>
        </row>
        <row r="187">
          <cell r="Z187"/>
          <cell r="AC187"/>
          <cell r="AF187"/>
        </row>
        <row r="188">
          <cell r="Z188"/>
          <cell r="AC188"/>
          <cell r="AF188"/>
        </row>
        <row r="189">
          <cell r="Z189"/>
          <cell r="AC189"/>
          <cell r="AF189"/>
        </row>
        <row r="190">
          <cell r="Z190"/>
          <cell r="AC190"/>
          <cell r="AF190"/>
        </row>
        <row r="191">
          <cell r="Z191"/>
          <cell r="AC191"/>
          <cell r="AF191"/>
        </row>
        <row r="192">
          <cell r="Z192"/>
          <cell r="AC192"/>
          <cell r="AF192"/>
        </row>
        <row r="193">
          <cell r="Z193"/>
          <cell r="AC193"/>
          <cell r="AF193"/>
        </row>
        <row r="205">
          <cell r="E205">
            <v>110000</v>
          </cell>
        </row>
      </sheetData>
      <sheetData sheetId="5">
        <row r="4">
          <cell r="B4" t="str">
            <v>Audit 2013</v>
          </cell>
          <cell r="D4"/>
          <cell r="F4"/>
        </row>
        <row r="5">
          <cell r="B5"/>
          <cell r="D5"/>
          <cell r="F5"/>
        </row>
        <row r="6">
          <cell r="B6" t="str">
            <v>Mar. JE</v>
          </cell>
          <cell r="D6">
            <v>39001</v>
          </cell>
          <cell r="F6">
            <v>-5642.76</v>
          </cell>
        </row>
        <row r="7">
          <cell r="B7" t="str">
            <v>Mar. JE</v>
          </cell>
          <cell r="D7">
            <v>20200</v>
          </cell>
          <cell r="F7">
            <v>5642.76</v>
          </cell>
        </row>
        <row r="8">
          <cell r="B8"/>
          <cell r="D8"/>
          <cell r="F8"/>
        </row>
        <row r="9">
          <cell r="B9" t="str">
            <v>Mar. JE</v>
          </cell>
          <cell r="D9">
            <v>39001</v>
          </cell>
        </row>
        <row r="10">
          <cell r="B10" t="str">
            <v>Mar. JE</v>
          </cell>
          <cell r="D10">
            <v>20200</v>
          </cell>
        </row>
        <row r="11">
          <cell r="B11"/>
          <cell r="D11"/>
          <cell r="F11"/>
        </row>
        <row r="12">
          <cell r="B12" t="str">
            <v>Apr. JE</v>
          </cell>
          <cell r="D12">
            <v>39001</v>
          </cell>
        </row>
        <row r="13">
          <cell r="B13" t="str">
            <v>Apr. JE</v>
          </cell>
          <cell r="D13">
            <v>20200</v>
          </cell>
        </row>
        <row r="14">
          <cell r="B14"/>
          <cell r="D14"/>
        </row>
        <row r="15">
          <cell r="B15" t="str">
            <v>Apr. JE</v>
          </cell>
          <cell r="D15">
            <v>39001</v>
          </cell>
        </row>
        <row r="16">
          <cell r="B16" t="str">
            <v>Apr. JE</v>
          </cell>
          <cell r="D16">
            <v>20200</v>
          </cell>
        </row>
        <row r="17">
          <cell r="B17"/>
          <cell r="D17"/>
          <cell r="F17"/>
        </row>
        <row r="18">
          <cell r="B18" t="str">
            <v>Natural Log- April 2015</v>
          </cell>
          <cell r="D18"/>
          <cell r="F18"/>
        </row>
        <row r="19">
          <cell r="B19"/>
          <cell r="D19"/>
          <cell r="F19"/>
        </row>
        <row r="20">
          <cell r="B20" t="str">
            <v>Apr. JE</v>
          </cell>
          <cell r="D20">
            <v>99999</v>
          </cell>
          <cell r="F20">
            <v>8.5</v>
          </cell>
        </row>
        <row r="21">
          <cell r="B21" t="str">
            <v>Apr. JE</v>
          </cell>
          <cell r="D21">
            <v>10800</v>
          </cell>
          <cell r="F21">
            <v>-8.5</v>
          </cell>
        </row>
        <row r="22">
          <cell r="B22"/>
          <cell r="D22"/>
          <cell r="F22"/>
        </row>
        <row r="23">
          <cell r="B23" t="str">
            <v>generic_month</v>
          </cell>
          <cell r="D23">
            <v>39001</v>
          </cell>
          <cell r="F23">
            <v>19982.590000000004</v>
          </cell>
        </row>
        <row r="24">
          <cell r="B24" t="str">
            <v>generic_month</v>
          </cell>
          <cell r="D24">
            <v>33003</v>
          </cell>
          <cell r="F24">
            <v>-19982.590000000004</v>
          </cell>
        </row>
        <row r="25">
          <cell r="B25"/>
          <cell r="D25"/>
          <cell r="F25"/>
        </row>
        <row r="26">
          <cell r="B26" t="str">
            <v>Mar. JE</v>
          </cell>
          <cell r="D26">
            <v>39001</v>
          </cell>
          <cell r="F26">
            <v>19982.590000000004</v>
          </cell>
        </row>
        <row r="27">
          <cell r="B27" t="str">
            <v>Mar. JE</v>
          </cell>
          <cell r="D27">
            <v>33003</v>
          </cell>
          <cell r="F27">
            <v>-19982.590000000004</v>
          </cell>
        </row>
        <row r="28">
          <cell r="B28"/>
          <cell r="D28"/>
          <cell r="F28"/>
        </row>
        <row r="29">
          <cell r="B29" t="str">
            <v>Mar. JE</v>
          </cell>
          <cell r="D29">
            <v>20200</v>
          </cell>
          <cell r="F29">
            <v>20017.41</v>
          </cell>
        </row>
        <row r="30">
          <cell r="B30" t="str">
            <v>Mar. JE</v>
          </cell>
          <cell r="D30">
            <v>33003</v>
          </cell>
          <cell r="F30">
            <v>-20017.41</v>
          </cell>
        </row>
        <row r="31">
          <cell r="B31"/>
          <cell r="D31"/>
          <cell r="F31"/>
        </row>
        <row r="32">
          <cell r="B32" t="str">
            <v>Apr. JE</v>
          </cell>
          <cell r="D32">
            <v>39001</v>
          </cell>
          <cell r="F32">
            <v>22128.98</v>
          </cell>
        </row>
        <row r="33">
          <cell r="B33" t="str">
            <v>Apr. JE</v>
          </cell>
          <cell r="D33">
            <v>33003</v>
          </cell>
          <cell r="F33">
            <v>-22128.98</v>
          </cell>
        </row>
        <row r="34">
          <cell r="B34"/>
          <cell r="D34"/>
          <cell r="F34"/>
        </row>
        <row r="35">
          <cell r="B35" t="str">
            <v>Apr. JE</v>
          </cell>
          <cell r="D35">
            <v>39001</v>
          </cell>
          <cell r="F35">
            <v>-2146</v>
          </cell>
        </row>
        <row r="36">
          <cell r="B36" t="str">
            <v>Apr. JE</v>
          </cell>
          <cell r="D36">
            <v>99999</v>
          </cell>
          <cell r="F36">
            <v>2146</v>
          </cell>
        </row>
        <row r="37">
          <cell r="B37"/>
          <cell r="D37"/>
          <cell r="F37"/>
        </row>
        <row r="38">
          <cell r="B38"/>
          <cell r="D38"/>
          <cell r="F38"/>
        </row>
        <row r="39">
          <cell r="B39"/>
          <cell r="D39"/>
          <cell r="F39"/>
        </row>
        <row r="40">
          <cell r="B40"/>
          <cell r="D40"/>
          <cell r="F40"/>
        </row>
        <row r="41">
          <cell r="B41" t="str">
            <v>Apr. JE</v>
          </cell>
          <cell r="D41" t="str">
            <v>חדש1</v>
          </cell>
          <cell r="F41"/>
        </row>
        <row r="42">
          <cell r="B42" t="str">
            <v>Apr. JE</v>
          </cell>
          <cell r="D42">
            <v>20900</v>
          </cell>
          <cell r="F42"/>
        </row>
        <row r="43">
          <cell r="B43"/>
          <cell r="D43"/>
          <cell r="F43"/>
        </row>
        <row r="44">
          <cell r="B44" t="str">
            <v>Apr. JE</v>
          </cell>
          <cell r="D44">
            <v>70024</v>
          </cell>
          <cell r="F44">
            <v>1604.9479409479409</v>
          </cell>
        </row>
        <row r="45">
          <cell r="B45" t="str">
            <v>Apr. JE</v>
          </cell>
          <cell r="D45">
            <v>20200</v>
          </cell>
          <cell r="F45">
            <v>-1604.9479409479409</v>
          </cell>
        </row>
        <row r="46">
          <cell r="B46"/>
          <cell r="D46"/>
          <cell r="F46"/>
        </row>
        <row r="47">
          <cell r="B47" t="str">
            <v>Apr. JE</v>
          </cell>
          <cell r="D47">
            <v>70024</v>
          </cell>
          <cell r="F47">
            <v>1047.3203833203834</v>
          </cell>
        </row>
        <row r="48">
          <cell r="B48" t="str">
            <v>Apr. JE</v>
          </cell>
          <cell r="D48">
            <v>20200</v>
          </cell>
          <cell r="F48">
            <v>-1047.3203833203834</v>
          </cell>
        </row>
        <row r="49">
          <cell r="B49"/>
          <cell r="D49"/>
          <cell r="F49"/>
        </row>
        <row r="50">
          <cell r="B50" t="str">
            <v>Apr. JE</v>
          </cell>
          <cell r="D50">
            <v>70024</v>
          </cell>
          <cell r="F50">
            <v>2604.4299404299404</v>
          </cell>
        </row>
        <row r="51">
          <cell r="B51" t="str">
            <v>Apr. JE</v>
          </cell>
          <cell r="D51">
            <v>20200</v>
          </cell>
          <cell r="F51">
            <v>-2604.4299404299404</v>
          </cell>
        </row>
        <row r="52">
          <cell r="B52"/>
          <cell r="D52"/>
          <cell r="F52"/>
        </row>
        <row r="53">
          <cell r="B53"/>
          <cell r="D53"/>
          <cell r="F53"/>
        </row>
        <row r="54">
          <cell r="B54" t="str">
            <v>Apr. JE</v>
          </cell>
          <cell r="D54">
            <v>40102</v>
          </cell>
          <cell r="F54"/>
        </row>
        <row r="55">
          <cell r="B55" t="str">
            <v>Apr. JE</v>
          </cell>
          <cell r="D55" t="str">
            <v>חדש2</v>
          </cell>
          <cell r="F55"/>
        </row>
        <row r="56">
          <cell r="B56"/>
          <cell r="D56"/>
          <cell r="F56"/>
        </row>
        <row r="57">
          <cell r="B57" t="str">
            <v>Mar. JE</v>
          </cell>
          <cell r="D57">
            <v>70021</v>
          </cell>
          <cell r="F57">
            <v>17871.02</v>
          </cell>
        </row>
        <row r="58">
          <cell r="B58" t="str">
            <v>Mar. JE</v>
          </cell>
          <cell r="D58">
            <v>20200</v>
          </cell>
          <cell r="F58">
            <v>-17871.02</v>
          </cell>
        </row>
        <row r="59">
          <cell r="B59"/>
          <cell r="D59"/>
          <cell r="F59"/>
        </row>
        <row r="60">
          <cell r="B60" t="str">
            <v>Apr. JE</v>
          </cell>
          <cell r="D60">
            <v>70021</v>
          </cell>
          <cell r="F60">
            <v>1500</v>
          </cell>
        </row>
        <row r="61">
          <cell r="B61" t="str">
            <v>Apr. JE</v>
          </cell>
          <cell r="D61">
            <v>20200</v>
          </cell>
          <cell r="F61">
            <v>-1500</v>
          </cell>
        </row>
        <row r="62">
          <cell r="B62"/>
          <cell r="D62"/>
          <cell r="F62"/>
        </row>
        <row r="63">
          <cell r="B63" t="str">
            <v>Apr. JE</v>
          </cell>
          <cell r="D63">
            <v>80201</v>
          </cell>
          <cell r="F63">
            <v>150</v>
          </cell>
        </row>
        <row r="64">
          <cell r="B64" t="str">
            <v>Apr. JE</v>
          </cell>
          <cell r="D64">
            <v>20200</v>
          </cell>
          <cell r="F64">
            <v>-150</v>
          </cell>
        </row>
        <row r="65">
          <cell r="B65"/>
          <cell r="D65"/>
          <cell r="F65"/>
        </row>
        <row r="66">
          <cell r="B66" t="str">
            <v>Mar. JE</v>
          </cell>
          <cell r="D66">
            <v>10800</v>
          </cell>
          <cell r="F66">
            <v>7903.333333333333</v>
          </cell>
        </row>
        <row r="67">
          <cell r="B67" t="str">
            <v>Mar. JE</v>
          </cell>
          <cell r="D67">
            <v>70011</v>
          </cell>
          <cell r="F67">
            <v>-7903.333333333333</v>
          </cell>
        </row>
        <row r="68">
          <cell r="B68"/>
          <cell r="D68"/>
          <cell r="F68"/>
        </row>
        <row r="69">
          <cell r="B69" t="str">
            <v>Mar. JE</v>
          </cell>
          <cell r="D69">
            <v>70011</v>
          </cell>
          <cell r="F69">
            <v>11671.85</v>
          </cell>
        </row>
        <row r="70">
          <cell r="B70" t="str">
            <v>Mar. JE</v>
          </cell>
          <cell r="D70">
            <v>20200</v>
          </cell>
          <cell r="F70">
            <v>-11671.85</v>
          </cell>
        </row>
        <row r="71">
          <cell r="B71"/>
          <cell r="D71"/>
          <cell r="F71"/>
        </row>
        <row r="72">
          <cell r="B72" t="str">
            <v>Apr. JE</v>
          </cell>
          <cell r="D72">
            <v>70011</v>
          </cell>
          <cell r="F72"/>
        </row>
        <row r="73">
          <cell r="B73" t="str">
            <v>Apr. JE</v>
          </cell>
          <cell r="D73">
            <v>20200</v>
          </cell>
          <cell r="F73"/>
        </row>
        <row r="74">
          <cell r="B74"/>
          <cell r="D74"/>
          <cell r="F74"/>
        </row>
        <row r="75">
          <cell r="B75" t="str">
            <v>Apr. JE</v>
          </cell>
          <cell r="D75">
            <v>70011</v>
          </cell>
          <cell r="F75"/>
        </row>
        <row r="76">
          <cell r="B76" t="str">
            <v>Apr. JE</v>
          </cell>
          <cell r="D76">
            <v>10800</v>
          </cell>
          <cell r="F76"/>
        </row>
        <row r="77">
          <cell r="B77"/>
          <cell r="D77"/>
          <cell r="F77"/>
        </row>
        <row r="78">
          <cell r="B78" t="str">
            <v>Apr. JE</v>
          </cell>
          <cell r="D78">
            <v>20200</v>
          </cell>
          <cell r="F78">
            <v>10797.66</v>
          </cell>
        </row>
        <row r="79">
          <cell r="B79" t="str">
            <v>Apr. JE</v>
          </cell>
          <cell r="D79">
            <v>39001</v>
          </cell>
          <cell r="F79">
            <v>-10797.66</v>
          </cell>
        </row>
        <row r="80">
          <cell r="B80"/>
          <cell r="D80"/>
          <cell r="F80"/>
        </row>
        <row r="81">
          <cell r="B81"/>
          <cell r="D81"/>
          <cell r="F81"/>
        </row>
        <row r="82">
          <cell r="B82" t="str">
            <v>May. JE</v>
          </cell>
          <cell r="D82">
            <v>70036</v>
          </cell>
          <cell r="F82">
            <v>13455.81</v>
          </cell>
        </row>
        <row r="83">
          <cell r="B83" t="str">
            <v>May. JE</v>
          </cell>
          <cell r="D83">
            <v>20200</v>
          </cell>
          <cell r="F83">
            <v>-13455.81</v>
          </cell>
        </row>
        <row r="84">
          <cell r="B84"/>
          <cell r="D84"/>
          <cell r="F84"/>
        </row>
        <row r="85">
          <cell r="B85" t="str">
            <v>May. JE</v>
          </cell>
          <cell r="D85">
            <v>61011</v>
          </cell>
          <cell r="F85">
            <v>1500</v>
          </cell>
        </row>
        <row r="86">
          <cell r="B86" t="str">
            <v>May. JE</v>
          </cell>
          <cell r="D86">
            <v>20200</v>
          </cell>
          <cell r="F86">
            <v>-1500</v>
          </cell>
        </row>
        <row r="87">
          <cell r="B87"/>
          <cell r="D87"/>
          <cell r="F87"/>
        </row>
        <row r="88">
          <cell r="B88" t="str">
            <v>Apr. JE</v>
          </cell>
          <cell r="D88">
            <v>73023</v>
          </cell>
          <cell r="F88">
            <v>-5000</v>
          </cell>
        </row>
        <row r="89">
          <cell r="B89" t="str">
            <v>Apr. JE</v>
          </cell>
          <cell r="D89">
            <v>20200</v>
          </cell>
          <cell r="F89">
            <v>5000</v>
          </cell>
        </row>
        <row r="90">
          <cell r="B90"/>
          <cell r="D90"/>
          <cell r="F90"/>
        </row>
        <row r="91">
          <cell r="B91"/>
          <cell r="D91"/>
          <cell r="F91"/>
        </row>
        <row r="92">
          <cell r="B92" t="str">
            <v>May. JE</v>
          </cell>
          <cell r="D92" t="str">
            <v>חדש1</v>
          </cell>
          <cell r="F92"/>
        </row>
        <row r="93">
          <cell r="B93" t="str">
            <v>May. JE</v>
          </cell>
          <cell r="D93">
            <v>20900</v>
          </cell>
          <cell r="F93"/>
        </row>
        <row r="94">
          <cell r="B94"/>
          <cell r="D94"/>
          <cell r="F94"/>
        </row>
        <row r="95">
          <cell r="B95" t="str">
            <v>May. JE</v>
          </cell>
          <cell r="D95" t="str">
            <v>חדש1</v>
          </cell>
          <cell r="F95"/>
        </row>
        <row r="96">
          <cell r="B96" t="str">
            <v>May. JE</v>
          </cell>
          <cell r="D96">
            <v>20900</v>
          </cell>
          <cell r="F96"/>
        </row>
        <row r="97">
          <cell r="B97"/>
          <cell r="D97"/>
          <cell r="F97"/>
        </row>
        <row r="98">
          <cell r="B98" t="str">
            <v>May. JE</v>
          </cell>
          <cell r="D98">
            <v>70017</v>
          </cell>
          <cell r="F98">
            <v>2300</v>
          </cell>
        </row>
        <row r="99">
          <cell r="B99" t="str">
            <v>May. JE</v>
          </cell>
          <cell r="D99">
            <v>20200</v>
          </cell>
          <cell r="F99">
            <v>-2300</v>
          </cell>
        </row>
        <row r="100">
          <cell r="B100"/>
          <cell r="D100"/>
          <cell r="F100"/>
        </row>
        <row r="101">
          <cell r="B101" t="str">
            <v>May. JE</v>
          </cell>
          <cell r="D101">
            <v>73023</v>
          </cell>
          <cell r="F101">
            <v>1923</v>
          </cell>
        </row>
        <row r="102">
          <cell r="B102" t="str">
            <v>May. JE</v>
          </cell>
          <cell r="D102">
            <v>70005</v>
          </cell>
          <cell r="F102">
            <v>-1923</v>
          </cell>
        </row>
        <row r="103">
          <cell r="B103"/>
          <cell r="D103"/>
          <cell r="F103"/>
        </row>
        <row r="104">
          <cell r="B104" t="str">
            <v>May. JE</v>
          </cell>
          <cell r="D104">
            <v>70037</v>
          </cell>
          <cell r="F104">
            <v>-2000</v>
          </cell>
        </row>
        <row r="105">
          <cell r="B105" t="str">
            <v>May. JE</v>
          </cell>
          <cell r="D105">
            <v>70037</v>
          </cell>
          <cell r="F105">
            <v>-2000</v>
          </cell>
        </row>
        <row r="106">
          <cell r="B106" t="str">
            <v>May. JE</v>
          </cell>
          <cell r="D106">
            <v>21008</v>
          </cell>
          <cell r="F106">
            <v>4000</v>
          </cell>
        </row>
        <row r="107">
          <cell r="B107"/>
          <cell r="D107"/>
          <cell r="F107"/>
        </row>
        <row r="108">
          <cell r="B108" t="str">
            <v>May. JE</v>
          </cell>
          <cell r="D108">
            <v>73023</v>
          </cell>
          <cell r="F108">
            <v>2165</v>
          </cell>
        </row>
        <row r="109">
          <cell r="B109" t="str">
            <v>May. JE</v>
          </cell>
          <cell r="D109">
            <v>70006</v>
          </cell>
          <cell r="F109">
            <v>-2165</v>
          </cell>
        </row>
        <row r="110">
          <cell r="B110"/>
          <cell r="D110"/>
          <cell r="F110"/>
        </row>
        <row r="111">
          <cell r="B111" t="str">
            <v>May. JE</v>
          </cell>
          <cell r="D111">
            <v>70011</v>
          </cell>
          <cell r="F111"/>
        </row>
        <row r="112">
          <cell r="B112" t="str">
            <v>May. JE</v>
          </cell>
          <cell r="D112">
            <v>20200</v>
          </cell>
          <cell r="F112"/>
        </row>
        <row r="113">
          <cell r="B113"/>
          <cell r="D113"/>
          <cell r="F113"/>
        </row>
        <row r="114">
          <cell r="B114" t="str">
            <v>May. JE</v>
          </cell>
          <cell r="D114">
            <v>70011</v>
          </cell>
          <cell r="F114"/>
        </row>
        <row r="115">
          <cell r="B115" t="str">
            <v>May. JE</v>
          </cell>
          <cell r="D115">
            <v>10800</v>
          </cell>
          <cell r="F115"/>
        </row>
        <row r="116">
          <cell r="B116"/>
          <cell r="D116"/>
          <cell r="F116"/>
        </row>
        <row r="117">
          <cell r="B117" t="str">
            <v>May. JE</v>
          </cell>
          <cell r="D117">
            <v>70003</v>
          </cell>
          <cell r="F117">
            <v>1000</v>
          </cell>
        </row>
        <row r="118">
          <cell r="B118" t="str">
            <v>May. JE</v>
          </cell>
          <cell r="D118">
            <v>20200</v>
          </cell>
          <cell r="F118">
            <v>-1000</v>
          </cell>
        </row>
        <row r="119">
          <cell r="B119"/>
          <cell r="D119"/>
          <cell r="F119"/>
        </row>
        <row r="120">
          <cell r="B120" t="str">
            <v>May. JE</v>
          </cell>
          <cell r="D120">
            <v>70028</v>
          </cell>
          <cell r="F120">
            <v>3440.32</v>
          </cell>
        </row>
        <row r="121">
          <cell r="B121" t="str">
            <v>May. JE</v>
          </cell>
          <cell r="D121">
            <v>70011</v>
          </cell>
          <cell r="F121">
            <v>-3440.32</v>
          </cell>
        </row>
        <row r="122">
          <cell r="B122"/>
          <cell r="D122"/>
          <cell r="F122"/>
        </row>
        <row r="123">
          <cell r="B123" t="str">
            <v>May. JE</v>
          </cell>
          <cell r="D123">
            <v>70024</v>
          </cell>
          <cell r="F123">
            <v>3500</v>
          </cell>
        </row>
        <row r="124">
          <cell r="B124" t="str">
            <v>May. JE</v>
          </cell>
          <cell r="D124">
            <v>20200</v>
          </cell>
          <cell r="F124">
            <v>-3500</v>
          </cell>
        </row>
        <row r="125">
          <cell r="B125"/>
          <cell r="D125"/>
          <cell r="F125"/>
        </row>
        <row r="126">
          <cell r="B126" t="str">
            <v>May. JE</v>
          </cell>
          <cell r="D126">
            <v>21008</v>
          </cell>
          <cell r="F126"/>
        </row>
        <row r="127">
          <cell r="B127" t="str">
            <v>May. JE</v>
          </cell>
          <cell r="D127">
            <v>10001</v>
          </cell>
          <cell r="F127"/>
        </row>
        <row r="128">
          <cell r="B128"/>
          <cell r="D128"/>
          <cell r="F128"/>
        </row>
        <row r="129">
          <cell r="B129"/>
          <cell r="D129"/>
          <cell r="F129"/>
        </row>
        <row r="130">
          <cell r="B130"/>
          <cell r="D130"/>
          <cell r="F130"/>
        </row>
        <row r="131">
          <cell r="B131"/>
          <cell r="D131"/>
          <cell r="F131"/>
        </row>
        <row r="132">
          <cell r="B132" t="str">
            <v>Jun. JE</v>
          </cell>
          <cell r="D132">
            <v>21008</v>
          </cell>
        </row>
        <row r="133">
          <cell r="B133" t="str">
            <v>Jun. JE</v>
          </cell>
          <cell r="D133">
            <v>10001</v>
          </cell>
        </row>
        <row r="134">
          <cell r="B134"/>
          <cell r="D134"/>
          <cell r="F134"/>
        </row>
        <row r="135">
          <cell r="B135"/>
          <cell r="D135"/>
          <cell r="F135"/>
        </row>
        <row r="136">
          <cell r="B136" t="str">
            <v>Jun. JE</v>
          </cell>
          <cell r="D136">
            <v>10001</v>
          </cell>
          <cell r="F136">
            <v>31028</v>
          </cell>
        </row>
        <row r="137">
          <cell r="B137" t="str">
            <v>Jun. JE</v>
          </cell>
          <cell r="D137">
            <v>20200</v>
          </cell>
          <cell r="F137">
            <v>-31028</v>
          </cell>
        </row>
        <row r="138">
          <cell r="B138"/>
          <cell r="D138"/>
          <cell r="F138"/>
        </row>
        <row r="139">
          <cell r="B139" t="str">
            <v>Jun. JE</v>
          </cell>
          <cell r="D139">
            <v>50108</v>
          </cell>
          <cell r="F139">
            <v>230.99</v>
          </cell>
        </row>
        <row r="140">
          <cell r="B140" t="str">
            <v>Jun. JE</v>
          </cell>
          <cell r="D140">
            <v>51107</v>
          </cell>
          <cell r="F140">
            <v>-0.09</v>
          </cell>
        </row>
        <row r="141">
          <cell r="B141" t="str">
            <v>Jun. JE</v>
          </cell>
          <cell r="D141">
            <v>70035</v>
          </cell>
          <cell r="F141">
            <v>-5.62</v>
          </cell>
        </row>
        <row r="142">
          <cell r="B142" t="str">
            <v>Jun. JE</v>
          </cell>
          <cell r="D142">
            <v>73022</v>
          </cell>
          <cell r="F142">
            <v>0.06</v>
          </cell>
        </row>
        <row r="143">
          <cell r="B143" t="str">
            <v>Jun. JE</v>
          </cell>
          <cell r="D143">
            <v>99999</v>
          </cell>
          <cell r="F143">
            <v>-225.34</v>
          </cell>
        </row>
        <row r="144">
          <cell r="B144"/>
          <cell r="D144"/>
          <cell r="F144"/>
        </row>
        <row r="146">
          <cell r="B146"/>
          <cell r="D146"/>
          <cell r="F146"/>
        </row>
        <row r="147">
          <cell r="B147" t="str">
            <v>Apr. JE</v>
          </cell>
          <cell r="D147">
            <v>40000</v>
          </cell>
          <cell r="F147">
            <v>10651.79</v>
          </cell>
        </row>
        <row r="148">
          <cell r="B148" t="str">
            <v>Apr. JE</v>
          </cell>
          <cell r="D148">
            <v>20200</v>
          </cell>
          <cell r="F148">
            <v>-10651.79</v>
          </cell>
        </row>
        <row r="149">
          <cell r="B149" t="str">
            <v>May. JE</v>
          </cell>
          <cell r="D149">
            <v>40000</v>
          </cell>
          <cell r="F149">
            <v>10651.79</v>
          </cell>
        </row>
        <row r="150">
          <cell r="B150" t="str">
            <v>May. JE</v>
          </cell>
          <cell r="D150">
            <v>20200</v>
          </cell>
          <cell r="F150">
            <v>-10651.79</v>
          </cell>
        </row>
        <row r="151">
          <cell r="B151" t="str">
            <v>Jun. JE</v>
          </cell>
          <cell r="D151">
            <v>40000</v>
          </cell>
          <cell r="F151">
            <v>10651.79</v>
          </cell>
        </row>
        <row r="152">
          <cell r="B152" t="str">
            <v>Jun. JE</v>
          </cell>
          <cell r="D152">
            <v>20200</v>
          </cell>
          <cell r="F152">
            <v>-10651.79</v>
          </cell>
        </row>
        <row r="153">
          <cell r="B153"/>
          <cell r="D153"/>
          <cell r="F153"/>
        </row>
        <row r="154">
          <cell r="B154"/>
          <cell r="D154"/>
          <cell r="F154"/>
        </row>
        <row r="155">
          <cell r="B155" t="str">
            <v>May. JE</v>
          </cell>
          <cell r="D155">
            <v>40102</v>
          </cell>
          <cell r="F155"/>
        </row>
        <row r="156">
          <cell r="B156" t="str">
            <v>May. JE</v>
          </cell>
          <cell r="D156" t="str">
            <v>חדש3</v>
          </cell>
          <cell r="F156"/>
        </row>
        <row r="157">
          <cell r="B157" t="str">
            <v>Jun. JE</v>
          </cell>
          <cell r="D157">
            <v>40102</v>
          </cell>
          <cell r="F157"/>
        </row>
        <row r="158">
          <cell r="B158" t="str">
            <v>Jun. JE</v>
          </cell>
          <cell r="D158" t="str">
            <v>חדש3</v>
          </cell>
          <cell r="F158"/>
        </row>
        <row r="159">
          <cell r="B159"/>
          <cell r="D159"/>
          <cell r="F159"/>
        </row>
        <row r="160">
          <cell r="B160" t="str">
            <v>May. JE</v>
          </cell>
          <cell r="D160">
            <v>50109</v>
          </cell>
          <cell r="F160">
            <v>1500</v>
          </cell>
        </row>
        <row r="161">
          <cell r="B161" t="str">
            <v>May. JE</v>
          </cell>
          <cell r="D161">
            <v>20200</v>
          </cell>
          <cell r="F161">
            <v>-1500</v>
          </cell>
        </row>
        <row r="162">
          <cell r="B162" t="str">
            <v>Jun. JE</v>
          </cell>
          <cell r="D162">
            <v>50109</v>
          </cell>
          <cell r="F162">
            <v>3000</v>
          </cell>
        </row>
        <row r="163">
          <cell r="B163" t="str">
            <v>Jun. JE</v>
          </cell>
          <cell r="D163">
            <v>20200</v>
          </cell>
          <cell r="F163">
            <v>-3000</v>
          </cell>
        </row>
        <row r="164">
          <cell r="B164"/>
          <cell r="D164"/>
          <cell r="F164"/>
        </row>
        <row r="165">
          <cell r="B165"/>
          <cell r="D165"/>
          <cell r="F165"/>
        </row>
        <row r="166">
          <cell r="B166" t="str">
            <v>Apr. JE</v>
          </cell>
          <cell r="D166">
            <v>61010</v>
          </cell>
          <cell r="F166">
            <v>2000</v>
          </cell>
        </row>
        <row r="167">
          <cell r="B167" t="str">
            <v>Apr. JE</v>
          </cell>
          <cell r="D167">
            <v>20200</v>
          </cell>
          <cell r="F167">
            <v>-2000</v>
          </cell>
        </row>
        <row r="168">
          <cell r="B168" t="str">
            <v>May. JE</v>
          </cell>
          <cell r="D168">
            <v>61010</v>
          </cell>
          <cell r="F168">
            <v>-1700</v>
          </cell>
        </row>
        <row r="169">
          <cell r="B169" t="str">
            <v>May. JE</v>
          </cell>
          <cell r="D169">
            <v>20200</v>
          </cell>
          <cell r="F169">
            <v>1700</v>
          </cell>
        </row>
        <row r="170">
          <cell r="B170"/>
          <cell r="D170"/>
          <cell r="F170"/>
        </row>
        <row r="171">
          <cell r="B171"/>
          <cell r="D171"/>
          <cell r="F171"/>
        </row>
        <row r="172">
          <cell r="B172" t="str">
            <v>Apr. JE</v>
          </cell>
          <cell r="D172">
            <v>70011</v>
          </cell>
          <cell r="F172">
            <v>13000</v>
          </cell>
        </row>
        <row r="173">
          <cell r="B173" t="str">
            <v>Apr. JE</v>
          </cell>
          <cell r="D173">
            <v>20200</v>
          </cell>
          <cell r="F173">
            <v>-13000</v>
          </cell>
        </row>
        <row r="174">
          <cell r="B174" t="str">
            <v>May. JE</v>
          </cell>
          <cell r="D174">
            <v>70011</v>
          </cell>
          <cell r="F174">
            <v>9000</v>
          </cell>
        </row>
        <row r="175">
          <cell r="B175" t="str">
            <v>May. JE</v>
          </cell>
          <cell r="D175">
            <v>20200</v>
          </cell>
          <cell r="F175">
            <v>-9000</v>
          </cell>
        </row>
        <row r="176">
          <cell r="B176" t="str">
            <v>Jun. JE</v>
          </cell>
          <cell r="D176">
            <v>70011</v>
          </cell>
          <cell r="F176">
            <v>10500</v>
          </cell>
        </row>
        <row r="177">
          <cell r="B177" t="str">
            <v>Jun. JE</v>
          </cell>
          <cell r="D177">
            <v>20200</v>
          </cell>
          <cell r="F177">
            <v>-10500</v>
          </cell>
        </row>
        <row r="178">
          <cell r="B178"/>
          <cell r="D178"/>
          <cell r="F178"/>
        </row>
        <row r="179">
          <cell r="B179"/>
          <cell r="D179"/>
          <cell r="F179"/>
        </row>
        <row r="180">
          <cell r="B180"/>
          <cell r="D180"/>
          <cell r="F180"/>
        </row>
        <row r="181">
          <cell r="B181"/>
          <cell r="D181"/>
          <cell r="F181"/>
        </row>
        <row r="182">
          <cell r="B182"/>
          <cell r="D182"/>
          <cell r="F182"/>
        </row>
        <row r="183">
          <cell r="B183" t="str">
            <v>Jul. JE</v>
          </cell>
          <cell r="D183">
            <v>10001</v>
          </cell>
          <cell r="F183">
            <v>31028</v>
          </cell>
        </row>
        <row r="184">
          <cell r="B184" t="str">
            <v>Jul. JE</v>
          </cell>
          <cell r="D184">
            <v>20200</v>
          </cell>
          <cell r="F184">
            <v>-31028</v>
          </cell>
        </row>
        <row r="185">
          <cell r="B185"/>
          <cell r="D185"/>
          <cell r="F185"/>
        </row>
        <row r="186">
          <cell r="B186"/>
          <cell r="D186"/>
          <cell r="F186"/>
        </row>
        <row r="187">
          <cell r="B187" t="str">
            <v>Jul. JE</v>
          </cell>
          <cell r="D187">
            <v>40000</v>
          </cell>
          <cell r="F187">
            <v>10651.79</v>
          </cell>
        </row>
        <row r="188">
          <cell r="B188" t="str">
            <v>Jul. JE</v>
          </cell>
          <cell r="D188">
            <v>20200</v>
          </cell>
          <cell r="F188">
            <v>-10651.79</v>
          </cell>
        </row>
        <row r="189">
          <cell r="B189"/>
          <cell r="D189"/>
          <cell r="F189"/>
        </row>
        <row r="190">
          <cell r="B190" t="str">
            <v>Jul. JE</v>
          </cell>
          <cell r="D190">
            <v>40102</v>
          </cell>
          <cell r="F190"/>
        </row>
        <row r="191">
          <cell r="B191" t="str">
            <v>Jul. JE</v>
          </cell>
          <cell r="D191" t="str">
            <v>חדש3</v>
          </cell>
          <cell r="F191"/>
        </row>
        <row r="192">
          <cell r="B192"/>
          <cell r="D192"/>
          <cell r="F192"/>
        </row>
        <row r="193">
          <cell r="B193" t="str">
            <v>Jul. JE</v>
          </cell>
          <cell r="D193">
            <v>50109</v>
          </cell>
          <cell r="F193">
            <v>4500</v>
          </cell>
        </row>
        <row r="194">
          <cell r="B194" t="str">
            <v>Jul. JE</v>
          </cell>
          <cell r="D194">
            <v>20200</v>
          </cell>
          <cell r="F194">
            <v>-4500</v>
          </cell>
        </row>
        <row r="195">
          <cell r="B195"/>
          <cell r="D195"/>
          <cell r="F195"/>
        </row>
        <row r="196">
          <cell r="B196" t="str">
            <v>Jul. JE</v>
          </cell>
          <cell r="D196">
            <v>70011</v>
          </cell>
          <cell r="F196">
            <v>6500</v>
          </cell>
        </row>
        <row r="197">
          <cell r="B197" t="str">
            <v>Jul. JE</v>
          </cell>
          <cell r="D197">
            <v>20200</v>
          </cell>
          <cell r="F197">
            <v>-6500</v>
          </cell>
        </row>
        <row r="198">
          <cell r="B198"/>
          <cell r="D198"/>
          <cell r="F198"/>
        </row>
        <row r="199">
          <cell r="B199" t="str">
            <v>Jul. JE</v>
          </cell>
          <cell r="D199">
            <v>61014</v>
          </cell>
          <cell r="F199"/>
        </row>
        <row r="200">
          <cell r="B200" t="str">
            <v>Jul. JE</v>
          </cell>
          <cell r="D200">
            <v>20200</v>
          </cell>
          <cell r="F200"/>
        </row>
        <row r="201">
          <cell r="B201"/>
          <cell r="D201"/>
          <cell r="F201"/>
        </row>
        <row r="202">
          <cell r="B202" t="str">
            <v>May. JE</v>
          </cell>
          <cell r="D202" t="str">
            <v>חדש7</v>
          </cell>
          <cell r="F202">
            <v>2500</v>
          </cell>
        </row>
        <row r="203">
          <cell r="B203" t="str">
            <v>May. JE</v>
          </cell>
          <cell r="D203">
            <v>22000</v>
          </cell>
          <cell r="F203">
            <v>-2500</v>
          </cell>
        </row>
        <row r="204">
          <cell r="B204"/>
          <cell r="D204"/>
          <cell r="F204"/>
        </row>
        <row r="205">
          <cell r="B205" t="str">
            <v>Jun. JE</v>
          </cell>
          <cell r="D205" t="str">
            <v>חדש7</v>
          </cell>
          <cell r="F205">
            <v>5000</v>
          </cell>
        </row>
        <row r="206">
          <cell r="B206" t="str">
            <v>Jun. JE</v>
          </cell>
          <cell r="D206">
            <v>22000</v>
          </cell>
          <cell r="F206">
            <v>-5000</v>
          </cell>
        </row>
        <row r="207">
          <cell r="B207"/>
          <cell r="D207"/>
          <cell r="F207"/>
        </row>
        <row r="208">
          <cell r="B208" t="str">
            <v>Jul. JE</v>
          </cell>
          <cell r="D208" t="str">
            <v>חדש7</v>
          </cell>
          <cell r="F208">
            <v>7500</v>
          </cell>
        </row>
        <row r="209">
          <cell r="B209" t="str">
            <v>Jul. JE</v>
          </cell>
          <cell r="D209">
            <v>22000</v>
          </cell>
          <cell r="F209">
            <v>-7500</v>
          </cell>
        </row>
        <row r="210">
          <cell r="B210"/>
          <cell r="D210"/>
          <cell r="F210"/>
        </row>
        <row r="211">
          <cell r="B211" t="str">
            <v>Aug. JE</v>
          </cell>
          <cell r="D211">
            <v>22000</v>
          </cell>
          <cell r="F211"/>
        </row>
        <row r="212">
          <cell r="B212" t="str">
            <v>Aug. JE</v>
          </cell>
          <cell r="D212" t="str">
            <v>חדש7</v>
          </cell>
          <cell r="F212"/>
        </row>
        <row r="213">
          <cell r="B213"/>
          <cell r="D213"/>
          <cell r="F213"/>
        </row>
        <row r="214">
          <cell r="B214" t="str">
            <v>Sep. JE</v>
          </cell>
          <cell r="D214">
            <v>22000</v>
          </cell>
          <cell r="F214"/>
        </row>
        <row r="215">
          <cell r="B215" t="str">
            <v>Sep. JE</v>
          </cell>
          <cell r="D215" t="str">
            <v>חדש7</v>
          </cell>
          <cell r="F215"/>
        </row>
        <row r="216">
          <cell r="B216"/>
          <cell r="D216"/>
          <cell r="F216"/>
        </row>
        <row r="217">
          <cell r="B217"/>
          <cell r="D217"/>
          <cell r="F217"/>
        </row>
        <row r="218">
          <cell r="B218" t="str">
            <v>Jul. JE</v>
          </cell>
          <cell r="D218">
            <v>70021</v>
          </cell>
          <cell r="F218">
            <v>3000</v>
          </cell>
        </row>
        <row r="219">
          <cell r="B219" t="str">
            <v>Jul. JE</v>
          </cell>
          <cell r="D219">
            <v>20200</v>
          </cell>
          <cell r="F219">
            <v>-3000</v>
          </cell>
        </row>
        <row r="220">
          <cell r="B220"/>
          <cell r="D220"/>
          <cell r="F220"/>
        </row>
        <row r="221">
          <cell r="B221"/>
          <cell r="D221"/>
          <cell r="F221"/>
        </row>
        <row r="222">
          <cell r="B222" t="str">
            <v>Jul. JE</v>
          </cell>
          <cell r="D222">
            <v>50100</v>
          </cell>
          <cell r="F222">
            <v>95.09</v>
          </cell>
        </row>
        <row r="223">
          <cell r="B223" t="str">
            <v>Jul. JE</v>
          </cell>
          <cell r="D223">
            <v>61007</v>
          </cell>
          <cell r="F223">
            <v>-95.09</v>
          </cell>
        </row>
        <row r="224">
          <cell r="B224"/>
          <cell r="D224"/>
          <cell r="F224"/>
        </row>
        <row r="225">
          <cell r="B225" t="str">
            <v>Jul. JE</v>
          </cell>
          <cell r="D225">
            <v>73026</v>
          </cell>
          <cell r="F225">
            <v>2309.2399999999998</v>
          </cell>
        </row>
        <row r="226">
          <cell r="B226" t="str">
            <v>Jul. JE</v>
          </cell>
          <cell r="D226" t="str">
            <v>73028</v>
          </cell>
          <cell r="F226">
            <v>-2309.2399999999998</v>
          </cell>
        </row>
        <row r="227">
          <cell r="B227"/>
          <cell r="D227"/>
          <cell r="F227"/>
        </row>
        <row r="228">
          <cell r="B228"/>
          <cell r="D228"/>
          <cell r="F228"/>
        </row>
        <row r="229">
          <cell r="B229" t="str">
            <v>Jul. JE</v>
          </cell>
          <cell r="D229">
            <v>21008</v>
          </cell>
          <cell r="F229">
            <v>991.2</v>
          </cell>
        </row>
        <row r="230">
          <cell r="B230" t="str">
            <v>Jul. JE</v>
          </cell>
          <cell r="D230" t="str">
            <v>70041</v>
          </cell>
          <cell r="F230">
            <v>-991.2</v>
          </cell>
        </row>
        <row r="231">
          <cell r="B231"/>
          <cell r="D231"/>
          <cell r="F231"/>
        </row>
        <row r="232">
          <cell r="B232" t="str">
            <v>Jul. JE</v>
          </cell>
          <cell r="D232">
            <v>81055</v>
          </cell>
          <cell r="F232">
            <v>991.2</v>
          </cell>
        </row>
        <row r="233">
          <cell r="B233" t="str">
            <v>Jul. JE</v>
          </cell>
          <cell r="D233">
            <v>26000</v>
          </cell>
          <cell r="F233">
            <v>-991.2</v>
          </cell>
        </row>
        <row r="234">
          <cell r="B234"/>
          <cell r="D234"/>
          <cell r="F234"/>
        </row>
        <row r="235">
          <cell r="B235" t="str">
            <v>Aug. JE</v>
          </cell>
          <cell r="D235">
            <v>40000</v>
          </cell>
          <cell r="F235">
            <v>10651.79</v>
          </cell>
        </row>
        <row r="236">
          <cell r="B236" t="str">
            <v>Aug. JE</v>
          </cell>
          <cell r="D236">
            <v>20200</v>
          </cell>
          <cell r="F236">
            <v>-10651.79</v>
          </cell>
        </row>
        <row r="237">
          <cell r="B237"/>
          <cell r="D237"/>
          <cell r="F237"/>
        </row>
        <row r="238">
          <cell r="B238" t="str">
            <v>Aug. JE</v>
          </cell>
          <cell r="D238">
            <v>40102</v>
          </cell>
          <cell r="F238"/>
        </row>
        <row r="239">
          <cell r="B239" t="str">
            <v>Aug. JE</v>
          </cell>
          <cell r="D239" t="str">
            <v>חדש3</v>
          </cell>
          <cell r="F239"/>
        </row>
        <row r="240">
          <cell r="B240"/>
          <cell r="D240"/>
          <cell r="F240"/>
        </row>
        <row r="241">
          <cell r="B241" t="str">
            <v>Aug. JE</v>
          </cell>
          <cell r="D241">
            <v>50109</v>
          </cell>
          <cell r="F241">
            <v>4500</v>
          </cell>
        </row>
        <row r="242">
          <cell r="B242" t="str">
            <v>Aug. JE</v>
          </cell>
          <cell r="D242">
            <v>20200</v>
          </cell>
          <cell r="F242">
            <v>-4500</v>
          </cell>
        </row>
        <row r="243">
          <cell r="B243"/>
          <cell r="D243"/>
          <cell r="F243"/>
        </row>
        <row r="244">
          <cell r="B244" t="str">
            <v>Aug. JE</v>
          </cell>
          <cell r="D244">
            <v>50109</v>
          </cell>
          <cell r="F244">
            <v>1500</v>
          </cell>
        </row>
        <row r="245">
          <cell r="B245" t="str">
            <v>Aug. JE</v>
          </cell>
          <cell r="D245">
            <v>20200</v>
          </cell>
          <cell r="F245">
            <v>-1500</v>
          </cell>
        </row>
        <row r="246">
          <cell r="B246"/>
          <cell r="D246"/>
          <cell r="F246"/>
        </row>
        <row r="247">
          <cell r="B247" t="str">
            <v>Aug. JE</v>
          </cell>
          <cell r="D247">
            <v>20200</v>
          </cell>
          <cell r="F247">
            <v>4500</v>
          </cell>
        </row>
        <row r="248">
          <cell r="B248" t="str">
            <v>Aug. JE</v>
          </cell>
          <cell r="D248">
            <v>50109</v>
          </cell>
          <cell r="F248">
            <v>-4500</v>
          </cell>
        </row>
        <row r="249">
          <cell r="B249"/>
          <cell r="D249"/>
          <cell r="F249"/>
        </row>
        <row r="250">
          <cell r="B250" t="str">
            <v>Aug. JE</v>
          </cell>
          <cell r="D250">
            <v>70011</v>
          </cell>
          <cell r="F250">
            <v>4500</v>
          </cell>
        </row>
        <row r="251">
          <cell r="B251" t="str">
            <v>Aug. JE</v>
          </cell>
          <cell r="D251">
            <v>20200</v>
          </cell>
          <cell r="F251">
            <v>-4500</v>
          </cell>
        </row>
        <row r="252">
          <cell r="B252"/>
          <cell r="D252"/>
          <cell r="F252"/>
        </row>
        <row r="253">
          <cell r="B253" t="str">
            <v>Aug. JE</v>
          </cell>
          <cell r="D253">
            <v>61014</v>
          </cell>
          <cell r="F253"/>
        </row>
        <row r="254">
          <cell r="B254" t="str">
            <v>Aug. JE</v>
          </cell>
          <cell r="D254">
            <v>20200</v>
          </cell>
          <cell r="F254"/>
        </row>
        <row r="255">
          <cell r="B255"/>
          <cell r="D255"/>
          <cell r="F255"/>
        </row>
        <row r="256">
          <cell r="B256" t="str">
            <v>Aug. JE</v>
          </cell>
          <cell r="D256">
            <v>70021</v>
          </cell>
          <cell r="F256">
            <v>3000</v>
          </cell>
        </row>
        <row r="257">
          <cell r="B257" t="str">
            <v>Aug. JE</v>
          </cell>
          <cell r="D257">
            <v>20200</v>
          </cell>
          <cell r="F257">
            <v>-3000</v>
          </cell>
        </row>
        <row r="258">
          <cell r="B258"/>
          <cell r="D258"/>
          <cell r="F258"/>
        </row>
        <row r="259">
          <cell r="B259"/>
          <cell r="D259"/>
          <cell r="F259"/>
        </row>
        <row r="260">
          <cell r="B260" t="str">
            <v>Apr. JE</v>
          </cell>
          <cell r="D260">
            <v>50100</v>
          </cell>
          <cell r="F260">
            <v>-75.709999999999994</v>
          </cell>
        </row>
        <row r="261">
          <cell r="B261" t="str">
            <v>Apr. JE</v>
          </cell>
          <cell r="D261">
            <v>61007</v>
          </cell>
          <cell r="F261">
            <v>75.709999999999994</v>
          </cell>
        </row>
        <row r="262">
          <cell r="B262" t="str">
            <v>May. JE</v>
          </cell>
          <cell r="D262">
            <v>50100</v>
          </cell>
          <cell r="F262"/>
        </row>
        <row r="263">
          <cell r="B263" t="str">
            <v>May. JE</v>
          </cell>
          <cell r="D263">
            <v>61007</v>
          </cell>
          <cell r="F263"/>
        </row>
        <row r="264">
          <cell r="B264" t="str">
            <v>Jun. JE</v>
          </cell>
          <cell r="D264">
            <v>50100</v>
          </cell>
          <cell r="F264">
            <v>92</v>
          </cell>
        </row>
        <row r="265">
          <cell r="B265" t="str">
            <v>Jun. JE</v>
          </cell>
          <cell r="D265">
            <v>61007</v>
          </cell>
          <cell r="F265">
            <v>-92</v>
          </cell>
        </row>
        <row r="266">
          <cell r="B266" t="str">
            <v>Jul. JE</v>
          </cell>
          <cell r="D266">
            <v>61007</v>
          </cell>
          <cell r="F266">
            <v>-92</v>
          </cell>
        </row>
        <row r="267">
          <cell r="B267" t="str">
            <v>Jul. JE</v>
          </cell>
          <cell r="D267">
            <v>50100</v>
          </cell>
          <cell r="F267">
            <v>92</v>
          </cell>
        </row>
        <row r="268">
          <cell r="B268" t="str">
            <v>Aug. JE</v>
          </cell>
          <cell r="D268">
            <v>61007</v>
          </cell>
          <cell r="F268"/>
        </row>
        <row r="269">
          <cell r="B269" t="str">
            <v>Aug. JE</v>
          </cell>
          <cell r="D269"/>
          <cell r="F269"/>
        </row>
        <row r="270">
          <cell r="B270" t="str">
            <v>Sep. JE</v>
          </cell>
          <cell r="D270"/>
          <cell r="F270"/>
        </row>
        <row r="271">
          <cell r="B271" t="str">
            <v>Sep. JE</v>
          </cell>
          <cell r="D271"/>
          <cell r="F271"/>
        </row>
        <row r="272">
          <cell r="B272" t="str">
            <v>Oct. JE</v>
          </cell>
          <cell r="D272"/>
          <cell r="F272"/>
        </row>
        <row r="273">
          <cell r="B273" t="str">
            <v>Oct. JE</v>
          </cell>
          <cell r="D273"/>
          <cell r="F273"/>
        </row>
        <row r="274">
          <cell r="B274" t="str">
            <v>Nov. JE</v>
          </cell>
          <cell r="D274"/>
          <cell r="F274"/>
        </row>
        <row r="275">
          <cell r="B275" t="str">
            <v>Nov. JE</v>
          </cell>
          <cell r="D275"/>
          <cell r="F275"/>
        </row>
        <row r="276">
          <cell r="B276"/>
          <cell r="D276"/>
          <cell r="F276"/>
        </row>
        <row r="277">
          <cell r="B277" t="str">
            <v>Aug. JE</v>
          </cell>
          <cell r="D277">
            <v>73026</v>
          </cell>
          <cell r="F277">
            <v>3281</v>
          </cell>
        </row>
        <row r="278">
          <cell r="B278" t="str">
            <v>Aug. JE</v>
          </cell>
          <cell r="D278" t="str">
            <v>73028</v>
          </cell>
          <cell r="F278">
            <v>-3281</v>
          </cell>
        </row>
        <row r="279">
          <cell r="B279"/>
          <cell r="D279"/>
          <cell r="F279"/>
        </row>
        <row r="280">
          <cell r="B280"/>
          <cell r="D280"/>
          <cell r="F280"/>
        </row>
        <row r="281">
          <cell r="B281" t="str">
            <v>Aug. JE</v>
          </cell>
          <cell r="D281">
            <v>21008</v>
          </cell>
          <cell r="F281">
            <v>-991.2</v>
          </cell>
        </row>
        <row r="282">
          <cell r="B282" t="str">
            <v>Aug. JE</v>
          </cell>
          <cell r="D282" t="str">
            <v>70041</v>
          </cell>
          <cell r="F282">
            <v>991.2</v>
          </cell>
        </row>
        <row r="283">
          <cell r="B283"/>
          <cell r="D283"/>
          <cell r="F283"/>
        </row>
        <row r="284">
          <cell r="B284" t="str">
            <v>Aug. JE</v>
          </cell>
          <cell r="D284">
            <v>81055</v>
          </cell>
          <cell r="F284">
            <v>991.2</v>
          </cell>
        </row>
        <row r="285">
          <cell r="B285" t="str">
            <v>Aug. JE</v>
          </cell>
          <cell r="D285">
            <v>26000</v>
          </cell>
          <cell r="F285">
            <v>-991.2</v>
          </cell>
        </row>
        <row r="286">
          <cell r="B286"/>
          <cell r="D286"/>
          <cell r="F286"/>
        </row>
        <row r="287">
          <cell r="B287"/>
          <cell r="D287"/>
          <cell r="F287"/>
        </row>
        <row r="288">
          <cell r="B288"/>
          <cell r="D288"/>
          <cell r="F288"/>
        </row>
        <row r="289">
          <cell r="B289"/>
          <cell r="D289"/>
          <cell r="F289"/>
        </row>
        <row r="290">
          <cell r="B290" t="str">
            <v>Sep. JE</v>
          </cell>
          <cell r="D290">
            <v>10001</v>
          </cell>
          <cell r="F290">
            <v>31028</v>
          </cell>
        </row>
        <row r="291">
          <cell r="B291" t="str">
            <v>Sep. JE</v>
          </cell>
          <cell r="D291">
            <v>20200</v>
          </cell>
          <cell r="F291">
            <v>-31028</v>
          </cell>
        </row>
        <row r="293">
          <cell r="B293"/>
          <cell r="D293"/>
          <cell r="F293"/>
        </row>
        <row r="294">
          <cell r="B294" t="str">
            <v>Sep. JE</v>
          </cell>
          <cell r="D294">
            <v>40000</v>
          </cell>
          <cell r="F294">
            <v>10651.79</v>
          </cell>
        </row>
        <row r="295">
          <cell r="B295" t="str">
            <v>Sep. JE</v>
          </cell>
          <cell r="D295">
            <v>20200</v>
          </cell>
          <cell r="F295">
            <v>-10651.79</v>
          </cell>
        </row>
        <row r="296">
          <cell r="B296"/>
          <cell r="D296"/>
          <cell r="F296"/>
        </row>
        <row r="297">
          <cell r="B297" t="str">
            <v>Sep. JE</v>
          </cell>
          <cell r="D297">
            <v>40102</v>
          </cell>
          <cell r="F297"/>
        </row>
        <row r="298">
          <cell r="B298" t="str">
            <v>Sep. JE</v>
          </cell>
          <cell r="D298" t="str">
            <v>חדש3</v>
          </cell>
          <cell r="F298"/>
        </row>
        <row r="299">
          <cell r="B299"/>
          <cell r="D299"/>
          <cell r="F299"/>
        </row>
        <row r="300">
          <cell r="B300" t="str">
            <v>Sep. JE</v>
          </cell>
          <cell r="D300">
            <v>50109</v>
          </cell>
          <cell r="F300">
            <v>4500</v>
          </cell>
        </row>
        <row r="301">
          <cell r="B301" t="str">
            <v>Sep. JE</v>
          </cell>
          <cell r="D301">
            <v>20200</v>
          </cell>
          <cell r="F301">
            <v>-4500</v>
          </cell>
        </row>
        <row r="302">
          <cell r="B302"/>
          <cell r="D302"/>
          <cell r="F302"/>
        </row>
        <row r="303">
          <cell r="B303" t="str">
            <v>Sep. JE</v>
          </cell>
          <cell r="D303">
            <v>50109</v>
          </cell>
          <cell r="F303">
            <v>1500</v>
          </cell>
        </row>
        <row r="304">
          <cell r="B304" t="str">
            <v>Sep. JE</v>
          </cell>
          <cell r="D304">
            <v>20200</v>
          </cell>
          <cell r="F304">
            <v>-1500</v>
          </cell>
        </row>
        <row r="305">
          <cell r="B305"/>
          <cell r="D305"/>
          <cell r="F305"/>
        </row>
        <row r="306">
          <cell r="B306" t="str">
            <v>Sep. JE</v>
          </cell>
          <cell r="D306">
            <v>20200</v>
          </cell>
          <cell r="F306">
            <v>4500</v>
          </cell>
        </row>
        <row r="307">
          <cell r="B307" t="str">
            <v>Sep. JE</v>
          </cell>
          <cell r="D307">
            <v>50109</v>
          </cell>
          <cell r="F307">
            <v>-4500</v>
          </cell>
        </row>
        <row r="308">
          <cell r="B308"/>
          <cell r="D308"/>
          <cell r="F308"/>
        </row>
        <row r="309">
          <cell r="B309" t="str">
            <v>Sep. JE</v>
          </cell>
          <cell r="D309">
            <v>50109</v>
          </cell>
          <cell r="F309">
            <v>6000</v>
          </cell>
        </row>
        <row r="310">
          <cell r="B310" t="str">
            <v>Sep. JE</v>
          </cell>
          <cell r="D310">
            <v>20200</v>
          </cell>
          <cell r="F310">
            <v>-6000</v>
          </cell>
        </row>
        <row r="311">
          <cell r="B311"/>
          <cell r="D311"/>
          <cell r="F311"/>
        </row>
        <row r="312">
          <cell r="B312" t="str">
            <v>Sep. JE</v>
          </cell>
          <cell r="D312">
            <v>20200</v>
          </cell>
          <cell r="F312">
            <v>1500</v>
          </cell>
        </row>
        <row r="313">
          <cell r="B313" t="str">
            <v>Sep. JE</v>
          </cell>
          <cell r="D313">
            <v>50109</v>
          </cell>
          <cell r="F313">
            <v>-1500</v>
          </cell>
        </row>
        <row r="314">
          <cell r="B314"/>
          <cell r="D314"/>
          <cell r="F314"/>
        </row>
        <row r="315">
          <cell r="B315"/>
          <cell r="D315"/>
          <cell r="F315"/>
        </row>
        <row r="316">
          <cell r="B316" t="str">
            <v>Sep. JE</v>
          </cell>
          <cell r="D316">
            <v>70011</v>
          </cell>
          <cell r="F316">
            <v>3500</v>
          </cell>
        </row>
        <row r="317">
          <cell r="B317" t="str">
            <v>Sep. JE</v>
          </cell>
          <cell r="D317">
            <v>20200</v>
          </cell>
          <cell r="F317">
            <v>-3500</v>
          </cell>
        </row>
        <row r="318">
          <cell r="B318"/>
          <cell r="D318"/>
          <cell r="F318"/>
        </row>
        <row r="319">
          <cell r="B319"/>
          <cell r="D319"/>
          <cell r="F319"/>
        </row>
        <row r="320">
          <cell r="B320" t="str">
            <v>Apr. JE</v>
          </cell>
          <cell r="D320">
            <v>39001</v>
          </cell>
          <cell r="F320">
            <v>5154.51</v>
          </cell>
        </row>
        <row r="321">
          <cell r="B321" t="str">
            <v>Apr. JE</v>
          </cell>
          <cell r="D321">
            <v>99999</v>
          </cell>
          <cell r="F321">
            <v>-5154.51</v>
          </cell>
        </row>
        <row r="322">
          <cell r="B322"/>
          <cell r="D322"/>
          <cell r="F322"/>
        </row>
        <row r="323">
          <cell r="B323" t="str">
            <v>May. JE</v>
          </cell>
          <cell r="D323">
            <v>39001</v>
          </cell>
          <cell r="F323">
            <v>-1961.4899999999998</v>
          </cell>
        </row>
        <row r="324">
          <cell r="B324" t="str">
            <v>May. JE</v>
          </cell>
          <cell r="D324">
            <v>99999</v>
          </cell>
          <cell r="F324">
            <v>1961.4899999999998</v>
          </cell>
        </row>
        <row r="325">
          <cell r="B325"/>
          <cell r="D325"/>
          <cell r="F325"/>
        </row>
        <row r="326">
          <cell r="B326" t="str">
            <v>Jun. JE</v>
          </cell>
          <cell r="D326">
            <v>39001</v>
          </cell>
          <cell r="F326">
            <v>-1961.4899999999998</v>
          </cell>
        </row>
        <row r="327">
          <cell r="B327" t="str">
            <v>Jun. JE</v>
          </cell>
          <cell r="D327">
            <v>99999</v>
          </cell>
          <cell r="F327">
            <v>1961.4899999999998</v>
          </cell>
        </row>
        <row r="328">
          <cell r="B328"/>
          <cell r="D328"/>
          <cell r="F328"/>
        </row>
        <row r="329">
          <cell r="B329" t="str">
            <v>Jul. JE</v>
          </cell>
          <cell r="D329">
            <v>39001</v>
          </cell>
          <cell r="F329">
            <v>-1961.4899999999998</v>
          </cell>
        </row>
        <row r="330">
          <cell r="B330" t="str">
            <v>Jul. JE</v>
          </cell>
          <cell r="D330">
            <v>99999</v>
          </cell>
          <cell r="F330">
            <v>1961.4899999999998</v>
          </cell>
        </row>
        <row r="331">
          <cell r="B331"/>
          <cell r="D331"/>
          <cell r="F331"/>
        </row>
        <row r="332">
          <cell r="B332" t="str">
            <v>Aug. JE</v>
          </cell>
          <cell r="D332">
            <v>39001</v>
          </cell>
          <cell r="F332">
            <v>-1961.4899999999998</v>
          </cell>
        </row>
        <row r="333">
          <cell r="B333" t="str">
            <v>Aug. JE</v>
          </cell>
          <cell r="D333">
            <v>99999</v>
          </cell>
          <cell r="F333">
            <v>1961.4899999999998</v>
          </cell>
        </row>
        <row r="334">
          <cell r="B334"/>
          <cell r="D334"/>
          <cell r="F334"/>
        </row>
        <row r="335">
          <cell r="B335" t="str">
            <v>Sep. JE</v>
          </cell>
          <cell r="D335">
            <v>39001</v>
          </cell>
          <cell r="F335">
            <v>-1961.4899999999998</v>
          </cell>
        </row>
        <row r="336">
          <cell r="B336" t="str">
            <v>Sep. JE</v>
          </cell>
          <cell r="D336">
            <v>99999</v>
          </cell>
          <cell r="F336">
            <v>1961.4899999999998</v>
          </cell>
        </row>
        <row r="337">
          <cell r="B337"/>
          <cell r="D337"/>
          <cell r="F337"/>
        </row>
        <row r="338">
          <cell r="B338" t="str">
            <v>Sep. JE</v>
          </cell>
          <cell r="D338">
            <v>50100</v>
          </cell>
          <cell r="F338"/>
        </row>
        <row r="339">
          <cell r="B339" t="str">
            <v>Sep. JE</v>
          </cell>
          <cell r="D339">
            <v>61007</v>
          </cell>
          <cell r="F339"/>
        </row>
        <row r="340">
          <cell r="B340"/>
          <cell r="D340"/>
          <cell r="F340"/>
        </row>
        <row r="341">
          <cell r="B341" t="str">
            <v>Sep. JE</v>
          </cell>
          <cell r="D341">
            <v>50100</v>
          </cell>
          <cell r="F341"/>
        </row>
        <row r="342">
          <cell r="B342" t="str">
            <v>Sep. JE</v>
          </cell>
          <cell r="D342">
            <v>61007</v>
          </cell>
          <cell r="F342"/>
        </row>
        <row r="343">
          <cell r="B343"/>
          <cell r="D343"/>
          <cell r="F343"/>
        </row>
        <row r="344">
          <cell r="B344" t="str">
            <v>Sep. JE</v>
          </cell>
          <cell r="D344">
            <v>70017</v>
          </cell>
          <cell r="F344">
            <v>637</v>
          </cell>
        </row>
        <row r="345">
          <cell r="B345" t="str">
            <v>Sep. JE</v>
          </cell>
          <cell r="D345">
            <v>20200</v>
          </cell>
          <cell r="F345">
            <v>-637</v>
          </cell>
        </row>
        <row r="346">
          <cell r="B346"/>
          <cell r="D346"/>
          <cell r="F346"/>
        </row>
        <row r="347">
          <cell r="B347"/>
          <cell r="D347"/>
          <cell r="F347"/>
        </row>
        <row r="348">
          <cell r="B348" t="str">
            <v>Sep. JE</v>
          </cell>
          <cell r="D348">
            <v>21008</v>
          </cell>
          <cell r="F348">
            <v>-991.2</v>
          </cell>
        </row>
        <row r="349">
          <cell r="B349" t="str">
            <v>Sep. JE</v>
          </cell>
          <cell r="D349" t="str">
            <v>70041</v>
          </cell>
          <cell r="F349">
            <v>991.2</v>
          </cell>
        </row>
        <row r="350">
          <cell r="B350"/>
          <cell r="D350"/>
          <cell r="F350"/>
        </row>
        <row r="351">
          <cell r="B351" t="str">
            <v>Sep. JE</v>
          </cell>
          <cell r="D351">
            <v>81055</v>
          </cell>
          <cell r="F351">
            <v>991.2</v>
          </cell>
        </row>
        <row r="352">
          <cell r="B352" t="str">
            <v>Sep. JE</v>
          </cell>
          <cell r="D352">
            <v>26000</v>
          </cell>
          <cell r="F352">
            <v>-991.2</v>
          </cell>
        </row>
        <row r="353">
          <cell r="B353"/>
          <cell r="D353"/>
          <cell r="F353"/>
        </row>
        <row r="354">
          <cell r="B354"/>
          <cell r="D354"/>
          <cell r="F354"/>
        </row>
        <row r="355">
          <cell r="B355" t="str">
            <v>May. JE</v>
          </cell>
          <cell r="D355">
            <v>26000</v>
          </cell>
          <cell r="F355"/>
        </row>
        <row r="356">
          <cell r="B356" t="str">
            <v>May. JE</v>
          </cell>
          <cell r="D356">
            <v>80206</v>
          </cell>
          <cell r="F356"/>
        </row>
        <row r="357">
          <cell r="B357"/>
          <cell r="D357"/>
          <cell r="F357"/>
        </row>
        <row r="358">
          <cell r="B358" t="str">
            <v>Jun. JE</v>
          </cell>
          <cell r="D358">
            <v>26000</v>
          </cell>
          <cell r="F358"/>
        </row>
        <row r="359">
          <cell r="B359" t="str">
            <v>Jun. JE</v>
          </cell>
          <cell r="D359">
            <v>80206</v>
          </cell>
          <cell r="F359"/>
        </row>
        <row r="360">
          <cell r="B360"/>
          <cell r="D360"/>
          <cell r="F360"/>
        </row>
        <row r="361">
          <cell r="B361" t="str">
            <v>Jul. JE</v>
          </cell>
          <cell r="D361">
            <v>26000</v>
          </cell>
          <cell r="F361"/>
        </row>
        <row r="362">
          <cell r="B362" t="str">
            <v>Jul. JE</v>
          </cell>
          <cell r="D362">
            <v>80206</v>
          </cell>
          <cell r="F362"/>
        </row>
        <row r="363">
          <cell r="B363"/>
          <cell r="D363"/>
          <cell r="F363"/>
        </row>
        <row r="364">
          <cell r="B364" t="str">
            <v>Aug. JE</v>
          </cell>
          <cell r="D364">
            <v>26000</v>
          </cell>
          <cell r="F364"/>
        </row>
        <row r="365">
          <cell r="B365" t="str">
            <v>Aug. JE</v>
          </cell>
          <cell r="D365">
            <v>80206</v>
          </cell>
          <cell r="F365"/>
        </row>
        <row r="366">
          <cell r="B366"/>
          <cell r="D366"/>
          <cell r="F366"/>
        </row>
        <row r="367">
          <cell r="B367" t="str">
            <v>Sep. JE</v>
          </cell>
          <cell r="D367">
            <v>26000</v>
          </cell>
          <cell r="F367"/>
        </row>
        <row r="368">
          <cell r="B368" t="str">
            <v>Sep. JE</v>
          </cell>
          <cell r="D368">
            <v>80206</v>
          </cell>
          <cell r="F368"/>
        </row>
        <row r="369">
          <cell r="B369"/>
          <cell r="D369"/>
          <cell r="F369"/>
        </row>
        <row r="370">
          <cell r="B370" t="str">
            <v>Jun. JE</v>
          </cell>
          <cell r="D370">
            <v>21008</v>
          </cell>
          <cell r="F370">
            <v>4000</v>
          </cell>
        </row>
        <row r="371">
          <cell r="B371" t="str">
            <v>Jun. JE</v>
          </cell>
          <cell r="D371">
            <v>61014</v>
          </cell>
          <cell r="F371">
            <v>-4000</v>
          </cell>
        </row>
        <row r="372">
          <cell r="B372" t="str">
            <v>Jul. JE</v>
          </cell>
          <cell r="D372">
            <v>21008</v>
          </cell>
          <cell r="F372">
            <v>4000</v>
          </cell>
        </row>
        <row r="373">
          <cell r="B373" t="str">
            <v>Jul. JE</v>
          </cell>
          <cell r="D373">
            <v>61014</v>
          </cell>
          <cell r="F373">
            <v>-4000</v>
          </cell>
        </row>
        <row r="374">
          <cell r="B374" t="str">
            <v>Aug. JE</v>
          </cell>
          <cell r="D374">
            <v>21008</v>
          </cell>
          <cell r="F374">
            <v>4000</v>
          </cell>
        </row>
        <row r="375">
          <cell r="B375" t="str">
            <v>Aug. JE</v>
          </cell>
          <cell r="D375">
            <v>61014</v>
          </cell>
          <cell r="F375">
            <v>-4000</v>
          </cell>
        </row>
        <row r="376">
          <cell r="B376" t="str">
            <v>Sep. JE</v>
          </cell>
          <cell r="D376">
            <v>21008</v>
          </cell>
          <cell r="F376">
            <v>4000</v>
          </cell>
        </row>
        <row r="377">
          <cell r="B377" t="str">
            <v>Sep. JE</v>
          </cell>
          <cell r="D377">
            <v>61014</v>
          </cell>
          <cell r="F377">
            <v>-4000</v>
          </cell>
        </row>
        <row r="378">
          <cell r="B378" t="str">
            <v>Oct. JE</v>
          </cell>
          <cell r="D378">
            <v>21008</v>
          </cell>
          <cell r="F378">
            <v>4000</v>
          </cell>
        </row>
        <row r="379">
          <cell r="B379" t="str">
            <v>Oct. JE</v>
          </cell>
          <cell r="D379">
            <v>61014</v>
          </cell>
          <cell r="F379">
            <v>-4000</v>
          </cell>
        </row>
        <row r="380">
          <cell r="B380" t="str">
            <v>Nov. JE</v>
          </cell>
          <cell r="D380">
            <v>21008</v>
          </cell>
          <cell r="F380">
            <v>4000</v>
          </cell>
        </row>
        <row r="381">
          <cell r="B381" t="str">
            <v>Nov. JE</v>
          </cell>
          <cell r="D381">
            <v>61014</v>
          </cell>
          <cell r="F381">
            <v>-4000</v>
          </cell>
        </row>
        <row r="382">
          <cell r="B382"/>
          <cell r="D382"/>
          <cell r="F382"/>
        </row>
        <row r="383">
          <cell r="B383"/>
          <cell r="D383"/>
          <cell r="F383"/>
        </row>
        <row r="384">
          <cell r="B384"/>
          <cell r="D384"/>
          <cell r="F384"/>
        </row>
        <row r="385">
          <cell r="B385"/>
          <cell r="D385"/>
          <cell r="F385"/>
        </row>
        <row r="386">
          <cell r="B386"/>
          <cell r="D386"/>
          <cell r="F386"/>
        </row>
        <row r="387">
          <cell r="B387" t="str">
            <v>Jul. JE</v>
          </cell>
          <cell r="D387">
            <v>80007</v>
          </cell>
          <cell r="F387">
            <v>1133.17</v>
          </cell>
        </row>
        <row r="388">
          <cell r="B388" t="str">
            <v>Jul. JE</v>
          </cell>
          <cell r="D388">
            <v>26000</v>
          </cell>
          <cell r="F388">
            <v>-1133.17</v>
          </cell>
        </row>
        <row r="389">
          <cell r="B389"/>
          <cell r="D389"/>
          <cell r="F389"/>
        </row>
        <row r="390">
          <cell r="B390" t="str">
            <v>Aug. JE</v>
          </cell>
          <cell r="D390">
            <v>80007</v>
          </cell>
          <cell r="F390">
            <v>1133.17</v>
          </cell>
        </row>
        <row r="391">
          <cell r="B391" t="str">
            <v>Aug. JE</v>
          </cell>
          <cell r="D391">
            <v>26000</v>
          </cell>
          <cell r="F391">
            <v>-1133.17</v>
          </cell>
        </row>
        <row r="392">
          <cell r="B392"/>
          <cell r="D392"/>
          <cell r="F392"/>
        </row>
        <row r="393">
          <cell r="B393" t="str">
            <v>Sep. JE</v>
          </cell>
          <cell r="D393">
            <v>80007</v>
          </cell>
          <cell r="F393">
            <v>1133.17</v>
          </cell>
        </row>
        <row r="394">
          <cell r="B394" t="str">
            <v>Sep. JE</v>
          </cell>
          <cell r="D394">
            <v>26000</v>
          </cell>
          <cell r="F394">
            <v>-1133.17</v>
          </cell>
        </row>
        <row r="395">
          <cell r="B395"/>
          <cell r="D395"/>
          <cell r="F395"/>
        </row>
        <row r="396">
          <cell r="B396" t="str">
            <v>Sep. JE</v>
          </cell>
          <cell r="D396">
            <v>73026</v>
          </cell>
          <cell r="F396">
            <v>148</v>
          </cell>
        </row>
        <row r="397">
          <cell r="B397" t="str">
            <v>Sep. JE</v>
          </cell>
          <cell r="D397">
            <v>99999</v>
          </cell>
          <cell r="F397">
            <v>-148</v>
          </cell>
        </row>
        <row r="398">
          <cell r="B398"/>
          <cell r="D398"/>
          <cell r="F398"/>
        </row>
        <row r="399">
          <cell r="B399"/>
          <cell r="D399"/>
          <cell r="F399"/>
        </row>
        <row r="400">
          <cell r="B400"/>
          <cell r="D400"/>
          <cell r="F400"/>
        </row>
        <row r="401">
          <cell r="B401" t="str">
            <v>Oct. JE</v>
          </cell>
          <cell r="D401" t="str">
            <v>73028</v>
          </cell>
          <cell r="F401"/>
        </row>
        <row r="402">
          <cell r="B402" t="str">
            <v>Oct. JE</v>
          </cell>
          <cell r="D402">
            <v>90002</v>
          </cell>
          <cell r="F402"/>
        </row>
        <row r="403">
          <cell r="B403"/>
          <cell r="D403"/>
          <cell r="F403"/>
        </row>
        <row r="404">
          <cell r="B404" t="str">
            <v>Oct. JE</v>
          </cell>
          <cell r="D404">
            <v>40000</v>
          </cell>
          <cell r="F404">
            <v>10651.79</v>
          </cell>
        </row>
        <row r="405">
          <cell r="B405" t="str">
            <v>Oct. JE</v>
          </cell>
          <cell r="D405">
            <v>20200</v>
          </cell>
          <cell r="F405">
            <v>-10651.79</v>
          </cell>
        </row>
        <row r="406">
          <cell r="B406" t="str">
            <v>Nov. JE</v>
          </cell>
          <cell r="D406">
            <v>40000</v>
          </cell>
          <cell r="F406">
            <v>10651.79</v>
          </cell>
        </row>
        <row r="407">
          <cell r="B407" t="str">
            <v>Nov. JE</v>
          </cell>
          <cell r="D407">
            <v>20200</v>
          </cell>
          <cell r="F407">
            <v>-10651.79</v>
          </cell>
        </row>
        <row r="408">
          <cell r="B408"/>
          <cell r="D408"/>
          <cell r="F408"/>
        </row>
        <row r="409">
          <cell r="B409" t="str">
            <v>Oct. JE</v>
          </cell>
          <cell r="D409">
            <v>50100</v>
          </cell>
          <cell r="F409"/>
        </row>
        <row r="410">
          <cell r="B410" t="str">
            <v>Oct. JE</v>
          </cell>
          <cell r="D410">
            <v>61007</v>
          </cell>
          <cell r="F410"/>
        </row>
        <row r="411">
          <cell r="B411"/>
          <cell r="D411"/>
          <cell r="F411"/>
        </row>
        <row r="412">
          <cell r="B412"/>
          <cell r="D412"/>
          <cell r="F412"/>
        </row>
        <row r="413">
          <cell r="B413" t="str">
            <v>Oct. JE</v>
          </cell>
          <cell r="D413">
            <v>81055</v>
          </cell>
          <cell r="F413">
            <v>991.2</v>
          </cell>
        </row>
        <row r="414">
          <cell r="B414" t="str">
            <v>Oct. JE</v>
          </cell>
          <cell r="D414">
            <v>26000</v>
          </cell>
          <cell r="F414">
            <v>-991.2</v>
          </cell>
        </row>
        <row r="415">
          <cell r="B415"/>
          <cell r="D415"/>
          <cell r="F415"/>
        </row>
        <row r="416">
          <cell r="B416"/>
          <cell r="D416"/>
          <cell r="F416"/>
        </row>
        <row r="417">
          <cell r="B417" t="str">
            <v>Oct. JE</v>
          </cell>
          <cell r="D417">
            <v>20200</v>
          </cell>
          <cell r="F417">
            <v>5944</v>
          </cell>
        </row>
        <row r="418">
          <cell r="B418" t="str">
            <v>Oct. JE</v>
          </cell>
          <cell r="D418">
            <v>70021</v>
          </cell>
          <cell r="F418">
            <v>-5944</v>
          </cell>
        </row>
        <row r="419">
          <cell r="B419"/>
          <cell r="D419"/>
          <cell r="F419"/>
        </row>
        <row r="420">
          <cell r="B420" t="str">
            <v>Oct. JE</v>
          </cell>
          <cell r="D420">
            <v>80007</v>
          </cell>
          <cell r="F420">
            <v>1133.17</v>
          </cell>
        </row>
        <row r="421">
          <cell r="B421" t="str">
            <v>Oct. JE</v>
          </cell>
          <cell r="D421">
            <v>26000</v>
          </cell>
          <cell r="F421">
            <v>-1133.17</v>
          </cell>
        </row>
        <row r="422">
          <cell r="B422" t="str">
            <v>Nov. JE</v>
          </cell>
          <cell r="D422">
            <v>80007</v>
          </cell>
          <cell r="F422">
            <v>1133.17</v>
          </cell>
        </row>
        <row r="423">
          <cell r="B423" t="str">
            <v>Nov. JE</v>
          </cell>
          <cell r="D423">
            <v>26000</v>
          </cell>
          <cell r="F423">
            <v>-1133.17</v>
          </cell>
        </row>
        <row r="424">
          <cell r="B424"/>
          <cell r="D424"/>
          <cell r="F424"/>
        </row>
        <row r="425">
          <cell r="B425" t="str">
            <v>Oct. JE</v>
          </cell>
          <cell r="D425">
            <v>70011</v>
          </cell>
          <cell r="F425">
            <v>2000</v>
          </cell>
        </row>
        <row r="426">
          <cell r="B426" t="str">
            <v>Oct. JE</v>
          </cell>
          <cell r="D426">
            <v>20200</v>
          </cell>
          <cell r="F426">
            <v>-2000</v>
          </cell>
        </row>
        <row r="427">
          <cell r="B427"/>
          <cell r="D427"/>
          <cell r="F427"/>
        </row>
        <row r="428">
          <cell r="B428" t="str">
            <v>Oct. JE</v>
          </cell>
          <cell r="D428">
            <v>70017</v>
          </cell>
          <cell r="F428">
            <v>637</v>
          </cell>
        </row>
        <row r="429">
          <cell r="B429" t="str">
            <v>Oct. JE</v>
          </cell>
          <cell r="D429">
            <v>20200</v>
          </cell>
          <cell r="F429">
            <v>-637</v>
          </cell>
        </row>
        <row r="430">
          <cell r="B430"/>
          <cell r="D430"/>
          <cell r="F430"/>
        </row>
        <row r="431">
          <cell r="B431" t="str">
            <v>Oct. JE</v>
          </cell>
          <cell r="D431">
            <v>70023</v>
          </cell>
          <cell r="F431">
            <v>2313.2199999999998</v>
          </cell>
        </row>
        <row r="432">
          <cell r="B432" t="str">
            <v>Oct. JE</v>
          </cell>
          <cell r="D432">
            <v>73027</v>
          </cell>
          <cell r="F432">
            <v>-2313.2199999999998</v>
          </cell>
        </row>
        <row r="433">
          <cell r="B433" t="str">
            <v>Aug. JE</v>
          </cell>
          <cell r="D433">
            <v>70023</v>
          </cell>
          <cell r="F433">
            <v>1156.6099999999999</v>
          </cell>
        </row>
        <row r="434">
          <cell r="B434" t="str">
            <v>Aug. JE</v>
          </cell>
          <cell r="D434">
            <v>73027</v>
          </cell>
          <cell r="F434">
            <v>-1156.6099999999999</v>
          </cell>
        </row>
        <row r="435">
          <cell r="B435" t="str">
            <v>Sep. JE</v>
          </cell>
          <cell r="D435">
            <v>70023</v>
          </cell>
          <cell r="F435">
            <v>2313.2199999999998</v>
          </cell>
        </row>
        <row r="436">
          <cell r="B436" t="str">
            <v>Sep. JE</v>
          </cell>
          <cell r="D436">
            <v>73027</v>
          </cell>
          <cell r="F436">
            <v>-2313.2199999999998</v>
          </cell>
        </row>
        <row r="437">
          <cell r="B437" t="str">
            <v>Nov. JE</v>
          </cell>
          <cell r="D437">
            <v>70023</v>
          </cell>
          <cell r="F437">
            <v>2313.2199999999998</v>
          </cell>
        </row>
        <row r="438">
          <cell r="B438" t="str">
            <v>Nov. JE</v>
          </cell>
          <cell r="D438">
            <v>73027</v>
          </cell>
          <cell r="F438">
            <v>-2313.2199999999998</v>
          </cell>
        </row>
        <row r="439">
          <cell r="B439"/>
          <cell r="D439"/>
          <cell r="F439"/>
        </row>
        <row r="440">
          <cell r="B440" t="str">
            <v>Oct. JE</v>
          </cell>
          <cell r="D440" t="str">
            <v>70041</v>
          </cell>
          <cell r="F440">
            <v>991.2</v>
          </cell>
        </row>
        <row r="441">
          <cell r="B441" t="str">
            <v>Oct. JE</v>
          </cell>
          <cell r="D441">
            <v>21008</v>
          </cell>
          <cell r="F441">
            <v>-991.2</v>
          </cell>
        </row>
        <row r="442">
          <cell r="B442" t="str">
            <v>Nov. JE</v>
          </cell>
          <cell r="D442" t="str">
            <v>70041</v>
          </cell>
          <cell r="F442">
            <v>991.2</v>
          </cell>
        </row>
        <row r="443">
          <cell r="B443" t="str">
            <v>Nov. JE</v>
          </cell>
          <cell r="D443">
            <v>21008</v>
          </cell>
          <cell r="F443">
            <v>-991.2</v>
          </cell>
        </row>
        <row r="444">
          <cell r="B444"/>
          <cell r="D444"/>
          <cell r="F444"/>
        </row>
        <row r="445">
          <cell r="B445"/>
          <cell r="D445"/>
          <cell r="F445"/>
        </row>
        <row r="446">
          <cell r="B446" t="str">
            <v>Oct. JE</v>
          </cell>
          <cell r="D446">
            <v>40102</v>
          </cell>
          <cell r="F446"/>
        </row>
        <row r="447">
          <cell r="B447" t="str">
            <v>Oct. JE</v>
          </cell>
          <cell r="D447" t="str">
            <v>חדש3</v>
          </cell>
          <cell r="F447"/>
        </row>
        <row r="448">
          <cell r="B448"/>
          <cell r="D448"/>
          <cell r="F448"/>
        </row>
        <row r="449">
          <cell r="B449" t="str">
            <v>Oct. JE</v>
          </cell>
          <cell r="D449">
            <v>39001</v>
          </cell>
          <cell r="F449">
            <v>-1961.4899999999998</v>
          </cell>
        </row>
        <row r="450">
          <cell r="B450" t="str">
            <v>Oct. JE</v>
          </cell>
          <cell r="D450">
            <v>99999</v>
          </cell>
          <cell r="F450">
            <v>1961.4899999999998</v>
          </cell>
        </row>
        <row r="451">
          <cell r="B451" t="str">
            <v>Nov. JE</v>
          </cell>
          <cell r="D451">
            <v>39001</v>
          </cell>
          <cell r="F451">
            <v>-1961.4899999999998</v>
          </cell>
        </row>
        <row r="452">
          <cell r="B452" t="str">
            <v>Nov. JE</v>
          </cell>
          <cell r="D452">
            <v>99999</v>
          </cell>
          <cell r="F452">
            <v>1961.4899999999998</v>
          </cell>
        </row>
        <row r="453">
          <cell r="B453"/>
          <cell r="D453"/>
          <cell r="F453"/>
        </row>
        <row r="454">
          <cell r="B454" t="str">
            <v>Oct. JE</v>
          </cell>
          <cell r="D454">
            <v>2</v>
          </cell>
          <cell r="F454">
            <v>6301.38</v>
          </cell>
        </row>
        <row r="455">
          <cell r="B455" t="str">
            <v>Oct. JE</v>
          </cell>
          <cell r="D455">
            <v>80004</v>
          </cell>
          <cell r="F455">
            <v>-6301.38</v>
          </cell>
        </row>
        <row r="456">
          <cell r="B456" t="str">
            <v>Nov. JE</v>
          </cell>
          <cell r="D456">
            <v>2</v>
          </cell>
          <cell r="F456">
            <v>6301.38</v>
          </cell>
        </row>
        <row r="457">
          <cell r="B457" t="str">
            <v>Nov. JE</v>
          </cell>
          <cell r="D457">
            <v>80004</v>
          </cell>
          <cell r="F457">
            <v>-6301.38</v>
          </cell>
        </row>
        <row r="458">
          <cell r="B458"/>
          <cell r="D458"/>
          <cell r="F458"/>
        </row>
        <row r="459">
          <cell r="B459"/>
          <cell r="D459"/>
          <cell r="F459"/>
        </row>
        <row r="460">
          <cell r="B460"/>
          <cell r="D460"/>
          <cell r="F460"/>
        </row>
        <row r="461">
          <cell r="B461"/>
          <cell r="D461"/>
          <cell r="F461"/>
        </row>
        <row r="462">
          <cell r="B462"/>
          <cell r="D462"/>
          <cell r="F462"/>
        </row>
        <row r="463">
          <cell r="B463" t="str">
            <v>Jul. JE</v>
          </cell>
          <cell r="D463">
            <v>21008</v>
          </cell>
          <cell r="F463">
            <v>3074.59</v>
          </cell>
        </row>
        <row r="464">
          <cell r="B464" t="str">
            <v>Jul. JE</v>
          </cell>
          <cell r="D464">
            <v>70005</v>
          </cell>
          <cell r="F464">
            <v>-3074.59</v>
          </cell>
        </row>
        <row r="465">
          <cell r="B465" t="str">
            <v>Aug. JE</v>
          </cell>
          <cell r="D465">
            <v>21008</v>
          </cell>
          <cell r="F465">
            <v>3074.59</v>
          </cell>
        </row>
        <row r="466">
          <cell r="B466" t="str">
            <v>Aug. JE</v>
          </cell>
          <cell r="D466">
            <v>70005</v>
          </cell>
          <cell r="F466">
            <v>-3074.59</v>
          </cell>
        </row>
        <row r="467">
          <cell r="B467" t="str">
            <v>Sep. JE</v>
          </cell>
          <cell r="D467">
            <v>21008</v>
          </cell>
          <cell r="F467">
            <v>3074.59</v>
          </cell>
        </row>
        <row r="468">
          <cell r="B468" t="str">
            <v>Sep. JE</v>
          </cell>
          <cell r="D468">
            <v>70005</v>
          </cell>
          <cell r="F468">
            <v>-3074.59</v>
          </cell>
        </row>
        <row r="469">
          <cell r="B469" t="str">
            <v>Oct. JE</v>
          </cell>
          <cell r="D469">
            <v>21008</v>
          </cell>
          <cell r="F469">
            <v>3074.59</v>
          </cell>
        </row>
        <row r="470">
          <cell r="B470" t="str">
            <v>Oct. JE</v>
          </cell>
          <cell r="D470">
            <v>70005</v>
          </cell>
          <cell r="F470">
            <v>-3074.59</v>
          </cell>
        </row>
        <row r="471">
          <cell r="B471" t="str">
            <v>Nov. JE</v>
          </cell>
          <cell r="D471">
            <v>21008</v>
          </cell>
          <cell r="F471">
            <v>3074.59</v>
          </cell>
        </row>
        <row r="472">
          <cell r="B472" t="str">
            <v>Nov. JE</v>
          </cell>
          <cell r="D472">
            <v>70005</v>
          </cell>
          <cell r="F472">
            <v>-3074.59</v>
          </cell>
        </row>
        <row r="473">
          <cell r="B473"/>
          <cell r="D473"/>
          <cell r="F473"/>
        </row>
        <row r="474">
          <cell r="B474" t="str">
            <v>Jul. JE</v>
          </cell>
          <cell r="D474" t="str">
            <v>NEW22</v>
          </cell>
          <cell r="F474">
            <v>3074.59</v>
          </cell>
        </row>
        <row r="475">
          <cell r="B475" t="str">
            <v>Jul. JE</v>
          </cell>
          <cell r="D475">
            <v>26000</v>
          </cell>
          <cell r="F475">
            <v>-3074.59</v>
          </cell>
        </row>
        <row r="476">
          <cell r="B476" t="str">
            <v>Aug. JE</v>
          </cell>
          <cell r="D476" t="str">
            <v>NEW22</v>
          </cell>
          <cell r="F476">
            <v>3074.59</v>
          </cell>
        </row>
        <row r="477">
          <cell r="B477" t="str">
            <v>Aug. JE</v>
          </cell>
          <cell r="D477">
            <v>26000</v>
          </cell>
          <cell r="F477">
            <v>-3074.59</v>
          </cell>
        </row>
        <row r="478">
          <cell r="B478" t="str">
            <v>Sep. JE</v>
          </cell>
          <cell r="D478" t="str">
            <v>NEW22</v>
          </cell>
          <cell r="F478">
            <v>3074.59</v>
          </cell>
        </row>
        <row r="479">
          <cell r="B479" t="str">
            <v>Sep. JE</v>
          </cell>
          <cell r="D479">
            <v>26000</v>
          </cell>
          <cell r="F479">
            <v>-3074.59</v>
          </cell>
        </row>
        <row r="480">
          <cell r="B480" t="str">
            <v>Oct. JE</v>
          </cell>
          <cell r="D480" t="str">
            <v>NEW22</v>
          </cell>
          <cell r="F480">
            <v>3074.59</v>
          </cell>
        </row>
        <row r="481">
          <cell r="B481" t="str">
            <v>Oct. JE</v>
          </cell>
          <cell r="D481">
            <v>26000</v>
          </cell>
          <cell r="F481">
            <v>-3074.59</v>
          </cell>
        </row>
        <row r="482">
          <cell r="B482" t="str">
            <v>Nov. JE</v>
          </cell>
          <cell r="D482" t="str">
            <v>NEW22</v>
          </cell>
          <cell r="F482">
            <v>3074.59</v>
          </cell>
        </row>
        <row r="483">
          <cell r="B483" t="str">
            <v>Nov. JE</v>
          </cell>
          <cell r="D483">
            <v>26000</v>
          </cell>
          <cell r="F483">
            <v>-3074.59</v>
          </cell>
        </row>
        <row r="484">
          <cell r="B484"/>
          <cell r="D484"/>
          <cell r="F484"/>
        </row>
        <row r="485">
          <cell r="B485" t="str">
            <v>Jul. JE</v>
          </cell>
          <cell r="D485">
            <v>73023</v>
          </cell>
          <cell r="F485">
            <v>1993</v>
          </cell>
        </row>
        <row r="486">
          <cell r="B486" t="str">
            <v>Jul. JE</v>
          </cell>
          <cell r="D486">
            <v>70006</v>
          </cell>
          <cell r="F486">
            <v>-1993</v>
          </cell>
        </row>
        <row r="487">
          <cell r="B487"/>
          <cell r="D487"/>
          <cell r="F487"/>
        </row>
        <row r="488">
          <cell r="B488"/>
          <cell r="D488"/>
          <cell r="F488"/>
        </row>
        <row r="489">
          <cell r="B489" t="str">
            <v>Aug. JE</v>
          </cell>
          <cell r="D489">
            <v>40002.1</v>
          </cell>
          <cell r="F489">
            <v>-1999</v>
          </cell>
        </row>
        <row r="490">
          <cell r="B490" t="str">
            <v>Aug. JE</v>
          </cell>
          <cell r="D490">
            <v>23010</v>
          </cell>
          <cell r="F490">
            <v>1999</v>
          </cell>
        </row>
        <row r="491">
          <cell r="B491" t="str">
            <v>Sep. JE</v>
          </cell>
          <cell r="D491">
            <v>40002.1</v>
          </cell>
          <cell r="F491">
            <v>-3998</v>
          </cell>
        </row>
        <row r="492">
          <cell r="B492" t="str">
            <v>Sep. JE</v>
          </cell>
          <cell r="D492">
            <v>23010</v>
          </cell>
          <cell r="F492">
            <v>3998</v>
          </cell>
        </row>
        <row r="493">
          <cell r="B493"/>
          <cell r="D493"/>
          <cell r="F493"/>
        </row>
        <row r="494">
          <cell r="B494"/>
          <cell r="D494"/>
          <cell r="F494"/>
        </row>
        <row r="495">
          <cell r="B495" t="str">
            <v>Aug. JE</v>
          </cell>
          <cell r="D495">
            <v>70036</v>
          </cell>
          <cell r="F495">
            <v>-17090.333333333336</v>
          </cell>
        </row>
        <row r="496">
          <cell r="B496" t="str">
            <v>Aug. JE</v>
          </cell>
          <cell r="D496">
            <v>10800</v>
          </cell>
          <cell r="F496">
            <v>17090.333333333336</v>
          </cell>
        </row>
        <row r="497">
          <cell r="B497" t="str">
            <v>Sep. JE</v>
          </cell>
          <cell r="D497">
            <v>70036</v>
          </cell>
          <cell r="F497">
            <v>-15536.666666666668</v>
          </cell>
        </row>
        <row r="498">
          <cell r="B498" t="str">
            <v>Sep. JE</v>
          </cell>
          <cell r="D498">
            <v>10800</v>
          </cell>
          <cell r="F498">
            <v>15536.666666666668</v>
          </cell>
        </row>
        <row r="499">
          <cell r="B499" t="str">
            <v>Oct. JE</v>
          </cell>
          <cell r="D499">
            <v>70036</v>
          </cell>
          <cell r="F499">
            <v>-13983</v>
          </cell>
        </row>
        <row r="500">
          <cell r="B500" t="str">
            <v>Oct. JE</v>
          </cell>
          <cell r="D500">
            <v>10800</v>
          </cell>
          <cell r="F500">
            <v>13983</v>
          </cell>
        </row>
        <row r="501">
          <cell r="B501" t="str">
            <v>Sep. JE</v>
          </cell>
          <cell r="D501">
            <v>70036</v>
          </cell>
          <cell r="F501">
            <v>-2291.666666666667</v>
          </cell>
        </row>
        <row r="502">
          <cell r="B502" t="str">
            <v>Sep. JE</v>
          </cell>
          <cell r="D502">
            <v>10800</v>
          </cell>
          <cell r="F502">
            <v>2291.666666666667</v>
          </cell>
        </row>
        <row r="503">
          <cell r="B503" t="str">
            <v>Oct. JE</v>
          </cell>
          <cell r="D503">
            <v>70036</v>
          </cell>
          <cell r="F503">
            <v>-2083.3333333333335</v>
          </cell>
        </row>
        <row r="504">
          <cell r="B504" t="str">
            <v>Oct. JE</v>
          </cell>
          <cell r="D504">
            <v>10800</v>
          </cell>
          <cell r="F504">
            <v>2083.3333333333335</v>
          </cell>
        </row>
        <row r="505">
          <cell r="B505"/>
          <cell r="D505"/>
          <cell r="F505"/>
        </row>
        <row r="506">
          <cell r="B506" t="str">
            <v>Oct. JE</v>
          </cell>
          <cell r="D506">
            <v>70036</v>
          </cell>
          <cell r="F506">
            <v>196</v>
          </cell>
        </row>
        <row r="507">
          <cell r="B507" t="str">
            <v>Oct. JE</v>
          </cell>
          <cell r="D507">
            <v>20200</v>
          </cell>
          <cell r="F507">
            <v>-196</v>
          </cell>
        </row>
        <row r="508">
          <cell r="B508"/>
          <cell r="D508"/>
          <cell r="F508"/>
        </row>
        <row r="509">
          <cell r="B509" t="str">
            <v>Apr. JE</v>
          </cell>
          <cell r="D509">
            <v>70036</v>
          </cell>
          <cell r="F509">
            <v>-3000</v>
          </cell>
        </row>
        <row r="510">
          <cell r="B510" t="str">
            <v>Apr. JE</v>
          </cell>
          <cell r="D510">
            <v>20200</v>
          </cell>
          <cell r="F510">
            <v>3000</v>
          </cell>
        </row>
        <row r="511">
          <cell r="B511" t="str">
            <v>May. JE</v>
          </cell>
          <cell r="D511">
            <v>70036</v>
          </cell>
          <cell r="F511">
            <v>-3000</v>
          </cell>
        </row>
        <row r="512">
          <cell r="B512" t="str">
            <v>May. JE</v>
          </cell>
          <cell r="D512">
            <v>20200</v>
          </cell>
          <cell r="F512">
            <v>3000</v>
          </cell>
        </row>
        <row r="513">
          <cell r="B513" t="str">
            <v>Jun. JE</v>
          </cell>
          <cell r="D513">
            <v>70036</v>
          </cell>
          <cell r="F513">
            <v>-3000</v>
          </cell>
        </row>
        <row r="514">
          <cell r="B514" t="str">
            <v>Jun. JE</v>
          </cell>
          <cell r="D514">
            <v>20200</v>
          </cell>
          <cell r="F514">
            <v>3000</v>
          </cell>
        </row>
        <row r="515">
          <cell r="B515" t="str">
            <v>Jul. JE</v>
          </cell>
          <cell r="D515">
            <v>70036</v>
          </cell>
          <cell r="F515">
            <v>-3000</v>
          </cell>
        </row>
        <row r="516">
          <cell r="B516" t="str">
            <v>Jul. JE</v>
          </cell>
          <cell r="D516">
            <v>20200</v>
          </cell>
          <cell r="F516">
            <v>3000</v>
          </cell>
        </row>
        <row r="517">
          <cell r="B517" t="str">
            <v>Oct. JE</v>
          </cell>
          <cell r="D517">
            <v>70036</v>
          </cell>
          <cell r="F517">
            <v>54</v>
          </cell>
        </row>
        <row r="518">
          <cell r="B518" t="str">
            <v>Oct. JE</v>
          </cell>
          <cell r="D518">
            <v>20200</v>
          </cell>
          <cell r="F518">
            <v>-54</v>
          </cell>
        </row>
        <row r="519">
          <cell r="B519"/>
          <cell r="D519"/>
          <cell r="F519"/>
        </row>
        <row r="520">
          <cell r="B520"/>
          <cell r="D520"/>
          <cell r="F520"/>
        </row>
        <row r="521">
          <cell r="B521"/>
          <cell r="D521"/>
          <cell r="F521"/>
        </row>
        <row r="522">
          <cell r="B522" t="str">
            <v>Mar. JE</v>
          </cell>
          <cell r="D522">
            <v>70036</v>
          </cell>
          <cell r="F522">
            <v>-3685.8125</v>
          </cell>
        </row>
        <row r="523">
          <cell r="B523" t="str">
            <v>Mar. JE</v>
          </cell>
          <cell r="D523">
            <v>70046</v>
          </cell>
          <cell r="F523">
            <v>3685.8125</v>
          </cell>
        </row>
        <row r="524">
          <cell r="B524" t="str">
            <v>Apr. JE</v>
          </cell>
          <cell r="D524">
            <v>70036</v>
          </cell>
          <cell r="F524">
            <v>-7679.9225000000006</v>
          </cell>
        </row>
        <row r="525">
          <cell r="B525" t="str">
            <v>Apr. JE</v>
          </cell>
          <cell r="D525">
            <v>70046</v>
          </cell>
          <cell r="F525">
            <v>7679.9225000000006</v>
          </cell>
        </row>
        <row r="526">
          <cell r="B526" t="str">
            <v>May. JE</v>
          </cell>
          <cell r="D526">
            <v>70036</v>
          </cell>
          <cell r="F526">
            <v>-11192.4625</v>
          </cell>
        </row>
        <row r="527">
          <cell r="B527" t="str">
            <v>May. JE</v>
          </cell>
          <cell r="D527">
            <v>70046</v>
          </cell>
          <cell r="F527">
            <v>11192.4625</v>
          </cell>
        </row>
        <row r="528">
          <cell r="B528" t="str">
            <v>Jun. JE</v>
          </cell>
          <cell r="D528">
            <v>70036</v>
          </cell>
          <cell r="F528">
            <v>-15536.495000000001</v>
          </cell>
        </row>
        <row r="529">
          <cell r="B529" t="str">
            <v>Jun. JE</v>
          </cell>
          <cell r="D529">
            <v>70046</v>
          </cell>
          <cell r="F529">
            <v>15536.495000000001</v>
          </cell>
        </row>
        <row r="530">
          <cell r="B530" t="str">
            <v>Jul. JE</v>
          </cell>
          <cell r="D530">
            <v>70036</v>
          </cell>
          <cell r="F530">
            <v>-15669.39</v>
          </cell>
        </row>
        <row r="531">
          <cell r="B531" t="str">
            <v>Jul. JE</v>
          </cell>
          <cell r="D531">
            <v>70046</v>
          </cell>
          <cell r="F531">
            <v>15669.39</v>
          </cell>
        </row>
        <row r="532">
          <cell r="B532" t="str">
            <v>Aug. JE</v>
          </cell>
          <cell r="D532">
            <v>70036</v>
          </cell>
          <cell r="F532">
            <v>-15920.591666666665</v>
          </cell>
        </row>
        <row r="533">
          <cell r="B533" t="str">
            <v>Aug. JE</v>
          </cell>
          <cell r="D533">
            <v>70046</v>
          </cell>
          <cell r="F533">
            <v>15920.591666666665</v>
          </cell>
        </row>
        <row r="534">
          <cell r="B534" t="str">
            <v>Sep. JE</v>
          </cell>
          <cell r="D534">
            <v>70036</v>
          </cell>
          <cell r="F534">
            <v>-16361.091666666665</v>
          </cell>
        </row>
        <row r="535">
          <cell r="B535" t="str">
            <v>Sep. JE</v>
          </cell>
          <cell r="D535">
            <v>70046</v>
          </cell>
          <cell r="F535">
            <v>16361.091666666665</v>
          </cell>
        </row>
        <row r="536">
          <cell r="B536" t="str">
            <v>Oct. JE</v>
          </cell>
          <cell r="D536">
            <v>70036</v>
          </cell>
          <cell r="F536">
            <v>-16941.369166666664</v>
          </cell>
        </row>
        <row r="537">
          <cell r="B537" t="str">
            <v>Oct. JE</v>
          </cell>
          <cell r="D537">
            <v>70046</v>
          </cell>
          <cell r="F537">
            <v>16941.369166666664</v>
          </cell>
        </row>
        <row r="538">
          <cell r="B538" t="str">
            <v>Nov. JE</v>
          </cell>
          <cell r="D538">
            <v>70036</v>
          </cell>
          <cell r="F538">
            <v>-18752.397499999999</v>
          </cell>
        </row>
        <row r="539">
          <cell r="B539" t="str">
            <v>Nov. JE</v>
          </cell>
          <cell r="D539">
            <v>70046</v>
          </cell>
          <cell r="F539">
            <v>18752.397499999999</v>
          </cell>
        </row>
        <row r="540">
          <cell r="B540"/>
          <cell r="D540"/>
          <cell r="F540"/>
        </row>
        <row r="541">
          <cell r="B541"/>
          <cell r="D541"/>
          <cell r="F541"/>
        </row>
        <row r="542">
          <cell r="B542" t="str">
            <v>Nov. JE</v>
          </cell>
          <cell r="D542">
            <v>1</v>
          </cell>
          <cell r="F542">
            <v>3000</v>
          </cell>
        </row>
        <row r="543">
          <cell r="B543" t="str">
            <v>Nov. JE</v>
          </cell>
          <cell r="D543">
            <v>80203</v>
          </cell>
          <cell r="F543">
            <v>-3000</v>
          </cell>
        </row>
        <row r="544">
          <cell r="B544"/>
          <cell r="D544"/>
          <cell r="F544"/>
        </row>
        <row r="545">
          <cell r="B545" t="str">
            <v>Jul. JE</v>
          </cell>
          <cell r="D545">
            <v>70036</v>
          </cell>
          <cell r="F545">
            <v>-13040</v>
          </cell>
        </row>
        <row r="546">
          <cell r="B546" t="str">
            <v>Jul. JE</v>
          </cell>
          <cell r="D546">
            <v>20200</v>
          </cell>
          <cell r="F546">
            <v>13040</v>
          </cell>
        </row>
        <row r="547">
          <cell r="B547" t="str">
            <v>Aug. JE</v>
          </cell>
          <cell r="D547">
            <v>70036</v>
          </cell>
          <cell r="F547">
            <v>-13040</v>
          </cell>
        </row>
        <row r="548">
          <cell r="B548" t="str">
            <v>Aug. JE</v>
          </cell>
          <cell r="D548">
            <v>20200</v>
          </cell>
          <cell r="F548">
            <v>13040</v>
          </cell>
        </row>
        <row r="549">
          <cell r="B549" t="str">
            <v>Sep. JE</v>
          </cell>
          <cell r="D549">
            <v>70036</v>
          </cell>
          <cell r="F549">
            <v>-13040</v>
          </cell>
        </row>
        <row r="550">
          <cell r="B550" t="str">
            <v>Sep. JE</v>
          </cell>
          <cell r="D550">
            <v>20200</v>
          </cell>
          <cell r="F550">
            <v>13040</v>
          </cell>
        </row>
        <row r="551">
          <cell r="B551" t="str">
            <v>Oct. JE</v>
          </cell>
          <cell r="D551">
            <v>70036</v>
          </cell>
          <cell r="F551">
            <v>-13040</v>
          </cell>
        </row>
        <row r="552">
          <cell r="B552" t="str">
            <v>Oct. JE</v>
          </cell>
          <cell r="D552">
            <v>20200</v>
          </cell>
          <cell r="F552">
            <v>13040</v>
          </cell>
        </row>
        <row r="553">
          <cell r="B553"/>
          <cell r="D553"/>
          <cell r="F553"/>
        </row>
        <row r="554">
          <cell r="B554" t="str">
            <v>Nov. JE</v>
          </cell>
          <cell r="D554">
            <v>73010</v>
          </cell>
          <cell r="F554">
            <v>2264</v>
          </cell>
        </row>
        <row r="555">
          <cell r="B555" t="str">
            <v>Nov. JE</v>
          </cell>
          <cell r="D555">
            <v>20200</v>
          </cell>
          <cell r="F555">
            <v>-2264</v>
          </cell>
        </row>
        <row r="556">
          <cell r="B556" t="str">
            <v>Dec. JE</v>
          </cell>
          <cell r="D556">
            <v>73010</v>
          </cell>
          <cell r="F556">
            <v>2264</v>
          </cell>
        </row>
        <row r="557">
          <cell r="B557" t="str">
            <v>Dec. JE</v>
          </cell>
          <cell r="D557">
            <v>20200</v>
          </cell>
          <cell r="F557">
            <v>-2264</v>
          </cell>
        </row>
        <row r="558">
          <cell r="B558"/>
          <cell r="D558"/>
          <cell r="F558"/>
        </row>
        <row r="559">
          <cell r="B559" t="str">
            <v>Sep. JE</v>
          </cell>
          <cell r="D559">
            <v>70000</v>
          </cell>
          <cell r="F559">
            <v>-229</v>
          </cell>
        </row>
        <row r="560">
          <cell r="B560" t="str">
            <v>Sep. JE</v>
          </cell>
          <cell r="D560">
            <v>20200</v>
          </cell>
          <cell r="F560">
            <v>229</v>
          </cell>
        </row>
        <row r="561">
          <cell r="B561"/>
          <cell r="D561"/>
          <cell r="F561"/>
        </row>
        <row r="562">
          <cell r="B562"/>
          <cell r="D562"/>
          <cell r="F562"/>
        </row>
        <row r="563">
          <cell r="B563" t="str">
            <v>Nov. JE</v>
          </cell>
          <cell r="D563">
            <v>11078</v>
          </cell>
        </row>
        <row r="564">
          <cell r="B564" t="str">
            <v>Nov. JE</v>
          </cell>
          <cell r="D564">
            <v>40001</v>
          </cell>
        </row>
        <row r="565">
          <cell r="B565"/>
          <cell r="D565"/>
          <cell r="F565"/>
        </row>
        <row r="566">
          <cell r="B566" t="str">
            <v>Oct. JE</v>
          </cell>
          <cell r="D566">
            <v>23010</v>
          </cell>
          <cell r="F566">
            <v>9998</v>
          </cell>
        </row>
        <row r="567">
          <cell r="B567" t="str">
            <v>Oct. JE</v>
          </cell>
          <cell r="D567">
            <v>40001</v>
          </cell>
          <cell r="F567">
            <v>-9998</v>
          </cell>
        </row>
        <row r="568">
          <cell r="B568"/>
          <cell r="D568"/>
          <cell r="F568"/>
        </row>
        <row r="569">
          <cell r="B569" t="str">
            <v>Oct. JE</v>
          </cell>
          <cell r="D569">
            <v>23010</v>
          </cell>
          <cell r="F569">
            <v>209.68</v>
          </cell>
        </row>
        <row r="570">
          <cell r="B570" t="str">
            <v>Oct. JE</v>
          </cell>
          <cell r="D570">
            <v>40002.1</v>
          </cell>
          <cell r="F570">
            <v>-209.68</v>
          </cell>
        </row>
        <row r="571">
          <cell r="B571"/>
          <cell r="D571"/>
          <cell r="F571"/>
        </row>
        <row r="572">
          <cell r="B572"/>
          <cell r="D572"/>
          <cell r="F572"/>
        </row>
        <row r="573">
          <cell r="B573"/>
          <cell r="D573"/>
        </row>
        <row r="574">
          <cell r="B574" t="str">
            <v>Sep. JE</v>
          </cell>
          <cell r="D574">
            <v>40102</v>
          </cell>
          <cell r="F574">
            <v>-4998</v>
          </cell>
        </row>
        <row r="575">
          <cell r="B575" t="str">
            <v>Sep. JE</v>
          </cell>
          <cell r="D575" t="str">
            <v>חדש3</v>
          </cell>
          <cell r="F575">
            <v>4998</v>
          </cell>
        </row>
        <row r="576">
          <cell r="B576"/>
          <cell r="D576"/>
          <cell r="F576"/>
        </row>
        <row r="577">
          <cell r="B577" t="str">
            <v>Aug. JE</v>
          </cell>
          <cell r="D577">
            <v>61000</v>
          </cell>
          <cell r="F577">
            <v>11156.743002544528</v>
          </cell>
        </row>
        <row r="578">
          <cell r="B578" t="str">
            <v>Aug. JE</v>
          </cell>
          <cell r="D578">
            <v>51000</v>
          </cell>
          <cell r="F578">
            <v>-11156.743002544528</v>
          </cell>
        </row>
        <row r="579">
          <cell r="B579" t="str">
            <v>Sep. JE</v>
          </cell>
          <cell r="D579">
            <v>61000</v>
          </cell>
          <cell r="F579">
            <v>22552.383380066276</v>
          </cell>
        </row>
        <row r="580">
          <cell r="B580" t="str">
            <v>Sep. JE</v>
          </cell>
          <cell r="D580">
            <v>51000</v>
          </cell>
          <cell r="F580">
            <v>-22552.383380066276</v>
          </cell>
        </row>
        <row r="581">
          <cell r="B581" t="str">
            <v>Oct. JE</v>
          </cell>
          <cell r="D581">
            <v>61000</v>
          </cell>
          <cell r="F581">
            <v>34214.378070855964</v>
          </cell>
        </row>
        <row r="582">
          <cell r="B582" t="str">
            <v>Oct. JE</v>
          </cell>
          <cell r="D582">
            <v>51000</v>
          </cell>
          <cell r="F582">
            <v>-34214.378070855964</v>
          </cell>
        </row>
        <row r="583">
          <cell r="B583" t="str">
            <v>Nov. JE</v>
          </cell>
          <cell r="D583">
            <v>61000</v>
          </cell>
          <cell r="F583">
            <v>45437.709569254584</v>
          </cell>
        </row>
        <row r="584">
          <cell r="B584" t="str">
            <v>Nov. JE</v>
          </cell>
          <cell r="D584">
            <v>51000</v>
          </cell>
          <cell r="F584">
            <v>-45437.709569254584</v>
          </cell>
        </row>
        <row r="585">
          <cell r="B585"/>
          <cell r="D585"/>
          <cell r="F585"/>
        </row>
        <row r="586">
          <cell r="B586" t="str">
            <v>Nov. JE</v>
          </cell>
          <cell r="D586" t="str">
            <v>חדש44</v>
          </cell>
          <cell r="F586">
            <v>841</v>
          </cell>
        </row>
        <row r="587">
          <cell r="B587" t="str">
            <v>Nov. JE</v>
          </cell>
          <cell r="D587">
            <v>61010</v>
          </cell>
          <cell r="F587">
            <v>-841</v>
          </cell>
        </row>
        <row r="588">
          <cell r="B588"/>
          <cell r="D588"/>
        </row>
        <row r="589">
          <cell r="B589" t="str">
            <v>Nov. JE</v>
          </cell>
          <cell r="D589">
            <v>70015</v>
          </cell>
          <cell r="F589">
            <v>82.54</v>
          </cell>
        </row>
        <row r="590">
          <cell r="B590" t="str">
            <v>Nov. JE</v>
          </cell>
          <cell r="D590">
            <v>61010</v>
          </cell>
          <cell r="F590">
            <v>-82.54</v>
          </cell>
        </row>
        <row r="591">
          <cell r="B591"/>
          <cell r="D591"/>
        </row>
        <row r="592">
          <cell r="B592" t="str">
            <v>Nov. JE</v>
          </cell>
          <cell r="D592">
            <v>40102</v>
          </cell>
          <cell r="F592">
            <v>-594</v>
          </cell>
        </row>
        <row r="593">
          <cell r="B593" t="str">
            <v>Nov. JE</v>
          </cell>
          <cell r="D593" t="str">
            <v>חדש3</v>
          </cell>
          <cell r="F593">
            <v>594</v>
          </cell>
        </row>
        <row r="594">
          <cell r="B594" t="str">
            <v>Oct. JE</v>
          </cell>
          <cell r="D594">
            <v>40102</v>
          </cell>
          <cell r="F594">
            <v>-495</v>
          </cell>
        </row>
        <row r="595">
          <cell r="B595" t="str">
            <v>Oct. JE</v>
          </cell>
          <cell r="D595" t="str">
            <v>חדש3</v>
          </cell>
          <cell r="F595">
            <v>495</v>
          </cell>
        </row>
        <row r="596">
          <cell r="B596" t="str">
            <v>Sep. JE</v>
          </cell>
          <cell r="D596">
            <v>40102</v>
          </cell>
          <cell r="F596">
            <v>-396</v>
          </cell>
        </row>
        <row r="597">
          <cell r="B597" t="str">
            <v>Sep. JE</v>
          </cell>
          <cell r="D597" t="str">
            <v>חדש3</v>
          </cell>
          <cell r="F597">
            <v>396</v>
          </cell>
        </row>
        <row r="598">
          <cell r="B598" t="str">
            <v>Aug. JE</v>
          </cell>
          <cell r="D598">
            <v>40102</v>
          </cell>
          <cell r="F598">
            <v>-297</v>
          </cell>
        </row>
        <row r="599">
          <cell r="B599" t="str">
            <v>Aug. JE</v>
          </cell>
          <cell r="D599" t="str">
            <v>חדש3</v>
          </cell>
          <cell r="F599">
            <v>297</v>
          </cell>
        </row>
        <row r="600">
          <cell r="B600" t="str">
            <v>Jun. JE</v>
          </cell>
          <cell r="D600">
            <v>40102</v>
          </cell>
          <cell r="F600"/>
        </row>
        <row r="601">
          <cell r="B601" t="str">
            <v>Jul. JE</v>
          </cell>
          <cell r="D601" t="str">
            <v>חדש3</v>
          </cell>
          <cell r="F601"/>
        </row>
        <row r="602">
          <cell r="B602" t="str">
            <v>Jun. JE</v>
          </cell>
          <cell r="D602">
            <v>40102</v>
          </cell>
          <cell r="F602">
            <v>-99</v>
          </cell>
        </row>
        <row r="603">
          <cell r="B603" t="str">
            <v>Jun. JE</v>
          </cell>
          <cell r="D603" t="str">
            <v>חדש3</v>
          </cell>
          <cell r="F603">
            <v>99</v>
          </cell>
        </row>
        <row r="604">
          <cell r="B604"/>
          <cell r="D604"/>
          <cell r="F604"/>
        </row>
        <row r="605">
          <cell r="B605"/>
          <cell r="D605"/>
          <cell r="F605"/>
        </row>
        <row r="606">
          <cell r="B606"/>
          <cell r="D606"/>
          <cell r="F606"/>
        </row>
        <row r="607">
          <cell r="B607" t="str">
            <v>Dec. JE</v>
          </cell>
          <cell r="D607">
            <v>70036</v>
          </cell>
          <cell r="F607">
            <v>-19381.897499999999</v>
          </cell>
        </row>
        <row r="608">
          <cell r="B608" t="str">
            <v>Dec. JE</v>
          </cell>
          <cell r="D608">
            <v>70046</v>
          </cell>
          <cell r="F608">
            <v>19381.897499999999</v>
          </cell>
        </row>
        <row r="609">
          <cell r="B609"/>
          <cell r="D609"/>
          <cell r="F609"/>
        </row>
        <row r="610">
          <cell r="B610" t="str">
            <v>Dec. JE</v>
          </cell>
          <cell r="D610">
            <v>2</v>
          </cell>
          <cell r="F610">
            <v>6301.38</v>
          </cell>
        </row>
        <row r="611">
          <cell r="B611" t="str">
            <v>Dec. JE</v>
          </cell>
          <cell r="D611">
            <v>80004</v>
          </cell>
          <cell r="F611">
            <v>-6301.38</v>
          </cell>
        </row>
        <row r="612">
          <cell r="B612"/>
          <cell r="D612"/>
          <cell r="F612"/>
        </row>
        <row r="613">
          <cell r="B613" t="str">
            <v>Dec. JE</v>
          </cell>
          <cell r="D613" t="str">
            <v>10800.1</v>
          </cell>
          <cell r="F613">
            <v>1038.92</v>
          </cell>
        </row>
        <row r="614">
          <cell r="B614" t="str">
            <v>Dec. JE</v>
          </cell>
          <cell r="D614" t="str">
            <v>82054</v>
          </cell>
          <cell r="F614">
            <v>-1038.92</v>
          </cell>
        </row>
        <row r="615">
          <cell r="B615"/>
          <cell r="D615"/>
          <cell r="F615"/>
        </row>
        <row r="616">
          <cell r="B616" t="str">
            <v>Dec. JE</v>
          </cell>
          <cell r="D616">
            <v>70051</v>
          </cell>
          <cell r="F616">
            <v>200</v>
          </cell>
        </row>
        <row r="617">
          <cell r="B617" t="str">
            <v>Dec. JE</v>
          </cell>
          <cell r="D617">
            <v>70048</v>
          </cell>
          <cell r="F617">
            <v>-200</v>
          </cell>
        </row>
        <row r="618">
          <cell r="B618"/>
          <cell r="D618"/>
          <cell r="F618"/>
        </row>
        <row r="619">
          <cell r="B619" t="str">
            <v>Nov. JE</v>
          </cell>
          <cell r="D619">
            <v>22311</v>
          </cell>
          <cell r="F619">
            <v>665.91</v>
          </cell>
        </row>
        <row r="620">
          <cell r="B620" t="str">
            <v>Nov. JE</v>
          </cell>
          <cell r="D620">
            <v>81051</v>
          </cell>
          <cell r="F620">
            <v>-665.91</v>
          </cell>
        </row>
        <row r="621">
          <cell r="B621"/>
          <cell r="D621"/>
          <cell r="F621"/>
        </row>
        <row r="622">
          <cell r="B622" t="str">
            <v>Nov. JE</v>
          </cell>
          <cell r="D622">
            <v>81055</v>
          </cell>
          <cell r="F622">
            <v>-53</v>
          </cell>
        </row>
        <row r="623">
          <cell r="B623" t="str">
            <v>Nov. JE</v>
          </cell>
          <cell r="D623">
            <v>26000</v>
          </cell>
          <cell r="F623">
            <v>53</v>
          </cell>
        </row>
        <row r="624">
          <cell r="B624" t="str">
            <v>Dec. JE</v>
          </cell>
          <cell r="D624">
            <v>81055</v>
          </cell>
          <cell r="F624">
            <v>991.2</v>
          </cell>
        </row>
        <row r="625">
          <cell r="B625" t="str">
            <v>Dec. JE</v>
          </cell>
          <cell r="D625">
            <v>26000</v>
          </cell>
          <cell r="F625">
            <v>-991.2</v>
          </cell>
        </row>
        <row r="626">
          <cell r="B626"/>
          <cell r="D626"/>
          <cell r="F626"/>
        </row>
        <row r="627">
          <cell r="B627" t="str">
            <v>Dec. JE</v>
          </cell>
          <cell r="D627" t="str">
            <v>NEW22</v>
          </cell>
          <cell r="F627">
            <v>3074.59</v>
          </cell>
        </row>
        <row r="628">
          <cell r="B628" t="str">
            <v>Dec. JE</v>
          </cell>
          <cell r="D628">
            <v>26000</v>
          </cell>
          <cell r="F628">
            <v>-3074.59</v>
          </cell>
        </row>
        <row r="629">
          <cell r="B629"/>
          <cell r="D629"/>
          <cell r="F629"/>
        </row>
        <row r="630">
          <cell r="B630" t="str">
            <v>Dec. JE</v>
          </cell>
          <cell r="D630">
            <v>21008</v>
          </cell>
          <cell r="F630">
            <v>2324.71</v>
          </cell>
        </row>
        <row r="631">
          <cell r="B631" t="str">
            <v>Dec. JE</v>
          </cell>
          <cell r="D631">
            <v>70034</v>
          </cell>
          <cell r="F631">
            <v>-2324.71</v>
          </cell>
        </row>
        <row r="632">
          <cell r="B632" t="str">
            <v>Dec. JE</v>
          </cell>
          <cell r="D632" t="str">
            <v>New23</v>
          </cell>
          <cell r="F632">
            <v>2324.71</v>
          </cell>
        </row>
        <row r="633">
          <cell r="B633" t="str">
            <v>Dec. JE</v>
          </cell>
          <cell r="D633">
            <v>26000</v>
          </cell>
          <cell r="F633">
            <v>-2324.71</v>
          </cell>
        </row>
        <row r="634">
          <cell r="B634"/>
          <cell r="D634"/>
          <cell r="F634"/>
        </row>
        <row r="635">
          <cell r="B635" t="str">
            <v>Dec. JE</v>
          </cell>
          <cell r="D635">
            <v>80007</v>
          </cell>
          <cell r="F635">
            <v>1133.17</v>
          </cell>
        </row>
        <row r="636">
          <cell r="B636" t="str">
            <v>Dec. JE</v>
          </cell>
          <cell r="D636">
            <v>26000</v>
          </cell>
          <cell r="F636">
            <v>-1133.17</v>
          </cell>
        </row>
        <row r="637">
          <cell r="B637"/>
          <cell r="D637"/>
          <cell r="F637"/>
        </row>
        <row r="638">
          <cell r="B638" t="str">
            <v>Dec. JE</v>
          </cell>
          <cell r="D638">
            <v>70018</v>
          </cell>
          <cell r="F638">
            <v>372</v>
          </cell>
        </row>
        <row r="639">
          <cell r="B639" t="str">
            <v>Dec. JE</v>
          </cell>
          <cell r="D639">
            <v>20200</v>
          </cell>
          <cell r="F639">
            <v>-372</v>
          </cell>
        </row>
        <row r="640">
          <cell r="B640"/>
          <cell r="D640"/>
          <cell r="F640"/>
        </row>
        <row r="641">
          <cell r="B641" t="str">
            <v>Dec. JE</v>
          </cell>
          <cell r="D641">
            <v>23010</v>
          </cell>
          <cell r="F641">
            <v>-4999</v>
          </cell>
        </row>
        <row r="642">
          <cell r="B642" t="str">
            <v>Dec. JE</v>
          </cell>
          <cell r="D642">
            <v>40001</v>
          </cell>
          <cell r="F642">
            <v>4999</v>
          </cell>
        </row>
        <row r="643">
          <cell r="B643"/>
          <cell r="D643"/>
          <cell r="F643"/>
        </row>
        <row r="644">
          <cell r="B644" t="str">
            <v>Dec. JE</v>
          </cell>
          <cell r="D644">
            <v>40001</v>
          </cell>
        </row>
        <row r="645">
          <cell r="B645" t="str">
            <v>Dec. JE</v>
          </cell>
          <cell r="D645">
            <v>11069</v>
          </cell>
        </row>
        <row r="646">
          <cell r="B646"/>
          <cell r="D646"/>
          <cell r="F646"/>
        </row>
        <row r="647">
          <cell r="B647" t="str">
            <v>Dec. JE</v>
          </cell>
          <cell r="D647">
            <v>23010</v>
          </cell>
          <cell r="F647">
            <v>-1999</v>
          </cell>
        </row>
        <row r="648">
          <cell r="B648" t="str">
            <v>Dec. JE</v>
          </cell>
          <cell r="D648">
            <v>40001</v>
          </cell>
          <cell r="F648">
            <v>1999</v>
          </cell>
        </row>
        <row r="649">
          <cell r="B649"/>
          <cell r="D649"/>
          <cell r="F649"/>
        </row>
        <row r="650">
          <cell r="B650" t="str">
            <v>Dec. JE</v>
          </cell>
          <cell r="D650" t="str">
            <v>New25</v>
          </cell>
          <cell r="F650">
            <v>23988</v>
          </cell>
        </row>
        <row r="651">
          <cell r="B651" t="str">
            <v>Dec. JE</v>
          </cell>
          <cell r="D651">
            <v>40001</v>
          </cell>
          <cell r="F651">
            <v>-23988</v>
          </cell>
        </row>
        <row r="652">
          <cell r="B652"/>
          <cell r="D652"/>
          <cell r="F652"/>
        </row>
        <row r="653">
          <cell r="B653" t="str">
            <v>Dec. JE</v>
          </cell>
          <cell r="D653">
            <v>40001</v>
          </cell>
          <cell r="F653">
            <v>21989</v>
          </cell>
        </row>
        <row r="654">
          <cell r="B654" t="str">
            <v>Dec. JE</v>
          </cell>
          <cell r="D654">
            <v>23010</v>
          </cell>
          <cell r="F654">
            <v>-21989</v>
          </cell>
        </row>
        <row r="655">
          <cell r="B655"/>
          <cell r="D655"/>
          <cell r="F655"/>
        </row>
        <row r="656">
          <cell r="B656" t="str">
            <v>Dec. JE</v>
          </cell>
          <cell r="D656">
            <v>23010</v>
          </cell>
          <cell r="F656">
            <v>-1999</v>
          </cell>
        </row>
        <row r="657">
          <cell r="B657" t="str">
            <v>Dec. JE</v>
          </cell>
          <cell r="D657">
            <v>40001</v>
          </cell>
          <cell r="F657">
            <v>1999</v>
          </cell>
        </row>
        <row r="658">
          <cell r="B658"/>
          <cell r="D658"/>
          <cell r="F658"/>
        </row>
        <row r="659">
          <cell r="B659" t="str">
            <v>Dec. JE</v>
          </cell>
          <cell r="D659">
            <v>40102</v>
          </cell>
          <cell r="F659">
            <v>-693</v>
          </cell>
        </row>
        <row r="660">
          <cell r="B660" t="str">
            <v>Dec. JE</v>
          </cell>
          <cell r="D660" t="str">
            <v>חדש3</v>
          </cell>
          <cell r="F660">
            <v>693</v>
          </cell>
        </row>
        <row r="661">
          <cell r="B661"/>
          <cell r="D661"/>
          <cell r="F661"/>
        </row>
        <row r="662">
          <cell r="B662" t="str">
            <v>Dec. JE</v>
          </cell>
          <cell r="D662">
            <v>26000</v>
          </cell>
          <cell r="F662">
            <v>517560.03389500023</v>
          </cell>
        </row>
        <row r="663">
          <cell r="B663" t="str">
            <v>Dec. JE</v>
          </cell>
          <cell r="D663">
            <v>85858</v>
          </cell>
          <cell r="F663">
            <v>-517560.03389500023</v>
          </cell>
        </row>
        <row r="664">
          <cell r="B664"/>
          <cell r="D664"/>
          <cell r="F664"/>
        </row>
        <row r="665">
          <cell r="B665"/>
          <cell r="D665"/>
          <cell r="F665"/>
        </row>
        <row r="666">
          <cell r="B666"/>
          <cell r="D666"/>
          <cell r="F666"/>
        </row>
        <row r="667">
          <cell r="B667"/>
          <cell r="D667"/>
          <cell r="F667"/>
        </row>
        <row r="668">
          <cell r="B668"/>
          <cell r="D668"/>
          <cell r="F668"/>
        </row>
        <row r="669">
          <cell r="B669"/>
          <cell r="D669"/>
          <cell r="F669"/>
        </row>
        <row r="670">
          <cell r="B670"/>
          <cell r="D670"/>
          <cell r="F670"/>
        </row>
        <row r="671">
          <cell r="B671"/>
          <cell r="D671"/>
          <cell r="F671"/>
        </row>
        <row r="672">
          <cell r="B672"/>
          <cell r="D672"/>
          <cell r="F672"/>
        </row>
        <row r="673">
          <cell r="B673"/>
          <cell r="D673"/>
          <cell r="F673"/>
        </row>
        <row r="674">
          <cell r="B674"/>
          <cell r="D674"/>
          <cell r="F674"/>
        </row>
        <row r="675">
          <cell r="B675"/>
          <cell r="D675"/>
          <cell r="F675"/>
        </row>
        <row r="676">
          <cell r="B676"/>
          <cell r="D676"/>
          <cell r="F676"/>
        </row>
        <row r="677">
          <cell r="B677"/>
          <cell r="D677"/>
          <cell r="F677"/>
        </row>
        <row r="678">
          <cell r="B678"/>
          <cell r="D678"/>
          <cell r="F678"/>
        </row>
        <row r="679">
          <cell r="B679"/>
          <cell r="D679"/>
          <cell r="F679"/>
        </row>
        <row r="680">
          <cell r="B680"/>
          <cell r="D680"/>
          <cell r="F680"/>
        </row>
        <row r="681">
          <cell r="B681"/>
          <cell r="D681"/>
          <cell r="F681"/>
        </row>
        <row r="682">
          <cell r="B682"/>
          <cell r="D682"/>
          <cell r="F682"/>
        </row>
        <row r="683">
          <cell r="B683"/>
          <cell r="D683"/>
          <cell r="F683"/>
        </row>
        <row r="684">
          <cell r="B684"/>
          <cell r="D684"/>
          <cell r="F684"/>
        </row>
        <row r="685">
          <cell r="B685"/>
          <cell r="D685"/>
          <cell r="F685"/>
        </row>
        <row r="686">
          <cell r="B686"/>
          <cell r="D686"/>
          <cell r="F686"/>
        </row>
        <row r="687">
          <cell r="B687"/>
          <cell r="D687"/>
          <cell r="F687"/>
        </row>
        <row r="688">
          <cell r="B688"/>
          <cell r="D688"/>
          <cell r="F688"/>
        </row>
        <row r="689">
          <cell r="B689"/>
          <cell r="D689"/>
          <cell r="F689"/>
        </row>
        <row r="690">
          <cell r="B690"/>
          <cell r="D690"/>
          <cell r="F690"/>
        </row>
        <row r="691">
          <cell r="B691"/>
          <cell r="D691"/>
          <cell r="F691"/>
        </row>
        <row r="692">
          <cell r="B692"/>
          <cell r="D692"/>
          <cell r="F692"/>
        </row>
        <row r="693">
          <cell r="B693"/>
          <cell r="D693"/>
          <cell r="F693"/>
        </row>
        <row r="694">
          <cell r="B694"/>
          <cell r="D694"/>
          <cell r="F694"/>
        </row>
        <row r="695">
          <cell r="B695"/>
          <cell r="D695"/>
          <cell r="F695"/>
        </row>
        <row r="696">
          <cell r="B696"/>
          <cell r="D696"/>
          <cell r="F696"/>
        </row>
        <row r="697">
          <cell r="B697"/>
          <cell r="D697"/>
          <cell r="F697"/>
        </row>
        <row r="698">
          <cell r="B698"/>
          <cell r="D698"/>
          <cell r="F698"/>
        </row>
        <row r="699">
          <cell r="B699"/>
          <cell r="D699"/>
          <cell r="F699"/>
        </row>
        <row r="700">
          <cell r="B700"/>
          <cell r="D700"/>
          <cell r="F700"/>
        </row>
        <row r="701">
          <cell r="B701"/>
          <cell r="D701"/>
          <cell r="F701"/>
        </row>
        <row r="702">
          <cell r="B702"/>
          <cell r="D702"/>
          <cell r="F702"/>
        </row>
        <row r="703">
          <cell r="B703"/>
          <cell r="D703"/>
          <cell r="F703"/>
        </row>
        <row r="704">
          <cell r="B704"/>
          <cell r="D704"/>
          <cell r="F704"/>
        </row>
        <row r="705">
          <cell r="B705"/>
          <cell r="D705"/>
          <cell r="F705"/>
        </row>
        <row r="706">
          <cell r="B706"/>
          <cell r="D706"/>
          <cell r="F706"/>
        </row>
        <row r="707">
          <cell r="B707"/>
          <cell r="D707"/>
          <cell r="F707"/>
        </row>
        <row r="708">
          <cell r="B708"/>
          <cell r="D708"/>
          <cell r="F708"/>
        </row>
        <row r="709">
          <cell r="B709"/>
          <cell r="D709"/>
          <cell r="F709"/>
        </row>
      </sheetData>
      <sheetData sheetId="6">
        <row r="2">
          <cell r="L2">
            <v>42339</v>
          </cell>
        </row>
        <row r="10">
          <cell r="B10" t="str">
            <v>Rev</v>
          </cell>
          <cell r="G10">
            <v>548291.16389500024</v>
          </cell>
          <cell r="H10">
            <v>40000</v>
          </cell>
          <cell r="K10">
            <v>611025.77389500022</v>
          </cell>
          <cell r="L10">
            <v>138000</v>
          </cell>
        </row>
        <row r="11">
          <cell r="G11">
            <v>0</v>
          </cell>
          <cell r="H11">
            <v>0</v>
          </cell>
          <cell r="K11">
            <v>0</v>
          </cell>
          <cell r="L11">
            <v>0</v>
          </cell>
        </row>
        <row r="12">
          <cell r="G12">
            <v>548291.16389500024</v>
          </cell>
          <cell r="H12">
            <v>40000</v>
          </cell>
          <cell r="K12">
            <v>611025.77389500022</v>
          </cell>
          <cell r="L12">
            <v>138000</v>
          </cell>
        </row>
        <row r="13">
          <cell r="G13"/>
          <cell r="H13"/>
          <cell r="K13"/>
          <cell r="L13"/>
        </row>
        <row r="14">
          <cell r="G14"/>
          <cell r="H14"/>
          <cell r="K14"/>
          <cell r="L14"/>
        </row>
        <row r="15">
          <cell r="B15" t="str">
            <v>HC</v>
          </cell>
          <cell r="G15">
            <v>0</v>
          </cell>
          <cell r="H15">
            <v>0</v>
          </cell>
          <cell r="K15">
            <v>0</v>
          </cell>
          <cell r="L15">
            <v>0</v>
          </cell>
        </row>
        <row r="16">
          <cell r="B16" t="str">
            <v>Payroll</v>
          </cell>
          <cell r="G16">
            <v>0</v>
          </cell>
          <cell r="H16">
            <v>0</v>
          </cell>
          <cell r="K16">
            <v>0</v>
          </cell>
          <cell r="L16">
            <v>0</v>
          </cell>
        </row>
        <row r="17">
          <cell r="B17" t="str">
            <v>Professionals</v>
          </cell>
          <cell r="G17">
            <v>0</v>
          </cell>
          <cell r="H17">
            <v>0</v>
          </cell>
          <cell r="K17">
            <v>0</v>
          </cell>
          <cell r="L17">
            <v>0</v>
          </cell>
        </row>
        <row r="18">
          <cell r="B18" t="str">
            <v>Recruiting</v>
          </cell>
          <cell r="G18">
            <v>0</v>
          </cell>
          <cell r="H18">
            <v>0</v>
          </cell>
          <cell r="K18">
            <v>0</v>
          </cell>
          <cell r="L18">
            <v>0</v>
          </cell>
        </row>
        <row r="19">
          <cell r="B19" t="str">
            <v>Hosting</v>
          </cell>
          <cell r="G19">
            <v>0</v>
          </cell>
          <cell r="H19">
            <v>12000</v>
          </cell>
          <cell r="K19">
            <v>0</v>
          </cell>
          <cell r="L19">
            <v>42600</v>
          </cell>
        </row>
        <row r="20">
          <cell r="B20" t="str">
            <v>Others</v>
          </cell>
          <cell r="G20">
            <v>1183.3899999999999</v>
          </cell>
          <cell r="H20">
            <v>120</v>
          </cell>
          <cell r="K20">
            <v>2111.25</v>
          </cell>
          <cell r="L20">
            <v>426</v>
          </cell>
        </row>
        <row r="21">
          <cell r="G21">
            <v>1183.3899999999999</v>
          </cell>
          <cell r="H21">
            <v>12120</v>
          </cell>
          <cell r="K21">
            <v>2111.25</v>
          </cell>
          <cell r="L21">
            <v>43026</v>
          </cell>
        </row>
        <row r="22">
          <cell r="G22"/>
          <cell r="H22"/>
          <cell r="K22"/>
          <cell r="L22"/>
        </row>
        <row r="23">
          <cell r="G23">
            <v>547107.77389500022</v>
          </cell>
          <cell r="H23">
            <v>27880</v>
          </cell>
          <cell r="K23">
            <v>608914.52389500022</v>
          </cell>
          <cell r="L23">
            <v>94974</v>
          </cell>
        </row>
        <row r="24">
          <cell r="G24"/>
          <cell r="H24"/>
          <cell r="K24"/>
          <cell r="L24"/>
        </row>
        <row r="25">
          <cell r="B25"/>
          <cell r="G25"/>
          <cell r="H25"/>
          <cell r="K25"/>
          <cell r="L25"/>
        </row>
        <row r="26">
          <cell r="G26"/>
          <cell r="H26"/>
          <cell r="K26"/>
          <cell r="L26"/>
        </row>
        <row r="27">
          <cell r="B27" t="str">
            <v>HC</v>
          </cell>
          <cell r="G27">
            <v>0</v>
          </cell>
          <cell r="H27">
            <v>12</v>
          </cell>
          <cell r="K27">
            <v>0</v>
          </cell>
          <cell r="L27">
            <v>12</v>
          </cell>
        </row>
        <row r="28">
          <cell r="B28" t="str">
            <v>Payroll</v>
          </cell>
          <cell r="G28">
            <v>20744.040000000023</v>
          </cell>
          <cell r="H28">
            <v>117710.65400843881</v>
          </cell>
          <cell r="K28">
            <v>115671.83</v>
          </cell>
          <cell r="L28">
            <v>1353231.0126582277</v>
          </cell>
        </row>
        <row r="29">
          <cell r="B29" t="str">
            <v>Office exp.</v>
          </cell>
          <cell r="G29">
            <v>0</v>
          </cell>
          <cell r="H29">
            <v>0</v>
          </cell>
          <cell r="K29">
            <v>0</v>
          </cell>
          <cell r="L29">
            <v>0</v>
          </cell>
        </row>
        <row r="30">
          <cell r="B30" t="str">
            <v>Patent</v>
          </cell>
          <cell r="G30">
            <v>0</v>
          </cell>
          <cell r="H30">
            <v>0</v>
          </cell>
          <cell r="K30">
            <v>0</v>
          </cell>
          <cell r="L30">
            <v>10000</v>
          </cell>
        </row>
        <row r="31">
          <cell r="B31" t="str">
            <v>Travel</v>
          </cell>
          <cell r="G31">
            <v>1045.3099999999995</v>
          </cell>
          <cell r="H31">
            <v>3500</v>
          </cell>
          <cell r="K31">
            <v>8795.82</v>
          </cell>
          <cell r="L31">
            <v>42000</v>
          </cell>
        </row>
        <row r="32">
          <cell r="B32" t="str">
            <v>Hosting</v>
          </cell>
          <cell r="G32">
            <v>0</v>
          </cell>
          <cell r="H32">
            <v>4000</v>
          </cell>
          <cell r="K32">
            <v>0</v>
          </cell>
          <cell r="L32">
            <v>36000</v>
          </cell>
        </row>
        <row r="33">
          <cell r="B33" t="str">
            <v>Professionals</v>
          </cell>
          <cell r="G33">
            <v>0</v>
          </cell>
          <cell r="H33">
            <v>8571.4285714285652</v>
          </cell>
          <cell r="K33">
            <v>0</v>
          </cell>
          <cell r="L33">
            <v>102857.14285714283</v>
          </cell>
        </row>
        <row r="34">
          <cell r="B34" t="str">
            <v>Recruiting</v>
          </cell>
          <cell r="G34">
            <v>0</v>
          </cell>
          <cell r="H34">
            <v>0</v>
          </cell>
          <cell r="K34">
            <v>0</v>
          </cell>
          <cell r="L34">
            <v>67249.894514767933</v>
          </cell>
        </row>
        <row r="35">
          <cell r="B35" t="str">
            <v>Licenses</v>
          </cell>
          <cell r="G35">
            <v>0</v>
          </cell>
          <cell r="H35">
            <v>0</v>
          </cell>
          <cell r="K35">
            <v>0</v>
          </cell>
          <cell r="L35">
            <v>0</v>
          </cell>
        </row>
        <row r="36">
          <cell r="B36" t="str">
            <v>Professionals</v>
          </cell>
          <cell r="G36">
            <v>0</v>
          </cell>
          <cell r="H36">
            <v>0</v>
          </cell>
          <cell r="K36">
            <v>6301.38</v>
          </cell>
          <cell r="L36">
            <v>35000</v>
          </cell>
        </row>
        <row r="37">
          <cell r="B37" t="str">
            <v>Others</v>
          </cell>
          <cell r="G37">
            <v>0</v>
          </cell>
          <cell r="H37">
            <v>1337.8208257986753</v>
          </cell>
          <cell r="K37">
            <v>0</v>
          </cell>
          <cell r="L37">
            <v>16463.380500301388</v>
          </cell>
        </row>
        <row r="38">
          <cell r="B38"/>
          <cell r="G38">
            <v>21789.35000000002</v>
          </cell>
          <cell r="H38">
            <v>135119.90340566606</v>
          </cell>
          <cell r="K38">
            <v>130769.03</v>
          </cell>
          <cell r="L38">
            <v>1662801.4305304398</v>
          </cell>
        </row>
        <row r="39">
          <cell r="B39"/>
          <cell r="G39"/>
          <cell r="H39"/>
          <cell r="K39"/>
          <cell r="L39"/>
        </row>
        <row r="40">
          <cell r="B40"/>
          <cell r="G40"/>
          <cell r="H40"/>
          <cell r="K40"/>
          <cell r="L40"/>
        </row>
        <row r="41">
          <cell r="B41" t="str">
            <v>HC</v>
          </cell>
          <cell r="G41">
            <v>0</v>
          </cell>
          <cell r="H41">
            <v>1</v>
          </cell>
          <cell r="K41">
            <v>0</v>
          </cell>
          <cell r="L41">
            <v>1</v>
          </cell>
        </row>
        <row r="42">
          <cell r="B42" t="str">
            <v>Payroll</v>
          </cell>
          <cell r="G42">
            <v>0</v>
          </cell>
          <cell r="H42">
            <v>6683.5443037974619</v>
          </cell>
          <cell r="K42">
            <v>0</v>
          </cell>
          <cell r="L42">
            <v>85215.189873417708</v>
          </cell>
        </row>
        <row r="43">
          <cell r="B43" t="str">
            <v>Marketing</v>
          </cell>
          <cell r="G43">
            <v>0</v>
          </cell>
          <cell r="H43">
            <v>0</v>
          </cell>
          <cell r="K43">
            <v>0</v>
          </cell>
          <cell r="L43">
            <v>0</v>
          </cell>
        </row>
        <row r="44">
          <cell r="B44" t="str">
            <v>Marketing</v>
          </cell>
          <cell r="G44">
            <v>0</v>
          </cell>
          <cell r="H44">
            <v>0</v>
          </cell>
          <cell r="K44">
            <v>0</v>
          </cell>
          <cell r="L44">
            <v>30000</v>
          </cell>
        </row>
        <row r="45">
          <cell r="B45" t="str">
            <v>Marketing</v>
          </cell>
          <cell r="G45">
            <v>0</v>
          </cell>
          <cell r="H45">
            <v>0</v>
          </cell>
          <cell r="K45">
            <v>0</v>
          </cell>
          <cell r="L45">
            <v>0</v>
          </cell>
        </row>
        <row r="46">
          <cell r="B46" t="str">
            <v>Marketing</v>
          </cell>
          <cell r="G46">
            <v>0</v>
          </cell>
          <cell r="H46">
            <v>107</v>
          </cell>
          <cell r="K46">
            <v>0</v>
          </cell>
          <cell r="L46">
            <v>1284</v>
          </cell>
        </row>
        <row r="47">
          <cell r="B47" t="str">
            <v>Marketing</v>
          </cell>
          <cell r="G47">
            <v>0</v>
          </cell>
          <cell r="H47">
            <v>0</v>
          </cell>
          <cell r="K47">
            <v>0</v>
          </cell>
          <cell r="L47">
            <v>22500</v>
          </cell>
        </row>
        <row r="48">
          <cell r="B48" t="str">
            <v>Consultants</v>
          </cell>
          <cell r="G48">
            <v>0</v>
          </cell>
          <cell r="H48">
            <v>3500</v>
          </cell>
          <cell r="K48">
            <v>0</v>
          </cell>
          <cell r="L48">
            <v>14000</v>
          </cell>
        </row>
        <row r="49">
          <cell r="B49" t="str">
            <v>Travel</v>
          </cell>
          <cell r="G49">
            <v>0</v>
          </cell>
          <cell r="H49">
            <v>0</v>
          </cell>
          <cell r="K49">
            <v>0</v>
          </cell>
          <cell r="L49">
            <v>3341.7721518987341</v>
          </cell>
        </row>
        <row r="50">
          <cell r="B50" t="str">
            <v>others</v>
          </cell>
          <cell r="G50">
            <v>0</v>
          </cell>
          <cell r="H50">
            <v>102.90544303797469</v>
          </cell>
          <cell r="K50">
            <v>0</v>
          </cell>
          <cell r="L50">
            <v>1563.4096202531646</v>
          </cell>
        </row>
        <row r="51">
          <cell r="B51"/>
          <cell r="G51">
            <v>0</v>
          </cell>
          <cell r="H51">
            <v>10393.449746835437</v>
          </cell>
          <cell r="K51">
            <v>0</v>
          </cell>
          <cell r="L51">
            <v>157904.37164556963</v>
          </cell>
        </row>
        <row r="52">
          <cell r="B52"/>
          <cell r="G52"/>
          <cell r="H52"/>
          <cell r="K52"/>
          <cell r="L52"/>
        </row>
        <row r="53">
          <cell r="B53"/>
          <cell r="G53"/>
          <cell r="H53"/>
          <cell r="K53"/>
          <cell r="L53"/>
        </row>
        <row r="54">
          <cell r="B54" t="str">
            <v>HC</v>
          </cell>
          <cell r="G54">
            <v>0</v>
          </cell>
          <cell r="H54">
            <v>1</v>
          </cell>
          <cell r="K54">
            <v>0</v>
          </cell>
          <cell r="L54">
            <v>1</v>
          </cell>
        </row>
        <row r="55">
          <cell r="B55" t="str">
            <v>Payroll</v>
          </cell>
          <cell r="G55">
            <v>1.0000000009313226E-2</v>
          </cell>
          <cell r="H55">
            <v>15250</v>
          </cell>
          <cell r="K55">
            <v>109040.19</v>
          </cell>
          <cell r="L55">
            <v>137250</v>
          </cell>
        </row>
        <row r="56">
          <cell r="B56" t="str">
            <v>Marketing</v>
          </cell>
          <cell r="G56">
            <v>0</v>
          </cell>
          <cell r="H56">
            <v>10000</v>
          </cell>
          <cell r="K56">
            <v>0</v>
          </cell>
          <cell r="L56">
            <v>40000</v>
          </cell>
        </row>
        <row r="57">
          <cell r="B57" t="str">
            <v>Marketing</v>
          </cell>
          <cell r="G57">
            <v>0</v>
          </cell>
          <cell r="H57">
            <v>0</v>
          </cell>
          <cell r="K57">
            <v>0</v>
          </cell>
          <cell r="L57">
            <v>0</v>
          </cell>
        </row>
        <row r="58">
          <cell r="B58" t="str">
            <v>Marketing</v>
          </cell>
          <cell r="G58">
            <v>0</v>
          </cell>
          <cell r="H58">
            <v>0</v>
          </cell>
          <cell r="K58">
            <v>4000</v>
          </cell>
          <cell r="L58">
            <v>0</v>
          </cell>
        </row>
        <row r="59">
          <cell r="B59" t="str">
            <v>Marketing</v>
          </cell>
          <cell r="G59">
            <v>0</v>
          </cell>
          <cell r="H59">
            <v>0</v>
          </cell>
          <cell r="K59">
            <v>0</v>
          </cell>
          <cell r="L59">
            <v>0</v>
          </cell>
        </row>
        <row r="60">
          <cell r="B60" t="str">
            <v>Marketing</v>
          </cell>
          <cell r="G60">
            <v>0</v>
          </cell>
          <cell r="H60">
            <v>0</v>
          </cell>
          <cell r="K60">
            <v>0</v>
          </cell>
          <cell r="L60">
            <v>0</v>
          </cell>
        </row>
        <row r="61">
          <cell r="B61" t="str">
            <v>Marketing</v>
          </cell>
          <cell r="G61">
            <v>0</v>
          </cell>
          <cell r="H61">
            <v>0</v>
          </cell>
          <cell r="K61">
            <v>0</v>
          </cell>
          <cell r="L61">
            <v>0</v>
          </cell>
        </row>
        <row r="62">
          <cell r="B62" t="str">
            <v>travel</v>
          </cell>
          <cell r="G62">
            <v>9.0949470177292824E-13</v>
          </cell>
          <cell r="H62">
            <v>3500</v>
          </cell>
          <cell r="K62">
            <v>7277.2000000000007</v>
          </cell>
          <cell r="L62">
            <v>35000</v>
          </cell>
        </row>
        <row r="63">
          <cell r="B63" t="str">
            <v>Recruiting</v>
          </cell>
          <cell r="G63">
            <v>0</v>
          </cell>
          <cell r="H63">
            <v>0</v>
          </cell>
          <cell r="K63">
            <v>3000</v>
          </cell>
          <cell r="L63">
            <v>70250</v>
          </cell>
        </row>
        <row r="64">
          <cell r="B64" t="str">
            <v>Professionals</v>
          </cell>
          <cell r="G64">
            <v>0</v>
          </cell>
          <cell r="H64">
            <v>0</v>
          </cell>
          <cell r="K64">
            <v>0</v>
          </cell>
          <cell r="L64">
            <v>20000</v>
          </cell>
        </row>
        <row r="65">
          <cell r="B65" t="str">
            <v>others</v>
          </cell>
          <cell r="G65">
            <v>0</v>
          </cell>
          <cell r="H65">
            <v>287.5</v>
          </cell>
          <cell r="K65">
            <v>0</v>
          </cell>
          <cell r="L65">
            <v>3025</v>
          </cell>
        </row>
        <row r="66">
          <cell r="B66"/>
          <cell r="G66">
            <v>1.000000001022272E-2</v>
          </cell>
          <cell r="H66">
            <v>29037.5</v>
          </cell>
          <cell r="K66">
            <v>123317.39</v>
          </cell>
          <cell r="L66">
            <v>305525</v>
          </cell>
        </row>
        <row r="67">
          <cell r="B67"/>
          <cell r="G67"/>
          <cell r="H67"/>
          <cell r="K67"/>
          <cell r="L67"/>
        </row>
        <row r="68">
          <cell r="B68"/>
          <cell r="G68"/>
          <cell r="H68"/>
          <cell r="K68"/>
          <cell r="L68"/>
        </row>
        <row r="69">
          <cell r="B69" t="str">
            <v>HC</v>
          </cell>
          <cell r="G69">
            <v>0</v>
          </cell>
          <cell r="H69">
            <v>1</v>
          </cell>
          <cell r="K69">
            <v>0</v>
          </cell>
          <cell r="L69">
            <v>1</v>
          </cell>
        </row>
        <row r="70">
          <cell r="B70" t="str">
            <v>Payroll</v>
          </cell>
          <cell r="G70">
            <v>115161.43</v>
          </cell>
          <cell r="H70">
            <v>25416.666666666657</v>
          </cell>
          <cell r="K70">
            <v>214462.37</v>
          </cell>
          <cell r="L70">
            <v>228749.99999999994</v>
          </cell>
        </row>
        <row r="71">
          <cell r="B71" t="str">
            <v>travel</v>
          </cell>
          <cell r="G71">
            <v>2387.2700000000004</v>
          </cell>
          <cell r="H71">
            <v>1000</v>
          </cell>
          <cell r="K71">
            <v>14442.85</v>
          </cell>
          <cell r="L71">
            <v>26500</v>
          </cell>
        </row>
        <row r="72">
          <cell r="B72" t="str">
            <v>recruiting</v>
          </cell>
          <cell r="G72">
            <v>1710.1100000000006</v>
          </cell>
          <cell r="H72">
            <v>0</v>
          </cell>
          <cell r="K72">
            <v>91710.11</v>
          </cell>
          <cell r="L72">
            <v>165416.66666666663</v>
          </cell>
        </row>
        <row r="73">
          <cell r="B73" t="str">
            <v>Relocation expenses</v>
          </cell>
          <cell r="G73">
            <v>0</v>
          </cell>
          <cell r="H73">
            <v>0</v>
          </cell>
          <cell r="K73">
            <v>0</v>
          </cell>
          <cell r="L73">
            <v>0</v>
          </cell>
        </row>
        <row r="74">
          <cell r="B74" t="str">
            <v>others</v>
          </cell>
          <cell r="G74">
            <v>0</v>
          </cell>
          <cell r="H74">
            <v>1767.5</v>
          </cell>
          <cell r="K74">
            <v>0</v>
          </cell>
          <cell r="L74">
            <v>7178.3333333333321</v>
          </cell>
        </row>
        <row r="75">
          <cell r="B75"/>
          <cell r="G75">
            <v>119258.81</v>
          </cell>
          <cell r="H75">
            <v>28184.166666666657</v>
          </cell>
          <cell r="K75">
            <v>320615.33</v>
          </cell>
          <cell r="L75">
            <v>427844.99999999988</v>
          </cell>
        </row>
        <row r="76">
          <cell r="B76"/>
          <cell r="G76"/>
          <cell r="H76"/>
          <cell r="K76"/>
          <cell r="L76"/>
        </row>
        <row r="77">
          <cell r="B77"/>
          <cell r="G77"/>
          <cell r="H77"/>
          <cell r="K77"/>
          <cell r="L77"/>
        </row>
        <row r="78">
          <cell r="B78" t="str">
            <v>HC</v>
          </cell>
          <cell r="G78">
            <v>0</v>
          </cell>
          <cell r="H78">
            <v>2</v>
          </cell>
          <cell r="K78">
            <v>0</v>
          </cell>
          <cell r="L78">
            <v>2</v>
          </cell>
        </row>
        <row r="79">
          <cell r="B79" t="str">
            <v>Payroll</v>
          </cell>
          <cell r="G79">
            <v>0</v>
          </cell>
          <cell r="H79">
            <v>13534.177215189877</v>
          </cell>
          <cell r="K79">
            <v>0</v>
          </cell>
          <cell r="L79">
            <v>162410.12658227849</v>
          </cell>
        </row>
        <row r="80">
          <cell r="B80" t="str">
            <v>Office exp.</v>
          </cell>
          <cell r="G80">
            <v>0</v>
          </cell>
          <cell r="H80">
            <v>0</v>
          </cell>
          <cell r="K80">
            <v>0</v>
          </cell>
          <cell r="L80">
            <v>0</v>
          </cell>
        </row>
        <row r="81">
          <cell r="B81" t="str">
            <v>travel</v>
          </cell>
          <cell r="G81">
            <v>0</v>
          </cell>
          <cell r="H81">
            <v>3500</v>
          </cell>
          <cell r="K81">
            <v>0</v>
          </cell>
          <cell r="L81">
            <v>42000</v>
          </cell>
        </row>
        <row r="82">
          <cell r="B82" t="str">
            <v>Professionals</v>
          </cell>
          <cell r="G82">
            <v>0</v>
          </cell>
          <cell r="H82">
            <v>2500</v>
          </cell>
          <cell r="K82">
            <v>0</v>
          </cell>
          <cell r="L82">
            <v>30000</v>
          </cell>
        </row>
        <row r="83">
          <cell r="B83" t="str">
            <v>Office exp.</v>
          </cell>
          <cell r="G83">
            <v>0</v>
          </cell>
          <cell r="H83">
            <v>500</v>
          </cell>
          <cell r="K83">
            <v>0</v>
          </cell>
          <cell r="L83">
            <v>6000</v>
          </cell>
        </row>
        <row r="84">
          <cell r="B84" t="str">
            <v>Office exp.</v>
          </cell>
          <cell r="G84">
            <v>450.98999999999978</v>
          </cell>
          <cell r="H84">
            <v>4500</v>
          </cell>
          <cell r="K84">
            <v>3035.46</v>
          </cell>
          <cell r="L84">
            <v>54000</v>
          </cell>
        </row>
        <row r="85">
          <cell r="B85" t="str">
            <v>Office exp.</v>
          </cell>
          <cell r="G85">
            <v>0</v>
          </cell>
          <cell r="H85">
            <v>600</v>
          </cell>
          <cell r="K85">
            <v>0</v>
          </cell>
          <cell r="L85">
            <v>7200</v>
          </cell>
        </row>
        <row r="86">
          <cell r="B86" t="str">
            <v>Office exp.</v>
          </cell>
          <cell r="G86">
            <v>0</v>
          </cell>
          <cell r="H86">
            <v>7200</v>
          </cell>
          <cell r="K86">
            <v>0</v>
          </cell>
          <cell r="L86">
            <v>60800</v>
          </cell>
        </row>
        <row r="87">
          <cell r="B87" t="str">
            <v>Professionals</v>
          </cell>
          <cell r="G87">
            <v>0</v>
          </cell>
          <cell r="H87">
            <v>8000</v>
          </cell>
          <cell r="K87">
            <v>0</v>
          </cell>
          <cell r="L87">
            <v>8000</v>
          </cell>
        </row>
        <row r="88">
          <cell r="B88" t="str">
            <v>Office exp.</v>
          </cell>
          <cell r="G88">
            <v>0</v>
          </cell>
          <cell r="H88">
            <v>2000</v>
          </cell>
          <cell r="K88">
            <v>0</v>
          </cell>
          <cell r="L88">
            <v>22100</v>
          </cell>
        </row>
        <row r="89">
          <cell r="B89" t="str">
            <v>Office exp.</v>
          </cell>
          <cell r="G89">
            <v>0</v>
          </cell>
          <cell r="H89">
            <v>0</v>
          </cell>
          <cell r="K89">
            <v>0</v>
          </cell>
          <cell r="L89">
            <v>0</v>
          </cell>
        </row>
        <row r="90">
          <cell r="B90" t="str">
            <v>Professionals</v>
          </cell>
          <cell r="G90">
            <v>0</v>
          </cell>
          <cell r="H90">
            <v>4000</v>
          </cell>
          <cell r="K90">
            <v>0</v>
          </cell>
          <cell r="L90">
            <v>39000</v>
          </cell>
        </row>
        <row r="91">
          <cell r="B91" t="str">
            <v>Professionals</v>
          </cell>
          <cell r="G91">
            <v>0</v>
          </cell>
          <cell r="H91">
            <v>1694.9152542372867</v>
          </cell>
          <cell r="K91">
            <v>0</v>
          </cell>
          <cell r="L91">
            <v>20338.983050847455</v>
          </cell>
        </row>
        <row r="92">
          <cell r="B92" t="str">
            <v>Office exp.</v>
          </cell>
          <cell r="G92">
            <v>0</v>
          </cell>
          <cell r="H92">
            <v>5882.3529411764703</v>
          </cell>
          <cell r="K92">
            <v>0</v>
          </cell>
          <cell r="L92">
            <v>5882.3529411764703</v>
          </cell>
        </row>
        <row r="93">
          <cell r="B93" t="str">
            <v>Professionals</v>
          </cell>
          <cell r="G93">
            <v>0</v>
          </cell>
          <cell r="H93">
            <v>0</v>
          </cell>
          <cell r="K93">
            <v>0</v>
          </cell>
          <cell r="L93">
            <v>0</v>
          </cell>
        </row>
        <row r="94">
          <cell r="B94" t="str">
            <v>recruiting</v>
          </cell>
          <cell r="G94">
            <v>0</v>
          </cell>
          <cell r="H94">
            <v>0</v>
          </cell>
          <cell r="K94">
            <v>0</v>
          </cell>
          <cell r="L94">
            <v>5346.835443037975</v>
          </cell>
        </row>
        <row r="95">
          <cell r="B95" t="str">
            <v>others</v>
          </cell>
          <cell r="G95">
            <v>0</v>
          </cell>
          <cell r="H95">
            <v>539.11445410603619</v>
          </cell>
          <cell r="K95">
            <v>0</v>
          </cell>
          <cell r="L95">
            <v>4630.7829801734051</v>
          </cell>
        </row>
        <row r="96">
          <cell r="B96"/>
          <cell r="G96">
            <v>450.98999999999978</v>
          </cell>
          <cell r="H96">
            <v>54450.55986470967</v>
          </cell>
          <cell r="K96">
            <v>3035.46</v>
          </cell>
          <cell r="L96">
            <v>467709.08099751378</v>
          </cell>
        </row>
        <row r="97">
          <cell r="B97"/>
          <cell r="G97"/>
          <cell r="H97"/>
          <cell r="K97"/>
          <cell r="L97"/>
        </row>
        <row r="98">
          <cell r="B98"/>
          <cell r="G98"/>
          <cell r="H98"/>
          <cell r="K98"/>
          <cell r="L98"/>
        </row>
        <row r="99">
          <cell r="B99"/>
          <cell r="G99"/>
          <cell r="H99"/>
          <cell r="K99"/>
          <cell r="L99"/>
        </row>
        <row r="100">
          <cell r="B100" t="str">
            <v>HC</v>
          </cell>
          <cell r="G100">
            <v>0</v>
          </cell>
          <cell r="H100">
            <v>0</v>
          </cell>
          <cell r="K100">
            <v>0</v>
          </cell>
          <cell r="L100">
            <v>0</v>
          </cell>
        </row>
        <row r="101">
          <cell r="B101" t="str">
            <v>Payroll</v>
          </cell>
          <cell r="G101">
            <v>0</v>
          </cell>
          <cell r="H101">
            <v>0</v>
          </cell>
          <cell r="K101">
            <v>0</v>
          </cell>
          <cell r="L101">
            <v>0</v>
          </cell>
        </row>
        <row r="102">
          <cell r="B102" t="str">
            <v>Office exp.</v>
          </cell>
          <cell r="G102">
            <v>0</v>
          </cell>
          <cell r="H102">
            <v>0</v>
          </cell>
          <cell r="K102">
            <v>0</v>
          </cell>
          <cell r="L102">
            <v>0</v>
          </cell>
        </row>
        <row r="103">
          <cell r="B103" t="str">
            <v>travel</v>
          </cell>
          <cell r="G103">
            <v>0</v>
          </cell>
          <cell r="H103">
            <v>0</v>
          </cell>
          <cell r="K103">
            <v>0</v>
          </cell>
          <cell r="L103">
            <v>0</v>
          </cell>
        </row>
        <row r="104">
          <cell r="B104" t="str">
            <v>Professionals</v>
          </cell>
          <cell r="G104">
            <v>3532.4599999999991</v>
          </cell>
          <cell r="H104">
            <v>700</v>
          </cell>
          <cell r="K104">
            <v>15613.2</v>
          </cell>
          <cell r="L104">
            <v>13300</v>
          </cell>
        </row>
        <row r="105">
          <cell r="B105" t="str">
            <v>Office exp.</v>
          </cell>
          <cell r="G105">
            <v>0</v>
          </cell>
          <cell r="H105">
            <v>1500</v>
          </cell>
          <cell r="K105">
            <v>0</v>
          </cell>
          <cell r="L105">
            <v>6000</v>
          </cell>
        </row>
        <row r="106">
          <cell r="B106" t="str">
            <v>Office exp.</v>
          </cell>
          <cell r="G106">
            <v>0</v>
          </cell>
          <cell r="H106">
            <v>450</v>
          </cell>
          <cell r="K106">
            <v>0</v>
          </cell>
          <cell r="L106">
            <v>1800</v>
          </cell>
        </row>
        <row r="107">
          <cell r="B107" t="str">
            <v>Office exp.</v>
          </cell>
          <cell r="G107">
            <v>173.43999999999994</v>
          </cell>
          <cell r="H107">
            <v>1750</v>
          </cell>
          <cell r="K107">
            <v>693.66</v>
          </cell>
          <cell r="L107">
            <v>6750</v>
          </cell>
        </row>
        <row r="108">
          <cell r="B108" t="str">
            <v>Office exp.</v>
          </cell>
          <cell r="G108">
            <v>0</v>
          </cell>
          <cell r="H108">
            <v>7500</v>
          </cell>
          <cell r="K108">
            <v>0</v>
          </cell>
          <cell r="L108">
            <v>45000</v>
          </cell>
        </row>
        <row r="109">
          <cell r="B109" t="str">
            <v>Office exp.</v>
          </cell>
          <cell r="G109">
            <v>0</v>
          </cell>
          <cell r="H109">
            <v>0</v>
          </cell>
          <cell r="K109">
            <v>0</v>
          </cell>
          <cell r="L109">
            <v>0</v>
          </cell>
        </row>
        <row r="110">
          <cell r="B110" t="str">
            <v>Office exp.</v>
          </cell>
          <cell r="G110">
            <v>0</v>
          </cell>
          <cell r="H110">
            <v>0</v>
          </cell>
          <cell r="K110">
            <v>0</v>
          </cell>
          <cell r="L110">
            <v>0</v>
          </cell>
        </row>
        <row r="111">
          <cell r="B111" t="str">
            <v>Office exp.</v>
          </cell>
          <cell r="G111">
            <v>0</v>
          </cell>
          <cell r="H111">
            <v>0</v>
          </cell>
          <cell r="K111">
            <v>432</v>
          </cell>
          <cell r="L111">
            <v>0</v>
          </cell>
        </row>
        <row r="112">
          <cell r="B112" t="str">
            <v>Office exp.</v>
          </cell>
          <cell r="G112">
            <v>0</v>
          </cell>
          <cell r="H112">
            <v>150</v>
          </cell>
          <cell r="K112">
            <v>0</v>
          </cell>
          <cell r="L112">
            <v>900</v>
          </cell>
        </row>
        <row r="113">
          <cell r="B113" t="str">
            <v>Professionals</v>
          </cell>
          <cell r="G113">
            <v>0</v>
          </cell>
          <cell r="H113">
            <v>750</v>
          </cell>
          <cell r="K113">
            <v>0</v>
          </cell>
          <cell r="L113">
            <v>4500</v>
          </cell>
        </row>
        <row r="114">
          <cell r="B114" t="str">
            <v>Professionals</v>
          </cell>
          <cell r="G114">
            <v>0</v>
          </cell>
          <cell r="H114">
            <v>0</v>
          </cell>
          <cell r="K114">
            <v>0</v>
          </cell>
          <cell r="L114">
            <v>0</v>
          </cell>
        </row>
        <row r="115">
          <cell r="B115" t="str">
            <v>Office exp.</v>
          </cell>
          <cell r="G115">
            <v>7082</v>
          </cell>
          <cell r="H115">
            <v>0</v>
          </cell>
          <cell r="K115">
            <v>7932.2699999999995</v>
          </cell>
          <cell r="L115">
            <v>0</v>
          </cell>
        </row>
        <row r="116">
          <cell r="B116" t="str">
            <v>Professionals</v>
          </cell>
          <cell r="G116">
            <v>0</v>
          </cell>
          <cell r="H116">
            <v>0</v>
          </cell>
          <cell r="K116">
            <v>0</v>
          </cell>
          <cell r="L116">
            <v>0</v>
          </cell>
        </row>
        <row r="117">
          <cell r="B117" t="str">
            <v>recruiting</v>
          </cell>
          <cell r="G117">
            <v>0</v>
          </cell>
          <cell r="H117">
            <v>0</v>
          </cell>
          <cell r="K117">
            <v>0</v>
          </cell>
          <cell r="L117">
            <v>0</v>
          </cell>
        </row>
        <row r="118">
          <cell r="B118" t="str">
            <v>others</v>
          </cell>
          <cell r="G118">
            <v>0</v>
          </cell>
          <cell r="H118">
            <v>985.5</v>
          </cell>
          <cell r="K118">
            <v>0</v>
          </cell>
          <cell r="L118">
            <v>5580</v>
          </cell>
        </row>
        <row r="119">
          <cell r="B119"/>
          <cell r="G119">
            <v>10787.9</v>
          </cell>
          <cell r="H119">
            <v>13785.5</v>
          </cell>
          <cell r="K119">
            <v>24671.13</v>
          </cell>
          <cell r="L119">
            <v>83830</v>
          </cell>
        </row>
        <row r="120">
          <cell r="B120"/>
          <cell r="G120"/>
          <cell r="H120"/>
          <cell r="K120"/>
          <cell r="L120"/>
        </row>
        <row r="121">
          <cell r="B121"/>
          <cell r="G121"/>
          <cell r="H121"/>
          <cell r="K121"/>
          <cell r="L121"/>
        </row>
        <row r="122">
          <cell r="B122"/>
          <cell r="G122">
            <v>152287.06000000003</v>
          </cell>
          <cell r="H122">
            <v>270971.07968387782</v>
          </cell>
          <cell r="K122">
            <v>602408.34</v>
          </cell>
          <cell r="L122">
            <v>3105614.8831735235</v>
          </cell>
        </row>
        <row r="123">
          <cell r="B123"/>
          <cell r="G123"/>
          <cell r="H123"/>
          <cell r="K123"/>
          <cell r="L123"/>
        </row>
        <row r="124">
          <cell r="B124"/>
          <cell r="G124">
            <v>394820.71389500017</v>
          </cell>
          <cell r="H124">
            <v>-243091.07968387782</v>
          </cell>
          <cell r="K124">
            <v>6506.1838950002566</v>
          </cell>
          <cell r="L124">
            <v>-3010640.8831735235</v>
          </cell>
        </row>
        <row r="125">
          <cell r="B125"/>
          <cell r="G125"/>
          <cell r="H125"/>
          <cell r="K125"/>
          <cell r="L125"/>
        </row>
        <row r="126">
          <cell r="B126" t="str">
            <v>Dep.</v>
          </cell>
          <cell r="G126">
            <v>66.510000000000048</v>
          </cell>
          <cell r="H126">
            <v>2597.2222222222226</v>
          </cell>
          <cell r="K126">
            <v>502.04</v>
          </cell>
          <cell r="L126">
            <v>29944.444444444445</v>
          </cell>
        </row>
        <row r="127">
          <cell r="B127"/>
          <cell r="G127">
            <v>66.510000000000048</v>
          </cell>
          <cell r="H127">
            <v>2597.2222222222226</v>
          </cell>
          <cell r="K127">
            <v>502.04</v>
          </cell>
          <cell r="L127">
            <v>29944.444444444445</v>
          </cell>
        </row>
        <row r="128">
          <cell r="B128"/>
          <cell r="G128"/>
          <cell r="H128"/>
          <cell r="K128"/>
          <cell r="L128">
            <v>0</v>
          </cell>
        </row>
        <row r="129">
          <cell r="B129" t="str">
            <v>Other</v>
          </cell>
          <cell r="G129">
            <v>0</v>
          </cell>
          <cell r="H129">
            <v>0</v>
          </cell>
          <cell r="K129">
            <v>0</v>
          </cell>
          <cell r="L129">
            <v>0</v>
          </cell>
        </row>
        <row r="130">
          <cell r="B130"/>
          <cell r="G130">
            <v>0</v>
          </cell>
          <cell r="H130">
            <v>0</v>
          </cell>
          <cell r="K130">
            <v>0</v>
          </cell>
          <cell r="L130">
            <v>0</v>
          </cell>
        </row>
        <row r="131">
          <cell r="B131"/>
          <cell r="G131"/>
          <cell r="H131"/>
          <cell r="K131"/>
          <cell r="L131"/>
        </row>
        <row r="132">
          <cell r="B132"/>
          <cell r="G132">
            <v>394754.20389500016</v>
          </cell>
          <cell r="H132">
            <v>-245688.30190610004</v>
          </cell>
          <cell r="K132">
            <v>6004.1438950002566</v>
          </cell>
          <cell r="L132">
            <v>-3040585.327617968</v>
          </cell>
        </row>
        <row r="133">
          <cell r="B133" t="str">
            <v>Interest</v>
          </cell>
          <cell r="G133">
            <v>-8.1299999999999955</v>
          </cell>
          <cell r="H133">
            <v>-185.71181529157366</v>
          </cell>
          <cell r="K133">
            <v>-444.79999999999995</v>
          </cell>
          <cell r="L133">
            <v>11568.859938062387</v>
          </cell>
        </row>
        <row r="134">
          <cell r="B134" t="str">
            <v>Interest</v>
          </cell>
          <cell r="G134">
            <v>0</v>
          </cell>
          <cell r="H134">
            <v>0</v>
          </cell>
          <cell r="K134">
            <v>0</v>
          </cell>
          <cell r="L134">
            <v>0</v>
          </cell>
        </row>
        <row r="135">
          <cell r="B135" t="str">
            <v>realization</v>
          </cell>
          <cell r="G135">
            <v>0</v>
          </cell>
          <cell r="H135">
            <v>0</v>
          </cell>
          <cell r="K135">
            <v>0</v>
          </cell>
          <cell r="L135">
            <v>0</v>
          </cell>
        </row>
        <row r="136">
          <cell r="B136"/>
          <cell r="G136"/>
          <cell r="H136"/>
          <cell r="K136"/>
          <cell r="L136"/>
        </row>
        <row r="137">
          <cell r="B137" t="str">
            <v>Tax</v>
          </cell>
          <cell r="G137">
            <v>0</v>
          </cell>
          <cell r="H137">
            <v>0</v>
          </cell>
          <cell r="K137">
            <v>0</v>
          </cell>
          <cell r="L137">
            <v>8826.5588235294126</v>
          </cell>
        </row>
        <row r="138">
          <cell r="B138"/>
          <cell r="G138"/>
          <cell r="H138"/>
          <cell r="K138"/>
          <cell r="L138"/>
        </row>
        <row r="139">
          <cell r="B139"/>
          <cell r="G139">
            <v>394746.07389500015</v>
          </cell>
          <cell r="H139">
            <v>-245874.01372139162</v>
          </cell>
          <cell r="K139">
            <v>5559.3438950002565</v>
          </cell>
          <cell r="L139">
            <v>-3020189.9088563761</v>
          </cell>
        </row>
        <row r="140">
          <cell r="B140"/>
          <cell r="G140"/>
          <cell r="H140"/>
          <cell r="K140"/>
          <cell r="L140"/>
        </row>
        <row r="141">
          <cell r="B141"/>
          <cell r="G141" t="e">
            <v>#N/A</v>
          </cell>
          <cell r="H141">
            <v>-2261515.468195824</v>
          </cell>
          <cell r="K141"/>
          <cell r="L141">
            <v>0</v>
          </cell>
        </row>
        <row r="142">
          <cell r="G142"/>
          <cell r="H142"/>
          <cell r="K142"/>
          <cell r="L142"/>
        </row>
        <row r="143">
          <cell r="G143" t="e">
            <v>#N/A</v>
          </cell>
          <cell r="H143">
            <v>-2507389.4819172155</v>
          </cell>
          <cell r="K143">
            <v>5559.3438950002565</v>
          </cell>
          <cell r="L143">
            <v>-3020189.9088563761</v>
          </cell>
        </row>
        <row r="144">
          <cell r="G144"/>
          <cell r="H144"/>
          <cell r="K144"/>
          <cell r="L144"/>
        </row>
        <row r="145">
          <cell r="G145">
            <v>0</v>
          </cell>
          <cell r="H145">
            <v>17</v>
          </cell>
          <cell r="K145">
            <v>0</v>
          </cell>
          <cell r="L145">
            <v>17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2">
          <cell r="A12">
            <v>100000</v>
          </cell>
          <cell r="G12">
            <v>2370513.9599897144</v>
          </cell>
        </row>
        <row r="13">
          <cell r="A13">
            <v>100005</v>
          </cell>
          <cell r="G13"/>
        </row>
        <row r="14">
          <cell r="A14">
            <v>110000</v>
          </cell>
          <cell r="G14">
            <v>0</v>
          </cell>
        </row>
        <row r="15">
          <cell r="A15">
            <v>120000</v>
          </cell>
          <cell r="G15">
            <v>10448.767491723</v>
          </cell>
        </row>
        <row r="16">
          <cell r="A16">
            <v>130000</v>
          </cell>
          <cell r="G16">
            <v>8442.2936487528932</v>
          </cell>
        </row>
        <row r="17">
          <cell r="A17"/>
          <cell r="G17">
            <v>2389405.0211301902</v>
          </cell>
        </row>
        <row r="18">
          <cell r="A18"/>
          <cell r="G18"/>
        </row>
        <row r="19">
          <cell r="A19">
            <v>300000</v>
          </cell>
          <cell r="G19">
            <v>43751.421604743497</v>
          </cell>
        </row>
        <row r="20">
          <cell r="A20">
            <v>300006</v>
          </cell>
          <cell r="G20">
            <v>6815.612345075855</v>
          </cell>
        </row>
        <row r="21">
          <cell r="A21">
            <v>300002</v>
          </cell>
          <cell r="G21">
            <v>41865.867238364619</v>
          </cell>
        </row>
        <row r="22">
          <cell r="A22">
            <v>300001</v>
          </cell>
          <cell r="G22">
            <v>-6016.96</v>
          </cell>
        </row>
        <row r="23">
          <cell r="A23"/>
          <cell r="G23">
            <v>86415.941188183962</v>
          </cell>
        </row>
        <row r="24">
          <cell r="A24"/>
          <cell r="G24"/>
        </row>
        <row r="25">
          <cell r="A25">
            <v>400000</v>
          </cell>
          <cell r="G25"/>
        </row>
        <row r="26">
          <cell r="A26">
            <v>410000</v>
          </cell>
          <cell r="G26"/>
        </row>
        <row r="27">
          <cell r="A27"/>
          <cell r="G27">
            <v>0</v>
          </cell>
        </row>
        <row r="28">
          <cell r="A28"/>
          <cell r="G28"/>
        </row>
        <row r="29">
          <cell r="A29">
            <v>450000</v>
          </cell>
          <cell r="G29"/>
        </row>
        <row r="30">
          <cell r="A30">
            <v>451000</v>
          </cell>
          <cell r="G30"/>
        </row>
        <row r="31">
          <cell r="A31"/>
          <cell r="G31">
            <v>0</v>
          </cell>
        </row>
        <row r="32">
          <cell r="A32"/>
          <cell r="G32"/>
        </row>
        <row r="33">
          <cell r="A33"/>
          <cell r="G33">
            <v>2475820.9623183743</v>
          </cell>
        </row>
        <row r="34">
          <cell r="A34"/>
          <cell r="G34"/>
        </row>
        <row r="35">
          <cell r="A35"/>
          <cell r="G35"/>
        </row>
        <row r="36">
          <cell r="A36"/>
          <cell r="G36"/>
        </row>
        <row r="37">
          <cell r="A37">
            <v>500000</v>
          </cell>
          <cell r="G37"/>
        </row>
        <row r="38">
          <cell r="A38">
            <v>510000</v>
          </cell>
          <cell r="G38"/>
        </row>
        <row r="39">
          <cell r="A39">
            <v>520000</v>
          </cell>
          <cell r="G39">
            <v>33623.357719207997</v>
          </cell>
        </row>
        <row r="40">
          <cell r="A40">
            <v>530000</v>
          </cell>
          <cell r="G40">
            <v>44456.929802005659</v>
          </cell>
        </row>
        <row r="41">
          <cell r="A41">
            <v>540000</v>
          </cell>
          <cell r="G41">
            <v>65917.973772177938</v>
          </cell>
        </row>
        <row r="42">
          <cell r="A42">
            <v>550000</v>
          </cell>
          <cell r="G42">
            <v>7280.7919773720751</v>
          </cell>
        </row>
        <row r="43">
          <cell r="A43"/>
          <cell r="G43">
            <v>151279.05327076366</v>
          </cell>
        </row>
        <row r="44">
          <cell r="A44"/>
          <cell r="G44"/>
        </row>
        <row r="45">
          <cell r="A45">
            <v>600000</v>
          </cell>
          <cell r="G45"/>
        </row>
        <row r="46">
          <cell r="A46">
            <v>620000</v>
          </cell>
          <cell r="G46"/>
        </row>
        <row r="47">
          <cell r="A47"/>
          <cell r="G47">
            <v>0</v>
          </cell>
        </row>
        <row r="48">
          <cell r="A48"/>
          <cell r="G48"/>
        </row>
        <row r="49">
          <cell r="A49">
            <v>750000</v>
          </cell>
          <cell r="G49"/>
        </row>
        <row r="50">
          <cell r="A50">
            <v>710000</v>
          </cell>
          <cell r="G50"/>
        </row>
        <row r="51">
          <cell r="A51">
            <v>700000</v>
          </cell>
          <cell r="G51">
            <v>3250000</v>
          </cell>
        </row>
        <row r="52">
          <cell r="A52">
            <v>740000</v>
          </cell>
          <cell r="G52">
            <v>-42720.68</v>
          </cell>
        </row>
        <row r="53">
          <cell r="A53">
            <v>720000</v>
          </cell>
          <cell r="G53">
            <v>-3409.4285714285706</v>
          </cell>
        </row>
        <row r="54">
          <cell r="A54">
            <v>730000</v>
          </cell>
          <cell r="G54">
            <v>-879327.55228003045</v>
          </cell>
        </row>
        <row r="55">
          <cell r="G55">
            <v>2324542.339148541</v>
          </cell>
        </row>
        <row r="56">
          <cell r="G56"/>
        </row>
        <row r="57">
          <cell r="G57">
            <v>2475821.3924193047</v>
          </cell>
        </row>
      </sheetData>
      <sheetData sheetId="16">
        <row r="11">
          <cell r="A11">
            <v>900001</v>
          </cell>
        </row>
        <row r="12">
          <cell r="A12"/>
        </row>
        <row r="13">
          <cell r="A13"/>
        </row>
        <row r="14">
          <cell r="A14"/>
        </row>
        <row r="15">
          <cell r="A15"/>
        </row>
        <row r="16">
          <cell r="A16">
            <v>81</v>
          </cell>
        </row>
        <row r="17">
          <cell r="A17">
            <v>810000</v>
          </cell>
        </row>
        <row r="18">
          <cell r="A18">
            <v>810001</v>
          </cell>
        </row>
        <row r="19">
          <cell r="A19">
            <v>810002</v>
          </cell>
        </row>
        <row r="20">
          <cell r="A20">
            <v>810003</v>
          </cell>
        </row>
        <row r="21">
          <cell r="A21">
            <v>810004</v>
          </cell>
        </row>
        <row r="22">
          <cell r="A22"/>
        </row>
        <row r="23">
          <cell r="A23"/>
        </row>
        <row r="24">
          <cell r="A24"/>
        </row>
        <row r="25">
          <cell r="A25"/>
        </row>
        <row r="26">
          <cell r="A26"/>
        </row>
        <row r="27">
          <cell r="A27"/>
        </row>
        <row r="28">
          <cell r="A28">
            <v>83</v>
          </cell>
        </row>
        <row r="29">
          <cell r="A29">
            <v>830000</v>
          </cell>
        </row>
        <row r="30">
          <cell r="A30">
            <v>830001</v>
          </cell>
        </row>
        <row r="31">
          <cell r="A31">
            <v>830002</v>
          </cell>
        </row>
        <row r="32">
          <cell r="A32">
            <v>830003</v>
          </cell>
        </row>
        <row r="33">
          <cell r="A33">
            <v>830004</v>
          </cell>
        </row>
        <row r="34">
          <cell r="A34">
            <v>830005</v>
          </cell>
        </row>
        <row r="35">
          <cell r="A35">
            <v>830006</v>
          </cell>
        </row>
        <row r="36">
          <cell r="A36">
            <v>830010</v>
          </cell>
        </row>
        <row r="37">
          <cell r="A37">
            <v>830007</v>
          </cell>
        </row>
        <row r="38">
          <cell r="A38"/>
        </row>
        <row r="39">
          <cell r="A39"/>
        </row>
        <row r="40">
          <cell r="A40"/>
        </row>
        <row r="41">
          <cell r="A41"/>
        </row>
        <row r="42">
          <cell r="A42">
            <v>84</v>
          </cell>
        </row>
        <row r="43">
          <cell r="A43">
            <v>840000</v>
          </cell>
        </row>
        <row r="44">
          <cell r="A44">
            <v>840001</v>
          </cell>
        </row>
        <row r="45">
          <cell r="A45">
            <v>840002</v>
          </cell>
        </row>
        <row r="46">
          <cell r="A46">
            <v>840003</v>
          </cell>
        </row>
        <row r="47">
          <cell r="A47">
            <v>840004</v>
          </cell>
        </row>
        <row r="48">
          <cell r="A48">
            <v>840005</v>
          </cell>
        </row>
        <row r="49">
          <cell r="A49">
            <v>840006</v>
          </cell>
        </row>
        <row r="50">
          <cell r="A50">
            <v>840007</v>
          </cell>
        </row>
        <row r="51">
          <cell r="A51">
            <v>840008</v>
          </cell>
        </row>
        <row r="55">
          <cell r="A55"/>
        </row>
        <row r="56">
          <cell r="A56">
            <v>842</v>
          </cell>
        </row>
        <row r="57">
          <cell r="A57">
            <v>842000</v>
          </cell>
        </row>
        <row r="58">
          <cell r="A58">
            <v>842001</v>
          </cell>
        </row>
        <row r="59">
          <cell r="A59">
            <v>842002</v>
          </cell>
        </row>
        <row r="60">
          <cell r="A60">
            <v>842003</v>
          </cell>
        </row>
        <row r="61">
          <cell r="A61">
            <v>842004</v>
          </cell>
        </row>
        <row r="62">
          <cell r="A62">
            <v>842005</v>
          </cell>
        </row>
        <row r="63">
          <cell r="A63">
            <v>842006</v>
          </cell>
        </row>
        <row r="64">
          <cell r="A64">
            <v>842007</v>
          </cell>
        </row>
        <row r="65">
          <cell r="A65">
            <v>842008</v>
          </cell>
        </row>
        <row r="66">
          <cell r="A66">
            <v>842010</v>
          </cell>
        </row>
        <row r="67">
          <cell r="A67">
            <v>842009</v>
          </cell>
        </row>
        <row r="71">
          <cell r="A71"/>
        </row>
        <row r="72">
          <cell r="A72">
            <v>841</v>
          </cell>
        </row>
        <row r="73">
          <cell r="A73">
            <v>841000</v>
          </cell>
        </row>
        <row r="74">
          <cell r="A74">
            <v>841001</v>
          </cell>
        </row>
        <row r="75">
          <cell r="A75">
            <v>841002</v>
          </cell>
        </row>
        <row r="76">
          <cell r="A76">
            <v>841003</v>
          </cell>
        </row>
        <row r="81">
          <cell r="A81"/>
        </row>
        <row r="82">
          <cell r="A82"/>
        </row>
        <row r="83">
          <cell r="A83"/>
        </row>
        <row r="84">
          <cell r="A84"/>
        </row>
        <row r="85">
          <cell r="A85"/>
        </row>
        <row r="91">
          <cell r="A91">
            <v>85</v>
          </cell>
        </row>
        <row r="92">
          <cell r="A92">
            <v>850000</v>
          </cell>
        </row>
        <row r="93">
          <cell r="A93">
            <v>850001</v>
          </cell>
        </row>
        <row r="94">
          <cell r="A94">
            <v>850002</v>
          </cell>
        </row>
        <row r="95">
          <cell r="A95">
            <v>850003</v>
          </cell>
        </row>
        <row r="96">
          <cell r="A96">
            <v>850004</v>
          </cell>
        </row>
        <row r="97">
          <cell r="A97">
            <v>850005</v>
          </cell>
        </row>
        <row r="98">
          <cell r="A98">
            <v>850006</v>
          </cell>
        </row>
        <row r="99">
          <cell r="A99">
            <v>850007</v>
          </cell>
        </row>
        <row r="100">
          <cell r="A100">
            <v>850008</v>
          </cell>
        </row>
        <row r="101">
          <cell r="A101">
            <v>850009</v>
          </cell>
        </row>
        <row r="102">
          <cell r="A102">
            <v>850010</v>
          </cell>
        </row>
        <row r="103">
          <cell r="A103">
            <v>850011</v>
          </cell>
        </row>
        <row r="104">
          <cell r="A104">
            <v>850012</v>
          </cell>
        </row>
        <row r="105">
          <cell r="A105">
            <v>850013</v>
          </cell>
        </row>
        <row r="106">
          <cell r="A106">
            <v>850014</v>
          </cell>
        </row>
        <row r="107">
          <cell r="A107">
            <v>850015</v>
          </cell>
        </row>
        <row r="108">
          <cell r="A108">
            <v>850016</v>
          </cell>
        </row>
        <row r="110">
          <cell r="A110"/>
        </row>
        <row r="111">
          <cell r="A111"/>
        </row>
        <row r="113">
          <cell r="A113">
            <v>851</v>
          </cell>
        </row>
        <row r="114">
          <cell r="A114">
            <v>851000</v>
          </cell>
        </row>
        <row r="115">
          <cell r="A115">
            <v>851001</v>
          </cell>
        </row>
        <row r="116">
          <cell r="A116">
            <v>851002</v>
          </cell>
        </row>
        <row r="117">
          <cell r="A117">
            <v>851003</v>
          </cell>
        </row>
        <row r="118">
          <cell r="A118">
            <v>851004</v>
          </cell>
        </row>
        <row r="119">
          <cell r="A119">
            <v>851005</v>
          </cell>
        </row>
        <row r="120">
          <cell r="A120">
            <v>851006</v>
          </cell>
        </row>
        <row r="121">
          <cell r="A121">
            <v>851007</v>
          </cell>
        </row>
        <row r="122">
          <cell r="A122">
            <v>851008</v>
          </cell>
        </row>
        <row r="123">
          <cell r="A123">
            <v>851009</v>
          </cell>
        </row>
        <row r="124">
          <cell r="A124">
            <v>851010</v>
          </cell>
        </row>
        <row r="125">
          <cell r="A125">
            <v>851011</v>
          </cell>
        </row>
        <row r="126">
          <cell r="A126">
            <v>851012</v>
          </cell>
        </row>
        <row r="127">
          <cell r="A127">
            <v>851013</v>
          </cell>
        </row>
        <row r="128">
          <cell r="A128">
            <v>851014</v>
          </cell>
        </row>
        <row r="129">
          <cell r="A129">
            <v>851015</v>
          </cell>
        </row>
        <row r="130">
          <cell r="A130">
            <v>851016</v>
          </cell>
        </row>
        <row r="131">
          <cell r="A131">
            <v>851017</v>
          </cell>
        </row>
        <row r="133">
          <cell r="A133"/>
        </row>
        <row r="134">
          <cell r="A134"/>
        </row>
        <row r="136">
          <cell r="A136"/>
        </row>
        <row r="140">
          <cell r="A140">
            <v>860000</v>
          </cell>
        </row>
        <row r="141">
          <cell r="A141">
            <v>870000</v>
          </cell>
        </row>
        <row r="142">
          <cell r="A142"/>
        </row>
        <row r="146">
          <cell r="A146">
            <v>880000</v>
          </cell>
        </row>
        <row r="147">
          <cell r="A147">
            <v>880001</v>
          </cell>
        </row>
        <row r="148">
          <cell r="A148"/>
        </row>
        <row r="149">
          <cell r="A149">
            <v>890000</v>
          </cell>
        </row>
        <row r="153">
          <cell r="A153"/>
        </row>
        <row r="155">
          <cell r="A155">
            <v>99999999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l_Config"/>
      <sheetName val="Introduction"/>
      <sheetName val="Navigator"/>
      <sheetName val="Configuration"/>
      <sheetName val="Business Portfolio"/>
      <sheetName val="Profit Pool Analysis BU A"/>
      <sheetName val="Profit Pool Analysis BU B"/>
      <sheetName val="Profit Pool Analysis BU C"/>
      <sheetName val="Environmental Portfolio"/>
      <sheetName val="Schalke Business Units"/>
      <sheetName val="Customer Strategy"/>
      <sheetName val="Service Business"/>
      <sheetName val="Regional Clusters and Countries"/>
      <sheetName val="Schalke Regions"/>
      <sheetName val="Schalke Five Countries"/>
      <sheetName val="R&amp;D and Innovation Projects"/>
      <sheetName val="SMART Initiative"/>
      <sheetName val="Supply Chain Mgmt."/>
      <sheetName val="Global Workforce Structure"/>
      <sheetName val="Overview Clusters"/>
      <sheetName val="Overview Emerging Markets"/>
      <sheetName val="R&amp;D Resources"/>
      <sheetName val="Profit Pool Analysis BU D"/>
      <sheetName val="Financials of Division"/>
      <sheetName val="Financials of BUs"/>
      <sheetName val="Competitors"/>
      <sheetName val="tbl_Tpl"/>
      <sheetName val="tbl_Lists"/>
      <sheetName val="tbl_Competitors"/>
      <sheetName val="BS"/>
      <sheetName val="HC"/>
      <sheetName val="Assumptions"/>
      <sheetName val="PL"/>
      <sheetName val="Headcount"/>
      <sheetName val="BBS"/>
      <sheetName val="BPL"/>
      <sheetName val="Index"/>
      <sheetName val="Trial balance"/>
      <sheetName val="JE"/>
      <sheetName val="Sheet1"/>
      <sheetName val="Input-Box SR2011"/>
      <sheetName val="Variables"/>
      <sheetName val="fx rates"/>
      <sheetName val="Tax Return TU planning FY10"/>
      <sheetName val="data elements"/>
      <sheetName val="C1-Deferred"/>
      <sheetName val="general ledger"/>
      <sheetName val="BSMONTH"/>
      <sheetName val="Business_Portfolio"/>
      <sheetName val="Profit_Pool_Analysis_BU_A"/>
      <sheetName val="Profit_Pool_Analysis_BU_B"/>
      <sheetName val="Profit_Pool_Analysis_BU_C"/>
      <sheetName val="Environmental_Portfolio"/>
      <sheetName val="Schalke_Business_Units"/>
      <sheetName val="Customer_Strategy"/>
      <sheetName val="Service_Business"/>
      <sheetName val="Regional_Clusters_and_Countries"/>
      <sheetName val="Schalke_Regions"/>
      <sheetName val="Schalke_Five_Countries"/>
      <sheetName val="R&amp;D_and_Innovation_Projects"/>
      <sheetName val="SMART_Initiative"/>
      <sheetName val="Supply_Chain_Mgmt_"/>
      <sheetName val="Global_Workforce_Structure"/>
      <sheetName val="Overview_Clusters"/>
      <sheetName val="Overview_Emerging_Markets"/>
      <sheetName val="R&amp;D_Resources"/>
      <sheetName val="Profit_Pool_Analysis_BU_D"/>
      <sheetName val="Financials_of_Division"/>
      <sheetName val="Financials_of_BUs"/>
    </sheetNames>
    <sheetDataSet>
      <sheetData sheetId="0" refreshError="1">
        <row r="14">
          <cell r="C14">
            <v>2011</v>
          </cell>
        </row>
        <row r="33">
          <cell r="C33" t="str">
            <v>Business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uration"/>
      <sheetName val="Introduction"/>
      <sheetName val="Navigator"/>
      <sheetName val="Business Portfolio"/>
      <sheetName val="Profit Pool Analysis BU A"/>
      <sheetName val="Profit Pool Analysis BU B"/>
      <sheetName val="Profit Pool Analysis BU C"/>
      <sheetName val="Environmental Portfolio"/>
      <sheetName val="Schalke Business Units"/>
      <sheetName val="Customer Strategy"/>
      <sheetName val="Service Business"/>
      <sheetName val="Regional Clusters and Countries"/>
      <sheetName val="Schalke Regions"/>
      <sheetName val="Schalke Five Countries"/>
      <sheetName val="R&amp;D and Innovation Projects"/>
      <sheetName val="SMART Initiative"/>
      <sheetName val="Supply Chain Mgmt."/>
      <sheetName val="Global Workforce Structure"/>
      <sheetName val="Overview Clusters"/>
      <sheetName val="Overview Emerging Markets"/>
      <sheetName val="R&amp;D Resources"/>
      <sheetName val="Profit Pool Analysis BU D"/>
      <sheetName val="Financials of Division"/>
      <sheetName val="Financials of BUs"/>
      <sheetName val="tbl_Lists"/>
      <sheetName val="tbl_Competitors"/>
      <sheetName val="tbl_Config"/>
      <sheetName val="H"/>
      <sheetName val="Q199-Q200"/>
      <sheetName val="Input-Box SR2010"/>
      <sheetName val="Business_Portfolio"/>
      <sheetName val="Profit_Pool_Analysis_BU_A"/>
      <sheetName val="Profit_Pool_Analysis_BU_B"/>
      <sheetName val="Profit_Pool_Analysis_BU_C"/>
      <sheetName val="Environmental_Portfolio"/>
      <sheetName val="Schalke_Business_Units"/>
      <sheetName val="Customer_Strategy"/>
      <sheetName val="Service_Business"/>
      <sheetName val="Regional_Clusters_and_Countries"/>
      <sheetName val="Schalke_Regions"/>
      <sheetName val="Schalke_Five_Countries"/>
      <sheetName val="R&amp;D_and_Innovation_Projects"/>
      <sheetName val="SMART_Initiative"/>
      <sheetName val="Supply_Chain_Mgmt_"/>
      <sheetName val="Global_Workforce_Structure"/>
      <sheetName val="Overview_Clusters"/>
      <sheetName val="Overview_Emerging_Markets"/>
      <sheetName val="R&amp;D_Resources"/>
      <sheetName val="Profit_Pool_Analysis_BU_D"/>
      <sheetName val="Financials_of_Division"/>
      <sheetName val="Financials_of_BUs"/>
    </sheetNames>
    <sheetDataSet>
      <sheetData sheetId="0" refreshError="1">
        <row r="30">
          <cell r="D30">
            <v>1</v>
          </cell>
        </row>
      </sheetData>
      <sheetData sheetId="1"/>
      <sheetData sheetId="2">
        <row r="30">
          <cell r="D30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 price data"/>
      <sheetName val="Rhoen"/>
      <sheetName val="Output"/>
      <sheetName val="Shareholders"/>
      <sheetName val="Breakdown by beds"/>
      <sheetName val="Turnover by end market"/>
      <sheetName val="Turnover by region"/>
      <sheetName val="Share price graph"/>
      <sheetName val="Main (OLD)"/>
      <sheetName val="Revenue main"/>
      <sheetName val="Covenants"/>
      <sheetName val="Hiring"/>
      <sheetName val="Top Line breakdown"/>
      <sheetName val="Investor slide"/>
      <sheetName val="Board slide"/>
      <sheetName val="Ops On slide"/>
      <sheetName val="Ops personnel"/>
      <sheetName val="Deferred revenue (fee) "/>
      <sheetName val="Deferred revenue (profit share)"/>
      <sheetName val="Broker commission prepaid"/>
      <sheetName val="BS"/>
      <sheetName val="Basic data"/>
      <sheetName val="Assumptions"/>
      <sheetName val="Configuration"/>
      <sheetName val="General Information"/>
      <sheetName val="tbl_Config"/>
      <sheetName val="general ledg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JE"/>
      <sheetName val="summary"/>
      <sheetName val="P&amp;L"/>
      <sheetName val="Sheet1"/>
      <sheetName val="summary including 17.75M$"/>
      <sheetName val="Cash waterfall 2008"/>
      <sheetName val="BS"/>
      <sheetName val="CF"/>
      <sheetName val="Data"/>
      <sheetName val="general ledger"/>
      <sheetName val="BP&amp;L"/>
      <sheetName val="BBS"/>
      <sheetName val="Cash waterfall"/>
      <sheetName val="Expenses waterfall"/>
      <sheetName val="BCF"/>
    </sheetNames>
    <sheetDataSet>
      <sheetData sheetId="0">
        <row r="3">
          <cell r="A3" t="str">
            <v xml:space="preserve">Incomes - </v>
          </cell>
        </row>
        <row r="4">
          <cell r="A4" t="e">
            <v>#REF!</v>
          </cell>
        </row>
        <row r="5">
          <cell r="A5" t="e">
            <v>#REF!</v>
          </cell>
        </row>
        <row r="6">
          <cell r="A6" t="e">
            <v>#REF!</v>
          </cell>
        </row>
        <row r="7">
          <cell r="A7">
            <v>0</v>
          </cell>
        </row>
        <row r="8">
          <cell r="A8">
            <v>0</v>
          </cell>
        </row>
        <row r="9">
          <cell r="A9" t="str">
            <v>R&amp;D</v>
          </cell>
        </row>
        <row r="10">
          <cell r="A10" t="str">
            <v>Research and Development - Salaries and social benefits</v>
          </cell>
        </row>
        <row r="11">
          <cell r="A11" t="str">
            <v>Research and Development - Employee recruitment</v>
          </cell>
        </row>
        <row r="12">
          <cell r="A12" t="str">
            <v>Research and Development - RF Tos</v>
          </cell>
        </row>
        <row r="13">
          <cell r="A13" t="str">
            <v>Research and Development - Digital Tos</v>
          </cell>
        </row>
        <row r="14">
          <cell r="A14" t="str">
            <v>Research and Development - Packaging</v>
          </cell>
        </row>
        <row r="15">
          <cell r="A15" t="str">
            <v>Research and Development - Long term contract:</v>
          </cell>
        </row>
        <row r="16">
          <cell r="A16" t="str">
            <v>Research and Development - Cadence Tools</v>
          </cell>
        </row>
        <row r="17">
          <cell r="A17" t="str">
            <v>Research and Development - Synopsys Tools</v>
          </cell>
        </row>
        <row r="18">
          <cell r="A18" t="str">
            <v>Research and Development - Gen 1 Design Services</v>
          </cell>
        </row>
        <row r="19">
          <cell r="A19" t="str">
            <v>Research and Development - IP Licensing</v>
          </cell>
        </row>
        <row r="20">
          <cell r="A20" t="str">
            <v>Research and Development - Materials</v>
          </cell>
        </row>
        <row r="21">
          <cell r="A21" t="str">
            <v>Research and Development - Radio Design Outsource</v>
          </cell>
        </row>
        <row r="22">
          <cell r="A22" t="str">
            <v>Research and Development - Analog  Design Outsource</v>
          </cell>
        </row>
        <row r="23">
          <cell r="A23" t="str">
            <v>Research and Development - Contractors</v>
          </cell>
        </row>
        <row r="24">
          <cell r="A24" t="str">
            <v>Research and Development - Testing infastructure</v>
          </cell>
        </row>
        <row r="25">
          <cell r="A25" t="str">
            <v>Research and Development - PoC/Hardware</v>
          </cell>
        </row>
        <row r="26">
          <cell r="A26" t="str">
            <v>Research and Development - Lab Rental</v>
          </cell>
        </row>
        <row r="27">
          <cell r="A27" t="str">
            <v>Research and Development - Certifications</v>
          </cell>
        </row>
        <row r="28">
          <cell r="A28" t="str">
            <v>Research and Development - Software Rental</v>
          </cell>
        </row>
        <row r="29">
          <cell r="A29" t="str">
            <v>Research and Development - Patent and TM</v>
          </cell>
        </row>
        <row r="30">
          <cell r="A30" t="str">
            <v>Research and Development - Training &amp; Literature</v>
          </cell>
        </row>
        <row r="31">
          <cell r="A31" t="str">
            <v>Research and Development - Total cost of travel abroad</v>
          </cell>
        </row>
        <row r="32">
          <cell r="A32" t="str">
            <v>Research and Development - food</v>
          </cell>
        </row>
        <row r="33">
          <cell r="A33" t="str">
            <v>Research and Development - Contingency (% of salaries+fixed exp.)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0</v>
          </cell>
        </row>
        <row r="39">
          <cell r="A39">
            <v>0</v>
          </cell>
        </row>
        <row r="40">
          <cell r="A40" t="str">
            <v xml:space="preserve">Sales &amp; Marketing  </v>
          </cell>
        </row>
        <row r="41">
          <cell r="A41" t="str">
            <v>Sales &amp; Marketing - Salaries and social benefits</v>
          </cell>
        </row>
        <row r="42">
          <cell r="A42" t="str">
            <v>Sales &amp; Marketing - Recruitment</v>
          </cell>
        </row>
        <row r="43">
          <cell r="A43" t="str">
            <v>Sales &amp; Marketing - Relocation</v>
          </cell>
        </row>
        <row r="44">
          <cell r="A44" t="str">
            <v>Sales &amp; Marketing - US office costs:</v>
          </cell>
        </row>
        <row r="45">
          <cell r="A45" t="str">
            <v>Sales &amp; Marketing - Allocation of expenses to Operation</v>
          </cell>
        </row>
        <row r="46">
          <cell r="A46" t="str">
            <v>Sales &amp; Marketing - Allocation of expenses to Sales</v>
          </cell>
        </row>
        <row r="47">
          <cell r="A47" t="str">
            <v>Sales &amp; Marketing - Communication</v>
          </cell>
        </row>
        <row r="48">
          <cell r="A48" t="str">
            <v>Sales &amp; Marketing - Tradeshows/events</v>
          </cell>
        </row>
        <row r="49">
          <cell r="A49" t="str">
            <v>Sales &amp; Marketing - Accounting and payroll services</v>
          </cell>
        </row>
        <row r="50">
          <cell r="A50" t="str">
            <v>Sales &amp; Marketing - Tax report</v>
          </cell>
        </row>
        <row r="51">
          <cell r="A51" t="str">
            <v>Sales &amp; Marketing - Total cost of travel abroad</v>
          </cell>
        </row>
        <row r="52">
          <cell r="A52" t="str">
            <v>Sales &amp; Marketing - Contingency (% of salaries+fixed exp.)</v>
          </cell>
        </row>
        <row r="53">
          <cell r="A53">
            <v>0</v>
          </cell>
        </row>
        <row r="54">
          <cell r="A54" t="str">
            <v>G&amp;A</v>
          </cell>
        </row>
        <row r="55">
          <cell r="A55" t="str">
            <v>General &amp; Administration - Salaries and social benefits</v>
          </cell>
        </row>
        <row r="56">
          <cell r="A56" t="str">
            <v>General &amp; Administration - Office occupancy - total</v>
          </cell>
        </row>
        <row r="57">
          <cell r="A57" t="str">
            <v>General &amp; Administration - Total - office maintenance</v>
          </cell>
        </row>
        <row r="58">
          <cell r="A58" t="str">
            <v>General &amp; Administration - Phones &amp; Internet</v>
          </cell>
        </row>
        <row r="59">
          <cell r="A59" t="str">
            <v>General &amp; Administration - Total cost of travel abroad</v>
          </cell>
        </row>
        <row r="60">
          <cell r="A60" t="str">
            <v>General &amp; Administration - Relocation expenses</v>
          </cell>
        </row>
        <row r="61">
          <cell r="A61" t="str">
            <v>General &amp; Administration - Total - insurance</v>
          </cell>
        </row>
        <row r="62">
          <cell r="A62" t="str">
            <v>General &amp; Administration - Total for accounting services</v>
          </cell>
        </row>
        <row r="63">
          <cell r="A63" t="str">
            <v>General &amp; Administration - Legal and profesional</v>
          </cell>
        </row>
        <row r="64">
          <cell r="A64" t="str">
            <v>General &amp; Administration - IT</v>
          </cell>
        </row>
        <row r="65">
          <cell r="A65" t="str">
            <v>General &amp; Administration - other expenses</v>
          </cell>
        </row>
        <row r="66">
          <cell r="A66" t="str">
            <v>General &amp; Administration - Contingency (% of salaries+fixed exp.)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 t="str">
            <v>Non cash expenses</v>
          </cell>
        </row>
        <row r="70">
          <cell r="A70" t="str">
            <v>Non cash expenses. - Depreciation of fixed assets</v>
          </cell>
        </row>
        <row r="71">
          <cell r="A71" t="str">
            <v>Non cash expenses. - Chief sciense expected funding</v>
          </cell>
        </row>
        <row r="72">
          <cell r="A72" t="str">
            <v>Non cash expenses. - Net interest income (expense)</v>
          </cell>
        </row>
        <row r="73">
          <cell r="A73" t="str">
            <v>Non cash expenses. - Interest on long term loan</v>
          </cell>
        </row>
        <row r="74">
          <cell r="A74" t="str">
            <v>Non cash expenses. - Taxation provision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 t="str">
            <v>Current Assets</v>
          </cell>
        </row>
        <row r="78">
          <cell r="A78" t="str">
            <v>Current Assets - Cash &amp; cash equivalents ISRAEL</v>
          </cell>
        </row>
        <row r="79">
          <cell r="A79" t="str">
            <v xml:space="preserve">Current Assets - Cash &amp; cash equivalents US </v>
          </cell>
        </row>
        <row r="80">
          <cell r="A80" t="str">
            <v>Current Assets - Accounts receivable</v>
          </cell>
        </row>
        <row r="81">
          <cell r="A81" t="str">
            <v xml:space="preserve">Current Assets - Prepaid expenses </v>
          </cell>
        </row>
        <row r="82">
          <cell r="A82" t="str">
            <v>Current Assets - Other current assets</v>
          </cell>
        </row>
        <row r="83">
          <cell r="A83">
            <v>0</v>
          </cell>
        </row>
        <row r="84">
          <cell r="A84" t="str">
            <v>Property and Equipments</v>
          </cell>
        </row>
        <row r="85">
          <cell r="A85" t="str">
            <v>Property and Equipments - Computer equipment &amp; software</v>
          </cell>
        </row>
        <row r="86">
          <cell r="A86" t="str">
            <v>Property and Equipments - Office furniture and equipment</v>
          </cell>
        </row>
        <row r="87">
          <cell r="A87" t="str">
            <v>Property and Equipments - Hardware</v>
          </cell>
        </row>
        <row r="88">
          <cell r="A88" t="str">
            <v>Property and Equipments - Less accumulated depreciation</v>
          </cell>
        </row>
        <row r="89">
          <cell r="A89">
            <v>0</v>
          </cell>
        </row>
        <row r="90">
          <cell r="A90" t="str">
            <v>Intangibles</v>
          </cell>
        </row>
        <row r="91">
          <cell r="A91" t="str">
            <v>Intangibles - Inventory</v>
          </cell>
        </row>
        <row r="92">
          <cell r="A92" t="str">
            <v>Intangibles - Less accumulated amortization</v>
          </cell>
        </row>
        <row r="93">
          <cell r="A93">
            <v>0</v>
          </cell>
        </row>
        <row r="94">
          <cell r="A94" t="str">
            <v>Other Long term Assets</v>
          </cell>
        </row>
        <row r="95">
          <cell r="A95" t="str">
            <v>Other Long term Assets - Long term prepayments</v>
          </cell>
        </row>
        <row r="96">
          <cell r="A96" t="str">
            <v>Other Long term Assets - Other long term assets</v>
          </cell>
        </row>
        <row r="97">
          <cell r="A97">
            <v>0</v>
          </cell>
        </row>
        <row r="98">
          <cell r="A98" t="str">
            <v>Current Liabilities</v>
          </cell>
        </row>
        <row r="99">
          <cell r="A99" t="str">
            <v>Current Liabilities - Bank overdraft and short term loans</v>
          </cell>
        </row>
        <row r="100">
          <cell r="A100" t="str">
            <v>Current Liabilities - Other short term loans</v>
          </cell>
        </row>
        <row r="101">
          <cell r="A101" t="str">
            <v>Current Liabilities - Accounts payable</v>
          </cell>
        </row>
        <row r="102">
          <cell r="A102" t="str">
            <v>Current Liabilities - Accrued expenses</v>
          </cell>
        </row>
        <row r="103">
          <cell r="A103" t="str">
            <v>Current Liabilities - Employee payables</v>
          </cell>
        </row>
        <row r="104">
          <cell r="A104" t="str">
            <v>Current Liabilities - Employee institution</v>
          </cell>
        </row>
        <row r="105">
          <cell r="A105" t="str">
            <v>Current Liabilities - Short term provisions - holiday accrual</v>
          </cell>
        </row>
        <row r="106">
          <cell r="A106" t="str">
            <v>Current Liabilities - Cadence/Synopsys</v>
          </cell>
        </row>
        <row r="107">
          <cell r="A107" t="str">
            <v>Current Liabilities - Others</v>
          </cell>
        </row>
        <row r="108">
          <cell r="A108">
            <v>0</v>
          </cell>
        </row>
        <row r="109">
          <cell r="A109" t="str">
            <v>Long term liabilities</v>
          </cell>
        </row>
        <row r="110">
          <cell r="A110" t="str">
            <v>Long term liabilities - Long term loans</v>
          </cell>
        </row>
        <row r="111">
          <cell r="A111" t="str">
            <v>Long term liabilities - Long term provisions</v>
          </cell>
        </row>
        <row r="112">
          <cell r="A112" t="str">
            <v>Long term liabilities - Other long term liabilities</v>
          </cell>
        </row>
        <row r="113">
          <cell r="A113">
            <v>0</v>
          </cell>
        </row>
        <row r="114">
          <cell r="A114" t="str">
            <v>Shareholders equity</v>
          </cell>
        </row>
        <row r="115">
          <cell r="A115" t="str">
            <v>Shareholders equity - Preferred &amp; Common Stock</v>
          </cell>
        </row>
        <row r="116">
          <cell r="A116" t="str">
            <v>Shareholders equity - Additional investment</v>
          </cell>
        </row>
        <row r="117">
          <cell r="A117" t="str">
            <v>Shareholders equity - Fair value of Leader Warrants</v>
          </cell>
        </row>
        <row r="118">
          <cell r="A118" t="str">
            <v xml:space="preserve">Shareholders equity - FAS123R </v>
          </cell>
        </row>
        <row r="119">
          <cell r="A119" t="str">
            <v>Shareholders equity -    תקבולים ע"ח Warrant של Leader</v>
          </cell>
        </row>
        <row r="120">
          <cell r="A120" t="str">
            <v>Shareholders equity - Accumulated deficit</v>
          </cell>
        </row>
        <row r="121">
          <cell r="A121" t="str">
            <v>Shareholders equity - Profit (loss) - this year</v>
          </cell>
        </row>
        <row r="122">
          <cell r="A122">
            <v>0</v>
          </cell>
        </row>
        <row r="123">
          <cell r="A1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fmx"/>
      <sheetName val="קופולק"/>
      <sheetName val="index"/>
      <sheetName val="shar"/>
      <sheetName val="ind_kofimx"/>
      <sheetName val="מחלקה"/>
      <sheetName val="גיליון2"/>
      <sheetName val="גיליון3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Budget Overview"/>
      <sheetName val="Actual Overview"/>
      <sheetName val="Actual MoM"/>
      <sheetName val="Balance Sheet"/>
      <sheetName val="Cash Flow"/>
      <sheetName val="Act vs. Bdg - QTD"/>
      <sheetName val="Act vs. Bdg - Monthly"/>
      <sheetName val="Act vs. Bdg - Exp Types"/>
      <sheetName val="P&amp;L DB"/>
      <sheetName val="GL DB"/>
      <sheetName val="Cards Mapping"/>
      <sheetName val="GL Accounts"/>
      <sheetName val="Budget_P&amp;L_DB"/>
      <sheetName val="Budget P&amp;L Data"/>
      <sheetName val="RTB"/>
      <sheetName val="Summary"/>
      <sheetName val="Headcount"/>
    </sheetNames>
    <sheetDataSet>
      <sheetData sheetId="0">
        <row r="5">
          <cell r="B5" t="str">
            <v>Monthly Summary Report</v>
          </cell>
        </row>
      </sheetData>
      <sheetData sheetId="1" refreshError="1"/>
      <sheetData sheetId="2" refreshError="1"/>
      <sheetData sheetId="3"/>
      <sheetData sheetId="4" refreshError="1"/>
      <sheetData sheetId="5">
        <row r="51">
          <cell r="D51">
            <v>0</v>
          </cell>
        </row>
      </sheetData>
      <sheetData sheetId="6" refreshError="1"/>
      <sheetData sheetId="7" refreshError="1"/>
      <sheetData sheetId="8" refreshError="1"/>
      <sheetData sheetId="9">
        <row r="2">
          <cell r="B2" t="str">
            <v>P&amp;L data</v>
          </cell>
        </row>
        <row r="4">
          <cell r="B4" t="str">
            <v>db_row#</v>
          </cell>
          <cell r="C4" t="str">
            <v>Data Type</v>
          </cell>
          <cell r="D4" t="str">
            <v>IS Type</v>
          </cell>
          <cell r="E4" t="str">
            <v>Include - main</v>
          </cell>
          <cell r="F4" t="str">
            <v>Include - monthly</v>
          </cell>
          <cell r="G4" t="str">
            <v>P&amp;L Level 1</v>
          </cell>
          <cell r="H4" t="str">
            <v>P&amp;L Level 2</v>
          </cell>
          <cell r="I4" t="str">
            <v>P&amp;L Level 3</v>
          </cell>
          <cell r="J4" t="str">
            <v>Expense Group</v>
          </cell>
          <cell r="K4" t="str">
            <v>Expense Type</v>
          </cell>
          <cell r="L4" t="str">
            <v>P&amp;L Area</v>
          </cell>
          <cell r="M4" t="str">
            <v>P&amp;L Group</v>
          </cell>
          <cell r="N4" t="str">
            <v>GL Account Name</v>
          </cell>
          <cell r="O4" t="str">
            <v>Card Number</v>
          </cell>
          <cell r="P4" t="str">
            <v>Card Name</v>
          </cell>
          <cell r="Q4" t="str">
            <v>Sign</v>
          </cell>
          <cell r="R4" t="str">
            <v>Year</v>
          </cell>
          <cell r="S4" t="str">
            <v>Quarter</v>
          </cell>
          <cell r="T4" t="str">
            <v>Month</v>
          </cell>
          <cell r="U4" t="str">
            <v>Amount</v>
          </cell>
          <cell r="V4" t="str">
            <v>Value</v>
          </cell>
          <cell r="W4" t="str">
            <v>Budget Value</v>
          </cell>
          <cell r="X4" t="str">
            <v>Actual Value</v>
          </cell>
        </row>
        <row r="5">
          <cell r="B5">
            <v>5</v>
          </cell>
        </row>
        <row r="6">
          <cell r="B6">
            <v>6</v>
          </cell>
        </row>
        <row r="7">
          <cell r="B7">
            <v>7</v>
          </cell>
        </row>
        <row r="8">
          <cell r="B8">
            <v>8</v>
          </cell>
        </row>
        <row r="9">
          <cell r="B9">
            <v>9</v>
          </cell>
        </row>
        <row r="10">
          <cell r="B10">
            <v>10</v>
          </cell>
        </row>
        <row r="11">
          <cell r="B11">
            <v>11</v>
          </cell>
        </row>
        <row r="12">
          <cell r="B12">
            <v>12</v>
          </cell>
        </row>
        <row r="13">
          <cell r="B13">
            <v>13</v>
          </cell>
        </row>
        <row r="14">
          <cell r="B14">
            <v>14</v>
          </cell>
        </row>
        <row r="15">
          <cell r="B15">
            <v>15</v>
          </cell>
        </row>
        <row r="16">
          <cell r="B16">
            <v>16</v>
          </cell>
        </row>
        <row r="17">
          <cell r="B17">
            <v>17</v>
          </cell>
        </row>
        <row r="18">
          <cell r="B18">
            <v>18</v>
          </cell>
        </row>
        <row r="19">
          <cell r="B19">
            <v>19</v>
          </cell>
        </row>
        <row r="20">
          <cell r="B20">
            <v>20</v>
          </cell>
        </row>
        <row r="21">
          <cell r="B21">
            <v>21</v>
          </cell>
        </row>
        <row r="22">
          <cell r="B22">
            <v>22</v>
          </cell>
        </row>
        <row r="23">
          <cell r="B23">
            <v>23</v>
          </cell>
        </row>
        <row r="24">
          <cell r="B24">
            <v>24</v>
          </cell>
        </row>
        <row r="25">
          <cell r="B25">
            <v>25</v>
          </cell>
        </row>
        <row r="26">
          <cell r="B26">
            <v>26</v>
          </cell>
        </row>
        <row r="27">
          <cell r="B27">
            <v>27</v>
          </cell>
        </row>
        <row r="28">
          <cell r="B28">
            <v>28</v>
          </cell>
        </row>
        <row r="29">
          <cell r="B29">
            <v>29</v>
          </cell>
        </row>
        <row r="30">
          <cell r="B30">
            <v>30</v>
          </cell>
        </row>
        <row r="31">
          <cell r="B31">
            <v>31</v>
          </cell>
        </row>
        <row r="32">
          <cell r="B32">
            <v>32</v>
          </cell>
        </row>
        <row r="33">
          <cell r="B33">
            <v>33</v>
          </cell>
        </row>
        <row r="34">
          <cell r="B34">
            <v>34</v>
          </cell>
        </row>
        <row r="35">
          <cell r="B35">
            <v>35</v>
          </cell>
        </row>
        <row r="36">
          <cell r="B36">
            <v>36</v>
          </cell>
        </row>
        <row r="37">
          <cell r="B37">
            <v>37</v>
          </cell>
        </row>
        <row r="38">
          <cell r="B38">
            <v>38</v>
          </cell>
        </row>
        <row r="39">
          <cell r="B39">
            <v>39</v>
          </cell>
        </row>
        <row r="40">
          <cell r="B40">
            <v>40</v>
          </cell>
        </row>
        <row r="41">
          <cell r="B41">
            <v>41</v>
          </cell>
        </row>
        <row r="42">
          <cell r="B42">
            <v>42</v>
          </cell>
        </row>
        <row r="43">
          <cell r="B43">
            <v>43</v>
          </cell>
        </row>
        <row r="44">
          <cell r="B44">
            <v>44</v>
          </cell>
        </row>
        <row r="45">
          <cell r="B45">
            <v>45</v>
          </cell>
        </row>
        <row r="46">
          <cell r="B46">
            <v>46</v>
          </cell>
        </row>
        <row r="47">
          <cell r="B47">
            <v>47</v>
          </cell>
        </row>
        <row r="48">
          <cell r="B48">
            <v>48</v>
          </cell>
        </row>
        <row r="49">
          <cell r="B49">
            <v>49</v>
          </cell>
        </row>
        <row r="50">
          <cell r="B50">
            <v>50</v>
          </cell>
        </row>
        <row r="51">
          <cell r="B51">
            <v>51</v>
          </cell>
        </row>
        <row r="52">
          <cell r="B52">
            <v>52</v>
          </cell>
        </row>
        <row r="53">
          <cell r="B53">
            <v>53</v>
          </cell>
        </row>
        <row r="54">
          <cell r="B54">
            <v>54</v>
          </cell>
        </row>
        <row r="55">
          <cell r="B55">
            <v>55</v>
          </cell>
        </row>
        <row r="56">
          <cell r="B56">
            <v>56</v>
          </cell>
        </row>
        <row r="57">
          <cell r="B57">
            <v>57</v>
          </cell>
        </row>
        <row r="58">
          <cell r="B58">
            <v>58</v>
          </cell>
        </row>
        <row r="59">
          <cell r="B59">
            <v>59</v>
          </cell>
        </row>
        <row r="60">
          <cell r="B60">
            <v>60</v>
          </cell>
        </row>
        <row r="61">
          <cell r="B61">
            <v>61</v>
          </cell>
        </row>
        <row r="62">
          <cell r="B62">
            <v>62</v>
          </cell>
        </row>
        <row r="63">
          <cell r="B63">
            <v>63</v>
          </cell>
        </row>
        <row r="64">
          <cell r="B64">
            <v>64</v>
          </cell>
        </row>
        <row r="65">
          <cell r="B65">
            <v>65</v>
          </cell>
        </row>
        <row r="66">
          <cell r="B66">
            <v>66</v>
          </cell>
        </row>
        <row r="67">
          <cell r="B67">
            <v>67</v>
          </cell>
        </row>
        <row r="68">
          <cell r="B68">
            <v>68</v>
          </cell>
        </row>
        <row r="69">
          <cell r="B69">
            <v>69</v>
          </cell>
        </row>
        <row r="70">
          <cell r="B70">
            <v>70</v>
          </cell>
        </row>
        <row r="71">
          <cell r="B71">
            <v>71</v>
          </cell>
        </row>
        <row r="72">
          <cell r="B72">
            <v>72</v>
          </cell>
        </row>
        <row r="73">
          <cell r="B73">
            <v>73</v>
          </cell>
        </row>
        <row r="74">
          <cell r="B74">
            <v>74</v>
          </cell>
        </row>
        <row r="75">
          <cell r="B75">
            <v>75</v>
          </cell>
        </row>
        <row r="76">
          <cell r="B76">
            <v>76</v>
          </cell>
        </row>
        <row r="77">
          <cell r="B77">
            <v>77</v>
          </cell>
        </row>
        <row r="78">
          <cell r="B78">
            <v>78</v>
          </cell>
        </row>
        <row r="79">
          <cell r="B79">
            <v>79</v>
          </cell>
        </row>
        <row r="80">
          <cell r="B80">
            <v>80</v>
          </cell>
        </row>
        <row r="81">
          <cell r="B81">
            <v>81</v>
          </cell>
        </row>
        <row r="82">
          <cell r="B82">
            <v>82</v>
          </cell>
        </row>
        <row r="83">
          <cell r="B83">
            <v>83</v>
          </cell>
        </row>
        <row r="84">
          <cell r="B84">
            <v>84</v>
          </cell>
        </row>
        <row r="85">
          <cell r="B85">
            <v>85</v>
          </cell>
        </row>
        <row r="86">
          <cell r="B86">
            <v>86</v>
          </cell>
        </row>
        <row r="87">
          <cell r="B87">
            <v>87</v>
          </cell>
        </row>
        <row r="88">
          <cell r="B88">
            <v>88</v>
          </cell>
        </row>
        <row r="89">
          <cell r="B89">
            <v>89</v>
          </cell>
        </row>
        <row r="90">
          <cell r="B90">
            <v>90</v>
          </cell>
        </row>
        <row r="91">
          <cell r="B91">
            <v>91</v>
          </cell>
        </row>
        <row r="92">
          <cell r="B92">
            <v>92</v>
          </cell>
        </row>
        <row r="93">
          <cell r="B93">
            <v>93</v>
          </cell>
        </row>
        <row r="94">
          <cell r="B94">
            <v>94</v>
          </cell>
        </row>
        <row r="95">
          <cell r="B95">
            <v>95</v>
          </cell>
        </row>
        <row r="96">
          <cell r="B96">
            <v>96</v>
          </cell>
        </row>
        <row r="97">
          <cell r="B97">
            <v>97</v>
          </cell>
        </row>
        <row r="98">
          <cell r="B98">
            <v>98</v>
          </cell>
        </row>
        <row r="99">
          <cell r="B99">
            <v>99</v>
          </cell>
        </row>
        <row r="100">
          <cell r="B100">
            <v>100</v>
          </cell>
        </row>
        <row r="101">
          <cell r="B101">
            <v>101</v>
          </cell>
        </row>
        <row r="102">
          <cell r="B102">
            <v>102</v>
          </cell>
        </row>
        <row r="103">
          <cell r="B103">
            <v>103</v>
          </cell>
        </row>
        <row r="104">
          <cell r="B104">
            <v>104</v>
          </cell>
        </row>
        <row r="105">
          <cell r="B105">
            <v>105</v>
          </cell>
        </row>
        <row r="106">
          <cell r="B106">
            <v>106</v>
          </cell>
        </row>
        <row r="107">
          <cell r="B107">
            <v>107</v>
          </cell>
        </row>
        <row r="108">
          <cell r="B108">
            <v>108</v>
          </cell>
        </row>
        <row r="109">
          <cell r="B109">
            <v>109</v>
          </cell>
        </row>
        <row r="110">
          <cell r="B110">
            <v>110</v>
          </cell>
        </row>
        <row r="111">
          <cell r="B111">
            <v>111</v>
          </cell>
        </row>
        <row r="112">
          <cell r="B112">
            <v>112</v>
          </cell>
        </row>
        <row r="113">
          <cell r="B113">
            <v>113</v>
          </cell>
        </row>
        <row r="114">
          <cell r="B114">
            <v>114</v>
          </cell>
        </row>
        <row r="115">
          <cell r="B115">
            <v>115</v>
          </cell>
        </row>
        <row r="116">
          <cell r="B116">
            <v>116</v>
          </cell>
        </row>
        <row r="117">
          <cell r="B117">
            <v>117</v>
          </cell>
        </row>
        <row r="118">
          <cell r="B118">
            <v>118</v>
          </cell>
        </row>
        <row r="119">
          <cell r="B119">
            <v>119</v>
          </cell>
        </row>
        <row r="120">
          <cell r="B120">
            <v>120</v>
          </cell>
        </row>
        <row r="121">
          <cell r="B121">
            <v>121</v>
          </cell>
        </row>
        <row r="122">
          <cell r="B122">
            <v>122</v>
          </cell>
        </row>
        <row r="123">
          <cell r="B123">
            <v>123</v>
          </cell>
        </row>
        <row r="124">
          <cell r="B124">
            <v>124</v>
          </cell>
        </row>
        <row r="125">
          <cell r="B125">
            <v>125</v>
          </cell>
        </row>
        <row r="126">
          <cell r="B126">
            <v>126</v>
          </cell>
        </row>
        <row r="127">
          <cell r="B127">
            <v>127</v>
          </cell>
        </row>
        <row r="128">
          <cell r="B128">
            <v>128</v>
          </cell>
        </row>
        <row r="129">
          <cell r="B129">
            <v>129</v>
          </cell>
        </row>
        <row r="130">
          <cell r="B130">
            <v>130</v>
          </cell>
        </row>
        <row r="131">
          <cell r="B131">
            <v>131</v>
          </cell>
        </row>
        <row r="132">
          <cell r="B132">
            <v>132</v>
          </cell>
        </row>
        <row r="133">
          <cell r="B133">
            <v>133</v>
          </cell>
        </row>
        <row r="134">
          <cell r="B134">
            <v>134</v>
          </cell>
        </row>
        <row r="135">
          <cell r="B135">
            <v>135</v>
          </cell>
        </row>
        <row r="136">
          <cell r="B136">
            <v>136</v>
          </cell>
        </row>
        <row r="137">
          <cell r="B137">
            <v>137</v>
          </cell>
        </row>
        <row r="138">
          <cell r="B138">
            <v>138</v>
          </cell>
        </row>
        <row r="139">
          <cell r="B139">
            <v>139</v>
          </cell>
        </row>
        <row r="140">
          <cell r="B140">
            <v>140</v>
          </cell>
        </row>
        <row r="141">
          <cell r="B141">
            <v>141</v>
          </cell>
        </row>
        <row r="142">
          <cell r="B142">
            <v>142</v>
          </cell>
        </row>
        <row r="143">
          <cell r="B143">
            <v>143</v>
          </cell>
        </row>
        <row r="144">
          <cell r="B144">
            <v>144</v>
          </cell>
        </row>
        <row r="145">
          <cell r="B145">
            <v>145</v>
          </cell>
        </row>
        <row r="146">
          <cell r="B146">
            <v>146</v>
          </cell>
        </row>
        <row r="147">
          <cell r="B147">
            <v>147</v>
          </cell>
        </row>
        <row r="148">
          <cell r="B148">
            <v>148</v>
          </cell>
        </row>
        <row r="149">
          <cell r="B149">
            <v>149</v>
          </cell>
        </row>
        <row r="150">
          <cell r="B150">
            <v>150</v>
          </cell>
        </row>
        <row r="151">
          <cell r="B151">
            <v>151</v>
          </cell>
        </row>
        <row r="152">
          <cell r="B152">
            <v>152</v>
          </cell>
        </row>
        <row r="153">
          <cell r="B153">
            <v>153</v>
          </cell>
        </row>
        <row r="154">
          <cell r="B154">
            <v>154</v>
          </cell>
        </row>
        <row r="155">
          <cell r="B155">
            <v>155</v>
          </cell>
        </row>
        <row r="156">
          <cell r="B156">
            <v>156</v>
          </cell>
        </row>
        <row r="157">
          <cell r="B157">
            <v>157</v>
          </cell>
        </row>
        <row r="158">
          <cell r="B158">
            <v>158</v>
          </cell>
        </row>
        <row r="159">
          <cell r="B159">
            <v>159</v>
          </cell>
        </row>
        <row r="160">
          <cell r="B160">
            <v>160</v>
          </cell>
        </row>
        <row r="161">
          <cell r="B161">
            <v>161</v>
          </cell>
        </row>
        <row r="162">
          <cell r="B162">
            <v>162</v>
          </cell>
        </row>
        <row r="163">
          <cell r="B163">
            <v>163</v>
          </cell>
        </row>
        <row r="164">
          <cell r="B164">
            <v>164</v>
          </cell>
        </row>
        <row r="165">
          <cell r="B165">
            <v>165</v>
          </cell>
        </row>
        <row r="166">
          <cell r="B166">
            <v>166</v>
          </cell>
        </row>
        <row r="167">
          <cell r="B167">
            <v>167</v>
          </cell>
        </row>
        <row r="168">
          <cell r="B168">
            <v>168</v>
          </cell>
        </row>
        <row r="169">
          <cell r="B169">
            <v>169</v>
          </cell>
        </row>
        <row r="170">
          <cell r="B170">
            <v>170</v>
          </cell>
        </row>
        <row r="171">
          <cell r="B171">
            <v>171</v>
          </cell>
        </row>
        <row r="172">
          <cell r="B172">
            <v>172</v>
          </cell>
        </row>
        <row r="173">
          <cell r="B173">
            <v>173</v>
          </cell>
        </row>
        <row r="174">
          <cell r="B174">
            <v>174</v>
          </cell>
        </row>
        <row r="175">
          <cell r="B175">
            <v>175</v>
          </cell>
        </row>
        <row r="176">
          <cell r="B176">
            <v>176</v>
          </cell>
        </row>
        <row r="177">
          <cell r="B177">
            <v>177</v>
          </cell>
        </row>
        <row r="178">
          <cell r="B178">
            <v>178</v>
          </cell>
        </row>
        <row r="179">
          <cell r="B179">
            <v>179</v>
          </cell>
        </row>
        <row r="180">
          <cell r="B180">
            <v>180</v>
          </cell>
        </row>
        <row r="181">
          <cell r="B181">
            <v>181</v>
          </cell>
        </row>
        <row r="182">
          <cell r="B182">
            <v>182</v>
          </cell>
        </row>
        <row r="183">
          <cell r="B183">
            <v>183</v>
          </cell>
        </row>
        <row r="184">
          <cell r="B184">
            <v>184</v>
          </cell>
        </row>
        <row r="185">
          <cell r="B185">
            <v>185</v>
          </cell>
        </row>
        <row r="186">
          <cell r="B186">
            <v>186</v>
          </cell>
        </row>
        <row r="187">
          <cell r="B187">
            <v>187</v>
          </cell>
        </row>
        <row r="188">
          <cell r="B188">
            <v>188</v>
          </cell>
        </row>
        <row r="189">
          <cell r="B189">
            <v>189</v>
          </cell>
        </row>
        <row r="190">
          <cell r="B190">
            <v>190</v>
          </cell>
        </row>
        <row r="191">
          <cell r="B191">
            <v>191</v>
          </cell>
        </row>
        <row r="192">
          <cell r="B192">
            <v>192</v>
          </cell>
        </row>
        <row r="193">
          <cell r="B193">
            <v>193</v>
          </cell>
        </row>
        <row r="194">
          <cell r="B194">
            <v>194</v>
          </cell>
        </row>
        <row r="195">
          <cell r="B195">
            <v>195</v>
          </cell>
        </row>
        <row r="196">
          <cell r="B196">
            <v>196</v>
          </cell>
        </row>
        <row r="197">
          <cell r="B197">
            <v>197</v>
          </cell>
        </row>
        <row r="198">
          <cell r="B198">
            <v>198</v>
          </cell>
        </row>
        <row r="199">
          <cell r="B199">
            <v>199</v>
          </cell>
        </row>
        <row r="200">
          <cell r="B200">
            <v>200</v>
          </cell>
        </row>
        <row r="201">
          <cell r="B201">
            <v>201</v>
          </cell>
        </row>
        <row r="202">
          <cell r="B202">
            <v>202</v>
          </cell>
        </row>
        <row r="203">
          <cell r="B203">
            <v>203</v>
          </cell>
        </row>
        <row r="204">
          <cell r="B204">
            <v>204</v>
          </cell>
        </row>
        <row r="205">
          <cell r="B205">
            <v>205</v>
          </cell>
        </row>
        <row r="206">
          <cell r="B206">
            <v>206</v>
          </cell>
        </row>
        <row r="207">
          <cell r="B207">
            <v>207</v>
          </cell>
        </row>
        <row r="208">
          <cell r="B208">
            <v>208</v>
          </cell>
        </row>
        <row r="209">
          <cell r="B209">
            <v>209</v>
          </cell>
        </row>
        <row r="210">
          <cell r="B210">
            <v>210</v>
          </cell>
        </row>
        <row r="211">
          <cell r="B211">
            <v>211</v>
          </cell>
        </row>
        <row r="212">
          <cell r="B212">
            <v>212</v>
          </cell>
        </row>
        <row r="213">
          <cell r="B213">
            <v>213</v>
          </cell>
        </row>
        <row r="214">
          <cell r="B214">
            <v>214</v>
          </cell>
        </row>
        <row r="215">
          <cell r="B215">
            <v>215</v>
          </cell>
        </row>
        <row r="216">
          <cell r="B216">
            <v>216</v>
          </cell>
        </row>
        <row r="217">
          <cell r="B217">
            <v>217</v>
          </cell>
        </row>
        <row r="218">
          <cell r="B218">
            <v>218</v>
          </cell>
        </row>
        <row r="219">
          <cell r="B219">
            <v>219</v>
          </cell>
        </row>
        <row r="220">
          <cell r="B220">
            <v>220</v>
          </cell>
        </row>
        <row r="221">
          <cell r="B221">
            <v>221</v>
          </cell>
        </row>
        <row r="222">
          <cell r="B222">
            <v>222</v>
          </cell>
        </row>
        <row r="223">
          <cell r="B223">
            <v>223</v>
          </cell>
        </row>
        <row r="224">
          <cell r="B224">
            <v>224</v>
          </cell>
        </row>
        <row r="225">
          <cell r="B225">
            <v>225</v>
          </cell>
        </row>
        <row r="226">
          <cell r="B226">
            <v>226</v>
          </cell>
        </row>
        <row r="227">
          <cell r="B227">
            <v>227</v>
          </cell>
        </row>
        <row r="228">
          <cell r="B228">
            <v>228</v>
          </cell>
        </row>
        <row r="229">
          <cell r="B229">
            <v>229</v>
          </cell>
        </row>
        <row r="230">
          <cell r="B230">
            <v>230</v>
          </cell>
        </row>
        <row r="231">
          <cell r="B231">
            <v>231</v>
          </cell>
        </row>
        <row r="232">
          <cell r="B232">
            <v>232</v>
          </cell>
        </row>
        <row r="233">
          <cell r="B233">
            <v>233</v>
          </cell>
        </row>
        <row r="234">
          <cell r="B234">
            <v>234</v>
          </cell>
        </row>
        <row r="235">
          <cell r="B235">
            <v>235</v>
          </cell>
        </row>
        <row r="236">
          <cell r="B236">
            <v>236</v>
          </cell>
        </row>
        <row r="237">
          <cell r="B237">
            <v>237</v>
          </cell>
        </row>
        <row r="238">
          <cell r="B238">
            <v>238</v>
          </cell>
        </row>
        <row r="239">
          <cell r="B239">
            <v>239</v>
          </cell>
        </row>
        <row r="240">
          <cell r="B240">
            <v>240</v>
          </cell>
        </row>
        <row r="241">
          <cell r="B241">
            <v>241</v>
          </cell>
        </row>
        <row r="242">
          <cell r="B242">
            <v>242</v>
          </cell>
        </row>
        <row r="243">
          <cell r="B243">
            <v>243</v>
          </cell>
        </row>
        <row r="244">
          <cell r="B244">
            <v>244</v>
          </cell>
        </row>
        <row r="245">
          <cell r="B245">
            <v>245</v>
          </cell>
        </row>
        <row r="246">
          <cell r="B246">
            <v>246</v>
          </cell>
        </row>
        <row r="247">
          <cell r="B247">
            <v>247</v>
          </cell>
        </row>
        <row r="248">
          <cell r="B248">
            <v>248</v>
          </cell>
        </row>
        <row r="249">
          <cell r="B249">
            <v>249</v>
          </cell>
        </row>
        <row r="250">
          <cell r="B250">
            <v>250</v>
          </cell>
        </row>
        <row r="251">
          <cell r="B251">
            <v>251</v>
          </cell>
        </row>
        <row r="252">
          <cell r="B252">
            <v>252</v>
          </cell>
        </row>
        <row r="253">
          <cell r="B253">
            <v>253</v>
          </cell>
        </row>
        <row r="254">
          <cell r="B254">
            <v>254</v>
          </cell>
        </row>
        <row r="255">
          <cell r="B255">
            <v>255</v>
          </cell>
        </row>
        <row r="256">
          <cell r="B256">
            <v>256</v>
          </cell>
        </row>
        <row r="257">
          <cell r="B257">
            <v>257</v>
          </cell>
        </row>
        <row r="258">
          <cell r="B258">
            <v>258</v>
          </cell>
        </row>
        <row r="259">
          <cell r="B259">
            <v>259</v>
          </cell>
        </row>
        <row r="260">
          <cell r="B260">
            <v>260</v>
          </cell>
        </row>
        <row r="261">
          <cell r="B261">
            <v>261</v>
          </cell>
        </row>
        <row r="262">
          <cell r="B262">
            <v>262</v>
          </cell>
        </row>
        <row r="263">
          <cell r="B263">
            <v>263</v>
          </cell>
        </row>
        <row r="264">
          <cell r="B264">
            <v>264</v>
          </cell>
        </row>
        <row r="265">
          <cell r="B265">
            <v>265</v>
          </cell>
        </row>
        <row r="266">
          <cell r="B266">
            <v>266</v>
          </cell>
        </row>
        <row r="267">
          <cell r="B267">
            <v>267</v>
          </cell>
        </row>
        <row r="268">
          <cell r="B268">
            <v>268</v>
          </cell>
        </row>
        <row r="269">
          <cell r="B269">
            <v>269</v>
          </cell>
        </row>
        <row r="270">
          <cell r="B270">
            <v>270</v>
          </cell>
        </row>
        <row r="271">
          <cell r="B271">
            <v>271</v>
          </cell>
        </row>
        <row r="272">
          <cell r="B272">
            <v>272</v>
          </cell>
        </row>
        <row r="273">
          <cell r="B273">
            <v>273</v>
          </cell>
        </row>
        <row r="274">
          <cell r="B274">
            <v>274</v>
          </cell>
        </row>
        <row r="275">
          <cell r="B275">
            <v>275</v>
          </cell>
        </row>
        <row r="276">
          <cell r="B276">
            <v>276</v>
          </cell>
        </row>
        <row r="277">
          <cell r="B277">
            <v>277</v>
          </cell>
        </row>
        <row r="278">
          <cell r="B278">
            <v>278</v>
          </cell>
        </row>
        <row r="279">
          <cell r="B279">
            <v>279</v>
          </cell>
        </row>
        <row r="280">
          <cell r="B280">
            <v>280</v>
          </cell>
        </row>
        <row r="281">
          <cell r="B281">
            <v>281</v>
          </cell>
        </row>
        <row r="282">
          <cell r="B282">
            <v>282</v>
          </cell>
        </row>
        <row r="283">
          <cell r="B283">
            <v>283</v>
          </cell>
        </row>
        <row r="284">
          <cell r="B284">
            <v>284</v>
          </cell>
        </row>
        <row r="285">
          <cell r="B285">
            <v>285</v>
          </cell>
        </row>
        <row r="286">
          <cell r="B286">
            <v>286</v>
          </cell>
        </row>
        <row r="287">
          <cell r="B287">
            <v>287</v>
          </cell>
        </row>
        <row r="288">
          <cell r="B288">
            <v>288</v>
          </cell>
        </row>
        <row r="289">
          <cell r="B289">
            <v>289</v>
          </cell>
        </row>
        <row r="290">
          <cell r="B290">
            <v>290</v>
          </cell>
        </row>
        <row r="291">
          <cell r="B291">
            <v>291</v>
          </cell>
        </row>
        <row r="292">
          <cell r="B292">
            <v>292</v>
          </cell>
        </row>
        <row r="293">
          <cell r="B293">
            <v>293</v>
          </cell>
        </row>
        <row r="294">
          <cell r="B294">
            <v>294</v>
          </cell>
        </row>
        <row r="295">
          <cell r="B295">
            <v>295</v>
          </cell>
        </row>
        <row r="296">
          <cell r="B296">
            <v>296</v>
          </cell>
        </row>
        <row r="297">
          <cell r="B297">
            <v>297</v>
          </cell>
        </row>
        <row r="298">
          <cell r="B298">
            <v>298</v>
          </cell>
        </row>
        <row r="299">
          <cell r="B299">
            <v>299</v>
          </cell>
        </row>
        <row r="300">
          <cell r="B300">
            <v>300</v>
          </cell>
        </row>
        <row r="301">
          <cell r="B301">
            <v>301</v>
          </cell>
        </row>
        <row r="302">
          <cell r="B302">
            <v>302</v>
          </cell>
        </row>
        <row r="303">
          <cell r="B303">
            <v>303</v>
          </cell>
        </row>
        <row r="304">
          <cell r="B304">
            <v>304</v>
          </cell>
        </row>
        <row r="305">
          <cell r="B305">
            <v>305</v>
          </cell>
        </row>
        <row r="306">
          <cell r="B306">
            <v>306</v>
          </cell>
        </row>
        <row r="307">
          <cell r="B307">
            <v>307</v>
          </cell>
        </row>
        <row r="308">
          <cell r="B308">
            <v>308</v>
          </cell>
        </row>
        <row r="309">
          <cell r="B309">
            <v>309</v>
          </cell>
        </row>
        <row r="310">
          <cell r="B310">
            <v>310</v>
          </cell>
        </row>
        <row r="311">
          <cell r="B311">
            <v>311</v>
          </cell>
        </row>
        <row r="312">
          <cell r="B312">
            <v>312</v>
          </cell>
        </row>
        <row r="313">
          <cell r="B313">
            <v>313</v>
          </cell>
        </row>
        <row r="314">
          <cell r="B314">
            <v>314</v>
          </cell>
        </row>
        <row r="315">
          <cell r="B315">
            <v>315</v>
          </cell>
        </row>
        <row r="316">
          <cell r="B316">
            <v>316</v>
          </cell>
        </row>
        <row r="317">
          <cell r="B317">
            <v>317</v>
          </cell>
        </row>
        <row r="318">
          <cell r="B318">
            <v>318</v>
          </cell>
        </row>
        <row r="319">
          <cell r="B319">
            <v>319</v>
          </cell>
        </row>
        <row r="320">
          <cell r="B320">
            <v>320</v>
          </cell>
        </row>
        <row r="321">
          <cell r="B321">
            <v>321</v>
          </cell>
        </row>
        <row r="322">
          <cell r="B322">
            <v>322</v>
          </cell>
        </row>
        <row r="323">
          <cell r="B323">
            <v>323</v>
          </cell>
        </row>
        <row r="324">
          <cell r="B324">
            <v>324</v>
          </cell>
        </row>
        <row r="325">
          <cell r="B325">
            <v>325</v>
          </cell>
        </row>
        <row r="326">
          <cell r="B326">
            <v>326</v>
          </cell>
        </row>
        <row r="327">
          <cell r="B327">
            <v>327</v>
          </cell>
        </row>
        <row r="328">
          <cell r="B328">
            <v>328</v>
          </cell>
        </row>
        <row r="329">
          <cell r="B329">
            <v>329</v>
          </cell>
        </row>
        <row r="330">
          <cell r="B330">
            <v>330</v>
          </cell>
        </row>
        <row r="331">
          <cell r="B331">
            <v>331</v>
          </cell>
        </row>
        <row r="332">
          <cell r="B332">
            <v>332</v>
          </cell>
        </row>
        <row r="333">
          <cell r="B333">
            <v>333</v>
          </cell>
        </row>
        <row r="334">
          <cell r="B334">
            <v>334</v>
          </cell>
        </row>
        <row r="335">
          <cell r="B335">
            <v>335</v>
          </cell>
        </row>
        <row r="336">
          <cell r="B336">
            <v>336</v>
          </cell>
        </row>
        <row r="337">
          <cell r="B337">
            <v>337</v>
          </cell>
        </row>
        <row r="338">
          <cell r="B338">
            <v>338</v>
          </cell>
        </row>
        <row r="339">
          <cell r="B339">
            <v>339</v>
          </cell>
        </row>
        <row r="340">
          <cell r="B340">
            <v>340</v>
          </cell>
        </row>
        <row r="341">
          <cell r="B341">
            <v>341</v>
          </cell>
        </row>
        <row r="342">
          <cell r="B342">
            <v>342</v>
          </cell>
        </row>
        <row r="343">
          <cell r="B343">
            <v>343</v>
          </cell>
        </row>
        <row r="344">
          <cell r="B344">
            <v>344</v>
          </cell>
        </row>
        <row r="345">
          <cell r="B345">
            <v>345</v>
          </cell>
        </row>
        <row r="346">
          <cell r="B346">
            <v>346</v>
          </cell>
        </row>
        <row r="347">
          <cell r="B347">
            <v>347</v>
          </cell>
        </row>
        <row r="348">
          <cell r="B348">
            <v>348</v>
          </cell>
        </row>
        <row r="349">
          <cell r="B349">
            <v>349</v>
          </cell>
        </row>
        <row r="350">
          <cell r="B350">
            <v>350</v>
          </cell>
        </row>
        <row r="351">
          <cell r="B351">
            <v>351</v>
          </cell>
        </row>
        <row r="352">
          <cell r="B352">
            <v>352</v>
          </cell>
        </row>
        <row r="353">
          <cell r="B353">
            <v>353</v>
          </cell>
        </row>
        <row r="354">
          <cell r="B354">
            <v>354</v>
          </cell>
        </row>
        <row r="355">
          <cell r="B355">
            <v>355</v>
          </cell>
        </row>
        <row r="356">
          <cell r="B356">
            <v>356</v>
          </cell>
        </row>
        <row r="357">
          <cell r="B357">
            <v>357</v>
          </cell>
        </row>
        <row r="358">
          <cell r="B358">
            <v>358</v>
          </cell>
        </row>
        <row r="359">
          <cell r="B359">
            <v>359</v>
          </cell>
        </row>
        <row r="360">
          <cell r="B360">
            <v>360</v>
          </cell>
        </row>
        <row r="361">
          <cell r="B361">
            <v>361</v>
          </cell>
        </row>
        <row r="362">
          <cell r="B362">
            <v>362</v>
          </cell>
        </row>
        <row r="363">
          <cell r="B363">
            <v>363</v>
          </cell>
        </row>
        <row r="364">
          <cell r="B364">
            <v>364</v>
          </cell>
        </row>
        <row r="365">
          <cell r="B365">
            <v>365</v>
          </cell>
        </row>
        <row r="366">
          <cell r="B366">
            <v>366</v>
          </cell>
        </row>
        <row r="367">
          <cell r="B367">
            <v>367</v>
          </cell>
        </row>
        <row r="368">
          <cell r="B368">
            <v>368</v>
          </cell>
        </row>
        <row r="369">
          <cell r="B369">
            <v>369</v>
          </cell>
        </row>
        <row r="370">
          <cell r="B370">
            <v>370</v>
          </cell>
        </row>
        <row r="371">
          <cell r="B371">
            <v>371</v>
          </cell>
        </row>
        <row r="372">
          <cell r="B372">
            <v>372</v>
          </cell>
        </row>
        <row r="373">
          <cell r="B373">
            <v>373</v>
          </cell>
        </row>
        <row r="374">
          <cell r="B374">
            <v>374</v>
          </cell>
        </row>
        <row r="375">
          <cell r="B375">
            <v>375</v>
          </cell>
        </row>
        <row r="376">
          <cell r="B376">
            <v>376</v>
          </cell>
        </row>
        <row r="377">
          <cell r="B377">
            <v>377</v>
          </cell>
        </row>
        <row r="378">
          <cell r="B378">
            <v>378</v>
          </cell>
        </row>
        <row r="379">
          <cell r="B379">
            <v>379</v>
          </cell>
        </row>
        <row r="380">
          <cell r="B380">
            <v>380</v>
          </cell>
        </row>
        <row r="381">
          <cell r="B381">
            <v>381</v>
          </cell>
        </row>
        <row r="382">
          <cell r="B382">
            <v>382</v>
          </cell>
        </row>
        <row r="383">
          <cell r="B383">
            <v>383</v>
          </cell>
        </row>
        <row r="384">
          <cell r="B384">
            <v>384</v>
          </cell>
        </row>
        <row r="385">
          <cell r="B385">
            <v>385</v>
          </cell>
        </row>
        <row r="386">
          <cell r="B386">
            <v>386</v>
          </cell>
        </row>
        <row r="387">
          <cell r="B387">
            <v>387</v>
          </cell>
        </row>
        <row r="388">
          <cell r="B388">
            <v>388</v>
          </cell>
        </row>
        <row r="389">
          <cell r="B389">
            <v>389</v>
          </cell>
        </row>
        <row r="390">
          <cell r="B390">
            <v>390</v>
          </cell>
        </row>
        <row r="391">
          <cell r="B391">
            <v>391</v>
          </cell>
        </row>
        <row r="392">
          <cell r="B392">
            <v>392</v>
          </cell>
        </row>
        <row r="393">
          <cell r="B393">
            <v>393</v>
          </cell>
        </row>
        <row r="394">
          <cell r="B394">
            <v>394</v>
          </cell>
        </row>
        <row r="395">
          <cell r="B395">
            <v>395</v>
          </cell>
        </row>
        <row r="396">
          <cell r="B396">
            <v>396</v>
          </cell>
        </row>
        <row r="397">
          <cell r="B397">
            <v>397</v>
          </cell>
        </row>
        <row r="398">
          <cell r="B398">
            <v>398</v>
          </cell>
        </row>
        <row r="399">
          <cell r="B399">
            <v>399</v>
          </cell>
        </row>
        <row r="400">
          <cell r="B400">
            <v>400</v>
          </cell>
        </row>
      </sheetData>
      <sheetData sheetId="10">
        <row r="2">
          <cell r="B2" t="str">
            <v>GL data</v>
          </cell>
        </row>
        <row r="3">
          <cell r="B3" t="str">
            <v>Entity</v>
          </cell>
          <cell r="C3" t="str">
            <v>GL Account Number</v>
          </cell>
          <cell r="D3" t="str">
            <v>E&amp;A</v>
          </cell>
          <cell r="E3" t="str">
            <v>GL Account Name</v>
          </cell>
          <cell r="F3" t="str">
            <v>Card Number</v>
          </cell>
          <cell r="G3" t="str">
            <v>Card Name</v>
          </cell>
          <cell r="H3" t="str">
            <v>Month</v>
          </cell>
          <cell r="I3" t="str">
            <v>Accum Value (m)</v>
          </cell>
          <cell r="J3" t="str">
            <v>Accum Value (m-1)</v>
          </cell>
          <cell r="K3" t="str">
            <v>Value (m)</v>
          </cell>
          <cell r="L3" t="str">
            <v>E&amp;A+M</v>
          </cell>
          <cell r="M3" t="str">
            <v>Type</v>
          </cell>
          <cell r="N3" t="str">
            <v>Level 1</v>
          </cell>
          <cell r="O3" t="str">
            <v>Level 2</v>
          </cell>
          <cell r="P3" t="str">
            <v>Level 3</v>
          </cell>
          <cell r="Q3" t="str">
            <v>Level 4</v>
          </cell>
          <cell r="R3" t="str">
            <v>Unique check</v>
          </cell>
        </row>
        <row r="4">
          <cell r="B4" t="str">
            <v>Ltd</v>
          </cell>
        </row>
        <row r="5">
          <cell r="B5" t="str">
            <v>Ltd</v>
          </cell>
        </row>
        <row r="6">
          <cell r="B6" t="str">
            <v>Ltd</v>
          </cell>
        </row>
        <row r="7">
          <cell r="B7" t="str">
            <v>Ltd</v>
          </cell>
        </row>
        <row r="8">
          <cell r="B8" t="str">
            <v>Ltd</v>
          </cell>
        </row>
        <row r="9">
          <cell r="B9" t="str">
            <v>Ltd</v>
          </cell>
        </row>
        <row r="10">
          <cell r="B10" t="str">
            <v>Ltd</v>
          </cell>
        </row>
        <row r="11">
          <cell r="B11" t="str">
            <v>Ltd</v>
          </cell>
        </row>
        <row r="12">
          <cell r="B12" t="str">
            <v>Ltd</v>
          </cell>
        </row>
        <row r="13">
          <cell r="B13" t="str">
            <v>Ltd</v>
          </cell>
        </row>
        <row r="14">
          <cell r="B14" t="str">
            <v>Ltd</v>
          </cell>
        </row>
        <row r="15">
          <cell r="B15" t="str">
            <v>Ltd</v>
          </cell>
        </row>
        <row r="16">
          <cell r="B16" t="str">
            <v>Ltd</v>
          </cell>
        </row>
        <row r="17">
          <cell r="B17" t="str">
            <v>Ltd</v>
          </cell>
        </row>
        <row r="18">
          <cell r="B18" t="str">
            <v>Ltd</v>
          </cell>
        </row>
        <row r="19">
          <cell r="B19" t="str">
            <v>Ltd</v>
          </cell>
        </row>
        <row r="20">
          <cell r="B20" t="str">
            <v>Ltd</v>
          </cell>
        </row>
        <row r="21">
          <cell r="B21" t="str">
            <v>Ltd</v>
          </cell>
        </row>
        <row r="22">
          <cell r="B22" t="str">
            <v>Ltd</v>
          </cell>
        </row>
        <row r="23">
          <cell r="B23" t="str">
            <v>Ltd</v>
          </cell>
        </row>
        <row r="24">
          <cell r="B24" t="str">
            <v>Ltd</v>
          </cell>
        </row>
        <row r="25">
          <cell r="B25" t="str">
            <v>Ltd</v>
          </cell>
        </row>
        <row r="26">
          <cell r="B26" t="str">
            <v>Ltd</v>
          </cell>
        </row>
        <row r="27">
          <cell r="B27" t="str">
            <v>Ltd</v>
          </cell>
        </row>
        <row r="28">
          <cell r="B28" t="str">
            <v>Ltd</v>
          </cell>
        </row>
        <row r="29">
          <cell r="B29" t="str">
            <v>Ltd</v>
          </cell>
        </row>
        <row r="30">
          <cell r="B30" t="str">
            <v>Ltd</v>
          </cell>
        </row>
        <row r="31">
          <cell r="B31" t="str">
            <v>Ltd</v>
          </cell>
        </row>
        <row r="32">
          <cell r="B32" t="str">
            <v>Ltd</v>
          </cell>
        </row>
        <row r="33">
          <cell r="B33" t="str">
            <v>Ltd</v>
          </cell>
        </row>
        <row r="34">
          <cell r="B34" t="str">
            <v>Ltd</v>
          </cell>
        </row>
        <row r="35">
          <cell r="B35" t="str">
            <v>Ltd</v>
          </cell>
        </row>
        <row r="36">
          <cell r="B36" t="str">
            <v>Ltd</v>
          </cell>
        </row>
        <row r="37">
          <cell r="B37" t="str">
            <v>Ltd</v>
          </cell>
        </row>
        <row r="38">
          <cell r="B38" t="str">
            <v>Ltd</v>
          </cell>
        </row>
        <row r="39">
          <cell r="B39" t="str">
            <v>Ltd</v>
          </cell>
        </row>
        <row r="40">
          <cell r="B40" t="str">
            <v>Ltd</v>
          </cell>
        </row>
        <row r="41">
          <cell r="B41" t="str">
            <v>Ltd</v>
          </cell>
        </row>
        <row r="42">
          <cell r="B42" t="str">
            <v>Ltd</v>
          </cell>
        </row>
        <row r="43">
          <cell r="B43" t="str">
            <v>Ltd</v>
          </cell>
        </row>
        <row r="44">
          <cell r="B44" t="str">
            <v>Ltd</v>
          </cell>
        </row>
        <row r="45">
          <cell r="B45" t="str">
            <v>Ltd</v>
          </cell>
        </row>
        <row r="46">
          <cell r="B46" t="str">
            <v>Ltd</v>
          </cell>
        </row>
        <row r="47">
          <cell r="B47" t="str">
            <v>Ltd</v>
          </cell>
        </row>
        <row r="48">
          <cell r="B48" t="str">
            <v>Ltd</v>
          </cell>
        </row>
        <row r="49">
          <cell r="B49" t="str">
            <v>Ltd</v>
          </cell>
        </row>
        <row r="50">
          <cell r="B50" t="str">
            <v>Ltd</v>
          </cell>
        </row>
        <row r="51">
          <cell r="B51" t="str">
            <v>Ltd</v>
          </cell>
        </row>
        <row r="52">
          <cell r="B52" t="str">
            <v>Ltd</v>
          </cell>
        </row>
        <row r="53">
          <cell r="B53" t="str">
            <v>Ltd</v>
          </cell>
        </row>
        <row r="54">
          <cell r="B54" t="str">
            <v>Ltd</v>
          </cell>
        </row>
        <row r="55">
          <cell r="B55" t="str">
            <v>Ltd</v>
          </cell>
        </row>
        <row r="56">
          <cell r="B56" t="str">
            <v>Ltd</v>
          </cell>
        </row>
        <row r="57">
          <cell r="B57" t="str">
            <v>Ltd</v>
          </cell>
        </row>
        <row r="58">
          <cell r="B58" t="str">
            <v>Ltd</v>
          </cell>
        </row>
        <row r="59">
          <cell r="B59" t="str">
            <v>Ltd</v>
          </cell>
        </row>
        <row r="60">
          <cell r="B60" t="str">
            <v>Ltd</v>
          </cell>
        </row>
        <row r="61">
          <cell r="B61" t="str">
            <v>Ltd</v>
          </cell>
        </row>
        <row r="62">
          <cell r="B62" t="str">
            <v>Ltd</v>
          </cell>
        </row>
        <row r="63">
          <cell r="B63" t="str">
            <v>Ltd</v>
          </cell>
        </row>
        <row r="64">
          <cell r="B64" t="str">
            <v>Ltd</v>
          </cell>
        </row>
        <row r="65">
          <cell r="B65" t="str">
            <v>Ltd</v>
          </cell>
        </row>
        <row r="66">
          <cell r="B66" t="str">
            <v>Ltd</v>
          </cell>
        </row>
        <row r="67">
          <cell r="B67" t="str">
            <v>Ltd</v>
          </cell>
        </row>
        <row r="68">
          <cell r="B68" t="str">
            <v>Ltd</v>
          </cell>
        </row>
        <row r="69">
          <cell r="B69" t="str">
            <v>Ltd</v>
          </cell>
        </row>
        <row r="70">
          <cell r="B70" t="str">
            <v>Ltd</v>
          </cell>
        </row>
        <row r="71">
          <cell r="B71" t="str">
            <v>Ltd</v>
          </cell>
        </row>
        <row r="72">
          <cell r="B72" t="str">
            <v>Ltd</v>
          </cell>
        </row>
        <row r="73">
          <cell r="B73" t="str">
            <v>Ltd</v>
          </cell>
        </row>
        <row r="74">
          <cell r="B74" t="str">
            <v>Ltd</v>
          </cell>
        </row>
        <row r="75">
          <cell r="B75" t="str">
            <v>Ltd</v>
          </cell>
        </row>
        <row r="76">
          <cell r="B76" t="str">
            <v>Ltd</v>
          </cell>
        </row>
        <row r="77">
          <cell r="B77" t="str">
            <v>Ltd</v>
          </cell>
        </row>
        <row r="78">
          <cell r="B78" t="str">
            <v>Ltd</v>
          </cell>
        </row>
        <row r="79">
          <cell r="B79" t="str">
            <v>Ltd</v>
          </cell>
        </row>
        <row r="80">
          <cell r="B80" t="str">
            <v>Ltd</v>
          </cell>
        </row>
        <row r="81">
          <cell r="B81" t="str">
            <v>Ltd</v>
          </cell>
        </row>
        <row r="82">
          <cell r="B82" t="str">
            <v>Ltd</v>
          </cell>
        </row>
        <row r="83">
          <cell r="B83" t="str">
            <v>Ltd</v>
          </cell>
        </row>
        <row r="84">
          <cell r="B84" t="str">
            <v>Ltd</v>
          </cell>
        </row>
        <row r="85">
          <cell r="B85" t="str">
            <v>Ltd</v>
          </cell>
        </row>
        <row r="86">
          <cell r="B86" t="str">
            <v>Ltd</v>
          </cell>
        </row>
        <row r="87">
          <cell r="B87" t="str">
            <v>Ltd</v>
          </cell>
        </row>
        <row r="88">
          <cell r="B88" t="str">
            <v>Ltd</v>
          </cell>
        </row>
        <row r="89">
          <cell r="B89" t="str">
            <v>Ltd</v>
          </cell>
        </row>
        <row r="90">
          <cell r="B90" t="str">
            <v>Ltd</v>
          </cell>
        </row>
        <row r="91">
          <cell r="B91" t="str">
            <v>Ltd</v>
          </cell>
        </row>
        <row r="92">
          <cell r="B92" t="str">
            <v>Ltd</v>
          </cell>
        </row>
        <row r="93">
          <cell r="B93" t="str">
            <v>Ltd</v>
          </cell>
        </row>
        <row r="94">
          <cell r="B94" t="str">
            <v>Ltd</v>
          </cell>
        </row>
        <row r="95">
          <cell r="B95" t="str">
            <v>Ltd</v>
          </cell>
        </row>
        <row r="96">
          <cell r="B96" t="str">
            <v>Ltd</v>
          </cell>
        </row>
        <row r="97">
          <cell r="B97" t="str">
            <v>Ltd</v>
          </cell>
        </row>
        <row r="98">
          <cell r="B98" t="str">
            <v>Ltd</v>
          </cell>
        </row>
        <row r="99">
          <cell r="B99" t="str">
            <v>Ltd</v>
          </cell>
        </row>
        <row r="100">
          <cell r="B100" t="str">
            <v>Ltd</v>
          </cell>
        </row>
        <row r="101">
          <cell r="B101" t="str">
            <v>Ltd</v>
          </cell>
        </row>
        <row r="102">
          <cell r="B102" t="str">
            <v>Ltd</v>
          </cell>
        </row>
        <row r="103">
          <cell r="B103" t="str">
            <v>Ltd</v>
          </cell>
        </row>
        <row r="104">
          <cell r="B104" t="str">
            <v>Ltd</v>
          </cell>
        </row>
        <row r="105">
          <cell r="B105" t="str">
            <v>Ltd</v>
          </cell>
        </row>
        <row r="106">
          <cell r="B106" t="str">
            <v>Ltd</v>
          </cell>
        </row>
        <row r="107">
          <cell r="B107" t="str">
            <v>Ltd</v>
          </cell>
        </row>
        <row r="108">
          <cell r="B108" t="str">
            <v>Ltd</v>
          </cell>
        </row>
        <row r="109">
          <cell r="B109" t="str">
            <v>Ltd</v>
          </cell>
        </row>
        <row r="110">
          <cell r="B110" t="str">
            <v>Ltd</v>
          </cell>
        </row>
        <row r="111">
          <cell r="B111" t="str">
            <v>Ltd</v>
          </cell>
        </row>
        <row r="112">
          <cell r="B112" t="str">
            <v>Ltd</v>
          </cell>
        </row>
        <row r="113">
          <cell r="B113" t="str">
            <v>Ltd</v>
          </cell>
        </row>
        <row r="114">
          <cell r="B114" t="str">
            <v>Ltd</v>
          </cell>
        </row>
        <row r="115">
          <cell r="B115" t="str">
            <v>Ltd</v>
          </cell>
        </row>
        <row r="116">
          <cell r="B116" t="str">
            <v>Ltd</v>
          </cell>
        </row>
        <row r="117">
          <cell r="B117" t="str">
            <v>Ltd</v>
          </cell>
        </row>
        <row r="118">
          <cell r="B118" t="str">
            <v>Ltd</v>
          </cell>
        </row>
        <row r="119">
          <cell r="B119" t="str">
            <v>Ltd</v>
          </cell>
        </row>
        <row r="120">
          <cell r="B120" t="str">
            <v>Ltd</v>
          </cell>
        </row>
        <row r="121">
          <cell r="B121" t="str">
            <v>Ltd</v>
          </cell>
        </row>
        <row r="122">
          <cell r="B122" t="str">
            <v>Ltd</v>
          </cell>
        </row>
        <row r="123">
          <cell r="B123" t="str">
            <v>Ltd</v>
          </cell>
        </row>
        <row r="124">
          <cell r="B124" t="str">
            <v>Ltd</v>
          </cell>
        </row>
        <row r="125">
          <cell r="B125" t="str">
            <v>Ltd</v>
          </cell>
        </row>
        <row r="126">
          <cell r="B126" t="str">
            <v>Ltd</v>
          </cell>
        </row>
        <row r="127">
          <cell r="B127" t="str">
            <v>Ltd</v>
          </cell>
        </row>
        <row r="128">
          <cell r="B128" t="str">
            <v>Ltd</v>
          </cell>
        </row>
        <row r="129">
          <cell r="B129" t="str">
            <v>Ltd</v>
          </cell>
        </row>
        <row r="130">
          <cell r="B130" t="str">
            <v>Ltd</v>
          </cell>
        </row>
        <row r="131">
          <cell r="B131" t="str">
            <v>Ltd</v>
          </cell>
        </row>
        <row r="132">
          <cell r="B132" t="str">
            <v>Ltd</v>
          </cell>
        </row>
        <row r="133">
          <cell r="B133" t="str">
            <v>Ltd</v>
          </cell>
        </row>
        <row r="134">
          <cell r="B134" t="str">
            <v>Ltd</v>
          </cell>
        </row>
        <row r="135">
          <cell r="B135" t="str">
            <v>Ltd</v>
          </cell>
        </row>
        <row r="136">
          <cell r="B136" t="str">
            <v>Ltd</v>
          </cell>
        </row>
        <row r="137">
          <cell r="B137" t="str">
            <v>Ltd</v>
          </cell>
        </row>
        <row r="138">
          <cell r="B138" t="str">
            <v>Ltd</v>
          </cell>
        </row>
        <row r="139">
          <cell r="B139" t="str">
            <v>Ltd</v>
          </cell>
        </row>
        <row r="140">
          <cell r="B140" t="str">
            <v>Ltd</v>
          </cell>
        </row>
        <row r="141">
          <cell r="B141" t="str">
            <v>Ltd</v>
          </cell>
        </row>
        <row r="142">
          <cell r="B142" t="str">
            <v>Ltd</v>
          </cell>
        </row>
        <row r="143">
          <cell r="B143" t="str">
            <v>Ltd</v>
          </cell>
        </row>
        <row r="144">
          <cell r="B144" t="str">
            <v>Ltd</v>
          </cell>
        </row>
        <row r="145">
          <cell r="B145" t="str">
            <v>Ltd</v>
          </cell>
        </row>
        <row r="146">
          <cell r="B146" t="str">
            <v>Ltd</v>
          </cell>
        </row>
        <row r="147">
          <cell r="B147" t="str">
            <v>Ltd</v>
          </cell>
        </row>
        <row r="148">
          <cell r="B148" t="str">
            <v>Ltd</v>
          </cell>
        </row>
        <row r="149">
          <cell r="B149" t="str">
            <v>Ltd</v>
          </cell>
        </row>
        <row r="150">
          <cell r="B150" t="str">
            <v>Ltd</v>
          </cell>
        </row>
        <row r="151">
          <cell r="B151" t="str">
            <v>Ltd</v>
          </cell>
        </row>
        <row r="152">
          <cell r="B152" t="str">
            <v>Ltd</v>
          </cell>
        </row>
        <row r="153">
          <cell r="B153" t="str">
            <v>Ltd</v>
          </cell>
        </row>
        <row r="154">
          <cell r="B154" t="str">
            <v>Ltd</v>
          </cell>
        </row>
        <row r="155">
          <cell r="B155" t="str">
            <v>Ltd</v>
          </cell>
        </row>
        <row r="156">
          <cell r="B156" t="str">
            <v>Ltd</v>
          </cell>
        </row>
        <row r="157">
          <cell r="B157" t="str">
            <v>Ltd</v>
          </cell>
        </row>
        <row r="158">
          <cell r="B158" t="str">
            <v>Ltd</v>
          </cell>
        </row>
        <row r="159">
          <cell r="B159" t="str">
            <v>Ltd</v>
          </cell>
        </row>
        <row r="160">
          <cell r="B160" t="str">
            <v>Ltd</v>
          </cell>
        </row>
        <row r="161">
          <cell r="B161" t="str">
            <v>Ltd</v>
          </cell>
        </row>
        <row r="162">
          <cell r="B162" t="str">
            <v>Ltd</v>
          </cell>
        </row>
        <row r="163">
          <cell r="B163" t="str">
            <v>Ltd</v>
          </cell>
        </row>
        <row r="164">
          <cell r="B164" t="str">
            <v>Ltd</v>
          </cell>
        </row>
        <row r="165">
          <cell r="B165" t="str">
            <v>Ltd</v>
          </cell>
        </row>
        <row r="166">
          <cell r="B166" t="str">
            <v>Ltd</v>
          </cell>
        </row>
        <row r="167">
          <cell r="B167" t="str">
            <v>Ltd</v>
          </cell>
        </row>
        <row r="168">
          <cell r="B168" t="str">
            <v>Ltd</v>
          </cell>
        </row>
        <row r="169">
          <cell r="B169" t="str">
            <v>Ltd</v>
          </cell>
        </row>
        <row r="170">
          <cell r="B170" t="str">
            <v>Ltd</v>
          </cell>
        </row>
        <row r="171">
          <cell r="B171" t="str">
            <v>Ltd</v>
          </cell>
        </row>
        <row r="172">
          <cell r="B172" t="str">
            <v>Ltd</v>
          </cell>
        </row>
        <row r="173">
          <cell r="B173" t="str">
            <v>Ltd</v>
          </cell>
        </row>
        <row r="174">
          <cell r="B174" t="str">
            <v>Ltd</v>
          </cell>
        </row>
        <row r="175">
          <cell r="B175" t="str">
            <v>Ltd</v>
          </cell>
        </row>
        <row r="176">
          <cell r="B176" t="str">
            <v>Ltd</v>
          </cell>
        </row>
        <row r="177">
          <cell r="B177" t="str">
            <v>Ltd</v>
          </cell>
        </row>
        <row r="178">
          <cell r="B178" t="str">
            <v>Ltd</v>
          </cell>
        </row>
        <row r="179">
          <cell r="B179" t="str">
            <v>Ltd</v>
          </cell>
        </row>
        <row r="180">
          <cell r="B180" t="str">
            <v>Ltd</v>
          </cell>
        </row>
        <row r="181">
          <cell r="B181" t="str">
            <v>Ltd</v>
          </cell>
        </row>
        <row r="182">
          <cell r="B182" t="str">
            <v>Ltd</v>
          </cell>
        </row>
        <row r="183">
          <cell r="B183" t="str">
            <v>Ltd</v>
          </cell>
        </row>
        <row r="184">
          <cell r="B184" t="str">
            <v>Ltd</v>
          </cell>
        </row>
        <row r="185">
          <cell r="B185" t="str">
            <v>Ltd</v>
          </cell>
        </row>
        <row r="186">
          <cell r="B186" t="str">
            <v>Ltd</v>
          </cell>
        </row>
        <row r="187">
          <cell r="B187" t="str">
            <v>Ltd</v>
          </cell>
        </row>
        <row r="188">
          <cell r="B188" t="str">
            <v>Ltd</v>
          </cell>
        </row>
        <row r="189">
          <cell r="B189" t="str">
            <v>Ltd</v>
          </cell>
        </row>
        <row r="190">
          <cell r="B190" t="str">
            <v>Ltd</v>
          </cell>
        </row>
        <row r="191">
          <cell r="B191" t="str">
            <v>Ltd</v>
          </cell>
        </row>
        <row r="192">
          <cell r="B192" t="str">
            <v>Ltd</v>
          </cell>
        </row>
        <row r="193">
          <cell r="B193" t="str">
            <v>Ltd</v>
          </cell>
        </row>
        <row r="194">
          <cell r="B194" t="str">
            <v>Ltd</v>
          </cell>
        </row>
        <row r="195">
          <cell r="B195" t="str">
            <v>Ltd</v>
          </cell>
        </row>
        <row r="196">
          <cell r="B196" t="str">
            <v>Ltd</v>
          </cell>
        </row>
        <row r="197">
          <cell r="B197" t="str">
            <v>Ltd</v>
          </cell>
        </row>
        <row r="198">
          <cell r="B198" t="str">
            <v>Ltd</v>
          </cell>
        </row>
        <row r="199">
          <cell r="B199" t="str">
            <v>Ltd</v>
          </cell>
        </row>
        <row r="200">
          <cell r="B200" t="str">
            <v>Ltd</v>
          </cell>
        </row>
        <row r="201">
          <cell r="B201" t="str">
            <v>Ltd</v>
          </cell>
        </row>
        <row r="202">
          <cell r="B202" t="str">
            <v>Ltd</v>
          </cell>
        </row>
        <row r="203">
          <cell r="B203" t="str">
            <v>Ltd</v>
          </cell>
        </row>
        <row r="204">
          <cell r="B204" t="str">
            <v>Ltd</v>
          </cell>
        </row>
        <row r="205">
          <cell r="B205" t="str">
            <v>Ltd</v>
          </cell>
        </row>
        <row r="206">
          <cell r="B206" t="str">
            <v>Ltd</v>
          </cell>
        </row>
        <row r="207">
          <cell r="B207" t="str">
            <v>Ltd</v>
          </cell>
        </row>
        <row r="208">
          <cell r="B208" t="str">
            <v>Ltd</v>
          </cell>
        </row>
        <row r="209">
          <cell r="B209" t="str">
            <v>Ltd</v>
          </cell>
        </row>
        <row r="210">
          <cell r="B210" t="str">
            <v>Ltd</v>
          </cell>
        </row>
        <row r="211">
          <cell r="B211" t="str">
            <v>Ltd</v>
          </cell>
        </row>
        <row r="212">
          <cell r="B212" t="str">
            <v>Ltd</v>
          </cell>
        </row>
        <row r="213">
          <cell r="B213" t="str">
            <v>Ltd</v>
          </cell>
        </row>
        <row r="214">
          <cell r="B214" t="str">
            <v>Ltd</v>
          </cell>
        </row>
        <row r="215">
          <cell r="B215" t="str">
            <v>Ltd</v>
          </cell>
        </row>
        <row r="216">
          <cell r="B216" t="str">
            <v>Ltd</v>
          </cell>
        </row>
        <row r="217">
          <cell r="B217" t="str">
            <v>Ltd</v>
          </cell>
        </row>
        <row r="218">
          <cell r="B218" t="str">
            <v>Ltd</v>
          </cell>
        </row>
        <row r="219">
          <cell r="B219" t="str">
            <v>Ltd</v>
          </cell>
        </row>
        <row r="220">
          <cell r="B220" t="str">
            <v>Ltd</v>
          </cell>
        </row>
        <row r="221">
          <cell r="B221" t="str">
            <v>Ltd</v>
          </cell>
        </row>
        <row r="222">
          <cell r="B222" t="str">
            <v>Ltd</v>
          </cell>
        </row>
        <row r="223">
          <cell r="B223" t="str">
            <v>Ltd</v>
          </cell>
        </row>
        <row r="224">
          <cell r="B224" t="str">
            <v>Ltd</v>
          </cell>
        </row>
        <row r="225">
          <cell r="B225" t="str">
            <v>Ltd</v>
          </cell>
        </row>
        <row r="226">
          <cell r="B226" t="str">
            <v>Ltd</v>
          </cell>
        </row>
        <row r="227">
          <cell r="B227" t="str">
            <v>Ltd</v>
          </cell>
        </row>
        <row r="228">
          <cell r="B228" t="str">
            <v>Ltd</v>
          </cell>
        </row>
        <row r="229">
          <cell r="B229" t="str">
            <v>Ltd</v>
          </cell>
        </row>
        <row r="230">
          <cell r="B230" t="str">
            <v>Ltd</v>
          </cell>
        </row>
        <row r="231">
          <cell r="B231" t="str">
            <v>Ltd</v>
          </cell>
        </row>
        <row r="232">
          <cell r="B232" t="str">
            <v>Ltd</v>
          </cell>
        </row>
        <row r="233">
          <cell r="B233" t="str">
            <v>Ltd</v>
          </cell>
        </row>
        <row r="234">
          <cell r="B234" t="str">
            <v>Ltd</v>
          </cell>
        </row>
        <row r="235">
          <cell r="B235" t="str">
            <v>Ltd</v>
          </cell>
        </row>
        <row r="236">
          <cell r="B236" t="str">
            <v>Ltd</v>
          </cell>
        </row>
        <row r="237">
          <cell r="B237" t="str">
            <v>Ltd</v>
          </cell>
        </row>
        <row r="238">
          <cell r="B238" t="str">
            <v>Ltd</v>
          </cell>
        </row>
        <row r="239">
          <cell r="B239" t="str">
            <v>Ltd</v>
          </cell>
        </row>
        <row r="240">
          <cell r="B240" t="str">
            <v>Ltd</v>
          </cell>
        </row>
        <row r="241">
          <cell r="B241" t="str">
            <v>Ltd</v>
          </cell>
        </row>
        <row r="242">
          <cell r="B242" t="str">
            <v>Ltd</v>
          </cell>
        </row>
        <row r="243">
          <cell r="B243" t="str">
            <v>Ltd</v>
          </cell>
        </row>
        <row r="244">
          <cell r="B244" t="str">
            <v>Ltd</v>
          </cell>
        </row>
        <row r="245">
          <cell r="B245" t="str">
            <v>Ltd</v>
          </cell>
        </row>
        <row r="246">
          <cell r="B246" t="str">
            <v>Ltd</v>
          </cell>
        </row>
        <row r="247">
          <cell r="B247" t="str">
            <v>Ltd</v>
          </cell>
        </row>
        <row r="248">
          <cell r="B248" t="str">
            <v>Ltd</v>
          </cell>
        </row>
        <row r="249">
          <cell r="B249" t="str">
            <v>Ltd</v>
          </cell>
        </row>
        <row r="250">
          <cell r="B250" t="str">
            <v>Ltd</v>
          </cell>
        </row>
        <row r="251">
          <cell r="B251" t="str">
            <v>Ltd</v>
          </cell>
        </row>
        <row r="252">
          <cell r="B252" t="str">
            <v>Ltd</v>
          </cell>
        </row>
        <row r="253">
          <cell r="B253" t="str">
            <v>Ltd</v>
          </cell>
        </row>
        <row r="254">
          <cell r="B254" t="str">
            <v>Ltd</v>
          </cell>
        </row>
        <row r="255">
          <cell r="B255" t="str">
            <v>Ltd</v>
          </cell>
        </row>
        <row r="256">
          <cell r="B256" t="str">
            <v>Ltd</v>
          </cell>
        </row>
        <row r="257">
          <cell r="B257" t="str">
            <v>Ltd</v>
          </cell>
        </row>
        <row r="258">
          <cell r="B258" t="str">
            <v>Ltd</v>
          </cell>
        </row>
        <row r="259">
          <cell r="B259" t="str">
            <v>Ltd</v>
          </cell>
        </row>
        <row r="260">
          <cell r="B260" t="str">
            <v>Ltd</v>
          </cell>
        </row>
        <row r="261">
          <cell r="B261" t="str">
            <v>Ltd</v>
          </cell>
        </row>
        <row r="262">
          <cell r="B262" t="str">
            <v>Ltd</v>
          </cell>
        </row>
        <row r="263">
          <cell r="B263" t="str">
            <v>Ltd</v>
          </cell>
        </row>
        <row r="264">
          <cell r="B264" t="str">
            <v>Ltd</v>
          </cell>
        </row>
        <row r="265">
          <cell r="B265" t="str">
            <v>Ltd</v>
          </cell>
        </row>
        <row r="266">
          <cell r="B266" t="str">
            <v>Ltd</v>
          </cell>
        </row>
        <row r="267">
          <cell r="B267" t="str">
            <v>Ltd</v>
          </cell>
        </row>
        <row r="268">
          <cell r="B268" t="str">
            <v>Ltd</v>
          </cell>
        </row>
        <row r="269">
          <cell r="B269" t="str">
            <v>Ltd</v>
          </cell>
        </row>
        <row r="270">
          <cell r="B270" t="str">
            <v>Ltd</v>
          </cell>
        </row>
        <row r="271">
          <cell r="B271" t="str">
            <v>Ltd</v>
          </cell>
        </row>
        <row r="272">
          <cell r="B272" t="str">
            <v>Ltd</v>
          </cell>
        </row>
        <row r="273">
          <cell r="B273" t="str">
            <v>Ltd</v>
          </cell>
        </row>
        <row r="274">
          <cell r="B274" t="str">
            <v>Ltd</v>
          </cell>
        </row>
        <row r="275">
          <cell r="B275" t="str">
            <v>Ltd</v>
          </cell>
        </row>
        <row r="276">
          <cell r="B276" t="str">
            <v>Ltd</v>
          </cell>
        </row>
        <row r="277">
          <cell r="B277" t="str">
            <v>Ltd</v>
          </cell>
        </row>
        <row r="278">
          <cell r="B278" t="str">
            <v>Ltd</v>
          </cell>
        </row>
        <row r="279">
          <cell r="B279" t="str">
            <v>Ltd</v>
          </cell>
        </row>
        <row r="280">
          <cell r="B280" t="str">
            <v>Ltd</v>
          </cell>
        </row>
        <row r="281">
          <cell r="B281" t="str">
            <v>Ltd</v>
          </cell>
        </row>
        <row r="282">
          <cell r="B282" t="str">
            <v>Ltd</v>
          </cell>
        </row>
        <row r="283">
          <cell r="B283" t="str">
            <v>Ltd</v>
          </cell>
        </row>
        <row r="284">
          <cell r="B284" t="str">
            <v>Ltd</v>
          </cell>
        </row>
        <row r="285">
          <cell r="B285" t="str">
            <v>Ltd</v>
          </cell>
        </row>
        <row r="286">
          <cell r="B286" t="str">
            <v>Ltd</v>
          </cell>
        </row>
        <row r="287">
          <cell r="B287" t="str">
            <v>Ltd</v>
          </cell>
        </row>
        <row r="288">
          <cell r="B288" t="str">
            <v>Ltd</v>
          </cell>
        </row>
        <row r="289">
          <cell r="B289" t="str">
            <v>Ltd</v>
          </cell>
        </row>
        <row r="290">
          <cell r="B290" t="str">
            <v>Ltd</v>
          </cell>
        </row>
        <row r="291">
          <cell r="B291" t="str">
            <v>Ltd</v>
          </cell>
        </row>
        <row r="292">
          <cell r="B292" t="str">
            <v>Ltd</v>
          </cell>
        </row>
        <row r="293">
          <cell r="B293" t="str">
            <v>Ltd</v>
          </cell>
        </row>
        <row r="294">
          <cell r="B294" t="str">
            <v>Ltd</v>
          </cell>
        </row>
        <row r="295">
          <cell r="B295" t="str">
            <v>Ltd</v>
          </cell>
        </row>
        <row r="296">
          <cell r="B296" t="str">
            <v>Ltd</v>
          </cell>
        </row>
        <row r="297">
          <cell r="B297" t="str">
            <v>Ltd</v>
          </cell>
        </row>
        <row r="298">
          <cell r="B298" t="str">
            <v>Ltd</v>
          </cell>
        </row>
        <row r="299">
          <cell r="B299" t="str">
            <v>Ltd</v>
          </cell>
        </row>
        <row r="300">
          <cell r="B300" t="str">
            <v>Ltd</v>
          </cell>
        </row>
        <row r="301">
          <cell r="B301" t="str">
            <v>Ltd</v>
          </cell>
        </row>
        <row r="302">
          <cell r="B302" t="str">
            <v>Ltd</v>
          </cell>
        </row>
        <row r="303">
          <cell r="B303" t="str">
            <v>Ltd</v>
          </cell>
        </row>
        <row r="304">
          <cell r="B304" t="str">
            <v>Ltd</v>
          </cell>
        </row>
        <row r="305">
          <cell r="B305" t="str">
            <v>Ltd</v>
          </cell>
        </row>
        <row r="306">
          <cell r="B306" t="str">
            <v>Ltd</v>
          </cell>
        </row>
        <row r="307">
          <cell r="B307" t="str">
            <v>Ltd</v>
          </cell>
        </row>
        <row r="308">
          <cell r="B308" t="str">
            <v>Ltd</v>
          </cell>
        </row>
        <row r="309">
          <cell r="B309" t="str">
            <v>Ltd</v>
          </cell>
        </row>
        <row r="310">
          <cell r="B310" t="str">
            <v>Ltd</v>
          </cell>
        </row>
        <row r="311">
          <cell r="B311" t="str">
            <v>Ltd</v>
          </cell>
        </row>
        <row r="312">
          <cell r="B312" t="str">
            <v>Ltd</v>
          </cell>
        </row>
        <row r="313">
          <cell r="B313" t="str">
            <v>Ltd</v>
          </cell>
        </row>
        <row r="314">
          <cell r="B314" t="str">
            <v>Ltd</v>
          </cell>
        </row>
        <row r="315">
          <cell r="B315" t="str">
            <v>Ltd</v>
          </cell>
        </row>
        <row r="316">
          <cell r="B316" t="str">
            <v>Ltd</v>
          </cell>
        </row>
        <row r="317">
          <cell r="B317" t="str">
            <v>Ltd</v>
          </cell>
        </row>
        <row r="318">
          <cell r="B318" t="str">
            <v>Ltd</v>
          </cell>
        </row>
        <row r="319">
          <cell r="B319" t="str">
            <v>Ltd</v>
          </cell>
        </row>
        <row r="320">
          <cell r="B320" t="str">
            <v>Ltd</v>
          </cell>
        </row>
        <row r="321">
          <cell r="B321" t="str">
            <v>Ltd</v>
          </cell>
        </row>
        <row r="322">
          <cell r="B322" t="str">
            <v>Ltd</v>
          </cell>
        </row>
        <row r="323">
          <cell r="B323" t="str">
            <v>Ltd</v>
          </cell>
        </row>
        <row r="324">
          <cell r="B324" t="str">
            <v>Ltd</v>
          </cell>
        </row>
        <row r="325">
          <cell r="B325" t="str">
            <v>Ltd</v>
          </cell>
        </row>
        <row r="326">
          <cell r="B326" t="str">
            <v>Ltd</v>
          </cell>
        </row>
        <row r="327">
          <cell r="B327" t="str">
            <v>Ltd</v>
          </cell>
        </row>
        <row r="328">
          <cell r="B328" t="str">
            <v>Ltd</v>
          </cell>
        </row>
        <row r="329">
          <cell r="B329" t="str">
            <v>Ltd</v>
          </cell>
        </row>
        <row r="330">
          <cell r="B330" t="str">
            <v>Ltd</v>
          </cell>
        </row>
        <row r="331">
          <cell r="B331" t="str">
            <v>Ltd</v>
          </cell>
        </row>
        <row r="332">
          <cell r="B332" t="str">
            <v>Ltd</v>
          </cell>
        </row>
        <row r="333">
          <cell r="B333" t="str">
            <v>Ltd</v>
          </cell>
        </row>
        <row r="334">
          <cell r="B334" t="str">
            <v>Ltd</v>
          </cell>
        </row>
        <row r="335">
          <cell r="B335" t="str">
            <v>Ltd</v>
          </cell>
        </row>
        <row r="336">
          <cell r="B336" t="str">
            <v>Ltd</v>
          </cell>
        </row>
        <row r="337">
          <cell r="B337" t="str">
            <v>Ltd</v>
          </cell>
        </row>
        <row r="338">
          <cell r="B338" t="str">
            <v>Ltd</v>
          </cell>
        </row>
        <row r="339">
          <cell r="B339" t="str">
            <v>Ltd</v>
          </cell>
        </row>
        <row r="340">
          <cell r="B340" t="str">
            <v>Ltd</v>
          </cell>
        </row>
        <row r="341">
          <cell r="B341" t="str">
            <v>Ltd</v>
          </cell>
        </row>
        <row r="342">
          <cell r="B342" t="str">
            <v>Ltd</v>
          </cell>
        </row>
        <row r="343">
          <cell r="B343" t="str">
            <v>Ltd</v>
          </cell>
        </row>
        <row r="344">
          <cell r="B344" t="str">
            <v>Ltd</v>
          </cell>
        </row>
        <row r="345">
          <cell r="B345" t="str">
            <v>Ltd</v>
          </cell>
        </row>
        <row r="346">
          <cell r="B346" t="str">
            <v>Ltd</v>
          </cell>
        </row>
        <row r="347">
          <cell r="B347" t="str">
            <v>Ltd</v>
          </cell>
        </row>
        <row r="348">
          <cell r="B348" t="str">
            <v>Ltd</v>
          </cell>
        </row>
        <row r="349">
          <cell r="B349" t="str">
            <v>Ltd</v>
          </cell>
        </row>
        <row r="350">
          <cell r="B350" t="str">
            <v>Ltd</v>
          </cell>
        </row>
        <row r="351">
          <cell r="B351" t="str">
            <v>Ltd</v>
          </cell>
        </row>
        <row r="352">
          <cell r="B352" t="str">
            <v>Ltd</v>
          </cell>
        </row>
        <row r="353">
          <cell r="B353" t="str">
            <v>Ltd</v>
          </cell>
        </row>
        <row r="354">
          <cell r="B354" t="str">
            <v>Ltd</v>
          </cell>
        </row>
        <row r="355">
          <cell r="B355" t="str">
            <v>Ltd</v>
          </cell>
        </row>
        <row r="356">
          <cell r="B356" t="str">
            <v>Ltd</v>
          </cell>
        </row>
        <row r="357">
          <cell r="B357" t="str">
            <v>Ltd</v>
          </cell>
        </row>
        <row r="358">
          <cell r="B358" t="str">
            <v>Ltd</v>
          </cell>
        </row>
        <row r="359">
          <cell r="B359" t="str">
            <v>Ltd</v>
          </cell>
        </row>
        <row r="360">
          <cell r="B360" t="str">
            <v>Ltd</v>
          </cell>
        </row>
        <row r="361">
          <cell r="B361" t="str">
            <v>Ltd</v>
          </cell>
        </row>
        <row r="362">
          <cell r="B362" t="str">
            <v>Ltd</v>
          </cell>
        </row>
        <row r="363">
          <cell r="B363" t="str">
            <v>Ltd</v>
          </cell>
        </row>
        <row r="364">
          <cell r="B364" t="str">
            <v>Ltd</v>
          </cell>
        </row>
        <row r="365">
          <cell r="B365" t="str">
            <v>Ltd</v>
          </cell>
        </row>
        <row r="366">
          <cell r="B366" t="str">
            <v>Ltd</v>
          </cell>
        </row>
        <row r="367">
          <cell r="B367" t="str">
            <v>Ltd</v>
          </cell>
        </row>
        <row r="368">
          <cell r="B368" t="str">
            <v>Ltd</v>
          </cell>
        </row>
        <row r="369">
          <cell r="B369" t="str">
            <v>Ltd</v>
          </cell>
        </row>
        <row r="370">
          <cell r="B370" t="str">
            <v>Ltd</v>
          </cell>
        </row>
        <row r="371">
          <cell r="B371" t="str">
            <v>Ltd</v>
          </cell>
        </row>
        <row r="372">
          <cell r="B372" t="str">
            <v>Ltd</v>
          </cell>
        </row>
        <row r="373">
          <cell r="B373" t="str">
            <v>Ltd</v>
          </cell>
        </row>
        <row r="374">
          <cell r="B374" t="str">
            <v>Ltd</v>
          </cell>
        </row>
        <row r="375">
          <cell r="B375" t="str">
            <v>Ltd</v>
          </cell>
        </row>
        <row r="376">
          <cell r="B376" t="str">
            <v>Ltd</v>
          </cell>
        </row>
        <row r="377">
          <cell r="B377" t="str">
            <v>Ltd</v>
          </cell>
        </row>
        <row r="378">
          <cell r="B378" t="str">
            <v>Ltd</v>
          </cell>
        </row>
        <row r="379">
          <cell r="B379" t="str">
            <v>Ltd</v>
          </cell>
        </row>
        <row r="380">
          <cell r="B380" t="str">
            <v>Ltd</v>
          </cell>
        </row>
        <row r="381">
          <cell r="B381" t="str">
            <v>Ltd</v>
          </cell>
        </row>
        <row r="382">
          <cell r="B382" t="str">
            <v>Ltd</v>
          </cell>
        </row>
        <row r="383">
          <cell r="B383" t="str">
            <v>Ltd</v>
          </cell>
        </row>
        <row r="384">
          <cell r="B384" t="str">
            <v>Ltd</v>
          </cell>
        </row>
        <row r="385">
          <cell r="B385" t="str">
            <v>Ltd</v>
          </cell>
        </row>
        <row r="386">
          <cell r="B386" t="str">
            <v>Ltd</v>
          </cell>
        </row>
        <row r="387">
          <cell r="B387" t="str">
            <v>Ltd</v>
          </cell>
        </row>
        <row r="388">
          <cell r="B388" t="str">
            <v>Ltd</v>
          </cell>
        </row>
        <row r="389">
          <cell r="B389" t="str">
            <v>Ltd</v>
          </cell>
        </row>
        <row r="390">
          <cell r="B390" t="str">
            <v>Ltd</v>
          </cell>
        </row>
        <row r="391">
          <cell r="B391" t="str">
            <v>Ltd</v>
          </cell>
        </row>
        <row r="392">
          <cell r="B392" t="str">
            <v>Ltd</v>
          </cell>
        </row>
        <row r="393">
          <cell r="B393" t="str">
            <v>Ltd</v>
          </cell>
        </row>
        <row r="394">
          <cell r="B394" t="str">
            <v>Ltd</v>
          </cell>
        </row>
        <row r="395">
          <cell r="B395" t="str">
            <v>Ltd</v>
          </cell>
        </row>
        <row r="396">
          <cell r="B396" t="str">
            <v>Ltd</v>
          </cell>
        </row>
        <row r="397">
          <cell r="B397" t="str">
            <v>Ltd</v>
          </cell>
        </row>
        <row r="398">
          <cell r="B398" t="str">
            <v>Ltd</v>
          </cell>
        </row>
        <row r="399">
          <cell r="B399" t="str">
            <v>Ltd</v>
          </cell>
        </row>
        <row r="400">
          <cell r="B400" t="str">
            <v>Ltd</v>
          </cell>
        </row>
        <row r="401">
          <cell r="B401" t="str">
            <v>Ltd</v>
          </cell>
        </row>
        <row r="402">
          <cell r="B402" t="str">
            <v>Ltd</v>
          </cell>
        </row>
        <row r="403">
          <cell r="B403" t="str">
            <v>Ltd</v>
          </cell>
        </row>
        <row r="404">
          <cell r="B404" t="str">
            <v>Ltd</v>
          </cell>
        </row>
        <row r="405">
          <cell r="B405" t="str">
            <v>Ltd</v>
          </cell>
        </row>
        <row r="406">
          <cell r="B406" t="str">
            <v>Ltd</v>
          </cell>
        </row>
        <row r="407">
          <cell r="B407" t="str">
            <v>Ltd</v>
          </cell>
        </row>
        <row r="408">
          <cell r="B408" t="str">
            <v>Ltd</v>
          </cell>
        </row>
        <row r="409">
          <cell r="B409" t="str">
            <v>Ltd</v>
          </cell>
        </row>
        <row r="410">
          <cell r="B410" t="str">
            <v>Ltd</v>
          </cell>
        </row>
        <row r="411">
          <cell r="B411" t="str">
            <v>Ltd</v>
          </cell>
        </row>
        <row r="412">
          <cell r="B412" t="str">
            <v>Ltd</v>
          </cell>
        </row>
        <row r="413">
          <cell r="B413" t="str">
            <v>Ltd</v>
          </cell>
        </row>
        <row r="414">
          <cell r="B414" t="str">
            <v>Ltd</v>
          </cell>
        </row>
        <row r="415">
          <cell r="B415" t="str">
            <v>Ltd</v>
          </cell>
        </row>
        <row r="416">
          <cell r="B416" t="str">
            <v>Ltd</v>
          </cell>
        </row>
        <row r="417">
          <cell r="B417" t="str">
            <v>Ltd</v>
          </cell>
        </row>
        <row r="418">
          <cell r="B418" t="str">
            <v>Ltd</v>
          </cell>
        </row>
        <row r="419">
          <cell r="B419" t="str">
            <v>Ltd</v>
          </cell>
        </row>
        <row r="420">
          <cell r="B420" t="str">
            <v>Ltd</v>
          </cell>
        </row>
        <row r="421">
          <cell r="B421" t="str">
            <v>Ltd</v>
          </cell>
        </row>
        <row r="422">
          <cell r="B422" t="str">
            <v>Ltd</v>
          </cell>
        </row>
        <row r="423">
          <cell r="B423" t="str">
            <v>Ltd</v>
          </cell>
        </row>
        <row r="424">
          <cell r="B424" t="str">
            <v>Ltd</v>
          </cell>
        </row>
        <row r="425">
          <cell r="B425" t="str">
            <v>Ltd</v>
          </cell>
        </row>
        <row r="426">
          <cell r="B426" t="str">
            <v>Ltd</v>
          </cell>
        </row>
        <row r="427">
          <cell r="B427" t="str">
            <v>Ltd</v>
          </cell>
        </row>
        <row r="428">
          <cell r="B428" t="str">
            <v>Ltd</v>
          </cell>
        </row>
        <row r="429">
          <cell r="B429" t="str">
            <v>Ltd</v>
          </cell>
        </row>
        <row r="430">
          <cell r="B430" t="str">
            <v>Ltd</v>
          </cell>
        </row>
        <row r="431">
          <cell r="B431" t="str">
            <v>Ltd</v>
          </cell>
        </row>
        <row r="432">
          <cell r="B432" t="str">
            <v>Ltd</v>
          </cell>
        </row>
        <row r="433">
          <cell r="B433" t="str">
            <v>Ltd</v>
          </cell>
        </row>
        <row r="434">
          <cell r="B434" t="str">
            <v>Ltd</v>
          </cell>
        </row>
        <row r="435">
          <cell r="B435" t="str">
            <v>Ltd</v>
          </cell>
        </row>
        <row r="436">
          <cell r="B436" t="str">
            <v>Ltd</v>
          </cell>
        </row>
        <row r="437">
          <cell r="B437" t="str">
            <v>Ltd</v>
          </cell>
        </row>
        <row r="438">
          <cell r="B438" t="str">
            <v>Ltd</v>
          </cell>
        </row>
        <row r="439">
          <cell r="B439" t="str">
            <v>Ltd</v>
          </cell>
        </row>
        <row r="440">
          <cell r="B440" t="str">
            <v>Ltd</v>
          </cell>
        </row>
        <row r="441">
          <cell r="B441" t="str">
            <v>Ltd</v>
          </cell>
        </row>
        <row r="442">
          <cell r="B442" t="str">
            <v>Ltd</v>
          </cell>
        </row>
        <row r="443">
          <cell r="B443" t="str">
            <v>Ltd</v>
          </cell>
        </row>
        <row r="444">
          <cell r="B444" t="str">
            <v>Ltd</v>
          </cell>
        </row>
        <row r="445">
          <cell r="B445" t="str">
            <v>Ltd</v>
          </cell>
        </row>
        <row r="446">
          <cell r="B446" t="str">
            <v>Ltd</v>
          </cell>
        </row>
        <row r="447">
          <cell r="B447" t="str">
            <v>Ltd</v>
          </cell>
        </row>
        <row r="448">
          <cell r="B448" t="str">
            <v>Ltd</v>
          </cell>
        </row>
        <row r="449">
          <cell r="B449" t="str">
            <v>Ltd</v>
          </cell>
        </row>
        <row r="450">
          <cell r="B450" t="str">
            <v>Ltd</v>
          </cell>
        </row>
        <row r="451">
          <cell r="B451" t="str">
            <v>Ltd</v>
          </cell>
        </row>
        <row r="452">
          <cell r="B452" t="str">
            <v>Ltd</v>
          </cell>
        </row>
        <row r="453">
          <cell r="B453" t="str">
            <v>Ltd</v>
          </cell>
        </row>
        <row r="454">
          <cell r="B454" t="str">
            <v>Ltd</v>
          </cell>
        </row>
        <row r="455">
          <cell r="B455" t="str">
            <v>Ltd</v>
          </cell>
        </row>
        <row r="456">
          <cell r="B456" t="str">
            <v>Ltd</v>
          </cell>
        </row>
        <row r="457">
          <cell r="B457" t="str">
            <v>Ltd</v>
          </cell>
        </row>
        <row r="458">
          <cell r="B458" t="str">
            <v>Ltd</v>
          </cell>
        </row>
        <row r="459">
          <cell r="B459" t="str">
            <v>Ltd</v>
          </cell>
        </row>
        <row r="460">
          <cell r="B460" t="str">
            <v>Ltd</v>
          </cell>
        </row>
        <row r="461">
          <cell r="B461" t="str">
            <v>Ltd</v>
          </cell>
        </row>
        <row r="462">
          <cell r="B462" t="str">
            <v>Ltd</v>
          </cell>
        </row>
        <row r="463">
          <cell r="B463" t="str">
            <v>Ltd</v>
          </cell>
        </row>
        <row r="464">
          <cell r="B464" t="str">
            <v>Ltd</v>
          </cell>
        </row>
        <row r="465">
          <cell r="B465" t="str">
            <v>Ltd</v>
          </cell>
        </row>
        <row r="466">
          <cell r="B466" t="str">
            <v>Ltd</v>
          </cell>
        </row>
        <row r="467">
          <cell r="B467" t="str">
            <v>Ltd</v>
          </cell>
        </row>
        <row r="468">
          <cell r="B468" t="str">
            <v>Ltd</v>
          </cell>
        </row>
        <row r="469">
          <cell r="B469" t="str">
            <v>Ltd</v>
          </cell>
        </row>
        <row r="470">
          <cell r="B470" t="str">
            <v>Ltd</v>
          </cell>
        </row>
        <row r="471">
          <cell r="B471" t="str">
            <v>Ltd</v>
          </cell>
        </row>
        <row r="472">
          <cell r="B472" t="str">
            <v>Ltd</v>
          </cell>
        </row>
        <row r="473">
          <cell r="B473" t="str">
            <v>Ltd</v>
          </cell>
        </row>
        <row r="474">
          <cell r="B474" t="str">
            <v>Ltd</v>
          </cell>
        </row>
        <row r="475">
          <cell r="B475" t="str">
            <v>Ltd</v>
          </cell>
        </row>
        <row r="476">
          <cell r="B476" t="str">
            <v>Ltd</v>
          </cell>
        </row>
        <row r="477">
          <cell r="B477" t="str">
            <v>Ltd</v>
          </cell>
        </row>
        <row r="478">
          <cell r="B478" t="str">
            <v>Ltd</v>
          </cell>
        </row>
        <row r="479">
          <cell r="B479" t="str">
            <v>Ltd</v>
          </cell>
        </row>
        <row r="480">
          <cell r="B480" t="str">
            <v>Ltd</v>
          </cell>
        </row>
        <row r="481">
          <cell r="B481" t="str">
            <v>Ltd</v>
          </cell>
        </row>
        <row r="482">
          <cell r="B482" t="str">
            <v>Ltd</v>
          </cell>
        </row>
        <row r="483">
          <cell r="B483" t="str">
            <v>Ltd</v>
          </cell>
        </row>
        <row r="484">
          <cell r="B484" t="str">
            <v>Ltd</v>
          </cell>
        </row>
        <row r="485">
          <cell r="B485" t="str">
            <v>Ltd</v>
          </cell>
        </row>
        <row r="486">
          <cell r="B486" t="str">
            <v>Ltd</v>
          </cell>
        </row>
        <row r="487">
          <cell r="B487" t="str">
            <v>Ltd</v>
          </cell>
        </row>
        <row r="488">
          <cell r="B488" t="str">
            <v>Ltd</v>
          </cell>
        </row>
        <row r="489">
          <cell r="B489" t="str">
            <v>Ltd</v>
          </cell>
        </row>
        <row r="490">
          <cell r="B490" t="str">
            <v>Ltd</v>
          </cell>
        </row>
        <row r="491">
          <cell r="B491" t="str">
            <v>Ltd</v>
          </cell>
        </row>
        <row r="492">
          <cell r="B492" t="str">
            <v>Ltd</v>
          </cell>
        </row>
        <row r="493">
          <cell r="B493" t="str">
            <v>Ltd</v>
          </cell>
        </row>
        <row r="494">
          <cell r="B494" t="str">
            <v>Ltd</v>
          </cell>
        </row>
        <row r="495">
          <cell r="B495" t="str">
            <v>Ltd</v>
          </cell>
        </row>
        <row r="496">
          <cell r="B496" t="str">
            <v>Ltd</v>
          </cell>
        </row>
        <row r="497">
          <cell r="B497" t="str">
            <v>Ltd</v>
          </cell>
        </row>
        <row r="498">
          <cell r="B498" t="str">
            <v>Ltd</v>
          </cell>
        </row>
        <row r="499">
          <cell r="B499" t="str">
            <v>Ltd</v>
          </cell>
        </row>
        <row r="500">
          <cell r="B500" t="str">
            <v>Ltd</v>
          </cell>
        </row>
        <row r="501">
          <cell r="B501" t="str">
            <v>Ltd</v>
          </cell>
        </row>
        <row r="502">
          <cell r="B502" t="str">
            <v>Ltd</v>
          </cell>
        </row>
        <row r="503">
          <cell r="B503" t="str">
            <v>Ltd</v>
          </cell>
        </row>
        <row r="504">
          <cell r="B504" t="str">
            <v>Ltd</v>
          </cell>
        </row>
        <row r="505">
          <cell r="B505" t="str">
            <v>Ltd</v>
          </cell>
        </row>
        <row r="506">
          <cell r="B506" t="str">
            <v>Ltd</v>
          </cell>
        </row>
        <row r="507">
          <cell r="B507" t="str">
            <v>Ltd</v>
          </cell>
        </row>
        <row r="508">
          <cell r="B508" t="str">
            <v>Ltd</v>
          </cell>
        </row>
        <row r="509">
          <cell r="B509" t="str">
            <v>Ltd</v>
          </cell>
        </row>
        <row r="510">
          <cell r="B510" t="str">
            <v>Ltd</v>
          </cell>
        </row>
        <row r="511">
          <cell r="B511" t="str">
            <v>Ltd</v>
          </cell>
        </row>
        <row r="512">
          <cell r="B512" t="str">
            <v>Ltd</v>
          </cell>
        </row>
        <row r="513">
          <cell r="B513" t="str">
            <v>Ltd</v>
          </cell>
        </row>
        <row r="514">
          <cell r="B514" t="str">
            <v>Ltd</v>
          </cell>
        </row>
        <row r="515">
          <cell r="B515" t="str">
            <v>Ltd</v>
          </cell>
        </row>
        <row r="516">
          <cell r="B516" t="str">
            <v>Ltd</v>
          </cell>
        </row>
        <row r="517">
          <cell r="B517" t="str">
            <v>Ltd</v>
          </cell>
        </row>
        <row r="518">
          <cell r="B518" t="str">
            <v>Ltd</v>
          </cell>
        </row>
        <row r="519">
          <cell r="B519" t="str">
            <v>Ltd</v>
          </cell>
        </row>
        <row r="520">
          <cell r="B520" t="str">
            <v>Ltd</v>
          </cell>
        </row>
        <row r="521">
          <cell r="B521" t="str">
            <v>Ltd</v>
          </cell>
        </row>
        <row r="522">
          <cell r="B522" t="str">
            <v>Ltd</v>
          </cell>
        </row>
        <row r="523">
          <cell r="B523" t="str">
            <v>Ltd</v>
          </cell>
        </row>
        <row r="524">
          <cell r="B524" t="str">
            <v>Ltd</v>
          </cell>
        </row>
        <row r="525">
          <cell r="B525" t="str">
            <v>Ltd</v>
          </cell>
        </row>
        <row r="526">
          <cell r="B526" t="str">
            <v>Ltd</v>
          </cell>
        </row>
        <row r="527">
          <cell r="B527" t="str">
            <v>Ltd</v>
          </cell>
        </row>
        <row r="528">
          <cell r="B528" t="str">
            <v>Ltd</v>
          </cell>
        </row>
        <row r="529">
          <cell r="B529" t="str">
            <v>Ltd</v>
          </cell>
        </row>
        <row r="530">
          <cell r="B530" t="str">
            <v>Ltd</v>
          </cell>
        </row>
        <row r="531">
          <cell r="B531" t="str">
            <v>Ltd</v>
          </cell>
        </row>
        <row r="532">
          <cell r="B532" t="str">
            <v>Ltd</v>
          </cell>
        </row>
        <row r="533">
          <cell r="B533" t="str">
            <v>Ltd</v>
          </cell>
        </row>
        <row r="534">
          <cell r="B534" t="str">
            <v>Ltd</v>
          </cell>
        </row>
        <row r="535">
          <cell r="B535" t="str">
            <v>Ltd</v>
          </cell>
        </row>
        <row r="536">
          <cell r="B536" t="str">
            <v>Ltd</v>
          </cell>
        </row>
        <row r="537">
          <cell r="B537" t="str">
            <v>Ltd</v>
          </cell>
        </row>
        <row r="538">
          <cell r="B538" t="str">
            <v>Ltd</v>
          </cell>
        </row>
        <row r="539">
          <cell r="B539" t="str">
            <v>Ltd</v>
          </cell>
        </row>
        <row r="540">
          <cell r="B540" t="str">
            <v>Ltd</v>
          </cell>
        </row>
        <row r="541">
          <cell r="B541" t="str">
            <v>Ltd</v>
          </cell>
        </row>
        <row r="542">
          <cell r="B542" t="str">
            <v>Ltd</v>
          </cell>
        </row>
        <row r="543">
          <cell r="B543" t="str">
            <v>Ltd</v>
          </cell>
        </row>
        <row r="544">
          <cell r="B544" t="str">
            <v>Ltd</v>
          </cell>
        </row>
        <row r="545">
          <cell r="B545" t="str">
            <v>Ltd</v>
          </cell>
        </row>
        <row r="546">
          <cell r="B546" t="str">
            <v>Ltd</v>
          </cell>
        </row>
        <row r="547">
          <cell r="B547" t="str">
            <v>Ltd</v>
          </cell>
        </row>
        <row r="548">
          <cell r="B548" t="str">
            <v>Ltd</v>
          </cell>
        </row>
        <row r="549">
          <cell r="B549" t="str">
            <v>Ltd</v>
          </cell>
        </row>
        <row r="550">
          <cell r="B550" t="str">
            <v>Ltd</v>
          </cell>
        </row>
        <row r="551">
          <cell r="B551" t="str">
            <v>Ltd</v>
          </cell>
        </row>
        <row r="552">
          <cell r="B552" t="str">
            <v>Ltd</v>
          </cell>
        </row>
        <row r="553">
          <cell r="B553" t="str">
            <v>Ltd</v>
          </cell>
        </row>
        <row r="554">
          <cell r="B554" t="str">
            <v>Ltd</v>
          </cell>
        </row>
        <row r="555">
          <cell r="B555" t="str">
            <v>Ltd</v>
          </cell>
        </row>
        <row r="556">
          <cell r="B556" t="str">
            <v>Ltd</v>
          </cell>
        </row>
        <row r="557">
          <cell r="B557" t="str">
            <v>Ltd</v>
          </cell>
        </row>
        <row r="558">
          <cell r="B558" t="str">
            <v>Ltd</v>
          </cell>
        </row>
        <row r="559">
          <cell r="B559" t="str">
            <v>Ltd</v>
          </cell>
        </row>
        <row r="560">
          <cell r="B560" t="str">
            <v>Ltd</v>
          </cell>
        </row>
        <row r="561">
          <cell r="B561" t="str">
            <v>Ltd</v>
          </cell>
        </row>
        <row r="562">
          <cell r="B562" t="str">
            <v>Ltd</v>
          </cell>
        </row>
        <row r="563">
          <cell r="B563" t="str">
            <v>Ltd</v>
          </cell>
        </row>
        <row r="564">
          <cell r="B564" t="str">
            <v>Ltd</v>
          </cell>
        </row>
        <row r="565">
          <cell r="B565" t="str">
            <v>Ltd</v>
          </cell>
        </row>
        <row r="566">
          <cell r="B566" t="str">
            <v>Ltd</v>
          </cell>
        </row>
        <row r="567">
          <cell r="B567" t="str">
            <v>Ltd</v>
          </cell>
        </row>
        <row r="568">
          <cell r="B568" t="str">
            <v>Ltd</v>
          </cell>
        </row>
        <row r="569">
          <cell r="B569" t="str">
            <v>Ltd</v>
          </cell>
        </row>
        <row r="570">
          <cell r="B570" t="str">
            <v>Ltd</v>
          </cell>
        </row>
        <row r="571">
          <cell r="B571" t="str">
            <v>Ltd</v>
          </cell>
        </row>
        <row r="572">
          <cell r="B572" t="str">
            <v>Ltd</v>
          </cell>
        </row>
        <row r="573">
          <cell r="B573" t="str">
            <v>Ltd</v>
          </cell>
        </row>
        <row r="574">
          <cell r="B574" t="str">
            <v>Ltd</v>
          </cell>
        </row>
        <row r="575">
          <cell r="B575" t="str">
            <v>Ltd</v>
          </cell>
        </row>
        <row r="576">
          <cell r="B576" t="str">
            <v>Ltd</v>
          </cell>
        </row>
        <row r="577">
          <cell r="B577" t="str">
            <v>Ltd</v>
          </cell>
        </row>
        <row r="578">
          <cell r="B578" t="str">
            <v>Ltd</v>
          </cell>
        </row>
        <row r="579">
          <cell r="B579" t="str">
            <v>Ltd</v>
          </cell>
        </row>
        <row r="580">
          <cell r="B580" t="str">
            <v>Ltd</v>
          </cell>
        </row>
        <row r="581">
          <cell r="B581" t="str">
            <v>Ltd</v>
          </cell>
        </row>
        <row r="582">
          <cell r="B582" t="str">
            <v>Ltd</v>
          </cell>
        </row>
        <row r="583">
          <cell r="B583" t="str">
            <v>Ltd</v>
          </cell>
        </row>
        <row r="584">
          <cell r="B584" t="str">
            <v>Ltd</v>
          </cell>
        </row>
        <row r="585">
          <cell r="B585" t="str">
            <v>Ltd</v>
          </cell>
        </row>
        <row r="586">
          <cell r="B586" t="str">
            <v>Ltd</v>
          </cell>
        </row>
        <row r="587">
          <cell r="B587" t="str">
            <v>Ltd</v>
          </cell>
        </row>
        <row r="588">
          <cell r="B588" t="str">
            <v>Ltd</v>
          </cell>
        </row>
        <row r="589">
          <cell r="B589" t="str">
            <v>Ltd</v>
          </cell>
        </row>
        <row r="590">
          <cell r="B590" t="str">
            <v>Ltd</v>
          </cell>
        </row>
        <row r="591">
          <cell r="B591" t="str">
            <v>Ltd</v>
          </cell>
        </row>
        <row r="592">
          <cell r="B592" t="str">
            <v>Ltd</v>
          </cell>
        </row>
        <row r="593">
          <cell r="B593" t="str">
            <v>Ltd</v>
          </cell>
        </row>
        <row r="594">
          <cell r="B594" t="str">
            <v>Ltd</v>
          </cell>
        </row>
        <row r="595">
          <cell r="B595" t="str">
            <v>Ltd</v>
          </cell>
        </row>
        <row r="596">
          <cell r="B596" t="str">
            <v>Ltd</v>
          </cell>
        </row>
        <row r="597">
          <cell r="B597" t="str">
            <v>Ltd</v>
          </cell>
        </row>
        <row r="598">
          <cell r="B598" t="str">
            <v>Ltd</v>
          </cell>
        </row>
        <row r="599">
          <cell r="B599" t="str">
            <v>Ltd</v>
          </cell>
        </row>
        <row r="600">
          <cell r="B600" t="str">
            <v>Ltd</v>
          </cell>
        </row>
        <row r="601">
          <cell r="B601" t="str">
            <v>Ltd</v>
          </cell>
        </row>
        <row r="602">
          <cell r="B602" t="str">
            <v>Ltd</v>
          </cell>
        </row>
        <row r="603">
          <cell r="B603" t="str">
            <v>Ltd</v>
          </cell>
        </row>
        <row r="604">
          <cell r="B604" t="str">
            <v>Ltd</v>
          </cell>
        </row>
        <row r="605">
          <cell r="B605" t="str">
            <v>Ltd</v>
          </cell>
        </row>
        <row r="606">
          <cell r="B606" t="str">
            <v>Ltd</v>
          </cell>
        </row>
        <row r="607">
          <cell r="B607" t="str">
            <v>Ltd</v>
          </cell>
        </row>
        <row r="608">
          <cell r="B608" t="str">
            <v>Ltd</v>
          </cell>
        </row>
        <row r="609">
          <cell r="B609" t="str">
            <v>Ltd</v>
          </cell>
        </row>
        <row r="610">
          <cell r="B610" t="str">
            <v>Ltd</v>
          </cell>
        </row>
        <row r="611">
          <cell r="B611" t="str">
            <v>Ltd</v>
          </cell>
        </row>
        <row r="612">
          <cell r="B612" t="str">
            <v>Ltd</v>
          </cell>
        </row>
        <row r="613">
          <cell r="B613" t="str">
            <v>Ltd</v>
          </cell>
        </row>
        <row r="614">
          <cell r="B614" t="str">
            <v>Ltd</v>
          </cell>
        </row>
        <row r="615">
          <cell r="B615" t="str">
            <v>Ltd</v>
          </cell>
        </row>
        <row r="616">
          <cell r="B616" t="str">
            <v>Ltd</v>
          </cell>
        </row>
        <row r="617">
          <cell r="B617" t="str">
            <v>Ltd</v>
          </cell>
        </row>
        <row r="618">
          <cell r="B618" t="str">
            <v>Ltd</v>
          </cell>
        </row>
        <row r="619">
          <cell r="B619" t="str">
            <v>Ltd</v>
          </cell>
        </row>
        <row r="620">
          <cell r="B620" t="str">
            <v>Ltd</v>
          </cell>
        </row>
        <row r="621">
          <cell r="B621" t="str">
            <v>Ltd</v>
          </cell>
        </row>
        <row r="622">
          <cell r="B622" t="str">
            <v>Ltd</v>
          </cell>
        </row>
        <row r="623">
          <cell r="B623" t="str">
            <v>Ltd</v>
          </cell>
        </row>
        <row r="624">
          <cell r="B624" t="str">
            <v>Ltd</v>
          </cell>
        </row>
        <row r="625">
          <cell r="B625" t="str">
            <v>Ltd</v>
          </cell>
        </row>
        <row r="626">
          <cell r="B626" t="str">
            <v>Ltd</v>
          </cell>
        </row>
        <row r="627">
          <cell r="B627" t="str">
            <v>Ltd</v>
          </cell>
        </row>
        <row r="628">
          <cell r="B628" t="str">
            <v>Ltd</v>
          </cell>
        </row>
        <row r="629">
          <cell r="B629" t="str">
            <v>Ltd</v>
          </cell>
        </row>
        <row r="630">
          <cell r="B630" t="str">
            <v>Ltd</v>
          </cell>
        </row>
        <row r="631">
          <cell r="B631" t="str">
            <v>Ltd</v>
          </cell>
        </row>
        <row r="632">
          <cell r="B632" t="str">
            <v>Ltd</v>
          </cell>
        </row>
        <row r="633">
          <cell r="B633" t="str">
            <v>Ltd</v>
          </cell>
        </row>
        <row r="634">
          <cell r="B634" t="str">
            <v>Ltd</v>
          </cell>
        </row>
        <row r="635">
          <cell r="B635" t="str">
            <v>Ltd</v>
          </cell>
        </row>
        <row r="636">
          <cell r="B636" t="str">
            <v>Ltd</v>
          </cell>
        </row>
        <row r="637">
          <cell r="B637" t="str">
            <v>Ltd</v>
          </cell>
        </row>
        <row r="638">
          <cell r="B638" t="str">
            <v>Ltd</v>
          </cell>
        </row>
        <row r="639">
          <cell r="B639" t="str">
            <v>Ltd</v>
          </cell>
        </row>
        <row r="640">
          <cell r="B640" t="str">
            <v>Ltd</v>
          </cell>
        </row>
        <row r="641">
          <cell r="B641" t="str">
            <v>Ltd</v>
          </cell>
        </row>
        <row r="642">
          <cell r="B642" t="str">
            <v>Ltd</v>
          </cell>
        </row>
        <row r="643">
          <cell r="B643" t="str">
            <v>Ltd</v>
          </cell>
        </row>
        <row r="644">
          <cell r="B644" t="str">
            <v>Ltd</v>
          </cell>
        </row>
        <row r="645">
          <cell r="B645" t="str">
            <v>Ltd</v>
          </cell>
        </row>
        <row r="646">
          <cell r="B646" t="str">
            <v>Ltd</v>
          </cell>
        </row>
        <row r="647">
          <cell r="B647" t="str">
            <v>Ltd</v>
          </cell>
        </row>
        <row r="648">
          <cell r="B648" t="str">
            <v>Ltd</v>
          </cell>
        </row>
        <row r="649">
          <cell r="B649" t="str">
            <v>Ltd</v>
          </cell>
        </row>
        <row r="650">
          <cell r="B650" t="str">
            <v>Ltd</v>
          </cell>
        </row>
        <row r="651">
          <cell r="B651" t="str">
            <v>Ltd</v>
          </cell>
        </row>
        <row r="652">
          <cell r="B652" t="str">
            <v>Ltd</v>
          </cell>
        </row>
        <row r="653">
          <cell r="B653" t="str">
            <v>Ltd</v>
          </cell>
        </row>
        <row r="654">
          <cell r="B654" t="str">
            <v>Ltd</v>
          </cell>
        </row>
        <row r="655">
          <cell r="B655" t="str">
            <v>Ltd</v>
          </cell>
        </row>
        <row r="656">
          <cell r="B656" t="str">
            <v>Ltd</v>
          </cell>
        </row>
        <row r="657">
          <cell r="B657" t="str">
            <v>Ltd</v>
          </cell>
        </row>
        <row r="658">
          <cell r="B658" t="str">
            <v>Ltd</v>
          </cell>
        </row>
        <row r="659">
          <cell r="B659" t="str">
            <v>Ltd</v>
          </cell>
        </row>
        <row r="660">
          <cell r="B660" t="str">
            <v>Ltd</v>
          </cell>
        </row>
        <row r="661">
          <cell r="B661" t="str">
            <v>Ltd</v>
          </cell>
        </row>
        <row r="662">
          <cell r="B662" t="str">
            <v>Ltd</v>
          </cell>
        </row>
        <row r="663">
          <cell r="B663" t="str">
            <v>Ltd</v>
          </cell>
        </row>
        <row r="664">
          <cell r="B664" t="str">
            <v>Ltd</v>
          </cell>
        </row>
        <row r="665">
          <cell r="B665" t="str">
            <v>Ltd</v>
          </cell>
        </row>
        <row r="666">
          <cell r="B666" t="str">
            <v>Ltd</v>
          </cell>
        </row>
        <row r="667">
          <cell r="B667" t="str">
            <v>Ltd</v>
          </cell>
        </row>
        <row r="668">
          <cell r="B668" t="str">
            <v>Ltd</v>
          </cell>
        </row>
        <row r="669">
          <cell r="B669" t="str">
            <v>Ltd</v>
          </cell>
        </row>
        <row r="670">
          <cell r="B670" t="str">
            <v>Ltd</v>
          </cell>
        </row>
        <row r="671">
          <cell r="B671" t="str">
            <v>Ltd</v>
          </cell>
        </row>
        <row r="672">
          <cell r="B672" t="str">
            <v>Ltd</v>
          </cell>
        </row>
        <row r="673">
          <cell r="B673" t="str">
            <v>Ltd</v>
          </cell>
        </row>
        <row r="674">
          <cell r="B674" t="str">
            <v>Ltd</v>
          </cell>
        </row>
        <row r="675">
          <cell r="B675" t="str">
            <v>Ltd</v>
          </cell>
        </row>
        <row r="676">
          <cell r="B676" t="str">
            <v>Ltd</v>
          </cell>
        </row>
        <row r="677">
          <cell r="B677" t="str">
            <v>Ltd</v>
          </cell>
        </row>
        <row r="678">
          <cell r="B678" t="str">
            <v>Ltd</v>
          </cell>
        </row>
        <row r="679">
          <cell r="B679" t="str">
            <v>Ltd</v>
          </cell>
        </row>
        <row r="680">
          <cell r="B680" t="str">
            <v>Ltd</v>
          </cell>
        </row>
        <row r="681">
          <cell r="B681" t="str">
            <v>Ltd</v>
          </cell>
        </row>
        <row r="682">
          <cell r="B682" t="str">
            <v>Ltd</v>
          </cell>
        </row>
        <row r="683">
          <cell r="B683" t="str">
            <v>Ltd</v>
          </cell>
        </row>
        <row r="684">
          <cell r="B684" t="str">
            <v>Ltd</v>
          </cell>
        </row>
        <row r="685">
          <cell r="B685" t="str">
            <v>Ltd</v>
          </cell>
        </row>
        <row r="686">
          <cell r="B686" t="str">
            <v>Ltd</v>
          </cell>
        </row>
        <row r="687">
          <cell r="B687" t="str">
            <v>Ltd</v>
          </cell>
        </row>
        <row r="688">
          <cell r="B688" t="str">
            <v>Ltd</v>
          </cell>
        </row>
        <row r="689">
          <cell r="B689" t="str">
            <v>Ltd</v>
          </cell>
        </row>
        <row r="690">
          <cell r="B690" t="str">
            <v>Ltd</v>
          </cell>
        </row>
        <row r="691">
          <cell r="B691" t="str">
            <v>Ltd</v>
          </cell>
        </row>
        <row r="692">
          <cell r="B692" t="str">
            <v>Ltd</v>
          </cell>
        </row>
        <row r="693">
          <cell r="B693" t="str">
            <v>Ltd</v>
          </cell>
        </row>
        <row r="694">
          <cell r="B694" t="str">
            <v>Ltd</v>
          </cell>
        </row>
        <row r="695">
          <cell r="B695" t="str">
            <v>Ltd</v>
          </cell>
        </row>
        <row r="696">
          <cell r="B696" t="str">
            <v>Ltd</v>
          </cell>
        </row>
        <row r="697">
          <cell r="B697" t="str">
            <v>Ltd</v>
          </cell>
        </row>
        <row r="698">
          <cell r="B698" t="str">
            <v>Ltd</v>
          </cell>
        </row>
        <row r="699">
          <cell r="B699" t="str">
            <v>Ltd</v>
          </cell>
        </row>
        <row r="700">
          <cell r="B700" t="str">
            <v>Ltd</v>
          </cell>
        </row>
        <row r="701">
          <cell r="B701" t="str">
            <v>Ltd</v>
          </cell>
        </row>
        <row r="702">
          <cell r="B702" t="str">
            <v>Ltd</v>
          </cell>
        </row>
        <row r="703">
          <cell r="B703" t="str">
            <v>Ltd</v>
          </cell>
        </row>
        <row r="704">
          <cell r="B704" t="str">
            <v>Ltd</v>
          </cell>
        </row>
        <row r="705">
          <cell r="B705" t="str">
            <v>Ltd</v>
          </cell>
        </row>
        <row r="706">
          <cell r="B706" t="str">
            <v>Ltd</v>
          </cell>
        </row>
        <row r="707">
          <cell r="B707" t="str">
            <v>Ltd</v>
          </cell>
        </row>
        <row r="708">
          <cell r="B708" t="str">
            <v>Ltd</v>
          </cell>
        </row>
        <row r="709">
          <cell r="B709" t="str">
            <v>Ltd</v>
          </cell>
        </row>
        <row r="710">
          <cell r="B710" t="str">
            <v>Ltd</v>
          </cell>
        </row>
        <row r="711">
          <cell r="B711" t="str">
            <v>Ltd</v>
          </cell>
        </row>
        <row r="712">
          <cell r="B712" t="str">
            <v>Ltd</v>
          </cell>
        </row>
        <row r="713">
          <cell r="B713" t="str">
            <v>Ltd</v>
          </cell>
        </row>
        <row r="714">
          <cell r="B714" t="str">
            <v>Ltd</v>
          </cell>
        </row>
        <row r="715">
          <cell r="B715" t="str">
            <v>Ltd</v>
          </cell>
        </row>
        <row r="716">
          <cell r="B716" t="str">
            <v>Ltd</v>
          </cell>
        </row>
        <row r="717">
          <cell r="B717" t="str">
            <v>Ltd</v>
          </cell>
        </row>
        <row r="718">
          <cell r="B718" t="str">
            <v>Ltd</v>
          </cell>
        </row>
        <row r="719">
          <cell r="B719" t="str">
            <v>Ltd</v>
          </cell>
        </row>
        <row r="720">
          <cell r="B720" t="str">
            <v>Ltd</v>
          </cell>
        </row>
        <row r="721">
          <cell r="B721" t="str">
            <v>Ltd</v>
          </cell>
        </row>
        <row r="722">
          <cell r="B722" t="str">
            <v>Ltd</v>
          </cell>
        </row>
        <row r="723">
          <cell r="B723" t="str">
            <v>Ltd</v>
          </cell>
        </row>
        <row r="724">
          <cell r="B724" t="str">
            <v>Ltd</v>
          </cell>
        </row>
        <row r="725">
          <cell r="B725" t="str">
            <v>Ltd</v>
          </cell>
        </row>
        <row r="726">
          <cell r="B726" t="str">
            <v>Ltd</v>
          </cell>
        </row>
        <row r="727">
          <cell r="B727" t="str">
            <v>Ltd</v>
          </cell>
        </row>
        <row r="728">
          <cell r="B728" t="str">
            <v>Ltd</v>
          </cell>
        </row>
        <row r="729">
          <cell r="B729" t="str">
            <v>Ltd</v>
          </cell>
        </row>
        <row r="730">
          <cell r="B730" t="str">
            <v>Ltd</v>
          </cell>
        </row>
        <row r="731">
          <cell r="B731" t="str">
            <v>Ltd</v>
          </cell>
        </row>
        <row r="732">
          <cell r="B732" t="str">
            <v>Ltd</v>
          </cell>
        </row>
        <row r="733">
          <cell r="B733" t="str">
            <v>Ltd</v>
          </cell>
        </row>
        <row r="734">
          <cell r="B734" t="str">
            <v>Ltd</v>
          </cell>
        </row>
        <row r="735">
          <cell r="B735" t="str">
            <v>Ltd</v>
          </cell>
        </row>
        <row r="736">
          <cell r="B736" t="str">
            <v>Ltd</v>
          </cell>
        </row>
        <row r="737">
          <cell r="B737" t="str">
            <v>Ltd</v>
          </cell>
        </row>
        <row r="738">
          <cell r="B738" t="str">
            <v>Ltd</v>
          </cell>
        </row>
        <row r="739">
          <cell r="B739" t="str">
            <v>Ltd</v>
          </cell>
        </row>
        <row r="740">
          <cell r="B740" t="str">
            <v>Ltd</v>
          </cell>
        </row>
        <row r="741">
          <cell r="B741" t="str">
            <v>Ltd</v>
          </cell>
        </row>
        <row r="742">
          <cell r="B742" t="str">
            <v>Ltd</v>
          </cell>
        </row>
        <row r="743">
          <cell r="B743" t="str">
            <v>Ltd</v>
          </cell>
        </row>
        <row r="744">
          <cell r="B744" t="str">
            <v>Ltd</v>
          </cell>
        </row>
        <row r="745">
          <cell r="B745" t="str">
            <v>Ltd</v>
          </cell>
        </row>
        <row r="746">
          <cell r="B746" t="str">
            <v>Ltd</v>
          </cell>
        </row>
        <row r="747">
          <cell r="B747" t="str">
            <v>Ltd</v>
          </cell>
        </row>
        <row r="748">
          <cell r="B748" t="str">
            <v>Ltd</v>
          </cell>
        </row>
        <row r="749">
          <cell r="B749" t="str">
            <v>Ltd</v>
          </cell>
        </row>
        <row r="750">
          <cell r="B750" t="str">
            <v>Ltd</v>
          </cell>
        </row>
        <row r="751">
          <cell r="B751" t="str">
            <v>Ltd</v>
          </cell>
        </row>
        <row r="752">
          <cell r="B752" t="str">
            <v>Ltd</v>
          </cell>
        </row>
        <row r="753">
          <cell r="B753" t="str">
            <v>Ltd</v>
          </cell>
        </row>
        <row r="754">
          <cell r="B754" t="str">
            <v>Ltd</v>
          </cell>
        </row>
        <row r="755">
          <cell r="B755" t="str">
            <v>Ltd</v>
          </cell>
        </row>
        <row r="756">
          <cell r="B756" t="str">
            <v>Ltd</v>
          </cell>
        </row>
        <row r="757">
          <cell r="B757" t="str">
            <v>Ltd</v>
          </cell>
        </row>
        <row r="758">
          <cell r="B758" t="str">
            <v>Ltd</v>
          </cell>
        </row>
        <row r="759">
          <cell r="B759" t="str">
            <v>Ltd</v>
          </cell>
        </row>
        <row r="760">
          <cell r="B760" t="str">
            <v>Ltd</v>
          </cell>
        </row>
        <row r="761">
          <cell r="B761" t="str">
            <v>Ltd</v>
          </cell>
        </row>
        <row r="762">
          <cell r="B762" t="str">
            <v>Ltd</v>
          </cell>
        </row>
        <row r="763">
          <cell r="B763" t="str">
            <v>Ltd</v>
          </cell>
        </row>
        <row r="764">
          <cell r="B764" t="str">
            <v>Ltd</v>
          </cell>
        </row>
        <row r="765">
          <cell r="B765" t="str">
            <v>Ltd</v>
          </cell>
        </row>
        <row r="766">
          <cell r="B766" t="str">
            <v>Ltd</v>
          </cell>
        </row>
        <row r="767">
          <cell r="B767" t="str">
            <v>Ltd</v>
          </cell>
        </row>
        <row r="768">
          <cell r="B768" t="str">
            <v>Ltd</v>
          </cell>
        </row>
        <row r="769">
          <cell r="B769" t="str">
            <v>Ltd</v>
          </cell>
        </row>
        <row r="770">
          <cell r="B770" t="str">
            <v>Ltd</v>
          </cell>
        </row>
        <row r="771">
          <cell r="B771" t="str">
            <v>Ltd</v>
          </cell>
        </row>
        <row r="772">
          <cell r="B772" t="str">
            <v>Ltd</v>
          </cell>
        </row>
        <row r="773">
          <cell r="B773" t="str">
            <v>Ltd</v>
          </cell>
        </row>
        <row r="774">
          <cell r="B774" t="str">
            <v>Ltd</v>
          </cell>
        </row>
        <row r="775">
          <cell r="B775" t="str">
            <v>Ltd</v>
          </cell>
        </row>
        <row r="776">
          <cell r="B776" t="str">
            <v>Ltd</v>
          </cell>
        </row>
        <row r="777">
          <cell r="B777" t="str">
            <v>Ltd</v>
          </cell>
        </row>
        <row r="778">
          <cell r="B778" t="str">
            <v>Ltd</v>
          </cell>
        </row>
        <row r="779">
          <cell r="B779" t="str">
            <v>Ltd</v>
          </cell>
        </row>
        <row r="780">
          <cell r="B780" t="str">
            <v>Ltd</v>
          </cell>
        </row>
        <row r="781">
          <cell r="B781" t="str">
            <v>Ltd</v>
          </cell>
        </row>
        <row r="782">
          <cell r="B782" t="str">
            <v>Ltd</v>
          </cell>
        </row>
        <row r="783">
          <cell r="B783" t="str">
            <v>Ltd</v>
          </cell>
        </row>
        <row r="784">
          <cell r="B784" t="str">
            <v>Ltd</v>
          </cell>
        </row>
        <row r="785">
          <cell r="B785" t="str">
            <v>Ltd</v>
          </cell>
        </row>
        <row r="786">
          <cell r="B786" t="str">
            <v>Ltd</v>
          </cell>
        </row>
        <row r="787">
          <cell r="B787" t="str">
            <v>Ltd</v>
          </cell>
        </row>
        <row r="788">
          <cell r="B788" t="str">
            <v>Ltd</v>
          </cell>
        </row>
        <row r="789">
          <cell r="B789" t="str">
            <v>Ltd</v>
          </cell>
        </row>
        <row r="790">
          <cell r="B790" t="str">
            <v>Ltd</v>
          </cell>
        </row>
        <row r="791">
          <cell r="B791" t="str">
            <v>Ltd</v>
          </cell>
        </row>
        <row r="792">
          <cell r="B792" t="str">
            <v>Ltd</v>
          </cell>
        </row>
        <row r="793">
          <cell r="B793" t="str">
            <v>Ltd</v>
          </cell>
        </row>
        <row r="794">
          <cell r="B794" t="str">
            <v>Ltd</v>
          </cell>
        </row>
        <row r="795">
          <cell r="B795" t="str">
            <v>Ltd</v>
          </cell>
        </row>
        <row r="796">
          <cell r="B796" t="str">
            <v>Ltd</v>
          </cell>
        </row>
        <row r="797">
          <cell r="B797" t="str">
            <v>Ltd</v>
          </cell>
        </row>
        <row r="798">
          <cell r="B798" t="str">
            <v>Ltd</v>
          </cell>
        </row>
        <row r="799">
          <cell r="B799" t="str">
            <v>Ltd</v>
          </cell>
        </row>
        <row r="800">
          <cell r="B800" t="str">
            <v>Ltd</v>
          </cell>
        </row>
        <row r="801">
          <cell r="B801" t="str">
            <v>Ltd</v>
          </cell>
        </row>
        <row r="802">
          <cell r="B802" t="str">
            <v>Ltd</v>
          </cell>
        </row>
        <row r="803">
          <cell r="B803" t="str">
            <v>Ltd</v>
          </cell>
        </row>
        <row r="804">
          <cell r="B804" t="str">
            <v>Ltd</v>
          </cell>
        </row>
        <row r="805">
          <cell r="B805" t="str">
            <v>Ltd</v>
          </cell>
        </row>
        <row r="806">
          <cell r="B806" t="str">
            <v>Ltd</v>
          </cell>
        </row>
        <row r="807">
          <cell r="B807" t="str">
            <v>Ltd</v>
          </cell>
        </row>
        <row r="808">
          <cell r="B808" t="str">
            <v>Ltd</v>
          </cell>
        </row>
        <row r="809">
          <cell r="B809" t="str">
            <v>Ltd</v>
          </cell>
        </row>
        <row r="810">
          <cell r="B810" t="str">
            <v>Ltd</v>
          </cell>
        </row>
        <row r="811">
          <cell r="B811" t="str">
            <v>Ltd</v>
          </cell>
        </row>
        <row r="812">
          <cell r="B812" t="str">
            <v>Ltd</v>
          </cell>
        </row>
        <row r="813">
          <cell r="B813" t="str">
            <v>Ltd</v>
          </cell>
        </row>
        <row r="814">
          <cell r="B814" t="str">
            <v>Ltd</v>
          </cell>
        </row>
        <row r="815">
          <cell r="B815" t="str">
            <v>Ltd</v>
          </cell>
        </row>
        <row r="816">
          <cell r="B816" t="str">
            <v>Ltd</v>
          </cell>
        </row>
        <row r="817">
          <cell r="B817" t="str">
            <v>Ltd</v>
          </cell>
        </row>
        <row r="818">
          <cell r="B818" t="str">
            <v>Ltd</v>
          </cell>
        </row>
        <row r="819">
          <cell r="B819" t="str">
            <v>Ltd</v>
          </cell>
        </row>
        <row r="820">
          <cell r="B820" t="str">
            <v>Ltd</v>
          </cell>
        </row>
        <row r="821">
          <cell r="B821" t="str">
            <v>Ltd</v>
          </cell>
        </row>
        <row r="822">
          <cell r="B822" t="str">
            <v>Ltd</v>
          </cell>
        </row>
        <row r="823">
          <cell r="B823" t="str">
            <v>Ltd</v>
          </cell>
        </row>
        <row r="824">
          <cell r="B824" t="str">
            <v>Ltd</v>
          </cell>
        </row>
        <row r="825">
          <cell r="B825" t="str">
            <v>Ltd</v>
          </cell>
        </row>
        <row r="826">
          <cell r="B826" t="str">
            <v>Ltd</v>
          </cell>
        </row>
        <row r="827">
          <cell r="B827" t="str">
            <v>Ltd</v>
          </cell>
        </row>
        <row r="828">
          <cell r="B828" t="str">
            <v>Ltd</v>
          </cell>
        </row>
        <row r="829">
          <cell r="B829" t="str">
            <v>Ltd</v>
          </cell>
        </row>
        <row r="830">
          <cell r="B830" t="str">
            <v>Ltd</v>
          </cell>
        </row>
        <row r="831">
          <cell r="B831" t="str">
            <v>Ltd</v>
          </cell>
        </row>
        <row r="832">
          <cell r="B832" t="str">
            <v>Ltd</v>
          </cell>
        </row>
        <row r="833">
          <cell r="B833" t="str">
            <v>Ltd</v>
          </cell>
        </row>
        <row r="834">
          <cell r="B834" t="str">
            <v>Ltd</v>
          </cell>
        </row>
        <row r="835">
          <cell r="B835" t="str">
            <v>Ltd</v>
          </cell>
        </row>
        <row r="836">
          <cell r="B836" t="str">
            <v>Ltd</v>
          </cell>
        </row>
        <row r="837">
          <cell r="B837" t="str">
            <v>Ltd</v>
          </cell>
        </row>
        <row r="838">
          <cell r="B838" t="str">
            <v>Ltd</v>
          </cell>
        </row>
        <row r="839">
          <cell r="B839" t="str">
            <v>Ltd</v>
          </cell>
        </row>
        <row r="840">
          <cell r="B840" t="str">
            <v>Ltd</v>
          </cell>
        </row>
        <row r="841">
          <cell r="B841" t="str">
            <v>Ltd</v>
          </cell>
        </row>
        <row r="842">
          <cell r="B842" t="str">
            <v>Ltd</v>
          </cell>
        </row>
        <row r="843">
          <cell r="B843" t="str">
            <v>Ltd</v>
          </cell>
        </row>
        <row r="844">
          <cell r="B844" t="str">
            <v>Ltd</v>
          </cell>
        </row>
        <row r="845">
          <cell r="B845" t="str">
            <v>Ltd</v>
          </cell>
        </row>
        <row r="846">
          <cell r="B846" t="str">
            <v>Ltd</v>
          </cell>
        </row>
        <row r="847">
          <cell r="B847" t="str">
            <v>Ltd</v>
          </cell>
        </row>
        <row r="848">
          <cell r="B848" t="str">
            <v>Ltd</v>
          </cell>
        </row>
        <row r="849">
          <cell r="B849" t="str">
            <v>Ltd</v>
          </cell>
        </row>
        <row r="850">
          <cell r="B850" t="str">
            <v>Ltd</v>
          </cell>
        </row>
        <row r="851">
          <cell r="B851" t="str">
            <v>Ltd</v>
          </cell>
        </row>
        <row r="852">
          <cell r="B852" t="str">
            <v>Ltd</v>
          </cell>
        </row>
        <row r="853">
          <cell r="B853" t="str">
            <v>Ltd</v>
          </cell>
        </row>
        <row r="854">
          <cell r="B854" t="str">
            <v>Ltd</v>
          </cell>
        </row>
        <row r="855">
          <cell r="B855" t="str">
            <v>Ltd</v>
          </cell>
        </row>
        <row r="856">
          <cell r="B856" t="str">
            <v>Ltd</v>
          </cell>
        </row>
        <row r="857">
          <cell r="B857" t="str">
            <v>Ltd</v>
          </cell>
        </row>
        <row r="858">
          <cell r="B858" t="str">
            <v>Ltd</v>
          </cell>
        </row>
        <row r="859">
          <cell r="B859" t="str">
            <v>Ltd</v>
          </cell>
        </row>
        <row r="860">
          <cell r="B860" t="str">
            <v>Ltd</v>
          </cell>
        </row>
        <row r="861">
          <cell r="B861" t="str">
            <v>Ltd</v>
          </cell>
        </row>
        <row r="862">
          <cell r="B862" t="str">
            <v>Ltd</v>
          </cell>
        </row>
        <row r="863">
          <cell r="B863" t="str">
            <v>Ltd</v>
          </cell>
        </row>
        <row r="864">
          <cell r="B864" t="str">
            <v>Ltd</v>
          </cell>
        </row>
        <row r="865">
          <cell r="B865" t="str">
            <v>Ltd</v>
          </cell>
        </row>
        <row r="866">
          <cell r="B866" t="str">
            <v>Ltd</v>
          </cell>
        </row>
        <row r="867">
          <cell r="B867" t="str">
            <v>Ltd</v>
          </cell>
        </row>
        <row r="868">
          <cell r="B868" t="str">
            <v>Ltd</v>
          </cell>
        </row>
        <row r="869">
          <cell r="B869" t="str">
            <v>Ltd</v>
          </cell>
        </row>
        <row r="870">
          <cell r="B870" t="str">
            <v>Ltd</v>
          </cell>
        </row>
        <row r="871">
          <cell r="B871" t="str">
            <v>Ltd</v>
          </cell>
        </row>
        <row r="872">
          <cell r="B872" t="str">
            <v>Ltd</v>
          </cell>
        </row>
        <row r="873">
          <cell r="B873" t="str">
            <v>Ltd</v>
          </cell>
        </row>
        <row r="874">
          <cell r="B874" t="str">
            <v>Ltd</v>
          </cell>
        </row>
        <row r="875">
          <cell r="B875" t="str">
            <v>Ltd</v>
          </cell>
        </row>
        <row r="876">
          <cell r="B876" t="str">
            <v>Ltd</v>
          </cell>
        </row>
        <row r="877">
          <cell r="B877" t="str">
            <v>Ltd</v>
          </cell>
        </row>
        <row r="878">
          <cell r="B878" t="str">
            <v>Ltd</v>
          </cell>
        </row>
        <row r="879">
          <cell r="B879" t="str">
            <v>Ltd</v>
          </cell>
        </row>
        <row r="880">
          <cell r="B880" t="str">
            <v>Ltd</v>
          </cell>
        </row>
        <row r="881">
          <cell r="B881" t="str">
            <v>Ltd</v>
          </cell>
        </row>
        <row r="882">
          <cell r="B882" t="str">
            <v>Ltd</v>
          </cell>
        </row>
        <row r="883">
          <cell r="B883" t="str">
            <v>Ltd</v>
          </cell>
        </row>
        <row r="884">
          <cell r="B884" t="str">
            <v>Ltd</v>
          </cell>
        </row>
        <row r="885">
          <cell r="B885" t="str">
            <v>Ltd</v>
          </cell>
        </row>
        <row r="886">
          <cell r="B886" t="str">
            <v>Ltd</v>
          </cell>
        </row>
        <row r="887">
          <cell r="B887" t="str">
            <v>Ltd</v>
          </cell>
        </row>
        <row r="888">
          <cell r="B888" t="str">
            <v>Ltd</v>
          </cell>
        </row>
        <row r="889">
          <cell r="B889" t="str">
            <v>Ltd</v>
          </cell>
        </row>
        <row r="890">
          <cell r="B890" t="str">
            <v>Ltd</v>
          </cell>
        </row>
        <row r="891">
          <cell r="B891" t="str">
            <v>Ltd</v>
          </cell>
        </row>
        <row r="892">
          <cell r="B892" t="str">
            <v>Ltd</v>
          </cell>
        </row>
        <row r="893">
          <cell r="B893" t="str">
            <v>Ltd</v>
          </cell>
        </row>
        <row r="894">
          <cell r="B894" t="str">
            <v>Ltd</v>
          </cell>
        </row>
        <row r="895">
          <cell r="B895" t="str">
            <v>Ltd</v>
          </cell>
        </row>
        <row r="896">
          <cell r="B896" t="str">
            <v>Ltd</v>
          </cell>
        </row>
        <row r="897">
          <cell r="B897" t="str">
            <v>Ltd</v>
          </cell>
        </row>
        <row r="898">
          <cell r="B898" t="str">
            <v>Ltd</v>
          </cell>
        </row>
        <row r="899">
          <cell r="B899" t="str">
            <v>Ltd</v>
          </cell>
        </row>
        <row r="900">
          <cell r="B900" t="str">
            <v>Ltd</v>
          </cell>
        </row>
        <row r="901">
          <cell r="B901" t="str">
            <v>Ltd</v>
          </cell>
        </row>
        <row r="902">
          <cell r="B902" t="str">
            <v>Ltd</v>
          </cell>
        </row>
        <row r="903">
          <cell r="B903" t="str">
            <v>Ltd</v>
          </cell>
        </row>
        <row r="904">
          <cell r="B904" t="str">
            <v>Ltd</v>
          </cell>
        </row>
        <row r="905">
          <cell r="B905" t="str">
            <v>Ltd</v>
          </cell>
        </row>
        <row r="906">
          <cell r="B906" t="str">
            <v>Ltd</v>
          </cell>
        </row>
        <row r="907">
          <cell r="B907" t="str">
            <v>Ltd</v>
          </cell>
        </row>
        <row r="908">
          <cell r="B908" t="str">
            <v>Ltd</v>
          </cell>
        </row>
        <row r="909">
          <cell r="B909" t="str">
            <v>Ltd</v>
          </cell>
        </row>
        <row r="910">
          <cell r="B910" t="str">
            <v>Ltd</v>
          </cell>
        </row>
        <row r="911">
          <cell r="B911" t="str">
            <v>Ltd</v>
          </cell>
        </row>
        <row r="912">
          <cell r="B912" t="str">
            <v>Ltd</v>
          </cell>
        </row>
        <row r="913">
          <cell r="B913" t="str">
            <v>Ltd</v>
          </cell>
        </row>
        <row r="914">
          <cell r="B914" t="str">
            <v>Ltd</v>
          </cell>
        </row>
        <row r="915">
          <cell r="B915" t="str">
            <v>Ltd</v>
          </cell>
        </row>
        <row r="916">
          <cell r="B916" t="str">
            <v>Ltd</v>
          </cell>
        </row>
        <row r="917">
          <cell r="B917" t="str">
            <v>Ltd</v>
          </cell>
        </row>
        <row r="918">
          <cell r="B918" t="str">
            <v>Ltd</v>
          </cell>
        </row>
        <row r="919">
          <cell r="B919" t="str">
            <v>Ltd</v>
          </cell>
        </row>
        <row r="920">
          <cell r="B920" t="str">
            <v>Ltd</v>
          </cell>
        </row>
        <row r="921">
          <cell r="B921" t="str">
            <v>Ltd</v>
          </cell>
        </row>
        <row r="922">
          <cell r="B922" t="str">
            <v>Ltd</v>
          </cell>
        </row>
        <row r="923">
          <cell r="B923" t="str">
            <v>Ltd</v>
          </cell>
        </row>
        <row r="924">
          <cell r="B924" t="str">
            <v>Ltd</v>
          </cell>
        </row>
        <row r="925">
          <cell r="B925" t="str">
            <v>Ltd</v>
          </cell>
        </row>
        <row r="926">
          <cell r="B926" t="str">
            <v>Ltd</v>
          </cell>
        </row>
        <row r="927">
          <cell r="B927" t="str">
            <v>Ltd</v>
          </cell>
        </row>
        <row r="928">
          <cell r="B928" t="str">
            <v>Ltd</v>
          </cell>
        </row>
        <row r="929">
          <cell r="B929" t="str">
            <v>Ltd</v>
          </cell>
        </row>
        <row r="930">
          <cell r="B930" t="str">
            <v>Ltd</v>
          </cell>
        </row>
        <row r="931">
          <cell r="B931" t="str">
            <v>Ltd</v>
          </cell>
        </row>
        <row r="932">
          <cell r="B932" t="str">
            <v>Ltd</v>
          </cell>
        </row>
        <row r="933">
          <cell r="B933" t="str">
            <v>Ltd</v>
          </cell>
        </row>
        <row r="934">
          <cell r="B934" t="str">
            <v>Ltd</v>
          </cell>
        </row>
        <row r="935">
          <cell r="B935" t="str">
            <v>Ltd</v>
          </cell>
        </row>
        <row r="936">
          <cell r="B936" t="str">
            <v>Ltd</v>
          </cell>
        </row>
        <row r="937">
          <cell r="B937" t="str">
            <v>Ltd</v>
          </cell>
        </row>
        <row r="938">
          <cell r="B938" t="str">
            <v>Ltd</v>
          </cell>
        </row>
        <row r="939">
          <cell r="B939" t="str">
            <v>Ltd</v>
          </cell>
        </row>
        <row r="940">
          <cell r="B940" t="str">
            <v>Ltd</v>
          </cell>
        </row>
        <row r="941">
          <cell r="B941" t="str">
            <v>Ltd</v>
          </cell>
        </row>
        <row r="942">
          <cell r="B942" t="str">
            <v>Ltd</v>
          </cell>
        </row>
        <row r="943">
          <cell r="B943" t="str">
            <v>Ltd</v>
          </cell>
        </row>
        <row r="944">
          <cell r="B944" t="str">
            <v>Ltd</v>
          </cell>
        </row>
        <row r="945">
          <cell r="B945" t="str">
            <v>Ltd</v>
          </cell>
        </row>
        <row r="946">
          <cell r="B946" t="str">
            <v>Ltd</v>
          </cell>
        </row>
        <row r="947">
          <cell r="B947" t="str">
            <v>Ltd</v>
          </cell>
        </row>
        <row r="948">
          <cell r="B948" t="str">
            <v>Ltd</v>
          </cell>
        </row>
        <row r="949">
          <cell r="B949" t="str">
            <v>Ltd</v>
          </cell>
        </row>
        <row r="950">
          <cell r="B950" t="str">
            <v>Ltd</v>
          </cell>
        </row>
        <row r="951">
          <cell r="B951" t="str">
            <v>Ltd</v>
          </cell>
        </row>
        <row r="952">
          <cell r="B952" t="str">
            <v>Ltd</v>
          </cell>
        </row>
        <row r="953">
          <cell r="B953" t="str">
            <v>Ltd</v>
          </cell>
        </row>
        <row r="954">
          <cell r="B954" t="str">
            <v>Ltd</v>
          </cell>
        </row>
        <row r="955">
          <cell r="B955" t="str">
            <v>Ltd</v>
          </cell>
        </row>
        <row r="956">
          <cell r="B956" t="str">
            <v>Ltd</v>
          </cell>
        </row>
        <row r="957">
          <cell r="B957" t="str">
            <v>Ltd</v>
          </cell>
        </row>
        <row r="958">
          <cell r="B958" t="str">
            <v>Ltd</v>
          </cell>
        </row>
        <row r="959">
          <cell r="B959" t="str">
            <v>Ltd</v>
          </cell>
        </row>
        <row r="960">
          <cell r="B960" t="str">
            <v>Ltd</v>
          </cell>
        </row>
        <row r="961">
          <cell r="B961" t="str">
            <v>Ltd</v>
          </cell>
        </row>
        <row r="962">
          <cell r="B962" t="str">
            <v>Ltd</v>
          </cell>
        </row>
        <row r="963">
          <cell r="B963" t="str">
            <v>Ltd</v>
          </cell>
        </row>
        <row r="964">
          <cell r="B964" t="str">
            <v>Ltd</v>
          </cell>
        </row>
        <row r="965">
          <cell r="B965" t="str">
            <v>Ltd</v>
          </cell>
        </row>
        <row r="966">
          <cell r="B966" t="str">
            <v>Ltd</v>
          </cell>
        </row>
        <row r="967">
          <cell r="B967" t="str">
            <v>Ltd</v>
          </cell>
        </row>
        <row r="968">
          <cell r="B968" t="str">
            <v>Ltd</v>
          </cell>
        </row>
        <row r="969">
          <cell r="B969" t="str">
            <v>Ltd</v>
          </cell>
        </row>
        <row r="970">
          <cell r="B970" t="str">
            <v>Ltd</v>
          </cell>
        </row>
        <row r="971">
          <cell r="B971" t="str">
            <v>Ltd</v>
          </cell>
        </row>
        <row r="972">
          <cell r="B972" t="str">
            <v>Ltd</v>
          </cell>
        </row>
        <row r="973">
          <cell r="B973" t="str">
            <v>Ltd</v>
          </cell>
        </row>
        <row r="974">
          <cell r="B974" t="str">
            <v>Ltd</v>
          </cell>
        </row>
        <row r="975">
          <cell r="B975" t="str">
            <v>Ltd</v>
          </cell>
        </row>
        <row r="976">
          <cell r="B976" t="str">
            <v>Ltd</v>
          </cell>
        </row>
        <row r="977">
          <cell r="B977" t="str">
            <v>Ltd</v>
          </cell>
        </row>
        <row r="978">
          <cell r="B978" t="str">
            <v>Ltd</v>
          </cell>
        </row>
        <row r="979">
          <cell r="B979" t="str">
            <v>Ltd</v>
          </cell>
        </row>
        <row r="980">
          <cell r="B980" t="str">
            <v>Ltd</v>
          </cell>
        </row>
        <row r="981">
          <cell r="B981" t="str">
            <v>Ltd</v>
          </cell>
        </row>
        <row r="982">
          <cell r="B982" t="str">
            <v>Ltd</v>
          </cell>
        </row>
        <row r="983">
          <cell r="B983" t="str">
            <v>Ltd</v>
          </cell>
        </row>
        <row r="984">
          <cell r="B984" t="str">
            <v>Ltd</v>
          </cell>
        </row>
        <row r="985">
          <cell r="B985" t="str">
            <v>Ltd</v>
          </cell>
        </row>
        <row r="986">
          <cell r="B986" t="str">
            <v>Ltd</v>
          </cell>
        </row>
        <row r="987">
          <cell r="B987" t="str">
            <v>Ltd</v>
          </cell>
        </row>
        <row r="988">
          <cell r="B988" t="str">
            <v>Ltd</v>
          </cell>
        </row>
        <row r="989">
          <cell r="B989" t="str">
            <v>Ltd</v>
          </cell>
        </row>
        <row r="990">
          <cell r="B990" t="str">
            <v>Ltd</v>
          </cell>
        </row>
        <row r="991">
          <cell r="B991" t="str">
            <v>Ltd</v>
          </cell>
        </row>
        <row r="992">
          <cell r="B992" t="str">
            <v>Ltd</v>
          </cell>
        </row>
        <row r="993">
          <cell r="B993" t="str">
            <v>Ltd</v>
          </cell>
        </row>
        <row r="994">
          <cell r="B994" t="str">
            <v>Ltd</v>
          </cell>
        </row>
        <row r="995">
          <cell r="B995" t="str">
            <v>Ltd</v>
          </cell>
        </row>
        <row r="996">
          <cell r="B996" t="str">
            <v>Ltd</v>
          </cell>
        </row>
        <row r="997">
          <cell r="B997" t="str">
            <v>Ltd</v>
          </cell>
        </row>
        <row r="998">
          <cell r="B998" t="str">
            <v>Ltd</v>
          </cell>
        </row>
        <row r="999">
          <cell r="B999" t="str">
            <v>Ltd</v>
          </cell>
        </row>
        <row r="1000">
          <cell r="B1000" t="str">
            <v>Ltd</v>
          </cell>
        </row>
        <row r="1001">
          <cell r="B1001" t="str">
            <v>Ltd</v>
          </cell>
        </row>
        <row r="1002">
          <cell r="B1002" t="str">
            <v>Ltd</v>
          </cell>
        </row>
        <row r="1003">
          <cell r="B1003" t="str">
            <v>Ltd</v>
          </cell>
        </row>
        <row r="1004">
          <cell r="B1004" t="str">
            <v>Ltd</v>
          </cell>
        </row>
        <row r="1005">
          <cell r="B1005" t="str">
            <v>Ltd</v>
          </cell>
        </row>
        <row r="1006">
          <cell r="B1006" t="str">
            <v>Ltd</v>
          </cell>
        </row>
        <row r="1007">
          <cell r="B1007" t="str">
            <v>Ltd</v>
          </cell>
        </row>
        <row r="1008">
          <cell r="B1008" t="str">
            <v>Ltd</v>
          </cell>
        </row>
        <row r="1009">
          <cell r="B1009" t="str">
            <v>Ltd</v>
          </cell>
        </row>
        <row r="1010">
          <cell r="B1010" t="str">
            <v>Ltd</v>
          </cell>
        </row>
        <row r="1011">
          <cell r="B1011" t="str">
            <v>Ltd</v>
          </cell>
        </row>
        <row r="1012">
          <cell r="B1012" t="str">
            <v>Ltd</v>
          </cell>
        </row>
        <row r="1013">
          <cell r="B1013" t="str">
            <v>Ltd</v>
          </cell>
        </row>
        <row r="1014">
          <cell r="B1014" t="str">
            <v>Ltd</v>
          </cell>
        </row>
        <row r="1015">
          <cell r="B1015" t="str">
            <v>Ltd</v>
          </cell>
        </row>
        <row r="1016">
          <cell r="B1016" t="str">
            <v>Ltd</v>
          </cell>
        </row>
        <row r="1017">
          <cell r="B1017" t="str">
            <v>Ltd</v>
          </cell>
        </row>
        <row r="1018">
          <cell r="B1018" t="str">
            <v>Ltd</v>
          </cell>
        </row>
        <row r="1019">
          <cell r="B1019" t="str">
            <v>Ltd</v>
          </cell>
        </row>
        <row r="1020">
          <cell r="B1020" t="str">
            <v>Ltd</v>
          </cell>
        </row>
        <row r="1021">
          <cell r="B1021" t="str">
            <v>Ltd</v>
          </cell>
        </row>
        <row r="1022">
          <cell r="B1022" t="str">
            <v>Ltd</v>
          </cell>
        </row>
        <row r="1023">
          <cell r="B1023" t="str">
            <v>Ltd</v>
          </cell>
        </row>
        <row r="1024">
          <cell r="B1024" t="str">
            <v>Ltd</v>
          </cell>
        </row>
        <row r="1025">
          <cell r="B1025" t="str">
            <v>Ltd</v>
          </cell>
        </row>
        <row r="1026">
          <cell r="B1026" t="str">
            <v>Ltd</v>
          </cell>
        </row>
        <row r="1027">
          <cell r="B1027" t="str">
            <v>Ltd</v>
          </cell>
        </row>
        <row r="1028">
          <cell r="B1028" t="str">
            <v>Ltd</v>
          </cell>
        </row>
        <row r="1029">
          <cell r="B1029" t="str">
            <v>Ltd</v>
          </cell>
        </row>
        <row r="1030">
          <cell r="B1030" t="str">
            <v>Ltd</v>
          </cell>
        </row>
        <row r="1031">
          <cell r="B1031" t="str">
            <v>Ltd</v>
          </cell>
        </row>
        <row r="1032">
          <cell r="B1032" t="str">
            <v>Ltd</v>
          </cell>
        </row>
        <row r="1033">
          <cell r="B1033" t="str">
            <v>Ltd</v>
          </cell>
        </row>
        <row r="1034">
          <cell r="B1034" t="str">
            <v>Ltd</v>
          </cell>
        </row>
        <row r="1035">
          <cell r="B1035" t="str">
            <v>Ltd</v>
          </cell>
        </row>
        <row r="1036">
          <cell r="B1036" t="str">
            <v>Ltd</v>
          </cell>
        </row>
        <row r="1037">
          <cell r="B1037" t="str">
            <v>Ltd</v>
          </cell>
        </row>
        <row r="1038">
          <cell r="B1038" t="str">
            <v>Ltd</v>
          </cell>
        </row>
        <row r="1039">
          <cell r="B1039" t="str">
            <v>Ltd</v>
          </cell>
        </row>
        <row r="1040">
          <cell r="B1040" t="str">
            <v>Ltd</v>
          </cell>
        </row>
        <row r="1041">
          <cell r="B1041" t="str">
            <v>Ltd</v>
          </cell>
        </row>
        <row r="1042">
          <cell r="B1042" t="str">
            <v>Ltd</v>
          </cell>
        </row>
        <row r="1043">
          <cell r="B1043" t="str">
            <v>Ltd</v>
          </cell>
        </row>
        <row r="1044">
          <cell r="B1044" t="str">
            <v>Ltd</v>
          </cell>
        </row>
        <row r="1045">
          <cell r="B1045" t="str">
            <v>Ltd</v>
          </cell>
        </row>
        <row r="1046">
          <cell r="B1046" t="str">
            <v>Ltd</v>
          </cell>
        </row>
        <row r="1047">
          <cell r="B1047" t="str">
            <v>Ltd</v>
          </cell>
        </row>
        <row r="1048">
          <cell r="B1048" t="str">
            <v>Ltd</v>
          </cell>
        </row>
        <row r="1049">
          <cell r="B1049" t="str">
            <v>Ltd</v>
          </cell>
        </row>
        <row r="1050">
          <cell r="B1050" t="str">
            <v>Ltd</v>
          </cell>
        </row>
        <row r="1051">
          <cell r="B1051" t="str">
            <v>Ltd</v>
          </cell>
        </row>
        <row r="1052">
          <cell r="B1052" t="str">
            <v>Ltd</v>
          </cell>
        </row>
        <row r="1053">
          <cell r="B1053" t="str">
            <v>Ltd</v>
          </cell>
        </row>
        <row r="1054">
          <cell r="B1054" t="str">
            <v>Ltd</v>
          </cell>
        </row>
        <row r="1055">
          <cell r="B1055" t="str">
            <v>Ltd</v>
          </cell>
        </row>
        <row r="1056">
          <cell r="B1056" t="str">
            <v>Ltd</v>
          </cell>
        </row>
        <row r="1057">
          <cell r="B1057" t="str">
            <v>Ltd</v>
          </cell>
        </row>
        <row r="1058">
          <cell r="B1058" t="str">
            <v>Ltd</v>
          </cell>
        </row>
        <row r="1059">
          <cell r="B1059" t="str">
            <v>Ltd</v>
          </cell>
        </row>
        <row r="1060">
          <cell r="B1060" t="str">
            <v>Ltd</v>
          </cell>
        </row>
        <row r="1061">
          <cell r="B1061" t="str">
            <v>Ltd</v>
          </cell>
        </row>
        <row r="1062">
          <cell r="B1062" t="str">
            <v>Ltd</v>
          </cell>
        </row>
        <row r="1063">
          <cell r="B1063" t="str">
            <v>Ltd</v>
          </cell>
        </row>
        <row r="1064">
          <cell r="B1064" t="str">
            <v>Ltd</v>
          </cell>
        </row>
        <row r="1065">
          <cell r="B1065" t="str">
            <v>Ltd</v>
          </cell>
        </row>
        <row r="1066">
          <cell r="B1066" t="str">
            <v>Ltd</v>
          </cell>
        </row>
        <row r="1067">
          <cell r="B1067" t="str">
            <v>Ltd</v>
          </cell>
        </row>
        <row r="1068">
          <cell r="B1068" t="str">
            <v>Ltd</v>
          </cell>
        </row>
        <row r="1069">
          <cell r="B1069" t="str">
            <v>Ltd</v>
          </cell>
        </row>
        <row r="1070">
          <cell r="B1070" t="str">
            <v>Ltd</v>
          </cell>
        </row>
        <row r="1071">
          <cell r="B1071" t="str">
            <v>Ltd</v>
          </cell>
        </row>
        <row r="1072">
          <cell r="B1072" t="str">
            <v>Ltd</v>
          </cell>
        </row>
        <row r="1073">
          <cell r="B1073" t="str">
            <v>Ltd</v>
          </cell>
        </row>
        <row r="1074">
          <cell r="B1074" t="str">
            <v>Ltd</v>
          </cell>
        </row>
        <row r="1075">
          <cell r="B1075" t="str">
            <v>Ltd</v>
          </cell>
        </row>
        <row r="1076">
          <cell r="B1076" t="str">
            <v>Ltd</v>
          </cell>
        </row>
        <row r="1077">
          <cell r="B1077" t="str">
            <v>Ltd</v>
          </cell>
        </row>
        <row r="1078">
          <cell r="B1078" t="str">
            <v>Ltd</v>
          </cell>
        </row>
        <row r="1079">
          <cell r="B1079" t="str">
            <v>Ltd</v>
          </cell>
        </row>
        <row r="1080">
          <cell r="B1080" t="str">
            <v>Ltd</v>
          </cell>
        </row>
        <row r="1081">
          <cell r="B1081" t="str">
            <v>Ltd</v>
          </cell>
        </row>
        <row r="1082">
          <cell r="B1082" t="str">
            <v>Ltd</v>
          </cell>
        </row>
        <row r="1083">
          <cell r="B1083" t="str">
            <v>Ltd</v>
          </cell>
        </row>
        <row r="1084">
          <cell r="B1084" t="str">
            <v>Ltd</v>
          </cell>
        </row>
        <row r="1085">
          <cell r="B1085" t="str">
            <v>Ltd</v>
          </cell>
        </row>
        <row r="1086">
          <cell r="B1086" t="str">
            <v>Ltd</v>
          </cell>
        </row>
        <row r="1087">
          <cell r="B1087" t="str">
            <v>Ltd</v>
          </cell>
        </row>
        <row r="1088">
          <cell r="B1088" t="str">
            <v>Ltd</v>
          </cell>
        </row>
        <row r="1089">
          <cell r="B1089" t="str">
            <v>Ltd</v>
          </cell>
        </row>
        <row r="1090">
          <cell r="B1090" t="str">
            <v>Ltd</v>
          </cell>
        </row>
        <row r="1091">
          <cell r="B1091" t="str">
            <v>Ltd</v>
          </cell>
        </row>
        <row r="1092">
          <cell r="B1092" t="str">
            <v>Ltd</v>
          </cell>
        </row>
        <row r="1093">
          <cell r="B1093" t="str">
            <v>Ltd</v>
          </cell>
        </row>
        <row r="1094">
          <cell r="B1094" t="str">
            <v>Ltd</v>
          </cell>
        </row>
        <row r="1095">
          <cell r="B1095" t="str">
            <v>Ltd</v>
          </cell>
        </row>
        <row r="1096">
          <cell r="B1096" t="str">
            <v>Ltd</v>
          </cell>
        </row>
        <row r="1097">
          <cell r="B1097" t="str">
            <v>Ltd</v>
          </cell>
        </row>
        <row r="1098">
          <cell r="B1098" t="str">
            <v>Ltd</v>
          </cell>
        </row>
        <row r="1099">
          <cell r="B1099" t="str">
            <v>Ltd</v>
          </cell>
        </row>
        <row r="1100">
          <cell r="B1100" t="str">
            <v>Ltd</v>
          </cell>
        </row>
        <row r="1101">
          <cell r="B1101" t="str">
            <v>Ltd</v>
          </cell>
        </row>
        <row r="1102">
          <cell r="B1102" t="str">
            <v>Ltd</v>
          </cell>
        </row>
        <row r="1103">
          <cell r="B1103" t="str">
            <v>Ltd</v>
          </cell>
        </row>
        <row r="1104">
          <cell r="B1104" t="str">
            <v>Ltd</v>
          </cell>
        </row>
        <row r="1105">
          <cell r="B1105" t="str">
            <v>Ltd</v>
          </cell>
        </row>
        <row r="1106">
          <cell r="B1106" t="str">
            <v>Ltd</v>
          </cell>
        </row>
        <row r="1107">
          <cell r="B1107" t="str">
            <v>Ltd</v>
          </cell>
        </row>
        <row r="1108">
          <cell r="B1108" t="str">
            <v>Ltd</v>
          </cell>
        </row>
        <row r="1109">
          <cell r="B1109" t="str">
            <v>Ltd</v>
          </cell>
        </row>
        <row r="1110">
          <cell r="B1110" t="str">
            <v>Ltd</v>
          </cell>
        </row>
        <row r="1111">
          <cell r="B1111" t="str">
            <v>Ltd</v>
          </cell>
        </row>
        <row r="1112">
          <cell r="B1112" t="str">
            <v>Ltd</v>
          </cell>
        </row>
        <row r="1113">
          <cell r="B1113" t="str">
            <v>Ltd</v>
          </cell>
        </row>
        <row r="1114">
          <cell r="B1114" t="str">
            <v>Ltd</v>
          </cell>
        </row>
        <row r="1115">
          <cell r="B1115" t="str">
            <v>Ltd</v>
          </cell>
        </row>
        <row r="1116">
          <cell r="B1116" t="str">
            <v>Ltd</v>
          </cell>
        </row>
        <row r="1117">
          <cell r="B1117" t="str">
            <v>Ltd</v>
          </cell>
        </row>
        <row r="1118">
          <cell r="B1118" t="str">
            <v>Ltd</v>
          </cell>
        </row>
        <row r="1119">
          <cell r="B1119" t="str">
            <v>Ltd</v>
          </cell>
        </row>
        <row r="1120">
          <cell r="B1120" t="str">
            <v>Ltd</v>
          </cell>
        </row>
        <row r="1121">
          <cell r="B1121" t="str">
            <v>Ltd</v>
          </cell>
        </row>
        <row r="1122">
          <cell r="B1122" t="str">
            <v>Ltd</v>
          </cell>
        </row>
        <row r="1123">
          <cell r="B1123" t="str">
            <v>Ltd</v>
          </cell>
        </row>
        <row r="1124">
          <cell r="B1124" t="str">
            <v>Ltd</v>
          </cell>
        </row>
        <row r="1125">
          <cell r="B1125" t="str">
            <v>Ltd</v>
          </cell>
        </row>
        <row r="1126">
          <cell r="B1126" t="str">
            <v>Ltd</v>
          </cell>
        </row>
        <row r="1127">
          <cell r="B1127" t="str">
            <v>Ltd</v>
          </cell>
        </row>
        <row r="1128">
          <cell r="B1128" t="str">
            <v>Ltd</v>
          </cell>
        </row>
        <row r="1129">
          <cell r="B1129" t="str">
            <v>Ltd</v>
          </cell>
        </row>
        <row r="1130">
          <cell r="B1130" t="str">
            <v>Ltd</v>
          </cell>
        </row>
        <row r="1131">
          <cell r="B1131" t="str">
            <v>Ltd</v>
          </cell>
        </row>
        <row r="1132">
          <cell r="B1132" t="str">
            <v>Ltd</v>
          </cell>
        </row>
        <row r="1133">
          <cell r="B1133" t="str">
            <v>Ltd</v>
          </cell>
        </row>
        <row r="1134">
          <cell r="B1134" t="str">
            <v>Ltd</v>
          </cell>
        </row>
        <row r="1135">
          <cell r="B1135" t="str">
            <v>Ltd</v>
          </cell>
        </row>
        <row r="1136">
          <cell r="B1136" t="str">
            <v>Ltd</v>
          </cell>
        </row>
        <row r="1137">
          <cell r="B1137" t="str">
            <v>Ltd</v>
          </cell>
        </row>
        <row r="1138">
          <cell r="B1138" t="str">
            <v>Ltd</v>
          </cell>
        </row>
        <row r="1139">
          <cell r="B1139" t="str">
            <v>Ltd</v>
          </cell>
        </row>
        <row r="1140">
          <cell r="B1140" t="str">
            <v>Ltd</v>
          </cell>
        </row>
        <row r="1141">
          <cell r="B1141" t="str">
            <v>Ltd</v>
          </cell>
        </row>
        <row r="1142">
          <cell r="B1142" t="str">
            <v>Ltd</v>
          </cell>
        </row>
        <row r="1143">
          <cell r="B1143" t="str">
            <v>Ltd</v>
          </cell>
        </row>
        <row r="1144">
          <cell r="B1144" t="str">
            <v>Ltd</v>
          </cell>
        </row>
        <row r="1145">
          <cell r="B1145" t="str">
            <v>Ltd</v>
          </cell>
        </row>
        <row r="1146">
          <cell r="B1146" t="str">
            <v>Ltd</v>
          </cell>
        </row>
        <row r="1147">
          <cell r="B1147" t="str">
            <v>Ltd</v>
          </cell>
        </row>
        <row r="1148">
          <cell r="B1148" t="str">
            <v>Ltd</v>
          </cell>
        </row>
        <row r="1149">
          <cell r="B1149" t="str">
            <v>Ltd</v>
          </cell>
        </row>
        <row r="1150">
          <cell r="B1150" t="str">
            <v>Ltd</v>
          </cell>
        </row>
        <row r="1151">
          <cell r="B1151" t="str">
            <v>Ltd</v>
          </cell>
        </row>
        <row r="1152">
          <cell r="B1152" t="str">
            <v>Ltd</v>
          </cell>
        </row>
        <row r="1153">
          <cell r="B1153" t="str">
            <v>Ltd</v>
          </cell>
        </row>
        <row r="1154">
          <cell r="B1154" t="str">
            <v>Ltd</v>
          </cell>
        </row>
        <row r="1155">
          <cell r="B1155" t="str">
            <v>Ltd</v>
          </cell>
        </row>
        <row r="1156">
          <cell r="B1156" t="str">
            <v>Ltd</v>
          </cell>
        </row>
        <row r="1157">
          <cell r="B1157" t="str">
            <v>Ltd</v>
          </cell>
        </row>
        <row r="1158">
          <cell r="B1158" t="str">
            <v>Ltd</v>
          </cell>
        </row>
        <row r="1159">
          <cell r="B1159" t="str">
            <v>Ltd</v>
          </cell>
        </row>
        <row r="1160">
          <cell r="B1160" t="str">
            <v>Ltd</v>
          </cell>
        </row>
        <row r="1161">
          <cell r="B1161" t="str">
            <v>Ltd</v>
          </cell>
        </row>
        <row r="1162">
          <cell r="B1162" t="str">
            <v>Ltd</v>
          </cell>
        </row>
        <row r="1163">
          <cell r="B1163" t="str">
            <v>Ltd</v>
          </cell>
        </row>
        <row r="1164">
          <cell r="B1164" t="str">
            <v>Ltd</v>
          </cell>
        </row>
        <row r="1165">
          <cell r="B1165" t="str">
            <v>Ltd</v>
          </cell>
        </row>
        <row r="1166">
          <cell r="B1166" t="str">
            <v>Ltd</v>
          </cell>
        </row>
        <row r="1167">
          <cell r="B1167" t="str">
            <v>Ltd</v>
          </cell>
        </row>
        <row r="1168">
          <cell r="B1168" t="str">
            <v>Ltd</v>
          </cell>
        </row>
        <row r="1169">
          <cell r="B1169" t="str">
            <v>Ltd</v>
          </cell>
        </row>
        <row r="1170">
          <cell r="B1170" t="str">
            <v>Ltd</v>
          </cell>
        </row>
        <row r="1171">
          <cell r="B1171" t="str">
            <v>Ltd</v>
          </cell>
        </row>
        <row r="1172">
          <cell r="B1172" t="str">
            <v>Ltd</v>
          </cell>
        </row>
        <row r="1173">
          <cell r="B1173" t="str">
            <v>Ltd</v>
          </cell>
        </row>
        <row r="1174">
          <cell r="B1174" t="str">
            <v>Ltd</v>
          </cell>
        </row>
        <row r="1175">
          <cell r="B1175" t="str">
            <v>Ltd</v>
          </cell>
        </row>
        <row r="1176">
          <cell r="B1176" t="str">
            <v>Ltd</v>
          </cell>
        </row>
        <row r="1177">
          <cell r="B1177" t="str">
            <v>Ltd</v>
          </cell>
        </row>
        <row r="1178">
          <cell r="B1178" t="str">
            <v>Ltd</v>
          </cell>
        </row>
        <row r="1179">
          <cell r="B1179" t="str">
            <v>Ltd</v>
          </cell>
        </row>
        <row r="1180">
          <cell r="B1180" t="str">
            <v>Ltd</v>
          </cell>
        </row>
        <row r="1181">
          <cell r="B1181" t="str">
            <v>Ltd</v>
          </cell>
        </row>
        <row r="1182">
          <cell r="B1182" t="str">
            <v>Ltd</v>
          </cell>
        </row>
        <row r="1183">
          <cell r="B1183" t="str">
            <v>Ltd</v>
          </cell>
        </row>
        <row r="1184">
          <cell r="B1184" t="str">
            <v>Ltd</v>
          </cell>
        </row>
        <row r="1185">
          <cell r="B1185" t="str">
            <v>Ltd</v>
          </cell>
        </row>
        <row r="1186">
          <cell r="B1186" t="str">
            <v>Ltd</v>
          </cell>
        </row>
        <row r="1187">
          <cell r="B1187" t="str">
            <v>Ltd</v>
          </cell>
        </row>
        <row r="1188">
          <cell r="B1188" t="str">
            <v>Ltd</v>
          </cell>
        </row>
        <row r="1189">
          <cell r="B1189" t="str">
            <v>Ltd</v>
          </cell>
        </row>
        <row r="1190">
          <cell r="B1190" t="str">
            <v>Ltd</v>
          </cell>
        </row>
        <row r="1191">
          <cell r="B1191" t="str">
            <v>Ltd</v>
          </cell>
        </row>
        <row r="1192">
          <cell r="B1192" t="str">
            <v>Ltd</v>
          </cell>
        </row>
        <row r="1193">
          <cell r="B1193" t="str">
            <v>Ltd</v>
          </cell>
        </row>
        <row r="1194">
          <cell r="B1194" t="str">
            <v>Ltd</v>
          </cell>
        </row>
        <row r="1195">
          <cell r="B1195" t="str">
            <v>Ltd</v>
          </cell>
        </row>
        <row r="1196">
          <cell r="B1196" t="str">
            <v>Ltd</v>
          </cell>
        </row>
        <row r="1197">
          <cell r="B1197" t="str">
            <v>Ltd</v>
          </cell>
        </row>
        <row r="1198">
          <cell r="B1198" t="str">
            <v>Ltd</v>
          </cell>
        </row>
        <row r="1199">
          <cell r="B1199" t="str">
            <v>Ltd</v>
          </cell>
        </row>
        <row r="1200">
          <cell r="B1200" t="str">
            <v>Ltd</v>
          </cell>
        </row>
        <row r="1201">
          <cell r="B1201" t="str">
            <v>Ltd</v>
          </cell>
        </row>
        <row r="1202">
          <cell r="B1202" t="str">
            <v>Ltd</v>
          </cell>
        </row>
        <row r="1203">
          <cell r="B1203" t="str">
            <v>Ltd</v>
          </cell>
        </row>
        <row r="1204">
          <cell r="B1204" t="str">
            <v>Ltd</v>
          </cell>
        </row>
        <row r="1205">
          <cell r="B1205" t="str">
            <v>Ltd</v>
          </cell>
        </row>
        <row r="1206">
          <cell r="B1206" t="str">
            <v>Ltd</v>
          </cell>
        </row>
        <row r="1207">
          <cell r="B1207" t="str">
            <v>Ltd</v>
          </cell>
        </row>
        <row r="1208">
          <cell r="B1208" t="str">
            <v>Ltd</v>
          </cell>
        </row>
        <row r="1209">
          <cell r="B1209" t="str">
            <v>Ltd</v>
          </cell>
        </row>
        <row r="1210">
          <cell r="B1210" t="str">
            <v>Ltd</v>
          </cell>
        </row>
        <row r="1211">
          <cell r="B1211" t="str">
            <v>Ltd</v>
          </cell>
        </row>
        <row r="1212">
          <cell r="B1212" t="str">
            <v>Ltd</v>
          </cell>
        </row>
        <row r="1213">
          <cell r="B1213" t="str">
            <v>Ltd</v>
          </cell>
        </row>
        <row r="1214">
          <cell r="B1214" t="str">
            <v>Ltd</v>
          </cell>
        </row>
        <row r="1215">
          <cell r="B1215" t="str">
            <v>Ltd</v>
          </cell>
        </row>
        <row r="1216">
          <cell r="B1216" t="str">
            <v>Ltd</v>
          </cell>
        </row>
        <row r="1217">
          <cell r="B1217" t="str">
            <v>Ltd</v>
          </cell>
        </row>
        <row r="1218">
          <cell r="B1218" t="str">
            <v>Ltd</v>
          </cell>
        </row>
        <row r="1219">
          <cell r="B1219" t="str">
            <v>Ltd</v>
          </cell>
        </row>
        <row r="1220">
          <cell r="B1220" t="str">
            <v>Ltd</v>
          </cell>
        </row>
        <row r="1221">
          <cell r="B1221" t="str">
            <v>Ltd</v>
          </cell>
        </row>
        <row r="1222">
          <cell r="B1222" t="str">
            <v>Ltd</v>
          </cell>
        </row>
        <row r="1223">
          <cell r="B1223" t="str">
            <v>Ltd</v>
          </cell>
        </row>
        <row r="1224">
          <cell r="B1224" t="str">
            <v>Ltd</v>
          </cell>
        </row>
        <row r="1225">
          <cell r="B1225" t="str">
            <v>Ltd</v>
          </cell>
        </row>
        <row r="1226">
          <cell r="B1226" t="str">
            <v>Ltd</v>
          </cell>
        </row>
        <row r="1227">
          <cell r="B1227" t="str">
            <v>Ltd</v>
          </cell>
        </row>
        <row r="1228">
          <cell r="B1228" t="str">
            <v>Ltd</v>
          </cell>
        </row>
        <row r="1229">
          <cell r="B1229" t="str">
            <v>Ltd</v>
          </cell>
        </row>
        <row r="1230">
          <cell r="B1230" t="str">
            <v>Ltd</v>
          </cell>
        </row>
        <row r="1231">
          <cell r="B1231" t="str">
            <v>Ltd</v>
          </cell>
        </row>
        <row r="1232">
          <cell r="B1232" t="str">
            <v>Ltd</v>
          </cell>
        </row>
        <row r="1233">
          <cell r="B1233" t="str">
            <v>Ltd</v>
          </cell>
        </row>
        <row r="1234">
          <cell r="B1234" t="str">
            <v>Ltd</v>
          </cell>
        </row>
        <row r="1235">
          <cell r="B1235" t="str">
            <v>Ltd</v>
          </cell>
        </row>
        <row r="1236">
          <cell r="B1236" t="str">
            <v>Ltd</v>
          </cell>
        </row>
        <row r="1237">
          <cell r="B1237" t="str">
            <v>Ltd</v>
          </cell>
        </row>
        <row r="1238">
          <cell r="B1238" t="str">
            <v>Ltd</v>
          </cell>
        </row>
        <row r="1239">
          <cell r="B1239" t="str">
            <v>Ltd</v>
          </cell>
        </row>
        <row r="1240">
          <cell r="B1240" t="str">
            <v>Ltd</v>
          </cell>
        </row>
        <row r="1241">
          <cell r="B1241" t="str">
            <v>Ltd</v>
          </cell>
        </row>
        <row r="1242">
          <cell r="B1242" t="str">
            <v>Ltd</v>
          </cell>
        </row>
        <row r="1243">
          <cell r="B1243" t="str">
            <v>Ltd</v>
          </cell>
        </row>
        <row r="1244">
          <cell r="B1244" t="str">
            <v>Ltd</v>
          </cell>
        </row>
        <row r="1245">
          <cell r="B1245" t="str">
            <v>Ltd</v>
          </cell>
        </row>
        <row r="1246">
          <cell r="B1246" t="str">
            <v>Ltd</v>
          </cell>
        </row>
        <row r="1247">
          <cell r="B1247" t="str">
            <v>Ltd</v>
          </cell>
        </row>
        <row r="1248">
          <cell r="B1248" t="str">
            <v>Ltd</v>
          </cell>
        </row>
        <row r="1249">
          <cell r="B1249" t="str">
            <v>Ltd</v>
          </cell>
        </row>
        <row r="1250">
          <cell r="B1250" t="str">
            <v>Ltd</v>
          </cell>
        </row>
        <row r="1251">
          <cell r="B1251" t="str">
            <v>Ltd</v>
          </cell>
        </row>
        <row r="1252">
          <cell r="B1252" t="str">
            <v>Ltd</v>
          </cell>
        </row>
        <row r="1253">
          <cell r="B1253" t="str">
            <v>Ltd</v>
          </cell>
        </row>
        <row r="1254">
          <cell r="B1254" t="str">
            <v>Ltd</v>
          </cell>
        </row>
        <row r="1255">
          <cell r="B1255" t="str">
            <v>Ltd</v>
          </cell>
        </row>
        <row r="1256">
          <cell r="B1256" t="str">
            <v>Ltd</v>
          </cell>
        </row>
        <row r="1257">
          <cell r="B1257" t="str">
            <v>Ltd</v>
          </cell>
        </row>
        <row r="1258">
          <cell r="B1258" t="str">
            <v>Ltd</v>
          </cell>
        </row>
        <row r="1259">
          <cell r="B1259" t="str">
            <v>Ltd</v>
          </cell>
        </row>
        <row r="1260">
          <cell r="B1260" t="str">
            <v>Ltd</v>
          </cell>
        </row>
        <row r="1261">
          <cell r="B1261" t="str">
            <v>Ltd</v>
          </cell>
        </row>
        <row r="1262">
          <cell r="B1262" t="str">
            <v>Ltd</v>
          </cell>
        </row>
        <row r="1263">
          <cell r="B1263" t="str">
            <v>Ltd</v>
          </cell>
        </row>
        <row r="1264">
          <cell r="B1264" t="str">
            <v>Ltd</v>
          </cell>
        </row>
        <row r="1265">
          <cell r="B1265" t="str">
            <v>Ltd</v>
          </cell>
        </row>
        <row r="1266">
          <cell r="B1266" t="str">
            <v>Ltd</v>
          </cell>
        </row>
        <row r="1267">
          <cell r="B1267" t="str">
            <v>Ltd</v>
          </cell>
        </row>
        <row r="1268">
          <cell r="B1268" t="str">
            <v>Ltd</v>
          </cell>
        </row>
        <row r="1269">
          <cell r="B1269" t="str">
            <v>Ltd</v>
          </cell>
        </row>
        <row r="1270">
          <cell r="B1270" t="str">
            <v>Ltd</v>
          </cell>
        </row>
        <row r="1271">
          <cell r="B1271" t="str">
            <v>Ltd</v>
          </cell>
        </row>
        <row r="1272">
          <cell r="B1272" t="str">
            <v>Ltd</v>
          </cell>
        </row>
        <row r="1273">
          <cell r="B1273" t="str">
            <v>Ltd</v>
          </cell>
        </row>
        <row r="1274">
          <cell r="B1274" t="str">
            <v>Ltd</v>
          </cell>
        </row>
        <row r="1275">
          <cell r="B1275" t="str">
            <v>Ltd</v>
          </cell>
        </row>
        <row r="1276">
          <cell r="B1276" t="str">
            <v>Ltd</v>
          </cell>
        </row>
        <row r="1277">
          <cell r="B1277" t="str">
            <v>Ltd</v>
          </cell>
        </row>
        <row r="1278">
          <cell r="B1278" t="str">
            <v>Ltd</v>
          </cell>
        </row>
        <row r="1279">
          <cell r="B1279" t="str">
            <v>Ltd</v>
          </cell>
        </row>
        <row r="1280">
          <cell r="B1280" t="str">
            <v>Ltd</v>
          </cell>
        </row>
        <row r="1281">
          <cell r="B1281" t="str">
            <v>Ltd</v>
          </cell>
        </row>
        <row r="1282">
          <cell r="B1282" t="str">
            <v>Ltd</v>
          </cell>
        </row>
        <row r="1283">
          <cell r="B1283" t="str">
            <v>Ltd</v>
          </cell>
        </row>
        <row r="1284">
          <cell r="B1284" t="str">
            <v>Ltd</v>
          </cell>
        </row>
        <row r="1285">
          <cell r="B1285" t="str">
            <v>Ltd</v>
          </cell>
        </row>
        <row r="1286">
          <cell r="B1286" t="str">
            <v>Ltd</v>
          </cell>
        </row>
        <row r="1287">
          <cell r="B1287" t="str">
            <v>Ltd</v>
          </cell>
        </row>
        <row r="1288">
          <cell r="B1288" t="str">
            <v>Ltd</v>
          </cell>
        </row>
        <row r="1289">
          <cell r="B1289" t="str">
            <v>Ltd</v>
          </cell>
        </row>
        <row r="1290">
          <cell r="B1290" t="str">
            <v>Ltd</v>
          </cell>
        </row>
        <row r="1291">
          <cell r="B1291" t="str">
            <v>Ltd</v>
          </cell>
        </row>
        <row r="1292">
          <cell r="B1292" t="str">
            <v>Ltd</v>
          </cell>
        </row>
        <row r="1293">
          <cell r="B1293" t="str">
            <v>Ltd</v>
          </cell>
        </row>
        <row r="1294">
          <cell r="B1294" t="str">
            <v>Ltd</v>
          </cell>
        </row>
        <row r="1295">
          <cell r="B1295" t="str">
            <v>Ltd</v>
          </cell>
        </row>
        <row r="1296">
          <cell r="B1296" t="str">
            <v>Ltd</v>
          </cell>
        </row>
        <row r="1297">
          <cell r="B1297" t="str">
            <v>Ltd</v>
          </cell>
        </row>
        <row r="1298">
          <cell r="B1298" t="str">
            <v>Ltd</v>
          </cell>
        </row>
        <row r="1299">
          <cell r="B1299" t="str">
            <v>Ltd</v>
          </cell>
        </row>
        <row r="1300">
          <cell r="B1300" t="str">
            <v>Ltd</v>
          </cell>
        </row>
        <row r="1301">
          <cell r="B1301" t="str">
            <v>Ltd</v>
          </cell>
        </row>
        <row r="1302">
          <cell r="B1302" t="str">
            <v>Ltd</v>
          </cell>
        </row>
        <row r="1303">
          <cell r="B1303" t="str">
            <v>Ltd</v>
          </cell>
        </row>
        <row r="1304">
          <cell r="B1304" t="str">
            <v>Ltd</v>
          </cell>
        </row>
        <row r="1305">
          <cell r="B1305" t="str">
            <v>Ltd</v>
          </cell>
        </row>
        <row r="1306">
          <cell r="B1306" t="str">
            <v>Ltd</v>
          </cell>
        </row>
        <row r="1307">
          <cell r="B1307" t="str">
            <v>Ltd</v>
          </cell>
        </row>
        <row r="1308">
          <cell r="B1308" t="str">
            <v>Ltd</v>
          </cell>
        </row>
        <row r="1309">
          <cell r="B1309" t="str">
            <v>Ltd</v>
          </cell>
        </row>
        <row r="1310">
          <cell r="B1310" t="str">
            <v>Ltd</v>
          </cell>
        </row>
        <row r="1311">
          <cell r="B1311" t="str">
            <v>Ltd</v>
          </cell>
        </row>
        <row r="1312">
          <cell r="B1312" t="str">
            <v>Ltd</v>
          </cell>
        </row>
        <row r="1313">
          <cell r="B1313" t="str">
            <v>Ltd</v>
          </cell>
        </row>
        <row r="1314">
          <cell r="B1314" t="str">
            <v>Ltd</v>
          </cell>
        </row>
        <row r="1315">
          <cell r="B1315" t="str">
            <v>Ltd</v>
          </cell>
        </row>
        <row r="1316">
          <cell r="B1316" t="str">
            <v>Ltd</v>
          </cell>
        </row>
        <row r="1317">
          <cell r="B1317" t="str">
            <v>Ltd</v>
          </cell>
        </row>
        <row r="1318">
          <cell r="B1318" t="str">
            <v>Ltd</v>
          </cell>
        </row>
        <row r="1319">
          <cell r="B1319" t="str">
            <v>Ltd</v>
          </cell>
        </row>
        <row r="1320">
          <cell r="B1320" t="str">
            <v>Ltd</v>
          </cell>
        </row>
        <row r="1321">
          <cell r="B1321" t="str">
            <v>Ltd</v>
          </cell>
        </row>
        <row r="1322">
          <cell r="B1322" t="str">
            <v>Ltd</v>
          </cell>
        </row>
        <row r="1323">
          <cell r="B1323" t="str">
            <v>Ltd</v>
          </cell>
        </row>
        <row r="1324">
          <cell r="B1324" t="str">
            <v>Ltd</v>
          </cell>
        </row>
        <row r="1325">
          <cell r="B1325" t="str">
            <v>Ltd</v>
          </cell>
        </row>
        <row r="1326">
          <cell r="B1326" t="str">
            <v>Ltd</v>
          </cell>
        </row>
        <row r="1327">
          <cell r="B1327" t="str">
            <v>Ltd</v>
          </cell>
        </row>
        <row r="1328">
          <cell r="B1328" t="str">
            <v>Ltd</v>
          </cell>
        </row>
        <row r="1329">
          <cell r="B1329" t="str">
            <v>Ltd</v>
          </cell>
        </row>
        <row r="1330">
          <cell r="B1330" t="str">
            <v>Ltd</v>
          </cell>
        </row>
        <row r="1331">
          <cell r="B1331" t="str">
            <v>Ltd</v>
          </cell>
        </row>
        <row r="1332">
          <cell r="B1332" t="str">
            <v>Ltd</v>
          </cell>
        </row>
        <row r="1333">
          <cell r="B1333" t="str">
            <v>Ltd</v>
          </cell>
        </row>
        <row r="1334">
          <cell r="B1334" t="str">
            <v>Ltd</v>
          </cell>
        </row>
        <row r="1335">
          <cell r="B1335" t="str">
            <v>Ltd</v>
          </cell>
        </row>
        <row r="1336">
          <cell r="B1336" t="str">
            <v>Ltd</v>
          </cell>
        </row>
        <row r="1337">
          <cell r="B1337" t="str">
            <v>Ltd</v>
          </cell>
        </row>
        <row r="1338">
          <cell r="B1338" t="str">
            <v>Ltd</v>
          </cell>
        </row>
        <row r="1339">
          <cell r="B1339" t="str">
            <v>Ltd</v>
          </cell>
        </row>
        <row r="1340">
          <cell r="B1340" t="str">
            <v>Ltd</v>
          </cell>
        </row>
        <row r="1341">
          <cell r="B1341" t="str">
            <v>Ltd</v>
          </cell>
        </row>
        <row r="1342">
          <cell r="B1342" t="str">
            <v>Ltd</v>
          </cell>
        </row>
        <row r="1343">
          <cell r="B1343" t="str">
            <v>Ltd</v>
          </cell>
        </row>
        <row r="1344">
          <cell r="B1344" t="str">
            <v>Ltd</v>
          </cell>
        </row>
        <row r="1345">
          <cell r="B1345" t="str">
            <v>Ltd</v>
          </cell>
        </row>
        <row r="1346">
          <cell r="B1346" t="str">
            <v>Ltd</v>
          </cell>
        </row>
        <row r="1347">
          <cell r="B1347" t="str">
            <v>Ltd</v>
          </cell>
        </row>
        <row r="1348">
          <cell r="B1348" t="str">
            <v>Ltd</v>
          </cell>
        </row>
        <row r="1349">
          <cell r="B1349" t="str">
            <v>Ltd</v>
          </cell>
        </row>
        <row r="1350">
          <cell r="B1350" t="str">
            <v>Ltd</v>
          </cell>
        </row>
        <row r="1351">
          <cell r="B1351" t="str">
            <v>Ltd</v>
          </cell>
        </row>
        <row r="1352">
          <cell r="B1352" t="str">
            <v>Ltd</v>
          </cell>
        </row>
        <row r="1353">
          <cell r="B1353" t="str">
            <v>Ltd</v>
          </cell>
        </row>
        <row r="1354">
          <cell r="B1354" t="str">
            <v>Ltd</v>
          </cell>
        </row>
        <row r="1355">
          <cell r="B1355" t="str">
            <v>Ltd</v>
          </cell>
        </row>
        <row r="1356">
          <cell r="B1356" t="str">
            <v>Ltd</v>
          </cell>
        </row>
        <row r="1357">
          <cell r="B1357" t="str">
            <v>Ltd</v>
          </cell>
        </row>
        <row r="1358">
          <cell r="B1358" t="str">
            <v>Ltd</v>
          </cell>
        </row>
        <row r="1359">
          <cell r="B1359" t="str">
            <v>Ltd</v>
          </cell>
        </row>
        <row r="1360">
          <cell r="B1360" t="str">
            <v>Ltd</v>
          </cell>
        </row>
        <row r="1361">
          <cell r="B1361" t="str">
            <v>Ltd</v>
          </cell>
        </row>
        <row r="1362">
          <cell r="B1362" t="str">
            <v>Ltd</v>
          </cell>
        </row>
        <row r="1363">
          <cell r="B1363" t="str">
            <v>Ltd</v>
          </cell>
        </row>
        <row r="1364">
          <cell r="B1364" t="str">
            <v>Ltd</v>
          </cell>
        </row>
        <row r="1365">
          <cell r="B1365" t="str">
            <v>Ltd</v>
          </cell>
        </row>
        <row r="1366">
          <cell r="B1366" t="str">
            <v>Ltd</v>
          </cell>
        </row>
        <row r="1367">
          <cell r="B1367" t="str">
            <v>Ltd</v>
          </cell>
        </row>
        <row r="1368">
          <cell r="B1368" t="str">
            <v>Ltd</v>
          </cell>
        </row>
        <row r="1369">
          <cell r="B1369" t="str">
            <v>Ltd</v>
          </cell>
        </row>
        <row r="1370">
          <cell r="B1370" t="str">
            <v>Ltd</v>
          </cell>
        </row>
        <row r="1371">
          <cell r="B1371" t="str">
            <v>Ltd</v>
          </cell>
        </row>
        <row r="1372">
          <cell r="B1372" t="str">
            <v>Ltd</v>
          </cell>
        </row>
        <row r="1373">
          <cell r="B1373" t="str">
            <v>Ltd</v>
          </cell>
        </row>
        <row r="1374">
          <cell r="B1374" t="str">
            <v>Ltd</v>
          </cell>
        </row>
        <row r="1375">
          <cell r="B1375" t="str">
            <v>Ltd</v>
          </cell>
        </row>
        <row r="1376">
          <cell r="B1376" t="str">
            <v>Ltd</v>
          </cell>
        </row>
        <row r="1377">
          <cell r="B1377" t="str">
            <v>Ltd</v>
          </cell>
        </row>
        <row r="1378">
          <cell r="B1378" t="str">
            <v>Ltd</v>
          </cell>
        </row>
        <row r="1379">
          <cell r="B1379" t="str">
            <v>Ltd</v>
          </cell>
        </row>
        <row r="1380">
          <cell r="B1380" t="str">
            <v>Ltd</v>
          </cell>
        </row>
        <row r="1381">
          <cell r="B1381" t="str">
            <v>Ltd</v>
          </cell>
        </row>
        <row r="1382">
          <cell r="B1382" t="str">
            <v>Ltd</v>
          </cell>
        </row>
        <row r="1383">
          <cell r="B1383" t="str">
            <v>Ltd</v>
          </cell>
        </row>
        <row r="1384">
          <cell r="B1384" t="str">
            <v>Ltd</v>
          </cell>
        </row>
        <row r="1385">
          <cell r="B1385" t="str">
            <v>Ltd</v>
          </cell>
        </row>
        <row r="1386">
          <cell r="B1386" t="str">
            <v>Ltd</v>
          </cell>
        </row>
        <row r="1387">
          <cell r="B1387" t="str">
            <v>Ltd</v>
          </cell>
        </row>
        <row r="1388">
          <cell r="B1388" t="str">
            <v>Ltd</v>
          </cell>
        </row>
        <row r="1389">
          <cell r="B1389" t="str">
            <v>Ltd</v>
          </cell>
        </row>
        <row r="1390">
          <cell r="B1390" t="str">
            <v>Ltd</v>
          </cell>
        </row>
        <row r="1391">
          <cell r="B1391" t="str">
            <v>Ltd</v>
          </cell>
        </row>
        <row r="1392">
          <cell r="B1392" t="str">
            <v>Ltd</v>
          </cell>
        </row>
        <row r="1393">
          <cell r="B1393" t="str">
            <v>Ltd</v>
          </cell>
        </row>
        <row r="1394">
          <cell r="B1394" t="str">
            <v>Ltd</v>
          </cell>
        </row>
        <row r="1395">
          <cell r="B1395" t="str">
            <v>Ltd</v>
          </cell>
        </row>
        <row r="1396">
          <cell r="B1396" t="str">
            <v>Ltd</v>
          </cell>
        </row>
        <row r="1397">
          <cell r="B1397" t="str">
            <v>Ltd</v>
          </cell>
        </row>
        <row r="1398">
          <cell r="B1398" t="str">
            <v>Ltd</v>
          </cell>
        </row>
        <row r="1399">
          <cell r="B1399" t="str">
            <v>Ltd</v>
          </cell>
        </row>
        <row r="1400">
          <cell r="B1400" t="str">
            <v>Ltd</v>
          </cell>
        </row>
        <row r="1401">
          <cell r="B1401" t="str">
            <v>Ltd</v>
          </cell>
        </row>
        <row r="1402">
          <cell r="B1402" t="str">
            <v>Ltd</v>
          </cell>
        </row>
        <row r="1403">
          <cell r="B1403" t="str">
            <v>Ltd</v>
          </cell>
        </row>
        <row r="1404">
          <cell r="B1404" t="str">
            <v>Ltd</v>
          </cell>
        </row>
        <row r="1405">
          <cell r="B1405" t="str">
            <v>Ltd</v>
          </cell>
        </row>
        <row r="1406">
          <cell r="B1406" t="str">
            <v>Ltd</v>
          </cell>
        </row>
        <row r="1407">
          <cell r="B1407" t="str">
            <v>Ltd</v>
          </cell>
        </row>
        <row r="1408">
          <cell r="B1408" t="str">
            <v>Ltd</v>
          </cell>
        </row>
        <row r="1409">
          <cell r="B1409" t="str">
            <v>Ltd</v>
          </cell>
        </row>
        <row r="1410">
          <cell r="B1410" t="str">
            <v>Ltd</v>
          </cell>
        </row>
        <row r="1411">
          <cell r="B1411" t="str">
            <v>Ltd</v>
          </cell>
        </row>
        <row r="1412">
          <cell r="B1412" t="str">
            <v>Ltd</v>
          </cell>
        </row>
        <row r="1413">
          <cell r="B1413" t="str">
            <v>Ltd</v>
          </cell>
        </row>
        <row r="1414">
          <cell r="B1414" t="str">
            <v>Ltd</v>
          </cell>
        </row>
        <row r="1415">
          <cell r="B1415" t="str">
            <v>Ltd</v>
          </cell>
        </row>
        <row r="1416">
          <cell r="B1416" t="str">
            <v>Ltd</v>
          </cell>
        </row>
        <row r="1417">
          <cell r="B1417" t="str">
            <v>Ltd</v>
          </cell>
        </row>
        <row r="1418">
          <cell r="B1418" t="str">
            <v>Ltd</v>
          </cell>
        </row>
        <row r="1419">
          <cell r="B1419" t="str">
            <v>Ltd</v>
          </cell>
        </row>
        <row r="1420">
          <cell r="B1420" t="str">
            <v>Ltd</v>
          </cell>
        </row>
        <row r="1421">
          <cell r="B1421" t="str">
            <v>Ltd</v>
          </cell>
        </row>
        <row r="1422">
          <cell r="B1422" t="str">
            <v>Ltd</v>
          </cell>
        </row>
        <row r="1423">
          <cell r="B1423" t="str">
            <v>Ltd</v>
          </cell>
        </row>
        <row r="1424">
          <cell r="B1424" t="str">
            <v>Ltd</v>
          </cell>
        </row>
        <row r="1425">
          <cell r="B1425" t="str">
            <v>Ltd</v>
          </cell>
        </row>
        <row r="1426">
          <cell r="B1426" t="str">
            <v>Ltd</v>
          </cell>
        </row>
        <row r="1427">
          <cell r="B1427" t="str">
            <v>Ltd</v>
          </cell>
        </row>
        <row r="1428">
          <cell r="B1428" t="str">
            <v>Ltd</v>
          </cell>
        </row>
        <row r="1429">
          <cell r="B1429" t="str">
            <v>Ltd</v>
          </cell>
        </row>
        <row r="1430">
          <cell r="B1430" t="str">
            <v>Ltd</v>
          </cell>
        </row>
        <row r="1431">
          <cell r="B1431" t="str">
            <v>Ltd</v>
          </cell>
        </row>
        <row r="1432">
          <cell r="B1432" t="str">
            <v>Ltd</v>
          </cell>
        </row>
        <row r="1433">
          <cell r="B1433" t="str">
            <v>Ltd</v>
          </cell>
        </row>
        <row r="1434">
          <cell r="B1434" t="str">
            <v>Ltd</v>
          </cell>
        </row>
        <row r="1435">
          <cell r="B1435" t="str">
            <v>Ltd</v>
          </cell>
        </row>
        <row r="1436">
          <cell r="B1436" t="str">
            <v>Ltd</v>
          </cell>
        </row>
        <row r="1437">
          <cell r="B1437" t="str">
            <v>Ltd</v>
          </cell>
        </row>
        <row r="1438">
          <cell r="B1438" t="str">
            <v>Ltd</v>
          </cell>
        </row>
        <row r="1439">
          <cell r="B1439" t="str">
            <v>Ltd</v>
          </cell>
        </row>
        <row r="1440">
          <cell r="B1440" t="str">
            <v>Ltd</v>
          </cell>
        </row>
        <row r="1441">
          <cell r="B1441" t="str">
            <v>Ltd</v>
          </cell>
        </row>
        <row r="1442">
          <cell r="B1442" t="str">
            <v>Ltd</v>
          </cell>
        </row>
        <row r="1443">
          <cell r="B1443" t="str">
            <v>Ltd</v>
          </cell>
        </row>
        <row r="1444">
          <cell r="B1444" t="str">
            <v>Ltd</v>
          </cell>
        </row>
        <row r="1445">
          <cell r="B1445" t="str">
            <v>Ltd</v>
          </cell>
        </row>
        <row r="1446">
          <cell r="B1446" t="str">
            <v>Ltd</v>
          </cell>
        </row>
        <row r="1447">
          <cell r="B1447" t="str">
            <v>Ltd</v>
          </cell>
        </row>
        <row r="1448">
          <cell r="B1448" t="str">
            <v>Ltd</v>
          </cell>
        </row>
        <row r="1449">
          <cell r="B1449" t="str">
            <v>Ltd</v>
          </cell>
        </row>
        <row r="1450">
          <cell r="B1450" t="str">
            <v>Ltd</v>
          </cell>
        </row>
        <row r="1451">
          <cell r="B1451" t="str">
            <v>Ltd</v>
          </cell>
        </row>
        <row r="1452">
          <cell r="B1452" t="str">
            <v>Ltd</v>
          </cell>
        </row>
        <row r="1453">
          <cell r="B1453" t="str">
            <v>Ltd</v>
          </cell>
        </row>
        <row r="1454">
          <cell r="B1454" t="str">
            <v>Ltd</v>
          </cell>
        </row>
        <row r="1455">
          <cell r="B1455" t="str">
            <v>Ltd</v>
          </cell>
        </row>
        <row r="1456">
          <cell r="B1456" t="str">
            <v>Ltd</v>
          </cell>
        </row>
        <row r="1457">
          <cell r="B1457" t="str">
            <v>Ltd</v>
          </cell>
        </row>
        <row r="1458">
          <cell r="B1458" t="str">
            <v>Ltd</v>
          </cell>
        </row>
        <row r="1459">
          <cell r="B1459" t="str">
            <v>Ltd</v>
          </cell>
        </row>
        <row r="1460">
          <cell r="B1460" t="str">
            <v>Ltd</v>
          </cell>
        </row>
        <row r="1461">
          <cell r="B1461" t="str">
            <v>Ltd</v>
          </cell>
        </row>
        <row r="1462">
          <cell r="B1462" t="str">
            <v>Ltd</v>
          </cell>
        </row>
        <row r="1463">
          <cell r="B1463" t="str">
            <v>Ltd</v>
          </cell>
        </row>
        <row r="1464">
          <cell r="B1464" t="str">
            <v>Ltd</v>
          </cell>
        </row>
        <row r="1465">
          <cell r="B1465" t="str">
            <v>Ltd</v>
          </cell>
        </row>
        <row r="1466">
          <cell r="B1466" t="str">
            <v>Ltd</v>
          </cell>
        </row>
        <row r="1467">
          <cell r="B1467" t="str">
            <v>Ltd</v>
          </cell>
        </row>
        <row r="1468">
          <cell r="B1468" t="str">
            <v>Ltd</v>
          </cell>
        </row>
        <row r="1469">
          <cell r="B1469" t="str">
            <v>Ltd</v>
          </cell>
        </row>
        <row r="1470">
          <cell r="B1470" t="str">
            <v>Ltd</v>
          </cell>
        </row>
        <row r="1471">
          <cell r="B1471" t="str">
            <v>Ltd</v>
          </cell>
        </row>
        <row r="1472">
          <cell r="B1472" t="str">
            <v>Ltd</v>
          </cell>
        </row>
        <row r="1473">
          <cell r="B1473" t="str">
            <v>Ltd</v>
          </cell>
        </row>
        <row r="1474">
          <cell r="B1474" t="str">
            <v>Ltd</v>
          </cell>
        </row>
        <row r="1475">
          <cell r="B1475" t="str">
            <v>Ltd</v>
          </cell>
        </row>
        <row r="1476">
          <cell r="B1476" t="str">
            <v>Ltd</v>
          </cell>
        </row>
        <row r="1477">
          <cell r="B1477" t="str">
            <v>Ltd</v>
          </cell>
        </row>
        <row r="1478">
          <cell r="B1478" t="str">
            <v>Ltd</v>
          </cell>
        </row>
        <row r="1479">
          <cell r="B1479" t="str">
            <v>Ltd</v>
          </cell>
        </row>
        <row r="1480">
          <cell r="B1480" t="str">
            <v>Ltd</v>
          </cell>
        </row>
        <row r="1481">
          <cell r="B1481" t="str">
            <v>Ltd</v>
          </cell>
        </row>
        <row r="1482">
          <cell r="B1482" t="str">
            <v>Ltd</v>
          </cell>
        </row>
        <row r="1483">
          <cell r="B1483" t="str">
            <v>Ltd</v>
          </cell>
        </row>
        <row r="1484">
          <cell r="B1484" t="str">
            <v>Ltd</v>
          </cell>
        </row>
        <row r="1485">
          <cell r="B1485" t="str">
            <v>Ltd</v>
          </cell>
        </row>
        <row r="1486">
          <cell r="B1486" t="str">
            <v>Ltd</v>
          </cell>
        </row>
        <row r="1487">
          <cell r="B1487" t="str">
            <v>Ltd</v>
          </cell>
        </row>
        <row r="1488">
          <cell r="B1488" t="str">
            <v>Ltd</v>
          </cell>
        </row>
        <row r="1489">
          <cell r="B1489" t="str">
            <v>Ltd</v>
          </cell>
        </row>
        <row r="1490">
          <cell r="B1490" t="str">
            <v>Ltd</v>
          </cell>
        </row>
        <row r="1491">
          <cell r="B1491" t="str">
            <v>Ltd</v>
          </cell>
        </row>
        <row r="1492">
          <cell r="B1492" t="str">
            <v>Ltd</v>
          </cell>
        </row>
        <row r="1493">
          <cell r="B1493" t="str">
            <v>Ltd</v>
          </cell>
        </row>
        <row r="1494">
          <cell r="B1494" t="str">
            <v>Ltd</v>
          </cell>
        </row>
        <row r="1495">
          <cell r="B1495" t="str">
            <v>Ltd</v>
          </cell>
        </row>
        <row r="1496">
          <cell r="B1496" t="str">
            <v>Ltd</v>
          </cell>
        </row>
        <row r="1497">
          <cell r="B1497" t="str">
            <v>Ltd</v>
          </cell>
        </row>
        <row r="1498">
          <cell r="B1498" t="str">
            <v>Ltd</v>
          </cell>
        </row>
        <row r="1499">
          <cell r="B1499" t="str">
            <v>Ltd</v>
          </cell>
        </row>
        <row r="1500">
          <cell r="B1500" t="str">
            <v>Ltd</v>
          </cell>
        </row>
        <row r="1501">
          <cell r="B1501" t="str">
            <v>Ltd</v>
          </cell>
        </row>
        <row r="1502">
          <cell r="B1502" t="str">
            <v>Ltd</v>
          </cell>
        </row>
        <row r="1503">
          <cell r="B1503" t="str">
            <v>Ltd</v>
          </cell>
        </row>
        <row r="1504">
          <cell r="B1504" t="str">
            <v>Ltd</v>
          </cell>
        </row>
        <row r="1505">
          <cell r="B1505" t="str">
            <v>Ltd</v>
          </cell>
        </row>
        <row r="1506">
          <cell r="B1506" t="str">
            <v>Ltd</v>
          </cell>
        </row>
        <row r="1507">
          <cell r="B1507" t="str">
            <v>Ltd</v>
          </cell>
        </row>
        <row r="1508">
          <cell r="B1508" t="str">
            <v>Ltd</v>
          </cell>
        </row>
        <row r="1509">
          <cell r="B1509" t="str">
            <v>Ltd</v>
          </cell>
        </row>
        <row r="1510">
          <cell r="B1510" t="str">
            <v>Ltd</v>
          </cell>
        </row>
        <row r="1511">
          <cell r="B1511" t="str">
            <v>Ltd</v>
          </cell>
        </row>
        <row r="1512">
          <cell r="B1512" t="str">
            <v>Ltd</v>
          </cell>
        </row>
        <row r="1513">
          <cell r="B1513" t="str">
            <v>Ltd</v>
          </cell>
        </row>
        <row r="1514">
          <cell r="B1514" t="str">
            <v>Ltd</v>
          </cell>
        </row>
        <row r="1515">
          <cell r="B1515" t="str">
            <v>Ltd</v>
          </cell>
        </row>
        <row r="1516">
          <cell r="B1516" t="str">
            <v>Ltd</v>
          </cell>
        </row>
        <row r="1517">
          <cell r="B1517" t="str">
            <v>Ltd</v>
          </cell>
        </row>
        <row r="1518">
          <cell r="B1518" t="str">
            <v>Ltd</v>
          </cell>
        </row>
        <row r="1519">
          <cell r="B1519" t="str">
            <v>Ltd</v>
          </cell>
        </row>
        <row r="1520">
          <cell r="B1520" t="str">
            <v>Ltd</v>
          </cell>
        </row>
        <row r="1521">
          <cell r="B1521" t="str">
            <v>Ltd</v>
          </cell>
        </row>
        <row r="1522">
          <cell r="B1522" t="str">
            <v>Ltd</v>
          </cell>
        </row>
        <row r="1523">
          <cell r="B1523" t="str">
            <v>Ltd</v>
          </cell>
        </row>
        <row r="1524">
          <cell r="B1524" t="str">
            <v>Ltd</v>
          </cell>
        </row>
        <row r="1525">
          <cell r="B1525" t="str">
            <v>Ltd</v>
          </cell>
        </row>
        <row r="1526">
          <cell r="B1526" t="str">
            <v>Ltd</v>
          </cell>
        </row>
        <row r="1527">
          <cell r="B1527" t="str">
            <v>Ltd</v>
          </cell>
        </row>
        <row r="1528">
          <cell r="B1528" t="str">
            <v>Ltd</v>
          </cell>
        </row>
        <row r="1529">
          <cell r="B1529" t="str">
            <v>Ltd</v>
          </cell>
        </row>
        <row r="1530">
          <cell r="B1530" t="str">
            <v>Ltd</v>
          </cell>
        </row>
        <row r="1531">
          <cell r="B1531" t="str">
            <v>Ltd</v>
          </cell>
        </row>
        <row r="1532">
          <cell r="B1532" t="str">
            <v>Ltd</v>
          </cell>
        </row>
        <row r="1533">
          <cell r="B1533" t="str">
            <v>Ltd</v>
          </cell>
        </row>
        <row r="1534">
          <cell r="B1534" t="str">
            <v>Ltd</v>
          </cell>
        </row>
        <row r="1535">
          <cell r="B1535" t="str">
            <v>Ltd</v>
          </cell>
        </row>
        <row r="1536">
          <cell r="B1536" t="str">
            <v>Ltd</v>
          </cell>
        </row>
        <row r="1537">
          <cell r="B1537" t="str">
            <v>Ltd</v>
          </cell>
        </row>
        <row r="1538">
          <cell r="B1538" t="str">
            <v>Ltd</v>
          </cell>
        </row>
        <row r="1539">
          <cell r="B1539" t="str">
            <v>Ltd</v>
          </cell>
        </row>
        <row r="1540">
          <cell r="B1540" t="str">
            <v>Ltd</v>
          </cell>
        </row>
        <row r="1541">
          <cell r="B1541" t="str">
            <v>Ltd</v>
          </cell>
        </row>
        <row r="1542">
          <cell r="B1542" t="str">
            <v>Ltd</v>
          </cell>
        </row>
        <row r="1543">
          <cell r="B1543" t="str">
            <v>Ltd</v>
          </cell>
        </row>
        <row r="1544">
          <cell r="B1544" t="str">
            <v>Ltd</v>
          </cell>
        </row>
        <row r="1545">
          <cell r="B1545" t="str">
            <v>Ltd</v>
          </cell>
        </row>
        <row r="1546">
          <cell r="B1546" t="str">
            <v>Ltd</v>
          </cell>
        </row>
        <row r="1547">
          <cell r="B1547" t="str">
            <v>Ltd</v>
          </cell>
        </row>
        <row r="1548">
          <cell r="B1548" t="str">
            <v>Ltd</v>
          </cell>
        </row>
        <row r="1549">
          <cell r="B1549" t="str">
            <v>Ltd</v>
          </cell>
        </row>
        <row r="1550">
          <cell r="B1550" t="str">
            <v>Ltd</v>
          </cell>
        </row>
        <row r="1551">
          <cell r="B1551" t="str">
            <v>Ltd</v>
          </cell>
        </row>
        <row r="1552">
          <cell r="B1552" t="str">
            <v>Ltd</v>
          </cell>
        </row>
        <row r="1553">
          <cell r="B1553" t="str">
            <v>Ltd</v>
          </cell>
        </row>
        <row r="1554">
          <cell r="B1554" t="str">
            <v>Ltd</v>
          </cell>
        </row>
        <row r="1555">
          <cell r="B1555" t="str">
            <v>Ltd</v>
          </cell>
        </row>
        <row r="1556">
          <cell r="B1556" t="str">
            <v>Ltd</v>
          </cell>
        </row>
        <row r="1557">
          <cell r="B1557" t="str">
            <v>Ltd</v>
          </cell>
        </row>
        <row r="1558">
          <cell r="B1558" t="str">
            <v>Ltd</v>
          </cell>
        </row>
        <row r="1559">
          <cell r="B1559" t="str">
            <v>Ltd</v>
          </cell>
        </row>
        <row r="1560">
          <cell r="B1560" t="str">
            <v>Ltd</v>
          </cell>
        </row>
        <row r="1561">
          <cell r="B1561" t="str">
            <v>Ltd</v>
          </cell>
        </row>
        <row r="1562">
          <cell r="B1562" t="str">
            <v>Ltd</v>
          </cell>
        </row>
        <row r="1563">
          <cell r="B1563" t="str">
            <v>Ltd</v>
          </cell>
        </row>
        <row r="1564">
          <cell r="B1564" t="str">
            <v>Ltd</v>
          </cell>
        </row>
        <row r="1565">
          <cell r="B1565" t="str">
            <v>Ltd</v>
          </cell>
        </row>
        <row r="1566">
          <cell r="B1566" t="str">
            <v>Ltd</v>
          </cell>
        </row>
        <row r="1567">
          <cell r="B1567" t="str">
            <v>Ltd</v>
          </cell>
        </row>
        <row r="1568">
          <cell r="B1568" t="str">
            <v>Ltd</v>
          </cell>
        </row>
        <row r="1569">
          <cell r="B1569" t="str">
            <v>Ltd</v>
          </cell>
        </row>
        <row r="1570">
          <cell r="B1570" t="str">
            <v>Ltd</v>
          </cell>
        </row>
        <row r="1571">
          <cell r="B1571" t="str">
            <v>Ltd</v>
          </cell>
        </row>
        <row r="1572">
          <cell r="B1572" t="str">
            <v>Ltd</v>
          </cell>
        </row>
        <row r="1573">
          <cell r="B1573" t="str">
            <v>Ltd</v>
          </cell>
        </row>
        <row r="1574">
          <cell r="B1574" t="str">
            <v>Ltd</v>
          </cell>
        </row>
        <row r="1575">
          <cell r="B1575" t="str">
            <v>Ltd</v>
          </cell>
        </row>
        <row r="1576">
          <cell r="B1576" t="str">
            <v>Ltd</v>
          </cell>
        </row>
        <row r="1577">
          <cell r="B1577" t="str">
            <v>Ltd</v>
          </cell>
        </row>
        <row r="1578">
          <cell r="B1578" t="str">
            <v>Ltd</v>
          </cell>
        </row>
        <row r="1579">
          <cell r="B1579" t="str">
            <v>Ltd</v>
          </cell>
        </row>
        <row r="1580">
          <cell r="B1580" t="str">
            <v>Ltd</v>
          </cell>
        </row>
        <row r="1581">
          <cell r="B1581" t="str">
            <v>Ltd</v>
          </cell>
        </row>
        <row r="1582">
          <cell r="B1582" t="str">
            <v>Ltd</v>
          </cell>
        </row>
        <row r="1583">
          <cell r="B1583" t="str">
            <v>Ltd</v>
          </cell>
        </row>
        <row r="1584">
          <cell r="B1584" t="str">
            <v>Ltd</v>
          </cell>
        </row>
        <row r="1585">
          <cell r="B1585" t="str">
            <v>Ltd</v>
          </cell>
        </row>
        <row r="1586">
          <cell r="B1586" t="str">
            <v>Ltd</v>
          </cell>
        </row>
        <row r="1587">
          <cell r="B1587" t="str">
            <v>Ltd</v>
          </cell>
        </row>
        <row r="1588">
          <cell r="B1588" t="str">
            <v>Ltd</v>
          </cell>
        </row>
        <row r="1589">
          <cell r="B1589" t="str">
            <v>Ltd</v>
          </cell>
        </row>
        <row r="1590">
          <cell r="B1590" t="str">
            <v>Ltd</v>
          </cell>
        </row>
        <row r="1591">
          <cell r="B1591" t="str">
            <v>Ltd</v>
          </cell>
        </row>
        <row r="1592">
          <cell r="B1592" t="str">
            <v>Ltd</v>
          </cell>
        </row>
        <row r="1593">
          <cell r="B1593" t="str">
            <v>Ltd</v>
          </cell>
        </row>
        <row r="1594">
          <cell r="B1594" t="str">
            <v>Ltd</v>
          </cell>
        </row>
        <row r="1595">
          <cell r="B1595" t="str">
            <v>Ltd</v>
          </cell>
        </row>
        <row r="1596">
          <cell r="B1596" t="str">
            <v>Ltd</v>
          </cell>
        </row>
        <row r="1597">
          <cell r="B1597" t="str">
            <v>Ltd</v>
          </cell>
        </row>
        <row r="1598">
          <cell r="B1598" t="str">
            <v>Ltd</v>
          </cell>
        </row>
        <row r="1599">
          <cell r="B1599" t="str">
            <v>Ltd</v>
          </cell>
        </row>
        <row r="1600">
          <cell r="B1600" t="str">
            <v>Ltd</v>
          </cell>
        </row>
        <row r="1601">
          <cell r="B1601" t="str">
            <v>Ltd</v>
          </cell>
        </row>
        <row r="1602">
          <cell r="B1602" t="str">
            <v>Ltd</v>
          </cell>
        </row>
        <row r="1603">
          <cell r="B1603" t="str">
            <v>Ltd</v>
          </cell>
        </row>
        <row r="1604">
          <cell r="B1604" t="str">
            <v>Ltd</v>
          </cell>
        </row>
        <row r="1605">
          <cell r="B1605" t="str">
            <v>Ltd</v>
          </cell>
        </row>
        <row r="1606">
          <cell r="B1606" t="str">
            <v>Ltd</v>
          </cell>
        </row>
        <row r="1607">
          <cell r="B1607" t="str">
            <v>Ltd</v>
          </cell>
        </row>
        <row r="1608">
          <cell r="B1608" t="str">
            <v>Ltd</v>
          </cell>
        </row>
        <row r="1609">
          <cell r="B1609" t="str">
            <v>Ltd</v>
          </cell>
        </row>
        <row r="1610">
          <cell r="B1610" t="str">
            <v>Ltd</v>
          </cell>
        </row>
        <row r="1611">
          <cell r="B1611" t="str">
            <v>Ltd</v>
          </cell>
        </row>
        <row r="1612">
          <cell r="B1612" t="str">
            <v>Ltd</v>
          </cell>
        </row>
        <row r="1613">
          <cell r="B1613" t="str">
            <v>Ltd</v>
          </cell>
        </row>
        <row r="1614">
          <cell r="B1614" t="str">
            <v>Ltd</v>
          </cell>
        </row>
        <row r="1615">
          <cell r="B1615" t="str">
            <v>Ltd</v>
          </cell>
        </row>
        <row r="1616">
          <cell r="B1616" t="str">
            <v>Ltd</v>
          </cell>
        </row>
        <row r="1617">
          <cell r="B1617" t="str">
            <v>Ltd</v>
          </cell>
        </row>
        <row r="1618">
          <cell r="B1618" t="str">
            <v>Ltd</v>
          </cell>
        </row>
        <row r="1619">
          <cell r="B1619" t="str">
            <v>Ltd</v>
          </cell>
        </row>
        <row r="1620">
          <cell r="B1620" t="str">
            <v>Ltd</v>
          </cell>
        </row>
        <row r="1621">
          <cell r="B1621" t="str">
            <v>Ltd</v>
          </cell>
        </row>
        <row r="1622">
          <cell r="B1622" t="str">
            <v>Ltd</v>
          </cell>
        </row>
        <row r="1623">
          <cell r="B1623" t="str">
            <v>Ltd</v>
          </cell>
        </row>
        <row r="1624">
          <cell r="B1624" t="str">
            <v>Ltd</v>
          </cell>
        </row>
        <row r="1625">
          <cell r="B1625" t="str">
            <v>Ltd</v>
          </cell>
        </row>
        <row r="1626">
          <cell r="B1626" t="str">
            <v>Ltd</v>
          </cell>
        </row>
        <row r="1627">
          <cell r="B1627" t="str">
            <v>Ltd</v>
          </cell>
        </row>
        <row r="1628">
          <cell r="B1628" t="str">
            <v>Ltd</v>
          </cell>
        </row>
        <row r="1629">
          <cell r="B1629" t="str">
            <v>Ltd</v>
          </cell>
        </row>
        <row r="1630">
          <cell r="B1630" t="str">
            <v>Ltd</v>
          </cell>
        </row>
        <row r="1631">
          <cell r="B1631" t="str">
            <v>Ltd</v>
          </cell>
        </row>
        <row r="1632">
          <cell r="B1632" t="str">
            <v>Ltd</v>
          </cell>
        </row>
        <row r="1633">
          <cell r="B1633" t="str">
            <v>Ltd</v>
          </cell>
        </row>
        <row r="1634">
          <cell r="B1634" t="str">
            <v>Ltd</v>
          </cell>
        </row>
        <row r="1635">
          <cell r="B1635" t="str">
            <v>Ltd</v>
          </cell>
        </row>
        <row r="1636">
          <cell r="B1636" t="str">
            <v>Ltd</v>
          </cell>
        </row>
        <row r="1637">
          <cell r="B1637" t="str">
            <v>Ltd</v>
          </cell>
        </row>
        <row r="1638">
          <cell r="B1638" t="str">
            <v>Ltd</v>
          </cell>
        </row>
        <row r="1639">
          <cell r="B1639" t="str">
            <v>Ltd</v>
          </cell>
        </row>
        <row r="1640">
          <cell r="B1640" t="str">
            <v>Ltd</v>
          </cell>
        </row>
        <row r="1641">
          <cell r="B1641" t="str">
            <v>Ltd</v>
          </cell>
        </row>
        <row r="1642">
          <cell r="B1642" t="str">
            <v>Ltd</v>
          </cell>
        </row>
        <row r="1643">
          <cell r="B1643" t="str">
            <v>Ltd</v>
          </cell>
        </row>
        <row r="1644">
          <cell r="B1644" t="str">
            <v>Ltd</v>
          </cell>
        </row>
        <row r="1645">
          <cell r="B1645" t="str">
            <v>Ltd</v>
          </cell>
        </row>
        <row r="1646">
          <cell r="B1646" t="str">
            <v>Ltd</v>
          </cell>
        </row>
        <row r="1647">
          <cell r="B1647" t="str">
            <v>Ltd</v>
          </cell>
        </row>
        <row r="1648">
          <cell r="B1648" t="str">
            <v>Ltd</v>
          </cell>
        </row>
        <row r="1649">
          <cell r="B1649" t="str">
            <v>Ltd</v>
          </cell>
        </row>
        <row r="1650">
          <cell r="B1650" t="str">
            <v>Ltd</v>
          </cell>
        </row>
        <row r="1651">
          <cell r="B1651" t="str">
            <v>Ltd</v>
          </cell>
        </row>
        <row r="1652">
          <cell r="B1652" t="str">
            <v>Ltd</v>
          </cell>
        </row>
        <row r="1653">
          <cell r="B1653" t="str">
            <v>Ltd</v>
          </cell>
        </row>
        <row r="1654">
          <cell r="B1654" t="str">
            <v>Ltd</v>
          </cell>
        </row>
        <row r="1655">
          <cell r="B1655" t="str">
            <v>Ltd</v>
          </cell>
        </row>
        <row r="1656">
          <cell r="B1656" t="str">
            <v>Ltd</v>
          </cell>
        </row>
        <row r="1657">
          <cell r="B1657" t="str">
            <v>Ltd</v>
          </cell>
        </row>
        <row r="1658">
          <cell r="B1658" t="str">
            <v>Ltd</v>
          </cell>
        </row>
        <row r="1659">
          <cell r="B1659" t="str">
            <v>Ltd</v>
          </cell>
        </row>
        <row r="1660">
          <cell r="B1660" t="str">
            <v>Ltd</v>
          </cell>
        </row>
        <row r="1661">
          <cell r="B1661" t="str">
            <v>Ltd</v>
          </cell>
        </row>
        <row r="1662">
          <cell r="B1662" t="str">
            <v>Ltd</v>
          </cell>
        </row>
        <row r="1663">
          <cell r="B1663" t="str">
            <v>Ltd</v>
          </cell>
        </row>
        <row r="1664">
          <cell r="B1664" t="str">
            <v>Ltd</v>
          </cell>
        </row>
        <row r="1665">
          <cell r="B1665" t="str">
            <v>Ltd</v>
          </cell>
        </row>
        <row r="1666">
          <cell r="B1666" t="str">
            <v>Ltd</v>
          </cell>
        </row>
        <row r="1667">
          <cell r="B1667" t="str">
            <v>Ltd</v>
          </cell>
        </row>
        <row r="1668">
          <cell r="B1668" t="str">
            <v>Ltd</v>
          </cell>
        </row>
        <row r="1669">
          <cell r="B1669" t="str">
            <v>Ltd</v>
          </cell>
        </row>
        <row r="1670">
          <cell r="B1670" t="str">
            <v>Ltd</v>
          </cell>
        </row>
        <row r="1671">
          <cell r="B1671" t="str">
            <v>Ltd</v>
          </cell>
        </row>
        <row r="1672">
          <cell r="B1672" t="str">
            <v>Ltd</v>
          </cell>
        </row>
        <row r="1673">
          <cell r="B1673" t="str">
            <v>Ltd</v>
          </cell>
        </row>
        <row r="1674">
          <cell r="B1674" t="str">
            <v>Ltd</v>
          </cell>
        </row>
        <row r="1675">
          <cell r="B1675" t="str">
            <v>Ltd</v>
          </cell>
        </row>
        <row r="1676">
          <cell r="B1676" t="str">
            <v>Ltd</v>
          </cell>
        </row>
        <row r="1677">
          <cell r="B1677" t="str">
            <v>Ltd</v>
          </cell>
        </row>
        <row r="1678">
          <cell r="B1678" t="str">
            <v>Ltd</v>
          </cell>
        </row>
        <row r="1679">
          <cell r="B1679" t="str">
            <v>Ltd</v>
          </cell>
        </row>
        <row r="1680">
          <cell r="B1680" t="str">
            <v>Ltd</v>
          </cell>
        </row>
        <row r="1681">
          <cell r="B1681" t="str">
            <v>Ltd</v>
          </cell>
        </row>
        <row r="1682">
          <cell r="B1682" t="str">
            <v>Ltd</v>
          </cell>
        </row>
        <row r="1683">
          <cell r="B1683" t="str">
            <v>Ltd</v>
          </cell>
        </row>
        <row r="1684">
          <cell r="B1684" t="str">
            <v>Ltd</v>
          </cell>
        </row>
        <row r="1685">
          <cell r="B1685" t="str">
            <v>Ltd</v>
          </cell>
        </row>
        <row r="1686">
          <cell r="B1686" t="str">
            <v>Ltd</v>
          </cell>
        </row>
        <row r="1687">
          <cell r="B1687" t="str">
            <v>Ltd</v>
          </cell>
        </row>
        <row r="1688">
          <cell r="B1688" t="str">
            <v>Ltd</v>
          </cell>
        </row>
        <row r="1689">
          <cell r="B1689" t="str">
            <v>Ltd</v>
          </cell>
        </row>
        <row r="1690">
          <cell r="B1690" t="str">
            <v>Ltd</v>
          </cell>
        </row>
        <row r="1691">
          <cell r="B1691" t="str">
            <v>Ltd</v>
          </cell>
        </row>
        <row r="1692">
          <cell r="B1692" t="str">
            <v>Ltd</v>
          </cell>
        </row>
        <row r="1693">
          <cell r="B1693" t="str">
            <v>Ltd</v>
          </cell>
        </row>
        <row r="1694">
          <cell r="B1694" t="str">
            <v>Ltd</v>
          </cell>
        </row>
        <row r="1695">
          <cell r="B1695" t="str">
            <v>Ltd</v>
          </cell>
        </row>
        <row r="1696">
          <cell r="B1696" t="str">
            <v>Ltd</v>
          </cell>
        </row>
        <row r="1697">
          <cell r="B1697" t="str">
            <v>Ltd</v>
          </cell>
        </row>
        <row r="1698">
          <cell r="B1698" t="str">
            <v>Ltd</v>
          </cell>
        </row>
        <row r="1699">
          <cell r="B1699" t="str">
            <v>Ltd</v>
          </cell>
        </row>
        <row r="1700">
          <cell r="B1700" t="str">
            <v>Ltd</v>
          </cell>
        </row>
        <row r="1701">
          <cell r="B1701" t="str">
            <v>Ltd</v>
          </cell>
        </row>
        <row r="1702">
          <cell r="B1702" t="str">
            <v>Ltd</v>
          </cell>
        </row>
        <row r="1703">
          <cell r="B1703" t="str">
            <v>Ltd</v>
          </cell>
        </row>
        <row r="1704">
          <cell r="B1704" t="str">
            <v>Ltd</v>
          </cell>
        </row>
        <row r="1705">
          <cell r="B1705" t="str">
            <v>Ltd</v>
          </cell>
        </row>
        <row r="1706">
          <cell r="B1706" t="str">
            <v>Ltd</v>
          </cell>
        </row>
        <row r="1707">
          <cell r="B1707" t="str">
            <v>Ltd</v>
          </cell>
        </row>
        <row r="1708">
          <cell r="B1708" t="str">
            <v>Ltd</v>
          </cell>
        </row>
        <row r="1709">
          <cell r="B1709" t="str">
            <v>Ltd</v>
          </cell>
        </row>
        <row r="1710">
          <cell r="B1710" t="str">
            <v>Ltd</v>
          </cell>
        </row>
        <row r="1711">
          <cell r="B1711" t="str">
            <v>Ltd</v>
          </cell>
        </row>
        <row r="1712">
          <cell r="B1712" t="str">
            <v>Ltd</v>
          </cell>
        </row>
        <row r="1713">
          <cell r="B1713" t="str">
            <v>Ltd</v>
          </cell>
        </row>
        <row r="1714">
          <cell r="B1714" t="str">
            <v>Ltd</v>
          </cell>
        </row>
        <row r="1715">
          <cell r="B1715" t="str">
            <v>Ltd</v>
          </cell>
        </row>
        <row r="1716">
          <cell r="B1716" t="str">
            <v>Ltd</v>
          </cell>
        </row>
        <row r="1717">
          <cell r="B1717" t="str">
            <v>Ltd</v>
          </cell>
        </row>
        <row r="1718">
          <cell r="B1718" t="str">
            <v>Ltd</v>
          </cell>
        </row>
        <row r="1719">
          <cell r="B1719" t="str">
            <v>Ltd</v>
          </cell>
        </row>
        <row r="1720">
          <cell r="B1720" t="str">
            <v>Ltd</v>
          </cell>
        </row>
        <row r="1721">
          <cell r="B1721" t="str">
            <v>Ltd</v>
          </cell>
        </row>
        <row r="1722">
          <cell r="B1722" t="str">
            <v>Ltd</v>
          </cell>
        </row>
        <row r="1723">
          <cell r="B1723" t="str">
            <v>Ltd</v>
          </cell>
        </row>
        <row r="1724">
          <cell r="B1724" t="str">
            <v>Ltd</v>
          </cell>
        </row>
        <row r="1725">
          <cell r="B1725" t="str">
            <v>Ltd</v>
          </cell>
        </row>
        <row r="1726">
          <cell r="B1726" t="str">
            <v>Ltd</v>
          </cell>
        </row>
        <row r="1727">
          <cell r="B1727" t="str">
            <v>Ltd</v>
          </cell>
        </row>
        <row r="1728">
          <cell r="B1728" t="str">
            <v>Ltd</v>
          </cell>
        </row>
        <row r="1729">
          <cell r="B1729" t="str">
            <v>Ltd</v>
          </cell>
        </row>
        <row r="1730">
          <cell r="B1730" t="str">
            <v>Ltd</v>
          </cell>
        </row>
        <row r="1731">
          <cell r="B1731" t="str">
            <v>Ltd</v>
          </cell>
        </row>
        <row r="1732">
          <cell r="B1732" t="str">
            <v>Ltd</v>
          </cell>
        </row>
        <row r="1733">
          <cell r="B1733" t="str">
            <v>Ltd</v>
          </cell>
        </row>
        <row r="1734">
          <cell r="B1734" t="str">
            <v>Ltd</v>
          </cell>
        </row>
        <row r="1735">
          <cell r="B1735" t="str">
            <v>Ltd</v>
          </cell>
        </row>
        <row r="1736">
          <cell r="B1736" t="str">
            <v>Ltd</v>
          </cell>
        </row>
        <row r="1737">
          <cell r="B1737" t="str">
            <v>Ltd</v>
          </cell>
        </row>
        <row r="1738">
          <cell r="B1738" t="str">
            <v>Ltd</v>
          </cell>
        </row>
        <row r="1739">
          <cell r="B1739" t="str">
            <v>Ltd</v>
          </cell>
        </row>
        <row r="1740">
          <cell r="B1740" t="str">
            <v>Ltd</v>
          </cell>
        </row>
        <row r="1741">
          <cell r="B1741" t="str">
            <v>Ltd</v>
          </cell>
        </row>
        <row r="1742">
          <cell r="B1742" t="str">
            <v>Ltd</v>
          </cell>
        </row>
        <row r="1743">
          <cell r="B1743" t="str">
            <v>Ltd</v>
          </cell>
        </row>
        <row r="1744">
          <cell r="B1744" t="str">
            <v>Ltd</v>
          </cell>
        </row>
        <row r="1745">
          <cell r="B1745" t="str">
            <v>Ltd</v>
          </cell>
        </row>
        <row r="1746">
          <cell r="B1746" t="str">
            <v>Ltd</v>
          </cell>
        </row>
        <row r="1747">
          <cell r="B1747" t="str">
            <v>Ltd</v>
          </cell>
        </row>
        <row r="1748">
          <cell r="B1748" t="str">
            <v>Ltd</v>
          </cell>
        </row>
        <row r="1749">
          <cell r="B1749" t="str">
            <v>Ltd</v>
          </cell>
        </row>
        <row r="1750">
          <cell r="B1750" t="str">
            <v>Ltd</v>
          </cell>
        </row>
        <row r="1751">
          <cell r="B1751" t="str">
            <v>Ltd</v>
          </cell>
        </row>
        <row r="1752">
          <cell r="B1752" t="str">
            <v>Ltd</v>
          </cell>
        </row>
        <row r="1753">
          <cell r="B1753" t="str">
            <v>Ltd</v>
          </cell>
        </row>
        <row r="1754">
          <cell r="B1754" t="str">
            <v>Ltd</v>
          </cell>
        </row>
        <row r="1755">
          <cell r="B1755" t="str">
            <v>Ltd</v>
          </cell>
        </row>
        <row r="1756">
          <cell r="B1756" t="str">
            <v>Ltd</v>
          </cell>
        </row>
        <row r="1757">
          <cell r="B1757" t="str">
            <v>Ltd</v>
          </cell>
        </row>
        <row r="1758">
          <cell r="B1758" t="str">
            <v>Ltd</v>
          </cell>
        </row>
        <row r="1759">
          <cell r="B1759" t="str">
            <v>Ltd</v>
          </cell>
        </row>
        <row r="1760">
          <cell r="B1760" t="str">
            <v>Ltd</v>
          </cell>
        </row>
        <row r="1761">
          <cell r="B1761" t="str">
            <v>Ltd</v>
          </cell>
        </row>
        <row r="1762">
          <cell r="B1762" t="str">
            <v>Ltd</v>
          </cell>
        </row>
        <row r="1763">
          <cell r="B1763" t="str">
            <v>Ltd</v>
          </cell>
        </row>
        <row r="1764">
          <cell r="B1764" t="str">
            <v>Ltd</v>
          </cell>
        </row>
        <row r="1765">
          <cell r="B1765" t="str">
            <v>Ltd</v>
          </cell>
        </row>
        <row r="1766">
          <cell r="B1766" t="str">
            <v>Ltd</v>
          </cell>
        </row>
        <row r="1767">
          <cell r="B1767" t="str">
            <v>Ltd</v>
          </cell>
        </row>
        <row r="1768">
          <cell r="B1768" t="str">
            <v>Ltd</v>
          </cell>
        </row>
        <row r="1769">
          <cell r="B1769" t="str">
            <v>Ltd</v>
          </cell>
        </row>
        <row r="1770">
          <cell r="B1770" t="str">
            <v>Ltd</v>
          </cell>
        </row>
        <row r="1771">
          <cell r="B1771" t="str">
            <v>Ltd</v>
          </cell>
        </row>
        <row r="1772">
          <cell r="B1772" t="str">
            <v>Ltd</v>
          </cell>
        </row>
        <row r="1773">
          <cell r="B1773" t="str">
            <v>Ltd</v>
          </cell>
        </row>
        <row r="1774">
          <cell r="B1774" t="str">
            <v>Ltd</v>
          </cell>
        </row>
        <row r="1775">
          <cell r="B1775" t="str">
            <v>Ltd</v>
          </cell>
        </row>
        <row r="1776">
          <cell r="B1776" t="str">
            <v>Ltd</v>
          </cell>
        </row>
        <row r="1777">
          <cell r="B1777" t="str">
            <v>Ltd</v>
          </cell>
        </row>
        <row r="1778">
          <cell r="B1778" t="str">
            <v>Ltd</v>
          </cell>
        </row>
        <row r="1779">
          <cell r="B1779" t="str">
            <v>Ltd</v>
          </cell>
        </row>
        <row r="1780">
          <cell r="B1780" t="str">
            <v>Ltd</v>
          </cell>
        </row>
        <row r="1781">
          <cell r="B1781" t="str">
            <v>Ltd</v>
          </cell>
        </row>
        <row r="1782">
          <cell r="B1782" t="str">
            <v>Ltd</v>
          </cell>
        </row>
        <row r="1783">
          <cell r="B1783" t="str">
            <v>Ltd</v>
          </cell>
        </row>
        <row r="1784">
          <cell r="B1784" t="str">
            <v>Ltd</v>
          </cell>
        </row>
        <row r="1785">
          <cell r="B1785" t="str">
            <v>Ltd</v>
          </cell>
        </row>
        <row r="1786">
          <cell r="B1786" t="str">
            <v>Ltd</v>
          </cell>
        </row>
        <row r="1787">
          <cell r="B1787" t="str">
            <v>Ltd</v>
          </cell>
        </row>
        <row r="1788">
          <cell r="B1788" t="str">
            <v>Ltd</v>
          </cell>
        </row>
        <row r="1789">
          <cell r="B1789" t="str">
            <v>Ltd</v>
          </cell>
        </row>
        <row r="1790">
          <cell r="B1790" t="str">
            <v>Ltd</v>
          </cell>
        </row>
        <row r="1791">
          <cell r="B1791" t="str">
            <v>Ltd</v>
          </cell>
        </row>
        <row r="1792">
          <cell r="B1792" t="str">
            <v>Ltd</v>
          </cell>
        </row>
        <row r="1793">
          <cell r="B1793" t="str">
            <v>Ltd</v>
          </cell>
        </row>
        <row r="1794">
          <cell r="B1794" t="str">
            <v>Ltd</v>
          </cell>
        </row>
        <row r="1795">
          <cell r="B1795" t="str">
            <v>Ltd</v>
          </cell>
        </row>
        <row r="1796">
          <cell r="B1796" t="str">
            <v>Ltd</v>
          </cell>
        </row>
        <row r="1797">
          <cell r="B1797" t="str">
            <v>Ltd</v>
          </cell>
        </row>
        <row r="1798">
          <cell r="B1798" t="str">
            <v>Ltd</v>
          </cell>
        </row>
        <row r="1799">
          <cell r="B1799" t="str">
            <v>Ltd</v>
          </cell>
        </row>
        <row r="1800">
          <cell r="B1800" t="str">
            <v>Ltd</v>
          </cell>
        </row>
        <row r="1801">
          <cell r="B1801" t="str">
            <v>Ltd</v>
          </cell>
        </row>
        <row r="1802">
          <cell r="B1802" t="str">
            <v>Ltd</v>
          </cell>
        </row>
        <row r="1803">
          <cell r="B1803" t="str">
            <v>Ltd</v>
          </cell>
        </row>
        <row r="1804">
          <cell r="B1804" t="str">
            <v>Ltd</v>
          </cell>
        </row>
        <row r="1805">
          <cell r="B1805" t="str">
            <v>Ltd</v>
          </cell>
        </row>
        <row r="1806">
          <cell r="B1806" t="str">
            <v>Ltd</v>
          </cell>
        </row>
        <row r="1807">
          <cell r="B1807" t="str">
            <v>Ltd</v>
          </cell>
        </row>
        <row r="1808">
          <cell r="B1808" t="str">
            <v>Ltd</v>
          </cell>
        </row>
        <row r="1809">
          <cell r="B1809" t="str">
            <v>Ltd</v>
          </cell>
        </row>
        <row r="1810">
          <cell r="B1810" t="str">
            <v>Ltd</v>
          </cell>
        </row>
        <row r="1811">
          <cell r="B1811" t="str">
            <v>Ltd</v>
          </cell>
        </row>
        <row r="1812">
          <cell r="B1812" t="str">
            <v>Ltd</v>
          </cell>
        </row>
        <row r="1813">
          <cell r="B1813" t="str">
            <v>Ltd</v>
          </cell>
        </row>
        <row r="1814">
          <cell r="B1814" t="str">
            <v>Ltd</v>
          </cell>
        </row>
        <row r="1815">
          <cell r="B1815" t="str">
            <v>Ltd</v>
          </cell>
        </row>
        <row r="1816">
          <cell r="B1816" t="str">
            <v>Ltd</v>
          </cell>
        </row>
        <row r="1817">
          <cell r="B1817" t="str">
            <v>Ltd</v>
          </cell>
        </row>
        <row r="1818">
          <cell r="B1818" t="str">
            <v>Ltd</v>
          </cell>
        </row>
        <row r="1819">
          <cell r="B1819" t="str">
            <v>Ltd</v>
          </cell>
        </row>
        <row r="1820">
          <cell r="B1820" t="str">
            <v>Ltd</v>
          </cell>
        </row>
        <row r="1821">
          <cell r="B1821" t="str">
            <v>Ltd</v>
          </cell>
        </row>
        <row r="1822">
          <cell r="B1822" t="str">
            <v>Ltd</v>
          </cell>
        </row>
        <row r="1823">
          <cell r="B1823" t="str">
            <v>Ltd</v>
          </cell>
        </row>
        <row r="1824">
          <cell r="B1824" t="str">
            <v>Ltd</v>
          </cell>
        </row>
        <row r="1825">
          <cell r="B1825" t="str">
            <v>Ltd</v>
          </cell>
        </row>
        <row r="1826">
          <cell r="B1826" t="str">
            <v>Ltd</v>
          </cell>
        </row>
        <row r="1827">
          <cell r="B1827" t="str">
            <v>Ltd</v>
          </cell>
        </row>
        <row r="1828">
          <cell r="B1828" t="str">
            <v>Ltd</v>
          </cell>
        </row>
        <row r="1829">
          <cell r="B1829" t="str">
            <v>Ltd</v>
          </cell>
        </row>
        <row r="1830">
          <cell r="B1830" t="str">
            <v>Ltd</v>
          </cell>
        </row>
        <row r="1831">
          <cell r="B1831" t="str">
            <v>Ltd</v>
          </cell>
        </row>
        <row r="1832">
          <cell r="B1832" t="str">
            <v>Ltd</v>
          </cell>
        </row>
        <row r="1833">
          <cell r="B1833" t="str">
            <v>Ltd</v>
          </cell>
        </row>
        <row r="1834">
          <cell r="B1834" t="str">
            <v>Ltd</v>
          </cell>
        </row>
        <row r="1835">
          <cell r="B1835" t="str">
            <v>Ltd</v>
          </cell>
        </row>
        <row r="1836">
          <cell r="B1836" t="str">
            <v>Ltd</v>
          </cell>
        </row>
        <row r="1837">
          <cell r="B1837" t="str">
            <v>Ltd</v>
          </cell>
        </row>
        <row r="1838">
          <cell r="B1838" t="str">
            <v>Ltd</v>
          </cell>
        </row>
        <row r="1839">
          <cell r="B1839" t="str">
            <v>Ltd</v>
          </cell>
        </row>
        <row r="1840">
          <cell r="B1840" t="str">
            <v>Ltd</v>
          </cell>
        </row>
        <row r="1841">
          <cell r="B1841" t="str">
            <v>Ltd</v>
          </cell>
        </row>
        <row r="1842">
          <cell r="B1842" t="str">
            <v>Ltd</v>
          </cell>
        </row>
        <row r="1843">
          <cell r="B1843" t="str">
            <v>Ltd</v>
          </cell>
        </row>
        <row r="1844">
          <cell r="B1844" t="str">
            <v>Ltd</v>
          </cell>
        </row>
        <row r="1845">
          <cell r="B1845" t="str">
            <v>Ltd</v>
          </cell>
        </row>
        <row r="1846">
          <cell r="B1846" t="str">
            <v>Ltd</v>
          </cell>
        </row>
        <row r="1847">
          <cell r="B1847" t="str">
            <v>Ltd</v>
          </cell>
        </row>
        <row r="1848">
          <cell r="B1848" t="str">
            <v>Ltd</v>
          </cell>
        </row>
        <row r="1849">
          <cell r="B1849" t="str">
            <v>Ltd</v>
          </cell>
        </row>
        <row r="1850">
          <cell r="B1850" t="str">
            <v>Ltd</v>
          </cell>
        </row>
        <row r="1851">
          <cell r="B1851" t="str">
            <v>Ltd</v>
          </cell>
        </row>
        <row r="1852">
          <cell r="B1852" t="str">
            <v>Ltd</v>
          </cell>
        </row>
        <row r="1853">
          <cell r="B1853" t="str">
            <v>Ltd</v>
          </cell>
        </row>
        <row r="1854">
          <cell r="B1854" t="str">
            <v>Ltd</v>
          </cell>
        </row>
        <row r="1855">
          <cell r="B1855" t="str">
            <v>Ltd</v>
          </cell>
        </row>
        <row r="1856">
          <cell r="B1856" t="str">
            <v>Ltd</v>
          </cell>
        </row>
        <row r="1857">
          <cell r="B1857" t="str">
            <v>Ltd</v>
          </cell>
        </row>
        <row r="1858">
          <cell r="B1858" t="str">
            <v>Ltd</v>
          </cell>
        </row>
        <row r="1859">
          <cell r="B1859" t="str">
            <v>Ltd</v>
          </cell>
        </row>
        <row r="1860">
          <cell r="B1860" t="str">
            <v>Ltd</v>
          </cell>
        </row>
        <row r="1861">
          <cell r="B1861" t="str">
            <v>Ltd</v>
          </cell>
        </row>
        <row r="1862">
          <cell r="B1862" t="str">
            <v>Ltd</v>
          </cell>
        </row>
        <row r="1863">
          <cell r="B1863" t="str">
            <v>Ltd</v>
          </cell>
        </row>
        <row r="1864">
          <cell r="B1864" t="str">
            <v>Ltd</v>
          </cell>
        </row>
        <row r="1865">
          <cell r="B1865" t="str">
            <v>Ltd</v>
          </cell>
        </row>
        <row r="1866">
          <cell r="B1866" t="str">
            <v>Ltd</v>
          </cell>
        </row>
        <row r="1867">
          <cell r="B1867" t="str">
            <v>Ltd</v>
          </cell>
        </row>
        <row r="1868">
          <cell r="B1868" t="str">
            <v>Ltd</v>
          </cell>
        </row>
        <row r="1869">
          <cell r="B1869" t="str">
            <v>Ltd</v>
          </cell>
        </row>
        <row r="1870">
          <cell r="B1870" t="str">
            <v>Ltd</v>
          </cell>
        </row>
        <row r="1871">
          <cell r="B1871" t="str">
            <v>Ltd</v>
          </cell>
        </row>
        <row r="1872">
          <cell r="B1872" t="str">
            <v>Ltd</v>
          </cell>
        </row>
        <row r="1873">
          <cell r="B1873" t="str">
            <v>Ltd</v>
          </cell>
        </row>
        <row r="1874">
          <cell r="B1874" t="str">
            <v>Ltd</v>
          </cell>
        </row>
        <row r="1875">
          <cell r="B1875" t="str">
            <v>Ltd</v>
          </cell>
        </row>
        <row r="1876">
          <cell r="B1876" t="str">
            <v>Ltd</v>
          </cell>
        </row>
        <row r="1877">
          <cell r="B1877" t="str">
            <v>Ltd</v>
          </cell>
        </row>
        <row r="1878">
          <cell r="B1878" t="str">
            <v>Ltd</v>
          </cell>
        </row>
        <row r="1879">
          <cell r="B1879" t="str">
            <v>Ltd</v>
          </cell>
        </row>
        <row r="1880">
          <cell r="B1880" t="str">
            <v>Ltd</v>
          </cell>
        </row>
        <row r="1881">
          <cell r="B1881" t="str">
            <v>Ltd</v>
          </cell>
        </row>
        <row r="1882">
          <cell r="B1882" t="str">
            <v>Ltd</v>
          </cell>
        </row>
        <row r="1883">
          <cell r="B1883" t="str">
            <v>Ltd</v>
          </cell>
        </row>
        <row r="1884">
          <cell r="B1884" t="str">
            <v>Ltd</v>
          </cell>
        </row>
        <row r="1885">
          <cell r="B1885" t="str">
            <v>Ltd</v>
          </cell>
        </row>
        <row r="1886">
          <cell r="B1886" t="str">
            <v>Ltd</v>
          </cell>
        </row>
        <row r="1887">
          <cell r="B1887" t="str">
            <v>Ltd</v>
          </cell>
        </row>
        <row r="1888">
          <cell r="B1888" t="str">
            <v>Ltd</v>
          </cell>
        </row>
        <row r="1889">
          <cell r="B1889" t="str">
            <v>Ltd</v>
          </cell>
        </row>
        <row r="1890">
          <cell r="B1890" t="str">
            <v>Ltd</v>
          </cell>
        </row>
        <row r="1891">
          <cell r="B1891" t="str">
            <v>Ltd</v>
          </cell>
        </row>
        <row r="1892">
          <cell r="B1892" t="str">
            <v>Ltd</v>
          </cell>
        </row>
        <row r="1893">
          <cell r="B1893" t="str">
            <v>Ltd</v>
          </cell>
        </row>
        <row r="1894">
          <cell r="B1894" t="str">
            <v>Ltd</v>
          </cell>
        </row>
        <row r="1895">
          <cell r="B1895" t="str">
            <v>Ltd</v>
          </cell>
        </row>
        <row r="1896">
          <cell r="B1896" t="str">
            <v>Ltd</v>
          </cell>
        </row>
        <row r="1897">
          <cell r="B1897" t="str">
            <v>Ltd</v>
          </cell>
        </row>
        <row r="1898">
          <cell r="B1898" t="str">
            <v>Ltd</v>
          </cell>
        </row>
        <row r="1899">
          <cell r="B1899" t="str">
            <v>Ltd</v>
          </cell>
        </row>
        <row r="1900">
          <cell r="B1900" t="str">
            <v>Ltd</v>
          </cell>
        </row>
        <row r="1901">
          <cell r="B1901" t="str">
            <v>Ltd</v>
          </cell>
        </row>
        <row r="1902">
          <cell r="B1902" t="str">
            <v>Ltd</v>
          </cell>
        </row>
        <row r="1903">
          <cell r="B1903" t="str">
            <v>Ltd</v>
          </cell>
        </row>
        <row r="1904">
          <cell r="B1904" t="str">
            <v>Ltd</v>
          </cell>
        </row>
        <row r="1905">
          <cell r="B1905" t="str">
            <v>Ltd</v>
          </cell>
        </row>
        <row r="1906">
          <cell r="B1906" t="str">
            <v>Ltd</v>
          </cell>
        </row>
        <row r="1907">
          <cell r="B1907" t="str">
            <v>Ltd</v>
          </cell>
        </row>
        <row r="1908">
          <cell r="B1908" t="str">
            <v>Ltd</v>
          </cell>
        </row>
        <row r="1909">
          <cell r="B1909" t="str">
            <v>Ltd</v>
          </cell>
        </row>
        <row r="1910">
          <cell r="B1910" t="str">
            <v>Ltd</v>
          </cell>
        </row>
        <row r="1911">
          <cell r="B1911" t="str">
            <v>Ltd</v>
          </cell>
        </row>
        <row r="1912">
          <cell r="B1912" t="str">
            <v>Ltd</v>
          </cell>
        </row>
        <row r="1913">
          <cell r="B1913" t="str">
            <v>Ltd</v>
          </cell>
        </row>
        <row r="1914">
          <cell r="B1914" t="str">
            <v>Ltd</v>
          </cell>
        </row>
        <row r="1915">
          <cell r="B1915" t="str">
            <v>Ltd</v>
          </cell>
        </row>
        <row r="1916">
          <cell r="B1916" t="str">
            <v>Ltd</v>
          </cell>
        </row>
        <row r="1917">
          <cell r="B1917" t="str">
            <v>Ltd</v>
          </cell>
        </row>
        <row r="1918">
          <cell r="B1918" t="str">
            <v>Ltd</v>
          </cell>
        </row>
        <row r="1919">
          <cell r="B1919" t="str">
            <v>Ltd</v>
          </cell>
        </row>
        <row r="1920">
          <cell r="B1920" t="str">
            <v>Ltd</v>
          </cell>
        </row>
        <row r="1921">
          <cell r="B1921" t="str">
            <v>Ltd</v>
          </cell>
        </row>
        <row r="1922">
          <cell r="B1922" t="str">
            <v>Ltd</v>
          </cell>
        </row>
        <row r="1923">
          <cell r="B1923" t="str">
            <v>Ltd</v>
          </cell>
        </row>
        <row r="1924">
          <cell r="B1924" t="str">
            <v>Ltd</v>
          </cell>
        </row>
        <row r="1925">
          <cell r="B1925" t="str">
            <v>Ltd</v>
          </cell>
        </row>
        <row r="1926">
          <cell r="B1926" t="str">
            <v>Ltd</v>
          </cell>
        </row>
        <row r="1927">
          <cell r="B1927" t="str">
            <v>Ltd</v>
          </cell>
        </row>
        <row r="1928">
          <cell r="B1928" t="str">
            <v>Ltd</v>
          </cell>
        </row>
        <row r="1929">
          <cell r="B1929" t="str">
            <v>Ltd</v>
          </cell>
        </row>
        <row r="1930">
          <cell r="B1930" t="str">
            <v>Ltd</v>
          </cell>
        </row>
        <row r="1931">
          <cell r="B1931" t="str">
            <v>Ltd</v>
          </cell>
        </row>
        <row r="1932">
          <cell r="B1932" t="str">
            <v>Ltd</v>
          </cell>
        </row>
        <row r="1933">
          <cell r="B1933" t="str">
            <v>Ltd</v>
          </cell>
        </row>
        <row r="1934">
          <cell r="B1934" t="str">
            <v>Ltd</v>
          </cell>
        </row>
        <row r="1935">
          <cell r="B1935" t="str">
            <v>Ltd</v>
          </cell>
        </row>
        <row r="1936">
          <cell r="B1936" t="str">
            <v>Ltd</v>
          </cell>
        </row>
        <row r="1937">
          <cell r="B1937" t="str">
            <v>Ltd</v>
          </cell>
        </row>
        <row r="1938">
          <cell r="B1938" t="str">
            <v>Ltd</v>
          </cell>
        </row>
        <row r="1939">
          <cell r="B1939" t="str">
            <v>Ltd</v>
          </cell>
        </row>
        <row r="1940">
          <cell r="B1940" t="str">
            <v>Ltd</v>
          </cell>
        </row>
        <row r="1941">
          <cell r="B1941" t="str">
            <v>Ltd</v>
          </cell>
        </row>
        <row r="1942">
          <cell r="B1942" t="str">
            <v>Ltd</v>
          </cell>
        </row>
        <row r="1943">
          <cell r="B1943" t="str">
            <v>Ltd</v>
          </cell>
        </row>
        <row r="1944">
          <cell r="B1944" t="str">
            <v>Ltd</v>
          </cell>
        </row>
        <row r="1945">
          <cell r="B1945" t="str">
            <v>Ltd</v>
          </cell>
        </row>
        <row r="1946">
          <cell r="B1946" t="str">
            <v>Ltd</v>
          </cell>
        </row>
        <row r="1947">
          <cell r="B1947" t="str">
            <v>Ltd</v>
          </cell>
        </row>
        <row r="1948">
          <cell r="B1948" t="str">
            <v>Ltd</v>
          </cell>
        </row>
        <row r="1949">
          <cell r="B1949" t="str">
            <v>Ltd</v>
          </cell>
        </row>
        <row r="1950">
          <cell r="B1950" t="str">
            <v>Ltd</v>
          </cell>
        </row>
        <row r="1951">
          <cell r="B1951" t="str">
            <v>Ltd</v>
          </cell>
        </row>
        <row r="1952">
          <cell r="B1952" t="str">
            <v>Ltd</v>
          </cell>
        </row>
        <row r="1953">
          <cell r="B1953" t="str">
            <v>Ltd</v>
          </cell>
        </row>
        <row r="1954">
          <cell r="B1954" t="str">
            <v>Ltd</v>
          </cell>
        </row>
        <row r="1955">
          <cell r="B1955" t="str">
            <v>Ltd</v>
          </cell>
        </row>
        <row r="1956">
          <cell r="B1956" t="str">
            <v>Ltd</v>
          </cell>
        </row>
        <row r="1957">
          <cell r="B1957" t="str">
            <v>Ltd</v>
          </cell>
        </row>
        <row r="1958">
          <cell r="B1958" t="str">
            <v>Ltd</v>
          </cell>
        </row>
        <row r="1959">
          <cell r="B1959" t="str">
            <v>Ltd</v>
          </cell>
        </row>
        <row r="1960">
          <cell r="B1960" t="str">
            <v>Ltd</v>
          </cell>
        </row>
        <row r="1961">
          <cell r="B1961" t="str">
            <v>Ltd</v>
          </cell>
        </row>
        <row r="1962">
          <cell r="B1962" t="str">
            <v>Ltd</v>
          </cell>
        </row>
        <row r="1963">
          <cell r="B1963" t="str">
            <v>Ltd</v>
          </cell>
        </row>
        <row r="1964">
          <cell r="B1964" t="str">
            <v>Ltd</v>
          </cell>
        </row>
        <row r="1965">
          <cell r="B1965" t="str">
            <v>Ltd</v>
          </cell>
        </row>
        <row r="1966">
          <cell r="B1966" t="str">
            <v>Ltd</v>
          </cell>
        </row>
        <row r="1967">
          <cell r="B1967" t="str">
            <v>Ltd</v>
          </cell>
        </row>
        <row r="1968">
          <cell r="B1968" t="str">
            <v>Ltd</v>
          </cell>
        </row>
        <row r="1969">
          <cell r="B1969" t="str">
            <v>Ltd</v>
          </cell>
        </row>
        <row r="1970">
          <cell r="B1970" t="str">
            <v>Ltd</v>
          </cell>
        </row>
        <row r="1971">
          <cell r="B1971" t="str">
            <v>Ltd</v>
          </cell>
        </row>
        <row r="1972">
          <cell r="B1972" t="str">
            <v>Ltd</v>
          </cell>
        </row>
        <row r="1973">
          <cell r="B1973" t="str">
            <v>Ltd</v>
          </cell>
        </row>
        <row r="1974">
          <cell r="B1974" t="str">
            <v>Ltd</v>
          </cell>
        </row>
        <row r="1975">
          <cell r="B1975" t="str">
            <v>Ltd</v>
          </cell>
        </row>
        <row r="1976">
          <cell r="B1976" t="str">
            <v>Ltd</v>
          </cell>
        </row>
        <row r="1977">
          <cell r="B1977" t="str">
            <v>Ltd</v>
          </cell>
        </row>
        <row r="1978">
          <cell r="B1978" t="str">
            <v>Ltd</v>
          </cell>
        </row>
        <row r="1979">
          <cell r="B1979" t="str">
            <v>Ltd</v>
          </cell>
        </row>
        <row r="1980">
          <cell r="B1980" t="str">
            <v>Ltd</v>
          </cell>
        </row>
        <row r="1981">
          <cell r="B1981" t="str">
            <v>Ltd</v>
          </cell>
        </row>
        <row r="1982">
          <cell r="B1982" t="str">
            <v>Ltd</v>
          </cell>
        </row>
        <row r="1983">
          <cell r="B1983" t="str">
            <v>Ltd</v>
          </cell>
        </row>
        <row r="1984">
          <cell r="B1984" t="str">
            <v>Ltd</v>
          </cell>
        </row>
        <row r="1985">
          <cell r="B1985" t="str">
            <v>Ltd</v>
          </cell>
        </row>
        <row r="1986">
          <cell r="B1986" t="str">
            <v>Ltd</v>
          </cell>
        </row>
        <row r="1987">
          <cell r="B1987" t="str">
            <v>Ltd</v>
          </cell>
        </row>
        <row r="1988">
          <cell r="B1988" t="str">
            <v>Ltd</v>
          </cell>
        </row>
        <row r="1989">
          <cell r="B1989" t="str">
            <v>Ltd</v>
          </cell>
        </row>
        <row r="1990">
          <cell r="B1990" t="str">
            <v>Ltd</v>
          </cell>
        </row>
        <row r="1991">
          <cell r="B1991" t="str">
            <v>Ltd</v>
          </cell>
        </row>
        <row r="1992">
          <cell r="B1992" t="str">
            <v>Ltd</v>
          </cell>
        </row>
        <row r="1993">
          <cell r="B1993" t="str">
            <v>Ltd</v>
          </cell>
        </row>
        <row r="1994">
          <cell r="B1994" t="str">
            <v>Ltd</v>
          </cell>
        </row>
        <row r="1995">
          <cell r="B1995" t="str">
            <v>Ltd</v>
          </cell>
        </row>
        <row r="1996">
          <cell r="B1996" t="str">
            <v>Ltd</v>
          </cell>
        </row>
        <row r="1997">
          <cell r="B1997" t="str">
            <v>Ltd</v>
          </cell>
        </row>
        <row r="1998">
          <cell r="B1998" t="str">
            <v>Ltd</v>
          </cell>
        </row>
        <row r="1999">
          <cell r="B1999" t="str">
            <v>Ltd</v>
          </cell>
        </row>
        <row r="2000">
          <cell r="B2000" t="str">
            <v>Ltd</v>
          </cell>
        </row>
        <row r="2001">
          <cell r="B2001" t="str">
            <v>Ltd</v>
          </cell>
        </row>
        <row r="2002">
          <cell r="B2002" t="str">
            <v>Ltd</v>
          </cell>
        </row>
        <row r="2003">
          <cell r="B2003" t="str">
            <v>Ltd</v>
          </cell>
        </row>
        <row r="2004">
          <cell r="B2004" t="str">
            <v>Ltd</v>
          </cell>
        </row>
        <row r="2005">
          <cell r="B2005" t="str">
            <v>Ltd</v>
          </cell>
        </row>
        <row r="2006">
          <cell r="B2006" t="str">
            <v>Ltd</v>
          </cell>
        </row>
        <row r="2007">
          <cell r="B2007" t="str">
            <v>Ltd</v>
          </cell>
        </row>
        <row r="2008">
          <cell r="B2008" t="str">
            <v>Ltd</v>
          </cell>
        </row>
        <row r="2009">
          <cell r="B2009" t="str">
            <v>Ltd</v>
          </cell>
        </row>
        <row r="2010">
          <cell r="B2010" t="str">
            <v>Ltd</v>
          </cell>
        </row>
        <row r="2011">
          <cell r="B2011" t="str">
            <v>Ltd</v>
          </cell>
        </row>
        <row r="2012">
          <cell r="B2012" t="str">
            <v>Ltd</v>
          </cell>
        </row>
        <row r="2013">
          <cell r="B2013" t="str">
            <v>Ltd</v>
          </cell>
        </row>
        <row r="2014">
          <cell r="B2014" t="str">
            <v>Ltd</v>
          </cell>
        </row>
        <row r="2015">
          <cell r="B2015" t="str">
            <v>Ltd</v>
          </cell>
        </row>
        <row r="2016">
          <cell r="B2016" t="str">
            <v>Ltd</v>
          </cell>
        </row>
        <row r="2017">
          <cell r="B2017" t="str">
            <v>Ltd</v>
          </cell>
        </row>
        <row r="2018">
          <cell r="B2018" t="str">
            <v>Ltd</v>
          </cell>
        </row>
        <row r="2019">
          <cell r="B2019" t="str">
            <v>Ltd</v>
          </cell>
        </row>
        <row r="2020">
          <cell r="B2020" t="str">
            <v>Ltd</v>
          </cell>
        </row>
        <row r="2021">
          <cell r="B2021" t="str">
            <v>Ltd</v>
          </cell>
        </row>
        <row r="2022">
          <cell r="B2022" t="str">
            <v>Ltd</v>
          </cell>
        </row>
        <row r="2023">
          <cell r="B2023" t="str">
            <v>Ltd</v>
          </cell>
        </row>
        <row r="2024">
          <cell r="B2024" t="str">
            <v>Ltd</v>
          </cell>
        </row>
        <row r="2025">
          <cell r="B2025" t="str">
            <v>Ltd</v>
          </cell>
        </row>
        <row r="2026">
          <cell r="B2026" t="str">
            <v>Ltd</v>
          </cell>
        </row>
        <row r="2027">
          <cell r="B2027" t="str">
            <v>Ltd</v>
          </cell>
        </row>
        <row r="2028">
          <cell r="B2028" t="str">
            <v>Ltd</v>
          </cell>
        </row>
        <row r="2029">
          <cell r="B2029" t="str">
            <v>Ltd</v>
          </cell>
        </row>
        <row r="2030">
          <cell r="B2030" t="str">
            <v>Ltd</v>
          </cell>
        </row>
        <row r="2031">
          <cell r="B2031" t="str">
            <v>Ltd</v>
          </cell>
        </row>
        <row r="2032">
          <cell r="B2032" t="str">
            <v>Ltd</v>
          </cell>
        </row>
        <row r="2033">
          <cell r="B2033" t="str">
            <v>Ltd</v>
          </cell>
        </row>
        <row r="2034">
          <cell r="B2034" t="str">
            <v>Ltd</v>
          </cell>
        </row>
        <row r="2035">
          <cell r="B2035" t="str">
            <v>Ltd</v>
          </cell>
        </row>
        <row r="2036">
          <cell r="B2036" t="str">
            <v>Ltd</v>
          </cell>
        </row>
        <row r="2037">
          <cell r="B2037" t="str">
            <v>Ltd</v>
          </cell>
        </row>
        <row r="2038">
          <cell r="B2038" t="str">
            <v>Ltd</v>
          </cell>
        </row>
        <row r="2039">
          <cell r="B2039" t="str">
            <v>Ltd</v>
          </cell>
        </row>
        <row r="2040">
          <cell r="B2040" t="str">
            <v>Ltd</v>
          </cell>
        </row>
        <row r="2041">
          <cell r="B2041" t="str">
            <v>Ltd</v>
          </cell>
        </row>
        <row r="2042">
          <cell r="B2042" t="str">
            <v>Ltd</v>
          </cell>
        </row>
        <row r="2043">
          <cell r="B2043" t="str">
            <v>Ltd</v>
          </cell>
        </row>
        <row r="2044">
          <cell r="B2044" t="str">
            <v>Ltd</v>
          </cell>
        </row>
        <row r="2045">
          <cell r="B2045" t="str">
            <v>Ltd</v>
          </cell>
        </row>
        <row r="2046">
          <cell r="B2046" t="str">
            <v>Ltd</v>
          </cell>
        </row>
        <row r="2047">
          <cell r="B2047" t="str">
            <v>Ltd</v>
          </cell>
        </row>
        <row r="2048">
          <cell r="B2048" t="str">
            <v>Ltd</v>
          </cell>
        </row>
        <row r="2049">
          <cell r="B2049" t="str">
            <v>Ltd</v>
          </cell>
        </row>
        <row r="2050">
          <cell r="B2050" t="str">
            <v>Ltd</v>
          </cell>
        </row>
        <row r="2051">
          <cell r="B2051" t="str">
            <v>Ltd</v>
          </cell>
        </row>
        <row r="2052">
          <cell r="B2052" t="str">
            <v>Ltd</v>
          </cell>
        </row>
        <row r="2053">
          <cell r="B2053" t="str">
            <v>Ltd</v>
          </cell>
        </row>
        <row r="2054">
          <cell r="B2054" t="str">
            <v>Ltd</v>
          </cell>
        </row>
        <row r="2055">
          <cell r="B2055" t="str">
            <v>Ltd</v>
          </cell>
        </row>
        <row r="2056">
          <cell r="B2056" t="str">
            <v>Ltd</v>
          </cell>
        </row>
        <row r="2057">
          <cell r="B2057" t="str">
            <v>Ltd</v>
          </cell>
        </row>
        <row r="2058">
          <cell r="B2058" t="str">
            <v>Ltd</v>
          </cell>
        </row>
        <row r="2059">
          <cell r="B2059" t="str">
            <v>Ltd</v>
          </cell>
        </row>
        <row r="2060">
          <cell r="B2060" t="str">
            <v>Ltd</v>
          </cell>
        </row>
        <row r="2061">
          <cell r="B2061" t="str">
            <v>Ltd</v>
          </cell>
        </row>
        <row r="2062">
          <cell r="B2062" t="str">
            <v>Ltd</v>
          </cell>
        </row>
        <row r="2063">
          <cell r="B2063" t="str">
            <v>Ltd</v>
          </cell>
        </row>
        <row r="2064">
          <cell r="B2064" t="str">
            <v>Ltd</v>
          </cell>
        </row>
        <row r="2065">
          <cell r="B2065" t="str">
            <v>Ltd</v>
          </cell>
        </row>
        <row r="2066">
          <cell r="B2066" t="str">
            <v>Ltd</v>
          </cell>
        </row>
        <row r="2067">
          <cell r="B2067" t="str">
            <v>Ltd</v>
          </cell>
        </row>
        <row r="2068">
          <cell r="B2068" t="str">
            <v>Ltd</v>
          </cell>
        </row>
        <row r="2069">
          <cell r="B2069" t="str">
            <v>Ltd</v>
          </cell>
        </row>
        <row r="2070">
          <cell r="B2070" t="str">
            <v>Ltd</v>
          </cell>
        </row>
        <row r="2071">
          <cell r="B2071" t="str">
            <v>Ltd</v>
          </cell>
        </row>
        <row r="2072">
          <cell r="B2072" t="str">
            <v>Ltd</v>
          </cell>
        </row>
        <row r="2073">
          <cell r="B2073" t="str">
            <v>Ltd</v>
          </cell>
        </row>
        <row r="2074">
          <cell r="B2074" t="str">
            <v>Ltd</v>
          </cell>
        </row>
        <row r="2075">
          <cell r="B2075" t="str">
            <v>Ltd</v>
          </cell>
        </row>
        <row r="2076">
          <cell r="B2076" t="str">
            <v>Ltd</v>
          </cell>
        </row>
        <row r="2077">
          <cell r="B2077" t="str">
            <v>Ltd</v>
          </cell>
        </row>
        <row r="2078">
          <cell r="B2078" t="str">
            <v>Ltd</v>
          </cell>
        </row>
        <row r="2079">
          <cell r="B2079" t="str">
            <v>Ltd</v>
          </cell>
        </row>
        <row r="2080">
          <cell r="B2080" t="str">
            <v>Ltd</v>
          </cell>
        </row>
        <row r="2081">
          <cell r="B2081" t="str">
            <v>Ltd</v>
          </cell>
        </row>
        <row r="2082">
          <cell r="B2082" t="str">
            <v>Ltd</v>
          </cell>
        </row>
        <row r="2083">
          <cell r="B2083" t="str">
            <v>Ltd</v>
          </cell>
        </row>
        <row r="2084">
          <cell r="B2084" t="str">
            <v>Ltd</v>
          </cell>
        </row>
        <row r="2085">
          <cell r="B2085" t="str">
            <v>Ltd</v>
          </cell>
        </row>
        <row r="2086">
          <cell r="B2086" t="str">
            <v>Ltd</v>
          </cell>
        </row>
        <row r="2087">
          <cell r="B2087" t="str">
            <v>Ltd</v>
          </cell>
        </row>
        <row r="2088">
          <cell r="B2088" t="str">
            <v>Ltd</v>
          </cell>
        </row>
        <row r="2089">
          <cell r="B2089" t="str">
            <v>Ltd</v>
          </cell>
        </row>
        <row r="2090">
          <cell r="B2090" t="str">
            <v>Ltd</v>
          </cell>
        </row>
        <row r="2091">
          <cell r="B2091" t="str">
            <v>Ltd</v>
          </cell>
        </row>
        <row r="2092">
          <cell r="B2092" t="str">
            <v>Ltd</v>
          </cell>
        </row>
        <row r="2093">
          <cell r="B2093" t="str">
            <v>Ltd</v>
          </cell>
        </row>
        <row r="2094">
          <cell r="B2094" t="str">
            <v>Ltd</v>
          </cell>
        </row>
        <row r="2095">
          <cell r="B2095" t="str">
            <v>Ltd</v>
          </cell>
        </row>
        <row r="2096">
          <cell r="B2096" t="str">
            <v>Ltd</v>
          </cell>
        </row>
        <row r="2097">
          <cell r="B2097" t="str">
            <v>Ltd</v>
          </cell>
        </row>
        <row r="2098">
          <cell r="B2098" t="str">
            <v>Ltd</v>
          </cell>
        </row>
        <row r="2099">
          <cell r="B2099" t="str">
            <v>Ltd</v>
          </cell>
        </row>
        <row r="2100">
          <cell r="B2100" t="str">
            <v>Ltd</v>
          </cell>
        </row>
        <row r="2101">
          <cell r="B2101" t="str">
            <v>Ltd</v>
          </cell>
        </row>
        <row r="2102">
          <cell r="B2102" t="str">
            <v>Ltd</v>
          </cell>
        </row>
        <row r="2103">
          <cell r="B2103" t="str">
            <v>Ltd</v>
          </cell>
        </row>
        <row r="2104">
          <cell r="B2104" t="str">
            <v>Ltd</v>
          </cell>
        </row>
        <row r="2105">
          <cell r="B2105" t="str">
            <v>Ltd</v>
          </cell>
        </row>
        <row r="2106">
          <cell r="B2106" t="str">
            <v>Ltd</v>
          </cell>
        </row>
        <row r="2107">
          <cell r="B2107" t="str">
            <v>Ltd</v>
          </cell>
        </row>
        <row r="2108">
          <cell r="B2108" t="str">
            <v>Ltd</v>
          </cell>
        </row>
        <row r="2109">
          <cell r="B2109" t="str">
            <v>Ltd</v>
          </cell>
        </row>
        <row r="2110">
          <cell r="B2110" t="str">
            <v>Ltd</v>
          </cell>
        </row>
        <row r="2111">
          <cell r="B2111" t="str">
            <v>Ltd</v>
          </cell>
        </row>
        <row r="2112">
          <cell r="B2112" t="str">
            <v>Ltd</v>
          </cell>
        </row>
        <row r="2113">
          <cell r="B2113" t="str">
            <v>Ltd</v>
          </cell>
        </row>
        <row r="2114">
          <cell r="B2114" t="str">
            <v>Ltd</v>
          </cell>
        </row>
        <row r="2115">
          <cell r="B2115" t="str">
            <v>Ltd</v>
          </cell>
        </row>
        <row r="2116">
          <cell r="B2116" t="str">
            <v>Ltd</v>
          </cell>
        </row>
        <row r="2117">
          <cell r="B2117" t="str">
            <v>Ltd</v>
          </cell>
        </row>
        <row r="2118">
          <cell r="B2118" t="str">
            <v>Ltd</v>
          </cell>
        </row>
        <row r="2119">
          <cell r="B2119" t="str">
            <v>Ltd</v>
          </cell>
        </row>
        <row r="2120">
          <cell r="B2120" t="str">
            <v>Ltd</v>
          </cell>
        </row>
        <row r="2121">
          <cell r="B2121" t="str">
            <v>Ltd</v>
          </cell>
        </row>
        <row r="2122">
          <cell r="B2122" t="str">
            <v>Ltd</v>
          </cell>
        </row>
        <row r="2123">
          <cell r="B2123" t="str">
            <v>Ltd</v>
          </cell>
        </row>
        <row r="2124">
          <cell r="B2124" t="str">
            <v>Ltd</v>
          </cell>
        </row>
        <row r="2125">
          <cell r="B2125" t="str">
            <v>Ltd</v>
          </cell>
        </row>
        <row r="2126">
          <cell r="B2126" t="str">
            <v>Ltd</v>
          </cell>
        </row>
        <row r="2127">
          <cell r="B2127" t="str">
            <v>Ltd</v>
          </cell>
        </row>
        <row r="2128">
          <cell r="B2128" t="str">
            <v>Ltd</v>
          </cell>
        </row>
        <row r="2129">
          <cell r="B2129" t="str">
            <v>Ltd</v>
          </cell>
        </row>
        <row r="2130">
          <cell r="B2130" t="str">
            <v>Ltd</v>
          </cell>
        </row>
        <row r="2131">
          <cell r="B2131" t="str">
            <v>Ltd</v>
          </cell>
        </row>
        <row r="2132">
          <cell r="B2132" t="str">
            <v>Ltd</v>
          </cell>
        </row>
        <row r="2133">
          <cell r="B2133" t="str">
            <v>Ltd</v>
          </cell>
        </row>
        <row r="2134">
          <cell r="B2134" t="str">
            <v>Ltd</v>
          </cell>
        </row>
        <row r="2135">
          <cell r="B2135" t="str">
            <v>Ltd</v>
          </cell>
        </row>
        <row r="2136">
          <cell r="B2136" t="str">
            <v>Ltd</v>
          </cell>
        </row>
        <row r="2137">
          <cell r="B2137" t="str">
            <v>Ltd</v>
          </cell>
        </row>
        <row r="2138">
          <cell r="B2138" t="str">
            <v>Ltd</v>
          </cell>
        </row>
        <row r="2139">
          <cell r="B2139" t="str">
            <v>Ltd</v>
          </cell>
        </row>
        <row r="2140">
          <cell r="B2140" t="str">
            <v>Ltd</v>
          </cell>
        </row>
        <row r="2141">
          <cell r="B2141" t="str">
            <v>Ltd</v>
          </cell>
        </row>
        <row r="2142">
          <cell r="B2142" t="str">
            <v>Ltd</v>
          </cell>
        </row>
        <row r="2143">
          <cell r="B2143" t="str">
            <v>Ltd</v>
          </cell>
        </row>
        <row r="2144">
          <cell r="B2144" t="str">
            <v>Ltd</v>
          </cell>
        </row>
        <row r="2145">
          <cell r="B2145" t="str">
            <v>Ltd</v>
          </cell>
        </row>
        <row r="2146">
          <cell r="B2146" t="str">
            <v>Ltd</v>
          </cell>
        </row>
        <row r="2147">
          <cell r="B2147" t="str">
            <v>Ltd</v>
          </cell>
        </row>
        <row r="2148">
          <cell r="B2148" t="str">
            <v>Ltd</v>
          </cell>
        </row>
        <row r="2149">
          <cell r="B2149" t="str">
            <v>Ltd</v>
          </cell>
        </row>
        <row r="2150">
          <cell r="B2150" t="str">
            <v>Ltd</v>
          </cell>
        </row>
        <row r="2151">
          <cell r="B2151" t="str">
            <v>Ltd</v>
          </cell>
        </row>
        <row r="2152">
          <cell r="B2152" t="str">
            <v>Ltd</v>
          </cell>
        </row>
        <row r="2153">
          <cell r="B2153" t="str">
            <v>Ltd</v>
          </cell>
        </row>
        <row r="2154">
          <cell r="B2154" t="str">
            <v>Ltd</v>
          </cell>
        </row>
        <row r="2155">
          <cell r="B2155" t="str">
            <v>Ltd</v>
          </cell>
        </row>
        <row r="2156">
          <cell r="B2156" t="str">
            <v>Ltd</v>
          </cell>
        </row>
        <row r="2157">
          <cell r="B2157" t="str">
            <v>Ltd</v>
          </cell>
        </row>
        <row r="2158">
          <cell r="B2158" t="str">
            <v>Ltd</v>
          </cell>
        </row>
        <row r="2159">
          <cell r="B2159" t="str">
            <v>Ltd</v>
          </cell>
        </row>
        <row r="2160">
          <cell r="B2160" t="str">
            <v>Ltd</v>
          </cell>
        </row>
        <row r="2161">
          <cell r="B2161" t="str">
            <v>Ltd</v>
          </cell>
        </row>
        <row r="2162">
          <cell r="B2162" t="str">
            <v>Ltd</v>
          </cell>
        </row>
        <row r="2163">
          <cell r="B2163" t="str">
            <v>Ltd</v>
          </cell>
        </row>
        <row r="2164">
          <cell r="B2164" t="str">
            <v>Ltd</v>
          </cell>
        </row>
        <row r="2165">
          <cell r="B2165" t="str">
            <v>Ltd</v>
          </cell>
        </row>
        <row r="2166">
          <cell r="B2166" t="str">
            <v>Ltd</v>
          </cell>
        </row>
        <row r="2167">
          <cell r="B2167" t="str">
            <v>Ltd</v>
          </cell>
        </row>
        <row r="2168">
          <cell r="B2168" t="str">
            <v>Ltd</v>
          </cell>
        </row>
        <row r="2169">
          <cell r="B2169" t="str">
            <v>Ltd</v>
          </cell>
        </row>
        <row r="2170">
          <cell r="B2170" t="str">
            <v>Ltd</v>
          </cell>
        </row>
        <row r="2171">
          <cell r="B2171" t="str">
            <v>Ltd</v>
          </cell>
        </row>
        <row r="2172">
          <cell r="B2172" t="str">
            <v>Ltd</v>
          </cell>
        </row>
        <row r="2173">
          <cell r="B2173" t="str">
            <v>Ltd</v>
          </cell>
        </row>
        <row r="2174">
          <cell r="B2174" t="str">
            <v>Ltd</v>
          </cell>
        </row>
        <row r="2175">
          <cell r="B2175" t="str">
            <v>Ltd</v>
          </cell>
        </row>
        <row r="2176">
          <cell r="B2176" t="str">
            <v>Ltd</v>
          </cell>
        </row>
        <row r="2177">
          <cell r="B2177" t="str">
            <v>Ltd</v>
          </cell>
        </row>
        <row r="2178">
          <cell r="B2178" t="str">
            <v>Ltd</v>
          </cell>
        </row>
        <row r="2179">
          <cell r="B2179" t="str">
            <v>Ltd</v>
          </cell>
        </row>
        <row r="2180">
          <cell r="B2180" t="str">
            <v>Ltd</v>
          </cell>
        </row>
        <row r="2181">
          <cell r="B2181" t="str">
            <v>Ltd</v>
          </cell>
        </row>
        <row r="2182">
          <cell r="B2182" t="str">
            <v>Ltd</v>
          </cell>
        </row>
        <row r="2183">
          <cell r="B2183" t="str">
            <v>Ltd</v>
          </cell>
        </row>
        <row r="2184">
          <cell r="B2184" t="str">
            <v>Ltd</v>
          </cell>
        </row>
        <row r="2185">
          <cell r="B2185" t="str">
            <v>Ltd</v>
          </cell>
        </row>
        <row r="2186">
          <cell r="B2186" t="str">
            <v>Ltd</v>
          </cell>
        </row>
        <row r="2187">
          <cell r="B2187" t="str">
            <v>Ltd</v>
          </cell>
        </row>
        <row r="2188">
          <cell r="B2188" t="str">
            <v>Ltd</v>
          </cell>
        </row>
        <row r="2189">
          <cell r="B2189" t="str">
            <v>Ltd</v>
          </cell>
        </row>
        <row r="2190">
          <cell r="B2190" t="str">
            <v>Ltd</v>
          </cell>
        </row>
        <row r="2191">
          <cell r="B2191" t="str">
            <v>Ltd</v>
          </cell>
        </row>
        <row r="2192">
          <cell r="B2192" t="str">
            <v>Ltd</v>
          </cell>
        </row>
        <row r="2193">
          <cell r="B2193" t="str">
            <v>Ltd</v>
          </cell>
        </row>
        <row r="2194">
          <cell r="B2194" t="str">
            <v>Ltd</v>
          </cell>
        </row>
        <row r="2195">
          <cell r="B2195" t="str">
            <v>Ltd</v>
          </cell>
        </row>
        <row r="2196">
          <cell r="B2196" t="str">
            <v>Ltd</v>
          </cell>
        </row>
        <row r="2197">
          <cell r="B2197" t="str">
            <v>Ltd</v>
          </cell>
        </row>
        <row r="2198">
          <cell r="B2198" t="str">
            <v>Ltd</v>
          </cell>
        </row>
        <row r="2199">
          <cell r="B2199" t="str">
            <v>Ltd</v>
          </cell>
        </row>
        <row r="2200">
          <cell r="B2200" t="str">
            <v>Ltd</v>
          </cell>
        </row>
        <row r="2201">
          <cell r="B2201" t="str">
            <v>Ltd</v>
          </cell>
        </row>
        <row r="2202">
          <cell r="B2202" t="str">
            <v>Ltd</v>
          </cell>
        </row>
        <row r="2203">
          <cell r="B2203" t="str">
            <v>Ltd</v>
          </cell>
        </row>
        <row r="2204">
          <cell r="B2204" t="str">
            <v>Ltd</v>
          </cell>
        </row>
        <row r="2205">
          <cell r="B2205" t="str">
            <v>Ltd</v>
          </cell>
        </row>
        <row r="2206">
          <cell r="B2206" t="str">
            <v>Ltd</v>
          </cell>
        </row>
        <row r="2207">
          <cell r="B2207" t="str">
            <v>Ltd</v>
          </cell>
        </row>
        <row r="2208">
          <cell r="B2208" t="str">
            <v>Ltd</v>
          </cell>
        </row>
        <row r="2209">
          <cell r="B2209" t="str">
            <v>Ltd</v>
          </cell>
        </row>
        <row r="2210">
          <cell r="B2210" t="str">
            <v>Ltd</v>
          </cell>
        </row>
        <row r="2211">
          <cell r="B2211" t="str">
            <v>Ltd</v>
          </cell>
        </row>
        <row r="2212">
          <cell r="B2212" t="str">
            <v>Ltd</v>
          </cell>
        </row>
        <row r="2213">
          <cell r="B2213" t="str">
            <v>Ltd</v>
          </cell>
        </row>
        <row r="2214">
          <cell r="B2214" t="str">
            <v>Ltd</v>
          </cell>
        </row>
        <row r="2215">
          <cell r="B2215" t="str">
            <v>Ltd</v>
          </cell>
        </row>
        <row r="2216">
          <cell r="B2216" t="str">
            <v>Ltd</v>
          </cell>
        </row>
        <row r="2217">
          <cell r="B2217" t="str">
            <v>Ltd</v>
          </cell>
        </row>
        <row r="2218">
          <cell r="B2218" t="str">
            <v>Ltd</v>
          </cell>
        </row>
        <row r="2219">
          <cell r="B2219" t="str">
            <v>Ltd</v>
          </cell>
        </row>
        <row r="2220">
          <cell r="B2220" t="str">
            <v>Ltd</v>
          </cell>
        </row>
        <row r="2221">
          <cell r="B2221" t="str">
            <v>Ltd</v>
          </cell>
        </row>
        <row r="2222">
          <cell r="B2222" t="str">
            <v>Ltd</v>
          </cell>
        </row>
        <row r="2223">
          <cell r="B2223" t="str">
            <v>Ltd</v>
          </cell>
        </row>
        <row r="2224">
          <cell r="B2224" t="str">
            <v>Ltd</v>
          </cell>
        </row>
        <row r="2225">
          <cell r="B2225" t="str">
            <v>Ltd</v>
          </cell>
        </row>
        <row r="2226">
          <cell r="B2226" t="str">
            <v>Ltd</v>
          </cell>
        </row>
        <row r="2227">
          <cell r="B2227" t="str">
            <v>Ltd</v>
          </cell>
        </row>
        <row r="2228">
          <cell r="B2228" t="str">
            <v>Ltd</v>
          </cell>
        </row>
        <row r="2229">
          <cell r="B2229" t="str">
            <v>Ltd</v>
          </cell>
        </row>
        <row r="2230">
          <cell r="B2230" t="str">
            <v>Ltd</v>
          </cell>
        </row>
        <row r="2231">
          <cell r="B2231" t="str">
            <v>Ltd</v>
          </cell>
        </row>
        <row r="2232">
          <cell r="B2232" t="str">
            <v>Ltd</v>
          </cell>
        </row>
        <row r="2233">
          <cell r="B2233" t="str">
            <v>Ltd</v>
          </cell>
        </row>
        <row r="2234">
          <cell r="B2234" t="str">
            <v>Ltd</v>
          </cell>
        </row>
        <row r="2235">
          <cell r="B2235" t="str">
            <v>Ltd</v>
          </cell>
        </row>
        <row r="2236">
          <cell r="B2236" t="str">
            <v>Ltd</v>
          </cell>
        </row>
        <row r="2237">
          <cell r="B2237" t="str">
            <v>Ltd</v>
          </cell>
        </row>
        <row r="2238">
          <cell r="B2238" t="str">
            <v>Ltd</v>
          </cell>
        </row>
        <row r="2239">
          <cell r="B2239" t="str">
            <v>Ltd</v>
          </cell>
        </row>
        <row r="2240">
          <cell r="B2240" t="str">
            <v>Ltd</v>
          </cell>
        </row>
        <row r="2241">
          <cell r="B2241" t="str">
            <v>Ltd</v>
          </cell>
        </row>
        <row r="2242">
          <cell r="B2242" t="str">
            <v>Ltd</v>
          </cell>
        </row>
        <row r="2243">
          <cell r="B2243" t="str">
            <v>Ltd</v>
          </cell>
        </row>
        <row r="2244">
          <cell r="B2244" t="str">
            <v>Ltd</v>
          </cell>
        </row>
        <row r="2245">
          <cell r="B2245" t="str">
            <v>Ltd</v>
          </cell>
        </row>
        <row r="2246">
          <cell r="B2246" t="str">
            <v>Ltd</v>
          </cell>
        </row>
        <row r="2247">
          <cell r="B2247" t="str">
            <v>Ltd</v>
          </cell>
        </row>
        <row r="2248">
          <cell r="B2248" t="str">
            <v>Ltd</v>
          </cell>
        </row>
        <row r="2249">
          <cell r="B2249" t="str">
            <v>Ltd</v>
          </cell>
        </row>
        <row r="2250">
          <cell r="B2250" t="str">
            <v>Ltd</v>
          </cell>
        </row>
        <row r="2251">
          <cell r="B2251" t="str">
            <v>Ltd</v>
          </cell>
        </row>
        <row r="2252">
          <cell r="B2252" t="str">
            <v>Ltd</v>
          </cell>
        </row>
        <row r="2253">
          <cell r="B2253" t="str">
            <v>Ltd</v>
          </cell>
        </row>
        <row r="2254">
          <cell r="B2254" t="str">
            <v>Ltd</v>
          </cell>
        </row>
        <row r="2255">
          <cell r="B2255" t="str">
            <v>Ltd</v>
          </cell>
        </row>
        <row r="2256">
          <cell r="B2256" t="str">
            <v>Ltd</v>
          </cell>
        </row>
        <row r="2257">
          <cell r="B2257" t="str">
            <v>Ltd</v>
          </cell>
        </row>
        <row r="2258">
          <cell r="B2258" t="str">
            <v>Ltd</v>
          </cell>
        </row>
        <row r="2259">
          <cell r="B2259" t="str">
            <v>Ltd</v>
          </cell>
        </row>
        <row r="2260">
          <cell r="B2260" t="str">
            <v>Ltd</v>
          </cell>
        </row>
        <row r="2261">
          <cell r="B2261" t="str">
            <v>Ltd</v>
          </cell>
        </row>
        <row r="2262">
          <cell r="B2262" t="str">
            <v>Ltd</v>
          </cell>
        </row>
        <row r="2263">
          <cell r="B2263" t="str">
            <v>Ltd</v>
          </cell>
        </row>
        <row r="2264">
          <cell r="B2264" t="str">
            <v>Ltd</v>
          </cell>
        </row>
        <row r="2265">
          <cell r="B2265" t="str">
            <v>Ltd</v>
          </cell>
        </row>
        <row r="2266">
          <cell r="B2266" t="str">
            <v>Ltd</v>
          </cell>
        </row>
        <row r="2267">
          <cell r="B2267" t="str">
            <v>Ltd</v>
          </cell>
        </row>
        <row r="2268">
          <cell r="B2268" t="str">
            <v>Ltd</v>
          </cell>
        </row>
        <row r="2269">
          <cell r="B2269" t="str">
            <v>Ltd</v>
          </cell>
        </row>
        <row r="2270">
          <cell r="B2270" t="str">
            <v>Ltd</v>
          </cell>
        </row>
        <row r="2271">
          <cell r="B2271" t="str">
            <v>Ltd</v>
          </cell>
        </row>
        <row r="2272">
          <cell r="B2272" t="str">
            <v>Ltd</v>
          </cell>
        </row>
        <row r="2273">
          <cell r="B2273" t="str">
            <v>Ltd</v>
          </cell>
        </row>
        <row r="2274">
          <cell r="B2274" t="str">
            <v>Ltd</v>
          </cell>
        </row>
        <row r="2275">
          <cell r="B2275" t="str">
            <v>Ltd</v>
          </cell>
        </row>
        <row r="2276">
          <cell r="B2276" t="str">
            <v>Ltd</v>
          </cell>
        </row>
        <row r="2277">
          <cell r="B2277" t="str">
            <v>Ltd</v>
          </cell>
        </row>
        <row r="2278">
          <cell r="B2278" t="str">
            <v>Ltd</v>
          </cell>
        </row>
        <row r="2279">
          <cell r="B2279" t="str">
            <v>Ltd</v>
          </cell>
        </row>
        <row r="2280">
          <cell r="B2280" t="str">
            <v>Ltd</v>
          </cell>
        </row>
        <row r="2281">
          <cell r="B2281" t="str">
            <v>Ltd</v>
          </cell>
        </row>
        <row r="2282">
          <cell r="B2282" t="str">
            <v>Ltd</v>
          </cell>
        </row>
        <row r="2283">
          <cell r="B2283" t="str">
            <v>Ltd</v>
          </cell>
        </row>
        <row r="2284">
          <cell r="B2284" t="str">
            <v>Ltd</v>
          </cell>
        </row>
        <row r="2285">
          <cell r="B2285" t="str">
            <v>Ltd</v>
          </cell>
        </row>
        <row r="2286">
          <cell r="B2286" t="str">
            <v>Ltd</v>
          </cell>
        </row>
        <row r="2287">
          <cell r="B2287" t="str">
            <v>Ltd</v>
          </cell>
        </row>
        <row r="2288">
          <cell r="B2288" t="str">
            <v>Ltd</v>
          </cell>
        </row>
        <row r="2289">
          <cell r="B2289" t="str">
            <v>Ltd</v>
          </cell>
        </row>
        <row r="2290">
          <cell r="B2290" t="str">
            <v>Ltd</v>
          </cell>
        </row>
        <row r="2291">
          <cell r="B2291" t="str">
            <v>Ltd</v>
          </cell>
        </row>
        <row r="2292">
          <cell r="B2292" t="str">
            <v>Ltd</v>
          </cell>
        </row>
        <row r="2293">
          <cell r="B2293" t="str">
            <v>Ltd</v>
          </cell>
        </row>
        <row r="2294">
          <cell r="B2294" t="str">
            <v>Ltd</v>
          </cell>
        </row>
        <row r="2295">
          <cell r="B2295" t="str">
            <v>Ltd</v>
          </cell>
        </row>
        <row r="2296">
          <cell r="B2296" t="str">
            <v>Ltd</v>
          </cell>
        </row>
        <row r="2297">
          <cell r="B2297" t="str">
            <v>Ltd</v>
          </cell>
        </row>
        <row r="2298">
          <cell r="B2298" t="str">
            <v>Ltd</v>
          </cell>
        </row>
        <row r="2299">
          <cell r="B2299" t="str">
            <v>Ltd</v>
          </cell>
        </row>
        <row r="2300">
          <cell r="B2300" t="str">
            <v>Ltd</v>
          </cell>
        </row>
        <row r="2301">
          <cell r="B2301" t="str">
            <v>Ltd</v>
          </cell>
        </row>
        <row r="2302">
          <cell r="B2302" t="str">
            <v>Ltd</v>
          </cell>
        </row>
        <row r="2303">
          <cell r="B2303" t="str">
            <v>Ltd</v>
          </cell>
        </row>
        <row r="2304">
          <cell r="B2304" t="str">
            <v>Ltd</v>
          </cell>
        </row>
        <row r="2305">
          <cell r="B2305" t="str">
            <v>Ltd</v>
          </cell>
        </row>
        <row r="2306">
          <cell r="B2306" t="str">
            <v>Ltd</v>
          </cell>
        </row>
        <row r="2307">
          <cell r="B2307" t="str">
            <v>Ltd</v>
          </cell>
        </row>
        <row r="2308">
          <cell r="B2308" t="str">
            <v>Ltd</v>
          </cell>
        </row>
        <row r="2309">
          <cell r="B2309" t="str">
            <v>Ltd</v>
          </cell>
        </row>
        <row r="2310">
          <cell r="B2310" t="str">
            <v>Ltd</v>
          </cell>
        </row>
        <row r="2311">
          <cell r="B2311" t="str">
            <v>Ltd</v>
          </cell>
        </row>
        <row r="2312">
          <cell r="B2312" t="str">
            <v>Ltd</v>
          </cell>
        </row>
        <row r="2313">
          <cell r="B2313" t="str">
            <v>Ltd</v>
          </cell>
        </row>
        <row r="2314">
          <cell r="B2314" t="str">
            <v>Ltd</v>
          </cell>
        </row>
        <row r="2315">
          <cell r="B2315" t="str">
            <v>Ltd</v>
          </cell>
        </row>
        <row r="2316">
          <cell r="B2316" t="str">
            <v>Ltd</v>
          </cell>
        </row>
        <row r="2317">
          <cell r="B2317" t="str">
            <v>Ltd</v>
          </cell>
        </row>
        <row r="2318">
          <cell r="B2318" t="str">
            <v>Ltd</v>
          </cell>
        </row>
        <row r="2319">
          <cell r="B2319" t="str">
            <v>Ltd</v>
          </cell>
        </row>
        <row r="2320">
          <cell r="B2320" t="str">
            <v>Ltd</v>
          </cell>
        </row>
        <row r="2321">
          <cell r="B2321" t="str">
            <v>Ltd</v>
          </cell>
        </row>
        <row r="2322">
          <cell r="B2322" t="str">
            <v>Ltd</v>
          </cell>
        </row>
        <row r="2323">
          <cell r="B2323" t="str">
            <v>Ltd</v>
          </cell>
        </row>
        <row r="2324">
          <cell r="B2324" t="str">
            <v>Ltd</v>
          </cell>
        </row>
        <row r="2325">
          <cell r="B2325" t="str">
            <v>Ltd</v>
          </cell>
        </row>
        <row r="2326">
          <cell r="B2326" t="str">
            <v>Ltd</v>
          </cell>
        </row>
        <row r="2327">
          <cell r="B2327" t="str">
            <v>Ltd</v>
          </cell>
        </row>
        <row r="2328">
          <cell r="B2328" t="str">
            <v>Ltd</v>
          </cell>
        </row>
        <row r="2329">
          <cell r="B2329" t="str">
            <v>Ltd</v>
          </cell>
        </row>
        <row r="2330">
          <cell r="B2330" t="str">
            <v>Ltd</v>
          </cell>
        </row>
        <row r="2331">
          <cell r="B2331" t="str">
            <v>Ltd</v>
          </cell>
        </row>
        <row r="2332">
          <cell r="B2332" t="str">
            <v>Ltd</v>
          </cell>
        </row>
        <row r="2333">
          <cell r="B2333" t="str">
            <v>Ltd</v>
          </cell>
        </row>
        <row r="2334">
          <cell r="B2334" t="str">
            <v>Ltd</v>
          </cell>
        </row>
        <row r="2335">
          <cell r="B2335" t="str">
            <v>Ltd</v>
          </cell>
        </row>
        <row r="2336">
          <cell r="B2336" t="str">
            <v>Ltd</v>
          </cell>
        </row>
        <row r="2337">
          <cell r="B2337" t="str">
            <v>Ltd</v>
          </cell>
        </row>
        <row r="2338">
          <cell r="B2338" t="str">
            <v>Ltd</v>
          </cell>
        </row>
        <row r="2339">
          <cell r="B2339" t="str">
            <v>Ltd</v>
          </cell>
        </row>
        <row r="2340">
          <cell r="B2340" t="str">
            <v>Ltd</v>
          </cell>
        </row>
        <row r="2341">
          <cell r="B2341" t="str">
            <v>Ltd</v>
          </cell>
        </row>
        <row r="2342">
          <cell r="B2342" t="str">
            <v>Ltd</v>
          </cell>
        </row>
        <row r="2343">
          <cell r="B2343" t="str">
            <v>Ltd</v>
          </cell>
        </row>
        <row r="2344">
          <cell r="B2344" t="str">
            <v>Ltd</v>
          </cell>
        </row>
        <row r="2345">
          <cell r="B2345" t="str">
            <v>Ltd</v>
          </cell>
        </row>
        <row r="2346">
          <cell r="B2346" t="str">
            <v>Ltd</v>
          </cell>
        </row>
        <row r="2347">
          <cell r="B2347" t="str">
            <v>Ltd</v>
          </cell>
        </row>
        <row r="2348">
          <cell r="B2348" t="str">
            <v>Ltd</v>
          </cell>
        </row>
        <row r="2349">
          <cell r="B2349" t="str">
            <v>Ltd</v>
          </cell>
        </row>
        <row r="2350">
          <cell r="B2350" t="str">
            <v>Ltd</v>
          </cell>
        </row>
        <row r="2351">
          <cell r="B2351" t="str">
            <v>Ltd</v>
          </cell>
        </row>
        <row r="2352">
          <cell r="B2352" t="str">
            <v>Ltd</v>
          </cell>
        </row>
        <row r="2353">
          <cell r="B2353" t="str">
            <v>Ltd</v>
          </cell>
        </row>
        <row r="2354">
          <cell r="B2354" t="str">
            <v>Ltd</v>
          </cell>
        </row>
        <row r="2355">
          <cell r="B2355" t="str">
            <v>Ltd</v>
          </cell>
        </row>
        <row r="2356">
          <cell r="B2356" t="str">
            <v>Ltd</v>
          </cell>
        </row>
        <row r="2357">
          <cell r="B2357" t="str">
            <v>Ltd</v>
          </cell>
        </row>
        <row r="2358">
          <cell r="B2358" t="str">
            <v>Ltd</v>
          </cell>
        </row>
        <row r="2359">
          <cell r="B2359" t="str">
            <v>Ltd</v>
          </cell>
        </row>
        <row r="2360">
          <cell r="B2360" t="str">
            <v>Ltd</v>
          </cell>
        </row>
        <row r="2361">
          <cell r="B2361" t="str">
            <v>Ltd</v>
          </cell>
        </row>
        <row r="2362">
          <cell r="B2362" t="str">
            <v>Ltd</v>
          </cell>
        </row>
        <row r="2363">
          <cell r="B2363" t="str">
            <v>Ltd</v>
          </cell>
        </row>
        <row r="2364">
          <cell r="B2364" t="str">
            <v>Ltd</v>
          </cell>
        </row>
        <row r="2365">
          <cell r="B2365" t="str">
            <v>Ltd</v>
          </cell>
        </row>
        <row r="2366">
          <cell r="B2366" t="str">
            <v>Ltd</v>
          </cell>
        </row>
        <row r="2367">
          <cell r="B2367" t="str">
            <v>Ltd</v>
          </cell>
        </row>
        <row r="2368">
          <cell r="B2368" t="str">
            <v>Ltd</v>
          </cell>
        </row>
        <row r="2369">
          <cell r="B2369" t="str">
            <v>Ltd</v>
          </cell>
        </row>
        <row r="2370">
          <cell r="B2370" t="str">
            <v>Ltd</v>
          </cell>
        </row>
        <row r="2371">
          <cell r="B2371" t="str">
            <v>Ltd</v>
          </cell>
        </row>
        <row r="2372">
          <cell r="B2372" t="str">
            <v>Ltd</v>
          </cell>
        </row>
        <row r="2373">
          <cell r="B2373" t="str">
            <v>Ltd</v>
          </cell>
        </row>
        <row r="2374">
          <cell r="B2374" t="str">
            <v>Ltd</v>
          </cell>
        </row>
        <row r="2375">
          <cell r="B2375" t="str">
            <v>Ltd</v>
          </cell>
        </row>
        <row r="2376">
          <cell r="B2376" t="str">
            <v>Ltd</v>
          </cell>
        </row>
        <row r="2377">
          <cell r="B2377" t="str">
            <v>Ltd</v>
          </cell>
        </row>
        <row r="2378">
          <cell r="B2378" t="str">
            <v>Ltd</v>
          </cell>
        </row>
        <row r="2379">
          <cell r="B2379" t="str">
            <v>Ltd</v>
          </cell>
        </row>
        <row r="2380">
          <cell r="B2380" t="str">
            <v>Ltd</v>
          </cell>
        </row>
        <row r="2381">
          <cell r="B2381" t="str">
            <v>Ltd</v>
          </cell>
        </row>
        <row r="2382">
          <cell r="B2382" t="str">
            <v>Ltd</v>
          </cell>
        </row>
        <row r="2383">
          <cell r="B2383" t="str">
            <v>Ltd</v>
          </cell>
        </row>
        <row r="2384">
          <cell r="B2384" t="str">
            <v>Ltd</v>
          </cell>
        </row>
        <row r="2385">
          <cell r="B2385" t="str">
            <v>Ltd</v>
          </cell>
        </row>
        <row r="2386">
          <cell r="B2386" t="str">
            <v>Ltd</v>
          </cell>
        </row>
        <row r="2387">
          <cell r="B2387" t="str">
            <v>Ltd</v>
          </cell>
        </row>
        <row r="2388">
          <cell r="B2388" t="str">
            <v>Ltd</v>
          </cell>
        </row>
        <row r="2389">
          <cell r="B2389" t="str">
            <v>Ltd</v>
          </cell>
        </row>
        <row r="2390">
          <cell r="B2390" t="str">
            <v>Ltd</v>
          </cell>
        </row>
        <row r="2391">
          <cell r="B2391" t="str">
            <v>Ltd</v>
          </cell>
        </row>
        <row r="2392">
          <cell r="B2392" t="str">
            <v>Ltd</v>
          </cell>
        </row>
        <row r="2393">
          <cell r="B2393" t="str">
            <v>Ltd</v>
          </cell>
        </row>
        <row r="2394">
          <cell r="B2394" t="str">
            <v>Ltd</v>
          </cell>
        </row>
        <row r="2395">
          <cell r="B2395" t="str">
            <v>Ltd</v>
          </cell>
        </row>
        <row r="2396">
          <cell r="B2396" t="str">
            <v>Ltd</v>
          </cell>
        </row>
        <row r="2397">
          <cell r="B2397" t="str">
            <v>Ltd</v>
          </cell>
        </row>
        <row r="2398">
          <cell r="B2398" t="str">
            <v>Ltd</v>
          </cell>
        </row>
        <row r="2399">
          <cell r="B2399" t="str">
            <v>Ltd</v>
          </cell>
        </row>
        <row r="2400">
          <cell r="B2400" t="str">
            <v>Ltd</v>
          </cell>
        </row>
        <row r="2401">
          <cell r="B2401" t="str">
            <v>Ltd</v>
          </cell>
        </row>
        <row r="2402">
          <cell r="B2402" t="str">
            <v>Ltd</v>
          </cell>
        </row>
        <row r="2403">
          <cell r="B2403" t="str">
            <v>Ltd</v>
          </cell>
        </row>
        <row r="2404">
          <cell r="B2404" t="str">
            <v>Ltd</v>
          </cell>
        </row>
        <row r="2405">
          <cell r="B2405" t="str">
            <v>Ltd</v>
          </cell>
        </row>
        <row r="2406">
          <cell r="B2406" t="str">
            <v>Ltd</v>
          </cell>
        </row>
        <row r="2407">
          <cell r="B2407" t="str">
            <v>Ltd</v>
          </cell>
        </row>
        <row r="2408">
          <cell r="B2408" t="str">
            <v>Ltd</v>
          </cell>
        </row>
        <row r="2409">
          <cell r="B2409" t="str">
            <v>Ltd</v>
          </cell>
        </row>
        <row r="2410">
          <cell r="B2410" t="str">
            <v>Ltd</v>
          </cell>
        </row>
        <row r="2411">
          <cell r="B2411" t="str">
            <v>Ltd</v>
          </cell>
        </row>
        <row r="2412">
          <cell r="B2412" t="str">
            <v>Ltd</v>
          </cell>
        </row>
        <row r="2413">
          <cell r="B2413" t="str">
            <v>Ltd</v>
          </cell>
        </row>
        <row r="2414">
          <cell r="B2414" t="str">
            <v>Ltd</v>
          </cell>
        </row>
        <row r="2415">
          <cell r="B2415" t="str">
            <v>Ltd</v>
          </cell>
        </row>
        <row r="2416">
          <cell r="B2416" t="str">
            <v>Ltd</v>
          </cell>
        </row>
        <row r="2417">
          <cell r="B2417" t="str">
            <v>Ltd</v>
          </cell>
        </row>
        <row r="2418">
          <cell r="B2418" t="str">
            <v>Ltd</v>
          </cell>
        </row>
        <row r="2419">
          <cell r="B2419" t="str">
            <v>Ltd</v>
          </cell>
        </row>
        <row r="2420">
          <cell r="B2420" t="str">
            <v>Ltd</v>
          </cell>
        </row>
        <row r="2421">
          <cell r="B2421" t="str">
            <v>Ltd</v>
          </cell>
        </row>
        <row r="2422">
          <cell r="B2422" t="str">
            <v>Ltd</v>
          </cell>
        </row>
        <row r="2423">
          <cell r="B2423" t="str">
            <v>Ltd</v>
          </cell>
        </row>
        <row r="2424">
          <cell r="B2424" t="str">
            <v>Ltd</v>
          </cell>
        </row>
        <row r="2425">
          <cell r="B2425" t="str">
            <v>Ltd</v>
          </cell>
        </row>
        <row r="2426">
          <cell r="B2426" t="str">
            <v>Ltd</v>
          </cell>
        </row>
        <row r="2427">
          <cell r="B2427" t="str">
            <v>Ltd</v>
          </cell>
        </row>
        <row r="2428">
          <cell r="B2428" t="str">
            <v>Ltd</v>
          </cell>
        </row>
        <row r="2429">
          <cell r="B2429" t="str">
            <v>Ltd</v>
          </cell>
        </row>
        <row r="2430">
          <cell r="B2430" t="str">
            <v>Ltd</v>
          </cell>
        </row>
        <row r="2431">
          <cell r="B2431" t="str">
            <v>Ltd</v>
          </cell>
        </row>
        <row r="2432">
          <cell r="B2432" t="str">
            <v>Ltd</v>
          </cell>
        </row>
        <row r="2433">
          <cell r="B2433" t="str">
            <v>Ltd</v>
          </cell>
        </row>
        <row r="2434">
          <cell r="B2434" t="str">
            <v>Ltd</v>
          </cell>
        </row>
        <row r="2435">
          <cell r="B2435" t="str">
            <v>Ltd</v>
          </cell>
        </row>
        <row r="2436">
          <cell r="B2436" t="str">
            <v>Ltd</v>
          </cell>
        </row>
        <row r="2437">
          <cell r="B2437" t="str">
            <v>Ltd</v>
          </cell>
        </row>
        <row r="2438">
          <cell r="B2438" t="str">
            <v>Ltd</v>
          </cell>
        </row>
        <row r="2439">
          <cell r="B2439" t="str">
            <v>Ltd</v>
          </cell>
        </row>
        <row r="2440">
          <cell r="B2440" t="str">
            <v>Ltd</v>
          </cell>
        </row>
        <row r="2441">
          <cell r="B2441" t="str">
            <v>Ltd</v>
          </cell>
        </row>
        <row r="2442">
          <cell r="B2442" t="str">
            <v>Ltd</v>
          </cell>
        </row>
        <row r="2443">
          <cell r="B2443" t="str">
            <v>Ltd</v>
          </cell>
        </row>
        <row r="2444">
          <cell r="B2444" t="str">
            <v>Ltd</v>
          </cell>
        </row>
        <row r="2445">
          <cell r="B2445" t="str">
            <v>Ltd</v>
          </cell>
        </row>
        <row r="2446">
          <cell r="B2446" t="str">
            <v>Ltd</v>
          </cell>
        </row>
        <row r="2447">
          <cell r="B2447" t="str">
            <v>Ltd</v>
          </cell>
        </row>
        <row r="2448">
          <cell r="B2448" t="str">
            <v>Ltd</v>
          </cell>
        </row>
        <row r="2449">
          <cell r="B2449" t="str">
            <v>Ltd</v>
          </cell>
        </row>
        <row r="2450">
          <cell r="B2450" t="str">
            <v>Ltd</v>
          </cell>
        </row>
        <row r="2451">
          <cell r="B2451" t="str">
            <v>Ltd</v>
          </cell>
        </row>
        <row r="2452">
          <cell r="B2452" t="str">
            <v>Ltd</v>
          </cell>
        </row>
        <row r="2453">
          <cell r="B2453" t="str">
            <v>Ltd</v>
          </cell>
        </row>
        <row r="2454">
          <cell r="B2454" t="str">
            <v>Ltd</v>
          </cell>
        </row>
        <row r="2455">
          <cell r="B2455" t="str">
            <v>Ltd</v>
          </cell>
        </row>
        <row r="2456">
          <cell r="B2456" t="str">
            <v>Ltd</v>
          </cell>
        </row>
        <row r="2457">
          <cell r="B2457" t="str">
            <v>Ltd</v>
          </cell>
        </row>
        <row r="2458">
          <cell r="B2458" t="str">
            <v>Ltd</v>
          </cell>
        </row>
        <row r="2459">
          <cell r="B2459" t="str">
            <v>Ltd</v>
          </cell>
        </row>
        <row r="2460">
          <cell r="B2460" t="str">
            <v>Ltd</v>
          </cell>
        </row>
        <row r="2461">
          <cell r="B2461" t="str">
            <v>Ltd</v>
          </cell>
        </row>
        <row r="2462">
          <cell r="B2462" t="str">
            <v>Ltd</v>
          </cell>
        </row>
        <row r="2463">
          <cell r="B2463" t="str">
            <v>Ltd</v>
          </cell>
        </row>
        <row r="2464">
          <cell r="B2464" t="str">
            <v>Ltd</v>
          </cell>
        </row>
        <row r="2465">
          <cell r="B2465" t="str">
            <v>Ltd</v>
          </cell>
        </row>
        <row r="2466">
          <cell r="B2466" t="str">
            <v>Ltd</v>
          </cell>
        </row>
        <row r="2467">
          <cell r="B2467" t="str">
            <v>Ltd</v>
          </cell>
        </row>
        <row r="2468">
          <cell r="B2468" t="str">
            <v>Ltd</v>
          </cell>
        </row>
        <row r="2469">
          <cell r="B2469" t="str">
            <v>Ltd</v>
          </cell>
        </row>
        <row r="2470">
          <cell r="B2470" t="str">
            <v>Ltd</v>
          </cell>
        </row>
        <row r="2471">
          <cell r="B2471" t="str">
            <v>Ltd</v>
          </cell>
        </row>
        <row r="2472">
          <cell r="B2472" t="str">
            <v>Ltd</v>
          </cell>
        </row>
        <row r="2473">
          <cell r="B2473" t="str">
            <v>Ltd</v>
          </cell>
        </row>
        <row r="2474">
          <cell r="B2474" t="str">
            <v>Ltd</v>
          </cell>
        </row>
        <row r="2475">
          <cell r="B2475" t="str">
            <v>Ltd</v>
          </cell>
        </row>
        <row r="2476">
          <cell r="B2476" t="str">
            <v>Ltd</v>
          </cell>
        </row>
        <row r="2477">
          <cell r="B2477" t="str">
            <v>Ltd</v>
          </cell>
        </row>
        <row r="2478">
          <cell r="B2478" t="str">
            <v>Ltd</v>
          </cell>
        </row>
        <row r="2479">
          <cell r="B2479" t="str">
            <v>Ltd</v>
          </cell>
        </row>
        <row r="2480">
          <cell r="B2480" t="str">
            <v>Ltd</v>
          </cell>
        </row>
        <row r="2481">
          <cell r="B2481" t="str">
            <v>Ltd</v>
          </cell>
        </row>
        <row r="2482">
          <cell r="B2482" t="str">
            <v>Ltd</v>
          </cell>
        </row>
        <row r="2483">
          <cell r="B2483" t="str">
            <v>Ltd</v>
          </cell>
        </row>
        <row r="2484">
          <cell r="B2484" t="str">
            <v>Ltd</v>
          </cell>
        </row>
        <row r="2485">
          <cell r="B2485" t="str">
            <v>Ltd</v>
          </cell>
        </row>
        <row r="2486">
          <cell r="B2486" t="str">
            <v>Ltd</v>
          </cell>
        </row>
        <row r="2487">
          <cell r="B2487" t="str">
            <v>Ltd</v>
          </cell>
        </row>
        <row r="2488">
          <cell r="B2488" t="str">
            <v>Ltd</v>
          </cell>
        </row>
        <row r="2489">
          <cell r="B2489" t="str">
            <v>Ltd</v>
          </cell>
        </row>
        <row r="2490">
          <cell r="B2490" t="str">
            <v>Ltd</v>
          </cell>
        </row>
        <row r="2491">
          <cell r="B2491" t="str">
            <v>Ltd</v>
          </cell>
        </row>
        <row r="2492">
          <cell r="B2492" t="str">
            <v>Ltd</v>
          </cell>
        </row>
        <row r="2493">
          <cell r="B2493" t="str">
            <v>Ltd</v>
          </cell>
        </row>
        <row r="2494">
          <cell r="B2494" t="str">
            <v>Ltd</v>
          </cell>
        </row>
        <row r="2495">
          <cell r="B2495" t="str">
            <v>Ltd</v>
          </cell>
        </row>
        <row r="2496">
          <cell r="B2496" t="str">
            <v>Ltd</v>
          </cell>
        </row>
        <row r="2497">
          <cell r="B2497" t="str">
            <v>Ltd</v>
          </cell>
        </row>
        <row r="2498">
          <cell r="B2498" t="str">
            <v>Ltd</v>
          </cell>
        </row>
        <row r="2499">
          <cell r="B2499" t="str">
            <v>Ltd</v>
          </cell>
        </row>
        <row r="2500">
          <cell r="B2500" t="str">
            <v>Ltd</v>
          </cell>
        </row>
        <row r="2501">
          <cell r="B2501" t="str">
            <v>Ltd</v>
          </cell>
        </row>
        <row r="2502">
          <cell r="B2502" t="str">
            <v>Ltd</v>
          </cell>
        </row>
        <row r="2503">
          <cell r="B2503" t="str">
            <v>Ltd</v>
          </cell>
        </row>
        <row r="2504">
          <cell r="B2504" t="str">
            <v>Ltd</v>
          </cell>
        </row>
        <row r="2505">
          <cell r="B2505" t="str">
            <v>Ltd</v>
          </cell>
        </row>
        <row r="2506">
          <cell r="B2506" t="str">
            <v>Ltd</v>
          </cell>
        </row>
        <row r="2507">
          <cell r="B2507" t="str">
            <v>Ltd</v>
          </cell>
        </row>
        <row r="2508">
          <cell r="B2508" t="str">
            <v>Ltd</v>
          </cell>
        </row>
        <row r="2509">
          <cell r="B2509" t="str">
            <v>Ltd</v>
          </cell>
        </row>
        <row r="2510">
          <cell r="B2510" t="str">
            <v>Ltd</v>
          </cell>
        </row>
        <row r="2511">
          <cell r="B2511" t="str">
            <v>Ltd</v>
          </cell>
        </row>
        <row r="2512">
          <cell r="B2512" t="str">
            <v>Ltd</v>
          </cell>
        </row>
        <row r="2513">
          <cell r="B2513" t="str">
            <v>Ltd</v>
          </cell>
        </row>
        <row r="2514">
          <cell r="B2514" t="str">
            <v>Ltd</v>
          </cell>
        </row>
        <row r="2515">
          <cell r="B2515" t="str">
            <v>Ltd</v>
          </cell>
        </row>
        <row r="2516">
          <cell r="B2516" t="str">
            <v>Ltd</v>
          </cell>
        </row>
        <row r="2517">
          <cell r="B2517" t="str">
            <v>Ltd</v>
          </cell>
        </row>
        <row r="2518">
          <cell r="B2518" t="str">
            <v>Ltd</v>
          </cell>
        </row>
        <row r="2519">
          <cell r="B2519" t="str">
            <v>Ltd</v>
          </cell>
        </row>
        <row r="2520">
          <cell r="B2520" t="str">
            <v>Ltd</v>
          </cell>
        </row>
        <row r="2521">
          <cell r="B2521" t="str">
            <v>Ltd</v>
          </cell>
        </row>
        <row r="2522">
          <cell r="B2522" t="str">
            <v>Ltd</v>
          </cell>
        </row>
        <row r="2523">
          <cell r="B2523" t="str">
            <v>Ltd</v>
          </cell>
        </row>
        <row r="2524">
          <cell r="B2524" t="str">
            <v>Ltd</v>
          </cell>
        </row>
        <row r="2525">
          <cell r="B2525" t="str">
            <v>Ltd</v>
          </cell>
        </row>
        <row r="2526">
          <cell r="B2526" t="str">
            <v>Ltd</v>
          </cell>
        </row>
        <row r="2527">
          <cell r="B2527" t="str">
            <v>Ltd</v>
          </cell>
        </row>
        <row r="2528">
          <cell r="B2528" t="str">
            <v>Ltd</v>
          </cell>
        </row>
        <row r="2529">
          <cell r="B2529" t="str">
            <v>Ltd</v>
          </cell>
        </row>
        <row r="2530">
          <cell r="B2530" t="str">
            <v>Ltd</v>
          </cell>
        </row>
        <row r="2531">
          <cell r="B2531" t="str">
            <v>Ltd</v>
          </cell>
        </row>
        <row r="2532">
          <cell r="B2532" t="str">
            <v>Ltd</v>
          </cell>
        </row>
        <row r="2533">
          <cell r="B2533" t="str">
            <v>Ltd</v>
          </cell>
        </row>
        <row r="2534">
          <cell r="B2534" t="str">
            <v>Ltd</v>
          </cell>
        </row>
        <row r="2535">
          <cell r="B2535" t="str">
            <v>Ltd</v>
          </cell>
        </row>
        <row r="2536">
          <cell r="B2536" t="str">
            <v>Ltd</v>
          </cell>
        </row>
        <row r="2537">
          <cell r="B2537" t="str">
            <v>Ltd</v>
          </cell>
        </row>
        <row r="2538">
          <cell r="B2538" t="str">
            <v>Ltd</v>
          </cell>
        </row>
        <row r="2539">
          <cell r="B2539" t="str">
            <v>Ltd</v>
          </cell>
        </row>
        <row r="2540">
          <cell r="B2540" t="str">
            <v>Ltd</v>
          </cell>
        </row>
        <row r="2541">
          <cell r="B2541" t="str">
            <v>Ltd</v>
          </cell>
        </row>
        <row r="2542">
          <cell r="B2542" t="str">
            <v>Ltd</v>
          </cell>
        </row>
        <row r="2543">
          <cell r="B2543" t="str">
            <v>Ltd</v>
          </cell>
        </row>
        <row r="2544">
          <cell r="B2544" t="str">
            <v>Ltd</v>
          </cell>
        </row>
        <row r="2545">
          <cell r="B2545" t="str">
            <v>Ltd</v>
          </cell>
        </row>
        <row r="2546">
          <cell r="B2546" t="str">
            <v>Ltd</v>
          </cell>
        </row>
        <row r="2547">
          <cell r="B2547" t="str">
            <v>Ltd</v>
          </cell>
        </row>
        <row r="2548">
          <cell r="B2548" t="str">
            <v>Ltd</v>
          </cell>
        </row>
        <row r="2549">
          <cell r="B2549" t="str">
            <v>Ltd</v>
          </cell>
        </row>
        <row r="2550">
          <cell r="B2550" t="str">
            <v>Ltd</v>
          </cell>
        </row>
        <row r="2551">
          <cell r="B2551" t="str">
            <v>Ltd</v>
          </cell>
        </row>
        <row r="2552">
          <cell r="B2552" t="str">
            <v>Ltd</v>
          </cell>
        </row>
        <row r="2553">
          <cell r="B2553" t="str">
            <v>Ltd</v>
          </cell>
        </row>
        <row r="2554">
          <cell r="B2554" t="str">
            <v>Ltd</v>
          </cell>
        </row>
        <row r="2555">
          <cell r="B2555" t="str">
            <v>Ltd</v>
          </cell>
        </row>
        <row r="2556">
          <cell r="B2556" t="str">
            <v>Ltd</v>
          </cell>
        </row>
        <row r="2557">
          <cell r="B2557" t="str">
            <v>Ltd</v>
          </cell>
        </row>
        <row r="2558">
          <cell r="B2558" t="str">
            <v>Ltd</v>
          </cell>
        </row>
        <row r="2559">
          <cell r="B2559" t="str">
            <v>Ltd</v>
          </cell>
        </row>
        <row r="2560">
          <cell r="B2560" t="str">
            <v>Ltd</v>
          </cell>
        </row>
        <row r="2561">
          <cell r="B2561" t="str">
            <v>Ltd</v>
          </cell>
        </row>
        <row r="2562">
          <cell r="B2562" t="str">
            <v>Ltd</v>
          </cell>
        </row>
        <row r="2563">
          <cell r="B2563" t="str">
            <v>Ltd</v>
          </cell>
        </row>
        <row r="2564">
          <cell r="B2564" t="str">
            <v>Ltd</v>
          </cell>
        </row>
        <row r="2565">
          <cell r="B2565" t="str">
            <v>Ltd</v>
          </cell>
        </row>
        <row r="2566">
          <cell r="B2566" t="str">
            <v>Ltd</v>
          </cell>
        </row>
        <row r="2567">
          <cell r="B2567" t="str">
            <v>Ltd</v>
          </cell>
        </row>
        <row r="2568">
          <cell r="B2568" t="str">
            <v>Ltd</v>
          </cell>
        </row>
        <row r="2569">
          <cell r="B2569" t="str">
            <v>Ltd</v>
          </cell>
        </row>
        <row r="2570">
          <cell r="B2570" t="str">
            <v>Ltd</v>
          </cell>
        </row>
        <row r="2571">
          <cell r="B2571" t="str">
            <v>Ltd</v>
          </cell>
        </row>
        <row r="2572">
          <cell r="B2572" t="str">
            <v>Ltd</v>
          </cell>
        </row>
        <row r="2573">
          <cell r="B2573" t="str">
            <v>Ltd</v>
          </cell>
        </row>
        <row r="2574">
          <cell r="B2574" t="str">
            <v>Ltd</v>
          </cell>
        </row>
        <row r="2575">
          <cell r="B2575" t="str">
            <v>Ltd</v>
          </cell>
        </row>
        <row r="2576">
          <cell r="B2576" t="str">
            <v>Ltd</v>
          </cell>
        </row>
        <row r="2577">
          <cell r="B2577" t="str">
            <v>Ltd</v>
          </cell>
        </row>
        <row r="2578">
          <cell r="B2578" t="str">
            <v>Ltd</v>
          </cell>
        </row>
        <row r="2579">
          <cell r="B2579" t="str">
            <v>Ltd</v>
          </cell>
        </row>
        <row r="2580">
          <cell r="B2580" t="str">
            <v>Ltd</v>
          </cell>
        </row>
        <row r="2581">
          <cell r="B2581" t="str">
            <v>Ltd</v>
          </cell>
        </row>
        <row r="2582">
          <cell r="B2582" t="str">
            <v>Ltd</v>
          </cell>
        </row>
        <row r="2583">
          <cell r="B2583" t="str">
            <v>Ltd</v>
          </cell>
        </row>
        <row r="2584">
          <cell r="B2584" t="str">
            <v>Ltd</v>
          </cell>
        </row>
        <row r="2585">
          <cell r="B2585" t="str">
            <v>Ltd</v>
          </cell>
        </row>
        <row r="2586">
          <cell r="B2586" t="str">
            <v>Ltd</v>
          </cell>
        </row>
        <row r="2587">
          <cell r="B2587" t="str">
            <v>Ltd</v>
          </cell>
        </row>
        <row r="2588">
          <cell r="B2588" t="str">
            <v>Ltd</v>
          </cell>
        </row>
        <row r="2589">
          <cell r="B2589" t="str">
            <v>Ltd</v>
          </cell>
        </row>
        <row r="2590">
          <cell r="B2590" t="str">
            <v>Ltd</v>
          </cell>
        </row>
        <row r="2591">
          <cell r="B2591" t="str">
            <v>Ltd</v>
          </cell>
        </row>
        <row r="2592">
          <cell r="B2592" t="str">
            <v>Ltd</v>
          </cell>
        </row>
        <row r="2593">
          <cell r="B2593" t="str">
            <v>Ltd</v>
          </cell>
        </row>
        <row r="2594">
          <cell r="B2594" t="str">
            <v>Ltd</v>
          </cell>
        </row>
        <row r="2595">
          <cell r="B2595" t="str">
            <v>Ltd</v>
          </cell>
        </row>
        <row r="2596">
          <cell r="B2596" t="str">
            <v>Ltd</v>
          </cell>
        </row>
        <row r="2597">
          <cell r="B2597" t="str">
            <v>Ltd</v>
          </cell>
        </row>
        <row r="2598">
          <cell r="B2598" t="str">
            <v>Ltd</v>
          </cell>
        </row>
        <row r="2599">
          <cell r="B2599" t="str">
            <v>Ltd</v>
          </cell>
        </row>
        <row r="2600">
          <cell r="B2600" t="str">
            <v>Ltd</v>
          </cell>
        </row>
        <row r="2601">
          <cell r="B2601" t="str">
            <v>Ltd</v>
          </cell>
        </row>
        <row r="2602">
          <cell r="B2602" t="str">
            <v>Ltd</v>
          </cell>
        </row>
        <row r="2603">
          <cell r="B2603" t="str">
            <v>Ltd</v>
          </cell>
        </row>
        <row r="2604">
          <cell r="B2604" t="str">
            <v>Ltd</v>
          </cell>
        </row>
        <row r="2605">
          <cell r="B2605" t="str">
            <v>Ltd</v>
          </cell>
        </row>
        <row r="2606">
          <cell r="B2606" t="str">
            <v>Ltd</v>
          </cell>
        </row>
        <row r="2607">
          <cell r="B2607" t="str">
            <v>Ltd</v>
          </cell>
        </row>
        <row r="2608">
          <cell r="B2608" t="str">
            <v>Ltd</v>
          </cell>
        </row>
        <row r="2609">
          <cell r="B2609" t="str">
            <v>Ltd</v>
          </cell>
        </row>
        <row r="2610">
          <cell r="B2610" t="str">
            <v>Ltd</v>
          </cell>
        </row>
        <row r="2611">
          <cell r="B2611" t="str">
            <v>Ltd</v>
          </cell>
        </row>
        <row r="2612">
          <cell r="B2612" t="str">
            <v>Ltd</v>
          </cell>
        </row>
        <row r="2613">
          <cell r="B2613" t="str">
            <v>Ltd</v>
          </cell>
        </row>
        <row r="2614">
          <cell r="B2614" t="str">
            <v>Ltd</v>
          </cell>
        </row>
        <row r="2615">
          <cell r="B2615" t="str">
            <v>Ltd</v>
          </cell>
        </row>
        <row r="2616">
          <cell r="B2616" t="str">
            <v>Ltd</v>
          </cell>
        </row>
        <row r="2617">
          <cell r="B2617" t="str">
            <v>Ltd</v>
          </cell>
        </row>
        <row r="2618">
          <cell r="B2618" t="str">
            <v>Ltd</v>
          </cell>
        </row>
        <row r="2619">
          <cell r="B2619" t="str">
            <v>Ltd</v>
          </cell>
        </row>
        <row r="2620">
          <cell r="B2620" t="str">
            <v>Ltd</v>
          </cell>
        </row>
        <row r="2621">
          <cell r="B2621" t="str">
            <v>Ltd</v>
          </cell>
        </row>
        <row r="2622">
          <cell r="B2622" t="str">
            <v>Ltd</v>
          </cell>
        </row>
        <row r="2623">
          <cell r="B2623" t="str">
            <v>Ltd</v>
          </cell>
        </row>
        <row r="2624">
          <cell r="B2624" t="str">
            <v>Ltd</v>
          </cell>
        </row>
        <row r="2625">
          <cell r="B2625" t="str">
            <v>Ltd</v>
          </cell>
        </row>
        <row r="2626">
          <cell r="B2626" t="str">
            <v>Ltd</v>
          </cell>
        </row>
        <row r="2627">
          <cell r="B2627" t="str">
            <v>Ltd</v>
          </cell>
        </row>
        <row r="2628">
          <cell r="B2628" t="str">
            <v>Ltd</v>
          </cell>
        </row>
        <row r="2629">
          <cell r="B2629" t="str">
            <v>Ltd</v>
          </cell>
        </row>
        <row r="2630">
          <cell r="B2630" t="str">
            <v>Ltd</v>
          </cell>
        </row>
        <row r="2631">
          <cell r="B2631" t="str">
            <v>Ltd</v>
          </cell>
        </row>
        <row r="2632">
          <cell r="B2632" t="str">
            <v>Ltd</v>
          </cell>
        </row>
        <row r="2633">
          <cell r="B2633" t="str">
            <v>Ltd</v>
          </cell>
        </row>
        <row r="2634">
          <cell r="B2634" t="str">
            <v>Ltd</v>
          </cell>
        </row>
        <row r="2635">
          <cell r="B2635" t="str">
            <v>Ltd</v>
          </cell>
        </row>
        <row r="2636">
          <cell r="B2636" t="str">
            <v>Ltd</v>
          </cell>
        </row>
        <row r="2637">
          <cell r="B2637" t="str">
            <v>Ltd</v>
          </cell>
        </row>
        <row r="2638">
          <cell r="B2638" t="str">
            <v>Ltd</v>
          </cell>
        </row>
        <row r="2639">
          <cell r="B2639" t="str">
            <v>Ltd</v>
          </cell>
        </row>
        <row r="2640">
          <cell r="B2640" t="str">
            <v>Ltd</v>
          </cell>
        </row>
        <row r="2641">
          <cell r="B2641" t="str">
            <v>Ltd</v>
          </cell>
        </row>
        <row r="2642">
          <cell r="B2642" t="str">
            <v>Ltd</v>
          </cell>
        </row>
        <row r="2643">
          <cell r="B2643" t="str">
            <v>Ltd</v>
          </cell>
        </row>
        <row r="2644">
          <cell r="B2644" t="str">
            <v>Ltd</v>
          </cell>
        </row>
        <row r="2645">
          <cell r="B2645" t="str">
            <v>Ltd</v>
          </cell>
        </row>
        <row r="2646">
          <cell r="B2646" t="str">
            <v>Ltd</v>
          </cell>
        </row>
        <row r="2647">
          <cell r="B2647" t="str">
            <v>Ltd</v>
          </cell>
        </row>
        <row r="2648">
          <cell r="B2648" t="str">
            <v>Ltd</v>
          </cell>
        </row>
        <row r="2649">
          <cell r="B2649" t="str">
            <v>Ltd</v>
          </cell>
        </row>
        <row r="2650">
          <cell r="B2650" t="str">
            <v>Ltd</v>
          </cell>
        </row>
        <row r="2651">
          <cell r="B2651" t="str">
            <v>Ltd</v>
          </cell>
        </row>
        <row r="2652">
          <cell r="B2652" t="str">
            <v>Ltd</v>
          </cell>
        </row>
        <row r="2653">
          <cell r="B2653" t="str">
            <v>Ltd</v>
          </cell>
        </row>
        <row r="2654">
          <cell r="B2654" t="str">
            <v>Ltd</v>
          </cell>
        </row>
        <row r="2655">
          <cell r="B2655" t="str">
            <v>Ltd</v>
          </cell>
        </row>
        <row r="2656">
          <cell r="B2656" t="str">
            <v>Ltd</v>
          </cell>
        </row>
        <row r="2657">
          <cell r="B2657" t="str">
            <v>Ltd</v>
          </cell>
        </row>
        <row r="2658">
          <cell r="B2658" t="str">
            <v>Ltd</v>
          </cell>
        </row>
        <row r="2659">
          <cell r="B2659" t="str">
            <v>Ltd</v>
          </cell>
        </row>
        <row r="2660">
          <cell r="B2660" t="str">
            <v>Ltd</v>
          </cell>
        </row>
        <row r="2661">
          <cell r="B2661" t="str">
            <v>Ltd</v>
          </cell>
        </row>
        <row r="2662">
          <cell r="B2662" t="str">
            <v>Ltd</v>
          </cell>
        </row>
        <row r="2663">
          <cell r="B2663" t="str">
            <v>Ltd</v>
          </cell>
        </row>
        <row r="2664">
          <cell r="B2664" t="str">
            <v>Ltd</v>
          </cell>
        </row>
        <row r="2665">
          <cell r="B2665" t="str">
            <v>Ltd</v>
          </cell>
        </row>
        <row r="2666">
          <cell r="B2666" t="str">
            <v>Ltd</v>
          </cell>
        </row>
        <row r="2667">
          <cell r="B2667" t="str">
            <v>Ltd</v>
          </cell>
        </row>
        <row r="2668">
          <cell r="B2668" t="str">
            <v>Ltd</v>
          </cell>
        </row>
        <row r="2669">
          <cell r="B2669" t="str">
            <v>Ltd</v>
          </cell>
        </row>
        <row r="2670">
          <cell r="B2670" t="str">
            <v>Ltd</v>
          </cell>
        </row>
        <row r="2671">
          <cell r="B2671" t="str">
            <v>Ltd</v>
          </cell>
        </row>
        <row r="2672">
          <cell r="B2672" t="str">
            <v>Ltd</v>
          </cell>
        </row>
        <row r="2673">
          <cell r="B2673" t="str">
            <v>Ltd</v>
          </cell>
        </row>
        <row r="2674">
          <cell r="B2674" t="str">
            <v>Ltd</v>
          </cell>
        </row>
        <row r="2675">
          <cell r="B2675" t="str">
            <v>Ltd</v>
          </cell>
        </row>
        <row r="2676">
          <cell r="B2676" t="str">
            <v>Ltd</v>
          </cell>
        </row>
        <row r="2677">
          <cell r="B2677" t="str">
            <v>Ltd</v>
          </cell>
        </row>
        <row r="2678">
          <cell r="B2678" t="str">
            <v>Ltd</v>
          </cell>
        </row>
        <row r="2679">
          <cell r="B2679" t="str">
            <v>Ltd</v>
          </cell>
        </row>
        <row r="2680">
          <cell r="B2680" t="str">
            <v>Ltd</v>
          </cell>
        </row>
        <row r="2681">
          <cell r="B2681" t="str">
            <v>Ltd</v>
          </cell>
        </row>
        <row r="2682">
          <cell r="B2682" t="str">
            <v>Ltd</v>
          </cell>
        </row>
        <row r="2683">
          <cell r="B2683" t="str">
            <v>Ltd</v>
          </cell>
        </row>
        <row r="2684">
          <cell r="B2684" t="str">
            <v>Ltd</v>
          </cell>
        </row>
        <row r="2685">
          <cell r="B2685" t="str">
            <v>Ltd</v>
          </cell>
        </row>
        <row r="2686">
          <cell r="B2686" t="str">
            <v>Ltd</v>
          </cell>
        </row>
        <row r="2687">
          <cell r="B2687" t="str">
            <v>Ltd</v>
          </cell>
        </row>
        <row r="2688">
          <cell r="B2688" t="str">
            <v>Ltd</v>
          </cell>
        </row>
        <row r="2689">
          <cell r="B2689" t="str">
            <v>Ltd</v>
          </cell>
        </row>
        <row r="2690">
          <cell r="B2690" t="str">
            <v>Ltd</v>
          </cell>
        </row>
        <row r="2691">
          <cell r="B2691" t="str">
            <v>Ltd</v>
          </cell>
        </row>
        <row r="2692">
          <cell r="B2692" t="str">
            <v>Ltd</v>
          </cell>
        </row>
        <row r="2693">
          <cell r="B2693" t="str">
            <v>Ltd</v>
          </cell>
        </row>
        <row r="2694">
          <cell r="B2694" t="str">
            <v>Ltd</v>
          </cell>
        </row>
        <row r="2695">
          <cell r="B2695" t="str">
            <v>Ltd</v>
          </cell>
        </row>
        <row r="2696">
          <cell r="B2696" t="str">
            <v>Ltd</v>
          </cell>
        </row>
        <row r="2697">
          <cell r="B2697" t="str">
            <v>Ltd</v>
          </cell>
        </row>
        <row r="2698">
          <cell r="B2698" t="str">
            <v>Ltd</v>
          </cell>
        </row>
        <row r="2699">
          <cell r="B2699" t="str">
            <v>Ltd</v>
          </cell>
        </row>
        <row r="2700">
          <cell r="B2700" t="str">
            <v>Ltd</v>
          </cell>
        </row>
        <row r="2701">
          <cell r="B2701" t="str">
            <v>Ltd</v>
          </cell>
        </row>
        <row r="2702">
          <cell r="B2702" t="str">
            <v>Ltd</v>
          </cell>
        </row>
        <row r="2703">
          <cell r="B2703" t="str">
            <v>Ltd</v>
          </cell>
        </row>
        <row r="2704">
          <cell r="B2704" t="str">
            <v>Ltd</v>
          </cell>
        </row>
        <row r="2705">
          <cell r="B2705" t="str">
            <v>Ltd</v>
          </cell>
        </row>
        <row r="2706">
          <cell r="B2706" t="str">
            <v>Ltd</v>
          </cell>
        </row>
        <row r="2707">
          <cell r="B2707" t="str">
            <v>Ltd</v>
          </cell>
        </row>
        <row r="2708">
          <cell r="B2708" t="str">
            <v>Ltd</v>
          </cell>
        </row>
        <row r="2709">
          <cell r="B2709" t="str">
            <v>Ltd</v>
          </cell>
        </row>
        <row r="2710">
          <cell r="B2710" t="str">
            <v>Ltd</v>
          </cell>
        </row>
        <row r="2711">
          <cell r="B2711" t="str">
            <v>Ltd</v>
          </cell>
        </row>
        <row r="2712">
          <cell r="B2712" t="str">
            <v>Ltd</v>
          </cell>
        </row>
        <row r="2713">
          <cell r="B2713" t="str">
            <v>Ltd</v>
          </cell>
        </row>
        <row r="2714">
          <cell r="B2714" t="str">
            <v>Ltd</v>
          </cell>
        </row>
        <row r="2715">
          <cell r="B2715" t="str">
            <v>Ltd</v>
          </cell>
        </row>
        <row r="2716">
          <cell r="B2716" t="str">
            <v>Ltd</v>
          </cell>
        </row>
        <row r="2717">
          <cell r="B2717" t="str">
            <v>Ltd</v>
          </cell>
        </row>
        <row r="2718">
          <cell r="B2718" t="str">
            <v>Ltd</v>
          </cell>
        </row>
        <row r="2719">
          <cell r="B2719" t="str">
            <v>Ltd</v>
          </cell>
        </row>
        <row r="2720">
          <cell r="B2720" t="str">
            <v>Ltd</v>
          </cell>
        </row>
        <row r="2721">
          <cell r="B2721" t="str">
            <v>Ltd</v>
          </cell>
        </row>
        <row r="2722">
          <cell r="B2722" t="str">
            <v>Ltd</v>
          </cell>
        </row>
        <row r="2723">
          <cell r="B2723" t="str">
            <v>Ltd</v>
          </cell>
        </row>
        <row r="2724">
          <cell r="B2724" t="str">
            <v>UK</v>
          </cell>
        </row>
        <row r="2725">
          <cell r="B2725" t="str">
            <v>UK</v>
          </cell>
        </row>
        <row r="2726">
          <cell r="B2726" t="str">
            <v>UK</v>
          </cell>
        </row>
        <row r="2727">
          <cell r="B2727" t="str">
            <v>UK</v>
          </cell>
        </row>
        <row r="2728">
          <cell r="B2728" t="str">
            <v>UK</v>
          </cell>
        </row>
        <row r="2729">
          <cell r="B2729" t="str">
            <v>UK</v>
          </cell>
        </row>
        <row r="2730">
          <cell r="B2730" t="str">
            <v>UK</v>
          </cell>
        </row>
        <row r="2731">
          <cell r="B2731" t="str">
            <v>UK</v>
          </cell>
        </row>
        <row r="2732">
          <cell r="B2732" t="str">
            <v>UK</v>
          </cell>
        </row>
        <row r="2733">
          <cell r="B2733" t="str">
            <v>UK</v>
          </cell>
        </row>
        <row r="2734">
          <cell r="B2734" t="str">
            <v>UK</v>
          </cell>
        </row>
        <row r="2735">
          <cell r="B2735" t="str">
            <v>UK</v>
          </cell>
        </row>
        <row r="2736">
          <cell r="B2736" t="str">
            <v>UK</v>
          </cell>
        </row>
        <row r="2737">
          <cell r="B2737" t="str">
            <v>UK</v>
          </cell>
        </row>
        <row r="2738">
          <cell r="B2738" t="str">
            <v>UK</v>
          </cell>
        </row>
        <row r="2739">
          <cell r="B2739" t="str">
            <v>UK</v>
          </cell>
        </row>
        <row r="2740">
          <cell r="B2740" t="str">
            <v>Inc</v>
          </cell>
        </row>
        <row r="2741">
          <cell r="B2741" t="str">
            <v>Inc</v>
          </cell>
        </row>
        <row r="2742">
          <cell r="B2742" t="str">
            <v>Inc</v>
          </cell>
        </row>
        <row r="2743">
          <cell r="B2743" t="str">
            <v>Inc</v>
          </cell>
        </row>
        <row r="2744">
          <cell r="B2744" t="str">
            <v>Inc</v>
          </cell>
        </row>
        <row r="2745">
          <cell r="B2745" t="str">
            <v>Inc</v>
          </cell>
        </row>
        <row r="2746">
          <cell r="B2746" t="str">
            <v>Inc</v>
          </cell>
        </row>
        <row r="2747">
          <cell r="B2747" t="str">
            <v>Inc</v>
          </cell>
        </row>
        <row r="2748">
          <cell r="B2748" t="str">
            <v>Inc</v>
          </cell>
        </row>
        <row r="2749">
          <cell r="B2749" t="str">
            <v>Inc</v>
          </cell>
        </row>
        <row r="2750">
          <cell r="B2750" t="str">
            <v>Inc</v>
          </cell>
        </row>
        <row r="2751">
          <cell r="B2751" t="str">
            <v>Inc</v>
          </cell>
        </row>
        <row r="2752">
          <cell r="B2752" t="str">
            <v>Inc</v>
          </cell>
        </row>
        <row r="2753">
          <cell r="B2753" t="str">
            <v>Inc</v>
          </cell>
        </row>
        <row r="2754">
          <cell r="B2754" t="str">
            <v>Inc</v>
          </cell>
        </row>
        <row r="2755">
          <cell r="B2755" t="str">
            <v>Inc</v>
          </cell>
        </row>
        <row r="2756">
          <cell r="B2756" t="str">
            <v>Inc</v>
          </cell>
        </row>
        <row r="2757">
          <cell r="B2757" t="str">
            <v>Inc</v>
          </cell>
        </row>
        <row r="2758">
          <cell r="B2758" t="str">
            <v>Inc</v>
          </cell>
        </row>
        <row r="2759">
          <cell r="B2759" t="str">
            <v>Inc</v>
          </cell>
        </row>
        <row r="2760">
          <cell r="B2760" t="str">
            <v>Inc</v>
          </cell>
        </row>
        <row r="2761">
          <cell r="B2761" t="str">
            <v>Inc</v>
          </cell>
        </row>
        <row r="2762">
          <cell r="B2762" t="str">
            <v>Inc</v>
          </cell>
        </row>
        <row r="2763">
          <cell r="B2763" t="str">
            <v>Inc</v>
          </cell>
        </row>
        <row r="2764">
          <cell r="B2764" t="str">
            <v>Inc</v>
          </cell>
        </row>
        <row r="2765">
          <cell r="B2765" t="str">
            <v>Inc</v>
          </cell>
        </row>
        <row r="2766">
          <cell r="B2766" t="str">
            <v>Inc</v>
          </cell>
        </row>
        <row r="2767">
          <cell r="B2767" t="str">
            <v>Inc</v>
          </cell>
        </row>
        <row r="2768">
          <cell r="B2768" t="str">
            <v>Inc</v>
          </cell>
        </row>
        <row r="2769">
          <cell r="B2769" t="str">
            <v>Inc</v>
          </cell>
        </row>
        <row r="2770">
          <cell r="B2770" t="str">
            <v>Inc</v>
          </cell>
        </row>
        <row r="2771">
          <cell r="B2771" t="str">
            <v>Inc</v>
          </cell>
        </row>
        <row r="2772">
          <cell r="B2772" t="str">
            <v>Inc</v>
          </cell>
        </row>
        <row r="2773">
          <cell r="B2773" t="str">
            <v>Inc</v>
          </cell>
        </row>
        <row r="2774">
          <cell r="B2774" t="str">
            <v>Inc</v>
          </cell>
        </row>
        <row r="2775">
          <cell r="B2775" t="str">
            <v>Inc</v>
          </cell>
        </row>
        <row r="2776">
          <cell r="B2776" t="str">
            <v>Inc</v>
          </cell>
        </row>
        <row r="2777">
          <cell r="B2777" t="str">
            <v>Inc</v>
          </cell>
        </row>
        <row r="2778">
          <cell r="B2778" t="str">
            <v>Inc</v>
          </cell>
        </row>
        <row r="2779">
          <cell r="B2779" t="str">
            <v>Inc</v>
          </cell>
        </row>
        <row r="2780">
          <cell r="B2780">
            <v>0</v>
          </cell>
        </row>
        <row r="2781">
          <cell r="B2781">
            <v>0</v>
          </cell>
        </row>
        <row r="2782">
          <cell r="B2782">
            <v>0</v>
          </cell>
        </row>
        <row r="2783">
          <cell r="B2783">
            <v>0</v>
          </cell>
        </row>
        <row r="2784">
          <cell r="B2784">
            <v>0</v>
          </cell>
        </row>
        <row r="2785">
          <cell r="B2785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 version managment"/>
      <sheetName val="Executive summary"/>
      <sheetName val="Actual vs Budget"/>
      <sheetName val="Financial highlights"/>
      <sheetName val="Charts"/>
      <sheetName val="External Reporting Scheme"/>
      <sheetName val="BS"/>
      <sheetName val="BBS"/>
      <sheetName val="P&amp;L"/>
      <sheetName val="CF"/>
      <sheetName val="TB_Ltd_06.20"/>
      <sheetName val="TB_Inc_06.20"/>
      <sheetName val="Trial balance"/>
      <sheetName val="Payroll analytics"/>
      <sheetName val="JE"/>
      <sheetName val="TB_Ltd_08.20"/>
      <sheetName val="TB_Inc_08.20"/>
      <sheetName val="TB_Ltd_09.20"/>
      <sheetName val="TB_Ltd_10.20"/>
      <sheetName val="TB_Ltd_11.20"/>
      <sheetName val="TB_Inc_10.20"/>
      <sheetName val="TB_Inc_09.20"/>
      <sheetName val="TB_Ltd_07.20"/>
      <sheetName val="Sales Breakdown"/>
      <sheetName val="TB_Ltd_04.20"/>
      <sheetName val="TB_Ltd_05.20"/>
      <sheetName val="TB_Ltd_03.20"/>
      <sheetName val="TB_Inc_12.19"/>
      <sheetName val="TB_Inc_05.20"/>
      <sheetName val="TB_Inc_04.20"/>
      <sheetName val="TB_Inc_03.20"/>
      <sheetName val="TB_Ltd_12.19"/>
      <sheetName val="TB_Inc_11.20"/>
      <sheetName val="TB_Ltd_12.20"/>
      <sheetName val="TB_Inc_12.20"/>
      <sheetName val="Index"/>
      <sheetName val="TB_Inc_07.20"/>
      <sheetName val="Benchmark Index"/>
      <sheetName val="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>
        <row r="3">
          <cell r="G3"/>
          <cell r="J3" t="str">
            <v>--</v>
          </cell>
        </row>
        <row r="4">
          <cell r="G4" t="str">
            <v>Revenue From Product</v>
          </cell>
          <cell r="J4">
            <v>111</v>
          </cell>
        </row>
        <row r="5">
          <cell r="G5" t="str">
            <v>Revenue From Service</v>
          </cell>
          <cell r="J5">
            <v>112</v>
          </cell>
        </row>
        <row r="6">
          <cell r="G6" t="str">
            <v>Intercompany - P&amp;L</v>
          </cell>
          <cell r="J6">
            <v>114</v>
          </cell>
        </row>
        <row r="7">
          <cell r="G7"/>
          <cell r="J7" t="str">
            <v>--</v>
          </cell>
        </row>
        <row r="8">
          <cell r="G8"/>
          <cell r="J8" t="str">
            <v>--</v>
          </cell>
        </row>
        <row r="9">
          <cell r="G9" t="str">
            <v>COS - Hosting</v>
          </cell>
          <cell r="J9">
            <v>12302004102</v>
          </cell>
        </row>
        <row r="10">
          <cell r="G10" t="str">
            <v>COS - Creative Cost Allocation</v>
          </cell>
          <cell r="J10">
            <v>12302001103</v>
          </cell>
        </row>
        <row r="11">
          <cell r="G11" t="str">
            <v>COS - Sales Cost Allocation</v>
          </cell>
          <cell r="J11">
            <v>12302001104</v>
          </cell>
        </row>
        <row r="12">
          <cell r="G12"/>
          <cell r="J12" t="str">
            <v>--</v>
          </cell>
        </row>
        <row r="13">
          <cell r="G13" t="str">
            <v>R&amp;D - HC</v>
          </cell>
          <cell r="J13">
            <v>23303</v>
          </cell>
        </row>
        <row r="14">
          <cell r="G14" t="str">
            <v>R&amp;D - Salaries and social benefits</v>
          </cell>
          <cell r="J14">
            <v>13303001201</v>
          </cell>
        </row>
        <row r="15">
          <cell r="G15" t="str">
            <v>R&amp;D - Recruiting</v>
          </cell>
          <cell r="J15">
            <v>13303002202</v>
          </cell>
        </row>
        <row r="16">
          <cell r="G16" t="str">
            <v xml:space="preserve">R&amp;D - Consultant </v>
          </cell>
          <cell r="J16">
            <v>13303006203</v>
          </cell>
        </row>
        <row r="17">
          <cell r="G17" t="str">
            <v>R&amp;D - Software</v>
          </cell>
          <cell r="J17">
            <v>13303017204</v>
          </cell>
        </row>
        <row r="18">
          <cell r="G18" t="str">
            <v>R&amp;D - Data Center/ AWS</v>
          </cell>
          <cell r="J18">
            <v>13303029205</v>
          </cell>
        </row>
        <row r="19">
          <cell r="G19" t="str">
            <v>R&amp;D - Travel</v>
          </cell>
          <cell r="J19">
            <v>13303003206</v>
          </cell>
        </row>
        <row r="20">
          <cell r="G20" t="str">
            <v>R&amp;D - Contingency</v>
          </cell>
          <cell r="J20">
            <v>13303015208</v>
          </cell>
        </row>
        <row r="21">
          <cell r="G21"/>
          <cell r="J21" t="str">
            <v>--</v>
          </cell>
        </row>
        <row r="22">
          <cell r="G22"/>
          <cell r="J22" t="str">
            <v>--</v>
          </cell>
        </row>
        <row r="23">
          <cell r="G23" t="str">
            <v>Sales - HC</v>
          </cell>
          <cell r="J23">
            <v>24304</v>
          </cell>
        </row>
        <row r="24">
          <cell r="G24" t="str">
            <v>Sales - Salaries and social benefits</v>
          </cell>
          <cell r="J24">
            <v>14304001301</v>
          </cell>
        </row>
        <row r="25">
          <cell r="G25" t="str">
            <v>Sales - MXN</v>
          </cell>
          <cell r="J25">
            <v>14304012302</v>
          </cell>
        </row>
        <row r="26">
          <cell r="G26" t="str">
            <v>Sales - Recruiting</v>
          </cell>
          <cell r="J26">
            <v>14304002303</v>
          </cell>
        </row>
        <row r="27">
          <cell r="G27" t="str">
            <v>Sales - Europe Operation (DV)</v>
          </cell>
          <cell r="J27">
            <v>14304006304</v>
          </cell>
        </row>
        <row r="28">
          <cell r="G28" t="str">
            <v>Sales - Conferences</v>
          </cell>
          <cell r="J28">
            <v>14304011305</v>
          </cell>
        </row>
        <row r="29">
          <cell r="G29" t="str">
            <v>Sales - Commissions</v>
          </cell>
          <cell r="J29">
            <v>14304016306</v>
          </cell>
        </row>
        <row r="30">
          <cell r="G30" t="str">
            <v>Sales - Misc/Consultants/Other</v>
          </cell>
          <cell r="J30">
            <v>14304006307</v>
          </cell>
        </row>
        <row r="31">
          <cell r="G31" t="str">
            <v>Sales - Account Managers Allocation</v>
          </cell>
          <cell r="J31">
            <v>14304001308</v>
          </cell>
        </row>
        <row r="32">
          <cell r="G32" t="str">
            <v>Sales - Travel</v>
          </cell>
          <cell r="J32">
            <v>14304003309</v>
          </cell>
        </row>
        <row r="33">
          <cell r="G33" t="str">
            <v>Sales - Contingency</v>
          </cell>
          <cell r="J33">
            <v>14304015310</v>
          </cell>
        </row>
        <row r="34">
          <cell r="G34"/>
          <cell r="J34"/>
        </row>
        <row r="35">
          <cell r="G35"/>
          <cell r="J35"/>
        </row>
        <row r="36">
          <cell r="G36" t="str">
            <v>Marketing - HC</v>
          </cell>
          <cell r="J36">
            <v>25305</v>
          </cell>
        </row>
        <row r="37">
          <cell r="G37" t="str">
            <v>Marketing - Salaries and social benefits</v>
          </cell>
          <cell r="J37">
            <v>15305001401</v>
          </cell>
        </row>
        <row r="38">
          <cell r="G38" t="str">
            <v>Marketing - Recruiting</v>
          </cell>
          <cell r="J38">
            <v>15305002402</v>
          </cell>
        </row>
        <row r="39">
          <cell r="G39" t="str">
            <v xml:space="preserve">Marketing - consultant </v>
          </cell>
          <cell r="J39">
            <v>15305011403</v>
          </cell>
        </row>
        <row r="40">
          <cell r="G40" t="str">
            <v>Marketing - Literature / PR</v>
          </cell>
          <cell r="J40">
            <v>15305011404</v>
          </cell>
        </row>
        <row r="41">
          <cell r="G41" t="str">
            <v xml:space="preserve">Marketing - Paid Media / Campaigns </v>
          </cell>
          <cell r="J41">
            <v>15305011405</v>
          </cell>
        </row>
        <row r="42">
          <cell r="G42" t="str">
            <v xml:space="preserve">Marketing - Advertising - SEO/PPC/exhibitions </v>
          </cell>
          <cell r="J42">
            <v>15305011406</v>
          </cell>
        </row>
        <row r="43">
          <cell r="G43" t="str">
            <v xml:space="preserve">Marketing - Conferences </v>
          </cell>
          <cell r="J43">
            <v>15305011407</v>
          </cell>
        </row>
        <row r="44">
          <cell r="G44" t="str">
            <v>Marketing - Travel</v>
          </cell>
          <cell r="J44">
            <v>15305003408</v>
          </cell>
        </row>
        <row r="45">
          <cell r="G45" t="str">
            <v>Marketing - Contingency</v>
          </cell>
          <cell r="J45">
            <v>15305015409</v>
          </cell>
        </row>
        <row r="46">
          <cell r="G46"/>
          <cell r="J46"/>
        </row>
        <row r="47">
          <cell r="G47"/>
          <cell r="J47"/>
        </row>
        <row r="48">
          <cell r="G48" t="str">
            <v>Creative - HC</v>
          </cell>
          <cell r="J48">
            <v>26317</v>
          </cell>
        </row>
        <row r="49">
          <cell r="G49" t="str">
            <v>Creative - Salaries and social benefits</v>
          </cell>
          <cell r="J49">
            <v>16317001501</v>
          </cell>
        </row>
        <row r="50">
          <cell r="G50" t="str">
            <v>Creative - Recruiting</v>
          </cell>
          <cell r="J50">
            <v>16317002502</v>
          </cell>
        </row>
        <row r="51">
          <cell r="G51" t="str">
            <v xml:space="preserve">Creative - Software / Hardware </v>
          </cell>
          <cell r="J51">
            <v>16317016503</v>
          </cell>
        </row>
        <row r="52">
          <cell r="G52" t="str">
            <v>Creative - Travel</v>
          </cell>
          <cell r="J52">
            <v>16317003504</v>
          </cell>
        </row>
        <row r="53">
          <cell r="G53" t="str">
            <v>Creative - Allocation to COS</v>
          </cell>
          <cell r="J53">
            <v>16317001505</v>
          </cell>
        </row>
        <row r="54">
          <cell r="G54" t="str">
            <v>Creative - Contingency</v>
          </cell>
          <cell r="J54">
            <v>16317015506</v>
          </cell>
        </row>
        <row r="55">
          <cell r="G55"/>
          <cell r="J55" t="str">
            <v>--</v>
          </cell>
        </row>
        <row r="56">
          <cell r="G56"/>
          <cell r="J56" t="str">
            <v>--</v>
          </cell>
        </row>
        <row r="57">
          <cell r="G57" t="str">
            <v>G&amp;A - HC</v>
          </cell>
          <cell r="J57">
            <v>27306</v>
          </cell>
        </row>
        <row r="58">
          <cell r="G58" t="str">
            <v>G&amp;A - Salaries and social benefits</v>
          </cell>
          <cell r="J58">
            <v>17306001601</v>
          </cell>
        </row>
        <row r="59">
          <cell r="G59" t="str">
            <v>G&amp;A - Recruiting</v>
          </cell>
          <cell r="J59">
            <v>17306002602</v>
          </cell>
        </row>
        <row r="60">
          <cell r="G60" t="str">
            <v xml:space="preserve">G&amp;A - Consultant </v>
          </cell>
          <cell r="J60">
            <v>17306006603</v>
          </cell>
        </row>
        <row r="61">
          <cell r="G61" t="str">
            <v>G&amp;A - Rent</v>
          </cell>
          <cell r="J61">
            <v>17306009604</v>
          </cell>
        </row>
        <row r="62">
          <cell r="G62" t="str">
            <v>G&amp;A - Utilities</v>
          </cell>
          <cell r="J62">
            <v>17306009605</v>
          </cell>
        </row>
        <row r="63">
          <cell r="G63" t="str">
            <v>G&amp;A - Software</v>
          </cell>
          <cell r="J63">
            <v>17306017606</v>
          </cell>
        </row>
        <row r="64">
          <cell r="G64" t="str">
            <v>G&amp;A - Insurance</v>
          </cell>
          <cell r="J64">
            <v>17306007607</v>
          </cell>
        </row>
        <row r="65">
          <cell r="G65" t="str">
            <v>G&amp;A - Welfare</v>
          </cell>
          <cell r="J65">
            <v>17306028608</v>
          </cell>
        </row>
        <row r="66">
          <cell r="G66" t="str">
            <v>G&amp;A -Office Maintanence</v>
          </cell>
          <cell r="J66">
            <v>17306023609</v>
          </cell>
        </row>
        <row r="67">
          <cell r="G67" t="str">
            <v>G&amp;A - Legal &amp; Professional</v>
          </cell>
          <cell r="J67">
            <v>17306027610</v>
          </cell>
        </row>
        <row r="68">
          <cell r="G68" t="str">
            <v>G&amp;A - Accounting</v>
          </cell>
          <cell r="J68">
            <v>17306027611</v>
          </cell>
        </row>
        <row r="69">
          <cell r="G69" t="str">
            <v>G&amp;A - Audit</v>
          </cell>
          <cell r="J69">
            <v>17306027612</v>
          </cell>
        </row>
        <row r="70">
          <cell r="G70" t="str">
            <v>G&amp;A - Travel</v>
          </cell>
          <cell r="J70">
            <v>17306003613</v>
          </cell>
        </row>
        <row r="71">
          <cell r="G71" t="str">
            <v>G&amp;A - Contingency</v>
          </cell>
          <cell r="J71">
            <v>17306015614</v>
          </cell>
        </row>
        <row r="72">
          <cell r="G72"/>
          <cell r="J72" t="str">
            <v>--</v>
          </cell>
        </row>
        <row r="73">
          <cell r="G73"/>
          <cell r="J73" t="str">
            <v>--</v>
          </cell>
        </row>
        <row r="74">
          <cell r="G74"/>
          <cell r="J74" t="str">
            <v>--</v>
          </cell>
        </row>
        <row r="75">
          <cell r="G75" t="str">
            <v>Non cash expense - Depreciation of fixed assets</v>
          </cell>
          <cell r="J75">
            <v>18311019801</v>
          </cell>
        </row>
        <row r="76">
          <cell r="G76" t="str">
            <v>Non cash expense - Amortization of the intangibles</v>
          </cell>
          <cell r="J76">
            <v>18311019802</v>
          </cell>
        </row>
        <row r="77">
          <cell r="G77" t="str">
            <v>Non cash expense - Proceeds from sales of fixed assets</v>
          </cell>
          <cell r="J77">
            <v>18311019803</v>
          </cell>
        </row>
        <row r="78">
          <cell r="G78" t="str">
            <v>Non cash expenses. - Net interest income (expense)</v>
          </cell>
          <cell r="J78">
            <v>18311019804</v>
          </cell>
        </row>
        <row r="79">
          <cell r="G79" t="str">
            <v>Non cash expenses. - Currency difference</v>
          </cell>
          <cell r="J79">
            <v>18311019805</v>
          </cell>
        </row>
        <row r="80">
          <cell r="G80" t="str">
            <v>Non cash expenses. - Tax Provision</v>
          </cell>
          <cell r="J80">
            <v>18311019806</v>
          </cell>
        </row>
        <row r="81">
          <cell r="G81"/>
          <cell r="J81" t="str">
            <v>--</v>
          </cell>
        </row>
        <row r="82">
          <cell r="G82"/>
          <cell r="J82" t="str">
            <v>--</v>
          </cell>
        </row>
        <row r="83">
          <cell r="G83" t="str">
            <v>Cash &amp; cash equivalents ISRAEL</v>
          </cell>
          <cell r="J83">
            <v>3901</v>
          </cell>
        </row>
        <row r="84">
          <cell r="G84" t="str">
            <v xml:space="preserve">Cash &amp; cash equivalents US </v>
          </cell>
          <cell r="J84">
            <v>3902</v>
          </cell>
        </row>
        <row r="85">
          <cell r="G85" t="str">
            <v>Accounts receivable</v>
          </cell>
          <cell r="J85">
            <v>3903</v>
          </cell>
        </row>
        <row r="86">
          <cell r="G86" t="str">
            <v>Prepaid Expenses</v>
          </cell>
          <cell r="J86">
            <v>3904</v>
          </cell>
        </row>
        <row r="87">
          <cell r="G87" t="str">
            <v>Intercompany</v>
          </cell>
          <cell r="J87">
            <v>3905</v>
          </cell>
        </row>
        <row r="88">
          <cell r="G88" t="str">
            <v>Other current assets</v>
          </cell>
          <cell r="J88">
            <v>3906</v>
          </cell>
        </row>
        <row r="89">
          <cell r="G89" t="str">
            <v>Computer equipment &amp; software</v>
          </cell>
          <cell r="J89">
            <v>3907</v>
          </cell>
        </row>
        <row r="90">
          <cell r="G90" t="str">
            <v>Office furniture and equipment</v>
          </cell>
          <cell r="J90">
            <v>3908</v>
          </cell>
        </row>
        <row r="91">
          <cell r="G91" t="str">
            <v>Lab equipments</v>
          </cell>
          <cell r="J91">
            <v>3909</v>
          </cell>
        </row>
        <row r="92">
          <cell r="G92" t="str">
            <v>Leasehold Improvements</v>
          </cell>
          <cell r="J92">
            <v>3910</v>
          </cell>
        </row>
        <row r="93">
          <cell r="G93" t="str">
            <v>Less accumulated depreciation</v>
          </cell>
          <cell r="J93">
            <v>3911</v>
          </cell>
        </row>
        <row r="94">
          <cell r="G94" t="str">
            <v>Intangibles at cost</v>
          </cell>
          <cell r="J94">
            <v>3912</v>
          </cell>
        </row>
        <row r="95">
          <cell r="G95" t="str">
            <v>Less accumulated amortization</v>
          </cell>
          <cell r="J95">
            <v>3913</v>
          </cell>
        </row>
        <row r="96">
          <cell r="G96" t="str">
            <v>Long term prepayments</v>
          </cell>
          <cell r="J96">
            <v>3914</v>
          </cell>
        </row>
        <row r="97">
          <cell r="G97" t="str">
            <v>Investment in subsidiary</v>
          </cell>
          <cell r="J97">
            <v>3915</v>
          </cell>
        </row>
        <row r="98">
          <cell r="G98" t="str">
            <v>Short term bank credit</v>
          </cell>
          <cell r="J98">
            <v>3916</v>
          </cell>
        </row>
        <row r="99">
          <cell r="G99" t="str">
            <v>Other short term loans</v>
          </cell>
          <cell r="J99">
            <v>3917</v>
          </cell>
        </row>
        <row r="100">
          <cell r="G100" t="str">
            <v>Accounts payable</v>
          </cell>
          <cell r="J100">
            <v>3918</v>
          </cell>
        </row>
        <row r="101">
          <cell r="G101" t="str">
            <v>Accrued expenses</v>
          </cell>
          <cell r="J101">
            <v>3919</v>
          </cell>
        </row>
        <row r="102">
          <cell r="G102" t="str">
            <v>Employee payables</v>
          </cell>
          <cell r="J102">
            <v>3920</v>
          </cell>
        </row>
        <row r="103">
          <cell r="G103" t="str">
            <v>Employee institution</v>
          </cell>
          <cell r="J103">
            <v>3921</v>
          </cell>
        </row>
        <row r="104">
          <cell r="G104" t="str">
            <v>Short term provisions - holiday accrual</v>
          </cell>
          <cell r="J104">
            <v>3922</v>
          </cell>
        </row>
        <row r="105">
          <cell r="G105" t="str">
            <v>Deffered revenues</v>
          </cell>
          <cell r="J105">
            <v>3923</v>
          </cell>
        </row>
        <row r="106">
          <cell r="G106" t="str">
            <v>Warrant fair value</v>
          </cell>
          <cell r="J106">
            <v>3924</v>
          </cell>
        </row>
        <row r="107">
          <cell r="G107" t="str">
            <v>Other short term liabilities</v>
          </cell>
          <cell r="J107">
            <v>3925</v>
          </cell>
        </row>
        <row r="108">
          <cell r="G108" t="str">
            <v>Long term loans</v>
          </cell>
          <cell r="J108">
            <v>3926</v>
          </cell>
        </row>
        <row r="109">
          <cell r="G109" t="str">
            <v>Long term provisions</v>
          </cell>
          <cell r="J109">
            <v>3927</v>
          </cell>
        </row>
        <row r="110">
          <cell r="G110" t="str">
            <v>Other long term liabilities</v>
          </cell>
          <cell r="J110">
            <v>3928</v>
          </cell>
        </row>
        <row r="111">
          <cell r="G111" t="str">
            <v>Preferred &amp; Common Stock</v>
          </cell>
          <cell r="J111">
            <v>3929</v>
          </cell>
        </row>
        <row r="112">
          <cell r="G112" t="str">
            <v>Additional paid in capital</v>
          </cell>
          <cell r="J112">
            <v>3930</v>
          </cell>
        </row>
        <row r="113">
          <cell r="G113" t="str">
            <v>Issuance Costs</v>
          </cell>
          <cell r="J113">
            <v>3931</v>
          </cell>
        </row>
        <row r="114">
          <cell r="G114" t="str">
            <v>Accumulated deficit</v>
          </cell>
          <cell r="J114">
            <v>3932</v>
          </cell>
        </row>
        <row r="115">
          <cell r="G115" t="str">
            <v>Profit (loss) - this year</v>
          </cell>
          <cell r="J115">
            <v>3933</v>
          </cell>
        </row>
        <row r="116">
          <cell r="G116" t="str">
            <v>Inventory</v>
          </cell>
          <cell r="J116">
            <v>3934</v>
          </cell>
        </row>
        <row r="117">
          <cell r="G117"/>
          <cell r="J117" t="str">
            <v>--</v>
          </cell>
        </row>
        <row r="118">
          <cell r="G118"/>
          <cell r="J118" t="str">
            <v>--</v>
          </cell>
        </row>
        <row r="119">
          <cell r="G119"/>
          <cell r="J119" t="str">
            <v>--</v>
          </cell>
        </row>
        <row r="120">
          <cell r="G120"/>
          <cell r="J120" t="str">
            <v>--</v>
          </cell>
        </row>
        <row r="121">
          <cell r="G121"/>
          <cell r="J121" t="str">
            <v>--</v>
          </cell>
        </row>
        <row r="122">
          <cell r="G122"/>
          <cell r="J122" t="str">
            <v>--</v>
          </cell>
        </row>
        <row r="123">
          <cell r="G123"/>
          <cell r="J123" t="str">
            <v>--</v>
          </cell>
        </row>
        <row r="124">
          <cell r="G124"/>
          <cell r="J124" t="str">
            <v>--</v>
          </cell>
        </row>
        <row r="125">
          <cell r="G125"/>
          <cell r="J125" t="str">
            <v>--</v>
          </cell>
        </row>
        <row r="126">
          <cell r="G126"/>
          <cell r="J126" t="str">
            <v>--</v>
          </cell>
        </row>
        <row r="127">
          <cell r="G127"/>
          <cell r="J127" t="str">
            <v>--</v>
          </cell>
        </row>
        <row r="128">
          <cell r="G128"/>
          <cell r="J128" t="str">
            <v>--</v>
          </cell>
        </row>
        <row r="129">
          <cell r="G129"/>
          <cell r="J129" t="str">
            <v>--</v>
          </cell>
        </row>
        <row r="130">
          <cell r="G130"/>
          <cell r="J130" t="str">
            <v>--</v>
          </cell>
        </row>
        <row r="131">
          <cell r="G131"/>
          <cell r="J131" t="str">
            <v>--</v>
          </cell>
        </row>
        <row r="132">
          <cell r="G132"/>
          <cell r="J132" t="str">
            <v>--</v>
          </cell>
        </row>
        <row r="133">
          <cell r="G133"/>
          <cell r="J133" t="str">
            <v>--</v>
          </cell>
        </row>
        <row r="134">
          <cell r="G134"/>
          <cell r="J134" t="str">
            <v>--</v>
          </cell>
        </row>
        <row r="135">
          <cell r="G135"/>
          <cell r="J135" t="str">
            <v>--</v>
          </cell>
        </row>
        <row r="136">
          <cell r="G136"/>
          <cell r="J136" t="str">
            <v>--</v>
          </cell>
        </row>
        <row r="137">
          <cell r="G137"/>
          <cell r="J137" t="str">
            <v>--</v>
          </cell>
        </row>
        <row r="138">
          <cell r="G138"/>
          <cell r="J138" t="str">
            <v>--</v>
          </cell>
        </row>
        <row r="139">
          <cell r="G139"/>
          <cell r="J139" t="str">
            <v>--</v>
          </cell>
        </row>
        <row r="140">
          <cell r="G140"/>
          <cell r="J140" t="str">
            <v>--</v>
          </cell>
        </row>
        <row r="141">
          <cell r="G141"/>
          <cell r="J141" t="str">
            <v>--</v>
          </cell>
        </row>
        <row r="142">
          <cell r="G142"/>
          <cell r="J142" t="str">
            <v>--</v>
          </cell>
        </row>
        <row r="143">
          <cell r="G143"/>
          <cell r="J143" t="str">
            <v>--</v>
          </cell>
        </row>
        <row r="144">
          <cell r="G144"/>
          <cell r="J144" t="str">
            <v>--</v>
          </cell>
        </row>
        <row r="145">
          <cell r="G145"/>
          <cell r="J145" t="str">
            <v>--</v>
          </cell>
        </row>
        <row r="146">
          <cell r="G146"/>
          <cell r="J146" t="str">
            <v>--</v>
          </cell>
        </row>
        <row r="147">
          <cell r="G147"/>
          <cell r="J147" t="str">
            <v>--</v>
          </cell>
        </row>
        <row r="148">
          <cell r="G148"/>
          <cell r="J148" t="str">
            <v>--</v>
          </cell>
        </row>
        <row r="149">
          <cell r="G149"/>
          <cell r="J149" t="str">
            <v>--</v>
          </cell>
        </row>
        <row r="150">
          <cell r="G150"/>
          <cell r="J150" t="str">
            <v>--</v>
          </cell>
        </row>
        <row r="151">
          <cell r="G151"/>
          <cell r="J151" t="str">
            <v>--</v>
          </cell>
        </row>
        <row r="152">
          <cell r="G152"/>
          <cell r="J152" t="str">
            <v>--</v>
          </cell>
        </row>
        <row r="153">
          <cell r="G153"/>
          <cell r="J153" t="str">
            <v>--</v>
          </cell>
        </row>
        <row r="154">
          <cell r="G154"/>
          <cell r="J154" t="str">
            <v>--</v>
          </cell>
        </row>
        <row r="155">
          <cell r="G155"/>
          <cell r="J155" t="str">
            <v>--</v>
          </cell>
        </row>
        <row r="156">
          <cell r="G156"/>
          <cell r="J156" t="str">
            <v>--</v>
          </cell>
        </row>
        <row r="157">
          <cell r="G157"/>
          <cell r="J157" t="str">
            <v>--</v>
          </cell>
        </row>
        <row r="158">
          <cell r="G158"/>
          <cell r="J158" t="str">
            <v>--</v>
          </cell>
        </row>
        <row r="159">
          <cell r="G159"/>
          <cell r="J159" t="str">
            <v>--</v>
          </cell>
        </row>
        <row r="160">
          <cell r="G160"/>
          <cell r="J160" t="str">
            <v>--</v>
          </cell>
        </row>
        <row r="161">
          <cell r="G161"/>
          <cell r="J161" t="str">
            <v>--</v>
          </cell>
        </row>
        <row r="162">
          <cell r="G162"/>
          <cell r="J162" t="str">
            <v>--</v>
          </cell>
        </row>
        <row r="163">
          <cell r="G163"/>
          <cell r="J163" t="str">
            <v>--</v>
          </cell>
        </row>
        <row r="164">
          <cell r="G164"/>
          <cell r="J164" t="str">
            <v>--</v>
          </cell>
        </row>
        <row r="165">
          <cell r="G165"/>
          <cell r="J165" t="str">
            <v>--</v>
          </cell>
        </row>
        <row r="166">
          <cell r="G166"/>
          <cell r="J166" t="str">
            <v>--</v>
          </cell>
        </row>
        <row r="167">
          <cell r="G167"/>
          <cell r="J167" t="str">
            <v>--</v>
          </cell>
        </row>
        <row r="168">
          <cell r="G168"/>
          <cell r="J168" t="str">
            <v>--</v>
          </cell>
        </row>
        <row r="169">
          <cell r="G169"/>
          <cell r="J169" t="str">
            <v>--</v>
          </cell>
        </row>
        <row r="170">
          <cell r="G170"/>
          <cell r="J170" t="str">
            <v>--</v>
          </cell>
        </row>
        <row r="171">
          <cell r="G171"/>
          <cell r="J171" t="str">
            <v>--</v>
          </cell>
        </row>
        <row r="172">
          <cell r="G172"/>
          <cell r="J172" t="str">
            <v>--</v>
          </cell>
        </row>
        <row r="173">
          <cell r="G173"/>
          <cell r="J173" t="str">
            <v>--</v>
          </cell>
        </row>
        <row r="174">
          <cell r="G174"/>
          <cell r="J174" t="str">
            <v>--</v>
          </cell>
        </row>
        <row r="175">
          <cell r="G175"/>
          <cell r="J175" t="str">
            <v>--</v>
          </cell>
        </row>
        <row r="176">
          <cell r="G176"/>
          <cell r="J176" t="str">
            <v>--</v>
          </cell>
        </row>
        <row r="177">
          <cell r="G177"/>
          <cell r="J177" t="str">
            <v>--</v>
          </cell>
        </row>
        <row r="178">
          <cell r="G178"/>
          <cell r="J178" t="str">
            <v>--</v>
          </cell>
        </row>
        <row r="179">
          <cell r="G179"/>
          <cell r="J179" t="str">
            <v>--</v>
          </cell>
        </row>
        <row r="180">
          <cell r="G180"/>
          <cell r="J180" t="str">
            <v>--</v>
          </cell>
        </row>
        <row r="181">
          <cell r="G181"/>
          <cell r="J181" t="str">
            <v>--</v>
          </cell>
        </row>
        <row r="182">
          <cell r="G182"/>
          <cell r="J182" t="str">
            <v>--</v>
          </cell>
        </row>
        <row r="183">
          <cell r="G183"/>
          <cell r="J183" t="str">
            <v>--</v>
          </cell>
        </row>
        <row r="184">
          <cell r="G184"/>
          <cell r="J184" t="str">
            <v>--</v>
          </cell>
        </row>
        <row r="185">
          <cell r="G185"/>
          <cell r="J185" t="str">
            <v>--</v>
          </cell>
        </row>
        <row r="186">
          <cell r="G186"/>
          <cell r="J186" t="str">
            <v>--</v>
          </cell>
        </row>
        <row r="187">
          <cell r="G187"/>
          <cell r="J187" t="str">
            <v>--</v>
          </cell>
        </row>
        <row r="188">
          <cell r="G188"/>
          <cell r="J188" t="str">
            <v>--</v>
          </cell>
        </row>
        <row r="189">
          <cell r="G189"/>
          <cell r="J189" t="str">
            <v>--</v>
          </cell>
        </row>
        <row r="190">
          <cell r="G190"/>
          <cell r="J190" t="str">
            <v>--</v>
          </cell>
        </row>
        <row r="191">
          <cell r="G191"/>
          <cell r="J191" t="str">
            <v>--</v>
          </cell>
        </row>
        <row r="192">
          <cell r="G192"/>
          <cell r="J192" t="str">
            <v>--</v>
          </cell>
        </row>
        <row r="193">
          <cell r="G193"/>
          <cell r="J193" t="str">
            <v>--</v>
          </cell>
        </row>
        <row r="194">
          <cell r="G194"/>
          <cell r="J194" t="str">
            <v>--</v>
          </cell>
        </row>
        <row r="195">
          <cell r="G195"/>
          <cell r="J195" t="str">
            <v>--</v>
          </cell>
        </row>
        <row r="196">
          <cell r="G196"/>
          <cell r="J196" t="str">
            <v>--</v>
          </cell>
        </row>
        <row r="197">
          <cell r="G197"/>
          <cell r="J197" t="str">
            <v>--</v>
          </cell>
        </row>
        <row r="198">
          <cell r="G198"/>
          <cell r="J198" t="str">
            <v>--</v>
          </cell>
        </row>
        <row r="199">
          <cell r="G199"/>
          <cell r="J199" t="str">
            <v>--</v>
          </cell>
        </row>
        <row r="200">
          <cell r="G200"/>
          <cell r="J200" t="str">
            <v>--</v>
          </cell>
        </row>
        <row r="201">
          <cell r="G201"/>
          <cell r="J201" t="str">
            <v>--</v>
          </cell>
        </row>
        <row r="202">
          <cell r="G202"/>
          <cell r="J202" t="str">
            <v>--</v>
          </cell>
        </row>
        <row r="203">
          <cell r="G203"/>
          <cell r="J203" t="str">
            <v>--</v>
          </cell>
        </row>
        <row r="204">
          <cell r="G204"/>
          <cell r="J204" t="str">
            <v>--</v>
          </cell>
        </row>
        <row r="205">
          <cell r="G205"/>
          <cell r="J205" t="str">
            <v>--</v>
          </cell>
        </row>
        <row r="206">
          <cell r="G206"/>
          <cell r="J206" t="str">
            <v>--</v>
          </cell>
        </row>
        <row r="207">
          <cell r="G207"/>
          <cell r="J207" t="str">
            <v>--</v>
          </cell>
        </row>
        <row r="208">
          <cell r="G208"/>
          <cell r="J208" t="str">
            <v>--</v>
          </cell>
        </row>
        <row r="209">
          <cell r="G209"/>
          <cell r="J209" t="str">
            <v>--</v>
          </cell>
        </row>
        <row r="210">
          <cell r="G210"/>
          <cell r="J210" t="str">
            <v>--</v>
          </cell>
        </row>
        <row r="211">
          <cell r="G211"/>
          <cell r="J211" t="str">
            <v>--</v>
          </cell>
        </row>
        <row r="212">
          <cell r="G212"/>
          <cell r="J212" t="str">
            <v>--</v>
          </cell>
        </row>
        <row r="213">
          <cell r="G213"/>
          <cell r="J213" t="str">
            <v>--</v>
          </cell>
        </row>
        <row r="214">
          <cell r="G214"/>
          <cell r="J214" t="str">
            <v>--</v>
          </cell>
        </row>
        <row r="215">
          <cell r="G215"/>
          <cell r="J215" t="str">
            <v>--</v>
          </cell>
        </row>
        <row r="216">
          <cell r="G216"/>
          <cell r="J216" t="str">
            <v>--</v>
          </cell>
        </row>
        <row r="217">
          <cell r="G217"/>
          <cell r="J217" t="str">
            <v>--</v>
          </cell>
        </row>
        <row r="218">
          <cell r="G218"/>
          <cell r="J218" t="str">
            <v>--</v>
          </cell>
        </row>
        <row r="219">
          <cell r="G219"/>
          <cell r="J219" t="str">
            <v>--</v>
          </cell>
        </row>
        <row r="220">
          <cell r="G220"/>
          <cell r="J220" t="str">
            <v>--</v>
          </cell>
        </row>
        <row r="221">
          <cell r="G221"/>
          <cell r="J221" t="str">
            <v>--</v>
          </cell>
        </row>
        <row r="222">
          <cell r="G222"/>
          <cell r="J222" t="str">
            <v>--</v>
          </cell>
        </row>
        <row r="223">
          <cell r="G223"/>
          <cell r="J223" t="str">
            <v>--</v>
          </cell>
        </row>
        <row r="224">
          <cell r="G224"/>
          <cell r="J224" t="str">
            <v>--</v>
          </cell>
        </row>
        <row r="225">
          <cell r="G225"/>
          <cell r="J225" t="str">
            <v>--</v>
          </cell>
        </row>
        <row r="226">
          <cell r="G226"/>
          <cell r="J226" t="str">
            <v>--</v>
          </cell>
        </row>
        <row r="227">
          <cell r="G227"/>
          <cell r="J227" t="str">
            <v>--</v>
          </cell>
        </row>
        <row r="228">
          <cell r="G228"/>
          <cell r="J228" t="str">
            <v>--</v>
          </cell>
        </row>
        <row r="229">
          <cell r="G229"/>
          <cell r="J229" t="str">
            <v>--</v>
          </cell>
        </row>
        <row r="230">
          <cell r="G230"/>
          <cell r="J230" t="str">
            <v>--</v>
          </cell>
        </row>
        <row r="231">
          <cell r="G231"/>
          <cell r="J231" t="str">
            <v>--</v>
          </cell>
        </row>
        <row r="232">
          <cell r="G232"/>
          <cell r="J232" t="str">
            <v>--</v>
          </cell>
        </row>
        <row r="233">
          <cell r="G233"/>
          <cell r="J233" t="str">
            <v>--</v>
          </cell>
        </row>
        <row r="234">
          <cell r="G234"/>
          <cell r="J234" t="str">
            <v>--</v>
          </cell>
        </row>
        <row r="235">
          <cell r="G235"/>
          <cell r="J235" t="str">
            <v>--</v>
          </cell>
        </row>
        <row r="236">
          <cell r="G236"/>
          <cell r="J236" t="str">
            <v>--</v>
          </cell>
        </row>
        <row r="237">
          <cell r="G237"/>
          <cell r="J237" t="str">
            <v>--</v>
          </cell>
        </row>
        <row r="238">
          <cell r="G238"/>
          <cell r="J238" t="str">
            <v>--</v>
          </cell>
        </row>
        <row r="239">
          <cell r="G239"/>
          <cell r="J239" t="str">
            <v>--</v>
          </cell>
        </row>
        <row r="240">
          <cell r="G240"/>
          <cell r="J240" t="str">
            <v>--</v>
          </cell>
        </row>
        <row r="241">
          <cell r="G241"/>
          <cell r="J241" t="str">
            <v>--</v>
          </cell>
        </row>
        <row r="242">
          <cell r="G242"/>
          <cell r="J242" t="str">
            <v>--</v>
          </cell>
        </row>
        <row r="243">
          <cell r="G243"/>
          <cell r="J243" t="str">
            <v>--</v>
          </cell>
        </row>
        <row r="244">
          <cell r="G244"/>
          <cell r="J244" t="str">
            <v>--</v>
          </cell>
        </row>
        <row r="245">
          <cell r="G245"/>
          <cell r="J245" t="str">
            <v>--</v>
          </cell>
        </row>
        <row r="246">
          <cell r="G246"/>
          <cell r="J246" t="str">
            <v>--</v>
          </cell>
        </row>
        <row r="247">
          <cell r="G247"/>
          <cell r="J247" t="str">
            <v>--</v>
          </cell>
        </row>
        <row r="248">
          <cell r="G248"/>
          <cell r="J248" t="str">
            <v>--</v>
          </cell>
        </row>
        <row r="249">
          <cell r="G249"/>
          <cell r="J249" t="str">
            <v>--</v>
          </cell>
        </row>
        <row r="250">
          <cell r="G250"/>
          <cell r="J250" t="str">
            <v>--</v>
          </cell>
        </row>
        <row r="251">
          <cell r="G251"/>
          <cell r="J251" t="str">
            <v>--</v>
          </cell>
        </row>
        <row r="252">
          <cell r="G252"/>
          <cell r="J252" t="str">
            <v>--</v>
          </cell>
        </row>
        <row r="253">
          <cell r="G253"/>
          <cell r="J253" t="str">
            <v>--</v>
          </cell>
        </row>
        <row r="254">
          <cell r="G254"/>
          <cell r="J254" t="str">
            <v>--</v>
          </cell>
        </row>
        <row r="255">
          <cell r="G255"/>
          <cell r="J255" t="str">
            <v>--</v>
          </cell>
        </row>
        <row r="256">
          <cell r="G256"/>
          <cell r="J256" t="str">
            <v>--</v>
          </cell>
        </row>
        <row r="257">
          <cell r="G257"/>
          <cell r="J257" t="str">
            <v>--</v>
          </cell>
        </row>
        <row r="258">
          <cell r="G258"/>
          <cell r="J258" t="str">
            <v>--</v>
          </cell>
        </row>
        <row r="259">
          <cell r="G259"/>
          <cell r="J259" t="str">
            <v>--</v>
          </cell>
        </row>
        <row r="260">
          <cell r="G260"/>
          <cell r="J260" t="str">
            <v>--</v>
          </cell>
        </row>
        <row r="261">
          <cell r="G261"/>
          <cell r="J261" t="str">
            <v>--</v>
          </cell>
        </row>
        <row r="262">
          <cell r="G262"/>
          <cell r="J262" t="str">
            <v>--</v>
          </cell>
        </row>
        <row r="263">
          <cell r="G263"/>
          <cell r="J263" t="str">
            <v>--</v>
          </cell>
        </row>
        <row r="264">
          <cell r="G264"/>
          <cell r="J264" t="str">
            <v>--</v>
          </cell>
        </row>
        <row r="265">
          <cell r="G265"/>
          <cell r="J265" t="str">
            <v>--</v>
          </cell>
        </row>
        <row r="266">
          <cell r="G266"/>
          <cell r="J266" t="str">
            <v>--</v>
          </cell>
        </row>
        <row r="267">
          <cell r="G267"/>
          <cell r="J267" t="str">
            <v>--</v>
          </cell>
        </row>
        <row r="268">
          <cell r="G268"/>
          <cell r="J268" t="str">
            <v>--</v>
          </cell>
        </row>
        <row r="269">
          <cell r="G269"/>
          <cell r="J269" t="str">
            <v>--</v>
          </cell>
        </row>
        <row r="270">
          <cell r="G270"/>
          <cell r="J270" t="str">
            <v>--</v>
          </cell>
        </row>
        <row r="271">
          <cell r="G271"/>
          <cell r="J271" t="str">
            <v>--</v>
          </cell>
        </row>
        <row r="272">
          <cell r="G272"/>
          <cell r="J272" t="str">
            <v>--</v>
          </cell>
        </row>
        <row r="273">
          <cell r="G273"/>
          <cell r="J273" t="str">
            <v>--</v>
          </cell>
        </row>
        <row r="274">
          <cell r="G274"/>
          <cell r="J274" t="str">
            <v>--</v>
          </cell>
        </row>
        <row r="275">
          <cell r="G275"/>
          <cell r="J275" t="str">
            <v>--</v>
          </cell>
        </row>
        <row r="276">
          <cell r="G276"/>
          <cell r="J276" t="str">
            <v>--</v>
          </cell>
        </row>
        <row r="277">
          <cell r="G277"/>
          <cell r="J277" t="str">
            <v>--</v>
          </cell>
        </row>
        <row r="278">
          <cell r="G278"/>
          <cell r="J278" t="str">
            <v>--</v>
          </cell>
        </row>
        <row r="279">
          <cell r="G279"/>
          <cell r="J279" t="str">
            <v>--</v>
          </cell>
        </row>
        <row r="280">
          <cell r="G280"/>
          <cell r="J280" t="str">
            <v>--</v>
          </cell>
        </row>
        <row r="281">
          <cell r="G281"/>
          <cell r="J281" t="str">
            <v>--</v>
          </cell>
        </row>
        <row r="282">
          <cell r="G282"/>
          <cell r="J282" t="str">
            <v>--</v>
          </cell>
        </row>
        <row r="283">
          <cell r="G283"/>
          <cell r="J283" t="str">
            <v>--</v>
          </cell>
        </row>
        <row r="284">
          <cell r="G284"/>
          <cell r="J284" t="str">
            <v>--</v>
          </cell>
        </row>
        <row r="285">
          <cell r="G285"/>
          <cell r="J285" t="str">
            <v>--</v>
          </cell>
        </row>
        <row r="286">
          <cell r="G286"/>
          <cell r="J286" t="str">
            <v>--</v>
          </cell>
        </row>
        <row r="287">
          <cell r="G287"/>
          <cell r="J287" t="str">
            <v>--</v>
          </cell>
        </row>
        <row r="288">
          <cell r="G288"/>
          <cell r="J288" t="str">
            <v>--</v>
          </cell>
        </row>
        <row r="289">
          <cell r="G289"/>
          <cell r="J289" t="str">
            <v>--</v>
          </cell>
        </row>
        <row r="290">
          <cell r="G290"/>
          <cell r="J290" t="str">
            <v>--</v>
          </cell>
        </row>
        <row r="291">
          <cell r="G291"/>
          <cell r="J291" t="str">
            <v>--</v>
          </cell>
        </row>
        <row r="292">
          <cell r="G292"/>
          <cell r="J292" t="str">
            <v>--</v>
          </cell>
        </row>
        <row r="293">
          <cell r="G293"/>
          <cell r="J293" t="str">
            <v>--</v>
          </cell>
        </row>
        <row r="294">
          <cell r="G294"/>
          <cell r="J294" t="str">
            <v>--</v>
          </cell>
        </row>
        <row r="295">
          <cell r="G295"/>
          <cell r="J295" t="str">
            <v>--</v>
          </cell>
        </row>
        <row r="296">
          <cell r="G296"/>
          <cell r="J296" t="str">
            <v>--</v>
          </cell>
        </row>
        <row r="297">
          <cell r="G297"/>
          <cell r="J297" t="str">
            <v>--</v>
          </cell>
        </row>
        <row r="298">
          <cell r="G298"/>
          <cell r="J298" t="str">
            <v>--</v>
          </cell>
        </row>
        <row r="299">
          <cell r="G299"/>
          <cell r="J299" t="str">
            <v>--</v>
          </cell>
        </row>
        <row r="300">
          <cell r="G300"/>
          <cell r="J300" t="str">
            <v>--</v>
          </cell>
        </row>
        <row r="301">
          <cell r="G301"/>
          <cell r="J301" t="str">
            <v>--</v>
          </cell>
        </row>
        <row r="302">
          <cell r="G302"/>
          <cell r="J302" t="str">
            <v>--</v>
          </cell>
        </row>
        <row r="303">
          <cell r="G303"/>
          <cell r="J303" t="str">
            <v>--</v>
          </cell>
        </row>
        <row r="304">
          <cell r="G304"/>
          <cell r="J304" t="str">
            <v>--</v>
          </cell>
        </row>
        <row r="305">
          <cell r="G305"/>
          <cell r="J305" t="str">
            <v>--</v>
          </cell>
        </row>
        <row r="306">
          <cell r="G306"/>
          <cell r="J306" t="str">
            <v>--</v>
          </cell>
        </row>
        <row r="307">
          <cell r="G307"/>
          <cell r="J307" t="str">
            <v>--</v>
          </cell>
        </row>
        <row r="308">
          <cell r="G308"/>
          <cell r="J308" t="str">
            <v>--</v>
          </cell>
        </row>
        <row r="309">
          <cell r="G309"/>
          <cell r="J309" t="str">
            <v>--</v>
          </cell>
        </row>
        <row r="310">
          <cell r="G310"/>
          <cell r="J310" t="str">
            <v>--</v>
          </cell>
        </row>
        <row r="311">
          <cell r="G311"/>
          <cell r="J311" t="str">
            <v>--</v>
          </cell>
        </row>
        <row r="312">
          <cell r="G312"/>
          <cell r="J312" t="str">
            <v>--</v>
          </cell>
        </row>
        <row r="313">
          <cell r="G313"/>
          <cell r="J313" t="str">
            <v>--</v>
          </cell>
        </row>
        <row r="314">
          <cell r="G314"/>
          <cell r="J314" t="str">
            <v>--</v>
          </cell>
        </row>
        <row r="315">
          <cell r="G315"/>
          <cell r="J315" t="str">
            <v>--</v>
          </cell>
        </row>
        <row r="316">
          <cell r="G316"/>
          <cell r="J316" t="str">
            <v>--</v>
          </cell>
        </row>
        <row r="317">
          <cell r="G317"/>
          <cell r="J317" t="str">
            <v>--</v>
          </cell>
        </row>
        <row r="318">
          <cell r="G318"/>
          <cell r="J318" t="str">
            <v>--</v>
          </cell>
        </row>
        <row r="319">
          <cell r="G319"/>
          <cell r="J319" t="str">
            <v>--</v>
          </cell>
        </row>
        <row r="320">
          <cell r="G320"/>
          <cell r="J320" t="str">
            <v>--</v>
          </cell>
        </row>
        <row r="321">
          <cell r="G321"/>
          <cell r="J321" t="str">
            <v>--</v>
          </cell>
        </row>
        <row r="322">
          <cell r="G322"/>
          <cell r="J322" t="str">
            <v>--</v>
          </cell>
        </row>
        <row r="323">
          <cell r="G323"/>
          <cell r="J323" t="str">
            <v>--</v>
          </cell>
        </row>
        <row r="324">
          <cell r="G324"/>
          <cell r="J324" t="str">
            <v>--</v>
          </cell>
        </row>
        <row r="325">
          <cell r="G325"/>
          <cell r="J325" t="str">
            <v>--</v>
          </cell>
        </row>
        <row r="326">
          <cell r="G326"/>
          <cell r="J326" t="str">
            <v>--</v>
          </cell>
        </row>
        <row r="327">
          <cell r="G327"/>
          <cell r="J327" t="str">
            <v>--</v>
          </cell>
        </row>
        <row r="328">
          <cell r="G328"/>
          <cell r="J328" t="str">
            <v>--</v>
          </cell>
        </row>
        <row r="329">
          <cell r="G329"/>
          <cell r="J329" t="str">
            <v>--</v>
          </cell>
        </row>
        <row r="330">
          <cell r="G330"/>
          <cell r="J330" t="str">
            <v>--</v>
          </cell>
        </row>
        <row r="331">
          <cell r="G331"/>
          <cell r="J331" t="str">
            <v>--</v>
          </cell>
        </row>
        <row r="332">
          <cell r="G332"/>
          <cell r="J332" t="str">
            <v>--</v>
          </cell>
        </row>
        <row r="333">
          <cell r="G333"/>
          <cell r="J333" t="str">
            <v>--</v>
          </cell>
        </row>
        <row r="334">
          <cell r="G334"/>
          <cell r="J334" t="str">
            <v>--</v>
          </cell>
        </row>
        <row r="335">
          <cell r="G335"/>
          <cell r="J335" t="str">
            <v>--</v>
          </cell>
        </row>
        <row r="336">
          <cell r="G336"/>
          <cell r="J336" t="str">
            <v>--</v>
          </cell>
        </row>
        <row r="337">
          <cell r="G337"/>
          <cell r="J337" t="str">
            <v>--</v>
          </cell>
        </row>
        <row r="338">
          <cell r="G338"/>
          <cell r="J338" t="str">
            <v>--</v>
          </cell>
        </row>
        <row r="339">
          <cell r="G339"/>
          <cell r="J339" t="str">
            <v>--</v>
          </cell>
        </row>
        <row r="340">
          <cell r="G340"/>
          <cell r="J340" t="str">
            <v>--</v>
          </cell>
        </row>
        <row r="341">
          <cell r="G341"/>
          <cell r="J341" t="str">
            <v>--</v>
          </cell>
        </row>
        <row r="342">
          <cell r="G342"/>
          <cell r="J342" t="str">
            <v>--</v>
          </cell>
        </row>
        <row r="343">
          <cell r="G343"/>
          <cell r="J343" t="str">
            <v>--</v>
          </cell>
        </row>
        <row r="344">
          <cell r="G344"/>
          <cell r="J344" t="str">
            <v>--</v>
          </cell>
        </row>
        <row r="345">
          <cell r="G345"/>
          <cell r="J345" t="str">
            <v>--</v>
          </cell>
        </row>
        <row r="346">
          <cell r="G346"/>
          <cell r="J346" t="str">
            <v>--</v>
          </cell>
        </row>
        <row r="347">
          <cell r="G347"/>
          <cell r="J347" t="str">
            <v>--</v>
          </cell>
        </row>
        <row r="348">
          <cell r="G348"/>
          <cell r="J348" t="str">
            <v>--</v>
          </cell>
        </row>
        <row r="349">
          <cell r="G349"/>
          <cell r="J349" t="str">
            <v>--</v>
          </cell>
        </row>
        <row r="350">
          <cell r="G350"/>
          <cell r="J350" t="str">
            <v>--</v>
          </cell>
        </row>
        <row r="351">
          <cell r="G351"/>
          <cell r="J351" t="str">
            <v>--</v>
          </cell>
        </row>
        <row r="352">
          <cell r="G352"/>
          <cell r="J352" t="str">
            <v>--</v>
          </cell>
        </row>
        <row r="353">
          <cell r="G353"/>
          <cell r="J353" t="str">
            <v>--</v>
          </cell>
        </row>
        <row r="354">
          <cell r="G354"/>
          <cell r="J354" t="str">
            <v>--</v>
          </cell>
        </row>
        <row r="355">
          <cell r="G355"/>
          <cell r="J355" t="str">
            <v>--</v>
          </cell>
        </row>
        <row r="356">
          <cell r="G356"/>
          <cell r="J356" t="str">
            <v>--</v>
          </cell>
        </row>
        <row r="357">
          <cell r="G357"/>
          <cell r="J357" t="str">
            <v>--</v>
          </cell>
        </row>
        <row r="358">
          <cell r="G358"/>
          <cell r="J358" t="str">
            <v>--</v>
          </cell>
        </row>
        <row r="359">
          <cell r="G359"/>
          <cell r="J359" t="str">
            <v>--</v>
          </cell>
        </row>
        <row r="360">
          <cell r="G360"/>
          <cell r="J360" t="str">
            <v>--</v>
          </cell>
        </row>
        <row r="361">
          <cell r="G361"/>
          <cell r="J361" t="str">
            <v>--</v>
          </cell>
        </row>
        <row r="362">
          <cell r="G362"/>
          <cell r="J362" t="str">
            <v>--</v>
          </cell>
        </row>
        <row r="363">
          <cell r="G363"/>
          <cell r="J363" t="str">
            <v>--</v>
          </cell>
        </row>
        <row r="364">
          <cell r="G364"/>
          <cell r="J364" t="str">
            <v>--</v>
          </cell>
        </row>
        <row r="365">
          <cell r="G365"/>
          <cell r="J365" t="str">
            <v>--</v>
          </cell>
        </row>
        <row r="366">
          <cell r="G366"/>
          <cell r="J366" t="str">
            <v>--</v>
          </cell>
        </row>
        <row r="367">
          <cell r="G367"/>
          <cell r="J367" t="str">
            <v>--</v>
          </cell>
        </row>
        <row r="368">
          <cell r="G368"/>
          <cell r="J368" t="str">
            <v>--</v>
          </cell>
        </row>
        <row r="369">
          <cell r="G369"/>
          <cell r="J369" t="str">
            <v>--</v>
          </cell>
        </row>
        <row r="370">
          <cell r="G370"/>
          <cell r="J370" t="str">
            <v>--</v>
          </cell>
        </row>
        <row r="371">
          <cell r="G371"/>
          <cell r="J371" t="str">
            <v>--</v>
          </cell>
        </row>
      </sheetData>
      <sheetData sheetId="36" refreshError="1"/>
      <sheetData sheetId="37" refreshError="1"/>
      <sheetData sheetId="38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 version managment"/>
      <sheetName val="External Reporting Scheme"/>
      <sheetName val="Executive summary"/>
      <sheetName val="Actual vs Budget"/>
      <sheetName val="Financial highlights"/>
      <sheetName val="Charts"/>
      <sheetName val="BS"/>
      <sheetName val="CF"/>
      <sheetName val="Revenue"/>
      <sheetName val="P&amp;L"/>
      <sheetName val="Payroll analytics"/>
      <sheetName val="AR Aging Summary"/>
      <sheetName val="Consolidated - Revenue"/>
      <sheetName val="Trial balance"/>
      <sheetName val="JE"/>
      <sheetName val="TB INC 01.22"/>
      <sheetName val="TB LTD 01.22"/>
      <sheetName val="TB INC 02.22 "/>
      <sheetName val="TB LTD 02.22 "/>
      <sheetName val="TB INC 03.22  "/>
      <sheetName val="TB LTD 03.22  "/>
      <sheetName val="TB INC 04.22  "/>
      <sheetName val="TB LTD 04.22 "/>
      <sheetName val="TB INC 05.22  "/>
      <sheetName val="TB LTD 05.22  "/>
      <sheetName val="TB INC 06.22 "/>
      <sheetName val="TB LTD 06.22"/>
      <sheetName val="TB INC 07.22"/>
      <sheetName val="TB LTD 07.22"/>
      <sheetName val="TB INC 08.22 "/>
      <sheetName val="TB LTD 08.22"/>
      <sheetName val="TB INC 09.22  "/>
      <sheetName val="TB LTD 09.22"/>
      <sheetName val="TB INC 10.22"/>
      <sheetName val="TB LTD 10.22 "/>
      <sheetName val="TB INC 11.22"/>
      <sheetName val="TB LTD 11.22 "/>
      <sheetName val="TB INC 12.22"/>
      <sheetName val="TB LTD 12.22 "/>
      <sheetName val="BBS"/>
      <sheetName val="Index"/>
      <sheetName val="Benchmark Index"/>
      <sheetName val="L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2">
          <cell r="S2" t="str">
            <v>generic_month</v>
          </cell>
        </row>
        <row r="3">
          <cell r="S3" t="str">
            <v>Jan. JE</v>
          </cell>
        </row>
        <row r="4">
          <cell r="S4" t="str">
            <v>Feb. JE</v>
          </cell>
        </row>
        <row r="5">
          <cell r="S5" t="str">
            <v>Mar. JE</v>
          </cell>
        </row>
        <row r="6">
          <cell r="S6" t="str">
            <v>Apr. JE</v>
          </cell>
        </row>
        <row r="7">
          <cell r="S7" t="str">
            <v>May. JE</v>
          </cell>
        </row>
        <row r="8">
          <cell r="S8" t="str">
            <v>Jun. JE</v>
          </cell>
        </row>
        <row r="9">
          <cell r="S9" t="str">
            <v>Jul. JE</v>
          </cell>
        </row>
        <row r="10">
          <cell r="S10" t="str">
            <v>Aug. JE</v>
          </cell>
        </row>
        <row r="11">
          <cell r="S11" t="str">
            <v>Sep. JE</v>
          </cell>
        </row>
        <row r="12">
          <cell r="S12" t="str">
            <v>Oct. JE</v>
          </cell>
        </row>
        <row r="13">
          <cell r="S13" t="str">
            <v>Nov. JE</v>
          </cell>
        </row>
        <row r="14">
          <cell r="S14" t="str">
            <v>Dec. JE</v>
          </cell>
        </row>
      </sheetData>
      <sheetData sheetId="41"/>
      <sheetData sheetId="4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Open orders"/>
      <sheetName val="Budget Balance Sheet"/>
      <sheetName val="Tax Proforma1"/>
      <sheetName val="הערות"/>
      <sheetName val="פק' נוספות"/>
      <sheetName val="Ref"/>
      <sheetName val="תזרים"/>
      <sheetName val="SKUs and Hours"/>
      <sheetName val="תקציב שעות"/>
      <sheetName val="מאזן בוח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5">
          <cell r="B5">
            <v>169.23</v>
          </cell>
        </row>
        <row r="8">
          <cell r="B8">
            <v>171.08</v>
          </cell>
        </row>
        <row r="9">
          <cell r="B9">
            <v>171.58</v>
          </cell>
        </row>
        <row r="13">
          <cell r="B13">
            <v>170.91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רטים"/>
    </sheetNames>
    <sheetDataSet>
      <sheetData sheetId="0">
        <row r="3">
          <cell r="D3">
            <v>37437</v>
          </cell>
        </row>
        <row r="5">
          <cell r="D5">
            <v>4.7690000000000001</v>
          </cell>
        </row>
        <row r="9">
          <cell r="D9" t="str">
            <v>1-6/2002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  <sheetName val="נתונים לשינוי"/>
      <sheetName val="רווח_הון_קווי_זהב"/>
      <sheetName val="ער&quot;ז_מס"/>
      <sheetName val="טורים_דולרי"/>
      <sheetName val="טורים_מתואם"/>
      <sheetName val="טורים_נומינלי"/>
      <sheetName val="תזרים_דולרי_מאוחד"/>
      <sheetName val="תזרים_חברה"/>
      <sheetName val="תזרים_מאוחד"/>
      <sheetName val="פק'_נוספות"/>
      <sheetName val="תנועה_בהשקעות"/>
      <sheetName val="דרמ&quot;ש-איחוד__"/>
      <sheetName val="מס_99"/>
      <sheetName val="מקדמות_למס"/>
      <sheetName val="שמ&quot;מ_מ&quot;ה"/>
      <sheetName val="מגזר_98"/>
      <sheetName val="טורים_98"/>
      <sheetName val="מרכז_ער&quot;ז"/>
      <sheetName val="netcom_"/>
      <sheetName val="מדריכי_פנאי"/>
      <sheetName val="ערוצי_זהב_1099"/>
      <sheetName val="מיסים_נדחים"/>
      <sheetName val="מיסים_נדחים_דולרי"/>
      <sheetName val="רווח_הון_קווי_זהב4"/>
      <sheetName val="ער&quot;ז_מס4"/>
      <sheetName val="טורים_דולרי4"/>
      <sheetName val="טורים_מתואם4"/>
      <sheetName val="טורים_נומינלי4"/>
      <sheetName val="תזרים_דולרי_מאוחד4"/>
      <sheetName val="תזרים_חברה4"/>
      <sheetName val="תזרים_מאוחד4"/>
      <sheetName val="פק'_נוספות4"/>
      <sheetName val="תנועה_בהשקעות4"/>
      <sheetName val="דרמ&quot;ש-איחוד__4"/>
      <sheetName val="מס_994"/>
      <sheetName val="מקדמות_למס4"/>
      <sheetName val="שמ&quot;מ_מ&quot;ה4"/>
      <sheetName val="מגזר_984"/>
      <sheetName val="טורים_984"/>
      <sheetName val="מרכז_ער&quot;ז4"/>
      <sheetName val="netcom_4"/>
      <sheetName val="מדריכי_פנאי4"/>
      <sheetName val="ערוצי_זהב_10994"/>
      <sheetName val="מיסים_נדחים4"/>
      <sheetName val="מיסים_נדחים_דולרי4"/>
      <sheetName val="נתונים_לשינוי4"/>
      <sheetName val="נתונים_לשינוי"/>
      <sheetName val="רווח_הון_קווי_זהב1"/>
      <sheetName val="ער&quot;ז_מס1"/>
      <sheetName val="טורים_דולרי1"/>
      <sheetName val="טורים_מתואם1"/>
      <sheetName val="טורים_נומינלי1"/>
      <sheetName val="תזרים_דולרי_מאוחד1"/>
      <sheetName val="תזרים_חברה1"/>
      <sheetName val="תזרים_מאוחד1"/>
      <sheetName val="פק'_נוספות1"/>
      <sheetName val="תנועה_בהשקעות1"/>
      <sheetName val="דרמ&quot;ש-איחוד__1"/>
      <sheetName val="מס_991"/>
      <sheetName val="מקדמות_למס1"/>
      <sheetName val="שמ&quot;מ_מ&quot;ה1"/>
      <sheetName val="מגזר_981"/>
      <sheetName val="טורים_981"/>
      <sheetName val="מרכז_ער&quot;ז1"/>
      <sheetName val="netcom_1"/>
      <sheetName val="מדריכי_פנאי1"/>
      <sheetName val="ערוצי_זהב_10991"/>
      <sheetName val="מיסים_נדחים1"/>
      <sheetName val="מיסים_נדחים_דולרי1"/>
      <sheetName val="נתונים_לשינוי1"/>
      <sheetName val="רווח_הון_קווי_זהב2"/>
      <sheetName val="ער&quot;ז_מס2"/>
      <sheetName val="טורים_דולרי2"/>
      <sheetName val="טורים_מתואם2"/>
      <sheetName val="טורים_נומינלי2"/>
      <sheetName val="תזרים_דולרי_מאוחד2"/>
      <sheetName val="תזרים_חברה2"/>
      <sheetName val="תזרים_מאוחד2"/>
      <sheetName val="פק'_נוספות2"/>
      <sheetName val="תנועה_בהשקעות2"/>
      <sheetName val="דרמ&quot;ש-איחוד__2"/>
      <sheetName val="מס_992"/>
      <sheetName val="מקדמות_למס2"/>
      <sheetName val="שמ&quot;מ_מ&quot;ה2"/>
      <sheetName val="מגזר_982"/>
      <sheetName val="טורים_982"/>
      <sheetName val="מרכז_ער&quot;ז2"/>
      <sheetName val="netcom_2"/>
      <sheetName val="מדריכי_פנאי2"/>
      <sheetName val="ערוצי_זהב_10992"/>
      <sheetName val="מיסים_נדחים2"/>
      <sheetName val="מיסים_נדחים_דולרי2"/>
      <sheetName val="נתונים_לשינוי2"/>
      <sheetName val="רווח_הון_קווי_זהב3"/>
      <sheetName val="ער&quot;ז_מס3"/>
      <sheetName val="טורים_דולרי3"/>
      <sheetName val="טורים_מתואם3"/>
      <sheetName val="טורים_נומינלי3"/>
      <sheetName val="תזרים_דולרי_מאוחד3"/>
      <sheetName val="תזרים_חברה3"/>
      <sheetName val="תזרים_מאוחד3"/>
      <sheetName val="פק'_נוספות3"/>
      <sheetName val="תנועה_בהשקעות3"/>
      <sheetName val="דרמ&quot;ש-איחוד__3"/>
      <sheetName val="מס_993"/>
      <sheetName val="מקדמות_למס3"/>
      <sheetName val="שמ&quot;מ_מ&quot;ה3"/>
      <sheetName val="מגזר_983"/>
      <sheetName val="טורים_983"/>
      <sheetName val="מרכז_ער&quot;ז3"/>
      <sheetName val="netcom_3"/>
      <sheetName val="מדריכי_פנאי3"/>
      <sheetName val="ערוצי_זהב_10993"/>
      <sheetName val="מיסים_נדחים3"/>
      <sheetName val="מיסים_נדחים_דולרי3"/>
      <sheetName val="נתונים_לשינוי3"/>
      <sheetName val="רווח_הון_קווי_זהב5"/>
      <sheetName val="ער&quot;ז_מס5"/>
      <sheetName val="טורים_דולרי5"/>
      <sheetName val="טורים_מתואם5"/>
      <sheetName val="טורים_נומינלי5"/>
      <sheetName val="תזרים_דולרי_מאוחד5"/>
      <sheetName val="תזרים_חברה5"/>
      <sheetName val="תזרים_מאוחד5"/>
      <sheetName val="פק'_נוספות5"/>
      <sheetName val="תנועה_בהשקעות5"/>
      <sheetName val="דרמ&quot;ש-איחוד__5"/>
      <sheetName val="מס_995"/>
      <sheetName val="מקדמות_למס5"/>
      <sheetName val="שמ&quot;מ_מ&quot;ה5"/>
      <sheetName val="מגזר_985"/>
      <sheetName val="טורים_985"/>
      <sheetName val="מרכז_ער&quot;ז5"/>
      <sheetName val="netcom_5"/>
      <sheetName val="מדריכי_פנאי5"/>
      <sheetName val="ערוצי_זהב_10995"/>
      <sheetName val="מיסים_נדחים5"/>
      <sheetName val="מיסים_נדחים_דולרי5"/>
      <sheetName val="נתונים_לשינוי5"/>
      <sheetName val="דוחות כספיים"/>
      <sheetName val="Shir"/>
      <sheetName val="A - כללי"/>
      <sheetName val="הוצאות הנפקה"/>
      <sheetName val="B - דוח התאמה"/>
      <sheetName val="C - הפרשות"/>
      <sheetName val="D - מו&quot;פ"/>
      <sheetName val="D - נייר עזר תקנות דולריות"/>
      <sheetName val="D1 - ספקים מו&quot;פ שלא שולם במזומן"/>
      <sheetName val="D2 - זכאים מו&quot;פ שלא שולם במזומן"/>
      <sheetName val="E - ריכוז עודפות"/>
      <sheetName val="E1 - עודפות"/>
      <sheetName val="E4 - ני&quot;ע - נסיעות לחו&quot;ל"/>
      <sheetName val="F - רכוש קבוע, פחת ורווח הון"/>
      <sheetName val="G - אופציות"/>
      <sheetName val="H - קנסות"/>
      <sheetName val="I - מחירי העברה"/>
      <sheetName val="J - עידוד השקעות הון"/>
      <sheetName val="ברזיל - K"/>
      <sheetName val="L - תרומות"/>
      <sheetName val="Sheet1"/>
      <sheetName val="דוחות"/>
      <sheetName val="deferred ta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כירה - 1996"/>
      <sheetName val="הנה&quot;כ"/>
      <sheetName val="פחת והפחתות"/>
      <sheetName val="????? - 1996"/>
      <sheetName val="???&quot;?"/>
      <sheetName val="??? ???????"/>
      <sheetName val="מכירה _ 1996"/>
      <sheetName val="הנה_כ"/>
      <sheetName val="_____"/>
      <sheetName val="___ _______"/>
      <sheetName val="Primary Drivers"/>
      <sheetName val="ביאורים"/>
      <sheetName val="_____ - 1996"/>
      <sheetName val="___&quot;_"/>
      <sheetName val="מכירה_-_1996"/>
      <sheetName val="פחת_והפחתות"/>
      <sheetName val="?????_-_1996"/>
      <sheetName val="???_???????"/>
      <sheetName val="TASH_697"/>
      <sheetName val="כדאיות השקעה"/>
    </sheetNames>
    <sheetDataSet>
      <sheetData sheetId="0" refreshError="1">
        <row r="2">
          <cell r="B2" t="str">
            <v>הום סנטרס</v>
          </cell>
          <cell r="F2" t="str">
            <v xml:space="preserve"> </v>
          </cell>
          <cell r="L2" t="str">
            <v>הום סנטרס</v>
          </cell>
          <cell r="W2" t="str">
            <v>הום סנטרס</v>
          </cell>
        </row>
        <row r="4">
          <cell r="B4" t="str">
            <v>הוצאות מכירה</v>
          </cell>
          <cell r="G4" t="str">
            <v xml:space="preserve"> </v>
          </cell>
          <cell r="L4" t="str">
            <v>הוצאות מכירה</v>
          </cell>
          <cell r="W4" t="str">
            <v>הוצאות מכירה</v>
          </cell>
        </row>
        <row r="7">
          <cell r="C7" t="str">
            <v xml:space="preserve">1-3/96    </v>
          </cell>
          <cell r="M7" t="str">
            <v>4-6/96</v>
          </cell>
          <cell r="V7" t="str">
            <v>1-6/96</v>
          </cell>
        </row>
        <row r="9">
          <cell r="A9" t="str">
            <v>קבוצה במאזן</v>
          </cell>
          <cell r="C9" t="str">
            <v>סה"כ</v>
          </cell>
          <cell r="D9" t="str">
            <v>מחסן</v>
          </cell>
          <cell r="E9" t="str">
            <v>תפעול</v>
          </cell>
          <cell r="F9" t="str">
            <v>מידוד לתקופה</v>
          </cell>
          <cell r="G9" t="str">
            <v>בש"ח 6/96</v>
          </cell>
          <cell r="H9" t="str">
            <v>תיאום ל 3/97</v>
          </cell>
          <cell r="I9" t="str">
            <v>בש"ח 3/97</v>
          </cell>
          <cell r="K9" t="str">
            <v>קבוצה במאזן</v>
          </cell>
          <cell r="M9" t="str">
            <v>סה"כ</v>
          </cell>
          <cell r="N9" t="str">
            <v>מחסן</v>
          </cell>
          <cell r="O9" t="str">
            <v>תפעול</v>
          </cell>
          <cell r="P9" t="str">
            <v>מידוד לתקופה</v>
          </cell>
          <cell r="Q9" t="str">
            <v>בש"ח 6/96</v>
          </cell>
          <cell r="R9" t="str">
            <v>תיאום ל 3/97</v>
          </cell>
          <cell r="S9" t="str">
            <v>בש"ח 3/97</v>
          </cell>
          <cell r="V9" t="str">
            <v>סה"כ</v>
          </cell>
          <cell r="W9" t="str">
            <v>מידוד לתקופה</v>
          </cell>
          <cell r="X9" t="str">
            <v>בש"ח 6/96</v>
          </cell>
          <cell r="Y9" t="str">
            <v>תיאום ל 3/97</v>
          </cell>
          <cell r="Z9" t="str">
            <v>בש"ח 3/97</v>
          </cell>
        </row>
        <row r="10">
          <cell r="C10" t="str">
            <v xml:space="preserve"> </v>
          </cell>
          <cell r="D10" t="str">
            <v xml:space="preserve"> </v>
          </cell>
          <cell r="E10" t="str">
            <v xml:space="preserve"> </v>
          </cell>
          <cell r="M10" t="str">
            <v xml:space="preserve"> </v>
          </cell>
          <cell r="N10" t="str">
            <v xml:space="preserve"> </v>
          </cell>
          <cell r="O10" t="str">
            <v xml:space="preserve"> </v>
          </cell>
        </row>
        <row r="11">
          <cell r="A11" t="str">
            <v>שכ"ע</v>
          </cell>
          <cell r="B11" t="str">
            <v>משכורות ונלוות</v>
          </cell>
          <cell r="C11">
            <v>4759</v>
          </cell>
          <cell r="D11">
            <v>176</v>
          </cell>
          <cell r="E11">
            <v>4583</v>
          </cell>
          <cell r="F11">
            <v>1.0032644180000001</v>
          </cell>
          <cell r="G11">
            <v>4774.5353652620006</v>
          </cell>
          <cell r="H11">
            <v>1.1037593984962406</v>
          </cell>
          <cell r="I11">
            <v>5269.938282860614</v>
          </cell>
          <cell r="L11" t="str">
            <v>משכורות ונלוות</v>
          </cell>
          <cell r="M11">
            <v>5167</v>
          </cell>
          <cell r="N11">
            <v>156</v>
          </cell>
          <cell r="O11">
            <v>5011</v>
          </cell>
          <cell r="P11">
            <v>1.0235190540000001</v>
          </cell>
          <cell r="Q11">
            <v>5288.5229520180001</v>
          </cell>
          <cell r="R11">
            <v>1.1037593984962406</v>
          </cell>
          <cell r="S11">
            <v>5498.3453206382128</v>
          </cell>
          <cell r="U11" t="str">
            <v>משכורות ונלוות</v>
          </cell>
          <cell r="V11">
            <v>9926</v>
          </cell>
          <cell r="W11">
            <v>1.0235190540000001</v>
          </cell>
          <cell r="X11">
            <v>10159.450130004001</v>
          </cell>
          <cell r="Y11">
            <v>1.0599277978339352</v>
          </cell>
          <cell r="Z11">
            <v>10768.283603498827</v>
          </cell>
        </row>
        <row r="12">
          <cell r="A12" t="str">
            <v>אחרות</v>
          </cell>
          <cell r="B12" t="str">
            <v>שמירה ובטחון</v>
          </cell>
          <cell r="C12">
            <v>515</v>
          </cell>
          <cell r="D12">
            <v>42</v>
          </cell>
          <cell r="E12">
            <v>473</v>
          </cell>
          <cell r="F12">
            <v>1.0032644180000001</v>
          </cell>
          <cell r="G12">
            <v>516.68117527000004</v>
          </cell>
          <cell r="I12">
            <v>570.29170323034589</v>
          </cell>
          <cell r="L12" t="str">
            <v>שמירה ובטחון</v>
          </cell>
          <cell r="M12">
            <v>611</v>
          </cell>
          <cell r="N12">
            <v>42</v>
          </cell>
          <cell r="O12">
            <v>569</v>
          </cell>
          <cell r="P12">
            <v>1.0235190540000001</v>
          </cell>
          <cell r="Q12">
            <v>625.37014199400005</v>
          </cell>
          <cell r="S12">
            <v>651.25648713230578</v>
          </cell>
          <cell r="U12" t="str">
            <v>שמירה ובטחון</v>
          </cell>
          <cell r="V12">
            <v>1126</v>
          </cell>
          <cell r="W12">
            <v>1.0235190540000001</v>
          </cell>
          <cell r="X12">
            <v>1152.4824548040001</v>
          </cell>
          <cell r="Z12">
            <v>1221.5481903626517</v>
          </cell>
        </row>
        <row r="13">
          <cell r="A13" t="str">
            <v>פרסום</v>
          </cell>
          <cell r="B13" t="str">
            <v>פרסום</v>
          </cell>
          <cell r="C13">
            <v>595</v>
          </cell>
          <cell r="E13">
            <v>595</v>
          </cell>
          <cell r="F13">
            <v>1.0032644180000001</v>
          </cell>
          <cell r="G13">
            <v>596.94232871000008</v>
          </cell>
          <cell r="I13">
            <v>658.88070567389479</v>
          </cell>
          <cell r="L13" t="str">
            <v>פרסום</v>
          </cell>
          <cell r="M13">
            <v>441</v>
          </cell>
          <cell r="O13">
            <v>441</v>
          </cell>
          <cell r="P13">
            <v>1.0235190540000001</v>
          </cell>
          <cell r="Q13">
            <v>451.37190281400007</v>
          </cell>
          <cell r="S13">
            <v>465.03041796350055</v>
          </cell>
          <cell r="U13" t="str">
            <v>פרסום</v>
          </cell>
          <cell r="V13">
            <v>1036</v>
          </cell>
          <cell r="W13">
            <v>1.0235190540000001</v>
          </cell>
          <cell r="X13">
            <v>1060.3657399440001</v>
          </cell>
          <cell r="Z13">
            <v>1123.9111236373953</v>
          </cell>
        </row>
        <row r="14">
          <cell r="A14" t="str">
            <v>אחרות</v>
          </cell>
          <cell r="B14" t="str">
            <v>שילוט</v>
          </cell>
          <cell r="C14">
            <v>75</v>
          </cell>
          <cell r="E14">
            <v>75</v>
          </cell>
          <cell r="F14">
            <v>1.0032644180000001</v>
          </cell>
          <cell r="G14">
            <v>75.244831350000013</v>
          </cell>
          <cell r="I14">
            <v>83.052189790827086</v>
          </cell>
          <cell r="L14" t="str">
            <v>שילוט</v>
          </cell>
          <cell r="M14">
            <v>126</v>
          </cell>
          <cell r="O14">
            <v>126</v>
          </cell>
          <cell r="P14">
            <v>1.0235190540000001</v>
          </cell>
          <cell r="Q14">
            <v>128.963400804</v>
          </cell>
          <cell r="S14">
            <v>135.00392589557879</v>
          </cell>
          <cell r="U14" t="str">
            <v>שילוט</v>
          </cell>
          <cell r="V14">
            <v>201</v>
          </cell>
          <cell r="W14">
            <v>1.0235190540000001</v>
          </cell>
          <cell r="X14">
            <v>205.72732985400003</v>
          </cell>
          <cell r="Z14">
            <v>218.05611568640586</v>
          </cell>
        </row>
        <row r="15">
          <cell r="A15" t="str">
            <v>אחרות</v>
          </cell>
          <cell r="B15" t="str">
            <v>מועדון לקוחות</v>
          </cell>
          <cell r="C15">
            <v>251</v>
          </cell>
          <cell r="E15">
            <v>251</v>
          </cell>
          <cell r="F15">
            <v>1.0032644180000001</v>
          </cell>
          <cell r="G15">
            <v>251.81936891800004</v>
          </cell>
          <cell r="I15">
            <v>277.94799516663466</v>
          </cell>
          <cell r="L15" t="str">
            <v>מועדון לקוחות</v>
          </cell>
          <cell r="M15">
            <v>199</v>
          </cell>
          <cell r="O15">
            <v>199</v>
          </cell>
          <cell r="P15">
            <v>1.0235190540000001</v>
          </cell>
          <cell r="Q15">
            <v>203.68029174600002</v>
          </cell>
          <cell r="S15">
            <v>210.23733845964711</v>
          </cell>
          <cell r="U15" t="str">
            <v>מועדון לקוחות</v>
          </cell>
          <cell r="V15">
            <v>450</v>
          </cell>
          <cell r="W15">
            <v>1.0235190540000001</v>
          </cell>
          <cell r="X15">
            <v>460.58357430000007</v>
          </cell>
          <cell r="Z15">
            <v>488.18533362628176</v>
          </cell>
        </row>
        <row r="16">
          <cell r="A16" t="str">
            <v>שכ"ד ++</v>
          </cell>
          <cell r="B16" t="str">
            <v>דמי שכירות</v>
          </cell>
          <cell r="C16">
            <v>2076</v>
          </cell>
          <cell r="D16">
            <v>174</v>
          </cell>
          <cell r="E16">
            <v>1902</v>
          </cell>
          <cell r="F16">
            <v>1.0032644180000001</v>
          </cell>
          <cell r="G16">
            <v>2082.7769317680004</v>
          </cell>
          <cell r="I16">
            <v>2298.8846134100936</v>
          </cell>
          <cell r="L16" t="str">
            <v>דמי שכירות</v>
          </cell>
          <cell r="M16">
            <v>2244</v>
          </cell>
          <cell r="N16">
            <v>231</v>
          </cell>
          <cell r="O16">
            <v>2013</v>
          </cell>
          <cell r="P16">
            <v>1.0235190540000001</v>
          </cell>
          <cell r="Q16">
            <v>2296.776757176</v>
          </cell>
          <cell r="S16">
            <v>2387.6945894022106</v>
          </cell>
          <cell r="U16" t="str">
            <v>דמי שכירות</v>
          </cell>
          <cell r="V16">
            <v>4320</v>
          </cell>
          <cell r="W16">
            <v>1.0235190540000001</v>
          </cell>
          <cell r="X16">
            <v>4421.6023132800001</v>
          </cell>
          <cell r="Z16">
            <v>4686.5792028123042</v>
          </cell>
        </row>
        <row r="17">
          <cell r="A17" t="str">
            <v>שכ"ד ++</v>
          </cell>
          <cell r="B17" t="str">
            <v>מיסים עירוניים</v>
          </cell>
          <cell r="C17">
            <v>595</v>
          </cell>
          <cell r="E17">
            <v>595</v>
          </cell>
          <cell r="F17">
            <v>1.0032644180000001</v>
          </cell>
          <cell r="G17">
            <v>596.94232871000008</v>
          </cell>
          <cell r="I17">
            <v>658.88070567389479</v>
          </cell>
          <cell r="L17" t="str">
            <v>מיסים עירוניים</v>
          </cell>
          <cell r="M17">
            <v>513</v>
          </cell>
          <cell r="O17">
            <v>513</v>
          </cell>
          <cell r="P17">
            <v>1.0235190540000001</v>
          </cell>
          <cell r="Q17">
            <v>525.06527470200001</v>
          </cell>
          <cell r="S17">
            <v>543.14007134370547</v>
          </cell>
          <cell r="U17" t="str">
            <v>מיסים עירוניים</v>
          </cell>
          <cell r="V17">
            <v>1108</v>
          </cell>
          <cell r="W17">
            <v>1.0235190540000001</v>
          </cell>
          <cell r="X17">
            <v>1134.0591118320001</v>
          </cell>
          <cell r="Z17">
            <v>1202.0207770176003</v>
          </cell>
        </row>
        <row r="18">
          <cell r="A18" t="str">
            <v>שכ"ד ++</v>
          </cell>
          <cell r="B18" t="str">
            <v>ביטוח</v>
          </cell>
          <cell r="C18">
            <v>89</v>
          </cell>
          <cell r="E18">
            <v>89</v>
          </cell>
          <cell r="F18">
            <v>1.0032644180000001</v>
          </cell>
          <cell r="G18">
            <v>89.290533202000006</v>
          </cell>
          <cell r="I18">
            <v>98.555265218448127</v>
          </cell>
          <cell r="L18" t="str">
            <v>ביטוח</v>
          </cell>
          <cell r="M18">
            <v>104</v>
          </cell>
          <cell r="O18">
            <v>104</v>
          </cell>
          <cell r="P18">
            <v>1.0235190540000001</v>
          </cell>
          <cell r="Q18">
            <v>106.44598161600001</v>
          </cell>
          <cell r="S18">
            <v>110.82200009237938</v>
          </cell>
          <cell r="U18" t="str">
            <v>ביטוח</v>
          </cell>
          <cell r="V18">
            <v>193</v>
          </cell>
          <cell r="W18">
            <v>1.0235190540000001</v>
          </cell>
          <cell r="X18">
            <v>197.53917742200002</v>
          </cell>
          <cell r="Z18">
            <v>209.37726531082751</v>
          </cell>
        </row>
        <row r="19">
          <cell r="A19" t="str">
            <v>שכ"ד ++</v>
          </cell>
          <cell r="B19" t="str">
            <v>חשמל</v>
          </cell>
          <cell r="C19">
            <v>394</v>
          </cell>
          <cell r="E19">
            <v>394</v>
          </cell>
          <cell r="F19">
            <v>1.0032644180000001</v>
          </cell>
          <cell r="G19">
            <v>395.28618069200002</v>
          </cell>
          <cell r="I19">
            <v>436.30083703447821</v>
          </cell>
          <cell r="L19" t="str">
            <v>חשמל</v>
          </cell>
          <cell r="M19">
            <v>418</v>
          </cell>
          <cell r="O19">
            <v>418</v>
          </cell>
          <cell r="P19">
            <v>1.0235190540000001</v>
          </cell>
          <cell r="Q19">
            <v>427.83096457200003</v>
          </cell>
          <cell r="S19">
            <v>444.60247608672347</v>
          </cell>
          <cell r="U19" t="str">
            <v>חשמל</v>
          </cell>
          <cell r="V19">
            <v>812</v>
          </cell>
          <cell r="W19">
            <v>1.0235190540000001</v>
          </cell>
          <cell r="X19">
            <v>831.09747184800005</v>
          </cell>
          <cell r="Z19">
            <v>880.90331312120168</v>
          </cell>
        </row>
        <row r="20">
          <cell r="A20" t="str">
            <v>אחרות</v>
          </cell>
          <cell r="B20" t="str">
            <v>דואר וטלפון</v>
          </cell>
          <cell r="C20">
            <v>106</v>
          </cell>
          <cell r="D20">
            <v>12</v>
          </cell>
          <cell r="E20">
            <v>94</v>
          </cell>
          <cell r="F20">
            <v>1.0032644180000001</v>
          </cell>
          <cell r="G20">
            <v>106.34602830800002</v>
          </cell>
          <cell r="I20">
            <v>117.38042823770228</v>
          </cell>
          <cell r="L20" t="str">
            <v>דואר וטלפון</v>
          </cell>
          <cell r="M20">
            <v>106</v>
          </cell>
          <cell r="N20">
            <v>5</v>
          </cell>
          <cell r="O20">
            <v>101</v>
          </cell>
          <cell r="P20">
            <v>1.0235190540000001</v>
          </cell>
          <cell r="Q20">
            <v>108.49301972400001</v>
          </cell>
          <cell r="S20">
            <v>112.60910671512376</v>
          </cell>
          <cell r="U20" t="str">
            <v>דואר וטלפון</v>
          </cell>
          <cell r="V20">
            <v>212</v>
          </cell>
          <cell r="W20">
            <v>1.0235190540000001</v>
          </cell>
          <cell r="X20">
            <v>216.98603944800001</v>
          </cell>
          <cell r="Z20">
            <v>229.98953495282603</v>
          </cell>
        </row>
        <row r="21">
          <cell r="A21" t="str">
            <v>אחרות</v>
          </cell>
          <cell r="B21" t="str">
            <v>אחזקה וביגוד</v>
          </cell>
          <cell r="C21">
            <v>195</v>
          </cell>
          <cell r="E21">
            <v>195</v>
          </cell>
          <cell r="F21">
            <v>1.0032644180000001</v>
          </cell>
          <cell r="G21">
            <v>195.63656151000001</v>
          </cell>
          <cell r="I21">
            <v>215.93569345615037</v>
          </cell>
          <cell r="L21" t="str">
            <v>אחזקה וביגוד</v>
          </cell>
          <cell r="M21">
            <v>126</v>
          </cell>
          <cell r="O21">
            <v>126</v>
          </cell>
          <cell r="P21">
            <v>1.0235190540000001</v>
          </cell>
          <cell r="Q21">
            <v>128.963400804</v>
          </cell>
          <cell r="S21">
            <v>132.30317786393056</v>
          </cell>
          <cell r="U21" t="str">
            <v>אחזקה וביגוד</v>
          </cell>
          <cell r="V21">
            <v>321</v>
          </cell>
          <cell r="W21">
            <v>1.0235190540000001</v>
          </cell>
          <cell r="X21">
            <v>328.54961633400001</v>
          </cell>
          <cell r="Z21">
            <v>348.23887132008093</v>
          </cell>
        </row>
        <row r="22">
          <cell r="A22" t="str">
            <v>אחרות</v>
          </cell>
          <cell r="B22" t="str">
            <v>אחזקת מחשב וקופות</v>
          </cell>
          <cell r="C22">
            <v>36</v>
          </cell>
          <cell r="E22">
            <v>36</v>
          </cell>
          <cell r="F22">
            <v>1.0032644180000001</v>
          </cell>
          <cell r="G22">
            <v>36.117519048000005</v>
          </cell>
          <cell r="I22">
            <v>39.865051099596997</v>
          </cell>
          <cell r="L22" t="str">
            <v>אחזקת מחשב וקופות</v>
          </cell>
          <cell r="M22">
            <v>33</v>
          </cell>
          <cell r="O22">
            <v>33</v>
          </cell>
          <cell r="P22">
            <v>1.0235190540000001</v>
          </cell>
          <cell r="Q22">
            <v>33.776128782000001</v>
          </cell>
          <cell r="S22">
            <v>34.990033389766197</v>
          </cell>
          <cell r="U22" t="str">
            <v>אחזקת מחשב וקופות</v>
          </cell>
          <cell r="V22">
            <v>69</v>
          </cell>
          <cell r="W22">
            <v>1.0235190540000001</v>
          </cell>
          <cell r="X22">
            <v>70.622814726000001</v>
          </cell>
          <cell r="Z22">
            <v>74.855084489363193</v>
          </cell>
        </row>
        <row r="23">
          <cell r="A23" t="str">
            <v>אחרות</v>
          </cell>
          <cell r="B23" t="str">
            <v>השכרת ציוד</v>
          </cell>
          <cell r="C23">
            <v>143</v>
          </cell>
          <cell r="D23">
            <v>78</v>
          </cell>
          <cell r="E23">
            <v>65</v>
          </cell>
          <cell r="F23">
            <v>1.0032644180000001</v>
          </cell>
          <cell r="G23">
            <v>143.46681177400001</v>
          </cell>
          <cell r="I23">
            <v>158.35284186784361</v>
          </cell>
          <cell r="L23" t="str">
            <v>השכרת ציוד</v>
          </cell>
          <cell r="M23">
            <v>146</v>
          </cell>
          <cell r="N23">
            <v>73</v>
          </cell>
          <cell r="O23">
            <v>73</v>
          </cell>
          <cell r="P23">
            <v>1.0235190540000001</v>
          </cell>
          <cell r="Q23">
            <v>149.43378188400001</v>
          </cell>
          <cell r="S23">
            <v>155.17062794992398</v>
          </cell>
          <cell r="U23" t="str">
            <v>השכרת ציוד</v>
          </cell>
          <cell r="V23">
            <v>289</v>
          </cell>
          <cell r="W23">
            <v>1.0235190540000001</v>
          </cell>
          <cell r="X23">
            <v>295.79700660600002</v>
          </cell>
          <cell r="Z23">
            <v>313.52346981776759</v>
          </cell>
        </row>
        <row r="24">
          <cell r="A24" t="str">
            <v>אחרות</v>
          </cell>
          <cell r="B24" t="str">
            <v>הובלות, משלוחים והסעות</v>
          </cell>
          <cell r="C24">
            <v>199</v>
          </cell>
          <cell r="D24">
            <v>151</v>
          </cell>
          <cell r="E24">
            <v>48</v>
          </cell>
          <cell r="F24">
            <v>1.0032644180000001</v>
          </cell>
          <cell r="G24">
            <v>199.64961918200001</v>
          </cell>
          <cell r="I24">
            <v>220.36514357832783</v>
          </cell>
          <cell r="L24" t="str">
            <v>הובלות, משלוחים והסעות</v>
          </cell>
          <cell r="M24">
            <v>220</v>
          </cell>
          <cell r="N24">
            <v>151</v>
          </cell>
          <cell r="O24">
            <v>69</v>
          </cell>
          <cell r="P24">
            <v>1.0235190540000001</v>
          </cell>
          <cell r="Q24">
            <v>225.17419188000002</v>
          </cell>
          <cell r="S24">
            <v>234.18964484258782</v>
          </cell>
          <cell r="U24" t="str">
            <v>הובלות, משלוחים והסעות</v>
          </cell>
          <cell r="V24">
            <v>419</v>
          </cell>
          <cell r="W24">
            <v>1.0235190540000001</v>
          </cell>
          <cell r="X24">
            <v>428.85448362600005</v>
          </cell>
          <cell r="Z24">
            <v>454.55478842091566</v>
          </cell>
        </row>
        <row r="25">
          <cell r="A25" t="str">
            <v>אחרות</v>
          </cell>
          <cell r="B25" t="str">
            <v>משרדיות וטפסים</v>
          </cell>
          <cell r="C25">
            <v>140</v>
          </cell>
          <cell r="D25">
            <v>7</v>
          </cell>
          <cell r="E25">
            <v>133</v>
          </cell>
          <cell r="F25">
            <v>1.0032644180000001</v>
          </cell>
          <cell r="G25">
            <v>140.45701852000002</v>
          </cell>
          <cell r="I25">
            <v>155.03075427621056</v>
          </cell>
          <cell r="L25" t="str">
            <v>משרדיות וטפסים</v>
          </cell>
          <cell r="M25">
            <v>107</v>
          </cell>
          <cell r="N25">
            <v>4</v>
          </cell>
          <cell r="O25">
            <v>103</v>
          </cell>
          <cell r="P25">
            <v>1.0235190540000001</v>
          </cell>
          <cell r="Q25">
            <v>109.51653877800001</v>
          </cell>
          <cell r="S25">
            <v>112.92875106977075</v>
          </cell>
          <cell r="U25" t="str">
            <v>משרדיות וטפסים</v>
          </cell>
          <cell r="V25">
            <v>247</v>
          </cell>
          <cell r="W25">
            <v>1.0235190540000001</v>
          </cell>
          <cell r="X25">
            <v>252.80920633800002</v>
          </cell>
          <cell r="Z25">
            <v>267.95950534598131</v>
          </cell>
        </row>
        <row r="26">
          <cell r="A26" t="str">
            <v>אחרות</v>
          </cell>
          <cell r="B26" t="str">
            <v>אחזקת רכב</v>
          </cell>
          <cell r="C26">
            <v>74</v>
          </cell>
          <cell r="E26">
            <v>74</v>
          </cell>
          <cell r="F26">
            <v>1.0032644180000001</v>
          </cell>
          <cell r="G26">
            <v>74.241566932000012</v>
          </cell>
          <cell r="I26">
            <v>81.944827260282722</v>
          </cell>
          <cell r="L26" t="str">
            <v>אחזקת רכב</v>
          </cell>
          <cell r="M26">
            <v>90</v>
          </cell>
          <cell r="O26">
            <v>90</v>
          </cell>
          <cell r="P26">
            <v>1.0235190540000001</v>
          </cell>
          <cell r="Q26">
            <v>92.116714860000002</v>
          </cell>
          <cell r="S26">
            <v>95.971605439073272</v>
          </cell>
          <cell r="U26" t="str">
            <v>אחזקת רכב</v>
          </cell>
          <cell r="V26">
            <v>164</v>
          </cell>
          <cell r="W26">
            <v>1.0235190540000001</v>
          </cell>
          <cell r="X26">
            <v>167.85712485600001</v>
          </cell>
          <cell r="Z26">
            <v>177.91643269935599</v>
          </cell>
        </row>
        <row r="27">
          <cell r="A27" t="str">
            <v>אחרות</v>
          </cell>
          <cell r="B27" t="str">
            <v>ארועים, כבודים ומתנות</v>
          </cell>
          <cell r="C27">
            <v>96</v>
          </cell>
          <cell r="D27">
            <v>5</v>
          </cell>
          <cell r="E27">
            <v>91</v>
          </cell>
          <cell r="F27">
            <v>1.0032644180000001</v>
          </cell>
          <cell r="G27">
            <v>96.31338412800001</v>
          </cell>
          <cell r="I27">
            <v>106.30680293225866</v>
          </cell>
          <cell r="L27" t="str">
            <v>ארועים, כבודים ומתנות</v>
          </cell>
          <cell r="M27">
            <v>68</v>
          </cell>
          <cell r="N27">
            <v>5</v>
          </cell>
          <cell r="O27">
            <v>63</v>
          </cell>
          <cell r="P27">
            <v>1.0235190540000001</v>
          </cell>
          <cell r="Q27">
            <v>69.599295672000011</v>
          </cell>
          <cell r="S27">
            <v>71.609629767097331</v>
          </cell>
          <cell r="U27" t="str">
            <v>ארועים, כבודים ומתנות</v>
          </cell>
          <cell r="V27">
            <v>164</v>
          </cell>
          <cell r="W27">
            <v>1.0235190540000001</v>
          </cell>
          <cell r="X27">
            <v>167.85712485600001</v>
          </cell>
          <cell r="Z27">
            <v>177.91643269935599</v>
          </cell>
        </row>
        <row r="28">
          <cell r="A28" t="str">
            <v>אחרות</v>
          </cell>
          <cell r="B28" t="str">
            <v>אריזות+ברקודים</v>
          </cell>
          <cell r="C28">
            <v>132</v>
          </cell>
          <cell r="E28">
            <v>132</v>
          </cell>
          <cell r="F28">
            <v>1.0032644180000001</v>
          </cell>
          <cell r="G28">
            <v>132.43090317600002</v>
          </cell>
          <cell r="I28">
            <v>146.17185403185564</v>
          </cell>
          <cell r="L28" t="str">
            <v>אריזות+ברקודים</v>
          </cell>
          <cell r="M28">
            <v>143</v>
          </cell>
          <cell r="O28">
            <v>143</v>
          </cell>
          <cell r="P28">
            <v>1.0235190540000001</v>
          </cell>
          <cell r="Q28">
            <v>146.36322472200001</v>
          </cell>
          <cell r="S28">
            <v>152.16362762864989</v>
          </cell>
          <cell r="U28" t="str">
            <v>אריזות+ברקודים</v>
          </cell>
          <cell r="V28">
            <v>275</v>
          </cell>
          <cell r="W28">
            <v>1.0235190540000001</v>
          </cell>
          <cell r="X28">
            <v>281.46773985000004</v>
          </cell>
          <cell r="Z28">
            <v>298.33548166050554</v>
          </cell>
        </row>
        <row r="29">
          <cell r="A29" t="str">
            <v>אחרות</v>
          </cell>
          <cell r="B29" t="str">
            <v>ספירות מלאי</v>
          </cell>
          <cell r="C29">
            <v>107</v>
          </cell>
          <cell r="E29">
            <v>107</v>
          </cell>
          <cell r="F29">
            <v>1.0032644180000001</v>
          </cell>
          <cell r="G29">
            <v>107.34929272600002</v>
          </cell>
          <cell r="I29">
            <v>118.48779076824664</v>
          </cell>
          <cell r="L29" t="str">
            <v>ספירות מלאי</v>
          </cell>
          <cell r="M29">
            <v>48</v>
          </cell>
          <cell r="O29">
            <v>48</v>
          </cell>
          <cell r="P29">
            <v>1.0235190540000001</v>
          </cell>
          <cell r="Q29">
            <v>49.128914592000001</v>
          </cell>
          <cell r="S29">
            <v>49.664935258583739</v>
          </cell>
          <cell r="U29" t="str">
            <v>ספירות מלאי</v>
          </cell>
          <cell r="V29">
            <v>155</v>
          </cell>
          <cell r="W29">
            <v>1.0235190540000001</v>
          </cell>
          <cell r="X29">
            <v>158.64545337000001</v>
          </cell>
          <cell r="Z29">
            <v>168.15272602683038</v>
          </cell>
        </row>
        <row r="30">
          <cell r="A30" t="str">
            <v>אחרות</v>
          </cell>
          <cell r="B30" t="str">
            <v>הדרכה והשתלמויות</v>
          </cell>
          <cell r="C30">
            <v>137</v>
          </cell>
          <cell r="E30">
            <v>137</v>
          </cell>
          <cell r="F30">
            <v>1.0032644180000001</v>
          </cell>
          <cell r="G30">
            <v>137.447225266</v>
          </cell>
          <cell r="I30">
            <v>151.70866668457745</v>
          </cell>
          <cell r="L30" t="str">
            <v>הדרכה והשתלמויות</v>
          </cell>
          <cell r="M30">
            <v>91</v>
          </cell>
          <cell r="O30">
            <v>91</v>
          </cell>
          <cell r="P30">
            <v>1.0235190540000001</v>
          </cell>
          <cell r="Q30">
            <v>93.140233914000007</v>
          </cell>
          <cell r="S30">
            <v>95.63856901940531</v>
          </cell>
          <cell r="U30" t="str">
            <v>הדרכה והשתלמויות</v>
          </cell>
          <cell r="V30">
            <v>228</v>
          </cell>
          <cell r="W30">
            <v>1.0235190540000001</v>
          </cell>
          <cell r="X30">
            <v>233.36234431200003</v>
          </cell>
          <cell r="Z30">
            <v>247.34723570398276</v>
          </cell>
        </row>
        <row r="31">
          <cell r="A31" t="str">
            <v>אחרות</v>
          </cell>
          <cell r="B31" t="str">
            <v>חקירות כלכליות</v>
          </cell>
          <cell r="C31">
            <v>22</v>
          </cell>
          <cell r="E31">
            <v>22</v>
          </cell>
          <cell r="F31">
            <v>1.0032644180000001</v>
          </cell>
          <cell r="G31">
            <v>22.071817196000001</v>
          </cell>
          <cell r="I31">
            <v>24.361975671975941</v>
          </cell>
          <cell r="L31" t="str">
            <v>חקירות כלכליות</v>
          </cell>
          <cell r="M31">
            <v>15</v>
          </cell>
          <cell r="O31">
            <v>15</v>
          </cell>
          <cell r="P31">
            <v>1.0235190540000001</v>
          </cell>
          <cell r="Q31">
            <v>15.352785810000002</v>
          </cell>
          <cell r="S31">
            <v>15.77770731507389</v>
          </cell>
          <cell r="U31" t="str">
            <v>חקירות כלכליות</v>
          </cell>
          <cell r="V31">
            <v>37</v>
          </cell>
          <cell r="W31">
            <v>1.0235190540000001</v>
          </cell>
          <cell r="X31">
            <v>37.870204998000006</v>
          </cell>
          <cell r="Z31">
            <v>40.139682987049831</v>
          </cell>
        </row>
        <row r="32">
          <cell r="A32" t="str">
            <v>חומ"ס</v>
          </cell>
          <cell r="B32" t="str">
            <v>חובות אבודים ומסופקים</v>
          </cell>
          <cell r="C32">
            <v>0</v>
          </cell>
          <cell r="E32">
            <v>0</v>
          </cell>
          <cell r="F32">
            <v>1.0032644180000001</v>
          </cell>
          <cell r="G32">
            <v>0</v>
          </cell>
          <cell r="I32">
            <v>0</v>
          </cell>
          <cell r="L32" t="str">
            <v>חובות אבודים ומסופקים</v>
          </cell>
          <cell r="M32">
            <v>2</v>
          </cell>
          <cell r="O32">
            <v>2</v>
          </cell>
          <cell r="P32">
            <v>1.0235190540000001</v>
          </cell>
          <cell r="Q32">
            <v>2.0470381080000002</v>
          </cell>
          <cell r="S32">
            <v>2.1697125938945856</v>
          </cell>
          <cell r="U32" t="str">
            <v>חובות אבודים ומסופקים</v>
          </cell>
          <cell r="V32">
            <v>2</v>
          </cell>
          <cell r="W32">
            <v>1.0235190540000001</v>
          </cell>
          <cell r="X32">
            <v>2.0470381080000002</v>
          </cell>
          <cell r="Z32">
            <v>2.1697125938945856</v>
          </cell>
        </row>
        <row r="33">
          <cell r="A33" t="str">
            <v>עמלות</v>
          </cell>
          <cell r="B33" t="str">
            <v>עמלות כרטיסי אשראי</v>
          </cell>
          <cell r="C33">
            <v>1095</v>
          </cell>
          <cell r="E33">
            <v>1095</v>
          </cell>
          <cell r="F33">
            <v>1.0032644180000001</v>
          </cell>
          <cell r="G33">
            <v>1098.5745377100002</v>
          </cell>
          <cell r="I33">
            <v>1212.5619709460755</v>
          </cell>
          <cell r="L33" t="str">
            <v>עמלות כרטיסי אשראי</v>
          </cell>
          <cell r="M33">
            <v>885</v>
          </cell>
          <cell r="O33">
            <v>885</v>
          </cell>
          <cell r="P33">
            <v>1.0235190540000001</v>
          </cell>
          <cell r="Q33">
            <v>905.81436279000013</v>
          </cell>
          <cell r="S33">
            <v>935.45349700956399</v>
          </cell>
          <cell r="U33" t="str">
            <v>עמלות כרטיסי אשראי</v>
          </cell>
          <cell r="V33">
            <v>1980</v>
          </cell>
          <cell r="W33">
            <v>1.0235190540000001</v>
          </cell>
          <cell r="X33">
            <v>2026.5677269200003</v>
          </cell>
          <cell r="Z33">
            <v>2148.0154679556395</v>
          </cell>
        </row>
        <row r="34">
          <cell r="A34" t="str">
            <v>פחת</v>
          </cell>
          <cell r="B34" t="str">
            <v>פחת רכוש קבוע</v>
          </cell>
          <cell r="C34">
            <v>817</v>
          </cell>
          <cell r="D34">
            <v>29</v>
          </cell>
          <cell r="E34">
            <v>788</v>
          </cell>
          <cell r="F34" t="str">
            <v>חילוץ</v>
          </cell>
          <cell r="G34">
            <v>969</v>
          </cell>
          <cell r="I34">
            <v>1069.5428571428572</v>
          </cell>
          <cell r="L34" t="str">
            <v>פחת רכוש קבוע</v>
          </cell>
          <cell r="M34">
            <v>871</v>
          </cell>
          <cell r="N34">
            <v>36</v>
          </cell>
          <cell r="O34">
            <v>835</v>
          </cell>
          <cell r="P34" t="str">
            <v>חילוץ</v>
          </cell>
          <cell r="Q34">
            <v>1062</v>
          </cell>
          <cell r="S34">
            <v>1124.5076843733889</v>
          </cell>
          <cell r="U34" t="str">
            <v>פחת רכוש קבוע</v>
          </cell>
          <cell r="V34">
            <v>1688</v>
          </cell>
          <cell r="W34" t="str">
            <v>חילוץ</v>
          </cell>
          <cell r="X34">
            <v>2070</v>
          </cell>
          <cell r="Z34">
            <v>2194.0505415162461</v>
          </cell>
        </row>
        <row r="35">
          <cell r="A35" t="str">
            <v>פחת</v>
          </cell>
          <cell r="B35" t="str">
            <v>הפחתת הוצאות נדחות</v>
          </cell>
          <cell r="C35">
            <v>148</v>
          </cell>
          <cell r="E35">
            <v>148</v>
          </cell>
          <cell r="F35" t="str">
            <v>חילוץ</v>
          </cell>
          <cell r="G35">
            <v>192</v>
          </cell>
          <cell r="I35">
            <v>211.9218045112782</v>
          </cell>
          <cell r="L35" t="str">
            <v>הפחתת הוצאות נדחות</v>
          </cell>
          <cell r="M35">
            <v>158</v>
          </cell>
          <cell r="O35">
            <v>158</v>
          </cell>
          <cell r="P35" t="str">
            <v>חילוץ</v>
          </cell>
          <cell r="Q35">
            <v>208</v>
          </cell>
          <cell r="S35">
            <v>220.52873700496735</v>
          </cell>
          <cell r="U35" t="str">
            <v>הפחתת הוצאות נדחות</v>
          </cell>
          <cell r="V35">
            <v>306</v>
          </cell>
          <cell r="W35" t="str">
            <v>חילוץ</v>
          </cell>
          <cell r="X35">
            <v>408</v>
          </cell>
          <cell r="Z35">
            <v>432.45054151624555</v>
          </cell>
        </row>
        <row r="36">
          <cell r="A36" t="str">
            <v>אחרות</v>
          </cell>
          <cell r="B36" t="str">
            <v>שונות</v>
          </cell>
          <cell r="C36">
            <v>4</v>
          </cell>
          <cell r="D36">
            <v>1</v>
          </cell>
          <cell r="E36">
            <v>3</v>
          </cell>
          <cell r="F36">
            <v>1.0032644180000001</v>
          </cell>
          <cell r="G36">
            <v>4.0130576720000004</v>
          </cell>
          <cell r="I36">
            <v>4.4294501221774443</v>
          </cell>
          <cell r="L36" t="str">
            <v>שונות</v>
          </cell>
          <cell r="M36">
            <v>47</v>
          </cell>
          <cell r="N36">
            <v>36</v>
          </cell>
          <cell r="O36">
            <v>11</v>
          </cell>
          <cell r="P36">
            <v>1.0235190540000001</v>
          </cell>
          <cell r="Q36">
            <v>48.105395538000003</v>
          </cell>
          <cell r="S36">
            <v>-30.716219411078526</v>
          </cell>
          <cell r="U36" t="str">
            <v>שונות</v>
          </cell>
          <cell r="V36">
            <v>51</v>
          </cell>
          <cell r="W36">
            <v>1.0235190540000001</v>
          </cell>
          <cell r="X36">
            <v>-24.800528245999992</v>
          </cell>
          <cell r="Z36">
            <v>-26.28676928890108</v>
          </cell>
        </row>
        <row r="37">
          <cell r="A37" t="str">
            <v>אחרות</v>
          </cell>
          <cell r="B37" t="str">
            <v>בונוס לעובדים</v>
          </cell>
          <cell r="C37">
            <v>0</v>
          </cell>
          <cell r="E37">
            <v>0</v>
          </cell>
          <cell r="F37">
            <v>1.0032644180000001</v>
          </cell>
          <cell r="G37">
            <v>0</v>
          </cell>
          <cell r="I37">
            <v>0</v>
          </cell>
          <cell r="L37" t="str">
            <v>בונוס לעובדים</v>
          </cell>
          <cell r="M37">
            <v>0</v>
          </cell>
          <cell r="O37">
            <v>0</v>
          </cell>
          <cell r="P37">
            <v>1.0235190540000001</v>
          </cell>
          <cell r="Q37">
            <v>0</v>
          </cell>
          <cell r="S37">
            <v>0</v>
          </cell>
          <cell r="U37" t="str">
            <v>בונוס לעובדים</v>
          </cell>
          <cell r="V37">
            <v>0</v>
          </cell>
          <cell r="W37">
            <v>1.0235190540000001</v>
          </cell>
          <cell r="X37">
            <v>0</v>
          </cell>
          <cell r="Z37">
            <v>0</v>
          </cell>
        </row>
        <row r="38">
          <cell r="A38" t="str">
            <v>אחרות</v>
          </cell>
          <cell r="B38" t="str">
            <v>שחיקת סוציאליות</v>
          </cell>
          <cell r="C38">
            <v>0</v>
          </cell>
          <cell r="F38" t="str">
            <v>חילוץ</v>
          </cell>
          <cell r="G38">
            <v>-30</v>
          </cell>
          <cell r="I38">
            <v>-33.112781954887218</v>
          </cell>
          <cell r="L38" t="str">
            <v>שחיקת סוציאליות</v>
          </cell>
          <cell r="P38" t="str">
            <v>חילוץ</v>
          </cell>
          <cell r="Q38">
            <v>-46</v>
          </cell>
          <cell r="S38">
            <v>-53.801297467495466</v>
          </cell>
          <cell r="U38" t="str">
            <v>שחיקת סוציאליות</v>
          </cell>
          <cell r="V38">
            <v>0</v>
          </cell>
          <cell r="W38" t="str">
            <v>חילוץ</v>
          </cell>
          <cell r="X38">
            <v>-82</v>
          </cell>
          <cell r="Z38">
            <v>-86.914079422382684</v>
          </cell>
        </row>
        <row r="39">
          <cell r="A39" t="str">
            <v>אחרות</v>
          </cell>
          <cell r="B39" t="str">
            <v>עמלת תפעול מטבחים</v>
          </cell>
          <cell r="C39">
            <v>232</v>
          </cell>
          <cell r="E39">
            <v>232</v>
          </cell>
          <cell r="F39">
            <v>1.0032644180000001</v>
          </cell>
          <cell r="G39">
            <v>232.75734497600001</v>
          </cell>
          <cell r="I39">
            <v>256.90810708629175</v>
          </cell>
          <cell r="L39" t="str">
            <v>עמלת תפעול מטבחים</v>
          </cell>
          <cell r="M39">
            <v>192</v>
          </cell>
          <cell r="O39">
            <v>192</v>
          </cell>
          <cell r="P39">
            <v>1.0235190540000001</v>
          </cell>
          <cell r="Q39">
            <v>196.515658368</v>
          </cell>
          <cell r="S39">
            <v>203.07096281936032</v>
          </cell>
          <cell r="U39" t="str">
            <v>עמלת תפעול מטבחים</v>
          </cell>
          <cell r="V39">
            <v>424</v>
          </cell>
          <cell r="W39">
            <v>1.0235190540000001</v>
          </cell>
          <cell r="X39">
            <v>433.97207889600003</v>
          </cell>
          <cell r="Z39">
            <v>459.97906990565207</v>
          </cell>
        </row>
        <row r="40">
          <cell r="C40" t="str">
            <v xml:space="preserve"> </v>
          </cell>
          <cell r="D40" t="str">
            <v xml:space="preserve"> </v>
          </cell>
          <cell r="E40" t="str">
            <v xml:space="preserve">  </v>
          </cell>
          <cell r="I40" t="str">
            <v xml:space="preserve"> </v>
          </cell>
          <cell r="M40" t="str">
            <v xml:space="preserve"> </v>
          </cell>
          <cell r="N40" t="str">
            <v xml:space="preserve"> </v>
          </cell>
          <cell r="O40" t="str">
            <v xml:space="preserve"> </v>
          </cell>
          <cell r="S40" t="str">
            <v xml:space="preserve"> </v>
          </cell>
          <cell r="V40" t="str">
            <v xml:space="preserve"> </v>
          </cell>
          <cell r="Z40" t="str">
            <v xml:space="preserve"> </v>
          </cell>
        </row>
        <row r="41">
          <cell r="B41" t="str">
            <v>סה"כ</v>
          </cell>
          <cell r="C41">
            <v>13032</v>
          </cell>
          <cell r="D41">
            <v>675</v>
          </cell>
          <cell r="E41">
            <v>12357</v>
          </cell>
          <cell r="G41">
            <v>13237.391732006001</v>
          </cell>
          <cell r="I41">
            <v>14610.895535778052</v>
          </cell>
          <cell r="L41" t="str">
            <v>סה"כ</v>
          </cell>
          <cell r="M41">
            <v>13171</v>
          </cell>
          <cell r="N41">
            <v>739</v>
          </cell>
          <cell r="O41">
            <v>12432</v>
          </cell>
          <cell r="Q41">
            <v>13651.568353667997</v>
          </cell>
          <cell r="S41">
            <v>14110.363120195851</v>
          </cell>
          <cell r="U41" t="str">
            <v>סה"כ</v>
          </cell>
          <cell r="V41">
            <v>26203</v>
          </cell>
          <cell r="X41">
            <v>27097.372778286001</v>
          </cell>
          <cell r="Z41">
            <v>28721.258655973903</v>
          </cell>
        </row>
        <row r="42">
          <cell r="C42" t="str">
            <v xml:space="preserve"> </v>
          </cell>
          <cell r="D42" t="str">
            <v xml:space="preserve"> </v>
          </cell>
          <cell r="E42" t="str">
            <v xml:space="preserve"> </v>
          </cell>
          <cell r="M42" t="str">
            <v xml:space="preserve"> </v>
          </cell>
          <cell r="N42" t="str">
            <v xml:space="preserve"> </v>
          </cell>
          <cell r="O42" t="str">
            <v xml:space="preserve"> </v>
          </cell>
          <cell r="Z42" t="str">
            <v xml:space="preserve"> </v>
          </cell>
        </row>
        <row r="43">
          <cell r="C43">
            <v>12067</v>
          </cell>
          <cell r="G43">
            <v>12106.391732006001</v>
          </cell>
          <cell r="I43">
            <v>13362.543656078808</v>
          </cell>
          <cell r="Q43">
            <v>12427.568353667997</v>
          </cell>
          <cell r="S43">
            <v>12819.127996284995</v>
          </cell>
          <cell r="X43">
            <v>24701.372778286001</v>
          </cell>
          <cell r="Z43">
            <v>26181.671652363795</v>
          </cell>
        </row>
        <row r="44">
          <cell r="C44">
            <v>965</v>
          </cell>
          <cell r="G44">
            <v>1131</v>
          </cell>
          <cell r="I44">
            <v>1248.3518796992482</v>
          </cell>
          <cell r="Q44">
            <v>1224</v>
          </cell>
          <cell r="S44">
            <v>1291.2351239108607</v>
          </cell>
          <cell r="X44">
            <v>2396</v>
          </cell>
          <cell r="Z44">
            <v>2539.5870036101087</v>
          </cell>
        </row>
        <row r="45">
          <cell r="C45">
            <v>13032</v>
          </cell>
          <cell r="G45">
            <v>13237.391732006001</v>
          </cell>
          <cell r="I45">
            <v>14610.895535778056</v>
          </cell>
          <cell r="Q45">
            <v>13651.568353667997</v>
          </cell>
          <cell r="S45">
            <v>14110.363120195856</v>
          </cell>
          <cell r="X45">
            <v>27097.372778286001</v>
          </cell>
          <cell r="Z45">
            <v>28721.258655973903</v>
          </cell>
        </row>
        <row r="50">
          <cell r="C50" t="str">
            <v>באלפי ש"ח 3/97</v>
          </cell>
        </row>
        <row r="52">
          <cell r="A52" t="str">
            <v>הוצאות מכירה</v>
          </cell>
        </row>
        <row r="53">
          <cell r="C53" t="str">
            <v>1-3/96</v>
          </cell>
          <cell r="G53" t="str">
            <v>4-6/96</v>
          </cell>
          <cell r="I53" t="str">
            <v>1-6/96</v>
          </cell>
        </row>
        <row r="55">
          <cell r="A55" t="str">
            <v>שכר עבודה ונלוות</v>
          </cell>
          <cell r="C55">
            <v>5269.938282860614</v>
          </cell>
          <cell r="G55">
            <v>5498.3453206382128</v>
          </cell>
          <cell r="I55">
            <v>10768.283603498827</v>
          </cell>
        </row>
        <row r="56">
          <cell r="A56" t="str">
            <v>פרסום</v>
          </cell>
          <cell r="C56">
            <v>658.88070567389479</v>
          </cell>
          <cell r="G56">
            <v>465.03041796350055</v>
          </cell>
          <cell r="I56">
            <v>1123.9111236373953</v>
          </cell>
        </row>
        <row r="57">
          <cell r="A57" t="str">
            <v>שכר דירה ואחזקת מבנה</v>
          </cell>
          <cell r="C57">
            <v>3492.6214213369149</v>
          </cell>
          <cell r="G57">
            <v>3486.259136925019</v>
          </cell>
          <cell r="I57">
            <v>6978.8805582619334</v>
          </cell>
        </row>
        <row r="58">
          <cell r="A58" t="str">
            <v>חובות מסופקים</v>
          </cell>
          <cell r="C58">
            <v>0</v>
          </cell>
          <cell r="G58">
            <v>2.1697125938945856</v>
          </cell>
          <cell r="I58">
            <v>2.1697125938945856</v>
          </cell>
        </row>
        <row r="59">
          <cell r="A59" t="str">
            <v>עמלות</v>
          </cell>
          <cell r="C59">
            <v>1212.5619709460755</v>
          </cell>
          <cell r="G59">
            <v>935.45349700956399</v>
          </cell>
          <cell r="I59">
            <v>2148.0154679556395</v>
          </cell>
        </row>
        <row r="60">
          <cell r="A60" t="str">
            <v>אחרות</v>
          </cell>
          <cell r="C60">
            <v>2695.4284933064177</v>
          </cell>
          <cell r="G60">
            <v>2378.0686136873046</v>
          </cell>
          <cell r="I60">
            <v>5073.4971069937237</v>
          </cell>
        </row>
        <row r="61">
          <cell r="A61" t="str">
            <v>פחת והפחתות</v>
          </cell>
          <cell r="C61">
            <v>1281.4646616541354</v>
          </cell>
          <cell r="G61">
            <v>1345.0364213783562</v>
          </cell>
          <cell r="I61">
            <v>2626.5010830324918</v>
          </cell>
        </row>
        <row r="63">
          <cell r="C63">
            <v>14610.895535778052</v>
          </cell>
          <cell r="G63">
            <v>14110.363120195851</v>
          </cell>
          <cell r="I63">
            <v>28721.258655973903</v>
          </cell>
        </row>
      </sheetData>
      <sheetData sheetId="1" refreshError="1">
        <row r="2">
          <cell r="C2" t="str">
            <v>הום סנטרס</v>
          </cell>
          <cell r="L2" t="str">
            <v>הום סנטרס</v>
          </cell>
          <cell r="S2" t="str">
            <v>הום סנטרס</v>
          </cell>
        </row>
        <row r="4">
          <cell r="C4" t="str">
            <v>הוצאות הנהלה וכלליות</v>
          </cell>
          <cell r="L4" t="str">
            <v>הוצאות הנהלה וכלליות</v>
          </cell>
          <cell r="S4" t="str">
            <v>הוצאות הנהלה וכלליות</v>
          </cell>
        </row>
        <row r="6">
          <cell r="C6" t="str">
            <v>1-3/96</v>
          </cell>
          <cell r="L6" t="str">
            <v>4-6/96</v>
          </cell>
          <cell r="S6" t="str">
            <v>1-6/96</v>
          </cell>
        </row>
        <row r="8">
          <cell r="A8" t="str">
            <v>קבוצה במאזן</v>
          </cell>
          <cell r="C8" t="str">
            <v>סה"כ</v>
          </cell>
          <cell r="D8" t="str">
            <v>מידוד לתקופה</v>
          </cell>
          <cell r="E8" t="str">
            <v>בש"ח 3/96</v>
          </cell>
          <cell r="F8" t="str">
            <v>תיאום ל 3/97</v>
          </cell>
          <cell r="G8" t="str">
            <v>בש"ח 3/97</v>
          </cell>
          <cell r="K8" t="str">
            <v>סה"כ</v>
          </cell>
          <cell r="L8" t="str">
            <v>מידוד לתקופה</v>
          </cell>
          <cell r="M8" t="str">
            <v>בש"ח 3/96</v>
          </cell>
          <cell r="N8" t="str">
            <v>תיאום ל 3/97</v>
          </cell>
          <cell r="O8" t="str">
            <v>בש"ח 3/97</v>
          </cell>
          <cell r="S8" t="str">
            <v>סה"כ</v>
          </cell>
          <cell r="T8" t="str">
            <v>מידוד לתקופה</v>
          </cell>
          <cell r="U8" t="str">
            <v>בש"ח 3/96</v>
          </cell>
          <cell r="V8" t="str">
            <v>תיאום ל 3/97</v>
          </cell>
          <cell r="W8" t="str">
            <v>בש"ח 3/97</v>
          </cell>
        </row>
        <row r="9">
          <cell r="K9" t="str">
            <v>נומינלי</v>
          </cell>
        </row>
        <row r="11">
          <cell r="A11" t="str">
            <v>שכ"ע</v>
          </cell>
          <cell r="B11" t="str">
            <v>משכורות ונלוות</v>
          </cell>
          <cell r="C11">
            <v>1230</v>
          </cell>
          <cell r="D11">
            <v>1.0035476720000001</v>
          </cell>
          <cell r="E11">
            <v>1234.36363656</v>
          </cell>
          <cell r="F11">
            <v>1.1037593984962406</v>
          </cell>
          <cell r="G11">
            <v>1362.4404650150977</v>
          </cell>
          <cell r="J11" t="str">
            <v>משכורות ונלוות</v>
          </cell>
          <cell r="K11">
            <v>1030</v>
          </cell>
          <cell r="O11">
            <v>1084.8649552324118</v>
          </cell>
          <cell r="R11" t="str">
            <v>משכורות ונלוות</v>
          </cell>
          <cell r="S11">
            <v>2260</v>
          </cell>
          <cell r="T11">
            <v>1.0216530850000001</v>
          </cell>
          <cell r="U11">
            <v>2308.9359721000001</v>
          </cell>
          <cell r="V11">
            <v>1.0599277978339352</v>
          </cell>
          <cell r="W11">
            <v>2447.3054202475096</v>
          </cell>
        </row>
        <row r="12">
          <cell r="A12" t="str">
            <v>אחרות</v>
          </cell>
          <cell r="B12" t="str">
            <v>דואר וטלפון</v>
          </cell>
          <cell r="C12">
            <v>50</v>
          </cell>
          <cell r="D12">
            <v>1.0035476720000001</v>
          </cell>
          <cell r="E12">
            <v>50.177383600000006</v>
          </cell>
          <cell r="G12">
            <v>55.383758740451135</v>
          </cell>
          <cell r="J12" t="str">
            <v>דואר וטלפון</v>
          </cell>
          <cell r="K12">
            <v>86</v>
          </cell>
          <cell r="O12">
            <v>91.887717876213173</v>
          </cell>
          <cell r="R12" t="str">
            <v>דואר וטלפון</v>
          </cell>
          <cell r="S12">
            <v>136</v>
          </cell>
          <cell r="T12">
            <v>1.0216530850000001</v>
          </cell>
          <cell r="U12">
            <v>138.94481956000001</v>
          </cell>
          <cell r="W12">
            <v>147.2714766166643</v>
          </cell>
        </row>
        <row r="13">
          <cell r="A13" t="str">
            <v>אחרות</v>
          </cell>
          <cell r="B13" t="str">
            <v>צרכי משרד והדפסות</v>
          </cell>
          <cell r="C13">
            <v>39</v>
          </cell>
          <cell r="D13">
            <v>1.0035476720000001</v>
          </cell>
          <cell r="E13">
            <v>39.138359208000004</v>
          </cell>
          <cell r="G13">
            <v>43.199331817551887</v>
          </cell>
          <cell r="J13" t="str">
            <v>צרכי משרד והדפסות</v>
          </cell>
          <cell r="K13">
            <v>21</v>
          </cell>
          <cell r="O13">
            <v>21.773378454505895</v>
          </cell>
          <cell r="R13" t="str">
            <v>צרכי משרד והדפסות</v>
          </cell>
          <cell r="S13">
            <v>60</v>
          </cell>
          <cell r="T13">
            <v>1.0216530850000001</v>
          </cell>
          <cell r="U13">
            <v>61.299185100000003</v>
          </cell>
          <cell r="W13">
            <v>64.972710272057782</v>
          </cell>
        </row>
        <row r="14">
          <cell r="A14" t="str">
            <v>אחרות</v>
          </cell>
          <cell r="B14" t="str">
            <v>בטוח ואחזקה</v>
          </cell>
          <cell r="C14">
            <v>12</v>
          </cell>
          <cell r="D14">
            <v>1.0035476720000001</v>
          </cell>
          <cell r="E14">
            <v>12.042572064000002</v>
          </cell>
          <cell r="G14">
            <v>13.292102097708273</v>
          </cell>
          <cell r="J14" t="str">
            <v>בטוח ואחזקה</v>
          </cell>
          <cell r="K14">
            <v>101</v>
          </cell>
          <cell r="O14">
            <v>109.07316891466721</v>
          </cell>
          <cell r="R14" t="str">
            <v>בטוח ואחזקה</v>
          </cell>
          <cell r="S14">
            <v>113</v>
          </cell>
          <cell r="T14">
            <v>1.0216530850000001</v>
          </cell>
          <cell r="U14">
            <v>115.44679860500001</v>
          </cell>
          <cell r="W14">
            <v>122.36527101237549</v>
          </cell>
        </row>
        <row r="15">
          <cell r="A15" t="str">
            <v>אחרות</v>
          </cell>
          <cell r="B15" t="str">
            <v>אחזקה והשכרת רכב</v>
          </cell>
          <cell r="C15">
            <v>95</v>
          </cell>
          <cell r="D15">
            <v>1.0035476720000001</v>
          </cell>
          <cell r="E15">
            <v>95.337028840000002</v>
          </cell>
          <cell r="G15">
            <v>105.22914160685714</v>
          </cell>
          <cell r="J15" t="str">
            <v>אחזקה והשכרת רכב</v>
          </cell>
          <cell r="K15">
            <v>26</v>
          </cell>
          <cell r="O15">
            <v>25.799157441792701</v>
          </cell>
          <cell r="R15" t="str">
            <v>אחזקה והשכרת רכב</v>
          </cell>
          <cell r="S15">
            <v>121</v>
          </cell>
          <cell r="T15">
            <v>1.0216530850000001</v>
          </cell>
          <cell r="U15">
            <v>123.620023285</v>
          </cell>
          <cell r="W15">
            <v>131.02829904864984</v>
          </cell>
        </row>
        <row r="16">
          <cell r="A16" t="str">
            <v>אחרות</v>
          </cell>
          <cell r="B16" t="str">
            <v>ארועים, כבודים ומתנות</v>
          </cell>
          <cell r="C16">
            <v>141</v>
          </cell>
          <cell r="D16">
            <v>1.0035476720000001</v>
          </cell>
          <cell r="E16">
            <v>141.50022175200002</v>
          </cell>
          <cell r="G16">
            <v>156.18219964807219</v>
          </cell>
          <cell r="J16" t="str">
            <v>ארועים, כבודים ומתנות</v>
          </cell>
          <cell r="K16">
            <v>30</v>
          </cell>
          <cell r="O16">
            <v>28.990024627292485</v>
          </cell>
          <cell r="R16" t="str">
            <v>ארועים, כבודים ומתנות</v>
          </cell>
          <cell r="S16">
            <v>171</v>
          </cell>
          <cell r="T16">
            <v>1.0216530850000001</v>
          </cell>
          <cell r="U16">
            <v>174.70267753500002</v>
          </cell>
          <cell r="W16">
            <v>185.17222427536467</v>
          </cell>
        </row>
        <row r="17">
          <cell r="A17" t="str">
            <v>אחרות</v>
          </cell>
          <cell r="B17" t="str">
            <v>ביקורת ומבקר פנים</v>
          </cell>
          <cell r="C17">
            <v>28</v>
          </cell>
          <cell r="D17">
            <v>1.0035476720000001</v>
          </cell>
          <cell r="E17">
            <v>28.099334816000002</v>
          </cell>
          <cell r="G17">
            <v>31.014904894652634</v>
          </cell>
          <cell r="J17" t="str">
            <v>ביקורת ומבקר פנים</v>
          </cell>
          <cell r="K17">
            <v>40</v>
          </cell>
          <cell r="O17">
            <v>42.62083341367952</v>
          </cell>
          <cell r="R17" t="str">
            <v>ביקורת ומבקר פנים</v>
          </cell>
          <cell r="S17">
            <v>68</v>
          </cell>
          <cell r="T17">
            <v>1.0216530850000001</v>
          </cell>
          <cell r="U17">
            <v>69.472409780000007</v>
          </cell>
          <cell r="W17">
            <v>73.635738308332151</v>
          </cell>
        </row>
        <row r="18">
          <cell r="A18" t="str">
            <v>אחרות</v>
          </cell>
          <cell r="B18" t="str">
            <v>משפטיות</v>
          </cell>
          <cell r="C18">
            <v>175</v>
          </cell>
          <cell r="D18">
            <v>1.0035476720000001</v>
          </cell>
          <cell r="E18">
            <v>175.6208426</v>
          </cell>
          <cell r="G18">
            <v>193.84315559157895</v>
          </cell>
          <cell r="J18" t="str">
            <v>משפטיות</v>
          </cell>
          <cell r="K18">
            <v>266</v>
          </cell>
          <cell r="O18">
            <v>283.7062649080458</v>
          </cell>
          <cell r="R18" t="str">
            <v>משפטיות</v>
          </cell>
          <cell r="S18">
            <v>441</v>
          </cell>
          <cell r="T18">
            <v>1.0216530850000001</v>
          </cell>
          <cell r="U18">
            <v>450.54901048500005</v>
          </cell>
          <cell r="W18">
            <v>477.54942049962472</v>
          </cell>
        </row>
        <row r="19">
          <cell r="A19" t="str">
            <v>אחרות</v>
          </cell>
          <cell r="B19" t="str">
            <v>הדרכה והשתלמויות</v>
          </cell>
          <cell r="C19">
            <v>43</v>
          </cell>
          <cell r="D19">
            <v>1.0035476720000001</v>
          </cell>
          <cell r="E19">
            <v>43.152549896000004</v>
          </cell>
          <cell r="G19">
            <v>47.630032516787971</v>
          </cell>
          <cell r="J19" t="str">
            <v>הדרכה והשתלמויות</v>
          </cell>
          <cell r="K19">
            <v>58</v>
          </cell>
          <cell r="O19">
            <v>61.740696441175949</v>
          </cell>
          <cell r="R19" t="str">
            <v>הדרכה והשתלמויות</v>
          </cell>
          <cell r="S19">
            <v>101</v>
          </cell>
          <cell r="T19">
            <v>1.0216530850000001</v>
          </cell>
          <cell r="U19">
            <v>103.18696158500001</v>
          </cell>
          <cell r="W19">
            <v>109.37072895796392</v>
          </cell>
        </row>
        <row r="20">
          <cell r="A20" t="str">
            <v>אחרות</v>
          </cell>
          <cell r="B20" t="str">
            <v>שרותים מקצועיים</v>
          </cell>
          <cell r="C20">
            <v>148</v>
          </cell>
          <cell r="D20">
            <v>1.0035476720000001</v>
          </cell>
          <cell r="E20">
            <v>148.52505545600002</v>
          </cell>
          <cell r="G20">
            <v>163.93592587173535</v>
          </cell>
          <cell r="J20" t="str">
            <v>שרותים מקצועיים</v>
          </cell>
          <cell r="K20">
            <v>92</v>
          </cell>
          <cell r="O20">
            <v>95.954915216495777</v>
          </cell>
          <cell r="R20" t="str">
            <v>שרותים מקצועיים</v>
          </cell>
          <cell r="S20">
            <v>240</v>
          </cell>
          <cell r="T20">
            <v>1.0216530850000001</v>
          </cell>
          <cell r="U20">
            <v>245.19674040000001</v>
          </cell>
          <cell r="W20">
            <v>259.89084108823113</v>
          </cell>
        </row>
        <row r="21">
          <cell r="A21" t="str">
            <v>אחרות</v>
          </cell>
          <cell r="B21" t="str">
            <v>סקרים ומחקרי שוק</v>
          </cell>
          <cell r="C21">
            <v>130</v>
          </cell>
          <cell r="D21">
            <v>1.0035476720000001</v>
          </cell>
          <cell r="E21">
            <v>130.46119736</v>
          </cell>
          <cell r="G21">
            <v>143.99777272517292</v>
          </cell>
          <cell r="J21" t="str">
            <v>סקרים ומחקרי שוק</v>
          </cell>
          <cell r="K21">
            <v>38</v>
          </cell>
          <cell r="O21">
            <v>37.925816036588856</v>
          </cell>
          <cell r="R21" t="str">
            <v>סקרים ומחקרי שוק</v>
          </cell>
          <cell r="S21">
            <v>168</v>
          </cell>
          <cell r="T21">
            <v>1.0216530850000001</v>
          </cell>
          <cell r="U21">
            <v>171.63771828</v>
          </cell>
          <cell r="W21">
            <v>181.92358876176178</v>
          </cell>
        </row>
        <row r="22">
          <cell r="A22" t="str">
            <v>אחרות</v>
          </cell>
          <cell r="B22" t="str">
            <v>נסיעות לחו"ל</v>
          </cell>
          <cell r="C22">
            <v>60</v>
          </cell>
          <cell r="D22">
            <v>1.0035476720000001</v>
          </cell>
          <cell r="E22">
            <v>60.212860320000004</v>
          </cell>
          <cell r="G22">
            <v>66.46051048854136</v>
          </cell>
          <cell r="J22" t="str">
            <v>נסיעות לחו"ל</v>
          </cell>
          <cell r="K22">
            <v>101</v>
          </cell>
          <cell r="O22">
            <v>107.88292874148036</v>
          </cell>
          <cell r="R22" t="str">
            <v>נסיעות לחו"ל</v>
          </cell>
          <cell r="S22">
            <v>161</v>
          </cell>
          <cell r="T22">
            <v>1.0216530850000001</v>
          </cell>
          <cell r="U22">
            <v>164.48614668500002</v>
          </cell>
          <cell r="W22">
            <v>174.34343923002172</v>
          </cell>
        </row>
        <row r="23">
          <cell r="A23" t="str">
            <v>פחת</v>
          </cell>
          <cell r="B23" t="str">
            <v>פחת רכוש קבוע</v>
          </cell>
          <cell r="C23">
            <v>106</v>
          </cell>
          <cell r="D23" t="str">
            <v>חילוץ</v>
          </cell>
          <cell r="E23">
            <v>124</v>
          </cell>
          <cell r="G23">
            <v>136.86616541353385</v>
          </cell>
          <cell r="J23" t="str">
            <v>פחת רכוש קבוע</v>
          </cell>
          <cell r="K23">
            <v>119</v>
          </cell>
          <cell r="O23">
            <v>153.55405119296438</v>
          </cell>
          <cell r="R23" t="str">
            <v>פחת רכוש קבוע</v>
          </cell>
          <cell r="S23">
            <v>225</v>
          </cell>
          <cell r="T23" t="str">
            <v>חילוץ</v>
          </cell>
          <cell r="U23">
            <v>274</v>
          </cell>
          <cell r="W23">
            <v>290.42021660649823</v>
          </cell>
        </row>
        <row r="24">
          <cell r="A24" t="str">
            <v>אחרות</v>
          </cell>
          <cell r="B24" t="str">
            <v>אחזקת מחשב וציוד נילווה</v>
          </cell>
          <cell r="C24">
            <v>30</v>
          </cell>
          <cell r="D24">
            <v>1.0035476720000001</v>
          </cell>
          <cell r="E24">
            <v>30.106430160000002</v>
          </cell>
          <cell r="G24">
            <v>33.23025524427068</v>
          </cell>
          <cell r="J24" t="str">
            <v>אחזקת מחשב וציוד נילווה</v>
          </cell>
          <cell r="K24">
            <v>40</v>
          </cell>
          <cell r="O24">
            <v>42.571240073130056</v>
          </cell>
          <cell r="R24" t="str">
            <v>אחזקת מחשב וציוד נילווה</v>
          </cell>
          <cell r="S24">
            <v>70</v>
          </cell>
          <cell r="T24">
            <v>1.0216530850000001</v>
          </cell>
          <cell r="U24">
            <v>71.515715950000001</v>
          </cell>
          <cell r="W24">
            <v>75.801495317400736</v>
          </cell>
        </row>
        <row r="25">
          <cell r="A25" t="str">
            <v>אחרות</v>
          </cell>
          <cell r="B25" t="str">
            <v>אגרות, דמי חבר וספרות</v>
          </cell>
          <cell r="C25">
            <v>30</v>
          </cell>
          <cell r="D25">
            <v>1.0035476720000001</v>
          </cell>
          <cell r="E25">
            <v>30.106430160000002</v>
          </cell>
          <cell r="G25">
            <v>33.23025524427068</v>
          </cell>
          <cell r="J25" t="str">
            <v>אגרות, דמי חבר וספרות</v>
          </cell>
          <cell r="K25">
            <v>5</v>
          </cell>
          <cell r="O25">
            <v>4.6704924144296882</v>
          </cell>
          <cell r="R25" t="str">
            <v>אגרות, דמי חבר וספרות</v>
          </cell>
          <cell r="S25">
            <v>35</v>
          </cell>
          <cell r="T25">
            <v>1.0216530850000001</v>
          </cell>
          <cell r="U25">
            <v>35.757857975</v>
          </cell>
          <cell r="W25">
            <v>37.900747658700368</v>
          </cell>
        </row>
        <row r="26">
          <cell r="A26" t="str">
            <v>אחרות</v>
          </cell>
          <cell r="B26" t="str">
            <v>שונות</v>
          </cell>
          <cell r="C26">
            <v>4</v>
          </cell>
          <cell r="D26">
            <v>1.0035476720000001</v>
          </cell>
          <cell r="E26">
            <v>4.0141906880000002</v>
          </cell>
          <cell r="G26">
            <v>4.4307006992360902</v>
          </cell>
          <cell r="J26" t="str">
            <v>שונות</v>
          </cell>
          <cell r="K26">
            <v>7</v>
          </cell>
          <cell r="O26">
            <v>7.4809628506411689</v>
          </cell>
          <cell r="R26" t="str">
            <v>שונות</v>
          </cell>
          <cell r="S26">
            <v>11</v>
          </cell>
          <cell r="T26">
            <v>1.0216530850000001</v>
          </cell>
          <cell r="U26">
            <v>11.238183935</v>
          </cell>
          <cell r="W26">
            <v>11.911663549877259</v>
          </cell>
        </row>
        <row r="27">
          <cell r="A27" t="str">
            <v>אחרות</v>
          </cell>
          <cell r="B27" t="str">
            <v>קדום מכירות ושיווק</v>
          </cell>
          <cell r="D27">
            <v>1.0035476720000001</v>
          </cell>
          <cell r="E27">
            <v>0</v>
          </cell>
          <cell r="G27">
            <v>0</v>
          </cell>
          <cell r="J27" t="str">
            <v>קדום מכירות ושיווק</v>
          </cell>
          <cell r="K27">
            <v>0</v>
          </cell>
          <cell r="O27">
            <v>0</v>
          </cell>
          <cell r="R27" t="str">
            <v>קדום מכירות ושיווק</v>
          </cell>
          <cell r="S27">
            <v>0</v>
          </cell>
          <cell r="T27">
            <v>1.0216530850000001</v>
          </cell>
          <cell r="U27">
            <v>0</v>
          </cell>
          <cell r="W27">
            <v>0</v>
          </cell>
        </row>
        <row r="28">
          <cell r="A28" t="str">
            <v>אחרות</v>
          </cell>
          <cell r="B28" t="str">
            <v>נסיעות ושליחויות</v>
          </cell>
          <cell r="C28">
            <v>11</v>
          </cell>
          <cell r="D28">
            <v>1.0035476720000001</v>
          </cell>
          <cell r="E28">
            <v>11.039024392</v>
          </cell>
          <cell r="G28">
            <v>12.184426922899249</v>
          </cell>
          <cell r="J28" t="str">
            <v>נסיעות ושליחויות</v>
          </cell>
          <cell r="K28">
            <v>11</v>
          </cell>
          <cell r="O28">
            <v>11.63890017685527</v>
          </cell>
          <cell r="R28" t="str">
            <v>נסיעות ושליחויות</v>
          </cell>
          <cell r="S28">
            <v>22</v>
          </cell>
          <cell r="T28">
            <v>1.0216530850000001</v>
          </cell>
          <cell r="U28">
            <v>22.476367870000001</v>
          </cell>
          <cell r="W28">
            <v>23.823327099754518</v>
          </cell>
        </row>
        <row r="29">
          <cell r="A29" t="str">
            <v>אחרות</v>
          </cell>
          <cell r="B29" t="str">
            <v>פרסום ומודעות</v>
          </cell>
          <cell r="C29">
            <v>66</v>
          </cell>
          <cell r="D29">
            <v>1.0035476720000001</v>
          </cell>
          <cell r="E29">
            <v>66.23414635200001</v>
          </cell>
          <cell r="G29">
            <v>73.106561537395507</v>
          </cell>
          <cell r="J29" t="str">
            <v>פרסום ומודעות</v>
          </cell>
          <cell r="K29">
            <v>67</v>
          </cell>
          <cell r="O29">
            <v>70.916279565665903</v>
          </cell>
          <cell r="R29" t="str">
            <v>פרסום ומודעות</v>
          </cell>
          <cell r="S29">
            <v>133</v>
          </cell>
          <cell r="T29">
            <v>1.0216530850000001</v>
          </cell>
          <cell r="U29">
            <v>135.87986030500002</v>
          </cell>
          <cell r="W29">
            <v>144.02284110306141</v>
          </cell>
        </row>
        <row r="30">
          <cell r="A30" t="str">
            <v>אחרות</v>
          </cell>
          <cell r="B30" t="str">
            <v>קנסות</v>
          </cell>
          <cell r="C30">
            <v>-2</v>
          </cell>
          <cell r="D30">
            <v>1.0035476720000001</v>
          </cell>
          <cell r="E30">
            <v>-2.0070953440000001</v>
          </cell>
          <cell r="G30">
            <v>-2.2153503496180451</v>
          </cell>
          <cell r="J30" t="str">
            <v>קנסות</v>
          </cell>
          <cell r="K30">
            <v>0</v>
          </cell>
          <cell r="O30">
            <v>4.9593340549452414E-2</v>
          </cell>
          <cell r="R30" t="str">
            <v>קנסות</v>
          </cell>
          <cell r="S30">
            <v>-2</v>
          </cell>
          <cell r="T30">
            <v>1.0216530850000001</v>
          </cell>
          <cell r="U30">
            <v>-2.0433061700000001</v>
          </cell>
          <cell r="W30">
            <v>-2.1657570090685927</v>
          </cell>
        </row>
        <row r="31">
          <cell r="A31" t="str">
            <v>אחרות</v>
          </cell>
          <cell r="B31" t="str">
            <v>תרומות</v>
          </cell>
          <cell r="C31">
            <v>0</v>
          </cell>
          <cell r="D31">
            <v>1.0035476720000001</v>
          </cell>
          <cell r="E31">
            <v>0</v>
          </cell>
          <cell r="G31">
            <v>0</v>
          </cell>
          <cell r="J31" t="str">
            <v>תרומות</v>
          </cell>
          <cell r="K31">
            <v>0</v>
          </cell>
          <cell r="O31">
            <v>0</v>
          </cell>
          <cell r="R31" t="str">
            <v>תרומות</v>
          </cell>
          <cell r="S31">
            <v>0</v>
          </cell>
          <cell r="T31">
            <v>1.0216530850000001</v>
          </cell>
          <cell r="U31">
            <v>0</v>
          </cell>
          <cell r="W31">
            <v>0</v>
          </cell>
        </row>
        <row r="32">
          <cell r="A32" t="str">
            <v>אחרות</v>
          </cell>
          <cell r="B32" t="str">
            <v>בטולי יתרות</v>
          </cell>
          <cell r="C32">
            <v>14</v>
          </cell>
          <cell r="D32">
            <v>1.0035476720000001</v>
          </cell>
          <cell r="E32">
            <v>14.049667408000001</v>
          </cell>
          <cell r="G32">
            <v>15.507452447326317</v>
          </cell>
          <cell r="J32" t="str">
            <v>בטולי יתרות</v>
          </cell>
          <cell r="K32">
            <v>26</v>
          </cell>
          <cell r="O32">
            <v>27.807687734045537</v>
          </cell>
          <cell r="R32" t="str">
            <v>בטולי יתרות</v>
          </cell>
          <cell r="S32">
            <v>40</v>
          </cell>
          <cell r="T32">
            <v>1.0216530850000001</v>
          </cell>
          <cell r="U32">
            <v>40.866123400000006</v>
          </cell>
          <cell r="W32">
            <v>43.315140181371852</v>
          </cell>
        </row>
        <row r="33">
          <cell r="A33" t="str">
            <v>אחרות</v>
          </cell>
          <cell r="B33" t="str">
            <v>שחיקת סוציאליות</v>
          </cell>
          <cell r="C33">
            <v>0</v>
          </cell>
          <cell r="D33" t="str">
            <v>חילוץ</v>
          </cell>
          <cell r="E33">
            <v>-11</v>
          </cell>
          <cell r="G33">
            <v>-12.141353383458647</v>
          </cell>
          <cell r="J33" t="str">
            <v>שחיקת סוציאליות</v>
          </cell>
          <cell r="K33">
            <v>0</v>
          </cell>
          <cell r="O33">
            <v>-19.656480551559408</v>
          </cell>
          <cell r="R33" t="str">
            <v>שחיקת סוציאליות</v>
          </cell>
          <cell r="S33">
            <v>0</v>
          </cell>
          <cell r="T33" t="str">
            <v>חילוץ</v>
          </cell>
          <cell r="U33">
            <v>-30</v>
          </cell>
          <cell r="W33">
            <v>-31.797833935018055</v>
          </cell>
        </row>
        <row r="34">
          <cell r="A34" t="str">
            <v>אחרות</v>
          </cell>
          <cell r="B34" t="str">
            <v>אחרות</v>
          </cell>
          <cell r="C34">
            <v>0</v>
          </cell>
          <cell r="D34">
            <v>1.0035476720000001</v>
          </cell>
          <cell r="E34">
            <v>0</v>
          </cell>
          <cell r="G34">
            <v>0</v>
          </cell>
          <cell r="J34" t="str">
            <v>אחרות</v>
          </cell>
          <cell r="K34">
            <v>80</v>
          </cell>
          <cell r="O34">
            <v>104.64905292592061</v>
          </cell>
          <cell r="R34" t="str">
            <v>אחרות</v>
          </cell>
          <cell r="S34">
            <v>80</v>
          </cell>
          <cell r="T34">
            <v>1.0216530850000001</v>
          </cell>
          <cell r="U34">
            <v>98.732246800000013</v>
          </cell>
          <cell r="W34">
            <v>104.64905292592061</v>
          </cell>
        </row>
        <row r="35">
          <cell r="C35" t="str">
            <v xml:space="preserve"> </v>
          </cell>
          <cell r="K35" t="str">
            <v xml:space="preserve"> </v>
          </cell>
          <cell r="O35" t="str">
            <v xml:space="preserve"> </v>
          </cell>
          <cell r="S35" t="str">
            <v xml:space="preserve"> </v>
          </cell>
          <cell r="W35" t="str">
            <v xml:space="preserve"> </v>
          </cell>
        </row>
        <row r="36">
          <cell r="B36" t="str">
            <v>סה"כ</v>
          </cell>
          <cell r="C36">
            <v>2410</v>
          </cell>
          <cell r="E36">
            <v>2425.1738362880001</v>
          </cell>
          <cell r="G36">
            <v>2676.8084147900631</v>
          </cell>
          <cell r="J36" t="str">
            <v>סה"כ</v>
          </cell>
          <cell r="K36">
            <v>2244</v>
          </cell>
          <cell r="O36">
            <v>2395.9016370269933</v>
          </cell>
          <cell r="R36" t="str">
            <v>סה"כ</v>
          </cell>
          <cell r="S36">
            <v>4654</v>
          </cell>
          <cell r="U36">
            <v>4785.9015134650017</v>
          </cell>
          <cell r="W36">
            <v>5072.7100518170564</v>
          </cell>
        </row>
        <row r="37">
          <cell r="C37" t="str">
            <v xml:space="preserve"> </v>
          </cell>
          <cell r="K37" t="str">
            <v xml:space="preserve"> </v>
          </cell>
        </row>
        <row r="47">
          <cell r="A47" t="str">
            <v>הוצאות הנהלה וכלליות</v>
          </cell>
          <cell r="C47" t="str">
            <v>-ריכוז</v>
          </cell>
        </row>
        <row r="48">
          <cell r="A48" t="str">
            <v>באלפי ש"ח 3/97</v>
          </cell>
        </row>
        <row r="49">
          <cell r="C49" t="str">
            <v>1-3/96</v>
          </cell>
          <cell r="E49" t="str">
            <v>4-6/96</v>
          </cell>
          <cell r="G49" t="str">
            <v>1-6/96</v>
          </cell>
        </row>
        <row r="51">
          <cell r="A51" t="str">
            <v>שכר עבודה ונלוות</v>
          </cell>
          <cell r="C51">
            <v>1362.4404650150977</v>
          </cell>
          <cell r="E51">
            <v>1084.8649552324118</v>
          </cell>
          <cell r="G51">
            <v>2447.3054202475096</v>
          </cell>
        </row>
        <row r="52">
          <cell r="A52" t="str">
            <v>אחרות</v>
          </cell>
          <cell r="C52">
            <v>1177.5017843614314</v>
          </cell>
          <cell r="E52">
            <v>1157.4826306016171</v>
          </cell>
          <cell r="G52">
            <v>2334.9844149630485</v>
          </cell>
        </row>
        <row r="53">
          <cell r="A53" t="str">
            <v xml:space="preserve">פחת </v>
          </cell>
          <cell r="C53">
            <v>136.86616541353385</v>
          </cell>
          <cell r="E53">
            <v>153.55405119296438</v>
          </cell>
          <cell r="G53">
            <v>290.42021660649823</v>
          </cell>
        </row>
        <row r="55">
          <cell r="C55">
            <v>2676.8084147900631</v>
          </cell>
          <cell r="E55">
            <v>2395.9016370269933</v>
          </cell>
          <cell r="G55">
            <v>5072.7100518170564</v>
          </cell>
        </row>
      </sheetData>
      <sheetData sheetId="2" refreshError="1"/>
      <sheetData sheetId="3" refreshError="1"/>
      <sheetData sheetId="4" refreshError="1"/>
      <sheetData sheetId="5" refreshError="1"/>
      <sheetData sheetId="6">
        <row r="2">
          <cell r="C2" t="str">
            <v>הום סנטרס</v>
          </cell>
        </row>
      </sheetData>
      <sheetData sheetId="7"/>
      <sheetData sheetId="8">
        <row r="2">
          <cell r="C2" t="str">
            <v>??? ?????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דוחות"/>
      <sheetName val="מאזן בוחן"/>
      <sheetName val="הון מניות"/>
      <sheetName val="רכוש קבוע"/>
      <sheetName val="סקירת כרטיסים"/>
      <sheetName val="חישובים"/>
      <sheetName val="חודש קודם AVB"/>
      <sheetName val="Previous actual+forcast"/>
      <sheetName val="AVB"/>
      <sheetName val="Budget"/>
      <sheetName val="העמסות"/>
      <sheetName val="תזרים מזומנים חודשי"/>
      <sheetName val="תזרים חברה"/>
      <sheetName val="מודול מעבר והדפסות"/>
      <sheetName val="דו&quot;ח התאמה (2)"/>
      <sheetName val="עודפות"/>
      <sheetName val="נתונים לשינוי"/>
      <sheetName val="FINAL REPORTS"/>
      <sheetName val="כרטיסים שלא שולבו"/>
      <sheetName val="מודול1"/>
    </sheetNames>
    <sheetDataSet>
      <sheetData sheetId="0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קודות נוספות קדנט בע&quot;מ"/>
      <sheetName val="הרכבה+תזרים - מאוחד"/>
      <sheetName val="הרכבה - קדנט בע&quot;מ"/>
    </sheetNames>
    <sheetDataSet>
      <sheetData sheetId="0">
        <row r="4">
          <cell r="W4" t="str">
            <v>סופי</v>
          </cell>
        </row>
        <row r="5">
          <cell r="W5">
            <v>7848837.4000000004</v>
          </cell>
        </row>
        <row r="6">
          <cell r="W6">
            <v>-12925.43</v>
          </cell>
        </row>
        <row r="7">
          <cell r="W7">
            <v>-5322</v>
          </cell>
        </row>
        <row r="8">
          <cell r="W8">
            <v>360</v>
          </cell>
        </row>
        <row r="9">
          <cell r="W9">
            <v>-16651.07</v>
          </cell>
        </row>
        <row r="10">
          <cell r="W10">
            <v>39718</v>
          </cell>
        </row>
        <row r="11">
          <cell r="W11">
            <v>11934</v>
          </cell>
        </row>
        <row r="12">
          <cell r="W12">
            <v>-19571</v>
          </cell>
        </row>
        <row r="13">
          <cell r="W13">
            <v>1731.6</v>
          </cell>
        </row>
        <row r="14">
          <cell r="W14">
            <v>-8264.83</v>
          </cell>
        </row>
        <row r="15">
          <cell r="W15">
            <v>5442</v>
          </cell>
        </row>
        <row r="16">
          <cell r="W16">
            <v>-8326.39</v>
          </cell>
        </row>
        <row r="17">
          <cell r="W17">
            <v>168.4</v>
          </cell>
        </row>
        <row r="18">
          <cell r="W18">
            <v>-8238</v>
          </cell>
        </row>
        <row r="19">
          <cell r="W19">
            <v>99</v>
          </cell>
        </row>
        <row r="20">
          <cell r="W20">
            <v>330</v>
          </cell>
        </row>
        <row r="21">
          <cell r="W21">
            <v>-7491.5</v>
          </cell>
        </row>
        <row r="22">
          <cell r="W22">
            <v>-8378.73</v>
          </cell>
        </row>
        <row r="23">
          <cell r="W23">
            <v>-26556.97</v>
          </cell>
        </row>
        <row r="24">
          <cell r="W24">
            <v>-10266.61</v>
          </cell>
        </row>
        <row r="25">
          <cell r="W25">
            <v>-672.83</v>
          </cell>
        </row>
        <row r="26">
          <cell r="W26">
            <v>-664</v>
          </cell>
        </row>
        <row r="27">
          <cell r="W27">
            <v>-6367.52</v>
          </cell>
        </row>
        <row r="28">
          <cell r="W28">
            <v>0.42000000000007276</v>
          </cell>
        </row>
        <row r="29">
          <cell r="W29">
            <v>0</v>
          </cell>
        </row>
        <row r="30">
          <cell r="W30">
            <v>6444535.2999999998</v>
          </cell>
        </row>
        <row r="31">
          <cell r="W31">
            <v>-716353.15</v>
          </cell>
        </row>
        <row r="32">
          <cell r="W32">
            <v>-44606</v>
          </cell>
        </row>
        <row r="33">
          <cell r="W33">
            <v>-32598</v>
          </cell>
        </row>
        <row r="34">
          <cell r="W34">
            <v>41130</v>
          </cell>
        </row>
        <row r="35">
          <cell r="W35">
            <v>8928.2000000000007</v>
          </cell>
        </row>
        <row r="36">
          <cell r="W36">
            <v>715.6</v>
          </cell>
        </row>
        <row r="37">
          <cell r="W37">
            <v>-61063</v>
          </cell>
        </row>
        <row r="38">
          <cell r="W38">
            <v>512261.3</v>
          </cell>
        </row>
        <row r="39">
          <cell r="W39">
            <v>-62503</v>
          </cell>
        </row>
        <row r="40">
          <cell r="W40">
            <v>367731.3</v>
          </cell>
        </row>
        <row r="41">
          <cell r="W41">
            <v>-226077</v>
          </cell>
        </row>
        <row r="42">
          <cell r="W42">
            <v>416628.6</v>
          </cell>
        </row>
        <row r="43">
          <cell r="W43">
            <v>0</v>
          </cell>
        </row>
        <row r="44">
          <cell r="W44">
            <v>0</v>
          </cell>
        </row>
        <row r="45">
          <cell r="W45">
            <v>1055.4000000000001</v>
          </cell>
        </row>
        <row r="46">
          <cell r="W46">
            <v>0</v>
          </cell>
        </row>
        <row r="47">
          <cell r="W47">
            <v>-1592</v>
          </cell>
        </row>
        <row r="48">
          <cell r="W48">
            <v>-7372.95</v>
          </cell>
        </row>
        <row r="49">
          <cell r="W49">
            <v>-2686.57</v>
          </cell>
        </row>
        <row r="50">
          <cell r="W50">
            <v>-1698.84</v>
          </cell>
        </row>
        <row r="51">
          <cell r="W51">
            <v>-31827774.210000001</v>
          </cell>
        </row>
        <row r="52">
          <cell r="W52">
            <v>269976</v>
          </cell>
        </row>
        <row r="53">
          <cell r="W53">
            <v>219418.2</v>
          </cell>
        </row>
        <row r="54">
          <cell r="W54">
            <v>-6162</v>
          </cell>
        </row>
        <row r="55">
          <cell r="W55">
            <v>275127.5</v>
          </cell>
        </row>
        <row r="56">
          <cell r="W56">
            <v>6870910.2000000002</v>
          </cell>
        </row>
        <row r="57">
          <cell r="W57">
            <v>29683.1</v>
          </cell>
        </row>
        <row r="58">
          <cell r="W58">
            <v>-72827.289999999994</v>
          </cell>
        </row>
        <row r="59">
          <cell r="W59">
            <v>-319634</v>
          </cell>
        </row>
        <row r="60">
          <cell r="W60">
            <v>-428172</v>
          </cell>
        </row>
        <row r="61">
          <cell r="W61">
            <v>-64144</v>
          </cell>
        </row>
        <row r="62">
          <cell r="W62">
            <v>-39956</v>
          </cell>
        </row>
        <row r="63">
          <cell r="W63">
            <v>7190</v>
          </cell>
        </row>
        <row r="64">
          <cell r="W64">
            <v>-38045.26</v>
          </cell>
        </row>
        <row r="65">
          <cell r="W65">
            <v>46250.8</v>
          </cell>
        </row>
        <row r="66">
          <cell r="W66">
            <v>0.1999999999998181</v>
          </cell>
        </row>
        <row r="67">
          <cell r="W67">
            <v>-0.29999999999995453</v>
          </cell>
        </row>
        <row r="68">
          <cell r="W68">
            <v>6091</v>
          </cell>
        </row>
        <row r="69">
          <cell r="W69">
            <v>265</v>
          </cell>
        </row>
        <row r="70">
          <cell r="W70">
            <v>-151</v>
          </cell>
        </row>
        <row r="71">
          <cell r="W71">
            <v>12328.8</v>
          </cell>
        </row>
        <row r="72">
          <cell r="W72">
            <v>-280.36</v>
          </cell>
        </row>
        <row r="73">
          <cell r="W73">
            <v>-379.05</v>
          </cell>
        </row>
        <row r="74">
          <cell r="W74">
            <v>7991.9</v>
          </cell>
        </row>
        <row r="75">
          <cell r="W75">
            <v>127891</v>
          </cell>
        </row>
        <row r="76">
          <cell r="W76">
            <v>-109107</v>
          </cell>
        </row>
        <row r="77">
          <cell r="W77">
            <v>60</v>
          </cell>
        </row>
        <row r="78">
          <cell r="W78">
            <v>40</v>
          </cell>
        </row>
        <row r="79">
          <cell r="W79">
            <v>40</v>
          </cell>
        </row>
        <row r="80">
          <cell r="W80">
            <v>2034</v>
          </cell>
        </row>
        <row r="81">
          <cell r="W81">
            <v>276</v>
          </cell>
        </row>
        <row r="82">
          <cell r="W82">
            <v>2034</v>
          </cell>
        </row>
        <row r="83">
          <cell r="W83">
            <v>-697</v>
          </cell>
        </row>
        <row r="84">
          <cell r="W84">
            <v>-113600</v>
          </cell>
        </row>
        <row r="85">
          <cell r="W85">
            <v>-373085</v>
          </cell>
        </row>
        <row r="86">
          <cell r="W86">
            <v>-16262</v>
          </cell>
        </row>
        <row r="87">
          <cell r="W87">
            <v>2075</v>
          </cell>
        </row>
        <row r="88">
          <cell r="W88">
            <v>-56268</v>
          </cell>
        </row>
        <row r="89">
          <cell r="W89">
            <v>284549.16666666669</v>
          </cell>
        </row>
        <row r="90">
          <cell r="W90">
            <v>46513.599999999999</v>
          </cell>
        </row>
        <row r="91">
          <cell r="W91">
            <v>202779</v>
          </cell>
        </row>
        <row r="92">
          <cell r="W92">
            <v>8270.2000000000007</v>
          </cell>
        </row>
        <row r="93">
          <cell r="W93">
            <v>1125281</v>
          </cell>
        </row>
        <row r="94">
          <cell r="W94">
            <v>115195</v>
          </cell>
        </row>
        <row r="95">
          <cell r="W95">
            <v>56909.833333333336</v>
          </cell>
        </row>
        <row r="96">
          <cell r="W96">
            <v>214114.8</v>
          </cell>
        </row>
        <row r="97">
          <cell r="W97">
            <v>63332.5</v>
          </cell>
        </row>
        <row r="98">
          <cell r="W98">
            <v>114696.2</v>
          </cell>
        </row>
        <row r="99">
          <cell r="W99">
            <v>4258619</v>
          </cell>
        </row>
        <row r="100">
          <cell r="W100">
            <v>180316</v>
          </cell>
        </row>
        <row r="101">
          <cell r="W101">
            <v>38252.5</v>
          </cell>
        </row>
        <row r="102">
          <cell r="W102">
            <v>294219.59999999998</v>
          </cell>
        </row>
        <row r="103">
          <cell r="W103">
            <v>215951</v>
          </cell>
        </row>
        <row r="104">
          <cell r="W104">
            <v>81079.600000000006</v>
          </cell>
        </row>
        <row r="105">
          <cell r="W105">
            <v>142857.4</v>
          </cell>
        </row>
        <row r="106">
          <cell r="W106">
            <v>217228.9</v>
          </cell>
        </row>
        <row r="107">
          <cell r="W107">
            <v>41497.9</v>
          </cell>
        </row>
        <row r="108">
          <cell r="W108">
            <v>6907</v>
          </cell>
        </row>
        <row r="109">
          <cell r="W109">
            <v>-39624</v>
          </cell>
        </row>
        <row r="110">
          <cell r="W110">
            <v>163000</v>
          </cell>
        </row>
        <row r="111">
          <cell r="W111">
            <v>-299052.44</v>
          </cell>
        </row>
        <row r="112">
          <cell r="W112">
            <v>91268.5</v>
          </cell>
        </row>
        <row r="113">
          <cell r="W113">
            <v>541081.5</v>
          </cell>
        </row>
        <row r="114">
          <cell r="W114">
            <v>451220.2</v>
          </cell>
        </row>
        <row r="115">
          <cell r="W115">
            <v>90696</v>
          </cell>
        </row>
        <row r="116">
          <cell r="W116">
            <v>54334</v>
          </cell>
        </row>
        <row r="117">
          <cell r="W117">
            <v>129178</v>
          </cell>
        </row>
        <row r="118">
          <cell r="W118">
            <v>109107</v>
          </cell>
        </row>
        <row r="119">
          <cell r="W119">
            <v>4102</v>
          </cell>
        </row>
        <row r="120">
          <cell r="W120">
            <v>265062.90000000002</v>
          </cell>
        </row>
        <row r="121">
          <cell r="W121">
            <v>26860.5</v>
          </cell>
        </row>
        <row r="122">
          <cell r="W122">
            <v>132226</v>
          </cell>
        </row>
        <row r="123">
          <cell r="W123">
            <v>18259</v>
          </cell>
        </row>
        <row r="124">
          <cell r="W124">
            <v>262362.2</v>
          </cell>
        </row>
        <row r="125">
          <cell r="W125">
            <v>114109.2</v>
          </cell>
        </row>
        <row r="126">
          <cell r="W126">
            <v>31510.799999999999</v>
          </cell>
        </row>
        <row r="127">
          <cell r="W127">
            <v>1206</v>
          </cell>
        </row>
        <row r="128">
          <cell r="W128">
            <v>463654.8</v>
          </cell>
        </row>
        <row r="129">
          <cell r="W129">
            <v>324347.3</v>
          </cell>
        </row>
        <row r="130">
          <cell r="W130">
            <v>722139.3</v>
          </cell>
        </row>
        <row r="131">
          <cell r="W131">
            <v>52956.6</v>
          </cell>
        </row>
        <row r="132">
          <cell r="W132">
            <v>16656.400000000001</v>
          </cell>
        </row>
        <row r="133">
          <cell r="W133">
            <v>6907.4</v>
          </cell>
        </row>
        <row r="134">
          <cell r="W134">
            <v>57385.4</v>
          </cell>
        </row>
        <row r="135">
          <cell r="W135">
            <v>44595</v>
          </cell>
        </row>
        <row r="136">
          <cell r="W136">
            <v>64976</v>
          </cell>
        </row>
        <row r="137">
          <cell r="W137">
            <v>1640.2</v>
          </cell>
        </row>
        <row r="138">
          <cell r="W138">
            <v>114086.8</v>
          </cell>
        </row>
        <row r="139">
          <cell r="W139">
            <v>97121.9</v>
          </cell>
        </row>
        <row r="140">
          <cell r="W140">
            <v>6638.5</v>
          </cell>
        </row>
        <row r="141">
          <cell r="W141">
            <v>72594</v>
          </cell>
        </row>
        <row r="142">
          <cell r="W142">
            <v>502.4</v>
          </cell>
        </row>
        <row r="143">
          <cell r="W143">
            <v>19656</v>
          </cell>
        </row>
        <row r="144">
          <cell r="W144">
            <v>3946</v>
          </cell>
        </row>
        <row r="145">
          <cell r="W145">
            <v>22110</v>
          </cell>
        </row>
        <row r="146">
          <cell r="W146">
            <v>33351.699999999997</v>
          </cell>
        </row>
        <row r="147">
          <cell r="W147">
            <v>-799242.85</v>
          </cell>
        </row>
        <row r="148">
          <cell r="W148">
            <v>196102.7</v>
          </cell>
        </row>
        <row r="149">
          <cell r="W149">
            <v>-196102.73</v>
          </cell>
        </row>
        <row r="150">
          <cell r="W150">
            <v>-2.2599999996309634</v>
          </cell>
        </row>
      </sheetData>
      <sheetData sheetId="1"/>
      <sheetData sheetId="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SA"/>
      <sheetName val="מרכז"/>
      <sheetName val="A3a- PAJE"/>
      <sheetName val="פקודות נוספות"/>
      <sheetName val="פקודות מיון"/>
      <sheetName val="פקודות איחוד"/>
      <sheetName val="Termination of JV"/>
      <sheetName val="תזרים מזומנים A5a "/>
      <sheetName val="C-מזומנים"/>
      <sheetName val="D1-לקוחות"/>
      <sheetName val="E1- חייבים"/>
      <sheetName val="חייבים אחרים-E2"/>
      <sheetName val="רכוש קבוע-J1 "/>
      <sheetName val="השקעה-G1"/>
      <sheetName val="מעקב השקעות-G1.1"/>
      <sheetName val="קרן הון-G1.2"/>
      <sheetName val="זכאים-N"/>
      <sheetName val="הון מניות-T1"/>
      <sheetName val="מימון-U05"/>
      <sheetName val="הוצאות-U04"/>
      <sheetName val="NOTES"/>
      <sheetName val="מדדים ושע&quot;ח"/>
      <sheetName val="C.B.T "/>
      <sheetName val="הרכבה"/>
      <sheetName val="מאזן"/>
      <sheetName val="Office Expenses"/>
      <sheetName val="EY"/>
      <sheetName val="הרכבה תדירגן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יצויים"/>
      <sheetName val="חופשה"/>
      <sheetName val="ח-ן השקעה "/>
      <sheetName val="הוצאות מראש"/>
      <sheetName val="הוצאות לשלם"/>
      <sheetName val="USOFT"/>
      <sheetName val="אשראי INC"/>
      <sheetName val="הלוואות "/>
      <sheetName val="חברות קשורות "/>
      <sheetName val="פרטים"/>
      <sheetName val="ניירות  ערך "/>
      <sheetName val="רכוש קבוע-SAP"/>
      <sheetName val="תזרים"/>
      <sheetName val="פקודות נוספות "/>
      <sheetName val="דמי ניהול "/>
      <sheetName val="הלוואות לחב' קשורות"/>
      <sheetName val="נס אחזקות "/>
      <sheetName val="נס טכנולוגיות"/>
      <sheetName val="SAP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2:K62"/>
  <sheetViews>
    <sheetView tabSelected="1" topLeftCell="A24" zoomScale="90" zoomScaleNormal="90" workbookViewId="0">
      <selection activeCell="D48" sqref="D48"/>
    </sheetView>
  </sheetViews>
  <sheetFormatPr defaultRowHeight="14"/>
  <cols>
    <col min="1" max="1" width="42.75" bestFit="1" customWidth="1"/>
    <col min="2" max="2" width="19.08203125" customWidth="1"/>
    <col min="3" max="3" width="18.33203125" customWidth="1"/>
    <col min="4" max="4" width="23.33203125" style="2" customWidth="1"/>
    <col min="5" max="5" width="4.33203125" customWidth="1"/>
    <col min="6" max="6" width="8" customWidth="1"/>
    <col min="7" max="7" width="14.75" customWidth="1"/>
    <col min="8" max="8" width="11.25" customWidth="1"/>
    <col min="9" max="9" width="32.33203125" customWidth="1"/>
    <col min="10" max="10" width="11.75" bestFit="1" customWidth="1"/>
    <col min="11" max="28" width="11.25" customWidth="1"/>
  </cols>
  <sheetData>
    <row r="2" spans="1:9" ht="29.25" customHeight="1">
      <c r="A2" s="4"/>
      <c r="B2" s="7" t="s">
        <v>103</v>
      </c>
      <c r="C2" s="7" t="s">
        <v>104</v>
      </c>
      <c r="D2" s="151" t="s">
        <v>101</v>
      </c>
      <c r="E2" s="9"/>
      <c r="G2" s="7" t="s">
        <v>105</v>
      </c>
    </row>
    <row r="3" spans="1:9" ht="17.25" customHeight="1">
      <c r="B3" s="259" t="s">
        <v>15</v>
      </c>
      <c r="C3" s="260"/>
      <c r="D3" s="261"/>
      <c r="G3" s="153" t="s">
        <v>102</v>
      </c>
      <c r="I3" s="207" t="s">
        <v>208</v>
      </c>
    </row>
    <row r="4" spans="1:9" ht="17.25" customHeight="1">
      <c r="A4" s="171" t="s">
        <v>161</v>
      </c>
      <c r="B4" s="165"/>
      <c r="C4" s="166"/>
      <c r="D4" s="167"/>
      <c r="G4" s="153"/>
    </row>
    <row r="5" spans="1:9">
      <c r="A5" s="156" t="s">
        <v>128</v>
      </c>
      <c r="B5" s="149">
        <f>SUMIF('TB - Ltd'!C:C,A5,'TB - Ltd'!J:J)</f>
        <v>95452259.590000004</v>
      </c>
      <c r="C5" s="149">
        <f>SUMIF('TB - Inc'!C:C,A5,'TB - Inc'!F:F)</f>
        <v>0</v>
      </c>
      <c r="D5" s="157">
        <f t="shared" ref="D5:D11" si="0">SUM(B5:C5)</f>
        <v>95452259.590000004</v>
      </c>
      <c r="E5" s="2"/>
      <c r="F5" s="8"/>
      <c r="G5" s="149">
        <f>SUMIF('TB - Ltd'!C:C,A5,'TB - Ltd'!G:G)</f>
        <v>346205345.50999999</v>
      </c>
      <c r="H5" s="147">
        <f>G5/B5</f>
        <v>3.6269999997597751</v>
      </c>
      <c r="I5" s="208" t="s">
        <v>182</v>
      </c>
    </row>
    <row r="6" spans="1:9">
      <c r="A6" s="155" t="s">
        <v>157</v>
      </c>
      <c r="B6" s="149">
        <f>SUMIF('TB - Ltd'!C:C,A6,'TB - Ltd'!J:J)</f>
        <v>0</v>
      </c>
      <c r="C6" s="149">
        <f>SUMIF('TB - Inc'!C:C,A6,'TB - Inc'!F:F)</f>
        <v>973689.67</v>
      </c>
      <c r="D6" s="157">
        <f t="shared" si="0"/>
        <v>973689.67</v>
      </c>
      <c r="E6" s="2"/>
      <c r="F6" s="8"/>
      <c r="G6" s="149">
        <f>SUMIF('TB - Ltd'!C:C,A6,'TB - Ltd'!G:G)</f>
        <v>0</v>
      </c>
      <c r="H6" s="147"/>
    </row>
    <row r="7" spans="1:9">
      <c r="A7" s="155" t="s">
        <v>129</v>
      </c>
      <c r="B7" s="149">
        <f>SUMIF('TB - Ltd'!C:C,A7,'TB - Ltd'!J:J)</f>
        <v>114017.43999999999</v>
      </c>
      <c r="C7" s="149">
        <f>SUMIF('TB - Inc'!C:C,A7,'TB - Inc'!F:F)</f>
        <v>808996.95</v>
      </c>
      <c r="D7" s="157">
        <f t="shared" si="0"/>
        <v>923014.3899999999</v>
      </c>
      <c r="E7" s="2"/>
      <c r="F7" s="8"/>
      <c r="G7" s="149">
        <f>SUMIF('TB - Ltd'!C:C,A7,'TB - Ltd'!G:G)</f>
        <v>413541.26999999996</v>
      </c>
      <c r="H7" s="147">
        <f>G7/B7</f>
        <v>3.6270001326112919</v>
      </c>
      <c r="I7" s="208" t="s">
        <v>186</v>
      </c>
    </row>
    <row r="8" spans="1:9">
      <c r="A8" s="213" t="s">
        <v>612</v>
      </c>
      <c r="B8" s="149">
        <f>SUMIF('TB - Ltd'!C:C,A8,'TB - Ltd'!J:J)</f>
        <v>48986.45</v>
      </c>
      <c r="C8" s="149">
        <f>SUMIF('TB - Inc'!C:C,A8,'TB - Inc'!F:F)</f>
        <v>0</v>
      </c>
      <c r="D8" s="157">
        <f t="shared" ref="D8:D9" si="1">SUM(B8:C8)</f>
        <v>48986.45</v>
      </c>
      <c r="E8" s="2"/>
      <c r="F8" s="8"/>
      <c r="G8" s="149">
        <f>SUMIF('TB - Ltd'!C:C,A8,'TB - Ltd'!G:G)</f>
        <v>177673.86</v>
      </c>
      <c r="H8" s="147"/>
      <c r="I8" s="208" t="s">
        <v>1574</v>
      </c>
    </row>
    <row r="9" spans="1:9">
      <c r="A9" s="155" t="s">
        <v>136</v>
      </c>
      <c r="B9" s="149">
        <f>SUMIF('TB - Ltd'!C:C,A9,'TB - Ltd'!J:J)</f>
        <v>362325.82</v>
      </c>
      <c r="C9" s="149">
        <f>SUMIF('TB - Inc'!C:C,A9,'TB - Inc'!F:F)</f>
        <v>36085.730000000003</v>
      </c>
      <c r="D9" s="157">
        <f t="shared" si="1"/>
        <v>398411.55</v>
      </c>
      <c r="E9" s="2"/>
      <c r="F9" s="8"/>
      <c r="G9" s="149">
        <f>SUMIF('TB - Ltd'!C:C,A9,'TB - Ltd'!G:G)</f>
        <v>1365414.84</v>
      </c>
      <c r="H9" s="147">
        <f>G9/B9</f>
        <v>3.7684723655631278</v>
      </c>
      <c r="I9" s="208" t="s">
        <v>183</v>
      </c>
    </row>
    <row r="10" spans="1:9">
      <c r="A10" s="155" t="s">
        <v>4</v>
      </c>
      <c r="B10" s="149">
        <f>SUMIF('TB - Ltd'!C:C,A10,'TB - Ltd'!J:J)</f>
        <v>531531.97174038459</v>
      </c>
      <c r="C10" s="149">
        <f>SUMIF('TB - Inc'!C:C,A10,'TB - Inc'!F:F)</f>
        <v>-531532.05984491995</v>
      </c>
      <c r="D10" s="157">
        <f t="shared" si="0"/>
        <v>-8.8104535359889269E-2</v>
      </c>
      <c r="E10" s="2"/>
      <c r="F10" s="8"/>
      <c r="G10" s="149">
        <f>SUMIF('TB - Ltd'!C:C,A10,'TB - Ltd'!G:G)</f>
        <v>1159373.8548075259</v>
      </c>
      <c r="H10" s="147">
        <f>G10/B10</f>
        <v>2.181193072942369</v>
      </c>
      <c r="I10" s="208" t="s">
        <v>1576</v>
      </c>
    </row>
    <row r="11" spans="1:9">
      <c r="A11" s="155" t="s">
        <v>158</v>
      </c>
      <c r="B11" s="149">
        <f>SUMIF('TB - Ltd'!C:C,A11,'TB - Ltd'!J:J)</f>
        <v>496783.83999999997</v>
      </c>
      <c r="C11" s="149">
        <f>SUMIF('TB - Inc'!C:C,A11,'TB - Inc'!F:F)</f>
        <v>0</v>
      </c>
      <c r="D11" s="157">
        <f t="shared" si="0"/>
        <v>496783.83999999997</v>
      </c>
      <c r="E11" s="2"/>
      <c r="F11" s="8"/>
      <c r="G11" s="149">
        <f>SUMIF('TB - Ltd'!C:C,A11,'TB - Ltd'!G:G)</f>
        <v>1801835.0000000002</v>
      </c>
      <c r="H11" s="147">
        <f>G11/B11</f>
        <v>3.6270000247995191</v>
      </c>
      <c r="I11" s="208" t="s">
        <v>197</v>
      </c>
    </row>
    <row r="12" spans="1:9">
      <c r="A12" s="170" t="s">
        <v>160</v>
      </c>
      <c r="B12" s="154">
        <f>SUM(B5:B11)</f>
        <v>97005905.111740381</v>
      </c>
      <c r="C12" s="145">
        <f>SUM(C5:C11)</f>
        <v>1287240.2901550801</v>
      </c>
      <c r="D12" s="158">
        <f>SUM(D5:D11)</f>
        <v>98293145.401895478</v>
      </c>
      <c r="E12" s="3"/>
      <c r="G12" s="154">
        <f>SUM(G5:G11)</f>
        <v>351123184.33480752</v>
      </c>
      <c r="I12" s="208" t="s">
        <v>1577</v>
      </c>
    </row>
    <row r="13" spans="1:9">
      <c r="D13" s="161"/>
    </row>
    <row r="14" spans="1:9">
      <c r="A14" s="172" t="s">
        <v>159</v>
      </c>
      <c r="D14" s="161"/>
    </row>
    <row r="15" spans="1:9" hidden="1">
      <c r="A15" s="156" t="s">
        <v>94</v>
      </c>
      <c r="B15" s="149" t="e">
        <f>SUMIF('TB - Ltd'!#REF!,BS!#REF!,'TB - Ltd'!$J$4:$J$153)</f>
        <v>#REF!</v>
      </c>
      <c r="C15" s="149" t="e">
        <f>SUMIF('TB - Inc'!#REF!,BS!#REF!,'TB - Inc'!#REF!)</f>
        <v>#REF!</v>
      </c>
      <c r="D15" s="157" t="e">
        <f t="shared" ref="D15:D39" si="2">SUM(B15:C15)</f>
        <v>#REF!</v>
      </c>
      <c r="E15" s="2"/>
      <c r="F15" s="8"/>
      <c r="G15" s="149" t="e">
        <f>SUMIF('TB - Ltd'!#REF!,BS!#REF!,'TB - Ltd'!$G$4:$G$139)</f>
        <v>#REF!</v>
      </c>
    </row>
    <row r="16" spans="1:9">
      <c r="A16" s="156" t="s">
        <v>130</v>
      </c>
      <c r="B16" s="149">
        <f>SUMIF('TB - Ltd'!C:C,A16,'TB - Ltd'!J:J)</f>
        <v>425011.87</v>
      </c>
      <c r="C16" s="149">
        <f>SUMIF('TB - Inc'!C:C,A16,'TB - Inc'!F:F)</f>
        <v>57005.59</v>
      </c>
      <c r="D16" s="157">
        <f t="shared" si="2"/>
        <v>482017.45999999996</v>
      </c>
      <c r="E16" s="2"/>
      <c r="F16" s="8"/>
      <c r="G16" s="149">
        <f>SUMIF('TB - Ltd'!C:C,A16,'TB - Ltd'!G:G)</f>
        <v>1455299.63</v>
      </c>
      <c r="H16" s="147">
        <f>G16/B16</f>
        <v>3.4241387893472242</v>
      </c>
      <c r="I16" s="262" t="s">
        <v>184</v>
      </c>
    </row>
    <row r="17" spans="1:9">
      <c r="A17" s="155" t="s">
        <v>137</v>
      </c>
      <c r="B17" s="149">
        <f>SUMIF('TB - Ltd'!C:C,A17,'TB - Ltd'!J:J)</f>
        <v>206676.16</v>
      </c>
      <c r="C17" s="149">
        <f>SUMIF('TB - Inc'!C:C,A17,'TB - Inc'!F:F)</f>
        <v>0</v>
      </c>
      <c r="D17" s="157">
        <f t="shared" si="2"/>
        <v>206676.16</v>
      </c>
      <c r="E17" s="2"/>
      <c r="F17" s="8"/>
      <c r="G17" s="149">
        <f>SUMIF('TB - Ltd'!C:C,A17,'TB - Ltd'!G:G)</f>
        <v>697676.2</v>
      </c>
      <c r="H17" s="147">
        <f>G17/B17</f>
        <v>3.3756975163463454</v>
      </c>
      <c r="I17" s="262"/>
    </row>
    <row r="18" spans="1:9">
      <c r="A18" s="155" t="s">
        <v>155</v>
      </c>
      <c r="B18" s="149">
        <f>SUMIF('TB - Ltd'!C:C,A18,'TB - Ltd'!J:J)</f>
        <v>0</v>
      </c>
      <c r="C18" s="149">
        <f>SUMIF('TB - Inc'!C:C,A18,'TB - Inc'!F:F)</f>
        <v>0</v>
      </c>
      <c r="D18" s="157">
        <f t="shared" si="2"/>
        <v>0</v>
      </c>
      <c r="E18" s="2"/>
      <c r="F18" s="8"/>
      <c r="G18" s="149">
        <f>SUMIF('TB - Ltd'!C:C,A18,'TB - Ltd'!G:G)</f>
        <v>0</v>
      </c>
      <c r="H18" s="147"/>
      <c r="I18" s="262"/>
    </row>
    <row r="19" spans="1:9">
      <c r="A19" s="155" t="s">
        <v>139</v>
      </c>
      <c r="B19" s="149">
        <f>SUMIF('TB - Ltd'!C:C,A19,'TB - Ltd'!J:J)</f>
        <v>451119.09</v>
      </c>
      <c r="C19" s="149">
        <f>SUMIF('TB - Inc'!C:C,A19,'TB - Inc'!F:F)</f>
        <v>0</v>
      </c>
      <c r="D19" s="157">
        <f t="shared" si="2"/>
        <v>451119.09</v>
      </c>
      <c r="E19" s="2"/>
      <c r="F19" s="8"/>
      <c r="G19" s="149">
        <f>SUMIF('TB - Ltd'!C:C,A19,'TB - Ltd'!G:G)</f>
        <v>1529963.22</v>
      </c>
      <c r="H19" s="147">
        <f>G19/B19</f>
        <v>3.3914840979130365</v>
      </c>
      <c r="I19" s="262"/>
    </row>
    <row r="20" spans="1:9">
      <c r="A20" s="168" t="s">
        <v>131</v>
      </c>
      <c r="B20" s="149">
        <f>SUMIF('TB - Ltd'!C:C,A20,'TB - Ltd'!J:J)</f>
        <v>-281400.98</v>
      </c>
      <c r="C20" s="149">
        <f>SUMIF('TB - Inc'!C:C,A20,'TB - Inc'!F:F)</f>
        <v>-17730.990000000002</v>
      </c>
      <c r="D20" s="157">
        <f t="shared" si="2"/>
        <v>-299131.96999999997</v>
      </c>
      <c r="E20" s="2"/>
      <c r="F20" s="8"/>
      <c r="G20" s="149">
        <f>SUMIF('TB - Ltd'!C:C,A20,'TB - Ltd'!G:G)</f>
        <v>-938083.79999999993</v>
      </c>
      <c r="H20" s="147">
        <f>G20/B20</f>
        <v>3.3336195204437455</v>
      </c>
      <c r="I20" s="262"/>
    </row>
    <row r="21" spans="1:9">
      <c r="A21" s="185" t="s">
        <v>162</v>
      </c>
      <c r="B21" s="154">
        <f>SUM(B16:B20)</f>
        <v>801406.14000000013</v>
      </c>
      <c r="C21" s="154">
        <f>SUM(C16:C20)</f>
        <v>39274.599999999991</v>
      </c>
      <c r="D21" s="154">
        <f>SUM(D16:D20)</f>
        <v>840680.74</v>
      </c>
      <c r="E21" s="2"/>
      <c r="F21" s="8"/>
      <c r="G21" s="173">
        <f>SUM(G16:G20)</f>
        <v>2744855.25</v>
      </c>
    </row>
    <row r="22" spans="1:9">
      <c r="A22" s="172"/>
      <c r="B22" s="2"/>
      <c r="C22" s="2"/>
      <c r="E22" s="2"/>
      <c r="F22" s="8"/>
      <c r="G22" s="180"/>
    </row>
    <row r="23" spans="1:9">
      <c r="A23" s="172" t="s">
        <v>209</v>
      </c>
      <c r="B23" s="2"/>
      <c r="C23" s="2"/>
      <c r="E23" s="2"/>
      <c r="F23" s="8"/>
      <c r="G23" s="180"/>
    </row>
    <row r="24" spans="1:9">
      <c r="A24" s="213" t="s">
        <v>1427</v>
      </c>
      <c r="B24" s="149">
        <f>SUMIF('TB - Ltd'!C:C,A24,'TB - Ltd'!J:J)</f>
        <v>0</v>
      </c>
      <c r="C24" s="149">
        <f>SUMIF('TB - Inc'!C:C,A24,'TB - Inc'!F:F)</f>
        <v>0</v>
      </c>
      <c r="D24" s="157">
        <f t="shared" si="2"/>
        <v>0</v>
      </c>
      <c r="E24" s="2"/>
      <c r="F24" s="8"/>
      <c r="G24" s="149">
        <f>SUMIF('TB - Ltd'!C:C,A24,'TB - Ltd'!G:G)</f>
        <v>0</v>
      </c>
    </row>
    <row r="25" spans="1:9">
      <c r="A25" s="213" t="s">
        <v>1513</v>
      </c>
      <c r="B25" s="149">
        <f>SUMIF('TB - Ltd'!C:C,A25,'TB - Ltd'!J:J)</f>
        <v>0</v>
      </c>
      <c r="C25" s="149">
        <f>SUMIF('TB - Inc'!C:C,A25,'TB - Inc'!F:F)</f>
        <v>0</v>
      </c>
      <c r="D25" s="157">
        <f t="shared" ref="D25" si="3">SUM(B25:C25)</f>
        <v>0</v>
      </c>
      <c r="E25" s="2"/>
      <c r="F25" s="8"/>
      <c r="G25" s="149"/>
    </row>
    <row r="26" spans="1:9">
      <c r="A26" s="185" t="s">
        <v>210</v>
      </c>
      <c r="B26" s="154">
        <f>SUM(B24:B25)</f>
        <v>0</v>
      </c>
      <c r="C26" s="154">
        <f t="shared" ref="C26:D26" si="4">SUM(C24:C25)</f>
        <v>0</v>
      </c>
      <c r="D26" s="154">
        <f t="shared" si="4"/>
        <v>0</v>
      </c>
      <c r="E26" s="2"/>
      <c r="F26" s="8"/>
      <c r="G26" s="173">
        <f>SUM(G24:G25)</f>
        <v>0</v>
      </c>
    </row>
    <row r="27" spans="1:9">
      <c r="A27" s="169"/>
      <c r="B27" s="180"/>
      <c r="C27" s="180"/>
      <c r="D27" s="181"/>
      <c r="E27" s="2"/>
      <c r="F27" s="8"/>
      <c r="G27" s="180"/>
    </row>
    <row r="28" spans="1:9">
      <c r="A28" s="182" t="s">
        <v>163</v>
      </c>
      <c r="B28" s="180">
        <f>B21+B12+B26</f>
        <v>97807311.251740381</v>
      </c>
      <c r="C28" s="180">
        <f t="shared" ref="C28" si="5">C21+C12+C26</f>
        <v>1326514.8901550802</v>
      </c>
      <c r="D28" s="180">
        <f>D21+D12+D26</f>
        <v>99133826.141895473</v>
      </c>
      <c r="E28" s="2"/>
      <c r="F28" s="8"/>
      <c r="G28" s="180">
        <f>G21+G12+G26</f>
        <v>353868039.58480752</v>
      </c>
    </row>
    <row r="29" spans="1:9">
      <c r="A29" s="172"/>
      <c r="B29" s="176"/>
      <c r="C29" s="176"/>
      <c r="D29" s="177"/>
      <c r="E29" s="175"/>
      <c r="F29" s="8"/>
      <c r="G29" s="178"/>
    </row>
    <row r="30" spans="1:9">
      <c r="A30" s="182" t="s">
        <v>164</v>
      </c>
      <c r="B30" s="169"/>
      <c r="C30" s="3"/>
      <c r="D30" s="163"/>
      <c r="E30" s="175"/>
      <c r="F30" s="8"/>
      <c r="G30" s="8"/>
      <c r="H30" s="8"/>
    </row>
    <row r="31" spans="1:9">
      <c r="A31" s="172" t="s">
        <v>165</v>
      </c>
      <c r="B31" s="179"/>
      <c r="C31" s="179"/>
      <c r="D31" s="183"/>
      <c r="E31" s="175"/>
      <c r="F31" s="8"/>
      <c r="G31" s="179"/>
    </row>
    <row r="32" spans="1:9">
      <c r="A32" s="155" t="s">
        <v>154</v>
      </c>
      <c r="B32" s="149">
        <f>-SUMIF('TB - Ltd'!C:C,A32,'TB - Ltd'!J:J)</f>
        <v>0</v>
      </c>
      <c r="C32" s="149">
        <f>-SUMIF('TB - Inc'!C:C,A32,'TB - Inc'!F:F)</f>
        <v>0</v>
      </c>
      <c r="D32" s="174">
        <f>SUM(B32:C32)</f>
        <v>0</v>
      </c>
      <c r="E32" s="2"/>
      <c r="F32" s="8"/>
      <c r="G32" s="149">
        <f>-SUMIF('TB - Ltd'!C:C,A32,'TB - Ltd'!G:G)</f>
        <v>0</v>
      </c>
      <c r="H32" s="147"/>
    </row>
    <row r="33" spans="1:11">
      <c r="A33" s="155" t="s">
        <v>141</v>
      </c>
      <c r="B33" s="149">
        <f>-SUMIF('TB - Ltd'!C:C,A33,'TB - Ltd'!J:J)</f>
        <v>-260809.43000000005</v>
      </c>
      <c r="C33" s="149">
        <f>-SUMIF('TB - Inc'!C:C,A33,'TB - Inc'!F:F)</f>
        <v>0</v>
      </c>
      <c r="D33" s="157">
        <f t="shared" si="2"/>
        <v>-260809.43000000005</v>
      </c>
      <c r="E33" s="2"/>
      <c r="F33" s="8"/>
      <c r="G33" s="149">
        <f>-SUMIF('TB - Ltd'!C:C,A33,'TB - Ltd'!G:G)</f>
        <v>-945955.84000000008</v>
      </c>
      <c r="H33" s="147">
        <f t="shared" ref="H33:H38" si="6">G33/B33</f>
        <v>3.6270001433613803</v>
      </c>
    </row>
    <row r="34" spans="1:11">
      <c r="A34" s="155" t="s">
        <v>142</v>
      </c>
      <c r="B34" s="149">
        <f>-SUMIF('TB - Ltd'!C:C,A34,'TB - Ltd'!J:J)</f>
        <v>252626.47</v>
      </c>
      <c r="C34" s="149">
        <f>-SUMIF('TB - Inc'!C:C,A34,'TB - Inc'!F:F)</f>
        <v>0</v>
      </c>
      <c r="D34" s="157">
        <f t="shared" si="2"/>
        <v>252626.47</v>
      </c>
      <c r="E34" s="2"/>
      <c r="F34" s="8"/>
      <c r="G34" s="243">
        <f>-SUMIF('TB - Ltd'!C:C,A34,'TB - Ltd'!G:G)</f>
        <v>916277.87600000005</v>
      </c>
      <c r="H34" s="147">
        <f t="shared" si="6"/>
        <v>3.6270066078190464</v>
      </c>
      <c r="I34" s="208" t="s">
        <v>183</v>
      </c>
    </row>
    <row r="35" spans="1:11">
      <c r="A35" s="155" t="s">
        <v>143</v>
      </c>
      <c r="B35" s="149">
        <f>-SUMIF('TB - Ltd'!C:C,A35,'TB - Ltd'!J:J)</f>
        <v>690702.23</v>
      </c>
      <c r="C35" s="149">
        <f>-SUMIF('TB - Inc'!C:C,A35,'TB - Inc'!F:F)</f>
        <v>169.6</v>
      </c>
      <c r="D35" s="157">
        <f t="shared" si="2"/>
        <v>690871.83</v>
      </c>
      <c r="E35" s="2"/>
      <c r="F35" s="8"/>
      <c r="G35" s="243">
        <f>-SUMIF('TB - Ltd'!C:C,A35,'TB - Ltd'!G:G)</f>
        <v>2505177</v>
      </c>
      <c r="H35" s="147">
        <f t="shared" si="6"/>
        <v>3.6270000170695846</v>
      </c>
      <c r="I35" s="208" t="s">
        <v>1571</v>
      </c>
    </row>
    <row r="36" spans="1:11">
      <c r="A36" s="155" t="s">
        <v>95</v>
      </c>
      <c r="B36" s="149">
        <f>-SUMIF('TB - Ltd'!C:C,A36,'TB - Ltd'!J:J)</f>
        <v>768178.1</v>
      </c>
      <c r="C36" s="149">
        <f>-SUMIF('TB - Inc'!C:C,A36,'TB - Inc'!F:F)</f>
        <v>0</v>
      </c>
      <c r="D36" s="157">
        <f t="shared" si="2"/>
        <v>768178.1</v>
      </c>
      <c r="E36" s="2"/>
      <c r="F36" s="8"/>
      <c r="G36" s="243">
        <f>-SUMIF('TB - Ltd'!C:C,A36,'TB - Ltd'!G:G)</f>
        <v>2786182</v>
      </c>
      <c r="H36" s="147">
        <f t="shared" si="6"/>
        <v>3.6270000407457594</v>
      </c>
      <c r="I36" s="229" t="s">
        <v>1572</v>
      </c>
    </row>
    <row r="37" spans="1:11">
      <c r="A37" s="155" t="s">
        <v>126</v>
      </c>
      <c r="B37" s="149">
        <f>-SUMIF('TB - Ltd'!C:C,A37,'TB - Ltd'!J:J)</f>
        <v>504905.91</v>
      </c>
      <c r="C37" s="149">
        <f>-SUMIF('TB - Inc'!C:C,A37,'TB - Inc'!F:F)</f>
        <v>0</v>
      </c>
      <c r="D37" s="157">
        <f t="shared" si="2"/>
        <v>504905.91</v>
      </c>
      <c r="E37" s="2"/>
      <c r="F37" s="8"/>
      <c r="G37" s="243">
        <f>-SUMIF('TB - Ltd'!C:C,A37,'TB - Ltd'!G:G)</f>
        <v>1831293.73</v>
      </c>
      <c r="H37" s="147">
        <f t="shared" si="6"/>
        <v>3.6269999889682416</v>
      </c>
      <c r="I37" s="208" t="s">
        <v>198</v>
      </c>
      <c r="K37" s="3"/>
    </row>
    <row r="38" spans="1:11">
      <c r="A38" s="213" t="s">
        <v>201</v>
      </c>
      <c r="B38" s="149">
        <f>-SUMIF('TB - Ltd'!C:C,A38,'TB - Ltd'!J:J)</f>
        <v>131737</v>
      </c>
      <c r="C38" s="149">
        <f>-SUMIF('TB - Inc'!C:C,A38,'TB - Inc'!F:F)</f>
        <v>1068361</v>
      </c>
      <c r="D38" s="157">
        <f t="shared" si="2"/>
        <v>1200098</v>
      </c>
      <c r="E38" s="2"/>
      <c r="F38" s="8"/>
      <c r="G38" s="149">
        <f>-SUMIF('TB - Ltd'!C:C,A38,'TB - Ltd'!G:G)</f>
        <v>477810.45999999996</v>
      </c>
      <c r="H38" s="147">
        <f t="shared" si="6"/>
        <v>3.6270027403083414</v>
      </c>
      <c r="I38" s="208" t="s">
        <v>1573</v>
      </c>
      <c r="K38" s="3"/>
    </row>
    <row r="39" spans="1:11">
      <c r="A39" s="213" t="s">
        <v>1419</v>
      </c>
      <c r="B39" s="149">
        <f>-SUMIF('TB - Ltd'!C:C,A39,'TB - Ltd'!J:J)</f>
        <v>0</v>
      </c>
      <c r="C39" s="149">
        <f>-SUMIF('TB - Inc'!C:C,A39,'TB - Inc'!F:F)</f>
        <v>0</v>
      </c>
      <c r="D39" s="157">
        <f t="shared" si="2"/>
        <v>0</v>
      </c>
      <c r="E39" s="2"/>
      <c r="F39" s="8"/>
      <c r="G39" s="149">
        <f>-SUMIF('TB - Ltd'!C:C,A39,'TB - Ltd'!G:G)</f>
        <v>0</v>
      </c>
      <c r="H39" s="147"/>
      <c r="K39" s="3"/>
    </row>
    <row r="40" spans="1:11">
      <c r="A40" s="185" t="s">
        <v>166</v>
      </c>
      <c r="B40" s="154">
        <f>SUM(B32:B39)</f>
        <v>2087340.2799999998</v>
      </c>
      <c r="C40" s="154">
        <f t="shared" ref="C40" si="7">SUM(C32:C39)</f>
        <v>1068530.6000000001</v>
      </c>
      <c r="D40" s="154">
        <f>SUM(D32:D39)</f>
        <v>3155870.88</v>
      </c>
      <c r="E40" s="162"/>
      <c r="F40" s="184"/>
      <c r="G40" s="154">
        <f>SUM(G32:G39)</f>
        <v>7570785.2260000007</v>
      </c>
    </row>
    <row r="42" spans="1:11">
      <c r="A42" s="188" t="s">
        <v>176</v>
      </c>
    </row>
    <row r="43" spans="1:11">
      <c r="A43" s="213" t="s">
        <v>1422</v>
      </c>
      <c r="B43" s="149">
        <f>-SUMIF('TB - Ltd'!C:C,A43,'TB - Ltd'!J:J)</f>
        <v>0</v>
      </c>
      <c r="C43" s="149">
        <f>-SUMIF('TB - Inc'!C:C,A43,'TB - Inc'!F:F)</f>
        <v>0</v>
      </c>
      <c r="D43" s="157">
        <f>SUM(B43:C43)</f>
        <v>0</v>
      </c>
      <c r="G43" s="149">
        <f>-SUMIF('TB - Ltd'!C:C,A43,'TB - Ltd'!G:G)</f>
        <v>0</v>
      </c>
    </row>
    <row r="44" spans="1:11">
      <c r="B44" s="3"/>
      <c r="C44" s="3"/>
      <c r="D44" s="163"/>
      <c r="E44" s="2"/>
      <c r="F44" s="8"/>
      <c r="G44" s="3"/>
    </row>
    <row r="45" spans="1:11">
      <c r="A45" s="186" t="s">
        <v>167</v>
      </c>
      <c r="B45" s="3"/>
      <c r="C45" s="3"/>
      <c r="D45" s="175"/>
      <c r="E45" s="175"/>
      <c r="F45" s="8"/>
      <c r="G45" s="3"/>
    </row>
    <row r="46" spans="1:11">
      <c r="A46" s="187"/>
      <c r="B46" s="3"/>
      <c r="C46" s="3"/>
      <c r="D46" s="175"/>
      <c r="E46" s="2"/>
      <c r="F46" s="8"/>
      <c r="G46" s="179"/>
    </row>
    <row r="47" spans="1:11">
      <c r="A47" s="169" t="s">
        <v>144</v>
      </c>
      <c r="B47" s="149">
        <f>-SUMIF('TB - Ltd'!C:C,A47,'TB - Ltd'!J:J)</f>
        <v>0</v>
      </c>
      <c r="C47" s="149">
        <f>-SUMIF('TB - Inc'!C:C,A47,'TB - Inc'!F:F)</f>
        <v>0</v>
      </c>
      <c r="D47" s="157">
        <f>SUM(B47:C47)</f>
        <v>0</v>
      </c>
      <c r="E47" s="2"/>
      <c r="F47" s="8"/>
      <c r="G47" s="149">
        <f>-SUMIF('TB - Ltd'!C:C,A47,'TB - Ltd'!G:G)</f>
        <v>0</v>
      </c>
      <c r="H47" s="147"/>
    </row>
    <row r="48" spans="1:11">
      <c r="A48" s="169" t="s">
        <v>2</v>
      </c>
      <c r="B48" s="149">
        <f>-SUMIF('TB - Ltd'!C:C,A48,'TB - Ltd'!J:J)</f>
        <v>137476356.25955316</v>
      </c>
      <c r="C48" s="149">
        <f>-SUMIF('TB - Inc'!C:C,A48,'TB - Inc'!F:F)</f>
        <v>1535</v>
      </c>
      <c r="D48" s="174">
        <f>SUM(B48:C48)</f>
        <v>137477891.25955316</v>
      </c>
      <c r="E48" s="3"/>
      <c r="G48" s="149">
        <f>-SUMIF('TB - Ltd'!C:C,A48,'TB - Ltd'!G:G)</f>
        <v>463069717.56745166</v>
      </c>
      <c r="H48" s="147">
        <f>G48/B48</f>
        <v>3.3683589685282569</v>
      </c>
    </row>
    <row r="49" spans="1:10">
      <c r="A49" t="s">
        <v>145</v>
      </c>
      <c r="B49" s="149">
        <f>-SUMIF('TB - Ltd'!C:C,A49,'TB - Ltd'!J:J)</f>
        <v>-73343.69</v>
      </c>
      <c r="C49" s="149">
        <f>-SUMIF('TB - Inc'!C:C,A49,'TB - Inc'!F:F)</f>
        <v>0</v>
      </c>
      <c r="D49" s="174">
        <f>SUM(B49:C49)</f>
        <v>-73343.69</v>
      </c>
      <c r="E49" s="152"/>
      <c r="F49" s="152"/>
      <c r="G49" s="149">
        <f>-SUMIF('TB - Ltd'!C:C,A49,'TB - Ltd'!G:G)</f>
        <v>-253058.22</v>
      </c>
      <c r="H49" s="147">
        <f>G49/B49</f>
        <v>3.4503066316952418</v>
      </c>
      <c r="I49" s="3"/>
    </row>
    <row r="50" spans="1:10">
      <c r="A50" s="169" t="s">
        <v>3</v>
      </c>
      <c r="B50" s="149">
        <f>-SUMIF('TB - Ltd'!C:C,A50,'TB - Ltd'!J:J)</f>
        <v>-19986270.93</v>
      </c>
      <c r="C50" s="149">
        <f>-SUMIF('TB - Inc'!C:C,A50,'TB - Inc'!F:F)</f>
        <v>-5513.02</v>
      </c>
      <c r="D50" s="174">
        <f>SUM(B50:C50)</f>
        <v>-19991783.949999999</v>
      </c>
      <c r="G50" s="149">
        <f>-SUMIF('TB - Ltd'!C:C,A50,'TB - Ltd'!G:G)</f>
        <v>-51132568.310000002</v>
      </c>
      <c r="H50" s="147">
        <f>G50/B50</f>
        <v>2.5583846275819502</v>
      </c>
      <c r="I50" s="3"/>
      <c r="J50" s="3"/>
    </row>
    <row r="51" spans="1:10">
      <c r="A51" s="213" t="s">
        <v>168</v>
      </c>
      <c r="B51" s="149">
        <f>'P&amp;L'!B213</f>
        <v>-21696770.667812817</v>
      </c>
      <c r="C51" s="149">
        <f>'P&amp;L'!C213</f>
        <v>261962.31015508136</v>
      </c>
      <c r="D51" s="157">
        <f>'P&amp;L'!D213</f>
        <v>-21434808.357657738</v>
      </c>
      <c r="G51" s="149">
        <f>'P&amp;L'!G213</f>
        <v>-65386836.678644121</v>
      </c>
    </row>
    <row r="53" spans="1:10">
      <c r="A53" s="182" t="s">
        <v>169</v>
      </c>
      <c r="B53" s="206">
        <f t="shared" ref="B53:G53" si="8">SUM(B47:B51)+B43+B40</f>
        <v>97807311.251740336</v>
      </c>
      <c r="C53" s="206">
        <f t="shared" si="8"/>
        <v>1326514.8901550814</v>
      </c>
      <c r="D53" s="206">
        <f t="shared" si="8"/>
        <v>99133826.141895413</v>
      </c>
      <c r="E53" s="3">
        <f t="shared" si="8"/>
        <v>0</v>
      </c>
      <c r="F53" s="3">
        <f t="shared" si="8"/>
        <v>0</v>
      </c>
      <c r="G53" s="3">
        <f t="shared" si="8"/>
        <v>353868039.58480752</v>
      </c>
    </row>
    <row r="54" spans="1:10">
      <c r="E54" s="2"/>
      <c r="F54" s="2"/>
      <c r="G54" s="2"/>
    </row>
    <row r="55" spans="1:10">
      <c r="B55" s="2">
        <f t="shared" ref="B55:G55" si="9">B53-B28</f>
        <v>0</v>
      </c>
      <c r="C55" s="2">
        <f t="shared" si="9"/>
        <v>0</v>
      </c>
      <c r="D55" s="2">
        <f t="shared" si="9"/>
        <v>0</v>
      </c>
      <c r="E55" s="2">
        <f t="shared" si="9"/>
        <v>0</v>
      </c>
      <c r="F55" s="2">
        <f t="shared" si="9"/>
        <v>0</v>
      </c>
      <c r="G55" s="2">
        <f t="shared" si="9"/>
        <v>0</v>
      </c>
    </row>
    <row r="56" spans="1:10">
      <c r="A56" s="148"/>
    </row>
    <row r="57" spans="1:10">
      <c r="A57" s="2"/>
    </row>
    <row r="58" spans="1:10">
      <c r="A58" s="148"/>
    </row>
    <row r="59" spans="1:10">
      <c r="A59" s="148"/>
    </row>
    <row r="62" spans="1:10">
      <c r="H62" s="3"/>
    </row>
  </sheetData>
  <mergeCells count="2">
    <mergeCell ref="B3:D3"/>
    <mergeCell ref="I16:I20"/>
  </mergeCells>
  <pageMargins left="0.7" right="0.7" top="0.75" bottom="0.75" header="0.3" footer="0.3"/>
  <pageSetup paperSize="9" scale="6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7717-3175-4198-89CA-E5A1159C634C}">
  <sheetPr>
    <tabColor theme="7" tint="0.39997558519241921"/>
  </sheetPr>
  <dimension ref="A2:N218"/>
  <sheetViews>
    <sheetView topLeftCell="A141" zoomScale="80" zoomScaleNormal="80" workbookViewId="0">
      <selection activeCell="G147" sqref="G147"/>
    </sheetView>
  </sheetViews>
  <sheetFormatPr defaultRowHeight="14"/>
  <cols>
    <col min="1" max="1" width="50" customWidth="1"/>
    <col min="2" max="2" width="14.33203125" customWidth="1"/>
    <col min="3" max="3" width="12" customWidth="1"/>
    <col min="4" max="4" width="15.58203125" style="2" customWidth="1"/>
    <col min="5" max="5" width="3.25" customWidth="1"/>
    <col min="6" max="6" width="8" customWidth="1"/>
    <col min="7" max="7" width="14.83203125" customWidth="1"/>
    <col min="8" max="8" width="11.25" customWidth="1"/>
    <col min="9" max="9" width="29.33203125" bestFit="1" customWidth="1"/>
    <col min="10" max="10" width="11.25" customWidth="1"/>
    <col min="11" max="11" width="48.33203125" bestFit="1" customWidth="1"/>
    <col min="12" max="12" width="11.75" style="2" bestFit="1" customWidth="1"/>
    <col min="13" max="28" width="11.25" customWidth="1"/>
  </cols>
  <sheetData>
    <row r="2" spans="1:14" ht="29.25" customHeight="1">
      <c r="A2" s="4"/>
      <c r="B2" s="7" t="s">
        <v>103</v>
      </c>
      <c r="C2" s="7" t="s">
        <v>104</v>
      </c>
      <c r="D2" s="151" t="s">
        <v>101</v>
      </c>
      <c r="E2" s="9"/>
      <c r="G2" s="7" t="s">
        <v>105</v>
      </c>
    </row>
    <row r="3" spans="1:14" ht="17.25" customHeight="1">
      <c r="B3" s="259" t="s">
        <v>15</v>
      </c>
      <c r="C3" s="260"/>
      <c r="D3" s="261"/>
      <c r="G3" s="153" t="s">
        <v>102</v>
      </c>
    </row>
    <row r="4" spans="1:14" ht="17.25" customHeight="1">
      <c r="A4" s="171"/>
      <c r="B4" s="165"/>
      <c r="C4" s="166"/>
      <c r="D4" s="167"/>
      <c r="G4" s="153"/>
      <c r="N4" s="3"/>
    </row>
    <row r="5" spans="1:14">
      <c r="A5" s="156" t="s">
        <v>442</v>
      </c>
      <c r="B5" s="149">
        <f>-SUMIF('TB - Ltd'!C:C,A5,'TB - Ltd'!J:J)</f>
        <v>204524.12</v>
      </c>
      <c r="C5" s="149">
        <f>-SUMIF('TB - Inc'!C:C,A5,'TB - Inc'!F:F)</f>
        <v>964580.05</v>
      </c>
      <c r="D5" s="157">
        <f>SUM(B5:C5)</f>
        <v>1169104.17</v>
      </c>
      <c r="E5" s="2"/>
      <c r="F5" s="8"/>
      <c r="G5" s="149">
        <f>-SUMIF('TB - Ltd'!C:C,A5,'TB - Ltd'!G:G)</f>
        <v>770610.31</v>
      </c>
      <c r="N5" s="3"/>
    </row>
    <row r="6" spans="1:14">
      <c r="A6" s="155" t="s">
        <v>153</v>
      </c>
      <c r="B6" s="149">
        <f>-SUMIF('TB - Ltd'!C:C,A6,'TB - Ltd'!J:J)</f>
        <v>-8084166.7101550801</v>
      </c>
      <c r="C6" s="149">
        <f>-SUMIF('TB - Inc'!C:C,A6,'TB - Inc'!F:F)</f>
        <v>8084166.7101550801</v>
      </c>
      <c r="D6" s="157">
        <f>SUM(B6:C6)</f>
        <v>0</v>
      </c>
      <c r="E6" s="2"/>
      <c r="F6" s="8"/>
      <c r="G6" s="149">
        <f>-SUMIF('TB - Ltd'!C:C,A6,'TB - Ltd'!G:G)</f>
        <v>-30062411.696732476</v>
      </c>
      <c r="N6" s="3"/>
    </row>
    <row r="7" spans="1:14">
      <c r="A7" s="170"/>
      <c r="B7" s="154">
        <f>SUM(B5:B6)</f>
        <v>-7879642.59015508</v>
      </c>
      <c r="C7" s="145">
        <f>SUM(C5:C6)</f>
        <v>9048746.7601550799</v>
      </c>
      <c r="D7" s="158">
        <f>SUM(D5:D6)</f>
        <v>1169104.17</v>
      </c>
      <c r="E7" s="3"/>
      <c r="G7" s="154">
        <f>SUM(G5:G6)</f>
        <v>-29291801.386732478</v>
      </c>
      <c r="N7" s="3"/>
    </row>
    <row r="8" spans="1:14">
      <c r="D8" s="161"/>
      <c r="N8" s="3"/>
    </row>
    <row r="9" spans="1:14">
      <c r="A9" s="172"/>
      <c r="D9" s="161"/>
      <c r="N9" s="3"/>
    </row>
    <row r="10" spans="1:14" hidden="1">
      <c r="A10" s="156" t="s">
        <v>94</v>
      </c>
      <c r="B10" s="149" t="e">
        <f>SUMIF('TB - Ltd'!#REF!,'P&amp;L'!#REF!,'TB - Ltd'!$J$4:$J$153)</f>
        <v>#REF!</v>
      </c>
      <c r="C10" s="149" t="e">
        <f>SUMIF('TB - Inc'!#REF!,'P&amp;L'!#REF!,'TB - Inc'!#REF!)</f>
        <v>#REF!</v>
      </c>
      <c r="D10" s="157" t="e">
        <f t="shared" ref="D10:D15" si="0">SUM(B10:C10)</f>
        <v>#REF!</v>
      </c>
      <c r="E10" s="2"/>
      <c r="F10" s="8"/>
      <c r="G10" s="149" t="e">
        <f>SUMIF('TB - Ltd'!#REF!,'P&amp;L'!#REF!,'TB - Ltd'!$G$4:$G$139)</f>
        <v>#REF!</v>
      </c>
      <c r="N10" s="3"/>
    </row>
    <row r="11" spans="1:14">
      <c r="A11" s="156" t="s">
        <v>150</v>
      </c>
      <c r="B11" s="149">
        <f>SUMIF('TB - Ltd'!C:C,A11,'TB - Ltd'!J:J)</f>
        <v>164759.95000000001</v>
      </c>
      <c r="C11" s="149">
        <f>SUMIF('TB - Inc'!C:C,A11,'TB - Inc'!F:F)</f>
        <v>0</v>
      </c>
      <c r="D11" s="157">
        <f t="shared" si="0"/>
        <v>164759.95000000001</v>
      </c>
      <c r="E11" s="2"/>
      <c r="F11" s="8"/>
      <c r="G11" s="149">
        <f>SUMIF('TB - Ltd'!C:C,A11,'TB - Ltd'!G:G)</f>
        <v>597584.52</v>
      </c>
      <c r="N11" s="3"/>
    </row>
    <row r="12" spans="1:14">
      <c r="A12" t="s">
        <v>1012</v>
      </c>
      <c r="B12" s="149">
        <f>SUMIF('TB - Ltd'!C:C,A12,'TB - Ltd'!J:J)</f>
        <v>234738.46000000002</v>
      </c>
      <c r="C12" s="149">
        <f>SUMIF('TB - Inc'!C:C,A12,'TB - Inc'!F:F)</f>
        <v>0</v>
      </c>
      <c r="D12" s="157">
        <f t="shared" si="0"/>
        <v>234738.46000000002</v>
      </c>
      <c r="G12" s="149">
        <f>SUMIF('TB - Ltd'!C:C,A12,'TB - Ltd'!G:G)</f>
        <v>869455.83000000007</v>
      </c>
      <c r="L12"/>
    </row>
    <row r="13" spans="1:14">
      <c r="A13" t="s">
        <v>1275</v>
      </c>
      <c r="B13" s="149">
        <f>SUMIF('TB - Ltd'!C:C,A13,'TB - Ltd'!J:J)</f>
        <v>10944.46</v>
      </c>
      <c r="C13" s="149">
        <f>SUMIF('TB - Inc'!C:C,A13,'TB - Inc'!F:F)</f>
        <v>0</v>
      </c>
      <c r="D13" s="157">
        <f t="shared" si="0"/>
        <v>10944.46</v>
      </c>
      <c r="E13" s="2"/>
      <c r="F13" s="8"/>
      <c r="G13" s="149">
        <f>SUMIF('TB - Ltd'!C:C,A13,'TB - Ltd'!G:G)</f>
        <v>41182.089999999997</v>
      </c>
      <c r="N13" s="3"/>
    </row>
    <row r="14" spans="1:14">
      <c r="A14" s="155" t="s">
        <v>203</v>
      </c>
      <c r="B14" s="149">
        <f>SUMIF('TB - Ltd'!C:C,A14,'TB - Ltd'!J:J)</f>
        <v>171469.77</v>
      </c>
      <c r="C14" s="149">
        <f>SUMIF('TB - Inc'!C:C,A14,'TB - Inc'!F:F)</f>
        <v>0</v>
      </c>
      <c r="D14" s="157">
        <f t="shared" si="0"/>
        <v>171469.77</v>
      </c>
      <c r="E14" s="2"/>
      <c r="F14" s="8"/>
      <c r="G14" s="149">
        <f>SUMIF('TB - Ltd'!C:C,A14,'TB - Ltd'!G:G)</f>
        <v>621921.68999999994</v>
      </c>
      <c r="N14" s="3"/>
    </row>
    <row r="15" spans="1:14">
      <c r="A15" s="155" t="s">
        <v>1518</v>
      </c>
      <c r="B15" s="149">
        <f>SUMIF('TB - Ltd'!C:C,A15,'TB - Ltd'!J:J)</f>
        <v>0</v>
      </c>
      <c r="C15" s="149">
        <f>SUMIF('TB - Inc'!C:C,A15,'TB - Inc'!F:F)</f>
        <v>0</v>
      </c>
      <c r="D15" s="157">
        <f t="shared" si="0"/>
        <v>0</v>
      </c>
      <c r="E15" s="2"/>
      <c r="F15" s="8"/>
      <c r="G15" s="149">
        <f>SUMIF('TB - Ltd'!C:C,A15,'TB - Ltd'!G:G)</f>
        <v>0</v>
      </c>
      <c r="N15" s="3"/>
    </row>
    <row r="16" spans="1:14">
      <c r="A16" s="185"/>
      <c r="B16" s="173">
        <f>SUM(B11:B15)</f>
        <v>581912.64</v>
      </c>
      <c r="C16" s="173">
        <f>SUM(C11:C15)</f>
        <v>0</v>
      </c>
      <c r="D16" s="173">
        <f>SUM(D11:D15)</f>
        <v>581912.64</v>
      </c>
      <c r="E16" s="2"/>
      <c r="F16" s="8"/>
      <c r="G16" s="239">
        <f>SUM(G11:G15)</f>
        <v>2130144.13</v>
      </c>
      <c r="N16" s="3"/>
    </row>
    <row r="17" spans="1:14">
      <c r="A17" s="169"/>
      <c r="B17" s="180"/>
      <c r="C17" s="180"/>
      <c r="D17" s="181"/>
      <c r="E17" s="2"/>
      <c r="F17" s="8"/>
      <c r="G17" s="180"/>
      <c r="N17" s="3"/>
    </row>
    <row r="18" spans="1:14">
      <c r="A18" s="191"/>
      <c r="B18" s="177">
        <f>B7-B16</f>
        <v>-8461555.2301550806</v>
      </c>
      <c r="C18" s="177">
        <f>C7-C16</f>
        <v>9048746.7601550799</v>
      </c>
      <c r="D18" s="177">
        <f>D7-D16</f>
        <v>587191.52999999991</v>
      </c>
      <c r="E18" s="175"/>
      <c r="F18" s="8"/>
      <c r="G18" s="177">
        <f>G7-G16</f>
        <v>-31421945.516732477</v>
      </c>
      <c r="N18" s="3"/>
    </row>
    <row r="19" spans="1:14">
      <c r="A19" s="182"/>
      <c r="B19" s="190">
        <f>B18/B7</f>
        <v>1.073850131315226</v>
      </c>
      <c r="C19" s="190">
        <f>C18/C7</f>
        <v>1</v>
      </c>
      <c r="D19" s="190">
        <f>D18/D7</f>
        <v>0.50225766451590015</v>
      </c>
      <c r="E19" s="175"/>
      <c r="F19" s="8"/>
      <c r="G19" s="190">
        <f>G18/G7</f>
        <v>1.0727215135005261</v>
      </c>
      <c r="N19" s="3"/>
    </row>
    <row r="20" spans="1:14">
      <c r="A20" s="186"/>
      <c r="B20" s="190"/>
      <c r="C20" s="190"/>
      <c r="D20" s="190"/>
      <c r="E20" s="175"/>
      <c r="F20" s="8"/>
      <c r="G20" s="190"/>
      <c r="N20" s="3"/>
    </row>
    <row r="21" spans="1:14">
      <c r="A21" s="188" t="s">
        <v>205</v>
      </c>
      <c r="B21" s="8"/>
      <c r="C21" s="8"/>
      <c r="D21" s="8"/>
      <c r="E21" s="8"/>
      <c r="F21" s="8"/>
      <c r="G21" s="190"/>
      <c r="N21" s="3"/>
    </row>
    <row r="22" spans="1:14">
      <c r="A22" t="s">
        <v>202</v>
      </c>
      <c r="B22" s="149">
        <f>SUMIF('TB - Ltd'!C:C,A22,'TB - Ltd'!J:J)</f>
        <v>164918.07</v>
      </c>
      <c r="C22" s="149">
        <f>SUMIF('TB - Inc'!C:C,A22,'TB - Inc'!F:F)</f>
        <v>0</v>
      </c>
      <c r="D22" s="157">
        <f t="shared" ref="D22:D27" si="1">SUM(B22:C22)</f>
        <v>164918.07</v>
      </c>
      <c r="E22" s="175"/>
      <c r="F22" s="8"/>
      <c r="G22" s="149">
        <f>SUMIF('TB - Ltd'!C:C,A22,'TB - Ltd'!G:G)</f>
        <v>610227.81900000002</v>
      </c>
      <c r="N22" s="3"/>
    </row>
    <row r="23" spans="1:14">
      <c r="A23" t="s">
        <v>206</v>
      </c>
      <c r="B23" s="149">
        <f>SUMIF('TB - Ltd'!C:C,A23,'TB - Ltd'!J:J)</f>
        <v>0</v>
      </c>
      <c r="C23" s="149">
        <f>SUMIF('TB - Inc'!C:C,A23,'TB - Inc'!F:F)</f>
        <v>0</v>
      </c>
      <c r="D23" s="157">
        <f t="shared" si="1"/>
        <v>0</v>
      </c>
      <c r="E23" s="175"/>
      <c r="F23" s="8"/>
      <c r="G23" s="149">
        <f>SUMIF('TB - Ltd'!C:C,A23,'TB - Ltd'!G:G)</f>
        <v>0</v>
      </c>
      <c r="N23" s="3"/>
    </row>
    <row r="24" spans="1:14">
      <c r="A24" t="s">
        <v>1416</v>
      </c>
      <c r="B24" s="149">
        <f>SUMIF('TB - Ltd'!C:C,A24,'TB - Ltd'!J:J)</f>
        <v>2403</v>
      </c>
      <c r="C24" s="149">
        <f>SUMIF('TB - Inc'!C:C,A24,'TB - Inc'!F:F)</f>
        <v>0</v>
      </c>
      <c r="D24" s="157">
        <f t="shared" si="1"/>
        <v>2403</v>
      </c>
      <c r="E24" s="175"/>
      <c r="F24" s="8"/>
      <c r="G24" s="149">
        <f>SUMIF('TB - Ltd'!C:C,A24,'TB - Ltd'!G:G)</f>
        <v>8715.6809999999987</v>
      </c>
      <c r="N24" s="3"/>
    </row>
    <row r="25" spans="1:14">
      <c r="A25" t="s">
        <v>1084</v>
      </c>
      <c r="B25" s="149">
        <f>SUMIF('TB - Ltd'!C:C,A25,'TB - Ltd'!J:J)</f>
        <v>4148.3999999999996</v>
      </c>
      <c r="C25" s="149">
        <f>SUMIF('TB - Inc'!C:C,A25,'TB - Inc'!F:F)</f>
        <v>0</v>
      </c>
      <c r="D25" s="157">
        <f t="shared" si="1"/>
        <v>4148.3999999999996</v>
      </c>
      <c r="E25" s="175"/>
      <c r="F25" s="8"/>
      <c r="G25" s="149">
        <f>SUMIF('TB - Ltd'!C:C,A25,'TB - Ltd'!G:G)</f>
        <v>15737.38</v>
      </c>
      <c r="N25" s="3"/>
    </row>
    <row r="26" spans="1:14">
      <c r="A26" t="s">
        <v>207</v>
      </c>
      <c r="B26" s="149">
        <f>SUMIF('TB - Ltd'!C:C,A26,'TB - Ltd'!J:J)</f>
        <v>12757.502117647058</v>
      </c>
      <c r="C26" s="149">
        <f>SUMIF('TB - Inc'!C:C,A26,'TB - Inc'!F:F)</f>
        <v>0</v>
      </c>
      <c r="D26" s="157">
        <f t="shared" si="1"/>
        <v>12757.502117647058</v>
      </c>
      <c r="E26" s="175"/>
      <c r="F26" s="8"/>
      <c r="G26" s="149">
        <f>SUMIF('TB - Ltd'!C:C,A26,'TB - Ltd'!G:G)</f>
        <v>37856.483999999997</v>
      </c>
      <c r="N26" s="3"/>
    </row>
    <row r="27" spans="1:14">
      <c r="A27" t="s">
        <v>204</v>
      </c>
      <c r="B27" s="149">
        <f>SUMIF('TB - Ltd'!C:C,A27,'TB - Ltd'!J:J)</f>
        <v>-171469.77</v>
      </c>
      <c r="C27" s="149">
        <f>SUMIF('TB - Inc'!C:C,A27,'TB - Inc'!F:F)</f>
        <v>0</v>
      </c>
      <c r="D27" s="157">
        <f t="shared" si="1"/>
        <v>-171469.77</v>
      </c>
      <c r="E27" s="175"/>
      <c r="F27" s="8"/>
      <c r="G27" s="149">
        <f>SUMIF('TB - Ltd'!C:C,A27,'TB - Ltd'!G:G)</f>
        <v>-621921.68999999994</v>
      </c>
      <c r="N27" s="3"/>
    </row>
    <row r="28" spans="1:14">
      <c r="B28" s="154">
        <f>SUM(B22:B27)</f>
        <v>12757.202117647073</v>
      </c>
      <c r="C28" s="154">
        <f>SUM(C22:C27)</f>
        <v>0</v>
      </c>
      <c r="D28" s="154">
        <f>SUM(D22:D27)</f>
        <v>12757.202117647073</v>
      </c>
      <c r="E28" s="205"/>
      <c r="F28" s="184"/>
      <c r="G28" s="240">
        <f>SUM(G22:G27)</f>
        <v>50615.674000000115</v>
      </c>
      <c r="N28" s="3"/>
    </row>
    <row r="29" spans="1:14">
      <c r="A29" s="186"/>
      <c r="B29" s="8"/>
      <c r="C29" s="8"/>
      <c r="D29" s="8"/>
      <c r="E29" s="8"/>
      <c r="F29" s="8"/>
      <c r="G29" s="190"/>
      <c r="N29" s="3"/>
    </row>
    <row r="30" spans="1:14">
      <c r="A30" s="172" t="s">
        <v>1519</v>
      </c>
      <c r="B30" s="179" t="s">
        <v>192</v>
      </c>
      <c r="C30" s="179"/>
      <c r="D30" s="183"/>
      <c r="E30" s="175"/>
      <c r="F30" s="8"/>
      <c r="G30" s="179"/>
      <c r="N30" s="3"/>
    </row>
    <row r="31" spans="1:14">
      <c r="A31" s="155" t="s">
        <v>535</v>
      </c>
      <c r="B31" s="149">
        <f>SUMIF('TB - Ltd'!C:C,A31,'TB - Ltd'!J:J)</f>
        <v>10085869.040000001</v>
      </c>
      <c r="C31" s="149">
        <f>SUMIF('TB - Inc'!C:C,A31,'TB - Inc'!F:F)</f>
        <v>135469.86000000002</v>
      </c>
      <c r="D31" s="157">
        <f t="shared" ref="D31:D38" si="2">SUM(B31:C31)</f>
        <v>10221338.9</v>
      </c>
      <c r="E31" s="2"/>
      <c r="F31" s="8"/>
      <c r="G31" s="149">
        <f>SUMIF('TB - Ltd'!C:C,A31,'TB - Ltd'!G:G)</f>
        <v>37399382.92899999</v>
      </c>
      <c r="N31" s="3"/>
    </row>
    <row r="32" spans="1:14">
      <c r="A32" s="155" t="s">
        <v>1142</v>
      </c>
      <c r="B32" s="149">
        <f>SUMIF('TB - Ltd'!C:C,A32,'TB - Ltd'!J:J)</f>
        <v>22237.83</v>
      </c>
      <c r="C32" s="149">
        <f>SUMIF('TB - Inc'!C:C,A32,'TB - Inc'!F:F)</f>
        <v>0</v>
      </c>
      <c r="D32" s="157">
        <f t="shared" si="2"/>
        <v>22237.83</v>
      </c>
      <c r="E32" s="2"/>
      <c r="F32" s="8"/>
      <c r="G32" s="149">
        <f>SUMIF('TB - Ltd'!C:C,A32,'TB - Ltd'!G:G)</f>
        <v>79000</v>
      </c>
      <c r="N32" s="3"/>
    </row>
    <row r="33" spans="1:14">
      <c r="A33" s="155" t="s">
        <v>1361</v>
      </c>
      <c r="B33" s="149">
        <f>SUMIF('TB - Ltd'!C:C,A33,'TB - Ltd'!J:J)</f>
        <v>643</v>
      </c>
      <c r="C33" s="149">
        <f>SUMIF('TB - Inc'!C:C,A33,'TB - Inc'!F:F)</f>
        <v>0</v>
      </c>
      <c r="D33" s="157">
        <f t="shared" si="2"/>
        <v>643</v>
      </c>
      <c r="E33" s="2"/>
      <c r="F33" s="8"/>
      <c r="G33" s="149">
        <f>SUMIF('TB - Ltd'!C:C,A33,'TB - Ltd'!G:G)</f>
        <v>2332.1610000000001</v>
      </c>
      <c r="N33" s="3"/>
    </row>
    <row r="34" spans="1:14">
      <c r="A34" s="155" t="s">
        <v>843</v>
      </c>
      <c r="B34" s="149">
        <f>SUMIF('TB - Ltd'!C:C,A34,'TB - Ltd'!J:J)</f>
        <v>148951.75</v>
      </c>
      <c r="C34" s="149">
        <f>SUMIF('TB - Inc'!C:C,A34,'TB - Inc'!F:F)</f>
        <v>0</v>
      </c>
      <c r="D34" s="157">
        <f t="shared" si="2"/>
        <v>148951.75</v>
      </c>
      <c r="E34" s="2"/>
      <c r="F34" s="8"/>
      <c r="G34" s="149">
        <f>SUMIF('TB - Ltd'!C:C,A34,'TB - Ltd'!G:G)</f>
        <v>560627.71</v>
      </c>
      <c r="N34" s="3"/>
    </row>
    <row r="35" spans="1:14" s="247" customFormat="1">
      <c r="A35" s="251" t="s">
        <v>568</v>
      </c>
      <c r="B35" s="252">
        <f>SUMIF('TB - Ltd'!C:C,A35,'TB - Ltd'!J:J)</f>
        <v>384964.6640205658</v>
      </c>
      <c r="C35" s="252">
        <f>SUMIF('TB - Inc'!C:C,A35,'TB - Inc'!F:F)</f>
        <v>26607.399999999954</v>
      </c>
      <c r="D35" s="253">
        <f t="shared" si="2"/>
        <v>411572.06402056577</v>
      </c>
      <c r="E35" s="254"/>
      <c r="F35" s="255"/>
      <c r="G35" s="252">
        <f>SUMIF('TB - Ltd'!C:C,A35,'TB - Ltd'!G:G)</f>
        <v>1395111.9424105305</v>
      </c>
      <c r="L35" s="254"/>
      <c r="N35" s="256"/>
    </row>
    <row r="36" spans="1:14">
      <c r="A36" s="155" t="s">
        <v>574</v>
      </c>
      <c r="B36" s="149">
        <f>SUMIF('TB - Ltd'!C:C,A36,'TB - Ltd'!J:J)</f>
        <v>442474.49999999994</v>
      </c>
      <c r="C36" s="149">
        <f>SUMIF('TB - Inc'!C:C,A36,'TB - Inc'!F:F)</f>
        <v>40000</v>
      </c>
      <c r="D36" s="157">
        <f t="shared" si="2"/>
        <v>482474.49999999994</v>
      </c>
      <c r="E36" s="2"/>
      <c r="F36" s="8"/>
      <c r="G36" s="149">
        <f>SUMIF('TB - Ltd'!C:C,A36,'TB - Ltd'!G:G)</f>
        <v>1662016.5300000003</v>
      </c>
      <c r="N36" s="3"/>
    </row>
    <row r="37" spans="1:14">
      <c r="A37" s="155" t="s">
        <v>566</v>
      </c>
      <c r="B37" s="149">
        <f>SUMIF('TB - Ltd'!C:C,A37,'TB - Ltd'!J:J)</f>
        <v>288287.64</v>
      </c>
      <c r="C37" s="149">
        <f>SUMIF('TB - Inc'!C:C,A37,'TB - Inc'!F:F)</f>
        <v>4500</v>
      </c>
      <c r="D37" s="157">
        <f t="shared" si="2"/>
        <v>292787.64</v>
      </c>
      <c r="E37" s="2"/>
      <c r="F37" s="8"/>
      <c r="G37" s="149">
        <f>SUMIF('TB - Ltd'!C:C,A37,'TB - Ltd'!G:G)</f>
        <v>1026197.1199999999</v>
      </c>
      <c r="N37" s="3"/>
    </row>
    <row r="38" spans="1:14">
      <c r="A38" s="155" t="s">
        <v>861</v>
      </c>
      <c r="B38" s="149">
        <f>SUMIF('TB - Ltd'!C:C,A38,'TB - Ltd'!J:J)</f>
        <v>7020.1</v>
      </c>
      <c r="C38" s="149">
        <f>SUMIF('TB - Inc'!C:C,A38,'TB - Inc'!F:F)</f>
        <v>0</v>
      </c>
      <c r="D38" s="157">
        <f t="shared" si="2"/>
        <v>7020.1</v>
      </c>
      <c r="E38" s="2"/>
      <c r="F38" s="8"/>
      <c r="G38" s="149">
        <f>SUMIF('TB - Ltd'!C:C,A38,'TB - Ltd'!G:G)</f>
        <v>25550</v>
      </c>
      <c r="N38" s="3"/>
    </row>
    <row r="39" spans="1:14">
      <c r="A39" s="155" t="s">
        <v>949</v>
      </c>
      <c r="B39" s="149">
        <f>SUMIF('TB - Ltd'!C:C,A39,'TB - Ltd'!J:J)</f>
        <v>83.44</v>
      </c>
      <c r="C39" s="149">
        <f>SUMIF('TB - Inc'!C:C,A39,'TB - Inc'!F:F)</f>
        <v>0</v>
      </c>
      <c r="D39" s="157">
        <f t="shared" ref="D39:D41" si="3">SUM(B39:C39)</f>
        <v>83.44</v>
      </c>
      <c r="E39" s="2"/>
      <c r="F39" s="8"/>
      <c r="G39" s="149">
        <f>SUMIF('TB - Ltd'!C:C,A39,'TB - Ltd'!G:G)</f>
        <v>297</v>
      </c>
      <c r="N39" s="3"/>
    </row>
    <row r="40" spans="1:14">
      <c r="A40" s="155" t="s">
        <v>1107</v>
      </c>
      <c r="B40" s="149">
        <f>SUMIF('TB - Ltd'!C:C,A40,'TB - Ltd'!J:J)</f>
        <v>20326.099999999999</v>
      </c>
      <c r="C40" s="149">
        <f>SUMIF('TB - Inc'!C:C,A40,'TB - Inc'!F:F)</f>
        <v>0</v>
      </c>
      <c r="D40" s="157">
        <f t="shared" si="3"/>
        <v>20326.099999999999</v>
      </c>
      <c r="E40" s="2"/>
      <c r="F40" s="8"/>
      <c r="G40" s="149">
        <f>SUMIF('TB - Ltd'!C:C,A40,'TB - Ltd'!G:G)</f>
        <v>77438.98</v>
      </c>
      <c r="N40" s="3"/>
    </row>
    <row r="41" spans="1:14">
      <c r="A41" s="155" t="s">
        <v>1520</v>
      </c>
      <c r="B41" s="149">
        <f>SUMIF('TB - Ltd'!C:C,A41,'TB - Ltd'!J:J)</f>
        <v>880267.64611764706</v>
      </c>
      <c r="C41" s="149">
        <f>SUMIF('TB - Inc'!C:C,A41,'TB - Inc'!F:F)</f>
        <v>0</v>
      </c>
      <c r="D41" s="157">
        <f t="shared" si="3"/>
        <v>880267.64611764706</v>
      </c>
      <c r="E41" s="2"/>
      <c r="F41" s="8"/>
      <c r="G41" s="149">
        <f>SUMIF('TB - Ltd'!C:C,A41,'TB - Ltd'!G:G)</f>
        <v>2612097.3959999997</v>
      </c>
      <c r="N41" s="3"/>
    </row>
    <row r="42" spans="1:14">
      <c r="A42" s="169"/>
      <c r="B42" s="154">
        <f>SUM(B31:B41)</f>
        <v>12281125.710138213</v>
      </c>
      <c r="C42" s="154">
        <f>SUM(C31:C41)</f>
        <v>206577.25999999998</v>
      </c>
      <c r="D42" s="154">
        <f>SUM(D31:D41)</f>
        <v>12487702.970138213</v>
      </c>
      <c r="E42" s="162"/>
      <c r="F42" s="184"/>
      <c r="G42" s="240">
        <f>SUM(G31:G41)</f>
        <v>44840051.768410511</v>
      </c>
      <c r="N42" s="3"/>
    </row>
    <row r="43" spans="1:14">
      <c r="B43" s="3"/>
      <c r="C43" s="3"/>
      <c r="D43" s="163"/>
      <c r="E43" s="2"/>
      <c r="F43" s="8"/>
      <c r="G43" s="3"/>
    </row>
    <row r="44" spans="1:14">
      <c r="A44" s="233" t="s">
        <v>193</v>
      </c>
      <c r="B44" s="3"/>
      <c r="C44" s="3"/>
      <c r="D44" s="175"/>
      <c r="E44" s="2"/>
      <c r="F44" s="8"/>
      <c r="G44" s="179"/>
    </row>
    <row r="45" spans="1:14">
      <c r="A45" s="169" t="s">
        <v>191</v>
      </c>
      <c r="B45" s="149">
        <f>SUMIF('TB - Ltd'!C:C,A45,'TB - Ltd'!J:J)</f>
        <v>2111369.96</v>
      </c>
      <c r="C45" s="149">
        <f>SUMIF('TB - Inc'!C:C,A45,'TB - Inc'!F:F)</f>
        <v>0</v>
      </c>
      <c r="D45" s="150">
        <f>SUM(B45:C45)</f>
        <v>2111369.96</v>
      </c>
      <c r="E45" s="2"/>
      <c r="F45" s="8"/>
      <c r="G45" s="149">
        <f>SUMIF('TB - Ltd'!C:C,A45,'TB - Ltd'!G:G)</f>
        <v>7809642.5300000003</v>
      </c>
    </row>
    <row r="46" spans="1:14">
      <c r="A46" s="169" t="s">
        <v>194</v>
      </c>
      <c r="B46" s="149">
        <f>SUMIF('TB - Ltd'!C:C,A46,'TB - Ltd'!J:J)</f>
        <v>112.99</v>
      </c>
      <c r="C46" s="149">
        <f>SUMIF('TB - Inc'!C:C,A46,'TB - Inc'!F:F)</f>
        <v>0</v>
      </c>
      <c r="D46" s="150">
        <f>SUM(B46:C46)</f>
        <v>112.99</v>
      </c>
      <c r="E46" s="2"/>
      <c r="F46" s="8"/>
      <c r="G46" s="149">
        <f>SUMIF('TB - Ltd'!C:C,A46,'TB - Ltd'!G:G)</f>
        <v>413.46</v>
      </c>
    </row>
    <row r="47" spans="1:14">
      <c r="A47" s="169" t="s">
        <v>1442</v>
      </c>
      <c r="B47" s="149">
        <f>SUMIF('TB - Ltd'!C:C,A47,'TB - Ltd'!J:J)</f>
        <v>6385.7</v>
      </c>
      <c r="C47" s="149">
        <f>SUMIF('TB - Inc'!C:C,A47,'TB - Inc'!F:F)</f>
        <v>0</v>
      </c>
      <c r="D47" s="150">
        <f>SUM(B47:C47)</f>
        <v>6385.7</v>
      </c>
      <c r="E47" s="2"/>
      <c r="F47" s="8"/>
      <c r="G47" s="149">
        <f>SUMIF('TB - Ltd'!C:C,A47,'TB - Ltd'!G:G)</f>
        <v>24572.16</v>
      </c>
    </row>
    <row r="48" spans="1:14">
      <c r="A48" s="169" t="s">
        <v>1044</v>
      </c>
      <c r="B48" s="149">
        <f>SUMIF('TB - Ltd'!C:C,A48,'TB - Ltd'!J:J)</f>
        <v>38687.72</v>
      </c>
      <c r="C48" s="149">
        <f>SUMIF('TB - Inc'!C:C,A48,'TB - Inc'!F:F)</f>
        <v>0</v>
      </c>
      <c r="D48" s="150">
        <f t="shared" ref="D48:D52" si="4">SUM(B48:C48)</f>
        <v>38687.72</v>
      </c>
      <c r="E48" s="2"/>
      <c r="F48" s="8"/>
      <c r="G48" s="149">
        <f>SUMIF('TB - Ltd'!C:C,A48,'TB - Ltd'!G:G)</f>
        <v>138112.29</v>
      </c>
    </row>
    <row r="49" spans="1:12">
      <c r="A49" s="169" t="s">
        <v>1140</v>
      </c>
      <c r="B49" s="149">
        <f>SUMIF('TB - Ltd'!C:C,A49,'TB - Ltd'!J:J)</f>
        <v>694.02</v>
      </c>
      <c r="C49" s="149">
        <f>SUMIF('TB - Inc'!C:C,A49,'TB - Inc'!F:F)</f>
        <v>0</v>
      </c>
      <c r="D49" s="150">
        <f t="shared" si="4"/>
        <v>694.02</v>
      </c>
      <c r="E49" s="2"/>
      <c r="F49" s="8"/>
      <c r="G49" s="149">
        <f>SUMIF('TB - Ltd'!C:C,A49,'TB - Ltd'!G:G)</f>
        <v>2538.46</v>
      </c>
    </row>
    <row r="50" spans="1:12">
      <c r="A50" s="169" t="s">
        <v>835</v>
      </c>
      <c r="B50" s="149">
        <f>SUMIF('TB - Ltd'!C:C,A50,'TB - Ltd'!J:J)</f>
        <v>58239.59</v>
      </c>
      <c r="C50" s="149">
        <f>SUMIF('TB - Inc'!C:C,A50,'TB - Inc'!F:F)</f>
        <v>0</v>
      </c>
      <c r="D50" s="150">
        <f t="shared" si="4"/>
        <v>58239.59</v>
      </c>
      <c r="E50" s="2"/>
      <c r="F50" s="8"/>
      <c r="G50" s="149">
        <f>SUMIF('TB - Ltd'!C:C,A50,'TB - Ltd'!G:G)</f>
        <v>217326.46999999997</v>
      </c>
    </row>
    <row r="51" spans="1:12">
      <c r="A51" s="169" t="s">
        <v>195</v>
      </c>
      <c r="B51" s="149">
        <f>SUMIF('TB - Ltd'!C:C,A51,'TB - Ltd'!J:J)</f>
        <v>40291.040000000001</v>
      </c>
      <c r="C51" s="149">
        <f>SUMIF('TB - Inc'!C:C,A51,'TB - Inc'!F:F)</f>
        <v>0</v>
      </c>
      <c r="D51" s="150">
        <f t="shared" si="4"/>
        <v>40291.040000000001</v>
      </c>
      <c r="E51" s="2"/>
      <c r="F51" s="8"/>
      <c r="G51" s="149">
        <f>SUMIF('TB - Ltd'!C:C,A51,'TB - Ltd'!G:G)</f>
        <v>150959.96000000002</v>
      </c>
    </row>
    <row r="52" spans="1:12">
      <c r="A52" s="169" t="s">
        <v>196</v>
      </c>
      <c r="B52" s="149">
        <f>SUMIF('TB - Ltd'!C:C,A52,'TB - Ltd'!J:J)</f>
        <v>0</v>
      </c>
      <c r="C52" s="149">
        <f>SUMIF('TB - Inc'!C:C,A52,'TB - Inc'!F:F)</f>
        <v>0</v>
      </c>
      <c r="D52" s="150">
        <f t="shared" si="4"/>
        <v>0</v>
      </c>
      <c r="E52" s="2"/>
      <c r="F52" s="8"/>
      <c r="G52" s="149">
        <f>SUMIF('TB - Ltd'!C:C,A52,'TB - Ltd'!G:G)</f>
        <v>0</v>
      </c>
    </row>
    <row r="53" spans="1:12" s="247" customFormat="1">
      <c r="A53" s="257" t="s">
        <v>1339</v>
      </c>
      <c r="B53" s="252">
        <f>SUMIF('TB - Ltd'!C:C,A53,'TB - Ltd'!J:J)</f>
        <v>72510.852283895001</v>
      </c>
      <c r="C53" s="252">
        <f>SUMIF('TB - Inc'!C:C,A53,'TB - Inc'!F:F)</f>
        <v>0</v>
      </c>
      <c r="D53" s="253">
        <f>SUM(B53:C53)</f>
        <v>72510.852283895001</v>
      </c>
      <c r="E53" s="254"/>
      <c r="F53" s="255"/>
      <c r="G53" s="252">
        <f>SUMIF('TB - Ltd'!C:C,A53,'TB - Ltd'!G:G)</f>
        <v>262779.32867683552</v>
      </c>
      <c r="L53" s="254"/>
    </row>
    <row r="54" spans="1:12">
      <c r="A54" s="169"/>
      <c r="B54" s="154">
        <f>SUM(B45:B53)</f>
        <v>2328291.8722838955</v>
      </c>
      <c r="C54" s="154">
        <f>SUM(C45:C53)</f>
        <v>0</v>
      </c>
      <c r="D54" s="154">
        <f>SUM(D45:D53)</f>
        <v>2328291.8722838955</v>
      </c>
      <c r="E54" s="189"/>
      <c r="F54" s="189"/>
      <c r="G54" s="240">
        <f>SUM(G45:G53)</f>
        <v>8606344.6586768348</v>
      </c>
    </row>
    <row r="55" spans="1:12">
      <c r="A55" s="186"/>
      <c r="B55" s="3"/>
      <c r="C55" s="3"/>
      <c r="D55" s="175"/>
      <c r="E55" s="175"/>
      <c r="F55" s="8"/>
      <c r="G55" s="3"/>
      <c r="L55" s="175"/>
    </row>
    <row r="56" spans="1:12">
      <c r="A56" s="233" t="s">
        <v>1521</v>
      </c>
      <c r="B56" s="3"/>
      <c r="C56" s="3"/>
      <c r="D56" s="175"/>
      <c r="E56" s="2"/>
      <c r="F56" s="8"/>
      <c r="G56" s="179"/>
    </row>
    <row r="57" spans="1:12">
      <c r="A57" s="169" t="s">
        <v>1317</v>
      </c>
      <c r="B57" s="149">
        <f>SUMIF('TB - Ltd'!C:C,A57,'TB - Ltd'!J:J)</f>
        <v>39469.929999999993</v>
      </c>
      <c r="C57" s="149">
        <f>SUMIF('TB - Inc'!C:C,A57,'TB - Inc'!F:F)</f>
        <v>0</v>
      </c>
      <c r="D57" s="150">
        <f t="shared" ref="D57:D65" si="5">SUM(B57:C57)</f>
        <v>39469.929999999993</v>
      </c>
      <c r="E57" s="2"/>
      <c r="F57" s="8"/>
      <c r="G57" s="149">
        <f>SUMIF('TB - Ltd'!C:C,A57,'TB - Ltd'!G:G)</f>
        <v>149069.5</v>
      </c>
    </row>
    <row r="58" spans="1:12">
      <c r="A58" s="169" t="s">
        <v>399</v>
      </c>
      <c r="B58" s="149">
        <f>SUMIF('TB - Ltd'!C:C,A58,'TB - Ltd'!J:J)</f>
        <v>26338.989999999998</v>
      </c>
      <c r="C58" s="149">
        <f>SUMIF('TB - Inc'!C:C,A58,'TB - Inc'!F:F)</f>
        <v>8966.130000000001</v>
      </c>
      <c r="D58" s="150">
        <f t="shared" si="5"/>
        <v>35305.119999999995</v>
      </c>
      <c r="E58" s="2"/>
      <c r="F58" s="8"/>
      <c r="G58" s="149">
        <f>SUMIF('TB - Ltd'!C:C,A58,'TB - Ltd'!G:G)</f>
        <v>97232.73000000001</v>
      </c>
    </row>
    <row r="59" spans="1:12">
      <c r="A59" s="169" t="s">
        <v>1153</v>
      </c>
      <c r="B59" s="149">
        <f>SUMIF('TB - Ltd'!C:C,A59,'TB - Ltd'!J:J)</f>
        <v>35559.99</v>
      </c>
      <c r="C59" s="149">
        <f>SUMIF('TB - Inc'!C:C,A59,'TB - Inc'!F:F)</f>
        <v>0</v>
      </c>
      <c r="D59" s="150">
        <f t="shared" si="5"/>
        <v>35559.99</v>
      </c>
      <c r="E59" s="2"/>
      <c r="F59" s="8"/>
      <c r="G59" s="149">
        <f>SUMIF('TB - Ltd'!C:C,A59,'TB - Ltd'!G:G)</f>
        <v>127341.99</v>
      </c>
    </row>
    <row r="60" spans="1:12">
      <c r="A60" s="169" t="s">
        <v>475</v>
      </c>
      <c r="B60" s="149">
        <f>SUMIF('TB - Ltd'!C:C,A60,'TB - Ltd'!J:J)</f>
        <v>57595.68</v>
      </c>
      <c r="C60" s="149">
        <f>SUMIF('TB - Inc'!C:C,A60,'TB - Inc'!F:F)</f>
        <v>1613.31</v>
      </c>
      <c r="D60" s="150">
        <f t="shared" si="5"/>
        <v>59208.99</v>
      </c>
      <c r="E60" s="2"/>
      <c r="F60" s="8"/>
      <c r="G60" s="149">
        <f>SUMIF('TB - Ltd'!C:C,A60,'TB - Ltd'!G:G)</f>
        <v>216883.05</v>
      </c>
    </row>
    <row r="61" spans="1:12">
      <c r="A61" s="169" t="s">
        <v>1132</v>
      </c>
      <c r="B61" s="149">
        <f>SUMIF('TB - Ltd'!C:C,A61,'TB - Ltd'!J:J)</f>
        <v>16477.55</v>
      </c>
      <c r="C61" s="149">
        <f>SUMIF('TB - Inc'!C:C,A61,'TB - Inc'!F:F)</f>
        <v>0</v>
      </c>
      <c r="D61" s="150">
        <f t="shared" si="5"/>
        <v>16477.55</v>
      </c>
      <c r="E61" s="2"/>
      <c r="F61" s="8"/>
      <c r="G61" s="149">
        <f>SUMIF('TB - Ltd'!C:C,A61,'TB - Ltd'!G:G)</f>
        <v>59393.649999999994</v>
      </c>
    </row>
    <row r="62" spans="1:12">
      <c r="A62" s="169" t="s">
        <v>1522</v>
      </c>
      <c r="B62" s="149">
        <f>SUMIF('TB - Ltd'!C:C,A62,'TB - Ltd'!J:J)</f>
        <v>0</v>
      </c>
      <c r="C62" s="149">
        <f>SUMIF('TB - Inc'!C:C,A62,'TB - Inc'!F:F)</f>
        <v>0</v>
      </c>
      <c r="D62" s="150">
        <f t="shared" si="5"/>
        <v>0</v>
      </c>
      <c r="E62" s="2"/>
      <c r="F62" s="8"/>
      <c r="G62" s="149">
        <f>SUMIF('TB - Ltd'!C:C,A62,'TB - Ltd'!G:G)</f>
        <v>0</v>
      </c>
    </row>
    <row r="63" spans="1:12">
      <c r="A63" s="169" t="s">
        <v>483</v>
      </c>
      <c r="B63" s="149">
        <f>SUMIF('TB - Ltd'!C:C,A63,'TB - Ltd'!J:J)</f>
        <v>19634.990000000002</v>
      </c>
      <c r="C63" s="149">
        <f>SUMIF('TB - Inc'!C:C,A63,'TB - Inc'!F:F)</f>
        <v>3269.4700000000003</v>
      </c>
      <c r="D63" s="150">
        <f t="shared" si="5"/>
        <v>22904.460000000003</v>
      </c>
      <c r="E63" s="2"/>
      <c r="F63" s="8"/>
      <c r="G63" s="149">
        <f>SUMIF('TB - Ltd'!C:C,A63,'TB - Ltd'!G:G)</f>
        <v>71644.72</v>
      </c>
    </row>
    <row r="64" spans="1:12">
      <c r="A64" s="169" t="s">
        <v>1523</v>
      </c>
      <c r="B64" s="149">
        <f>SUMIF('TB - Ltd'!C:C,A64,'TB - Ltd'!J:J)</f>
        <v>0</v>
      </c>
      <c r="C64" s="149">
        <f>SUMIF('TB - Inc'!C:C,A64,'TB - Inc'!F:F)</f>
        <v>0</v>
      </c>
      <c r="D64" s="150">
        <f t="shared" si="5"/>
        <v>0</v>
      </c>
      <c r="E64" s="2"/>
      <c r="F64" s="8"/>
      <c r="G64" s="149">
        <f>SUMIF('TB - Ltd'!C:C,A64,'TB - Ltd'!G:G)</f>
        <v>0</v>
      </c>
    </row>
    <row r="65" spans="1:12">
      <c r="A65" s="169" t="s">
        <v>1524</v>
      </c>
      <c r="B65" s="149">
        <f>SUMIF('TB - Ltd'!C:C,A65,'TB - Ltd'!J:J)</f>
        <v>0</v>
      </c>
      <c r="C65" s="149">
        <f>SUMIF('TB - Inc'!C:C,A65,'TB - Inc'!F:F)</f>
        <v>0</v>
      </c>
      <c r="D65" s="150">
        <f t="shared" si="5"/>
        <v>0</v>
      </c>
      <c r="E65" s="3"/>
      <c r="G65" s="149">
        <f>SUMIF('TB - Ltd'!C:C,A65,'TB - Ltd'!G:G)</f>
        <v>0</v>
      </c>
    </row>
    <row r="66" spans="1:12">
      <c r="A66" s="169"/>
      <c r="B66" s="154">
        <f>SUM(B57:B65)</f>
        <v>195077.12999999995</v>
      </c>
      <c r="C66" s="154">
        <f>SUM(C57:C65)</f>
        <v>13848.91</v>
      </c>
      <c r="D66" s="154">
        <f>SUM(D57:D65)</f>
        <v>208926.03999999995</v>
      </c>
      <c r="E66" s="189"/>
      <c r="F66" s="189"/>
      <c r="G66" s="240">
        <f>SUM(G57:G65)</f>
        <v>721565.64</v>
      </c>
    </row>
    <row r="67" spans="1:12">
      <c r="D67" s="175"/>
      <c r="E67" s="152"/>
      <c r="F67" s="152"/>
    </row>
    <row r="68" spans="1:12">
      <c r="A68" s="233" t="s">
        <v>1525</v>
      </c>
      <c r="B68" s="3"/>
      <c r="C68" s="3"/>
      <c r="D68" s="175"/>
      <c r="E68" s="2"/>
      <c r="F68" s="8"/>
      <c r="G68" s="179"/>
    </row>
    <row r="69" spans="1:12">
      <c r="A69" s="169" t="s">
        <v>1526</v>
      </c>
      <c r="B69" s="149">
        <f>SUMIF('TB - Ltd'!C:C,A69,'TB - Ltd'!J:J)</f>
        <v>0</v>
      </c>
      <c r="C69" s="149">
        <f>SUMIF('TB - Inc'!C:C,A69,'TB - Inc'!F:F)</f>
        <v>0</v>
      </c>
      <c r="D69" s="150">
        <f t="shared" ref="D69:D76" si="6">SUM(B69:C69)</f>
        <v>0</v>
      </c>
      <c r="E69" s="2"/>
      <c r="F69" s="8"/>
      <c r="G69" s="149">
        <f>SUMIF('TB - Ltd'!C:C,A69,'TB - Ltd'!G:G)</f>
        <v>0</v>
      </c>
    </row>
    <row r="70" spans="1:12">
      <c r="A70" s="169" t="s">
        <v>1527</v>
      </c>
      <c r="B70" s="149">
        <f>SUMIF('TB - Ltd'!C:C,A70,'TB - Ltd'!J:J)</f>
        <v>0</v>
      </c>
      <c r="C70" s="149">
        <f>SUMIF('TB - Inc'!C:C,A70,'TB - Inc'!F:F)</f>
        <v>0</v>
      </c>
      <c r="D70" s="150">
        <f t="shared" si="6"/>
        <v>0</v>
      </c>
      <c r="E70" s="2"/>
      <c r="F70" s="8"/>
      <c r="G70" s="149">
        <f>SUMIF('TB - Ltd'!C:C,A70,'TB - Ltd'!G:G)</f>
        <v>0</v>
      </c>
    </row>
    <row r="71" spans="1:12">
      <c r="A71" s="169" t="s">
        <v>1528</v>
      </c>
      <c r="B71" s="149">
        <f>SUMIF('TB - Ltd'!C:C,A71,'TB - Ltd'!J:J)</f>
        <v>0</v>
      </c>
      <c r="C71" s="149">
        <f>SUMIF('TB - Inc'!C:C,A71,'TB - Inc'!F:F)</f>
        <v>0</v>
      </c>
      <c r="D71" s="150">
        <f>SUM(B71:C71)</f>
        <v>0</v>
      </c>
      <c r="E71" s="2"/>
      <c r="F71" s="8"/>
      <c r="G71" s="149">
        <f>SUMIF('TB - Ltd'!C:C,A71,'TB - Ltd'!G:G)</f>
        <v>0</v>
      </c>
    </row>
    <row r="72" spans="1:12">
      <c r="A72" s="169" t="s">
        <v>1529</v>
      </c>
      <c r="B72" s="149">
        <f>SUMIF('TB - Ltd'!C:C,A72,'TB - Ltd'!J:J)</f>
        <v>0</v>
      </c>
      <c r="C72" s="149">
        <f>SUMIF('TB - Inc'!C:C,A72,'TB - Inc'!F:F)</f>
        <v>0</v>
      </c>
      <c r="D72" s="150">
        <f>SUM(B72:C72)</f>
        <v>0</v>
      </c>
      <c r="E72" s="2"/>
      <c r="F72" s="8"/>
      <c r="G72" s="149">
        <f>SUMIF('TB - Ltd'!C:C,A72,'TB - Ltd'!G:G)</f>
        <v>0</v>
      </c>
    </row>
    <row r="73" spans="1:12">
      <c r="A73" s="169" t="s">
        <v>1530</v>
      </c>
      <c r="B73" s="149">
        <f>SUMIF('TB - Ltd'!C:C,A73,'TB - Ltd'!J:J)</f>
        <v>0</v>
      </c>
      <c r="C73" s="149">
        <f>SUMIF('TB - Inc'!C:C,A73,'TB - Inc'!F:F)</f>
        <v>0</v>
      </c>
      <c r="D73" s="150">
        <f t="shared" si="6"/>
        <v>0</v>
      </c>
      <c r="E73" s="2"/>
      <c r="F73" s="8"/>
      <c r="G73" s="149">
        <f>SUMIF('TB - Ltd'!C:C,A73,'TB - Ltd'!G:G)</f>
        <v>0</v>
      </c>
    </row>
    <row r="74" spans="1:12" s="247" customFormat="1">
      <c r="A74" s="257" t="s">
        <v>1531</v>
      </c>
      <c r="B74" s="252">
        <f>SUMIF('TB - Ltd'!C:C,A74,'TB - Ltd'!J:J)</f>
        <v>0</v>
      </c>
      <c r="C74" s="252">
        <f>SUMIF('TB - Inc'!C:C,A74,'TB - Inc'!F:F)</f>
        <v>0</v>
      </c>
      <c r="D74" s="253">
        <f t="shared" si="6"/>
        <v>0</v>
      </c>
      <c r="E74" s="254"/>
      <c r="F74" s="255"/>
      <c r="G74" s="252">
        <f>SUMIF('TB - Ltd'!C:C,A74,'TB - Ltd'!G:G)</f>
        <v>0</v>
      </c>
      <c r="L74" s="254"/>
    </row>
    <row r="75" spans="1:12">
      <c r="A75" s="169" t="s">
        <v>1061</v>
      </c>
      <c r="B75" s="149">
        <f>SUMIF('TB - Ltd'!C:C,A75,'TB - Ltd'!J:J)</f>
        <v>87147.56</v>
      </c>
      <c r="C75" s="149">
        <f>SUMIF('TB - Inc'!C:C,A75,'TB - Inc'!F:F)</f>
        <v>0</v>
      </c>
      <c r="D75" s="150">
        <f t="shared" si="6"/>
        <v>87147.56</v>
      </c>
      <c r="E75" s="2"/>
      <c r="F75" s="8"/>
      <c r="G75" s="149">
        <f>SUMIF('TB - Ltd'!C:C,A75,'TB - Ltd'!G:G)</f>
        <v>324562.17</v>
      </c>
    </row>
    <row r="76" spans="1:12">
      <c r="A76" s="169" t="s">
        <v>1532</v>
      </c>
      <c r="B76" s="149">
        <f>SUMIF('TB - Ltd'!C:C,A76,'TB - Ltd'!J:J)</f>
        <v>0</v>
      </c>
      <c r="C76" s="149">
        <f>SUMIF('TB - Inc'!C:C,A76,'TB - Inc'!F:F)</f>
        <v>0</v>
      </c>
      <c r="D76" s="150">
        <f t="shared" si="6"/>
        <v>0</v>
      </c>
      <c r="E76" s="2"/>
      <c r="F76" s="8"/>
      <c r="G76" s="149">
        <f>SUMIF('TB - Ltd'!C:C,A76,'TB - Ltd'!G:G)</f>
        <v>0</v>
      </c>
    </row>
    <row r="77" spans="1:12">
      <c r="A77" s="169"/>
      <c r="B77" s="154">
        <f>SUM(B69:B76)</f>
        <v>87147.56</v>
      </c>
      <c r="C77" s="154">
        <f>SUM(C69:C76)</f>
        <v>0</v>
      </c>
      <c r="D77" s="154">
        <f>SUM(D69:D76)</f>
        <v>87147.56</v>
      </c>
      <c r="E77" s="189"/>
      <c r="F77" s="189"/>
      <c r="G77" s="240">
        <f>SUM(G69:G76)</f>
        <v>324562.17</v>
      </c>
    </row>
    <row r="78" spans="1:12">
      <c r="E78" s="152"/>
      <c r="F78" s="152"/>
    </row>
    <row r="79" spans="1:12">
      <c r="A79" s="182"/>
      <c r="B79" s="3"/>
      <c r="E79" s="152"/>
      <c r="F79" s="152"/>
    </row>
    <row r="80" spans="1:12">
      <c r="A80" s="233" t="s">
        <v>1533</v>
      </c>
      <c r="B80" s="3"/>
      <c r="C80" s="3"/>
      <c r="D80" s="175"/>
      <c r="E80" s="2"/>
      <c r="F80" s="8"/>
      <c r="G80" s="179"/>
    </row>
    <row r="81" spans="1:12">
      <c r="A81" s="169" t="s">
        <v>465</v>
      </c>
      <c r="B81" s="149">
        <f>SUMIF('TB - Ltd'!C:C,A81,'TB - Ltd'!J:J)</f>
        <v>315968.50000000012</v>
      </c>
      <c r="C81" s="149">
        <f>SUMIF('TB - Inc'!C:C,A81,'TB - Inc'!F:F)</f>
        <v>984651.76</v>
      </c>
      <c r="D81" s="150">
        <f t="shared" ref="D81:D89" si="7">SUM(B81:C81)</f>
        <v>1300620.2600000002</v>
      </c>
      <c r="E81" s="2"/>
      <c r="F81" s="8"/>
      <c r="G81" s="149">
        <f>SUMIF('TB - Ltd'!C:C,A81,'TB - Ltd'!G:G)</f>
        <v>1164357.8570000001</v>
      </c>
    </row>
    <row r="82" spans="1:12">
      <c r="A82" s="169" t="s">
        <v>1534</v>
      </c>
      <c r="B82" s="149">
        <f>SUMIF('TB - Ltd'!C:C,A82,'TB - Ltd'!J:J)</f>
        <v>0</v>
      </c>
      <c r="C82" s="149">
        <f>SUMIF('TB - Inc'!C:C,A82,'TB - Inc'!F:F)</f>
        <v>0</v>
      </c>
      <c r="D82" s="150">
        <f t="shared" si="7"/>
        <v>0</v>
      </c>
      <c r="E82" s="2"/>
      <c r="F82" s="8"/>
      <c r="G82" s="149">
        <f>SUMIF('TB - Ltd'!C:C,A82,'TB - Ltd'!G:G)</f>
        <v>0</v>
      </c>
    </row>
    <row r="83" spans="1:12">
      <c r="A83" s="169" t="s">
        <v>547</v>
      </c>
      <c r="B83" s="149">
        <f>SUMIF('TB - Ltd'!C:C,A83,'TB - Ltd'!J:J)</f>
        <v>3119</v>
      </c>
      <c r="C83" s="149">
        <f>SUMIF('TB - Inc'!C:C,A83,'TB - Inc'!F:F)</f>
        <v>175479.81</v>
      </c>
      <c r="D83" s="150">
        <f t="shared" ref="D83:D85" si="8">SUM(B83:C83)</f>
        <v>178598.81</v>
      </c>
      <c r="E83" s="2"/>
      <c r="F83" s="8"/>
      <c r="G83" s="149">
        <f>SUMIF('TB - Ltd'!C:C,A83,'TB - Ltd'!G:G)</f>
        <v>11312.612999999999</v>
      </c>
    </row>
    <row r="84" spans="1:12">
      <c r="A84" s="169" t="s">
        <v>1535</v>
      </c>
      <c r="B84" s="149">
        <f>SUMIF('TB - Ltd'!C:C,A84,'TB - Ltd'!J:J)</f>
        <v>0</v>
      </c>
      <c r="C84" s="149">
        <f>SUMIF('TB - Inc'!C:C,A84,'TB - Inc'!F:F)</f>
        <v>0</v>
      </c>
      <c r="D84" s="150">
        <f t="shared" si="8"/>
        <v>0</v>
      </c>
      <c r="E84" s="2"/>
      <c r="F84" s="8"/>
      <c r="G84" s="149">
        <f>SUMIF('TB - Ltd'!C:C,A84,'TB - Ltd'!G:G)</f>
        <v>0</v>
      </c>
    </row>
    <row r="85" spans="1:12">
      <c r="A85" s="169" t="s">
        <v>1536</v>
      </c>
      <c r="B85" s="149">
        <f>SUMIF('TB - Ltd'!C:C,A85,'TB - Ltd'!J:J)</f>
        <v>0</v>
      </c>
      <c r="C85" s="149">
        <f>SUMIF('TB - Inc'!C:C,A85,'TB - Inc'!F:F)</f>
        <v>0</v>
      </c>
      <c r="D85" s="150">
        <f t="shared" si="8"/>
        <v>0</v>
      </c>
      <c r="E85" s="2"/>
      <c r="F85" s="8"/>
      <c r="G85" s="149">
        <f>SUMIF('TB - Ltd'!C:C,A85,'TB - Ltd'!G:G)</f>
        <v>0</v>
      </c>
    </row>
    <row r="86" spans="1:12" s="247" customFormat="1">
      <c r="A86" s="257" t="s">
        <v>569</v>
      </c>
      <c r="B86" s="252">
        <f>SUMIF('TB - Ltd'!C:C,A86,'TB - Ltd'!J:J)</f>
        <v>21805.90722596347</v>
      </c>
      <c r="C86" s="252">
        <f>SUMIF('TB - Inc'!C:C,A86,'TB - Inc'!F:F)</f>
        <v>9107.1999999999989</v>
      </c>
      <c r="D86" s="253">
        <f>SUM(B86:C86)</f>
        <v>30913.107225963467</v>
      </c>
      <c r="E86" s="254"/>
      <c r="F86" s="255"/>
      <c r="G86" s="252">
        <f>SUMIF('TB - Ltd'!C:C,A86,'TB - Ltd'!G:G)</f>
        <v>79024.607786891618</v>
      </c>
      <c r="L86" s="254"/>
    </row>
    <row r="87" spans="1:12">
      <c r="A87" s="169" t="s">
        <v>591</v>
      </c>
      <c r="B87" s="149">
        <f>SUMIF('TB - Ltd'!C:C,A87,'TB - Ltd'!J:J)</f>
        <v>23533.42</v>
      </c>
      <c r="C87" s="149">
        <f>SUMIF('TB - Inc'!C:C,A87,'TB - Inc'!F:F)</f>
        <v>9720</v>
      </c>
      <c r="D87" s="150">
        <f>SUM(B87:C87)</f>
        <v>33253.42</v>
      </c>
      <c r="E87" s="2"/>
      <c r="F87" s="8"/>
      <c r="G87" s="149">
        <f>SUMIF('TB - Ltd'!C:C,A87,'TB - Ltd'!G:G)</f>
        <v>85711.19</v>
      </c>
    </row>
    <row r="88" spans="1:12">
      <c r="A88" s="169" t="s">
        <v>1289</v>
      </c>
      <c r="B88" s="149">
        <f>SUMIF('TB - Ltd'!C:C,A88,'TB - Ltd'!J:J)</f>
        <v>2325.58</v>
      </c>
      <c r="C88" s="149">
        <f>SUMIF('TB - Inc'!C:C,A88,'TB - Inc'!F:F)</f>
        <v>0</v>
      </c>
      <c r="D88" s="150">
        <f t="shared" si="7"/>
        <v>2325.58</v>
      </c>
      <c r="E88" s="2"/>
      <c r="F88" s="8"/>
      <c r="G88" s="149">
        <f>SUMIF('TB - Ltd'!C:C,A88,'TB - Ltd'!G:G)</f>
        <v>8400</v>
      </c>
    </row>
    <row r="89" spans="1:12">
      <c r="A89" s="169" t="s">
        <v>526</v>
      </c>
      <c r="B89" s="149">
        <f>SUMIF('TB - Ltd'!C:C,A89,'TB - Ltd'!J:J)</f>
        <v>14151.650000000001</v>
      </c>
      <c r="C89" s="149">
        <f>SUMIF('TB - Inc'!C:C,A89,'TB - Inc'!F:F)</f>
        <v>2779.38</v>
      </c>
      <c r="D89" s="150">
        <f t="shared" si="7"/>
        <v>16931.030000000002</v>
      </c>
      <c r="E89" s="2"/>
      <c r="F89" s="8"/>
      <c r="G89" s="149">
        <f>SUMIF('TB - Ltd'!C:C,A89,'TB - Ltd'!G:G)</f>
        <v>53031.100000000006</v>
      </c>
    </row>
    <row r="90" spans="1:12">
      <c r="A90" s="169" t="s">
        <v>1537</v>
      </c>
      <c r="B90" s="149">
        <f>SUMIF('TB - Ltd'!C:C,A90,'TB - Ltd'!J:J)</f>
        <v>25515.004235294116</v>
      </c>
      <c r="C90" s="149">
        <f>SUMIF('TB - Inc'!C:C,A90,'TB - Inc'!F:F)</f>
        <v>0</v>
      </c>
      <c r="D90" s="150">
        <f t="shared" ref="D90" si="9">SUM(B90:C90)</f>
        <v>25515.004235294116</v>
      </c>
      <c r="E90" s="189"/>
      <c r="F90" s="189"/>
      <c r="G90" s="149">
        <f>SUMIF('TB - Ltd'!C:C,A90,'TB - Ltd'!G:G)</f>
        <v>75712.967999999993</v>
      </c>
    </row>
    <row r="91" spans="1:12">
      <c r="B91" s="154">
        <f>SUM(B81:B90)</f>
        <v>406419.06146125775</v>
      </c>
      <c r="C91" s="154">
        <f t="shared" ref="C91:D91" si="10">SUM(C81:C90)</f>
        <v>1181738.1499999999</v>
      </c>
      <c r="D91" s="154">
        <f t="shared" si="10"/>
        <v>1588157.2114612579</v>
      </c>
      <c r="G91" s="241">
        <f>SUM(G81:G90)</f>
        <v>1477550.3357868916</v>
      </c>
    </row>
    <row r="92" spans="1:12">
      <c r="A92" s="188" t="s">
        <v>1538</v>
      </c>
      <c r="B92" s="3"/>
      <c r="C92" s="3"/>
      <c r="D92" s="163"/>
      <c r="E92" s="2"/>
      <c r="F92" s="8"/>
      <c r="G92" s="179"/>
    </row>
    <row r="93" spans="1:12">
      <c r="A93" s="169" t="s">
        <v>175</v>
      </c>
      <c r="B93" s="149">
        <f>SUMIF('TB - Ltd'!C:C,A93,'TB - Ltd'!J:J)</f>
        <v>216246.86</v>
      </c>
      <c r="C93" s="149">
        <f>SUMIF('TB - Inc'!C:C,A93,'TB - Inc'!F:F)</f>
        <v>1528683.4999999998</v>
      </c>
      <c r="D93" s="157">
        <f t="shared" ref="D93" si="11">SUM(B93:C93)</f>
        <v>1744930.3599999999</v>
      </c>
      <c r="E93" s="2"/>
      <c r="F93" s="8"/>
      <c r="G93" s="149">
        <f>SUMIF('TB - Ltd'!C:C,A93,'TB - Ltd'!G:G)</f>
        <v>806707.3</v>
      </c>
    </row>
    <row r="94" spans="1:12">
      <c r="A94" s="169" t="s">
        <v>426</v>
      </c>
      <c r="B94" s="149">
        <f>SUMIF('TB - Ltd'!C:C,A94,'TB - Ltd'!J:J)</f>
        <v>0</v>
      </c>
      <c r="C94" s="149">
        <f>SUMIF('TB - Inc'!C:C,A94,'TB - Inc'!F:F)</f>
        <v>273627.34999999998</v>
      </c>
      <c r="D94" s="157">
        <f>SUM(B94:C94)</f>
        <v>273627.34999999998</v>
      </c>
      <c r="E94" s="2"/>
      <c r="F94" s="8"/>
      <c r="G94" s="149">
        <f>SUMIF('TB - Ltd'!C:C,A94,'TB - Ltd'!G:G)</f>
        <v>0</v>
      </c>
    </row>
    <row r="95" spans="1:12">
      <c r="A95" s="169" t="s">
        <v>454</v>
      </c>
      <c r="B95" s="149">
        <f>SUMIF('TB - Ltd'!C:C,A95,'TB - Ltd'!J:J)</f>
        <v>76255.02</v>
      </c>
      <c r="C95" s="149">
        <f>SUMIF('TB - Inc'!C:C,A95,'TB - Inc'!F:F)</f>
        <v>61337.5</v>
      </c>
      <c r="D95" s="157">
        <f t="shared" ref="D95:D99" si="12">SUM(B95:C95)</f>
        <v>137592.52000000002</v>
      </c>
      <c r="E95" s="2"/>
      <c r="F95" s="8"/>
      <c r="G95" s="149">
        <f>SUMIF('TB - Ltd'!C:C,A95,'TB - Ltd'!G:G)</f>
        <v>278735.27999999997</v>
      </c>
    </row>
    <row r="96" spans="1:12">
      <c r="A96" s="169" t="s">
        <v>406</v>
      </c>
      <c r="B96" s="149">
        <f>SUMIF('TB - Ltd'!C:C,A96,'TB - Ltd'!J:J)</f>
        <v>52526.59</v>
      </c>
      <c r="C96" s="149">
        <f>SUMIF('TB - Inc'!C:C,A96,'TB - Inc'!F:F)</f>
        <v>30899.16</v>
      </c>
      <c r="D96" s="157">
        <f t="shared" si="12"/>
        <v>83425.75</v>
      </c>
      <c r="E96" s="2"/>
      <c r="F96" s="8"/>
      <c r="G96" s="149">
        <f>SUMIF('TB - Ltd'!C:C,A96,'TB - Ltd'!G:G)</f>
        <v>194245.8</v>
      </c>
    </row>
    <row r="97" spans="1:10">
      <c r="A97" s="169" t="s">
        <v>1402</v>
      </c>
      <c r="B97" s="149">
        <f>SUMIF('TB - Ltd'!C:C,A97,'TB - Ltd'!J:J)</f>
        <v>3085.27</v>
      </c>
      <c r="C97" s="149">
        <f>SUMIF('TB - Inc'!C:C,A97,'TB - Inc'!F:F)</f>
        <v>0</v>
      </c>
      <c r="D97" s="157">
        <f t="shared" si="12"/>
        <v>3085.27</v>
      </c>
      <c r="E97" s="2"/>
      <c r="F97" s="8"/>
      <c r="G97" s="149">
        <f>SUMIF('TB - Ltd'!C:C,A97,'TB - Ltd'!G:G)</f>
        <v>11804.26</v>
      </c>
      <c r="J97" s="3"/>
    </row>
    <row r="98" spans="1:10">
      <c r="A98" s="169" t="s">
        <v>1539</v>
      </c>
      <c r="B98" s="149">
        <f>SUMIF('TB - Ltd'!C:C,A98,'TB - Ltd'!J:J)</f>
        <v>0</v>
      </c>
      <c r="C98" s="149">
        <f>SUMIF('TB - Inc'!C:C,A98,'TB - Inc'!F:F)</f>
        <v>0</v>
      </c>
      <c r="D98" s="157">
        <f t="shared" si="12"/>
        <v>0</v>
      </c>
      <c r="E98" s="2"/>
      <c r="F98" s="8"/>
      <c r="G98" s="149">
        <f>SUMIF('TB - Ltd'!C:C,A98,'TB - Ltd'!G:G)</f>
        <v>0</v>
      </c>
    </row>
    <row r="99" spans="1:10">
      <c r="A99" s="169" t="s">
        <v>978</v>
      </c>
      <c r="B99" s="149">
        <f>SUMIF('TB - Ltd'!C:C,A99,'TB - Ltd'!J:J)</f>
        <v>158815.03</v>
      </c>
      <c r="C99" s="149">
        <f>SUMIF('TB - Inc'!C:C,A99,'TB - Inc'!F:F)</f>
        <v>0</v>
      </c>
      <c r="D99" s="157">
        <f t="shared" si="12"/>
        <v>158815.03</v>
      </c>
      <c r="E99" s="2"/>
      <c r="F99" s="8"/>
      <c r="G99" s="149">
        <f>SUMIF('TB - Ltd'!C:C,A99,'TB - Ltd'!G:G)</f>
        <v>581072.05000000005</v>
      </c>
    </row>
    <row r="100" spans="1:10">
      <c r="A100" s="169" t="s">
        <v>532</v>
      </c>
      <c r="B100" s="149">
        <f>SUMIF('TB - Ltd'!C:C,A100,'TB - Ltd'!J:J)</f>
        <v>184267.05</v>
      </c>
      <c r="C100" s="149">
        <f>SUMIF('TB - Inc'!C:C,A100,'TB - Inc'!F:F)</f>
        <v>146348.56</v>
      </c>
      <c r="D100" s="157">
        <f t="shared" ref="D100:D116" si="13">SUM(B100:C100)</f>
        <v>330615.61</v>
      </c>
      <c r="E100" s="2"/>
      <c r="F100" s="8"/>
      <c r="G100" s="149">
        <f>SUMIF('TB - Ltd'!C:C,A100,'TB - Ltd'!G:G)</f>
        <v>668660.18999999994</v>
      </c>
    </row>
    <row r="101" spans="1:10">
      <c r="A101" s="169" t="s">
        <v>1315</v>
      </c>
      <c r="B101" s="149">
        <f>SUMIF('TB - Ltd'!C:C,A101,'TB - Ltd'!J:J)</f>
        <v>20000</v>
      </c>
      <c r="C101" s="149">
        <f>SUMIF('TB - Inc'!C:C,A101,'TB - Inc'!F:F)</f>
        <v>0</v>
      </c>
      <c r="D101" s="157">
        <f t="shared" si="13"/>
        <v>20000</v>
      </c>
      <c r="E101" s="2"/>
      <c r="F101" s="8"/>
      <c r="G101" s="149">
        <f>SUMIF('TB - Ltd'!C:C,A101,'TB - Ltd'!G:G)</f>
        <v>74125</v>
      </c>
    </row>
    <row r="102" spans="1:10">
      <c r="A102" s="169" t="s">
        <v>539</v>
      </c>
      <c r="B102" s="149">
        <f>SUMIF('TB - Ltd'!C:C,A102,'TB - Ltd'!J:J)</f>
        <v>32474.77</v>
      </c>
      <c r="C102" s="149">
        <f>SUMIF('TB - Inc'!C:C,A102,'TB - Inc'!F:F)</f>
        <v>27600</v>
      </c>
      <c r="D102" s="157">
        <f t="shared" si="13"/>
        <v>60074.770000000004</v>
      </c>
      <c r="E102" s="2"/>
      <c r="F102" s="8"/>
      <c r="G102" s="149">
        <f>SUMIF('TB - Ltd'!C:C,A102,'TB - Ltd'!G:G)</f>
        <v>119941.95</v>
      </c>
    </row>
    <row r="103" spans="1:10">
      <c r="A103" s="169" t="s">
        <v>849</v>
      </c>
      <c r="B103" s="149">
        <f>SUMIF('TB - Ltd'!C:C,A103,'TB - Ltd'!J:J)</f>
        <v>1143.3399999999999</v>
      </c>
      <c r="C103" s="149">
        <f>SUMIF('TB - Inc'!C:C,A103,'TB - Inc'!F:F)</f>
        <v>0</v>
      </c>
      <c r="D103" s="157">
        <f t="shared" si="13"/>
        <v>1143.3399999999999</v>
      </c>
      <c r="E103" s="2"/>
      <c r="F103" s="8"/>
      <c r="G103" s="149">
        <f>SUMIF('TB - Ltd'!C:C,A103,'TB - Ltd'!G:G)</f>
        <v>4215.38</v>
      </c>
    </row>
    <row r="104" spans="1:10">
      <c r="A104" s="169" t="s">
        <v>1037</v>
      </c>
      <c r="B104" s="149">
        <f>SUMIF('TB - Ltd'!C:C,A104,'TB - Ltd'!J:J)</f>
        <v>58000.32</v>
      </c>
      <c r="C104" s="149">
        <f>SUMIF('TB - Inc'!C:C,A104,'TB - Inc'!F:F)</f>
        <v>0</v>
      </c>
      <c r="D104" s="157">
        <f t="shared" si="13"/>
        <v>58000.32</v>
      </c>
      <c r="E104" s="2"/>
      <c r="F104" s="8"/>
      <c r="G104" s="149">
        <f>SUMIF('TB - Ltd'!C:C,A104,'TB - Ltd'!G:G)</f>
        <v>212183.92600000001</v>
      </c>
    </row>
    <row r="105" spans="1:10">
      <c r="A105" s="169" t="s">
        <v>456</v>
      </c>
      <c r="B105" s="149">
        <f>SUMIF('TB - Ltd'!C:C,A105,'TB - Ltd'!J:J)</f>
        <v>107769.25</v>
      </c>
      <c r="C105" s="149">
        <f>SUMIF('TB - Inc'!C:C,A105,'TB - Inc'!F:F)</f>
        <v>23500</v>
      </c>
      <c r="D105" s="157">
        <f t="shared" si="13"/>
        <v>131269.25</v>
      </c>
      <c r="E105" s="2"/>
      <c r="F105" s="8"/>
      <c r="G105" s="149">
        <f>SUMIF('TB - Ltd'!C:C,A105,'TB - Ltd'!G:G)</f>
        <v>381332.64</v>
      </c>
    </row>
    <row r="106" spans="1:10">
      <c r="A106" s="169" t="s">
        <v>552</v>
      </c>
      <c r="B106" s="149">
        <f>SUMIF('TB - Ltd'!C:C,A106,'TB - Ltd'!J:J)</f>
        <v>95250</v>
      </c>
      <c r="C106" s="149">
        <f>SUMIF('TB - Inc'!C:C,A106,'TB - Inc'!F:F)</f>
        <v>167</v>
      </c>
      <c r="D106" s="157">
        <f t="shared" si="13"/>
        <v>95417</v>
      </c>
      <c r="E106" s="2"/>
      <c r="F106" s="8"/>
      <c r="G106" s="149">
        <f>SUMIF('TB - Ltd'!C:C,A106,'TB - Ltd'!G:G)</f>
        <v>363797.25</v>
      </c>
    </row>
    <row r="107" spans="1:10">
      <c r="A107" s="169" t="s">
        <v>491</v>
      </c>
      <c r="B107" s="149">
        <f>SUMIF('TB - Ltd'!C:C,A107,'TB - Ltd'!J:J)</f>
        <v>9000</v>
      </c>
      <c r="C107" s="149">
        <f>SUMIF('TB - Inc'!C:C,A107,'TB - Inc'!F:F)</f>
        <v>312521.38999999996</v>
      </c>
      <c r="D107" s="157">
        <f t="shared" si="13"/>
        <v>321521.38999999996</v>
      </c>
      <c r="E107" s="2"/>
      <c r="F107" s="8"/>
      <c r="G107" s="149">
        <f>SUMIF('TB - Ltd'!C:C,A107,'TB - Ltd'!G:G)</f>
        <v>34803</v>
      </c>
    </row>
    <row r="108" spans="1:10">
      <c r="A108" s="169" t="s">
        <v>583</v>
      </c>
      <c r="B108" s="149">
        <f>SUMIF('TB - Ltd'!C:C,A108,'TB - Ltd'!J:J)</f>
        <v>88922.52</v>
      </c>
      <c r="C108" s="149">
        <f>SUMIF('TB - Inc'!C:C,A108,'TB - Inc'!F:F)</f>
        <v>5000</v>
      </c>
      <c r="D108" s="157">
        <f t="shared" si="13"/>
        <v>93922.52</v>
      </c>
      <c r="E108" s="2"/>
      <c r="F108" s="8"/>
      <c r="G108" s="149">
        <f>SUMIF('TB - Ltd'!C:C,A108,'TB - Ltd'!G:G)</f>
        <v>338217.66</v>
      </c>
    </row>
    <row r="109" spans="1:10">
      <c r="A109" s="169" t="s">
        <v>581</v>
      </c>
      <c r="B109" s="149">
        <f>SUMIF('TB - Ltd'!C:C,A109,'TB - Ltd'!J:J)</f>
        <v>13000</v>
      </c>
      <c r="C109" s="149">
        <f>SUMIF('TB - Inc'!C:C,A109,'TB - Inc'!F:F)</f>
        <v>4500</v>
      </c>
      <c r="D109" s="157">
        <f t="shared" si="13"/>
        <v>17500</v>
      </c>
      <c r="E109" s="3"/>
      <c r="G109" s="149">
        <f>SUMIF('TB - Ltd'!C:C,A109,'TB - Ltd'!G:G)</f>
        <v>50197.5</v>
      </c>
    </row>
    <row r="110" spans="1:10">
      <c r="A110" s="169" t="s">
        <v>1253</v>
      </c>
      <c r="B110" s="149">
        <f>SUMIF('TB - Ltd'!C:C,A110,'TB - Ltd'!J:J)</f>
        <v>159227.39999999997</v>
      </c>
      <c r="C110" s="149">
        <f>SUMIF('TB - Inc'!C:C,A110,'TB - Inc'!F:F)</f>
        <v>0</v>
      </c>
      <c r="D110" s="157">
        <f t="shared" si="13"/>
        <v>159227.39999999997</v>
      </c>
      <c r="E110" s="152"/>
      <c r="F110" s="152"/>
      <c r="G110" s="149">
        <f>SUMIF('TB - Ltd'!C:C,A110,'TB - Ltd'!G:G)</f>
        <v>539593.2300000001</v>
      </c>
    </row>
    <row r="111" spans="1:10">
      <c r="A111" s="169" t="s">
        <v>563</v>
      </c>
      <c r="B111" s="149">
        <f>SUMIF('TB - Ltd'!C:C,A111,'TB - Ltd'!J:J)</f>
        <v>141000.18</v>
      </c>
      <c r="C111" s="149">
        <f>SUMIF('TB - Inc'!C:C,A111,'TB - Inc'!F:F)</f>
        <v>6000</v>
      </c>
      <c r="D111" s="157">
        <f t="shared" si="13"/>
        <v>147000.18</v>
      </c>
      <c r="E111" s="152"/>
      <c r="F111" s="152"/>
      <c r="G111" s="149">
        <f>SUMIF('TB - Ltd'!C:C,A111,'TB - Ltd'!G:G)</f>
        <v>504120.14</v>
      </c>
    </row>
    <row r="112" spans="1:10">
      <c r="A112" t="s">
        <v>497</v>
      </c>
      <c r="B112" s="149">
        <f>SUMIF('TB - Ltd'!C:C,A112,'TB - Ltd'!J:J)</f>
        <v>215.03</v>
      </c>
      <c r="C112" s="149">
        <f>SUMIF('TB - Inc'!C:C,A112,'TB - Inc'!F:F)</f>
        <v>971.77</v>
      </c>
      <c r="D112" s="157">
        <f t="shared" si="13"/>
        <v>1186.8</v>
      </c>
      <c r="E112" s="152"/>
      <c r="F112" s="152"/>
      <c r="G112" s="149">
        <f>SUMIF('TB - Ltd'!C:C,A112,'TB - Ltd'!G:G)</f>
        <v>783.4</v>
      </c>
    </row>
    <row r="113" spans="1:12">
      <c r="A113" t="s">
        <v>1540</v>
      </c>
      <c r="B113" s="149">
        <f>SUMIF('TB - Ltd'!C:C,A113,'TB - Ltd'!J:J)</f>
        <v>0</v>
      </c>
      <c r="C113" s="149">
        <f>SUMIF('TB - Inc'!C:C,A113,'TB - Inc'!F:F)</f>
        <v>0</v>
      </c>
      <c r="D113" s="157">
        <f t="shared" si="13"/>
        <v>0</v>
      </c>
      <c r="E113" s="152"/>
      <c r="F113" s="152"/>
      <c r="G113" s="149">
        <f>SUMIF('TB - Ltd'!C:C,A113,'TB - Ltd'!G:G)</f>
        <v>0</v>
      </c>
    </row>
    <row r="114" spans="1:12">
      <c r="A114" t="s">
        <v>1236</v>
      </c>
      <c r="B114" s="149">
        <f>SUMIF('TB - Ltd'!C:C,A114,'TB - Ltd'!J:J)</f>
        <v>5079.43</v>
      </c>
      <c r="C114" s="149">
        <f>SUMIF('TB - Inc'!C:C,A114,'TB - Inc'!F:F)</f>
        <v>0</v>
      </c>
      <c r="D114" s="157">
        <f t="shared" si="13"/>
        <v>5079.43</v>
      </c>
      <c r="E114" s="152"/>
      <c r="F114" s="152"/>
      <c r="G114" s="149">
        <f>SUMIF('TB - Ltd'!C:C,A114,'TB - Ltd'!G:G)</f>
        <v>18000</v>
      </c>
    </row>
    <row r="115" spans="1:12">
      <c r="A115" t="s">
        <v>1541</v>
      </c>
      <c r="B115" s="149">
        <f>SUMIF('TB - Ltd'!C:C,A115,'TB - Ltd'!J:J)</f>
        <v>0</v>
      </c>
      <c r="C115" s="149">
        <f>SUMIF('TB - Inc'!C:C,A115,'TB - Inc'!F:F)</f>
        <v>0</v>
      </c>
      <c r="D115" s="157">
        <f t="shared" si="13"/>
        <v>0</v>
      </c>
      <c r="E115" s="152"/>
      <c r="F115" s="152"/>
      <c r="G115" s="149">
        <f>SUMIF('TB - Ltd'!C:C,A115,'TB - Ltd'!G:G)</f>
        <v>0</v>
      </c>
    </row>
    <row r="116" spans="1:12">
      <c r="A116" t="s">
        <v>445</v>
      </c>
      <c r="B116" s="149">
        <f>SUMIF('TB - Ltd'!C:C,A116,'TB - Ltd'!J:J)</f>
        <v>35500</v>
      </c>
      <c r="C116" s="149">
        <f>SUMIF('TB - Inc'!C:C,A116,'TB - Inc'!F:F)</f>
        <v>80851.48</v>
      </c>
      <c r="D116" s="157">
        <f t="shared" si="13"/>
        <v>116351.48</v>
      </c>
      <c r="E116" s="152"/>
      <c r="F116" s="152"/>
      <c r="G116" s="149">
        <f>SUMIF('TB - Ltd'!C:C,A116,'TB - Ltd'!G:G)</f>
        <v>126555</v>
      </c>
    </row>
    <row r="117" spans="1:12">
      <c r="A117" t="s">
        <v>179</v>
      </c>
      <c r="B117" s="149">
        <f>SUMIF('TB - Ltd'!C:C,A117,'TB - Ltd'!J:J)</f>
        <v>-4066.8</v>
      </c>
      <c r="C117" s="149">
        <f>SUMIF('TB - Inc'!C:C,A117,'TB - Inc'!F:F)</f>
        <v>236328.49</v>
      </c>
      <c r="D117" s="157">
        <f t="shared" ref="D117:D119" si="14">SUM(B117:C117)</f>
        <v>232261.69</v>
      </c>
      <c r="E117" s="152"/>
      <c r="F117" s="152"/>
      <c r="G117" s="149">
        <f>SUMIF('TB - Ltd'!C:C,A117,'TB - Ltd'!G:G)</f>
        <v>-11867.359999999997</v>
      </c>
    </row>
    <row r="118" spans="1:12">
      <c r="A118" t="s">
        <v>180</v>
      </c>
      <c r="B118" s="149">
        <f>SUMIF('TB - Ltd'!C:C,A118,'TB - Ltd'!J:J)</f>
        <v>38272.506352941178</v>
      </c>
      <c r="C118" s="149">
        <f>SUMIF('TB - Inc'!C:C,A118,'TB - Inc'!F:F)</f>
        <v>758.44</v>
      </c>
      <c r="D118" s="157">
        <f t="shared" si="14"/>
        <v>39030.946352941181</v>
      </c>
      <c r="E118" s="152"/>
      <c r="F118" s="152"/>
      <c r="G118" s="149">
        <f>SUMIF('TB - Ltd'!C:C,A118,'TB - Ltd'!G:G)</f>
        <v>113569.45199999998</v>
      </c>
    </row>
    <row r="119" spans="1:12" s="247" customFormat="1">
      <c r="A119" s="247" t="s">
        <v>570</v>
      </c>
      <c r="B119" s="252">
        <f>SUMIF('TB - Ltd'!C:C,A119,'TB - Ltd'!J:J)</f>
        <v>2889.6320866202441</v>
      </c>
      <c r="C119" s="252">
        <f>SUMIF('TB - Inc'!C:C,A119,'TB - Inc'!F:F)</f>
        <v>38252.999999999985</v>
      </c>
      <c r="D119" s="253">
        <f t="shared" si="14"/>
        <v>41142.63208662023</v>
      </c>
      <c r="E119" s="258"/>
      <c r="F119" s="258"/>
      <c r="G119" s="252">
        <f>SUMIF('TB - Ltd'!C:C,A119,'TB - Ltd'!G:G)</f>
        <v>10472.026681911764</v>
      </c>
      <c r="L119" s="254"/>
    </row>
    <row r="120" spans="1:12">
      <c r="B120" s="154">
        <f>SUM(B93:B119)</f>
        <v>1494873.3984395612</v>
      </c>
      <c r="C120" s="154">
        <f t="shared" ref="C120:D120" si="15">SUM(C93:C119)</f>
        <v>2777347.6399999992</v>
      </c>
      <c r="D120" s="154">
        <f t="shared" si="15"/>
        <v>4272221.0384395616</v>
      </c>
      <c r="E120" s="189"/>
      <c r="F120" s="189"/>
      <c r="G120" s="241">
        <f>SUM(G93:G119)</f>
        <v>5421265.0746819116</v>
      </c>
      <c r="I120" s="3"/>
    </row>
    <row r="121" spans="1:12">
      <c r="A121" s="233" t="s">
        <v>1542</v>
      </c>
      <c r="B121" s="3"/>
      <c r="C121" s="3"/>
      <c r="D121" s="163"/>
      <c r="E121" s="2"/>
      <c r="F121" s="8"/>
      <c r="G121" s="179"/>
    </row>
    <row r="122" spans="1:12">
      <c r="A122" s="169" t="s">
        <v>174</v>
      </c>
      <c r="B122" s="149">
        <f>SUMIF('TB - Ltd'!C:C,A122,'TB - Ltd'!J:J)</f>
        <v>256205.5</v>
      </c>
      <c r="C122" s="149">
        <f>SUMIF('TB - Inc'!C:C,A122,'TB - Inc'!F:F)</f>
        <v>2213752.08</v>
      </c>
      <c r="D122" s="157">
        <f t="shared" ref="D122" si="16">SUM(B122:C122)</f>
        <v>2469957.58</v>
      </c>
      <c r="E122" s="2"/>
      <c r="F122" s="8"/>
      <c r="G122" s="149">
        <f>SUMIF('TB - Ltd'!C:C,A122,'TB - Ltd'!G:G)</f>
        <v>944918.22499999998</v>
      </c>
    </row>
    <row r="123" spans="1:12">
      <c r="A123" s="169" t="s">
        <v>173</v>
      </c>
      <c r="B123" s="149">
        <f>SUMIF('TB - Ltd'!C:C,A123,'TB - Ltd'!J:J)</f>
        <v>182.55</v>
      </c>
      <c r="C123" s="149">
        <f>SUMIF('TB - Inc'!C:C,A123,'TB - Inc'!F:F)</f>
        <v>484.52</v>
      </c>
      <c r="D123" s="157">
        <f>SUM(B123:C123)</f>
        <v>667.06999999999994</v>
      </c>
      <c r="E123" s="2"/>
      <c r="F123" s="8"/>
      <c r="G123" s="149">
        <f>SUMIF('TB - Ltd'!C:C,A123,'TB - Ltd'!G:G)</f>
        <v>634</v>
      </c>
    </row>
    <row r="124" spans="1:12">
      <c r="A124" s="169" t="s">
        <v>420</v>
      </c>
      <c r="B124" s="149">
        <f>SUMIF('TB - Ltd'!C:C,A124,'TB - Ltd'!J:J)</f>
        <v>4825</v>
      </c>
      <c r="C124" s="149">
        <f>SUMIF('TB - Inc'!C:C,A124,'TB - Inc'!F:F)</f>
        <v>609393.1</v>
      </c>
      <c r="D124" s="157">
        <f t="shared" ref="D124:D128" si="17">SUM(B124:C124)</f>
        <v>614218.1</v>
      </c>
      <c r="E124" s="2"/>
      <c r="F124" s="8"/>
      <c r="G124" s="149">
        <f>SUMIF('TB - Ltd'!C:C,A124,'TB - Ltd'!G:G)</f>
        <v>17500.274999999998</v>
      </c>
    </row>
    <row r="125" spans="1:12">
      <c r="A125" s="169" t="s">
        <v>388</v>
      </c>
      <c r="B125" s="149">
        <f>SUMIF('TB - Ltd'!C:C,A125,'TB - Ltd'!J:J)</f>
        <v>0</v>
      </c>
      <c r="C125" s="149">
        <f>SUMIF('TB - Inc'!C:C,A125,'TB - Inc'!F:F)</f>
        <v>370837.08</v>
      </c>
      <c r="D125" s="157">
        <f t="shared" si="17"/>
        <v>370837.08</v>
      </c>
      <c r="E125" s="2"/>
      <c r="F125" s="8"/>
      <c r="G125" s="149">
        <f>SUMIF('TB - Ltd'!C:C,A125,'TB - Ltd'!G:G)</f>
        <v>0</v>
      </c>
    </row>
    <row r="126" spans="1:12">
      <c r="A126" s="169" t="s">
        <v>545</v>
      </c>
      <c r="B126" s="149">
        <f>SUMIF('TB - Ltd'!C:C,A126,'TB - Ltd'!J:J)</f>
        <v>447973.82</v>
      </c>
      <c r="C126" s="149">
        <f>SUMIF('TB - Inc'!C:C,A126,'TB - Inc'!F:F)</f>
        <v>-95000</v>
      </c>
      <c r="D126" s="157">
        <f t="shared" si="17"/>
        <v>352973.82</v>
      </c>
      <c r="E126" s="2"/>
      <c r="F126" s="8"/>
      <c r="G126" s="149">
        <f>SUMIF('TB - Ltd'!C:C,A126,'TB - Ltd'!G:G)</f>
        <v>1692183.24</v>
      </c>
      <c r="J126" s="3"/>
    </row>
    <row r="127" spans="1:12" s="247" customFormat="1">
      <c r="A127" s="257" t="s">
        <v>571</v>
      </c>
      <c r="B127" s="252">
        <f>SUMIF('TB - Ltd'!C:C,A127,'TB - Ltd'!J:J)</f>
        <v>28650.655032022871</v>
      </c>
      <c r="C127" s="252">
        <f>SUMIF('TB - Inc'!C:C,A127,'TB - Inc'!F:F)</f>
        <v>132626.99999999988</v>
      </c>
      <c r="D127" s="253">
        <f t="shared" si="17"/>
        <v>161277.65503202274</v>
      </c>
      <c r="E127" s="254"/>
      <c r="F127" s="255"/>
      <c r="G127" s="252">
        <f>SUMIF('TB - Ltd'!C:C,A127,'TB - Ltd'!G:G)</f>
        <v>103829.97383605089</v>
      </c>
      <c r="L127" s="254"/>
    </row>
    <row r="128" spans="1:12">
      <c r="A128" s="169" t="s">
        <v>401</v>
      </c>
      <c r="B128" s="149">
        <f>SUMIF('TB - Ltd'!C:C,A128,'TB - Ltd'!J:J)</f>
        <v>6139.8899999999994</v>
      </c>
      <c r="C128" s="149">
        <f>SUMIF('TB - Inc'!C:C,A128,'TB - Inc'!F:F)</f>
        <v>2216.37</v>
      </c>
      <c r="D128" s="157">
        <f t="shared" si="17"/>
        <v>8356.2599999999984</v>
      </c>
      <c r="E128" s="2"/>
      <c r="F128" s="8"/>
      <c r="G128" s="149">
        <f>SUMIF('TB - Ltd'!C:C,A128,'TB - Ltd'!G:G)</f>
        <v>22370.29</v>
      </c>
    </row>
    <row r="129" spans="1:12">
      <c r="A129" s="169" t="s">
        <v>422</v>
      </c>
      <c r="B129" s="149">
        <f>SUMIF('TB - Ltd'!C:C,A129,'TB - Ltd'!J:J)</f>
        <v>2103.7600000000002</v>
      </c>
      <c r="C129" s="149">
        <f>SUMIF('TB - Inc'!C:C,A129,'TB - Inc'!F:F)</f>
        <v>61539.85</v>
      </c>
      <c r="D129" s="157">
        <f t="shared" ref="D129:D134" si="18">SUM(B129:C129)</f>
        <v>63643.61</v>
      </c>
      <c r="E129" s="2"/>
      <c r="F129" s="8"/>
      <c r="G129" s="149">
        <f>SUMIF('TB - Ltd'!C:C,A129,'TB - Ltd'!G:G)</f>
        <v>7681.57</v>
      </c>
    </row>
    <row r="130" spans="1:12">
      <c r="A130" s="169" t="s">
        <v>1180</v>
      </c>
      <c r="B130" s="149">
        <f>SUMIF('TB - Ltd'!C:C,A130,'TB - Ltd'!J:J)</f>
        <v>2204.6</v>
      </c>
      <c r="C130" s="149">
        <f>SUMIF('TB - Inc'!C:C,A130,'TB - Inc'!F:F)</f>
        <v>0</v>
      </c>
      <c r="D130" s="157">
        <f t="shared" si="18"/>
        <v>2204.6</v>
      </c>
      <c r="E130" s="3"/>
      <c r="G130" s="149">
        <f>SUMIF('TB - Ltd'!C:C,A130,'TB - Ltd'!G:G)</f>
        <v>8141.6</v>
      </c>
    </row>
    <row r="131" spans="1:12">
      <c r="A131" s="169" t="s">
        <v>1026</v>
      </c>
      <c r="B131" s="149">
        <f>SUMIF('TB - Ltd'!C:C,A131,'TB - Ltd'!J:J)</f>
        <v>78498.14</v>
      </c>
      <c r="C131" s="149">
        <f>SUMIF('TB - Inc'!C:C,A131,'TB - Inc'!F:F)</f>
        <v>0</v>
      </c>
      <c r="D131" s="157">
        <f t="shared" si="18"/>
        <v>78498.14</v>
      </c>
      <c r="E131" s="152"/>
      <c r="F131" s="152"/>
      <c r="G131" s="149">
        <f>SUMIF('TB - Ltd'!C:C,A131,'TB - Ltd'!G:G)</f>
        <v>277042.26</v>
      </c>
    </row>
    <row r="132" spans="1:12">
      <c r="A132" s="169" t="s">
        <v>416</v>
      </c>
      <c r="B132" s="149">
        <f>SUMIF('TB - Ltd'!C:C,A132,'TB - Ltd'!J:J)</f>
        <v>0</v>
      </c>
      <c r="C132" s="149">
        <f>SUMIF('TB - Inc'!C:C,A132,'TB - Inc'!F:F)</f>
        <v>1547.76</v>
      </c>
      <c r="D132" s="157">
        <f t="shared" si="18"/>
        <v>1547.76</v>
      </c>
      <c r="E132" s="152"/>
      <c r="F132" s="152"/>
      <c r="G132" s="149">
        <f>SUMIF('TB - Ltd'!C:C,A132,'TB - Ltd'!G:G)</f>
        <v>0</v>
      </c>
    </row>
    <row r="133" spans="1:12">
      <c r="A133" t="s">
        <v>177</v>
      </c>
      <c r="B133" s="149">
        <f>SUMIF('TB - Ltd'!C:C,A133,'TB - Ltd'!J:J)</f>
        <v>7729.09</v>
      </c>
      <c r="C133" s="149">
        <f>SUMIF('TB - Inc'!C:C,A133,'TB - Inc'!F:F)</f>
        <v>165835.24</v>
      </c>
      <c r="D133" s="157">
        <f t="shared" si="18"/>
        <v>173564.33</v>
      </c>
      <c r="E133" s="152"/>
      <c r="F133" s="152"/>
      <c r="G133" s="149">
        <f>SUMIF('TB - Ltd'!C:C,A133,'TB - Ltd'!G:G)</f>
        <v>28202.39</v>
      </c>
    </row>
    <row r="134" spans="1:12">
      <c r="A134" t="s">
        <v>178</v>
      </c>
      <c r="B134" s="149">
        <f>SUMIF('TB - Ltd'!C:C,A134,'TB - Ltd'!J:J)</f>
        <v>12757.502117647058</v>
      </c>
      <c r="C134" s="149">
        <f>SUMIF('TB - Inc'!C:C,A134,'TB - Inc'!F:F)</f>
        <v>8753.07</v>
      </c>
      <c r="D134" s="157">
        <f t="shared" si="18"/>
        <v>21510.572117647058</v>
      </c>
      <c r="E134" s="152"/>
      <c r="F134" s="152"/>
      <c r="G134" s="149">
        <f>SUMIF('TB - Ltd'!C:C,A134,'TB - Ltd'!G:G)</f>
        <v>37856.483999999997</v>
      </c>
    </row>
    <row r="135" spans="1:12">
      <c r="B135" s="154">
        <f>SUM(B122:B134)</f>
        <v>847270.50714966992</v>
      </c>
      <c r="C135" s="154">
        <f>SUM(C122:C134)</f>
        <v>3471986.07</v>
      </c>
      <c r="D135" s="154">
        <f>SUM(D122:D134)</f>
        <v>4319256.5771496696</v>
      </c>
      <c r="E135" s="189"/>
      <c r="F135" s="189"/>
      <c r="G135" s="241">
        <f>SUM(G122:G134)</f>
        <v>3140360.3078360516</v>
      </c>
      <c r="I135" s="3"/>
    </row>
    <row r="136" spans="1:12">
      <c r="A136" s="233" t="s">
        <v>1543</v>
      </c>
      <c r="B136" s="3"/>
      <c r="C136" s="3"/>
      <c r="D136" s="163"/>
      <c r="E136" s="2"/>
      <c r="F136" s="8"/>
      <c r="G136" s="179"/>
    </row>
    <row r="137" spans="1:12">
      <c r="A137" s="169" t="s">
        <v>458</v>
      </c>
      <c r="B137" s="149">
        <f>SUMIF('TB - Ltd'!C:C,A137,'TB - Ltd'!J:J)</f>
        <v>194906.18</v>
      </c>
      <c r="C137" s="149">
        <f>SUMIF('TB - Inc'!C:C,A137,'TB - Inc'!F:F)</f>
        <v>218758.26</v>
      </c>
      <c r="D137" s="157">
        <f t="shared" ref="D137" si="19">SUM(B137:C137)</f>
        <v>413664.44</v>
      </c>
      <c r="E137" s="2"/>
      <c r="F137" s="8"/>
      <c r="G137" s="149">
        <f>SUMIF('TB - Ltd'!C:C,A137,'TB - Ltd'!G:G)</f>
        <v>710232.73</v>
      </c>
    </row>
    <row r="138" spans="1:12">
      <c r="A138" s="169" t="s">
        <v>522</v>
      </c>
      <c r="B138" s="149">
        <f>SUMIF('TB - Ltd'!C:C,A138,'TB - Ltd'!J:J)</f>
        <v>760</v>
      </c>
      <c r="C138" s="149">
        <f>SUMIF('TB - Inc'!C:C,A138,'TB - Inc'!F:F)</f>
        <v>126822.48999999999</v>
      </c>
      <c r="D138" s="157">
        <f>SUM(B138:C138)</f>
        <v>127582.48999999999</v>
      </c>
      <c r="E138" s="2"/>
      <c r="F138" s="8"/>
      <c r="G138" s="149">
        <f>SUMIF('TB - Ltd'!C:C,A138,'TB - Ltd'!G:G)</f>
        <v>2756.52</v>
      </c>
    </row>
    <row r="139" spans="1:12">
      <c r="A139" s="169" t="s">
        <v>1544</v>
      </c>
      <c r="B139" s="149">
        <f>SUMIF('TB - Ltd'!C:C,A139,'TB - Ltd'!J:J)</f>
        <v>0</v>
      </c>
      <c r="C139" s="149">
        <f>SUMIF('TB - Inc'!C:C,A139,'TB - Inc'!F:F)</f>
        <v>0</v>
      </c>
      <c r="D139" s="157">
        <f t="shared" ref="D139:D143" si="20">SUM(B139:C139)</f>
        <v>0</v>
      </c>
      <c r="E139" s="2"/>
      <c r="F139" s="8"/>
      <c r="G139" s="149">
        <f>SUMIF('TB - Ltd'!C:C,A139,'TB - Ltd'!G:G)</f>
        <v>0</v>
      </c>
    </row>
    <row r="140" spans="1:12">
      <c r="A140" s="169" t="s">
        <v>975</v>
      </c>
      <c r="B140" s="149">
        <f>SUMIF('TB - Ltd'!C:C,A140,'TB - Ltd'!J:J)</f>
        <v>92533.86</v>
      </c>
      <c r="C140" s="149">
        <f>SUMIF('TB - Inc'!C:C,A140,'TB - Inc'!F:F)</f>
        <v>0</v>
      </c>
      <c r="D140" s="157">
        <f t="shared" si="20"/>
        <v>92533.86</v>
      </c>
      <c r="E140" s="2"/>
      <c r="F140" s="8"/>
      <c r="G140" s="149">
        <f>SUMIF('TB - Ltd'!C:C,A140,'TB - Ltd'!G:G)</f>
        <v>349609.5</v>
      </c>
    </row>
    <row r="141" spans="1:12" s="247" customFormat="1">
      <c r="A141" s="257" t="s">
        <v>1348</v>
      </c>
      <c r="B141" s="252">
        <f>SUMIF('TB - Ltd'!C:C,A141,'TB - Ltd'!J:J)</f>
        <v>9141.8349157505527</v>
      </c>
      <c r="C141" s="252">
        <f>SUMIF('TB - Inc'!C:C,A141,'TB - Inc'!F:F)</f>
        <v>0</v>
      </c>
      <c r="D141" s="253">
        <f t="shared" si="20"/>
        <v>9141.8349157505527</v>
      </c>
      <c r="E141" s="254"/>
      <c r="F141" s="255"/>
      <c r="G141" s="252">
        <f>SUMIF('TB - Ltd'!C:C,A141,'TB - Ltd'!G:G)</f>
        <v>33130.009734680003</v>
      </c>
      <c r="J141" s="256"/>
      <c r="L141" s="254"/>
    </row>
    <row r="142" spans="1:12">
      <c r="A142" s="169" t="s">
        <v>922</v>
      </c>
      <c r="B142" s="149">
        <f>SUMIF('TB - Ltd'!C:C,A142,'TB - Ltd'!J:J)</f>
        <v>8037.83</v>
      </c>
      <c r="C142" s="149">
        <f>SUMIF('TB - Inc'!C:C,A142,'TB - Inc'!F:F)</f>
        <v>0</v>
      </c>
      <c r="D142" s="157">
        <f t="shared" si="20"/>
        <v>8037.83</v>
      </c>
      <c r="E142" s="2"/>
      <c r="F142" s="8"/>
      <c r="G142" s="149">
        <f>SUMIF('TB - Ltd'!C:C,A142,'TB - Ltd'!G:G)</f>
        <v>26712.75</v>
      </c>
    </row>
    <row r="143" spans="1:12">
      <c r="A143" s="169" t="s">
        <v>1545</v>
      </c>
      <c r="B143" s="149">
        <f>SUMIF('TB - Ltd'!C:C,A143,'TB - Ltd'!J:J)</f>
        <v>0</v>
      </c>
      <c r="C143" s="149">
        <f>SUMIF('TB - Inc'!C:C,A143,'TB - Inc'!F:F)</f>
        <v>0</v>
      </c>
      <c r="D143" s="157">
        <f t="shared" si="20"/>
        <v>0</v>
      </c>
      <c r="E143" s="2"/>
      <c r="F143" s="8"/>
      <c r="G143" s="149">
        <f>SUMIF('TB - Ltd'!C:C,A143,'TB - Ltd'!G:G)</f>
        <v>0</v>
      </c>
    </row>
    <row r="144" spans="1:12">
      <c r="A144" s="169" t="s">
        <v>524</v>
      </c>
      <c r="B144" s="149">
        <f>SUMIF('TB - Ltd'!C:C,A144,'TB - Ltd'!J:J)</f>
        <v>1603.47</v>
      </c>
      <c r="C144" s="149">
        <f>SUMIF('TB - Inc'!C:C,A144,'TB - Inc'!F:F)</f>
        <v>800</v>
      </c>
      <c r="D144" s="157">
        <f t="shared" ref="D144" si="21">SUM(B144:C144)</f>
        <v>2403.4700000000003</v>
      </c>
      <c r="E144" s="2"/>
      <c r="F144" s="8"/>
      <c r="G144" s="149">
        <f>SUMIF('TB - Ltd'!C:C,A144,'TB - Ltd'!G:G)</f>
        <v>5599.52</v>
      </c>
    </row>
    <row r="145" spans="1:12">
      <c r="B145" s="154">
        <f>SUM(B137:B144)</f>
        <v>306983.17491575051</v>
      </c>
      <c r="C145" s="154">
        <f>SUM(C137:C144)</f>
        <v>346380.75</v>
      </c>
      <c r="D145" s="154">
        <f>SUM(D137:D144)</f>
        <v>653363.92491575039</v>
      </c>
      <c r="E145" s="189"/>
      <c r="F145" s="189"/>
      <c r="G145" s="241">
        <f>SUM(G137:G144)</f>
        <v>1128041.02973468</v>
      </c>
      <c r="I145" s="3"/>
    </row>
    <row r="146" spans="1:12">
      <c r="A146" s="233" t="s">
        <v>181</v>
      </c>
      <c r="B146" s="3"/>
      <c r="C146" s="3"/>
      <c r="D146" s="163"/>
      <c r="E146" s="2"/>
      <c r="F146" s="8"/>
      <c r="G146" s="179"/>
    </row>
    <row r="147" spans="1:12">
      <c r="A147" s="169" t="s">
        <v>170</v>
      </c>
      <c r="B147" s="149">
        <f>SUMIF('TB - Ltd'!C:C,A147,'TB - Ltd'!J:J)</f>
        <v>216748.05000000002</v>
      </c>
      <c r="C147" s="149">
        <f>SUMIF('TB - Inc'!C:C,A147,'TB - Inc'!F:F)</f>
        <v>-4326.92</v>
      </c>
      <c r="D147" s="157">
        <f t="shared" ref="D147" si="22">SUM(B147:C147)</f>
        <v>212421.13</v>
      </c>
      <c r="E147" s="2"/>
      <c r="F147" s="8"/>
      <c r="G147" s="149">
        <f>SUMIF('TB - Ltd'!C:C,A147,'TB - Ltd'!G:G)</f>
        <v>801196</v>
      </c>
    </row>
    <row r="148" spans="1:12">
      <c r="A148" s="169" t="s">
        <v>1546</v>
      </c>
      <c r="B148" s="149">
        <f>SUMIF('TB - Ltd'!C:C,A148,'TB - Ltd'!J:J)</f>
        <v>0</v>
      </c>
      <c r="C148" s="149">
        <f>SUMIF('TB - Inc'!C:C,A148,'TB - Inc'!F:F)</f>
        <v>100000</v>
      </c>
      <c r="D148" s="157">
        <f>SUM(B148:C148)</f>
        <v>100000</v>
      </c>
      <c r="E148" s="2"/>
      <c r="F148" s="8"/>
      <c r="G148" s="149">
        <f>SUMIF('TB - Ltd'!C:C,A148,'TB - Ltd'!G:G)</f>
        <v>0</v>
      </c>
    </row>
    <row r="149" spans="1:12" s="247" customFormat="1">
      <c r="A149" s="257" t="s">
        <v>1345</v>
      </c>
      <c r="B149" s="252">
        <f>SUMIF('TB - Ltd'!C:C,A149,'TB - Ltd'!J:J)</f>
        <v>6693.9340761873073</v>
      </c>
      <c r="C149" s="252">
        <f>SUMIF('TB - Inc'!C:C,A149,'TB - Inc'!F:F)</f>
        <v>0</v>
      </c>
      <c r="D149" s="253">
        <f t="shared" ref="D149:D153" si="23">SUM(B149:C149)</f>
        <v>6693.9340761873073</v>
      </c>
      <c r="E149" s="254"/>
      <c r="F149" s="255"/>
      <c r="G149" s="252">
        <f>SUMIF('TB - Ltd'!C:C,A149,'TB - Ltd'!G:G)</f>
        <v>24258.817092102803</v>
      </c>
      <c r="L149" s="254"/>
    </row>
    <row r="150" spans="1:12">
      <c r="A150" s="169" t="s">
        <v>509</v>
      </c>
      <c r="B150" s="149">
        <f>SUMIF('TB - Ltd'!C:C,A150,'TB - Ltd'!J:J)</f>
        <v>821.4</v>
      </c>
      <c r="C150" s="149">
        <f>SUMIF('TB - Inc'!C:C,A150,'TB - Inc'!F:F)</f>
        <v>7381.55</v>
      </c>
      <c r="D150" s="157">
        <f t="shared" si="23"/>
        <v>8202.9500000000007</v>
      </c>
      <c r="E150" s="2"/>
      <c r="F150" s="8"/>
      <c r="G150" s="149">
        <f>SUMIF('TB - Ltd'!C:C,A150,'TB - Ltd'!G:G)</f>
        <v>2961.88</v>
      </c>
    </row>
    <row r="151" spans="1:12">
      <c r="A151" s="169" t="s">
        <v>507</v>
      </c>
      <c r="B151" s="149">
        <f>SUMIF('TB - Ltd'!C:C,A151,'TB - Ltd'!J:J)</f>
        <v>20535.93</v>
      </c>
      <c r="C151" s="149">
        <f>SUMIF('TB - Inc'!C:C,A151,'TB - Inc'!F:F)</f>
        <v>790.88</v>
      </c>
      <c r="D151" s="157">
        <f t="shared" si="23"/>
        <v>21326.81</v>
      </c>
      <c r="E151" s="2"/>
      <c r="F151" s="8"/>
      <c r="G151" s="149">
        <f>SUMIF('TB - Ltd'!C:C,A151,'TB - Ltd'!G:G)</f>
        <v>77889.72</v>
      </c>
      <c r="J151" s="3"/>
    </row>
    <row r="152" spans="1:12">
      <c r="A152" s="169" t="s">
        <v>929</v>
      </c>
      <c r="B152" s="149">
        <f>SUMIF('TB - Ltd'!C:C,A152,'TB - Ltd'!J:J)</f>
        <v>2053.96</v>
      </c>
      <c r="C152" s="149">
        <f>SUMIF('TB - Inc'!C:C,A152,'TB - Inc'!F:F)</f>
        <v>0</v>
      </c>
      <c r="D152" s="157">
        <f t="shared" si="23"/>
        <v>2053.96</v>
      </c>
      <c r="E152" s="2"/>
      <c r="F152" s="8"/>
      <c r="G152" s="149">
        <f>SUMIF('TB - Ltd'!C:C,A152,'TB - Ltd'!G:G)</f>
        <v>7724.37</v>
      </c>
    </row>
    <row r="153" spans="1:12">
      <c r="A153" s="169" t="s">
        <v>171</v>
      </c>
      <c r="B153" s="149">
        <f>SUMIF('TB - Ltd'!C:C,A153,'TB - Ltd'!J:J)</f>
        <v>82522.720000000001</v>
      </c>
      <c r="C153" s="149">
        <f>SUMIF('TB - Inc'!C:C,A153,'TB - Inc'!F:F)</f>
        <v>921</v>
      </c>
      <c r="D153" s="157">
        <f t="shared" si="23"/>
        <v>83443.72</v>
      </c>
      <c r="E153" s="2"/>
      <c r="F153" s="8"/>
      <c r="G153" s="149">
        <f>SUMIF('TB - Ltd'!C:C,A153,'TB - Ltd'!G:G)</f>
        <v>303811.94000000006</v>
      </c>
    </row>
    <row r="154" spans="1:12">
      <c r="A154" s="169" t="s">
        <v>132</v>
      </c>
      <c r="B154" s="149">
        <f>SUMIF('TB - Ltd'!C:C,A154,'TB - Ltd'!J:J)</f>
        <v>-915260.66094117647</v>
      </c>
      <c r="C154" s="149">
        <f>SUMIF('TB - Inc'!C:C,A154,'TB - Inc'!F:F)</f>
        <v>0</v>
      </c>
      <c r="D154" s="157">
        <f t="shared" ref="D154" si="24">SUM(B154:C154)</f>
        <v>-915260.66094117647</v>
      </c>
      <c r="E154" s="2"/>
      <c r="F154" s="8"/>
      <c r="G154" s="149">
        <f>SUMIF('TB - Ltd'!C:C,A154,'TB - Ltd'!G:G)</f>
        <v>-2672841.4840000002</v>
      </c>
    </row>
    <row r="155" spans="1:12">
      <c r="B155" s="154">
        <f>SUM(B147:B154)</f>
        <v>-585884.66686498909</v>
      </c>
      <c r="C155" s="154">
        <f>SUM(C147:C154)</f>
        <v>104766.51000000001</v>
      </c>
      <c r="D155" s="154">
        <f>SUM(D147:D154)</f>
        <v>-481118.15686498908</v>
      </c>
      <c r="E155" s="189"/>
      <c r="F155" s="189"/>
      <c r="G155" s="242">
        <f>SUM(G147:G154)</f>
        <v>-1454998.7569078973</v>
      </c>
      <c r="I155" s="3"/>
    </row>
    <row r="156" spans="1:12">
      <c r="B156" s="192"/>
      <c r="C156" s="192"/>
      <c r="D156" s="192"/>
      <c r="E156" s="189"/>
      <c r="F156" s="189"/>
      <c r="G156" s="223"/>
      <c r="I156" s="3"/>
    </row>
    <row r="157" spans="1:12">
      <c r="A157" s="233" t="s">
        <v>1549</v>
      </c>
      <c r="B157" s="3"/>
      <c r="C157" s="3"/>
      <c r="D157" s="163"/>
      <c r="E157" s="2"/>
      <c r="F157" s="8"/>
      <c r="G157" s="179"/>
      <c r="I157" s="3"/>
    </row>
    <row r="158" spans="1:12">
      <c r="A158" s="169" t="s">
        <v>500</v>
      </c>
      <c r="B158" s="149">
        <f>SUMIF('TB - Ltd'!C:C,A158,'TB - Ltd'!J:J)</f>
        <v>298159.13</v>
      </c>
      <c r="C158" s="149">
        <f>SUMIF('TB - Inc'!C:C,A158,'TB - Inc'!F:F)</f>
        <v>146132</v>
      </c>
      <c r="D158" s="157">
        <f t="shared" ref="D158" si="25">SUM(B158:C158)</f>
        <v>444291.13</v>
      </c>
      <c r="E158" s="2"/>
      <c r="F158" s="8"/>
      <c r="G158" s="149">
        <f>SUMIF('TB - Ltd'!C:C,A158,'TB - Ltd'!G:G)</f>
        <v>1097171.0900000001</v>
      </c>
      <c r="I158" s="3"/>
    </row>
    <row r="159" spans="1:12">
      <c r="A159" s="169" t="s">
        <v>410</v>
      </c>
      <c r="B159" s="149">
        <f>SUMIF('TB - Ltd'!C:C,A159,'TB - Ltd'!J:J)</f>
        <v>5092.43</v>
      </c>
      <c r="C159" s="149">
        <f>SUMIF('TB - Inc'!C:C,A159,'TB - Inc'!F:F)</f>
        <v>7509.06</v>
      </c>
      <c r="D159" s="157">
        <f t="shared" ref="D159:D174" si="26">SUM(B159:C159)</f>
        <v>12601.490000000002</v>
      </c>
      <c r="E159" s="2"/>
      <c r="F159" s="8"/>
      <c r="G159" s="149">
        <f>SUMIF('TB - Ltd'!C:C,A159,'TB - Ltd'!G:G)</f>
        <v>18812.28</v>
      </c>
      <c r="I159" s="3"/>
    </row>
    <row r="160" spans="1:12">
      <c r="A160" s="169" t="s">
        <v>503</v>
      </c>
      <c r="B160" s="149">
        <f>SUMIF('TB - Ltd'!C:C,A160,'TB - Ltd'!J:J)</f>
        <v>0</v>
      </c>
      <c r="C160" s="149">
        <f>SUMIF('TB - Inc'!C:C,A160,'TB - Inc'!F:F)</f>
        <v>365.46</v>
      </c>
      <c r="D160" s="157">
        <f t="shared" si="26"/>
        <v>365.46</v>
      </c>
      <c r="E160" s="2"/>
      <c r="F160" s="8"/>
      <c r="G160" s="149">
        <f>SUMIF('TB - Ltd'!C:C,A160,'TB - Ltd'!G:G)</f>
        <v>0</v>
      </c>
      <c r="I160" s="3"/>
    </row>
    <row r="161" spans="1:12">
      <c r="A161" s="169" t="s">
        <v>511</v>
      </c>
      <c r="B161" s="149">
        <f>SUMIF('TB - Ltd'!C:C,A161,'TB - Ltd'!J:J)</f>
        <v>171906.84</v>
      </c>
      <c r="C161" s="149">
        <f>SUMIF('TB - Inc'!C:C,A161,'TB - Inc'!F:F)</f>
        <v>158750</v>
      </c>
      <c r="D161" s="157">
        <f t="shared" si="26"/>
        <v>330656.83999999997</v>
      </c>
      <c r="E161" s="2"/>
      <c r="F161" s="8"/>
      <c r="G161" s="149">
        <f>SUMIF('TB - Ltd'!C:C,A161,'TB - Ltd'!G:G)</f>
        <v>630260</v>
      </c>
      <c r="I161" s="3"/>
    </row>
    <row r="162" spans="1:12" s="247" customFormat="1">
      <c r="A162" s="257" t="s">
        <v>1342</v>
      </c>
      <c r="B162" s="252">
        <f>SUMIF('TB - Ltd'!C:C,A162,'TB - Ltd'!J:J)</f>
        <v>4109.5808292552992</v>
      </c>
      <c r="C162" s="252">
        <f>SUMIF('TB - Inc'!C:C,A162,'TB - Inc'!F:F)</f>
        <v>0</v>
      </c>
      <c r="D162" s="253">
        <f t="shared" si="26"/>
        <v>4109.5808292552992</v>
      </c>
      <c r="E162" s="254"/>
      <c r="F162" s="255"/>
      <c r="G162" s="252">
        <f>SUMIF('TB - Ltd'!C:C,A162,'TB - Ltd'!G:G)</f>
        <v>14893.120925221205</v>
      </c>
      <c r="I162" s="256"/>
      <c r="L162" s="254"/>
    </row>
    <row r="163" spans="1:12">
      <c r="A163" s="169" t="s">
        <v>1032</v>
      </c>
      <c r="B163" s="149">
        <f>SUMIF('TB - Ltd'!C:C,A163,'TB - Ltd'!J:J)</f>
        <v>13725.81</v>
      </c>
      <c r="C163" s="149">
        <f>SUMIF('TB - Inc'!C:C,A163,'TB - Inc'!F:F)</f>
        <v>0</v>
      </c>
      <c r="D163" s="157">
        <f t="shared" si="26"/>
        <v>13725.81</v>
      </c>
      <c r="E163" s="2"/>
      <c r="F163" s="8"/>
      <c r="G163" s="149">
        <f>SUMIF('TB - Ltd'!C:C,A163,'TB - Ltd'!G:G)</f>
        <v>50786.38</v>
      </c>
      <c r="I163" s="3"/>
    </row>
    <row r="164" spans="1:12">
      <c r="A164" s="169" t="s">
        <v>968</v>
      </c>
      <c r="B164" s="149">
        <f>SUMIF('TB - Ltd'!C:C,A164,'TB - Ltd'!J:J)</f>
        <v>108658.7</v>
      </c>
      <c r="C164" s="149">
        <f>SUMIF('TB - Inc'!C:C,A164,'TB - Inc'!F:F)</f>
        <v>0</v>
      </c>
      <c r="D164" s="157">
        <f t="shared" si="26"/>
        <v>108658.7</v>
      </c>
      <c r="E164" s="2"/>
      <c r="F164" s="8"/>
      <c r="G164" s="149">
        <f>SUMIF('TB - Ltd'!C:C,A164,'TB - Ltd'!G:G)</f>
        <v>400956.95</v>
      </c>
      <c r="I164" s="3"/>
    </row>
    <row r="165" spans="1:12">
      <c r="A165" s="169" t="s">
        <v>430</v>
      </c>
      <c r="B165" s="149">
        <f>SUMIF('TB - Ltd'!C:C,A165,'TB - Ltd'!J:J)</f>
        <v>19853.899999999998</v>
      </c>
      <c r="C165" s="149">
        <f>SUMIF('TB - Inc'!C:C,A165,'TB - Inc'!F:F)</f>
        <v>3172.41</v>
      </c>
      <c r="D165" s="157">
        <f t="shared" si="26"/>
        <v>23026.309999999998</v>
      </c>
      <c r="E165" s="2"/>
      <c r="F165" s="8"/>
      <c r="G165" s="149">
        <f>SUMIF('TB - Ltd'!C:C,A165,'TB - Ltd'!G:G)</f>
        <v>72010.91</v>
      </c>
      <c r="I165" s="3"/>
    </row>
    <row r="166" spans="1:12">
      <c r="A166" s="169" t="s">
        <v>983</v>
      </c>
      <c r="B166" s="149">
        <f>SUMIF('TB - Ltd'!C:C,A166,'TB - Ltd'!J:J)</f>
        <v>64528.530000000006</v>
      </c>
      <c r="C166" s="149">
        <f>SUMIF('TB - Inc'!C:C,A166,'TB - Inc'!F:F)</f>
        <v>0</v>
      </c>
      <c r="D166" s="157">
        <f t="shared" si="26"/>
        <v>64528.530000000006</v>
      </c>
      <c r="E166" s="2"/>
      <c r="F166" s="8"/>
      <c r="G166" s="149">
        <f>SUMIF('TB - Ltd'!C:C,A166,'TB - Ltd'!G:G)</f>
        <v>236301.32</v>
      </c>
      <c r="I166" s="3"/>
    </row>
    <row r="167" spans="1:12">
      <c r="A167" s="169" t="s">
        <v>437</v>
      </c>
      <c r="B167" s="149">
        <f>SUMIF('TB - Ltd'!C:C,A167,'TB - Ltd'!J:J)</f>
        <v>95335.679999999978</v>
      </c>
      <c r="C167" s="149">
        <f>SUMIF('TB - Inc'!C:C,A167,'TB - Inc'!F:F)</f>
        <v>6262.66</v>
      </c>
      <c r="D167" s="157">
        <f t="shared" si="26"/>
        <v>101598.33999999998</v>
      </c>
      <c r="E167" s="2"/>
      <c r="F167" s="8"/>
      <c r="G167" s="149">
        <f>SUMIF('TB - Ltd'!C:C,A167,'TB - Ltd'!G:G)</f>
        <v>355204.3</v>
      </c>
      <c r="I167" s="3"/>
    </row>
    <row r="168" spans="1:12">
      <c r="A168" s="169" t="s">
        <v>1075</v>
      </c>
      <c r="B168" s="149">
        <f>SUMIF('TB - Ltd'!C:C,A168,'TB - Ltd'!J:J)</f>
        <v>1642.23</v>
      </c>
      <c r="C168" s="149">
        <f>SUMIF('TB - Inc'!C:C,A168,'TB - Inc'!F:F)</f>
        <v>0</v>
      </c>
      <c r="D168" s="157">
        <f t="shared" si="26"/>
        <v>1642.23</v>
      </c>
      <c r="E168" s="2"/>
      <c r="F168" s="8"/>
      <c r="G168" s="149">
        <f>SUMIF('TB - Ltd'!C:C,A168,'TB - Ltd'!G:G)</f>
        <v>5857.54</v>
      </c>
      <c r="I168" s="3"/>
    </row>
    <row r="169" spans="1:12">
      <c r="A169" s="169" t="s">
        <v>934</v>
      </c>
      <c r="B169" s="149">
        <f>SUMIF('TB - Ltd'!C:C,A169,'TB - Ltd'!J:J)</f>
        <v>6008.0399999999991</v>
      </c>
      <c r="C169" s="149">
        <f>SUMIF('TB - Inc'!C:C,A169,'TB - Inc'!F:F)</f>
        <v>0</v>
      </c>
      <c r="D169" s="157">
        <f t="shared" si="26"/>
        <v>6008.0399999999991</v>
      </c>
      <c r="E169" s="2"/>
      <c r="F169" s="8"/>
      <c r="G169" s="149">
        <f>SUMIF('TB - Ltd'!C:C,A169,'TB - Ltd'!G:G)</f>
        <v>22304</v>
      </c>
      <c r="I169" s="3"/>
    </row>
    <row r="170" spans="1:12">
      <c r="A170" s="169" t="s">
        <v>1069</v>
      </c>
      <c r="B170" s="149">
        <f>SUMIF('TB - Ltd'!C:C,A170,'TB - Ltd'!J:J)</f>
        <v>116.58</v>
      </c>
      <c r="C170" s="149">
        <f>SUMIF('TB - Inc'!C:C,A170,'TB - Inc'!F:F)</f>
        <v>0</v>
      </c>
      <c r="D170" s="157">
        <f t="shared" si="26"/>
        <v>116.58</v>
      </c>
      <c r="E170" s="2"/>
      <c r="F170" s="8"/>
      <c r="G170" s="149">
        <f>SUMIF('TB - Ltd'!C:C,A170,'TB - Ltd'!G:G)</f>
        <v>424</v>
      </c>
      <c r="I170" s="3"/>
    </row>
    <row r="171" spans="1:12">
      <c r="A171" s="169" t="s">
        <v>1156</v>
      </c>
      <c r="B171" s="149">
        <f>SUMIF('TB - Ltd'!C:C,A171,'TB - Ltd'!J:J)</f>
        <v>3830.68</v>
      </c>
      <c r="C171" s="149">
        <f>SUMIF('TB - Inc'!C:C,A171,'TB - Inc'!F:F)</f>
        <v>0</v>
      </c>
      <c r="D171" s="157">
        <f t="shared" si="26"/>
        <v>3830.68</v>
      </c>
      <c r="E171" s="2"/>
      <c r="F171" s="8"/>
      <c r="G171" s="149">
        <f>SUMIF('TB - Ltd'!C:C,A171,'TB - Ltd'!G:G)</f>
        <v>14300</v>
      </c>
      <c r="I171" s="3"/>
    </row>
    <row r="172" spans="1:12">
      <c r="A172" s="169" t="s">
        <v>1406</v>
      </c>
      <c r="B172" s="149">
        <f>SUMIF('TB - Ltd'!C:C,A172,'TB - Ltd'!J:J)</f>
        <v>951.78</v>
      </c>
      <c r="C172" s="149">
        <f>SUMIF('TB - Inc'!C:C,A172,'TB - Inc'!F:F)</f>
        <v>0</v>
      </c>
      <c r="D172" s="157">
        <f t="shared" si="26"/>
        <v>951.78</v>
      </c>
      <c r="E172" s="2"/>
      <c r="F172" s="8"/>
      <c r="G172" s="149">
        <f>SUMIF('TB - Ltd'!C:C,A172,'TB - Ltd'!G:G)</f>
        <v>3120.2200000000003</v>
      </c>
      <c r="I172" s="3"/>
    </row>
    <row r="173" spans="1:12">
      <c r="A173" s="169" t="s">
        <v>1550</v>
      </c>
      <c r="B173" s="149">
        <f>SUMIF('TB - Ltd'!C:C,A173,'TB - Ltd'!J:J)</f>
        <v>0</v>
      </c>
      <c r="C173" s="149">
        <f>SUMIF('TB - Inc'!C:C,A173,'TB - Inc'!F:F)</f>
        <v>0</v>
      </c>
      <c r="D173" s="157">
        <f t="shared" si="26"/>
        <v>0</v>
      </c>
      <c r="E173" s="2"/>
      <c r="F173" s="8"/>
      <c r="G173" s="149">
        <f>SUMIF('TB - Ltd'!C:C,A173,'TB - Ltd'!G:G)</f>
        <v>0</v>
      </c>
      <c r="I173" s="3"/>
    </row>
    <row r="174" spans="1:12">
      <c r="A174" s="169" t="s">
        <v>528</v>
      </c>
      <c r="B174" s="149">
        <f>SUMIF('TB - Ltd'!C:C,A174,'TB - Ltd'!J:J)</f>
        <v>0</v>
      </c>
      <c r="C174" s="149">
        <f>SUMIF('TB - Inc'!C:C,A174,'TB - Inc'!F:F)</f>
        <v>640</v>
      </c>
      <c r="D174" s="157">
        <f t="shared" si="26"/>
        <v>640</v>
      </c>
      <c r="E174" s="2"/>
      <c r="F174" s="8"/>
      <c r="G174" s="149">
        <f>SUMIF('TB - Ltd'!C:C,A174,'TB - Ltd'!G:G)</f>
        <v>0</v>
      </c>
      <c r="I174" s="3"/>
    </row>
    <row r="175" spans="1:12">
      <c r="B175" s="154">
        <f t="shared" ref="B175:C175" si="27">SUM(B158:B174)</f>
        <v>793919.91082925536</v>
      </c>
      <c r="C175" s="154">
        <f t="shared" si="27"/>
        <v>322831.58999999997</v>
      </c>
      <c r="D175" s="154">
        <f>SUM(D158:D174)</f>
        <v>1116751.5008292554</v>
      </c>
      <c r="E175" s="189"/>
      <c r="F175" s="189"/>
      <c r="G175" s="242">
        <f>SUM(G158:G174)</f>
        <v>2922402.1109252214</v>
      </c>
      <c r="I175" s="3"/>
    </row>
    <row r="176" spans="1:12">
      <c r="B176" s="192"/>
      <c r="C176" s="192"/>
      <c r="D176" s="192"/>
      <c r="E176" s="189"/>
      <c r="F176" s="189"/>
      <c r="G176" s="223"/>
      <c r="I176" s="3"/>
    </row>
    <row r="177" spans="1:12">
      <c r="A177" s="233" t="s">
        <v>1551</v>
      </c>
      <c r="B177" s="3"/>
      <c r="C177" s="3"/>
      <c r="D177" s="163"/>
      <c r="E177" s="2"/>
      <c r="F177" s="8"/>
      <c r="G177" s="179"/>
    </row>
    <row r="178" spans="1:12">
      <c r="A178" s="169" t="s">
        <v>447</v>
      </c>
      <c r="B178" s="149">
        <f>SUMIF('TB - Ltd'!C:C,A178,'TB - Ltd'!J:J)</f>
        <v>393184.25999999995</v>
      </c>
      <c r="C178" s="149">
        <f>SUMIF('TB - Inc'!C:C,A178,'TB - Inc'!F:F)</f>
        <v>111824.78000000001</v>
      </c>
      <c r="D178" s="157">
        <f t="shared" ref="D178:D184" si="28">SUM(B178:C178)</f>
        <v>505009.04</v>
      </c>
      <c r="E178" s="2"/>
      <c r="F178" s="8"/>
      <c r="G178" s="149">
        <f>SUMIF('TB - Ltd'!C:C,A178,'TB - Ltd'!G:G)</f>
        <v>1458719.13</v>
      </c>
    </row>
    <row r="179" spans="1:12">
      <c r="A179" s="169" t="s">
        <v>578</v>
      </c>
      <c r="B179" s="149">
        <f>SUMIF('TB - Ltd'!C:C,A179,'TB - Ltd'!J:J)</f>
        <v>0</v>
      </c>
      <c r="C179" s="149">
        <f>SUMIF('TB - Inc'!C:C,A179,'TB - Inc'!F:F)</f>
        <v>16667</v>
      </c>
      <c r="D179" s="157">
        <f>SUM(B179:C179)</f>
        <v>16667</v>
      </c>
      <c r="E179" s="2"/>
      <c r="F179" s="8"/>
      <c r="G179" s="149">
        <f>SUMIF('TB - Ltd'!C:C,A179,'TB - Ltd'!G:G)</f>
        <v>0</v>
      </c>
    </row>
    <row r="180" spans="1:12">
      <c r="A180" s="169" t="s">
        <v>555</v>
      </c>
      <c r="B180" s="149">
        <f>SUMIF('TB - Ltd'!C:C,A180,'TB - Ltd'!J:J)</f>
        <v>70099.109999999986</v>
      </c>
      <c r="C180" s="149">
        <f>SUMIF('TB - Inc'!C:C,A180,'TB - Inc'!F:F)</f>
        <v>119674.48</v>
      </c>
      <c r="D180" s="157">
        <f t="shared" si="28"/>
        <v>189773.58999999997</v>
      </c>
      <c r="E180" s="2"/>
      <c r="F180" s="8"/>
      <c r="G180" s="149">
        <f>SUMIF('TB - Ltd'!C:C,A180,'TB - Ltd'!G:G)</f>
        <v>253054.59999999998</v>
      </c>
    </row>
    <row r="181" spans="1:12" s="247" customFormat="1">
      <c r="A181" s="257" t="s">
        <v>572</v>
      </c>
      <c r="B181" s="252">
        <f>SUMIF('TB - Ltd'!C:C,A181,'TB - Ltd'!J:J)</f>
        <v>5253.537187476566</v>
      </c>
      <c r="C181" s="252">
        <f>SUMIF('TB - Inc'!C:C,A181,'TB - Inc'!F:F)</f>
        <v>-76.579999999999956</v>
      </c>
      <c r="D181" s="253">
        <f t="shared" si="28"/>
        <v>5176.9571874765661</v>
      </c>
      <c r="E181" s="254"/>
      <c r="F181" s="255"/>
      <c r="G181" s="252">
        <f>SUMIF('TB - Ltd'!C:C,A181,'TB - Ltd'!G:G)</f>
        <v>19038.818767415076</v>
      </c>
      <c r="L181" s="254"/>
    </row>
    <row r="182" spans="1:12">
      <c r="A182" s="169" t="s">
        <v>414</v>
      </c>
      <c r="B182" s="149">
        <f>SUMIF('TB - Ltd'!C:C,A182,'TB - Ltd'!J:J)</f>
        <v>25073.890000000003</v>
      </c>
      <c r="C182" s="149">
        <f>SUMIF('TB - Inc'!C:C,A182,'TB - Inc'!F:F)</f>
        <v>2500.35</v>
      </c>
      <c r="D182" s="157">
        <f t="shared" si="28"/>
        <v>27574.240000000002</v>
      </c>
      <c r="E182" s="2"/>
      <c r="F182" s="8"/>
      <c r="G182" s="149">
        <f>SUMIF('TB - Ltd'!C:C,A182,'TB - Ltd'!G:G)</f>
        <v>89811.68</v>
      </c>
      <c r="J182" s="3"/>
    </row>
    <row r="183" spans="1:12">
      <c r="A183" s="169" t="s">
        <v>958</v>
      </c>
      <c r="B183" s="149">
        <f>SUMIF('TB - Ltd'!C:C,A183,'TB - Ltd'!J:J)</f>
        <v>61880.13</v>
      </c>
      <c r="C183" s="149">
        <f>SUMIF('TB - Inc'!C:C,A183,'TB - Inc'!F:F)</f>
        <v>0</v>
      </c>
      <c r="D183" s="157">
        <f t="shared" si="28"/>
        <v>61880.13</v>
      </c>
      <c r="E183" s="2"/>
      <c r="F183" s="8"/>
      <c r="G183" s="149">
        <f>SUMIF('TB - Ltd'!C:C,A183,'TB - Ltd'!G:G)</f>
        <v>229168.57</v>
      </c>
    </row>
    <row r="184" spans="1:12">
      <c r="A184" s="169" t="s">
        <v>433</v>
      </c>
      <c r="B184" s="149">
        <f>SUMIF('TB - Ltd'!C:C,A184,'TB - Ltd'!J:J)</f>
        <v>1961.69</v>
      </c>
      <c r="C184" s="149">
        <f>SUMIF('TB - Inc'!C:C,A184,'TB - Inc'!F:F)</f>
        <v>435.62</v>
      </c>
      <c r="D184" s="157">
        <f t="shared" si="28"/>
        <v>2397.31</v>
      </c>
      <c r="E184" s="2"/>
      <c r="F184" s="8"/>
      <c r="G184" s="149">
        <f>SUMIF('TB - Ltd'!C:C,A184,'TB - Ltd'!G:G)</f>
        <v>6969.03</v>
      </c>
    </row>
    <row r="185" spans="1:12">
      <c r="A185" s="169" t="s">
        <v>439</v>
      </c>
      <c r="B185" s="149">
        <f>SUMIF('TB - Ltd'!C:C,A185,'TB - Ltd'!J:J)</f>
        <v>4937.01</v>
      </c>
      <c r="C185" s="149">
        <f>SUMIF('TB - Inc'!C:C,A185,'TB - Inc'!F:F)</f>
        <v>2747.69</v>
      </c>
      <c r="D185" s="157">
        <f t="shared" ref="D185:D192" si="29">SUM(B185:C185)</f>
        <v>7684.7000000000007</v>
      </c>
      <c r="E185" s="2"/>
      <c r="F185" s="8"/>
      <c r="G185" s="149">
        <f>SUMIF('TB - Ltd'!C:C,A185,'TB - Ltd'!G:G)</f>
        <v>17771.7</v>
      </c>
    </row>
    <row r="186" spans="1:12">
      <c r="A186" s="169" t="s">
        <v>412</v>
      </c>
      <c r="B186" s="149">
        <f>SUMIF('TB - Ltd'!C:C,A186,'TB - Ltd'!J:J)</f>
        <v>839342.1</v>
      </c>
      <c r="C186" s="149">
        <f>SUMIF('TB - Inc'!C:C,A186,'TB - Inc'!F:F)</f>
        <v>5350</v>
      </c>
      <c r="D186" s="222">
        <f t="shared" si="29"/>
        <v>844692.1</v>
      </c>
      <c r="E186" s="3"/>
      <c r="G186" s="225">
        <f>SUMIF('TB - Ltd'!C:C,A186,'TB - Ltd'!G:G)</f>
        <v>2238687.7999999998</v>
      </c>
    </row>
    <row r="187" spans="1:12">
      <c r="A187" s="169" t="s">
        <v>1145</v>
      </c>
      <c r="B187" s="149">
        <f>SUMIF('TB - Ltd'!C:C,A187,'TB - Ltd'!J:J)</f>
        <v>68736.69</v>
      </c>
      <c r="C187" s="149">
        <f>SUMIF('TB - Inc'!C:C,A187,'TB - Inc'!F:F)</f>
        <v>0</v>
      </c>
      <c r="D187" s="157">
        <f t="shared" si="29"/>
        <v>68736.69</v>
      </c>
      <c r="E187" s="152"/>
      <c r="F187" s="152"/>
      <c r="G187" s="149">
        <f>SUMIF('TB - Ltd'!C:C,A187,'TB - Ltd'!G:G)</f>
        <v>254081</v>
      </c>
    </row>
    <row r="188" spans="1:12">
      <c r="A188" s="169" t="s">
        <v>1072</v>
      </c>
      <c r="B188" s="149">
        <f>SUMIF('TB - Ltd'!C:C,A188,'TB - Ltd'!J:J)</f>
        <v>37195.019999999997</v>
      </c>
      <c r="C188" s="149">
        <f>SUMIF('TB - Inc'!C:C,A188,'TB - Inc'!F:F)</f>
        <v>0</v>
      </c>
      <c r="D188" s="157">
        <f t="shared" si="29"/>
        <v>37195.019999999997</v>
      </c>
      <c r="E188" s="152"/>
      <c r="F188" s="152"/>
      <c r="G188" s="149">
        <f>SUMIF('TB - Ltd'!C:C,A188,'TB - Ltd'!G:G)</f>
        <v>136862.84</v>
      </c>
    </row>
    <row r="189" spans="1:12">
      <c r="A189" t="s">
        <v>1066</v>
      </c>
      <c r="B189" s="149">
        <f>SUMIF('TB - Ltd'!C:C,A189,'TB - Ltd'!J:J)</f>
        <v>28291.55</v>
      </c>
      <c r="C189" s="149">
        <f>SUMIF('TB - Inc'!C:C,A189,'TB - Inc'!F:F)</f>
        <v>0</v>
      </c>
      <c r="D189" s="157">
        <f t="shared" si="29"/>
        <v>28291.55</v>
      </c>
      <c r="E189" s="152"/>
      <c r="F189" s="152"/>
      <c r="G189" s="149">
        <f>SUMIF('TB - Ltd'!C:C,A189,'TB - Ltd'!G:G)</f>
        <v>107431.28</v>
      </c>
    </row>
    <row r="190" spans="1:12">
      <c r="A190" t="s">
        <v>858</v>
      </c>
      <c r="B190" s="149">
        <f>SUMIF('TB - Ltd'!C:C,A190,'TB - Ltd'!J:J)</f>
        <v>36060.94</v>
      </c>
      <c r="C190" s="149">
        <f>SUMIF('TB - Inc'!C:C,A190,'TB - Inc'!F:F)</f>
        <v>0</v>
      </c>
      <c r="D190" s="157">
        <f t="shared" si="29"/>
        <v>36060.94</v>
      </c>
      <c r="E190" s="152"/>
      <c r="F190" s="152"/>
      <c r="G190" s="149">
        <f>SUMIF('TB - Ltd'!C:C,A190,'TB - Ltd'!G:G)</f>
        <v>132540.95000000001</v>
      </c>
    </row>
    <row r="191" spans="1:12">
      <c r="A191" t="s">
        <v>435</v>
      </c>
      <c r="B191" s="149">
        <f>SUMIF('TB - Ltd'!C:C,A191,'TB - Ltd'!J:J)</f>
        <v>37920.409999999996</v>
      </c>
      <c r="C191" s="149">
        <f>SUMIF('TB - Inc'!C:C,A191,'TB - Inc'!F:F)</f>
        <v>15406</v>
      </c>
      <c r="D191" s="157">
        <f t="shared" si="29"/>
        <v>53326.409999999996</v>
      </c>
      <c r="E191" s="152"/>
      <c r="F191" s="152"/>
      <c r="G191" s="149">
        <f>SUMIF('TB - Ltd'!C:C,A191,'TB - Ltd'!G:G)</f>
        <v>161171.91</v>
      </c>
    </row>
    <row r="192" spans="1:12">
      <c r="A192" t="s">
        <v>513</v>
      </c>
      <c r="B192" s="149">
        <f>SUMIF('TB - Ltd'!C:C,A192,'TB - Ltd'!J:J)</f>
        <v>249080.12</v>
      </c>
      <c r="C192" s="149">
        <f>SUMIF('TB - Inc'!C:C,A192,'TB - Inc'!F:F)</f>
        <v>25175</v>
      </c>
      <c r="D192" s="157">
        <f t="shared" si="29"/>
        <v>274255.12</v>
      </c>
      <c r="E192" s="152"/>
      <c r="F192" s="152"/>
      <c r="G192" s="149">
        <f>SUMIF('TB - Ltd'!C:C,A192,'TB - Ltd'!G:G)</f>
        <v>954393.43</v>
      </c>
    </row>
    <row r="193" spans="1:9">
      <c r="A193" t="s">
        <v>840</v>
      </c>
      <c r="B193" s="149">
        <f>SUMIF('TB - Ltd'!C:C,A193,'TB - Ltd'!J:J)</f>
        <v>259875.20999999996</v>
      </c>
      <c r="C193" s="149">
        <f>SUMIF('TB - Inc'!C:C,A193,'TB - Inc'!F:F)</f>
        <v>0</v>
      </c>
      <c r="D193" s="157">
        <f t="shared" ref="D193:D196" si="30">SUM(B193:C193)</f>
        <v>259875.20999999996</v>
      </c>
      <c r="E193" s="152"/>
      <c r="F193" s="152"/>
      <c r="G193" s="149">
        <f>SUMIF('TB - Ltd'!C:C,A193,'TB - Ltd'!G:G)</f>
        <v>984405.76</v>
      </c>
    </row>
    <row r="194" spans="1:9">
      <c r="A194" t="s">
        <v>408</v>
      </c>
      <c r="B194" s="149">
        <f>SUMIF('TB - Ltd'!C:C,A194,'TB - Ltd'!J:J)</f>
        <v>522.91</v>
      </c>
      <c r="C194" s="149">
        <f>SUMIF('TB - Inc'!C:C,A194,'TB - Inc'!F:F)</f>
        <v>8320.94</v>
      </c>
      <c r="D194" s="157">
        <f t="shared" si="30"/>
        <v>8843.85</v>
      </c>
      <c r="E194" s="152"/>
      <c r="F194" s="152"/>
      <c r="G194" s="149">
        <f>SUMIF('TB - Ltd'!C:C,A194,'TB - Ltd'!G:G)</f>
        <v>1840.09</v>
      </c>
    </row>
    <row r="195" spans="1:9">
      <c r="A195" t="s">
        <v>824</v>
      </c>
      <c r="B195" s="149">
        <f>SUMIF('TB - Ltd'!C:C,A195,'TB - Ltd'!J:J)</f>
        <v>-340548.14</v>
      </c>
      <c r="C195" s="149">
        <f>SUMIF('TB - Inc'!C:C,A195,'TB - Inc'!F:F)</f>
        <v>0</v>
      </c>
      <c r="D195" s="157">
        <f t="shared" si="30"/>
        <v>-340548.14</v>
      </c>
      <c r="E195" s="152"/>
      <c r="F195" s="152"/>
      <c r="G195" s="149">
        <f>SUMIF('TB - Ltd'!C:C,A195,'TB - Ltd'!G:G)</f>
        <v>-1208732</v>
      </c>
    </row>
    <row r="196" spans="1:9">
      <c r="A196" t="s">
        <v>480</v>
      </c>
      <c r="B196" s="149">
        <f>SUMIF('TB - Ltd'!C:C,A196,'TB - Ltd'!J:J)</f>
        <v>0</v>
      </c>
      <c r="C196" s="149">
        <f>SUMIF('TB - Inc'!C:C,A196,'TB - Inc'!F:F)</f>
        <v>3070.74</v>
      </c>
      <c r="D196" s="157">
        <f t="shared" si="30"/>
        <v>3070.74</v>
      </c>
      <c r="E196" s="152"/>
      <c r="F196" s="152"/>
      <c r="G196" s="149">
        <f>SUMIF('TB - Ltd'!C:C,A196,'TB - Ltd'!G:G)</f>
        <v>0</v>
      </c>
    </row>
    <row r="197" spans="1:9">
      <c r="B197" s="154">
        <f>SUM(B178:B196)</f>
        <v>1778866.4371874765</v>
      </c>
      <c r="C197" s="154">
        <f>SUM(C178:C196)</f>
        <v>311096.02</v>
      </c>
      <c r="D197" s="154">
        <f>SUM(D178:D196)</f>
        <v>2089962.4571874763</v>
      </c>
      <c r="E197" s="189"/>
      <c r="F197" s="189"/>
      <c r="G197" s="242">
        <f>SUM(G178:G196)</f>
        <v>5837216.5887674149</v>
      </c>
      <c r="I197" s="3"/>
    </row>
    <row r="198" spans="1:9">
      <c r="B198" s="192"/>
      <c r="C198" s="192"/>
      <c r="D198" s="192"/>
      <c r="E198" s="189"/>
      <c r="F198" s="189"/>
      <c r="G198" s="192"/>
    </row>
    <row r="199" spans="1:9">
      <c r="B199" s="192">
        <f>B197+B91+B77+B66+B42+B54+B28+B120+B135+B145+B155+B175</f>
        <v>19946847.297657736</v>
      </c>
      <c r="C199" s="192">
        <f>C197+C91+C77+C66+C42+C54+C28+C120+C135+C145+C155+C175</f>
        <v>8736572.8999999985</v>
      </c>
      <c r="D199" s="192">
        <f>D197+D91+D77+D66+D42+D54+D28+D120+D135+D145+D155+D175</f>
        <v>28683420.197657738</v>
      </c>
      <c r="E199" s="192"/>
      <c r="F199" s="192"/>
      <c r="G199" s="192">
        <f>G197+G91+G77+G66+G42+G54+G28+G120+G135+G145+G155+G175</f>
        <v>73014976.601911634</v>
      </c>
    </row>
    <row r="200" spans="1:9">
      <c r="B200" s="192">
        <f>B18-B199</f>
        <v>-28408402.527812816</v>
      </c>
      <c r="C200" s="192">
        <f>C18-C199</f>
        <v>312173.86015508138</v>
      </c>
      <c r="D200" s="192">
        <f>D18-D199</f>
        <v>-28096228.667657737</v>
      </c>
      <c r="E200" s="189"/>
      <c r="F200" s="189"/>
      <c r="G200" s="192">
        <f>G18-G199</f>
        <v>-104436922.11864412</v>
      </c>
      <c r="I200" s="3"/>
    </row>
    <row r="201" spans="1:9">
      <c r="C201" s="194">
        <f>C200/C7</f>
        <v>3.4499126611620551E-2</v>
      </c>
    </row>
    <row r="202" spans="1:9">
      <c r="A202" t="s">
        <v>133</v>
      </c>
      <c r="B202" s="149">
        <f>SUMIF('TB - Ltd'!C:C,A202,'TB - Ltd'!J:J)</f>
        <v>178681</v>
      </c>
      <c r="C202" s="149">
        <f>SUMIF('TB - Inc'!C:C,A202,'TB - Inc'!F:F)</f>
        <v>13932.09</v>
      </c>
      <c r="D202" s="150">
        <f>SUM(B202:C202)</f>
        <v>192613.09</v>
      </c>
      <c r="E202" s="152"/>
      <c r="F202" s="152"/>
      <c r="G202" s="149">
        <f>SUMIF('TB - Ltd'!C:C,A202,'TB - Ltd'!G:G)</f>
        <v>602235.31000000006</v>
      </c>
    </row>
    <row r="203" spans="1:9">
      <c r="A203" t="s">
        <v>211</v>
      </c>
      <c r="B203" s="149">
        <f>SUMIF('TB - Ltd'!C:C,A203,'TB - Ltd'!J:J)</f>
        <v>0</v>
      </c>
      <c r="C203" s="149">
        <f>SUMIF('TB - Inc'!C:C,A203,'TB - Inc'!F:F)</f>
        <v>0</v>
      </c>
      <c r="D203" s="150">
        <f>SUM(B203:C203)</f>
        <v>0</v>
      </c>
      <c r="E203" s="152"/>
      <c r="F203" s="152"/>
      <c r="G203" s="149">
        <f>SUMIF('TB - Ltd'!C:C,A203,'TB - Ltd'!G:G)</f>
        <v>0</v>
      </c>
    </row>
    <row r="204" spans="1:9">
      <c r="B204" s="192">
        <f>B200-B202-B203</f>
        <v>-28587083.527812816</v>
      </c>
      <c r="C204" s="192">
        <f>C200-C202</f>
        <v>298241.77015508135</v>
      </c>
      <c r="D204" s="192">
        <f>D200-D202-D203</f>
        <v>-28288841.757657737</v>
      </c>
      <c r="G204" s="192">
        <f>G200-G202-G203</f>
        <v>-105039157.42864412</v>
      </c>
    </row>
    <row r="206" spans="1:9">
      <c r="A206" t="s">
        <v>1300</v>
      </c>
      <c r="B206" s="149">
        <f>SUMIF('TB - Ltd'!C:C,A206,'TB - Ltd'!J:J)</f>
        <v>169.51</v>
      </c>
      <c r="C206" s="149">
        <f>SUMIF('TB - Inc'!C:C,A206,'TB - Inc'!F:F)</f>
        <v>0</v>
      </c>
      <c r="D206" s="150">
        <f>SUM(B206:C206)</f>
        <v>169.51</v>
      </c>
      <c r="E206" s="152"/>
      <c r="F206" s="152"/>
      <c r="G206" s="149">
        <f>SUMIF('TB - Ltd'!C:C,A206,'TB - Ltd'!G:G)</f>
        <v>329.89000000000033</v>
      </c>
    </row>
    <row r="207" spans="1:9">
      <c r="A207" t="s">
        <v>134</v>
      </c>
      <c r="B207" s="149">
        <f>SUMIF('TB - Ltd'!C:C,A207,'TB - Ltd'!J:J)</f>
        <v>-6921160.4600000009</v>
      </c>
      <c r="C207" s="149">
        <f>SUMIF('TB - Inc'!C:C,A207,'TB - Inc'!F:F)</f>
        <v>-4181.8099999999995</v>
      </c>
      <c r="D207" s="150">
        <f>SUM(B207:C207)</f>
        <v>-6925342.2700000005</v>
      </c>
      <c r="E207" s="152"/>
      <c r="F207" s="152"/>
      <c r="G207" s="149">
        <f>SUMIF('TB - Ltd'!C:C,A207,'TB - Ltd'!G:G)</f>
        <v>-25331914.300000001</v>
      </c>
    </row>
    <row r="208" spans="1:9">
      <c r="A208" t="s">
        <v>152</v>
      </c>
      <c r="B208" s="149">
        <f>SUMIF('TB - Ltd'!C:C,A208,'TB - Ltd'!J:J)</f>
        <v>30678.09</v>
      </c>
      <c r="C208" s="149">
        <f>SUMIF('TB - Inc'!C:C,A208,'TB - Inc'!F:F)</f>
        <v>0</v>
      </c>
      <c r="D208" s="150">
        <f>SUM(B208:C208)</f>
        <v>30678.09</v>
      </c>
      <c r="G208" s="149">
        <f>SUMIF('TB - Ltd'!C:C,A208,'TB - Ltd'!G:G)</f>
        <v>-14320736.34</v>
      </c>
      <c r="I208" s="3"/>
    </row>
    <row r="211" spans="1:9">
      <c r="A211" t="s">
        <v>172</v>
      </c>
      <c r="B211" s="149">
        <f>SUMIF('TB - Ltd'!C:C,A211,'TB - Ltd'!J:J)</f>
        <v>0</v>
      </c>
      <c r="C211" s="149">
        <f>SUMIF('TB - Inc'!C:C,A211,'TB - Inc'!F:F)</f>
        <v>40461.269999999997</v>
      </c>
      <c r="D211" s="150">
        <f>SUM(B211:C211)</f>
        <v>40461.269999999997</v>
      </c>
      <c r="E211" s="152"/>
      <c r="F211" s="152"/>
      <c r="G211" s="149">
        <f>SUMIF('TB - Ltd'!C:C,A211,'TB - Ltd'!G:G)</f>
        <v>0</v>
      </c>
    </row>
    <row r="213" spans="1:9">
      <c r="B213" s="3">
        <f>B204-B206-B207-B208-B211</f>
        <v>-21696770.667812817</v>
      </c>
      <c r="C213" s="3">
        <f t="shared" ref="C213:D213" si="31">C204-C206-C207-C208-C211</f>
        <v>261962.31015508136</v>
      </c>
      <c r="D213" s="3">
        <f t="shared" si="31"/>
        <v>-21434808.357657738</v>
      </c>
      <c r="E213" s="3"/>
      <c r="F213" s="3"/>
      <c r="G213" s="3">
        <f>G204-G206-G207-G208-G211</f>
        <v>-65386836.678644121</v>
      </c>
      <c r="I213" s="148"/>
    </row>
    <row r="214" spans="1:9">
      <c r="A214" t="s">
        <v>185</v>
      </c>
      <c r="C214" s="2"/>
      <c r="G214" s="193"/>
      <c r="I214" s="148"/>
    </row>
    <row r="215" spans="1:9">
      <c r="C215" s="2"/>
    </row>
    <row r="218" spans="1:9">
      <c r="G218" s="3"/>
    </row>
  </sheetData>
  <mergeCells count="1">
    <mergeCell ref="B3:D3"/>
  </mergeCells>
  <pageMargins left="0.7" right="0.7" top="0.75" bottom="0.75" header="0.3" footer="0.3"/>
  <pageSetup paperSize="9" scale="6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4" tint="0.79998168889431442"/>
  </sheetPr>
  <dimension ref="A1:P548"/>
  <sheetViews>
    <sheetView topLeftCell="A104" zoomScaleNormal="100" workbookViewId="0">
      <selection activeCell="H476" sqref="H476:H478"/>
    </sheetView>
  </sheetViews>
  <sheetFormatPr defaultColWidth="9" defaultRowHeight="14"/>
  <cols>
    <col min="1" max="1" width="15" customWidth="1"/>
    <col min="2" max="2" width="33.83203125" style="164" customWidth="1"/>
    <col min="3" max="3" width="30.33203125" customWidth="1"/>
    <col min="4" max="4" width="13.25" bestFit="1" customWidth="1"/>
    <col min="5" max="5" width="18" style="1" customWidth="1"/>
    <col min="6" max="6" width="20.33203125" style="1" customWidth="1"/>
    <col min="7" max="7" width="20" style="1" bestFit="1" customWidth="1"/>
    <col min="8" max="8" width="20" style="160" customWidth="1"/>
    <col min="9" max="9" width="20" style="1" customWidth="1"/>
    <col min="10" max="10" width="16" style="1" bestFit="1" customWidth="1"/>
    <col min="14" max="14" width="10.5" bestFit="1" customWidth="1"/>
    <col min="15" max="15" width="13.25" bestFit="1" customWidth="1"/>
    <col min="16" max="16" width="12.33203125" bestFit="1" customWidth="1"/>
  </cols>
  <sheetData>
    <row r="1" spans="1:16">
      <c r="E1" s="1">
        <f t="shared" ref="E1:J1" si="0">SUM(E3:E537)</f>
        <v>-9.556060831528157E-8</v>
      </c>
      <c r="F1" s="1">
        <f t="shared" si="0"/>
        <v>1.862645149230957E-9</v>
      </c>
      <c r="G1" s="1">
        <f t="shared" si="0"/>
        <v>5.0295057008042932E-9</v>
      </c>
      <c r="H1" s="1">
        <f t="shared" si="0"/>
        <v>-2.0207380657666363E-8</v>
      </c>
      <c r="I1" s="1">
        <f t="shared" si="0"/>
        <v>0</v>
      </c>
      <c r="J1" s="1">
        <f t="shared" si="0"/>
        <v>-3.4435743145877495E-9</v>
      </c>
    </row>
    <row r="2" spans="1:16" s="5" customFormat="1">
      <c r="A2" s="6" t="s">
        <v>0</v>
      </c>
      <c r="B2" s="209" t="s">
        <v>1</v>
      </c>
      <c r="C2" s="6"/>
      <c r="D2" s="6" t="s">
        <v>187</v>
      </c>
      <c r="E2" s="146" t="s">
        <v>5</v>
      </c>
      <c r="F2" s="146" t="s">
        <v>6</v>
      </c>
      <c r="G2" s="146" t="s">
        <v>7</v>
      </c>
      <c r="H2" s="202" t="s">
        <v>8</v>
      </c>
      <c r="I2" s="146" t="s">
        <v>9</v>
      </c>
      <c r="J2" s="146" t="s">
        <v>10</v>
      </c>
    </row>
    <row r="3" spans="1:16" s="5" customFormat="1" hidden="1">
      <c r="A3" s="199" t="s">
        <v>592</v>
      </c>
      <c r="B3" s="234" t="s">
        <v>593</v>
      </c>
      <c r="C3" s="6" t="s">
        <v>128</v>
      </c>
      <c r="D3" t="s">
        <v>188</v>
      </c>
      <c r="E3" s="203">
        <v>164876723.43000001</v>
      </c>
      <c r="F3" s="231">
        <f>SUMIF('JE - LTD '!A:A,'TB - Ltd'!A3,'JE - LTD '!D:D)</f>
        <v>0</v>
      </c>
      <c r="G3" s="231">
        <f>E3+F3</f>
        <v>164876723.43000001</v>
      </c>
      <c r="H3" s="231">
        <v>45458153.689999998</v>
      </c>
      <c r="I3" s="204">
        <f>SUMIF('JE - LTD '!A:A,'TB - Ltd'!A3,'JE - LTD '!C:C)</f>
        <v>0</v>
      </c>
      <c r="J3" s="204">
        <f>H3+I3</f>
        <v>45458153.689999998</v>
      </c>
      <c r="K3" s="147">
        <f>G3/J3</f>
        <v>3.6269999999201468</v>
      </c>
    </row>
    <row r="4" spans="1:16" hidden="1">
      <c r="A4" s="201" t="s">
        <v>594</v>
      </c>
      <c r="B4" s="235" t="s">
        <v>595</v>
      </c>
      <c r="C4" t="s">
        <v>128</v>
      </c>
      <c r="D4" t="s">
        <v>188</v>
      </c>
      <c r="E4" s="203">
        <v>-278046.44</v>
      </c>
      <c r="F4" s="231">
        <f>SUMIF('JE - LTD '!A:A,'TB - Ltd'!A4,'JE - LTD '!D:D)</f>
        <v>0</v>
      </c>
      <c r="G4" s="231">
        <f t="shared" ref="G4:G18" si="1">E4+F4</f>
        <v>-278046.44</v>
      </c>
      <c r="H4" s="231">
        <v>-76660.17</v>
      </c>
      <c r="I4" s="204">
        <f>SUMIF('JE - LTD '!A:A,'TB - Ltd'!A4,'JE - LTD '!C:C)</f>
        <v>0</v>
      </c>
      <c r="J4" s="204">
        <f t="shared" ref="J4:J6" si="2">H4+I4</f>
        <v>-76660.17</v>
      </c>
      <c r="K4" s="147">
        <f t="shared" ref="K4:K18" si="3">G4/J4</f>
        <v>3.6270000444820303</v>
      </c>
      <c r="L4" s="196"/>
      <c r="M4" s="196"/>
      <c r="N4" s="196"/>
      <c r="O4" s="159"/>
      <c r="P4" s="159"/>
    </row>
    <row r="5" spans="1:16" hidden="1">
      <c r="A5" s="201" t="s">
        <v>596</v>
      </c>
      <c r="B5" s="237" t="s">
        <v>597</v>
      </c>
      <c r="C5" t="s">
        <v>128</v>
      </c>
      <c r="D5" t="s">
        <v>188</v>
      </c>
      <c r="E5" s="203">
        <v>679272.29</v>
      </c>
      <c r="F5" s="231">
        <f>SUMIF('JE - LTD '!A:A,'TB - Ltd'!A5,'JE - LTD '!D:D)</f>
        <v>0</v>
      </c>
      <c r="G5" s="231">
        <f t="shared" si="1"/>
        <v>679272.29</v>
      </c>
      <c r="H5" s="231">
        <v>187282.13</v>
      </c>
      <c r="I5" s="204">
        <f>SUMIF('JE - LTD '!A:A,'TB - Ltd'!A5,'JE - LTD '!C:C)</f>
        <v>0</v>
      </c>
      <c r="J5" s="204">
        <f t="shared" si="2"/>
        <v>187282.13</v>
      </c>
      <c r="K5" s="147">
        <f t="shared" si="3"/>
        <v>3.6270000239745244</v>
      </c>
      <c r="L5" s="196"/>
      <c r="M5" s="196"/>
      <c r="N5" s="196"/>
      <c r="O5" s="159"/>
      <c r="P5" s="196"/>
    </row>
    <row r="6" spans="1:16" hidden="1">
      <c r="A6" s="201" t="s">
        <v>598</v>
      </c>
      <c r="B6" s="235" t="s">
        <v>599</v>
      </c>
      <c r="C6" t="s">
        <v>128</v>
      </c>
      <c r="D6" t="s">
        <v>188</v>
      </c>
      <c r="E6" s="203">
        <v>25401554.600000001</v>
      </c>
      <c r="F6" s="231">
        <f>SUMIF('JE - LTD '!A:A,'TB - Ltd'!A6,'JE - LTD '!D:D)</f>
        <v>0</v>
      </c>
      <c r="G6" s="231">
        <f t="shared" si="1"/>
        <v>25401554.600000001</v>
      </c>
      <c r="H6" s="231">
        <v>7003461.4299999997</v>
      </c>
      <c r="I6" s="204">
        <f>SUMIF('JE - LTD '!A:A,'TB - Ltd'!A6,'JE - LTD '!C:C)</f>
        <v>0</v>
      </c>
      <c r="J6" s="204">
        <f t="shared" si="2"/>
        <v>7003461.4299999997</v>
      </c>
      <c r="K6" s="147">
        <f t="shared" si="3"/>
        <v>3.6269999990561814</v>
      </c>
      <c r="L6" s="196"/>
      <c r="M6" s="196"/>
      <c r="N6" s="196"/>
      <c r="O6" s="159"/>
      <c r="P6" s="159"/>
    </row>
    <row r="7" spans="1:16" hidden="1">
      <c r="A7" s="201" t="s">
        <v>600</v>
      </c>
      <c r="B7" s="200" t="s">
        <v>601</v>
      </c>
      <c r="C7" s="155" t="s">
        <v>158</v>
      </c>
      <c r="D7" t="s">
        <v>188</v>
      </c>
      <c r="E7" s="203">
        <v>480633.03</v>
      </c>
      <c r="F7" s="231">
        <f>SUMIF('JE - LTD '!A:A,'TB - Ltd'!A7,'JE - LTD '!D:D)</f>
        <v>0</v>
      </c>
      <c r="G7" s="231">
        <f t="shared" si="1"/>
        <v>480633.03</v>
      </c>
      <c r="H7" s="231">
        <v>132515.31</v>
      </c>
      <c r="I7" s="204">
        <f>SUMIF('JE - LTD '!A:A,'TB - Ltd'!A7,'JE - LTD '!C:C)</f>
        <v>0</v>
      </c>
      <c r="J7" s="204">
        <f t="shared" ref="J7:J18" si="4">H7+I7</f>
        <v>132515.31</v>
      </c>
      <c r="K7" s="147">
        <f t="shared" si="3"/>
        <v>3.6270000047541679</v>
      </c>
      <c r="L7" s="196"/>
      <c r="M7" s="196"/>
      <c r="N7" s="196"/>
      <c r="O7" s="159"/>
      <c r="P7" s="159"/>
    </row>
    <row r="8" spans="1:16" hidden="1">
      <c r="A8" s="201" t="s">
        <v>602</v>
      </c>
      <c r="B8" s="200" t="s">
        <v>603</v>
      </c>
      <c r="C8" s="244" t="s">
        <v>141</v>
      </c>
      <c r="D8" t="s">
        <v>188</v>
      </c>
      <c r="E8" s="203">
        <v>-4936.29</v>
      </c>
      <c r="F8" s="204">
        <f>SUMIF('JE - LTD '!A:A,'TB - Ltd'!A8,'JE - LTD '!D:D)</f>
        <v>0</v>
      </c>
      <c r="G8" s="204">
        <f t="shared" si="1"/>
        <v>-4936.29</v>
      </c>
      <c r="H8" s="204">
        <v>-1360.98</v>
      </c>
      <c r="I8" s="204">
        <f>SUMIF('JE - LTD '!A:A,'TB - Ltd'!A8,'JE - LTD '!C:C)</f>
        <v>0</v>
      </c>
      <c r="J8" s="204">
        <f t="shared" si="4"/>
        <v>-1360.98</v>
      </c>
      <c r="K8" s="147">
        <f t="shared" si="3"/>
        <v>3.6270114182427369</v>
      </c>
      <c r="L8" s="196"/>
      <c r="M8" s="196"/>
      <c r="N8" s="196"/>
      <c r="O8" s="159"/>
      <c r="P8" s="159"/>
    </row>
    <row r="9" spans="1:16" hidden="1">
      <c r="A9" s="201" t="s">
        <v>604</v>
      </c>
      <c r="B9" s="200" t="s">
        <v>605</v>
      </c>
      <c r="C9" s="244" t="s">
        <v>141</v>
      </c>
      <c r="D9" t="s">
        <v>188</v>
      </c>
      <c r="E9" s="203">
        <v>-3559.12</v>
      </c>
      <c r="F9" s="204">
        <f>SUMIF('JE - LTD '!A:A,'TB - Ltd'!A9,'JE - LTD '!D:D)</f>
        <v>0</v>
      </c>
      <c r="G9" s="204">
        <f t="shared" si="1"/>
        <v>-3559.12</v>
      </c>
      <c r="H9" s="204">
        <v>-981.28</v>
      </c>
      <c r="I9" s="204">
        <f>SUMIF('JE - LTD '!A:A,'TB - Ltd'!A9,'JE - LTD '!C:C)</f>
        <v>0</v>
      </c>
      <c r="J9" s="204">
        <f t="shared" si="4"/>
        <v>-981.28</v>
      </c>
      <c r="K9" s="147">
        <f t="shared" si="3"/>
        <v>3.6270177727050381</v>
      </c>
      <c r="L9" s="196"/>
      <c r="M9" s="196"/>
      <c r="N9" s="196"/>
      <c r="O9" s="159"/>
      <c r="P9" s="159"/>
    </row>
    <row r="10" spans="1:16" hidden="1">
      <c r="A10" s="201" t="s">
        <v>606</v>
      </c>
      <c r="B10" s="200" t="s">
        <v>607</v>
      </c>
      <c r="C10" s="244" t="s">
        <v>141</v>
      </c>
      <c r="D10" t="s">
        <v>188</v>
      </c>
      <c r="E10" s="203">
        <v>-23565.61</v>
      </c>
      <c r="F10" s="204">
        <f>SUMIF('JE - LTD '!A:A,'TB - Ltd'!A10,'JE - LTD '!D:D)</f>
        <v>0</v>
      </c>
      <c r="G10" s="204">
        <f t="shared" si="1"/>
        <v>-23565.61</v>
      </c>
      <c r="H10" s="204">
        <v>-6497.27</v>
      </c>
      <c r="I10" s="204">
        <f>SUMIF('JE - LTD '!A:A,'TB - Ltd'!A10,'JE - LTD '!C:C)</f>
        <v>0</v>
      </c>
      <c r="J10" s="204">
        <f t="shared" si="4"/>
        <v>-6497.27</v>
      </c>
      <c r="K10" s="147">
        <f t="shared" si="3"/>
        <v>3.6270018022954256</v>
      </c>
      <c r="L10" s="196"/>
      <c r="M10" s="196"/>
      <c r="N10" s="196"/>
      <c r="O10" s="159"/>
      <c r="P10" s="159"/>
    </row>
    <row r="11" spans="1:16" hidden="1">
      <c r="A11" s="201" t="s">
        <v>608</v>
      </c>
      <c r="B11" s="200" t="s">
        <v>609</v>
      </c>
      <c r="C11" t="s">
        <v>135</v>
      </c>
      <c r="D11" t="s">
        <v>188</v>
      </c>
      <c r="E11" s="203">
        <v>476733.37</v>
      </c>
      <c r="F11" s="204">
        <f>SUMIF('JE - LTD '!A:A,'TB - Ltd'!A11,'JE - LTD '!D:D)</f>
        <v>0</v>
      </c>
      <c r="G11" s="204">
        <f t="shared" si="1"/>
        <v>476733.37</v>
      </c>
      <c r="H11" s="204">
        <v>131440.13</v>
      </c>
      <c r="I11" s="204">
        <f>SUMIF('JE - LTD '!A:A,'TB - Ltd'!A11,'JE - LTD '!C:C)</f>
        <v>0</v>
      </c>
      <c r="J11" s="204">
        <f t="shared" si="4"/>
        <v>131440.13</v>
      </c>
      <c r="K11" s="147">
        <f t="shared" si="3"/>
        <v>3.6270001406724108</v>
      </c>
      <c r="L11" s="196"/>
      <c r="M11" s="196"/>
      <c r="N11" s="196"/>
      <c r="O11" s="159"/>
      <c r="P11" s="159"/>
    </row>
    <row r="12" spans="1:16" hidden="1">
      <c r="A12" s="201" t="s">
        <v>610</v>
      </c>
      <c r="B12" s="200" t="s">
        <v>611</v>
      </c>
      <c r="C12" t="s">
        <v>612</v>
      </c>
      <c r="D12" t="s">
        <v>188</v>
      </c>
      <c r="E12" s="203">
        <v>-3494.79</v>
      </c>
      <c r="F12" s="204">
        <f>SUMIF('JE - LTD '!A:A,'TB - Ltd'!A12,'JE - LTD '!D:D)</f>
        <v>0</v>
      </c>
      <c r="G12" s="204">
        <f t="shared" si="1"/>
        <v>-3494.79</v>
      </c>
      <c r="H12" s="204">
        <v>-963.55</v>
      </c>
      <c r="I12" s="204">
        <f>SUMIF('JE - LTD '!A:A,'TB - Ltd'!A12,'JE - LTD '!C:C)</f>
        <v>0</v>
      </c>
      <c r="J12" s="204">
        <f t="shared" si="4"/>
        <v>-963.55</v>
      </c>
      <c r="K12" s="147">
        <f t="shared" si="3"/>
        <v>3.6269939287011574</v>
      </c>
      <c r="L12" s="196"/>
      <c r="O12" s="159"/>
      <c r="P12" s="159"/>
    </row>
    <row r="13" spans="1:16" hidden="1">
      <c r="A13" s="201" t="s">
        <v>613</v>
      </c>
      <c r="B13" s="200" t="s">
        <v>614</v>
      </c>
      <c r="C13" t="s">
        <v>612</v>
      </c>
      <c r="D13" t="s">
        <v>188</v>
      </c>
      <c r="E13" s="203">
        <v>181168.65</v>
      </c>
      <c r="F13" s="204">
        <f>SUMIF('JE - LTD '!A:A,'TB - Ltd'!A13,'JE - LTD '!D:D)</f>
        <v>0</v>
      </c>
      <c r="G13" s="204">
        <f t="shared" si="1"/>
        <v>181168.65</v>
      </c>
      <c r="H13" s="204">
        <v>49950</v>
      </c>
      <c r="I13" s="204">
        <f>SUMIF('JE - LTD '!A:A,'TB - Ltd'!A13,'JE - LTD '!C:C)</f>
        <v>0</v>
      </c>
      <c r="J13" s="204">
        <f t="shared" si="4"/>
        <v>49950</v>
      </c>
      <c r="K13" s="147">
        <f t="shared" si="3"/>
        <v>3.6269999999999998</v>
      </c>
      <c r="L13" s="196"/>
      <c r="M13" s="196"/>
      <c r="N13" s="196"/>
      <c r="O13" s="159"/>
      <c r="P13" s="159"/>
    </row>
    <row r="14" spans="1:16" hidden="1">
      <c r="A14" s="201" t="s">
        <v>615</v>
      </c>
      <c r="B14" s="200" t="s">
        <v>616</v>
      </c>
      <c r="C14" t="s">
        <v>129</v>
      </c>
      <c r="D14" t="s">
        <v>188</v>
      </c>
      <c r="E14" s="203">
        <v>5386.09</v>
      </c>
      <c r="F14" s="204">
        <f>SUMIF('JE - LTD '!A:A,'TB - Ltd'!A14,'JE - LTD '!D:D)</f>
        <v>0</v>
      </c>
      <c r="G14" s="204">
        <f t="shared" si="1"/>
        <v>5386.09</v>
      </c>
      <c r="H14" s="204">
        <v>1485</v>
      </c>
      <c r="I14" s="204">
        <f>SUMIF('JE - LTD '!A:A,'TB - Ltd'!A14,'JE - LTD '!C:C)</f>
        <v>0</v>
      </c>
      <c r="J14" s="204">
        <f t="shared" si="4"/>
        <v>1485</v>
      </c>
      <c r="K14" s="147">
        <f t="shared" si="3"/>
        <v>3.626996632996633</v>
      </c>
      <c r="L14" s="196"/>
      <c r="M14" s="196"/>
      <c r="N14" s="196"/>
      <c r="O14" s="159"/>
      <c r="P14" s="159"/>
    </row>
    <row r="15" spans="1:16" hidden="1">
      <c r="A15" s="201" t="s">
        <v>617</v>
      </c>
      <c r="B15" s="200" t="s">
        <v>618</v>
      </c>
      <c r="C15" t="s">
        <v>129</v>
      </c>
      <c r="D15" t="s">
        <v>188</v>
      </c>
      <c r="E15" s="203">
        <v>5430.32</v>
      </c>
      <c r="F15" s="204">
        <f>SUMIF('JE - LTD '!A:A,'TB - Ltd'!A15,'JE - LTD '!D:D)</f>
        <v>0</v>
      </c>
      <c r="G15" s="204">
        <f t="shared" si="1"/>
        <v>5430.32</v>
      </c>
      <c r="H15" s="204">
        <v>1497.19</v>
      </c>
      <c r="I15" s="204">
        <f>SUMIF('JE - LTD '!A:A,'TB - Ltd'!A15,'JE - LTD '!C:C)</f>
        <v>0</v>
      </c>
      <c r="J15" s="204">
        <f t="shared" si="4"/>
        <v>1497.19</v>
      </c>
      <c r="K15" s="147">
        <f t="shared" si="3"/>
        <v>3.627007928185467</v>
      </c>
      <c r="L15" s="196"/>
      <c r="M15" s="196"/>
      <c r="N15" s="196"/>
      <c r="O15" s="159"/>
      <c r="P15" s="159"/>
    </row>
    <row r="16" spans="1:16" hidden="1">
      <c r="A16" s="201" t="s">
        <v>619</v>
      </c>
      <c r="B16" s="200" t="s">
        <v>620</v>
      </c>
      <c r="C16" t="s">
        <v>129</v>
      </c>
      <c r="D16" t="s">
        <v>188</v>
      </c>
      <c r="E16" s="203">
        <v>44518.5</v>
      </c>
      <c r="F16" s="204">
        <f>SUMIF('JE - LTD '!A:A,'TB - Ltd'!A16,'JE - LTD '!D:D)</f>
        <v>0</v>
      </c>
      <c r="G16" s="204">
        <f t="shared" si="1"/>
        <v>44518.5</v>
      </c>
      <c r="H16" s="204">
        <v>12274.19</v>
      </c>
      <c r="I16" s="204">
        <f>SUMIF('JE - LTD '!A:A,'TB - Ltd'!A16,'JE - LTD '!C:C)</f>
        <v>0</v>
      </c>
      <c r="J16" s="204">
        <f t="shared" si="4"/>
        <v>12274.19</v>
      </c>
      <c r="K16" s="147">
        <f t="shared" si="3"/>
        <v>3.6270010485416959</v>
      </c>
      <c r="L16" s="196"/>
      <c r="M16" s="196"/>
      <c r="N16" s="196"/>
      <c r="O16" s="159"/>
      <c r="P16" s="159"/>
    </row>
    <row r="17" spans="1:16" hidden="1">
      <c r="A17" s="201" t="s">
        <v>621</v>
      </c>
      <c r="B17" s="200" t="s">
        <v>622</v>
      </c>
      <c r="C17" t="s">
        <v>129</v>
      </c>
      <c r="D17" t="s">
        <v>188</v>
      </c>
      <c r="E17" s="203">
        <v>14508</v>
      </c>
      <c r="F17" s="204">
        <f>SUMIF('JE - LTD '!A:A,'TB - Ltd'!A17,'JE - LTD '!D:D)</f>
        <v>0</v>
      </c>
      <c r="G17" s="204">
        <f t="shared" si="1"/>
        <v>14508</v>
      </c>
      <c r="H17" s="204">
        <v>4000</v>
      </c>
      <c r="I17" s="204">
        <f>SUMIF('JE - LTD '!A:A,'TB - Ltd'!A17,'JE - LTD '!C:C)</f>
        <v>0</v>
      </c>
      <c r="J17" s="204">
        <f t="shared" si="4"/>
        <v>4000</v>
      </c>
      <c r="K17" s="147">
        <f t="shared" si="3"/>
        <v>3.6269999999999998</v>
      </c>
      <c r="L17" s="196"/>
      <c r="M17" s="196"/>
      <c r="N17" s="196"/>
      <c r="O17" s="159"/>
      <c r="P17" s="159"/>
    </row>
    <row r="18" spans="1:16" hidden="1">
      <c r="A18" s="201" t="s">
        <v>623</v>
      </c>
      <c r="B18" s="200" t="s">
        <v>106</v>
      </c>
      <c r="C18" t="s">
        <v>136</v>
      </c>
      <c r="D18" t="s">
        <v>188</v>
      </c>
      <c r="E18" s="203">
        <v>1294552.83</v>
      </c>
      <c r="F18" s="204">
        <f>SUMIF('JE - LTD '!A:A,'TB - Ltd'!A18,'JE - LTD '!D:D)</f>
        <v>70862.010000000009</v>
      </c>
      <c r="G18" s="204">
        <f t="shared" si="1"/>
        <v>1365414.84</v>
      </c>
      <c r="H18" s="204">
        <v>365325.82</v>
      </c>
      <c r="I18" s="204">
        <f>SUMIF('JE - LTD '!A:A,'TB - Ltd'!A18,'JE - LTD '!C:C)</f>
        <v>-3000</v>
      </c>
      <c r="J18" s="204">
        <f t="shared" si="4"/>
        <v>362325.82</v>
      </c>
      <c r="K18" s="147">
        <f t="shared" si="3"/>
        <v>3.7684723655631278</v>
      </c>
      <c r="L18" s="196"/>
      <c r="M18" s="196"/>
      <c r="N18" s="196"/>
      <c r="O18" s="159"/>
      <c r="P18" s="159"/>
    </row>
    <row r="19" spans="1:16" hidden="1">
      <c r="A19" s="201" t="s">
        <v>625</v>
      </c>
      <c r="B19" s="200" t="s">
        <v>108</v>
      </c>
      <c r="C19" t="s">
        <v>137</v>
      </c>
      <c r="D19" t="s">
        <v>188</v>
      </c>
      <c r="E19" s="203">
        <v>606307.31999999995</v>
      </c>
      <c r="F19" s="204">
        <f>SUMIF('JE - LTD '!A:A,'TB - Ltd'!A20,'JE - LTD '!D:D)</f>
        <v>0</v>
      </c>
      <c r="G19" s="204">
        <f t="shared" ref="G19:G82" si="5">E19+F19</f>
        <v>606307.31999999995</v>
      </c>
      <c r="H19" s="204">
        <v>180121.26</v>
      </c>
      <c r="I19" s="204">
        <f>SUMIF('JE - LTD '!A:A,'TB - Ltd'!A20,'JE - LTD '!C:C)</f>
        <v>0</v>
      </c>
      <c r="J19" s="204">
        <f t="shared" ref="J19:J82" si="6">H19+I19</f>
        <v>180121.26</v>
      </c>
      <c r="K19" s="147">
        <f t="shared" ref="K19:K82" si="7">G19/J19</f>
        <v>3.366106366344539</v>
      </c>
      <c r="L19" s="196"/>
      <c r="M19" s="196"/>
      <c r="N19" s="196"/>
      <c r="O19" s="159"/>
      <c r="P19" s="159"/>
    </row>
    <row r="20" spans="1:16" hidden="1">
      <c r="A20" s="201" t="s">
        <v>627</v>
      </c>
      <c r="B20" s="200" t="s">
        <v>109</v>
      </c>
      <c r="C20" t="s">
        <v>137</v>
      </c>
      <c r="D20" t="s">
        <v>188</v>
      </c>
      <c r="E20" s="203">
        <v>91368.88</v>
      </c>
      <c r="F20" s="204">
        <f>SUMIF('JE - LTD '!A:A,'TB - Ltd'!A22,'JE - LTD '!D:D)</f>
        <v>0</v>
      </c>
      <c r="G20" s="204">
        <f t="shared" si="5"/>
        <v>91368.88</v>
      </c>
      <c r="H20" s="204">
        <v>26554.9</v>
      </c>
      <c r="I20" s="204">
        <f>SUMIF('JE - LTD '!A:A,'TB - Ltd'!A22,'JE - LTD '!C:C)</f>
        <v>0</v>
      </c>
      <c r="J20" s="204">
        <f t="shared" si="6"/>
        <v>26554.9</v>
      </c>
      <c r="K20" s="147">
        <f t="shared" si="7"/>
        <v>3.4407540604558857</v>
      </c>
      <c r="L20" s="196"/>
      <c r="M20" s="196"/>
      <c r="N20" s="196"/>
      <c r="O20" s="159"/>
      <c r="P20" s="159"/>
    </row>
    <row r="21" spans="1:16" hidden="1">
      <c r="A21" s="201" t="s">
        <v>626</v>
      </c>
      <c r="B21" s="200" t="s">
        <v>138</v>
      </c>
      <c r="C21" t="s">
        <v>139</v>
      </c>
      <c r="D21" t="s">
        <v>188</v>
      </c>
      <c r="E21" s="203">
        <v>1529963.22</v>
      </c>
      <c r="F21" s="204">
        <f>SUMIF('JE - LTD '!A:A,'TB - Ltd'!A21,'JE - LTD '!D:D)</f>
        <v>0</v>
      </c>
      <c r="G21" s="204">
        <f t="shared" si="5"/>
        <v>1529963.22</v>
      </c>
      <c r="H21" s="204">
        <v>451119.09</v>
      </c>
      <c r="I21" s="204">
        <f>SUMIF('JE - LTD '!A:A,'TB - Ltd'!A21,'JE - LTD '!C:C)</f>
        <v>0</v>
      </c>
      <c r="J21" s="204">
        <f t="shared" si="6"/>
        <v>451119.09</v>
      </c>
      <c r="K21" s="147">
        <f t="shared" si="7"/>
        <v>3.3914840979130365</v>
      </c>
      <c r="L21" s="196"/>
      <c r="M21" s="196"/>
      <c r="N21" s="196"/>
      <c r="O21" s="159"/>
      <c r="P21" s="159"/>
    </row>
    <row r="22" spans="1:16" hidden="1">
      <c r="A22" s="201" t="s">
        <v>631</v>
      </c>
      <c r="B22" s="200" t="s">
        <v>140</v>
      </c>
      <c r="C22" t="s">
        <v>131</v>
      </c>
      <c r="D22" t="s">
        <v>188</v>
      </c>
      <c r="E22" s="203">
        <v>-197360.14</v>
      </c>
      <c r="F22" s="204">
        <f>SUMIF('JE - LTD '!A:A,'TB - Ltd'!A26,'JE - LTD '!D:D)</f>
        <v>0</v>
      </c>
      <c r="G22" s="204">
        <f t="shared" si="5"/>
        <v>-197360.14</v>
      </c>
      <c r="H22" s="204">
        <v>-59330.23</v>
      </c>
      <c r="I22" s="204">
        <f>SUMIF('JE - LTD '!A:A,'TB - Ltd'!A26,'JE - LTD '!C:C)</f>
        <v>0</v>
      </c>
      <c r="J22" s="204">
        <f t="shared" si="6"/>
        <v>-59330.23</v>
      </c>
      <c r="K22" s="147">
        <f t="shared" si="7"/>
        <v>3.3264684798963362</v>
      </c>
      <c r="L22" s="196"/>
      <c r="M22" s="196"/>
      <c r="N22" s="196"/>
      <c r="O22" s="196"/>
      <c r="P22" s="196"/>
    </row>
    <row r="23" spans="1:16" hidden="1">
      <c r="A23" s="201" t="s">
        <v>630</v>
      </c>
      <c r="B23" s="200" t="s">
        <v>111</v>
      </c>
      <c r="C23" t="s">
        <v>131</v>
      </c>
      <c r="D23" t="s">
        <v>188</v>
      </c>
      <c r="E23" s="203">
        <v>-59053.53</v>
      </c>
      <c r="F23" s="204">
        <f>SUMIF('JE - LTD '!A:A,'TB - Ltd'!A25,'JE - LTD '!D:D)</f>
        <v>0</v>
      </c>
      <c r="G23" s="204">
        <f t="shared" si="5"/>
        <v>-59053.53</v>
      </c>
      <c r="H23" s="204">
        <v>-17661.48</v>
      </c>
      <c r="I23" s="204">
        <f>SUMIF('JE - LTD '!A:A,'TB - Ltd'!A25,'JE - LTD '!C:C)</f>
        <v>0</v>
      </c>
      <c r="J23" s="204">
        <f t="shared" si="6"/>
        <v>-17661.48</v>
      </c>
      <c r="K23" s="147">
        <f t="shared" si="7"/>
        <v>3.3436342820646967</v>
      </c>
      <c r="L23" s="196"/>
      <c r="M23" s="196"/>
      <c r="N23" s="196"/>
      <c r="O23" s="159"/>
      <c r="P23" s="196"/>
    </row>
    <row r="24" spans="1:16" hidden="1">
      <c r="A24" s="201" t="s">
        <v>628</v>
      </c>
      <c r="B24" s="200" t="s">
        <v>112</v>
      </c>
      <c r="C24" t="s">
        <v>131</v>
      </c>
      <c r="D24" t="s">
        <v>188</v>
      </c>
      <c r="E24" s="203">
        <v>-12800.94</v>
      </c>
      <c r="F24" s="204">
        <f>SUMIF('JE - LTD '!A:A,'TB - Ltd'!A23,'JE - LTD '!D:D)</f>
        <v>0</v>
      </c>
      <c r="G24" s="204">
        <f t="shared" si="5"/>
        <v>-12800.94</v>
      </c>
      <c r="H24" s="204">
        <v>-3755.9</v>
      </c>
      <c r="I24" s="204">
        <f>SUMIF('JE - LTD '!A:A,'TB - Ltd'!A23,'JE - LTD '!C:C)</f>
        <v>0</v>
      </c>
      <c r="J24" s="204">
        <f t="shared" si="6"/>
        <v>-3755.9</v>
      </c>
      <c r="K24" s="147">
        <f t="shared" si="7"/>
        <v>3.4082217311430019</v>
      </c>
      <c r="L24" s="196"/>
      <c r="M24" s="196"/>
      <c r="N24" s="196"/>
      <c r="O24" s="196"/>
      <c r="P24" s="196"/>
    </row>
    <row r="25" spans="1:16" hidden="1">
      <c r="A25" s="201" t="s">
        <v>629</v>
      </c>
      <c r="B25" s="200" t="s">
        <v>110</v>
      </c>
      <c r="C25" t="s">
        <v>131</v>
      </c>
      <c r="D25" t="s">
        <v>188</v>
      </c>
      <c r="E25" s="203">
        <v>-668869.18999999994</v>
      </c>
      <c r="F25" s="204">
        <f>SUMIF('JE - LTD '!A:A,'TB - Ltd'!A24,'JE - LTD '!D:D)</f>
        <v>0</v>
      </c>
      <c r="G25" s="204">
        <f t="shared" si="5"/>
        <v>-668869.18999999994</v>
      </c>
      <c r="H25" s="204">
        <v>-200653.37</v>
      </c>
      <c r="I25" s="204">
        <f>SUMIF('JE - LTD '!A:A,'TB - Ltd'!A24,'JE - LTD '!C:C)</f>
        <v>0</v>
      </c>
      <c r="J25" s="204">
        <f t="shared" si="6"/>
        <v>-200653.37</v>
      </c>
      <c r="K25" s="147">
        <f t="shared" si="7"/>
        <v>3.3334560491059779</v>
      </c>
      <c r="L25" s="196"/>
      <c r="M25" s="196"/>
      <c r="N25" s="196"/>
      <c r="O25" s="159"/>
      <c r="P25" s="196"/>
    </row>
    <row r="26" spans="1:16" hidden="1">
      <c r="A26" s="201" t="s">
        <v>624</v>
      </c>
      <c r="B26" s="200" t="s">
        <v>107</v>
      </c>
      <c r="C26" t="s">
        <v>130</v>
      </c>
      <c r="D26" t="s">
        <v>188</v>
      </c>
      <c r="E26" s="203">
        <v>1455299.63</v>
      </c>
      <c r="F26" s="204">
        <f>SUMIF('JE - LTD '!A:A,'TB - Ltd'!A19,'JE - LTD '!D:D)</f>
        <v>0</v>
      </c>
      <c r="G26" s="204">
        <f t="shared" si="5"/>
        <v>1455299.63</v>
      </c>
      <c r="H26" s="204">
        <v>425011.87</v>
      </c>
      <c r="I26" s="204">
        <f>SUMIF('JE - LTD '!A:A,'TB - Ltd'!A19,'JE - LTD '!C:C)</f>
        <v>0</v>
      </c>
      <c r="J26" s="204">
        <f t="shared" si="6"/>
        <v>425011.87</v>
      </c>
      <c r="K26" s="147">
        <f t="shared" si="7"/>
        <v>3.4241387893472242</v>
      </c>
      <c r="L26" s="196"/>
      <c r="M26" s="196"/>
      <c r="N26" s="196"/>
      <c r="O26" s="159"/>
      <c r="P26" s="159"/>
    </row>
    <row r="27" spans="1:16" hidden="1">
      <c r="A27" s="201" t="s">
        <v>632</v>
      </c>
      <c r="B27" s="200" t="s">
        <v>633</v>
      </c>
      <c r="C27" s="244" t="s">
        <v>141</v>
      </c>
      <c r="D27" t="s">
        <v>188</v>
      </c>
      <c r="E27" s="203">
        <v>13381</v>
      </c>
      <c r="F27" s="204">
        <f>SUMIF('JE - LTD '!A:A,'TB - Ltd'!A27,'JE - LTD '!D:D)</f>
        <v>0</v>
      </c>
      <c r="G27" s="204">
        <f t="shared" si="5"/>
        <v>13381</v>
      </c>
      <c r="H27" s="204">
        <v>3689.27</v>
      </c>
      <c r="I27" s="204">
        <f>SUMIF('JE - LTD '!A:A,'TB - Ltd'!A27,'JE - LTD '!C:C)</f>
        <v>0</v>
      </c>
      <c r="J27" s="204">
        <f t="shared" si="6"/>
        <v>3689.27</v>
      </c>
      <c r="K27" s="147">
        <f t="shared" si="7"/>
        <v>3.6270048004076689</v>
      </c>
      <c r="L27" s="196"/>
      <c r="M27" s="196"/>
      <c r="N27" s="196"/>
      <c r="O27" s="159"/>
      <c r="P27" s="159"/>
    </row>
    <row r="28" spans="1:16" hidden="1">
      <c r="A28" s="201" t="s">
        <v>634</v>
      </c>
      <c r="B28" s="200" t="s">
        <v>635</v>
      </c>
      <c r="C28" s="245" t="s">
        <v>141</v>
      </c>
      <c r="D28" t="s">
        <v>188</v>
      </c>
      <c r="E28" s="203">
        <v>39</v>
      </c>
      <c r="F28" s="204">
        <f>SUMIF('JE - LTD '!A:A,'TB - Ltd'!A28,'JE - LTD '!D:D)</f>
        <v>0</v>
      </c>
      <c r="G28" s="204">
        <f t="shared" si="5"/>
        <v>39</v>
      </c>
      <c r="H28" s="204">
        <v>10.75</v>
      </c>
      <c r="I28" s="204">
        <f>SUMIF('JE - LTD '!A:A,'TB - Ltd'!A28,'JE - LTD '!C:C)</f>
        <v>0</v>
      </c>
      <c r="J28" s="204">
        <f t="shared" si="6"/>
        <v>10.75</v>
      </c>
      <c r="K28" s="147">
        <f t="shared" si="7"/>
        <v>3.6279069767441858</v>
      </c>
      <c r="L28" s="196"/>
      <c r="M28" s="196"/>
      <c r="N28" s="196"/>
      <c r="O28" s="159"/>
      <c r="P28" s="196"/>
    </row>
    <row r="29" spans="1:16" hidden="1">
      <c r="A29" s="201" t="s">
        <v>636</v>
      </c>
      <c r="B29" s="200" t="s">
        <v>637</v>
      </c>
      <c r="C29" s="244" t="s">
        <v>141</v>
      </c>
      <c r="D29" t="s">
        <v>188</v>
      </c>
      <c r="E29" s="203">
        <v>-10455.219999999999</v>
      </c>
      <c r="F29" s="204">
        <f>SUMIF('JE - LTD '!A:A,'TB - Ltd'!A29,'JE - LTD '!D:D)</f>
        <v>0</v>
      </c>
      <c r="G29" s="204">
        <f t="shared" si="5"/>
        <v>-10455.219999999999</v>
      </c>
      <c r="H29" s="204">
        <v>-2882.61</v>
      </c>
      <c r="I29" s="204">
        <f>SUMIF('JE - LTD '!A:A,'TB - Ltd'!A29,'JE - LTD '!C:C)</f>
        <v>0</v>
      </c>
      <c r="J29" s="204">
        <f t="shared" si="6"/>
        <v>-2882.61</v>
      </c>
      <c r="K29" s="147">
        <f t="shared" si="7"/>
        <v>3.6269977555062942</v>
      </c>
      <c r="L29" s="196"/>
      <c r="M29" s="196"/>
      <c r="N29" s="196"/>
      <c r="O29" s="159"/>
      <c r="P29" s="196"/>
    </row>
    <row r="30" spans="1:16" hidden="1">
      <c r="A30" s="201" t="s">
        <v>638</v>
      </c>
      <c r="B30" s="200" t="s">
        <v>639</v>
      </c>
      <c r="C30" s="244" t="s">
        <v>141</v>
      </c>
      <c r="D30" t="s">
        <v>188</v>
      </c>
      <c r="E30" s="203">
        <v>-35276</v>
      </c>
      <c r="F30" s="204">
        <f>SUMIF('JE - LTD '!A:A,'TB - Ltd'!A30,'JE - LTD '!D:D)</f>
        <v>0</v>
      </c>
      <c r="G30" s="204">
        <f t="shared" si="5"/>
        <v>-35276</v>
      </c>
      <c r="H30" s="204">
        <v>-9725.94</v>
      </c>
      <c r="I30" s="204">
        <f>SUMIF('JE - LTD '!A:A,'TB - Ltd'!A30,'JE - LTD '!C:C)</f>
        <v>0</v>
      </c>
      <c r="J30" s="204">
        <f t="shared" si="6"/>
        <v>-9725.94</v>
      </c>
      <c r="K30" s="147">
        <f t="shared" si="7"/>
        <v>3.6270016060144314</v>
      </c>
      <c r="L30" s="196"/>
      <c r="M30" s="196"/>
      <c r="N30" s="196"/>
      <c r="O30" s="159"/>
      <c r="P30" s="159"/>
    </row>
    <row r="31" spans="1:16" hidden="1">
      <c r="A31" s="201" t="s">
        <v>640</v>
      </c>
      <c r="B31" s="200" t="s">
        <v>641</v>
      </c>
      <c r="C31" s="244" t="s">
        <v>141</v>
      </c>
      <c r="D31" t="s">
        <v>188</v>
      </c>
      <c r="E31" s="203">
        <v>563037.11</v>
      </c>
      <c r="F31" s="204">
        <f>SUMIF('JE - LTD '!A:A,'TB - Ltd'!A31,'JE - LTD '!D:D)</f>
        <v>0</v>
      </c>
      <c r="G31" s="204">
        <f t="shared" si="5"/>
        <v>563037.11</v>
      </c>
      <c r="H31" s="204">
        <v>155234.94</v>
      </c>
      <c r="I31" s="204">
        <f>SUMIF('JE - LTD '!A:A,'TB - Ltd'!A31,'JE - LTD '!C:C)</f>
        <v>0</v>
      </c>
      <c r="J31" s="204">
        <f t="shared" si="6"/>
        <v>155234.94</v>
      </c>
      <c r="K31" s="147">
        <f t="shared" si="7"/>
        <v>3.6269998880406691</v>
      </c>
      <c r="L31" s="196"/>
      <c r="M31" s="196"/>
      <c r="N31" s="196"/>
      <c r="O31" s="159"/>
      <c r="P31" s="196"/>
    </row>
    <row r="32" spans="1:16" hidden="1">
      <c r="A32" s="201" t="s">
        <v>642</v>
      </c>
      <c r="B32" s="200" t="s">
        <v>643</v>
      </c>
      <c r="C32" s="244" t="s">
        <v>141</v>
      </c>
      <c r="D32" t="s">
        <v>188</v>
      </c>
      <c r="E32" s="203">
        <v>1215.1500000000001</v>
      </c>
      <c r="F32" s="204">
        <f>SUMIF('JE - LTD '!A:A,'TB - Ltd'!A32,'JE - LTD '!D:D)</f>
        <v>0</v>
      </c>
      <c r="G32" s="204">
        <f t="shared" si="5"/>
        <v>1215.1500000000001</v>
      </c>
      <c r="H32" s="204">
        <v>335.03</v>
      </c>
      <c r="I32" s="204">
        <f>SUMIF('JE - LTD '!A:A,'TB - Ltd'!A32,'JE - LTD '!C:C)</f>
        <v>0</v>
      </c>
      <c r="J32" s="204">
        <f t="shared" si="6"/>
        <v>335.03</v>
      </c>
      <c r="K32" s="147">
        <f t="shared" si="7"/>
        <v>3.6269886278840708</v>
      </c>
      <c r="L32" s="196"/>
      <c r="M32" s="196"/>
      <c r="N32" s="196"/>
      <c r="O32" s="159"/>
      <c r="P32" s="196"/>
    </row>
    <row r="33" spans="1:16" hidden="1">
      <c r="A33" s="201" t="s">
        <v>644</v>
      </c>
      <c r="B33" s="200" t="s">
        <v>645</v>
      </c>
      <c r="C33" s="244" t="s">
        <v>141</v>
      </c>
      <c r="D33" t="s">
        <v>188</v>
      </c>
      <c r="E33" s="203">
        <v>94862.92</v>
      </c>
      <c r="F33" s="204">
        <f>SUMIF('JE - LTD '!A:A,'TB - Ltd'!A33,'JE - LTD '!D:D)</f>
        <v>0</v>
      </c>
      <c r="G33" s="204">
        <f t="shared" si="5"/>
        <v>94862.92</v>
      </c>
      <c r="H33" s="204">
        <v>26154.63</v>
      </c>
      <c r="I33" s="204">
        <f>SUMIF('JE - LTD '!A:A,'TB - Ltd'!A33,'JE - LTD '!C:C)</f>
        <v>0</v>
      </c>
      <c r="J33" s="204">
        <f t="shared" si="6"/>
        <v>26154.63</v>
      </c>
      <c r="K33" s="147">
        <f t="shared" si="7"/>
        <v>3.6270029436470712</v>
      </c>
      <c r="L33" s="196"/>
      <c r="M33" s="196"/>
      <c r="N33" s="196"/>
      <c r="O33" s="159"/>
      <c r="P33" s="159"/>
    </row>
    <row r="34" spans="1:16" hidden="1">
      <c r="A34" s="201" t="s">
        <v>646</v>
      </c>
      <c r="B34" s="200" t="s">
        <v>647</v>
      </c>
      <c r="C34" s="244" t="s">
        <v>141</v>
      </c>
      <c r="D34" t="s">
        <v>188</v>
      </c>
      <c r="E34" s="203">
        <v>111171.77</v>
      </c>
      <c r="F34" s="204">
        <f>SUMIF('JE - LTD '!A:A,'TB - Ltd'!A34,'JE - LTD '!D:D)</f>
        <v>0</v>
      </c>
      <c r="G34" s="204">
        <f t="shared" si="5"/>
        <v>111171.77</v>
      </c>
      <c r="H34" s="204">
        <v>30651.16</v>
      </c>
      <c r="I34" s="204">
        <f>SUMIF('JE - LTD '!A:A,'TB - Ltd'!A34,'JE - LTD '!C:C)</f>
        <v>0</v>
      </c>
      <c r="J34" s="204">
        <f t="shared" si="6"/>
        <v>30651.16</v>
      </c>
      <c r="K34" s="147">
        <f t="shared" si="7"/>
        <v>3.6270004136874432</v>
      </c>
      <c r="L34" s="196"/>
      <c r="M34" s="196"/>
      <c r="N34" s="196"/>
      <c r="O34" s="196"/>
      <c r="P34" s="196"/>
    </row>
    <row r="35" spans="1:16" hidden="1">
      <c r="A35" s="201" t="s">
        <v>648</v>
      </c>
      <c r="B35" s="200" t="s">
        <v>649</v>
      </c>
      <c r="C35" s="244" t="s">
        <v>141</v>
      </c>
      <c r="D35" t="s">
        <v>188</v>
      </c>
      <c r="E35" s="203">
        <v>5884.59</v>
      </c>
      <c r="F35" s="204">
        <f>SUMIF('JE - LTD '!A:A,'TB - Ltd'!A35,'JE - LTD '!D:D)</f>
        <v>0</v>
      </c>
      <c r="G35" s="204">
        <f t="shared" si="5"/>
        <v>5884.59</v>
      </c>
      <c r="H35" s="204">
        <v>1622.44</v>
      </c>
      <c r="I35" s="204">
        <f>SUMIF('JE - LTD '!A:A,'TB - Ltd'!A35,'JE - LTD '!C:C)</f>
        <v>0</v>
      </c>
      <c r="J35" s="204">
        <f t="shared" si="6"/>
        <v>1622.44</v>
      </c>
      <c r="K35" s="147">
        <f t="shared" si="7"/>
        <v>3.6270000739626735</v>
      </c>
      <c r="L35" s="196"/>
      <c r="M35" s="196"/>
      <c r="N35" s="196"/>
      <c r="O35" s="196"/>
      <c r="P35" s="196"/>
    </row>
    <row r="36" spans="1:16" hidden="1">
      <c r="A36" s="201" t="s">
        <v>650</v>
      </c>
      <c r="B36" s="200" t="s">
        <v>651</v>
      </c>
      <c r="C36" s="244" t="s">
        <v>141</v>
      </c>
      <c r="D36" t="s">
        <v>188</v>
      </c>
      <c r="E36" s="203">
        <v>4897.04</v>
      </c>
      <c r="F36" s="204">
        <f>SUMIF('JE - LTD '!A:A,'TB - Ltd'!A36,'JE - LTD '!D:D)</f>
        <v>0</v>
      </c>
      <c r="G36" s="204">
        <f t="shared" si="5"/>
        <v>4897.04</v>
      </c>
      <c r="H36" s="204">
        <v>1350.16</v>
      </c>
      <c r="I36" s="204">
        <f>SUMIF('JE - LTD '!A:A,'TB - Ltd'!A36,'JE - LTD '!C:C)</f>
        <v>0</v>
      </c>
      <c r="J36" s="204">
        <f t="shared" si="6"/>
        <v>1350.16</v>
      </c>
      <c r="K36" s="147">
        <f t="shared" si="7"/>
        <v>3.6270071695206489</v>
      </c>
      <c r="L36" s="196"/>
      <c r="M36" s="196"/>
      <c r="N36" s="196"/>
      <c r="O36" s="159"/>
      <c r="P36" s="159"/>
    </row>
    <row r="37" spans="1:16" hidden="1">
      <c r="A37" s="201" t="s">
        <v>652</v>
      </c>
      <c r="B37" s="200" t="s">
        <v>653</v>
      </c>
      <c r="C37" s="244" t="s">
        <v>141</v>
      </c>
      <c r="D37" t="s">
        <v>188</v>
      </c>
      <c r="E37" s="203">
        <v>6435</v>
      </c>
      <c r="F37" s="204">
        <f>SUMIF('JE - LTD '!A:A,'TB - Ltd'!A37,'JE - LTD '!D:D)</f>
        <v>0</v>
      </c>
      <c r="G37" s="204">
        <f t="shared" si="5"/>
        <v>6435</v>
      </c>
      <c r="H37" s="204">
        <v>1774.19</v>
      </c>
      <c r="I37" s="204">
        <f>SUMIF('JE - LTD '!A:A,'TB - Ltd'!A37,'JE - LTD '!C:C)</f>
        <v>0</v>
      </c>
      <c r="J37" s="204">
        <f t="shared" si="6"/>
        <v>1774.19</v>
      </c>
      <c r="K37" s="147">
        <f t="shared" si="7"/>
        <v>3.627007254014508</v>
      </c>
      <c r="L37" s="196"/>
      <c r="M37" s="196"/>
      <c r="N37" s="196"/>
      <c r="O37" s="159"/>
      <c r="P37" s="159"/>
    </row>
    <row r="38" spans="1:16" hidden="1">
      <c r="A38" s="201" t="s">
        <v>654</v>
      </c>
      <c r="B38" s="200" t="s">
        <v>655</v>
      </c>
      <c r="C38" s="244" t="s">
        <v>141</v>
      </c>
      <c r="D38" t="s">
        <v>188</v>
      </c>
      <c r="E38" s="203">
        <v>90338.99</v>
      </c>
      <c r="F38" s="204">
        <f>SUMIF('JE - LTD '!A:A,'TB - Ltd'!A38,'JE - LTD '!D:D)</f>
        <v>0</v>
      </c>
      <c r="G38" s="204">
        <f t="shared" si="5"/>
        <v>90338.99</v>
      </c>
      <c r="H38" s="204">
        <v>24907.360000000001</v>
      </c>
      <c r="I38" s="204">
        <f>SUMIF('JE - LTD '!A:A,'TB - Ltd'!A38,'JE - LTD '!C:C)</f>
        <v>0</v>
      </c>
      <c r="J38" s="204">
        <f t="shared" si="6"/>
        <v>24907.360000000001</v>
      </c>
      <c r="K38" s="147">
        <f t="shared" si="7"/>
        <v>3.6269998104977805</v>
      </c>
      <c r="L38" s="196"/>
      <c r="M38" s="196"/>
      <c r="N38" s="196"/>
      <c r="O38" s="196"/>
      <c r="P38" s="196"/>
    </row>
    <row r="39" spans="1:16" hidden="1">
      <c r="A39" s="201" t="s">
        <v>656</v>
      </c>
      <c r="B39" s="200" t="s">
        <v>657</v>
      </c>
      <c r="C39" s="244" t="s">
        <v>141</v>
      </c>
      <c r="D39" t="s">
        <v>188</v>
      </c>
      <c r="E39" s="203">
        <v>18357</v>
      </c>
      <c r="F39" s="204">
        <f>SUMIF('JE - LTD '!A:A,'TB - Ltd'!A39,'JE - LTD '!D:D)</f>
        <v>0</v>
      </c>
      <c r="G39" s="204">
        <f t="shared" si="5"/>
        <v>18357</v>
      </c>
      <c r="H39" s="204">
        <v>5061.21</v>
      </c>
      <c r="I39" s="204">
        <f>SUMIF('JE - LTD '!A:A,'TB - Ltd'!A39,'JE - LTD '!C:C)</f>
        <v>0</v>
      </c>
      <c r="J39" s="204">
        <f t="shared" si="6"/>
        <v>5061.21</v>
      </c>
      <c r="K39" s="147">
        <f t="shared" si="7"/>
        <v>3.6269982869709021</v>
      </c>
      <c r="L39" s="196"/>
      <c r="M39" s="196"/>
      <c r="N39" s="196"/>
      <c r="O39" s="159"/>
      <c r="P39" s="159"/>
    </row>
    <row r="40" spans="1:16" hidden="1">
      <c r="A40" s="201" t="s">
        <v>658</v>
      </c>
      <c r="B40" s="200" t="s">
        <v>659</v>
      </c>
      <c r="C40" s="244" t="s">
        <v>141</v>
      </c>
      <c r="D40" t="s">
        <v>188</v>
      </c>
      <c r="E40" s="203">
        <v>5786.98</v>
      </c>
      <c r="F40" s="204">
        <f>SUMIF('JE - LTD '!A:A,'TB - Ltd'!A40,'JE - LTD '!D:D)</f>
        <v>0</v>
      </c>
      <c r="G40" s="204">
        <f t="shared" si="5"/>
        <v>5786.98</v>
      </c>
      <c r="H40" s="204">
        <v>1595.53</v>
      </c>
      <c r="I40" s="204">
        <f>SUMIF('JE - LTD '!A:A,'TB - Ltd'!A40,'JE - LTD '!C:C)</f>
        <v>0</v>
      </c>
      <c r="J40" s="204">
        <f t="shared" si="6"/>
        <v>1595.53</v>
      </c>
      <c r="K40" s="147">
        <f t="shared" si="7"/>
        <v>3.6269954184502953</v>
      </c>
      <c r="L40" s="196"/>
      <c r="M40" s="196"/>
      <c r="N40" s="196"/>
      <c r="O40" s="159"/>
      <c r="P40" s="196"/>
    </row>
    <row r="41" spans="1:16" hidden="1">
      <c r="A41" s="201" t="s">
        <v>660</v>
      </c>
      <c r="B41" s="200" t="s">
        <v>199</v>
      </c>
      <c r="C41" t="s">
        <v>201</v>
      </c>
      <c r="D41" t="s">
        <v>188</v>
      </c>
      <c r="E41" s="203">
        <v>-489398.36</v>
      </c>
      <c r="F41" s="204">
        <f>SUMIF('JE - LTD '!A:A,'TB - Ltd'!A41,'JE - LTD '!D:D)</f>
        <v>11587.9</v>
      </c>
      <c r="G41" s="204">
        <f t="shared" si="5"/>
        <v>-477810.45999999996</v>
      </c>
      <c r="H41" s="204">
        <v>-131737</v>
      </c>
      <c r="I41" s="204">
        <f>SUMIF('JE - LTD '!A:A,'TB - Ltd'!A41,'JE - LTD '!C:C)</f>
        <v>0</v>
      </c>
      <c r="J41" s="204">
        <f t="shared" si="6"/>
        <v>-131737</v>
      </c>
      <c r="K41" s="147">
        <f t="shared" si="7"/>
        <v>3.6270027403083414</v>
      </c>
      <c r="L41" s="196"/>
      <c r="M41" s="196"/>
      <c r="N41" s="196"/>
      <c r="O41" s="196"/>
      <c r="P41" s="196"/>
    </row>
    <row r="42" spans="1:16" hidden="1">
      <c r="A42" s="201" t="s">
        <v>661</v>
      </c>
      <c r="B42" s="200" t="s">
        <v>113</v>
      </c>
      <c r="C42" s="208" t="s">
        <v>142</v>
      </c>
      <c r="D42" t="s">
        <v>188</v>
      </c>
      <c r="E42" s="203">
        <v>-925425.17</v>
      </c>
      <c r="F42" s="204">
        <f>SUMIF('JE - LTD '!A:A,'TB - Ltd'!A42,'JE - LTD '!D:D)</f>
        <v>9147.2939999999999</v>
      </c>
      <c r="G42" s="204">
        <f t="shared" si="5"/>
        <v>-916277.87600000005</v>
      </c>
      <c r="H42" s="204">
        <v>-252626.47</v>
      </c>
      <c r="I42" s="204">
        <f>SUMIF('JE - LTD '!A:A,'TB - Ltd'!A42,'JE - LTD '!C:C)</f>
        <v>0</v>
      </c>
      <c r="J42" s="204">
        <f t="shared" si="6"/>
        <v>-252626.47</v>
      </c>
      <c r="K42" s="147">
        <f t="shared" si="7"/>
        <v>3.6270066078190464</v>
      </c>
      <c r="L42" s="196"/>
      <c r="M42" s="196"/>
      <c r="N42" s="196"/>
      <c r="O42" s="196"/>
      <c r="P42" s="196"/>
    </row>
    <row r="43" spans="1:16" hidden="1">
      <c r="A43" s="201" t="s">
        <v>662</v>
      </c>
      <c r="B43" s="200" t="s">
        <v>114</v>
      </c>
      <c r="C43" t="s">
        <v>135</v>
      </c>
      <c r="D43" t="s">
        <v>188</v>
      </c>
      <c r="E43" s="203">
        <v>287899.01</v>
      </c>
      <c r="F43" s="204">
        <f>SUMIF('JE - LTD '!A:A,'TB - Ltd'!A43,'JE - LTD '!D:D)</f>
        <v>0</v>
      </c>
      <c r="G43" s="204">
        <f t="shared" si="5"/>
        <v>287899.01</v>
      </c>
      <c r="H43" s="204">
        <v>79376.62</v>
      </c>
      <c r="I43" s="204">
        <f>SUMIF('JE - LTD '!A:A,'TB - Ltd'!A43,'JE - LTD '!C:C)</f>
        <v>0</v>
      </c>
      <c r="J43" s="204">
        <f t="shared" si="6"/>
        <v>79376.62</v>
      </c>
      <c r="K43" s="147">
        <f t="shared" si="7"/>
        <v>3.6270001166590369</v>
      </c>
      <c r="L43" s="196"/>
      <c r="M43" s="196"/>
      <c r="N43" s="196"/>
      <c r="O43" s="159"/>
      <c r="P43" s="159"/>
    </row>
    <row r="44" spans="1:16" hidden="1">
      <c r="A44" s="201" t="s">
        <v>663</v>
      </c>
      <c r="B44" s="200" t="s">
        <v>664</v>
      </c>
      <c r="C44" t="s">
        <v>135</v>
      </c>
      <c r="D44" t="s">
        <v>188</v>
      </c>
      <c r="E44" s="203">
        <v>13534</v>
      </c>
      <c r="F44" s="204">
        <f>SUMIF('JE - LTD '!A:A,'TB - Ltd'!A44,'JE - LTD '!D:D)</f>
        <v>0</v>
      </c>
      <c r="G44" s="204">
        <f t="shared" si="5"/>
        <v>13534</v>
      </c>
      <c r="H44" s="204">
        <v>3731.46</v>
      </c>
      <c r="I44" s="204">
        <f>SUMIF('JE - LTD '!A:A,'TB - Ltd'!A44,'JE - LTD '!C:C)</f>
        <v>0</v>
      </c>
      <c r="J44" s="204">
        <f t="shared" si="6"/>
        <v>3731.46</v>
      </c>
      <c r="K44" s="147">
        <f t="shared" si="7"/>
        <v>3.6269985474854347</v>
      </c>
      <c r="L44" s="196"/>
      <c r="M44" s="196"/>
      <c r="N44" s="196"/>
      <c r="O44" s="196"/>
      <c r="P44" s="196"/>
    </row>
    <row r="45" spans="1:16" hidden="1">
      <c r="A45" s="201" t="s">
        <v>665</v>
      </c>
      <c r="B45" s="200" t="s">
        <v>146</v>
      </c>
      <c r="C45" t="s">
        <v>135</v>
      </c>
      <c r="D45" t="s">
        <v>188</v>
      </c>
      <c r="E45" s="203">
        <v>-6326529.1699999999</v>
      </c>
      <c r="F45" s="204">
        <f>SUMIF('JE - LTD '!A:A,'TB - Ltd'!A45,'JE - LTD '!D:D)</f>
        <v>0</v>
      </c>
      <c r="G45" s="204">
        <f t="shared" si="5"/>
        <v>-6326529.1699999999</v>
      </c>
      <c r="H45" s="204">
        <v>-1744287.06</v>
      </c>
      <c r="I45" s="204">
        <f>SUMIF('JE - LTD '!A:A,'TB - Ltd'!A45,'JE - LTD '!C:C)</f>
        <v>0</v>
      </c>
      <c r="J45" s="204">
        <f t="shared" si="6"/>
        <v>-1744287.06</v>
      </c>
      <c r="K45" s="147">
        <f t="shared" si="7"/>
        <v>3.6270000019377542</v>
      </c>
      <c r="L45" s="196"/>
      <c r="M45" s="196"/>
      <c r="N45" s="196"/>
      <c r="O45" s="159"/>
      <c r="P45" s="196"/>
    </row>
    <row r="46" spans="1:16" hidden="1">
      <c r="A46" s="201" t="s">
        <v>666</v>
      </c>
      <c r="B46" s="200" t="s">
        <v>147</v>
      </c>
      <c r="C46" t="s">
        <v>135</v>
      </c>
      <c r="D46" t="s">
        <v>188</v>
      </c>
      <c r="E46" s="203">
        <v>6326529.1699999999</v>
      </c>
      <c r="F46" s="204">
        <f>SUMIF('JE - LTD '!A:A,'TB - Ltd'!A46,'JE - LTD '!D:D)</f>
        <v>0</v>
      </c>
      <c r="G46" s="204">
        <f t="shared" si="5"/>
        <v>6326529.1699999999</v>
      </c>
      <c r="H46" s="204">
        <v>1744287.06</v>
      </c>
      <c r="I46" s="204">
        <f>SUMIF('JE - LTD '!A:A,'TB - Ltd'!A46,'JE - LTD '!C:C)</f>
        <v>0</v>
      </c>
      <c r="J46" s="204">
        <f t="shared" si="6"/>
        <v>1744287.06</v>
      </c>
      <c r="K46" s="147">
        <f t="shared" si="7"/>
        <v>3.6270000019377542</v>
      </c>
      <c r="L46" s="196"/>
      <c r="M46" s="196"/>
      <c r="N46" s="196"/>
      <c r="O46" s="196"/>
      <c r="P46" s="196"/>
    </row>
    <row r="47" spans="1:16" hidden="1">
      <c r="A47" s="201" t="s">
        <v>667</v>
      </c>
      <c r="B47" s="200" t="s">
        <v>189</v>
      </c>
      <c r="C47" t="s">
        <v>135</v>
      </c>
      <c r="D47" t="s">
        <v>188</v>
      </c>
      <c r="E47" s="203">
        <v>-1879.5</v>
      </c>
      <c r="F47" s="204">
        <f>SUMIF('JE - LTD '!A:A,'TB - Ltd'!A47,'JE - LTD '!D:D)</f>
        <v>0</v>
      </c>
      <c r="G47" s="204">
        <f t="shared" si="5"/>
        <v>-1879.5</v>
      </c>
      <c r="H47" s="204">
        <v>-518.20000000000005</v>
      </c>
      <c r="I47" s="204">
        <f>SUMIF('JE - LTD '!A:A,'TB - Ltd'!A47,'JE - LTD '!C:C)</f>
        <v>0</v>
      </c>
      <c r="J47" s="204">
        <f t="shared" si="6"/>
        <v>-518.20000000000005</v>
      </c>
      <c r="K47" s="147">
        <f t="shared" si="7"/>
        <v>3.6269780007719024</v>
      </c>
      <c r="L47" s="196"/>
      <c r="M47" s="196"/>
      <c r="N47" s="196"/>
      <c r="O47" s="159"/>
      <c r="P47" s="196"/>
    </row>
    <row r="48" spans="1:16" hidden="1">
      <c r="A48" s="201" t="s">
        <v>668</v>
      </c>
      <c r="B48" s="200" t="s">
        <v>669</v>
      </c>
      <c r="C48" t="s">
        <v>135</v>
      </c>
      <c r="D48" t="s">
        <v>188</v>
      </c>
      <c r="E48" s="203">
        <v>120255.09</v>
      </c>
      <c r="F48" s="204">
        <f>SUMIF('JE - LTD '!A:A,'TB - Ltd'!A48,'JE - LTD '!D:D)</f>
        <v>0</v>
      </c>
      <c r="G48" s="204">
        <f t="shared" si="5"/>
        <v>120255.09</v>
      </c>
      <c r="H48" s="204">
        <v>33155.53</v>
      </c>
      <c r="I48" s="204">
        <f>SUMIF('JE - LTD '!A:A,'TB - Ltd'!A48,'JE - LTD '!C:C)</f>
        <v>0</v>
      </c>
      <c r="J48" s="204">
        <f t="shared" si="6"/>
        <v>33155.53</v>
      </c>
      <c r="K48" s="147">
        <f t="shared" si="7"/>
        <v>3.6269994779151471</v>
      </c>
      <c r="L48" s="196"/>
      <c r="M48" s="196"/>
      <c r="N48" s="196"/>
      <c r="O48" s="159"/>
      <c r="P48" s="196"/>
    </row>
    <row r="49" spans="1:16" hidden="1">
      <c r="A49" s="201" t="s">
        <v>670</v>
      </c>
      <c r="B49" s="200" t="s">
        <v>671</v>
      </c>
      <c r="C49" s="246" t="s">
        <v>95</v>
      </c>
      <c r="D49" t="s">
        <v>188</v>
      </c>
      <c r="E49" s="203">
        <v>-684390</v>
      </c>
      <c r="F49" s="204">
        <f>SUMIF('JE - LTD '!A:A,'TB - Ltd'!A49,'JE - LTD '!D:D)</f>
        <v>0</v>
      </c>
      <c r="G49" s="204">
        <f t="shared" si="5"/>
        <v>-684390</v>
      </c>
      <c r="H49" s="204">
        <v>-188693.13</v>
      </c>
      <c r="I49" s="204">
        <f>SUMIF('JE - LTD '!A:A,'TB - Ltd'!A49,'JE - LTD '!C:C)</f>
        <v>0</v>
      </c>
      <c r="J49" s="204">
        <f t="shared" si="6"/>
        <v>-188693.13</v>
      </c>
      <c r="K49" s="147">
        <f t="shared" si="7"/>
        <v>3.6270000926901789</v>
      </c>
      <c r="L49" s="196"/>
      <c r="M49" s="196"/>
      <c r="N49" s="196"/>
      <c r="O49" s="159"/>
      <c r="P49" s="196"/>
    </row>
    <row r="50" spans="1:16" hidden="1">
      <c r="A50" s="201" t="s">
        <v>672</v>
      </c>
      <c r="B50" s="200" t="s">
        <v>115</v>
      </c>
      <c r="C50" s="246" t="s">
        <v>95</v>
      </c>
      <c r="D50" t="s">
        <v>188</v>
      </c>
      <c r="E50" s="203">
        <v>-1274016</v>
      </c>
      <c r="F50" s="204">
        <f>SUMIF('JE - LTD '!A:A,'TB - Ltd'!A50,'JE - LTD '!D:D)</f>
        <v>0</v>
      </c>
      <c r="G50" s="204">
        <f t="shared" si="5"/>
        <v>-1274016</v>
      </c>
      <c r="H50" s="204">
        <v>-351258.89</v>
      </c>
      <c r="I50" s="204">
        <f>SUMIF('JE - LTD '!A:A,'TB - Ltd'!A50,'JE - LTD '!C:C)</f>
        <v>0</v>
      </c>
      <c r="J50" s="204">
        <f t="shared" si="6"/>
        <v>-351258.89</v>
      </c>
      <c r="K50" s="147">
        <f t="shared" si="7"/>
        <v>3.627000016996011</v>
      </c>
      <c r="L50" s="196"/>
      <c r="M50" s="196"/>
      <c r="N50" s="196"/>
      <c r="O50" s="196"/>
      <c r="P50" s="196"/>
    </row>
    <row r="51" spans="1:16" hidden="1">
      <c r="A51" s="201" t="s">
        <v>673</v>
      </c>
      <c r="B51" s="200" t="s">
        <v>674</v>
      </c>
      <c r="C51" s="246" t="s">
        <v>95</v>
      </c>
      <c r="D51" t="s">
        <v>188</v>
      </c>
      <c r="E51" s="203">
        <v>-827776</v>
      </c>
      <c r="F51" s="204">
        <f>SUMIF('JE - LTD '!A:A,'TB - Ltd'!A51,'JE - LTD '!D:D)</f>
        <v>0</v>
      </c>
      <c r="G51" s="204">
        <f t="shared" si="5"/>
        <v>-827776</v>
      </c>
      <c r="H51" s="204">
        <v>-228226.08</v>
      </c>
      <c r="I51" s="204">
        <f>SUMIF('JE - LTD '!A:A,'TB - Ltd'!A51,'JE - LTD '!C:C)</f>
        <v>0</v>
      </c>
      <c r="J51" s="204">
        <f t="shared" si="6"/>
        <v>-228226.08</v>
      </c>
      <c r="K51" s="147">
        <f t="shared" si="7"/>
        <v>3.6270000343519024</v>
      </c>
      <c r="L51" s="196"/>
      <c r="M51" s="196"/>
      <c r="N51" s="196"/>
      <c r="O51" s="196"/>
      <c r="P51" s="196"/>
    </row>
    <row r="52" spans="1:16" hidden="1">
      <c r="A52" s="201" t="s">
        <v>675</v>
      </c>
      <c r="B52" s="200" t="s">
        <v>116</v>
      </c>
      <c r="C52" s="247" t="s">
        <v>143</v>
      </c>
      <c r="D52" t="s">
        <v>188</v>
      </c>
      <c r="E52" s="203">
        <v>-2505177</v>
      </c>
      <c r="F52" s="204">
        <f>SUMIF('JE - LTD '!A:A,'TB - Ltd'!A52,'JE - LTD '!D:D)</f>
        <v>0</v>
      </c>
      <c r="G52" s="204">
        <f t="shared" si="5"/>
        <v>-2505177</v>
      </c>
      <c r="H52" s="204">
        <v>-690702.23</v>
      </c>
      <c r="I52" s="204">
        <f>SUMIF('JE - LTD '!A:A,'TB - Ltd'!A52,'JE - LTD '!C:C)</f>
        <v>0</v>
      </c>
      <c r="J52" s="204">
        <f t="shared" si="6"/>
        <v>-690702.23</v>
      </c>
      <c r="K52" s="147">
        <f t="shared" si="7"/>
        <v>3.6270000170695846</v>
      </c>
      <c r="L52" s="196"/>
      <c r="M52" s="196"/>
      <c r="N52" s="196"/>
      <c r="O52" s="159"/>
      <c r="P52" s="159"/>
    </row>
    <row r="53" spans="1:16" hidden="1">
      <c r="A53" s="201" t="s">
        <v>676</v>
      </c>
      <c r="B53" s="200" t="s">
        <v>127</v>
      </c>
      <c r="C53" s="249" t="s">
        <v>126</v>
      </c>
      <c r="D53" t="s">
        <v>188</v>
      </c>
      <c r="E53" s="203">
        <v>-73480.73</v>
      </c>
      <c r="F53" s="204">
        <f>SUMIF('JE - LTD '!A:A,'TB - Ltd'!A53,'JE - LTD '!D:D)</f>
        <v>0</v>
      </c>
      <c r="G53" s="204">
        <f t="shared" si="5"/>
        <v>-73480.73</v>
      </c>
      <c r="H53" s="204">
        <v>-20259.37</v>
      </c>
      <c r="I53" s="204">
        <f>SUMIF('JE - LTD '!A:A,'TB - Ltd'!A53,'JE - LTD '!C:C)</f>
        <v>0</v>
      </c>
      <c r="J53" s="204">
        <f t="shared" si="6"/>
        <v>-20259.37</v>
      </c>
      <c r="K53" s="147">
        <f t="shared" si="7"/>
        <v>3.6269997536942165</v>
      </c>
      <c r="L53" s="196"/>
      <c r="M53" s="196"/>
      <c r="N53" s="196"/>
      <c r="O53" s="159"/>
      <c r="P53" s="159"/>
    </row>
    <row r="54" spans="1:16" hidden="1">
      <c r="A54" s="201" t="s">
        <v>677</v>
      </c>
      <c r="B54" s="200" t="s">
        <v>678</v>
      </c>
      <c r="C54" t="s">
        <v>4</v>
      </c>
      <c r="D54" t="s">
        <v>188</v>
      </c>
      <c r="E54" s="203">
        <v>10560183.15</v>
      </c>
      <c r="F54" s="204">
        <f>SUMIF('JE - LTD '!A:A,'TB - Ltd'!A54,'JE - LTD '!D:D)</f>
        <v>-9400809.2951924745</v>
      </c>
      <c r="G54" s="204">
        <f t="shared" si="5"/>
        <v>1159373.8548075259</v>
      </c>
      <c r="H54" s="204">
        <v>3123428.6618954646</v>
      </c>
      <c r="I54" s="204">
        <f>SUMIF('JE - LTD '!A:A,'TB - Ltd'!A54,'JE - LTD '!C:C)</f>
        <v>-2591896.6901550801</v>
      </c>
      <c r="J54" s="204">
        <f t="shared" si="6"/>
        <v>531531.97174038459</v>
      </c>
      <c r="K54" s="147">
        <f t="shared" si="7"/>
        <v>2.181193072942369</v>
      </c>
      <c r="L54" s="196"/>
      <c r="M54" s="196"/>
      <c r="N54" s="196"/>
      <c r="O54" s="159"/>
      <c r="P54" s="159"/>
    </row>
    <row r="55" spans="1:16" hidden="1">
      <c r="A55" s="201" t="s">
        <v>679</v>
      </c>
      <c r="B55" s="200" t="s">
        <v>117</v>
      </c>
      <c r="C55" s="249" t="s">
        <v>126</v>
      </c>
      <c r="D55" t="s">
        <v>188</v>
      </c>
      <c r="E55" s="203">
        <v>-1757813</v>
      </c>
      <c r="F55" s="204">
        <f>SUMIF('JE - LTD '!A:A,'TB - Ltd'!A55,'JE - LTD '!D:D)</f>
        <v>0</v>
      </c>
      <c r="G55" s="204">
        <f t="shared" si="5"/>
        <v>-1757813</v>
      </c>
      <c r="H55" s="204">
        <v>-484646.54</v>
      </c>
      <c r="I55" s="204">
        <f>SUMIF('JE - LTD '!A:A,'TB - Ltd'!A55,'JE - LTD '!C:C)</f>
        <v>0</v>
      </c>
      <c r="J55" s="204">
        <f t="shared" si="6"/>
        <v>-484646.54</v>
      </c>
      <c r="K55" s="147">
        <f t="shared" si="7"/>
        <v>3.6269999988032517</v>
      </c>
      <c r="L55" s="196"/>
      <c r="M55" s="196"/>
      <c r="N55" s="196"/>
      <c r="O55" s="159"/>
      <c r="P55" s="196"/>
    </row>
    <row r="56" spans="1:16">
      <c r="A56" s="201" t="s">
        <v>680</v>
      </c>
      <c r="B56" s="200" t="s">
        <v>681</v>
      </c>
      <c r="C56" t="s">
        <v>2</v>
      </c>
      <c r="D56" t="s">
        <v>188</v>
      </c>
      <c r="E56" s="203">
        <v>-100139</v>
      </c>
      <c r="F56" s="204">
        <f>SUMIF('JE - LTD '!A:A,'TB - Ltd'!A56,'JE - LTD '!D:D)</f>
        <v>0</v>
      </c>
      <c r="G56" s="204">
        <f t="shared" si="5"/>
        <v>-100139</v>
      </c>
      <c r="H56" s="204">
        <v>-30035.69</v>
      </c>
      <c r="I56" s="204">
        <f>SUMIF('JE - LTD '!A:A,'TB - Ltd'!A56,'JE - LTD '!C:C)</f>
        <v>0</v>
      </c>
      <c r="J56" s="204">
        <f t="shared" si="6"/>
        <v>-30035.69</v>
      </c>
      <c r="K56" s="147">
        <f t="shared" si="7"/>
        <v>3.3340003176221358</v>
      </c>
      <c r="L56" s="196"/>
      <c r="M56" s="196"/>
      <c r="N56" s="196"/>
      <c r="O56" s="159"/>
      <c r="P56" s="159"/>
    </row>
    <row r="57" spans="1:16">
      <c r="A57" s="201" t="s">
        <v>682</v>
      </c>
      <c r="B57" s="200" t="s">
        <v>683</v>
      </c>
      <c r="C57" t="s">
        <v>2</v>
      </c>
      <c r="D57" t="s">
        <v>188</v>
      </c>
      <c r="E57" s="203">
        <v>-2299784.6</v>
      </c>
      <c r="F57" s="204">
        <f>SUMIF('JE - LTD '!A:A,'TB - Ltd'!A57,'JE - LTD '!D:D)</f>
        <v>0</v>
      </c>
      <c r="G57" s="204">
        <f t="shared" si="5"/>
        <v>-2299784.6</v>
      </c>
      <c r="H57" s="204">
        <v>-692384.37</v>
      </c>
      <c r="I57" s="204">
        <f>SUMIF('JE - LTD '!A:A,'TB - Ltd'!A57,'JE - LTD '!C:C)</f>
        <v>0</v>
      </c>
      <c r="J57" s="204">
        <f t="shared" si="6"/>
        <v>-692384.37</v>
      </c>
      <c r="K57" s="147">
        <f t="shared" si="7"/>
        <v>3.3215432058352214</v>
      </c>
      <c r="L57" s="196"/>
      <c r="M57" s="196"/>
      <c r="N57" s="196"/>
      <c r="O57" s="159"/>
      <c r="P57" s="159"/>
    </row>
    <row r="58" spans="1:16">
      <c r="A58" s="201" t="s">
        <v>684</v>
      </c>
      <c r="B58" s="200" t="s">
        <v>685</v>
      </c>
      <c r="C58" t="s">
        <v>2</v>
      </c>
      <c r="D58" t="s">
        <v>188</v>
      </c>
      <c r="E58" s="203">
        <v>-330300</v>
      </c>
      <c r="F58" s="204">
        <f>SUMIF('JE - LTD '!A:A,'TB - Ltd'!A58,'JE - LTD '!D:D)</f>
        <v>0</v>
      </c>
      <c r="G58" s="204">
        <f t="shared" si="5"/>
        <v>-330300</v>
      </c>
      <c r="H58" s="204">
        <v>-100000</v>
      </c>
      <c r="I58" s="204">
        <f>SUMIF('JE - LTD '!A:A,'TB - Ltd'!A58,'JE - LTD '!C:C)</f>
        <v>0</v>
      </c>
      <c r="J58" s="204">
        <f t="shared" si="6"/>
        <v>-100000</v>
      </c>
      <c r="K58" s="147">
        <f t="shared" si="7"/>
        <v>3.3029999999999999</v>
      </c>
      <c r="L58" s="196"/>
      <c r="M58" s="196"/>
      <c r="N58" s="196"/>
      <c r="O58" s="159"/>
      <c r="P58" s="159"/>
    </row>
    <row r="59" spans="1:16">
      <c r="A59" s="201" t="s">
        <v>686</v>
      </c>
      <c r="B59" s="200" t="s">
        <v>687</v>
      </c>
      <c r="C59" t="s">
        <v>2</v>
      </c>
      <c r="D59" t="s">
        <v>188</v>
      </c>
      <c r="E59" s="203">
        <v>-330300</v>
      </c>
      <c r="F59" s="204">
        <f>SUMIF('JE - LTD '!A:A,'TB - Ltd'!A59,'JE - LTD '!D:D)</f>
        <v>0</v>
      </c>
      <c r="G59" s="204">
        <f t="shared" si="5"/>
        <v>-330300</v>
      </c>
      <c r="H59" s="204">
        <v>-100000</v>
      </c>
      <c r="I59" s="204">
        <f>SUMIF('JE - LTD '!A:A,'TB - Ltd'!A59,'JE - LTD '!C:C)</f>
        <v>0</v>
      </c>
      <c r="J59" s="204">
        <f t="shared" si="6"/>
        <v>-100000</v>
      </c>
      <c r="K59" s="147">
        <f t="shared" si="7"/>
        <v>3.3029999999999999</v>
      </c>
      <c r="L59" s="196"/>
      <c r="M59" s="196"/>
      <c r="N59" s="196"/>
      <c r="O59" s="196"/>
      <c r="P59" s="196"/>
    </row>
    <row r="60" spans="1:16">
      <c r="A60" s="201" t="s">
        <v>688</v>
      </c>
      <c r="B60" s="200" t="s">
        <v>689</v>
      </c>
      <c r="C60" t="s">
        <v>2</v>
      </c>
      <c r="D60" t="s">
        <v>188</v>
      </c>
      <c r="E60" s="203">
        <v>-167100</v>
      </c>
      <c r="F60" s="204">
        <f>SUMIF('JE - LTD '!A:A,'TB - Ltd'!A60,'JE - LTD '!D:D)</f>
        <v>0</v>
      </c>
      <c r="G60" s="204">
        <f t="shared" si="5"/>
        <v>-167100</v>
      </c>
      <c r="H60" s="204">
        <v>-50000</v>
      </c>
      <c r="I60" s="204">
        <f>SUMIF('JE - LTD '!A:A,'TB - Ltd'!A60,'JE - LTD '!C:C)</f>
        <v>0</v>
      </c>
      <c r="J60" s="204">
        <f t="shared" si="6"/>
        <v>-50000</v>
      </c>
      <c r="K60" s="147">
        <f t="shared" si="7"/>
        <v>3.3420000000000001</v>
      </c>
      <c r="L60" s="196"/>
      <c r="M60" s="196"/>
      <c r="N60" s="196"/>
      <c r="O60" s="159"/>
      <c r="P60" s="159"/>
    </row>
    <row r="61" spans="1:16">
      <c r="A61" s="201" t="s">
        <v>690</v>
      </c>
      <c r="B61" s="200" t="s">
        <v>691</v>
      </c>
      <c r="C61" t="s">
        <v>2</v>
      </c>
      <c r="D61" t="s">
        <v>188</v>
      </c>
      <c r="E61" s="203">
        <v>-249750</v>
      </c>
      <c r="F61" s="204">
        <f>SUMIF('JE - LTD '!A:A,'TB - Ltd'!A61,'JE - LTD '!D:D)</f>
        <v>0</v>
      </c>
      <c r="G61" s="204">
        <f t="shared" si="5"/>
        <v>-249750</v>
      </c>
      <c r="H61" s="204">
        <v>-75000</v>
      </c>
      <c r="I61" s="204">
        <f>SUMIF('JE - LTD '!A:A,'TB - Ltd'!A61,'JE - LTD '!C:C)</f>
        <v>0</v>
      </c>
      <c r="J61" s="204">
        <f t="shared" si="6"/>
        <v>-75000</v>
      </c>
      <c r="K61" s="147">
        <f t="shared" si="7"/>
        <v>3.33</v>
      </c>
      <c r="L61" s="196"/>
      <c r="M61" s="196"/>
      <c r="N61" s="196"/>
      <c r="O61" s="196"/>
      <c r="P61" s="196"/>
    </row>
    <row r="62" spans="1:16">
      <c r="A62" s="201" t="s">
        <v>692</v>
      </c>
      <c r="B62" s="200" t="s">
        <v>693</v>
      </c>
      <c r="C62" t="s">
        <v>2</v>
      </c>
      <c r="D62" t="s">
        <v>188</v>
      </c>
      <c r="E62" s="203">
        <v>-249750</v>
      </c>
      <c r="F62" s="204">
        <f>SUMIF('JE - LTD '!A:A,'TB - Ltd'!A62,'JE - LTD '!D:D)</f>
        <v>0</v>
      </c>
      <c r="G62" s="204">
        <f t="shared" si="5"/>
        <v>-249750</v>
      </c>
      <c r="H62" s="204">
        <v>-75000</v>
      </c>
      <c r="I62" s="204">
        <f>SUMIF('JE - LTD '!A:A,'TB - Ltd'!A62,'JE - LTD '!C:C)</f>
        <v>0</v>
      </c>
      <c r="J62" s="204">
        <f t="shared" si="6"/>
        <v>-75000</v>
      </c>
      <c r="K62" s="147">
        <f t="shared" si="7"/>
        <v>3.33</v>
      </c>
      <c r="L62" s="196"/>
      <c r="M62" s="196"/>
      <c r="N62" s="196"/>
      <c r="O62" s="159"/>
      <c r="P62" s="159"/>
    </row>
    <row r="63" spans="1:16">
      <c r="A63" s="201" t="s">
        <v>694</v>
      </c>
      <c r="B63" s="200" t="s">
        <v>695</v>
      </c>
      <c r="C63" t="s">
        <v>2</v>
      </c>
      <c r="D63" t="s">
        <v>188</v>
      </c>
      <c r="E63" s="203">
        <v>-83250</v>
      </c>
      <c r="F63" s="204">
        <f>SUMIF('JE - LTD '!A:A,'TB - Ltd'!A63,'JE - LTD '!D:D)</f>
        <v>0</v>
      </c>
      <c r="G63" s="204">
        <f t="shared" si="5"/>
        <v>-83250</v>
      </c>
      <c r="H63" s="204">
        <v>-25000</v>
      </c>
      <c r="I63" s="204">
        <f>SUMIF('JE - LTD '!A:A,'TB - Ltd'!A63,'JE - LTD '!C:C)</f>
        <v>0</v>
      </c>
      <c r="J63" s="204">
        <f t="shared" si="6"/>
        <v>-25000</v>
      </c>
      <c r="K63" s="147">
        <f t="shared" si="7"/>
        <v>3.33</v>
      </c>
      <c r="L63" s="196"/>
      <c r="M63" s="196"/>
      <c r="N63" s="196"/>
      <c r="O63" s="159"/>
      <c r="P63" s="159"/>
    </row>
    <row r="64" spans="1:16">
      <c r="A64" s="201" t="s">
        <v>696</v>
      </c>
      <c r="B64" s="200" t="s">
        <v>697</v>
      </c>
      <c r="C64" t="s">
        <v>2</v>
      </c>
      <c r="D64" t="s">
        <v>188</v>
      </c>
      <c r="E64" s="203">
        <v>-166500</v>
      </c>
      <c r="F64" s="204">
        <f>SUMIF('JE - LTD '!A:A,'TB - Ltd'!A64,'JE - LTD '!D:D)</f>
        <v>0</v>
      </c>
      <c r="G64" s="204">
        <f t="shared" si="5"/>
        <v>-166500</v>
      </c>
      <c r="H64" s="204">
        <v>-50000</v>
      </c>
      <c r="I64" s="204">
        <f>SUMIF('JE - LTD '!A:A,'TB - Ltd'!A64,'JE - LTD '!C:C)</f>
        <v>0</v>
      </c>
      <c r="J64" s="204">
        <f t="shared" si="6"/>
        <v>-50000</v>
      </c>
      <c r="K64" s="147">
        <f t="shared" si="7"/>
        <v>3.33</v>
      </c>
      <c r="L64" s="196"/>
      <c r="M64" s="196"/>
      <c r="N64" s="196"/>
      <c r="O64" s="159"/>
      <c r="P64" s="159"/>
    </row>
    <row r="65" spans="1:16">
      <c r="A65" s="201" t="s">
        <v>698</v>
      </c>
      <c r="B65" s="200" t="s">
        <v>699</v>
      </c>
      <c r="C65" t="s">
        <v>2</v>
      </c>
      <c r="D65" t="s">
        <v>188</v>
      </c>
      <c r="E65" s="203">
        <v>-66680</v>
      </c>
      <c r="F65" s="204">
        <f>SUMIF('JE - LTD '!A:A,'TB - Ltd'!A65,'JE - LTD '!D:D)</f>
        <v>0</v>
      </c>
      <c r="G65" s="204">
        <f t="shared" si="5"/>
        <v>-66680</v>
      </c>
      <c r="H65" s="204">
        <v>-20000</v>
      </c>
      <c r="I65" s="204">
        <f>SUMIF('JE - LTD '!A:A,'TB - Ltd'!A65,'JE - LTD '!C:C)</f>
        <v>0</v>
      </c>
      <c r="J65" s="204">
        <f t="shared" si="6"/>
        <v>-20000</v>
      </c>
      <c r="K65" s="147">
        <f t="shared" si="7"/>
        <v>3.3340000000000001</v>
      </c>
      <c r="L65" s="196"/>
      <c r="M65" s="196"/>
      <c r="N65" s="196"/>
      <c r="O65" s="196"/>
      <c r="P65" s="196"/>
    </row>
    <row r="66" spans="1:16">
      <c r="A66" s="201" t="s">
        <v>700</v>
      </c>
      <c r="B66" s="200" t="s">
        <v>701</v>
      </c>
      <c r="C66" t="s">
        <v>2</v>
      </c>
      <c r="D66" t="s">
        <v>188</v>
      </c>
      <c r="E66" s="203">
        <v>-83000</v>
      </c>
      <c r="F66" s="204">
        <f>SUMIF('JE - LTD '!A:A,'TB - Ltd'!A66,'JE - LTD '!D:D)</f>
        <v>0</v>
      </c>
      <c r="G66" s="204">
        <f t="shared" si="5"/>
        <v>-83000</v>
      </c>
      <c r="H66" s="204">
        <v>-25000</v>
      </c>
      <c r="I66" s="204">
        <f>SUMIF('JE - LTD '!A:A,'TB - Ltd'!A66,'JE - LTD '!C:C)</f>
        <v>0</v>
      </c>
      <c r="J66" s="204">
        <f t="shared" si="6"/>
        <v>-25000</v>
      </c>
      <c r="K66" s="147">
        <f t="shared" si="7"/>
        <v>3.32</v>
      </c>
      <c r="L66" s="196"/>
      <c r="M66" s="196"/>
      <c r="N66" s="196"/>
      <c r="O66" s="159"/>
      <c r="P66" s="159"/>
    </row>
    <row r="67" spans="1:16">
      <c r="A67" s="201" t="s">
        <v>702</v>
      </c>
      <c r="B67" s="200" t="s">
        <v>703</v>
      </c>
      <c r="C67" t="s">
        <v>2</v>
      </c>
      <c r="D67" t="s">
        <v>188</v>
      </c>
      <c r="E67" s="203">
        <v>-33200</v>
      </c>
      <c r="F67" s="204">
        <f>SUMIF('JE - LTD '!A:A,'TB - Ltd'!A67,'JE - LTD '!D:D)</f>
        <v>0</v>
      </c>
      <c r="G67" s="204">
        <f t="shared" si="5"/>
        <v>-33200</v>
      </c>
      <c r="H67" s="204">
        <v>-10000</v>
      </c>
      <c r="I67" s="204">
        <f>SUMIF('JE - LTD '!A:A,'TB - Ltd'!A67,'JE - LTD '!C:C)</f>
        <v>0</v>
      </c>
      <c r="J67" s="204">
        <f t="shared" si="6"/>
        <v>-10000</v>
      </c>
      <c r="K67" s="147">
        <f t="shared" si="7"/>
        <v>3.32</v>
      </c>
      <c r="L67" s="196"/>
      <c r="M67" s="196"/>
      <c r="N67" s="196"/>
      <c r="O67" s="159"/>
      <c r="P67" s="159"/>
    </row>
    <row r="68" spans="1:16">
      <c r="A68" s="201" t="s">
        <v>704</v>
      </c>
      <c r="B68" s="200" t="s">
        <v>705</v>
      </c>
      <c r="C68" t="s">
        <v>2</v>
      </c>
      <c r="D68" t="s">
        <v>188</v>
      </c>
      <c r="E68" s="203">
        <v>-16545</v>
      </c>
      <c r="F68" s="204">
        <f>SUMIF('JE - LTD '!A:A,'TB - Ltd'!A68,'JE - LTD '!D:D)</f>
        <v>0</v>
      </c>
      <c r="G68" s="204">
        <f t="shared" si="5"/>
        <v>-16545</v>
      </c>
      <c r="H68" s="204">
        <v>-5000</v>
      </c>
      <c r="I68" s="204">
        <f>SUMIF('JE - LTD '!A:A,'TB - Ltd'!A68,'JE - LTD '!C:C)</f>
        <v>0</v>
      </c>
      <c r="J68" s="204">
        <f t="shared" si="6"/>
        <v>-5000</v>
      </c>
      <c r="K68" s="147">
        <f t="shared" si="7"/>
        <v>3.3090000000000002</v>
      </c>
      <c r="L68" s="196"/>
      <c r="M68" s="196"/>
      <c r="N68" s="196"/>
      <c r="O68" s="196"/>
      <c r="P68" s="196"/>
    </row>
    <row r="69" spans="1:16">
      <c r="A69" s="201" t="s">
        <v>706</v>
      </c>
      <c r="B69" s="200" t="s">
        <v>707</v>
      </c>
      <c r="C69" t="s">
        <v>2</v>
      </c>
      <c r="D69" t="s">
        <v>188</v>
      </c>
      <c r="E69" s="203">
        <v>-165450</v>
      </c>
      <c r="F69" s="204">
        <f>SUMIF('JE - LTD '!A:A,'TB - Ltd'!A69,'JE - LTD '!D:D)</f>
        <v>0</v>
      </c>
      <c r="G69" s="204">
        <f t="shared" si="5"/>
        <v>-165450</v>
      </c>
      <c r="H69" s="204">
        <v>-50000</v>
      </c>
      <c r="I69" s="204">
        <f>SUMIF('JE - LTD '!A:A,'TB - Ltd'!A69,'JE - LTD '!C:C)</f>
        <v>0</v>
      </c>
      <c r="J69" s="204">
        <f t="shared" si="6"/>
        <v>-50000</v>
      </c>
      <c r="K69" s="147">
        <f t="shared" si="7"/>
        <v>3.3090000000000002</v>
      </c>
      <c r="L69" s="196"/>
      <c r="M69" s="196"/>
      <c r="N69" s="196"/>
      <c r="O69" s="159"/>
      <c r="P69" s="159"/>
    </row>
    <row r="70" spans="1:16">
      <c r="A70" s="201" t="s">
        <v>708</v>
      </c>
      <c r="B70" s="200" t="s">
        <v>709</v>
      </c>
      <c r="C70" t="s">
        <v>2</v>
      </c>
      <c r="D70" t="s">
        <v>188</v>
      </c>
      <c r="E70" s="203">
        <v>-164950</v>
      </c>
      <c r="F70" s="204">
        <f>SUMIF('JE - LTD '!A:A,'TB - Ltd'!A70,'JE - LTD '!D:D)</f>
        <v>0</v>
      </c>
      <c r="G70" s="204">
        <f t="shared" si="5"/>
        <v>-164950</v>
      </c>
      <c r="H70" s="204">
        <v>-50000</v>
      </c>
      <c r="I70" s="204">
        <f>SUMIF('JE - LTD '!A:A,'TB - Ltd'!A70,'JE - LTD '!C:C)</f>
        <v>0</v>
      </c>
      <c r="J70" s="204">
        <f t="shared" si="6"/>
        <v>-50000</v>
      </c>
      <c r="K70" s="147">
        <f t="shared" si="7"/>
        <v>3.2989999999999999</v>
      </c>
      <c r="L70" s="196"/>
      <c r="M70" s="196"/>
      <c r="N70" s="196"/>
      <c r="O70" s="196"/>
      <c r="P70" s="196"/>
    </row>
    <row r="71" spans="1:16">
      <c r="A71" s="201" t="s">
        <v>710</v>
      </c>
      <c r="B71" s="200" t="s">
        <v>711</v>
      </c>
      <c r="C71" t="s">
        <v>2</v>
      </c>
      <c r="D71" t="s">
        <v>188</v>
      </c>
      <c r="E71" s="203">
        <v>-164300</v>
      </c>
      <c r="F71" s="204">
        <f>SUMIF('JE - LTD '!A:A,'TB - Ltd'!A71,'JE - LTD '!D:D)</f>
        <v>0</v>
      </c>
      <c r="G71" s="204">
        <f t="shared" si="5"/>
        <v>-164300</v>
      </c>
      <c r="H71" s="204">
        <v>-50000</v>
      </c>
      <c r="I71" s="204">
        <f>SUMIF('JE - LTD '!A:A,'TB - Ltd'!A71,'JE - LTD '!C:C)</f>
        <v>0</v>
      </c>
      <c r="J71" s="204">
        <f t="shared" si="6"/>
        <v>-50000</v>
      </c>
      <c r="K71" s="147">
        <f t="shared" si="7"/>
        <v>3.286</v>
      </c>
      <c r="L71" s="196"/>
      <c r="M71" s="196"/>
      <c r="N71" s="196"/>
      <c r="O71" s="196"/>
      <c r="P71" s="196"/>
    </row>
    <row r="72" spans="1:16">
      <c r="A72" s="201" t="s">
        <v>712</v>
      </c>
      <c r="B72" s="200" t="s">
        <v>713</v>
      </c>
      <c r="C72" t="s">
        <v>2</v>
      </c>
      <c r="D72" t="s">
        <v>188</v>
      </c>
      <c r="E72" s="203">
        <v>-164300</v>
      </c>
      <c r="F72" s="204">
        <f>SUMIF('JE - LTD '!A:A,'TB - Ltd'!A72,'JE - LTD '!D:D)</f>
        <v>0</v>
      </c>
      <c r="G72" s="204">
        <f t="shared" si="5"/>
        <v>-164300</v>
      </c>
      <c r="H72" s="204">
        <v>-50000</v>
      </c>
      <c r="I72" s="204">
        <f>SUMIF('JE - LTD '!A:A,'TB - Ltd'!A72,'JE - LTD '!C:C)</f>
        <v>0</v>
      </c>
      <c r="J72" s="204">
        <f t="shared" si="6"/>
        <v>-50000</v>
      </c>
      <c r="K72" s="147">
        <f t="shared" si="7"/>
        <v>3.286</v>
      </c>
      <c r="L72" s="196"/>
      <c r="M72" s="196"/>
      <c r="N72" s="196"/>
      <c r="O72" s="159"/>
      <c r="P72" s="196"/>
    </row>
    <row r="73" spans="1:16">
      <c r="A73" s="201" t="s">
        <v>714</v>
      </c>
      <c r="B73" s="200" t="s">
        <v>715</v>
      </c>
      <c r="C73" t="s">
        <v>2</v>
      </c>
      <c r="D73" t="s">
        <v>188</v>
      </c>
      <c r="E73" s="203">
        <v>-164200</v>
      </c>
      <c r="F73" s="204">
        <f>SUMIF('JE - LTD '!A:A,'TB - Ltd'!A73,'JE - LTD '!D:D)</f>
        <v>0</v>
      </c>
      <c r="G73" s="204">
        <f t="shared" si="5"/>
        <v>-164200</v>
      </c>
      <c r="H73" s="204">
        <v>-50000</v>
      </c>
      <c r="I73" s="204">
        <f>SUMIF('JE - LTD '!A:A,'TB - Ltd'!A73,'JE - LTD '!C:C)</f>
        <v>0</v>
      </c>
      <c r="J73" s="204">
        <f t="shared" si="6"/>
        <v>-50000</v>
      </c>
      <c r="K73" s="147">
        <f t="shared" si="7"/>
        <v>3.2839999999999998</v>
      </c>
      <c r="L73" s="196"/>
      <c r="M73" s="196"/>
      <c r="N73" s="196"/>
      <c r="O73" s="159"/>
      <c r="P73" s="196"/>
    </row>
    <row r="74" spans="1:16">
      <c r="A74" s="201" t="s">
        <v>716</v>
      </c>
      <c r="B74" s="200" t="s">
        <v>717</v>
      </c>
      <c r="C74" t="s">
        <v>2</v>
      </c>
      <c r="D74" t="s">
        <v>188</v>
      </c>
      <c r="E74" s="203">
        <v>-164200</v>
      </c>
      <c r="F74" s="204">
        <f>SUMIF('JE - LTD '!A:A,'TB - Ltd'!A74,'JE - LTD '!D:D)</f>
        <v>0</v>
      </c>
      <c r="G74" s="204">
        <f t="shared" si="5"/>
        <v>-164200</v>
      </c>
      <c r="H74" s="204">
        <v>-50000</v>
      </c>
      <c r="I74" s="204">
        <f>SUMIF('JE - LTD '!A:A,'TB - Ltd'!A74,'JE - LTD '!C:C)</f>
        <v>0</v>
      </c>
      <c r="J74" s="204">
        <f t="shared" si="6"/>
        <v>-50000</v>
      </c>
      <c r="K74" s="147">
        <f t="shared" si="7"/>
        <v>3.2839999999999998</v>
      </c>
      <c r="L74" s="196"/>
      <c r="M74" s="196"/>
      <c r="N74" s="196"/>
      <c r="O74" s="196"/>
      <c r="P74" s="196"/>
    </row>
    <row r="75" spans="1:16">
      <c r="A75" s="201" t="s">
        <v>718</v>
      </c>
      <c r="B75" s="200" t="s">
        <v>719</v>
      </c>
      <c r="C75" t="s">
        <v>2</v>
      </c>
      <c r="D75" t="s">
        <v>188</v>
      </c>
      <c r="E75" s="203">
        <v>-164550</v>
      </c>
      <c r="F75" s="204">
        <f>SUMIF('JE - LTD '!A:A,'TB - Ltd'!A75,'JE - LTD '!D:D)</f>
        <v>0</v>
      </c>
      <c r="G75" s="204">
        <f t="shared" si="5"/>
        <v>-164550</v>
      </c>
      <c r="H75" s="204">
        <v>-50000</v>
      </c>
      <c r="I75" s="204">
        <f>SUMIF('JE - LTD '!A:A,'TB - Ltd'!A75,'JE - LTD '!C:C)</f>
        <v>0</v>
      </c>
      <c r="J75" s="204">
        <f t="shared" si="6"/>
        <v>-50000</v>
      </c>
      <c r="K75" s="147">
        <f t="shared" si="7"/>
        <v>3.2909999999999999</v>
      </c>
      <c r="L75" s="196"/>
      <c r="M75" s="196"/>
      <c r="N75" s="196"/>
      <c r="O75" s="159"/>
      <c r="P75" s="159"/>
    </row>
    <row r="76" spans="1:16">
      <c r="A76" s="201" t="s">
        <v>720</v>
      </c>
      <c r="B76" s="200" t="s">
        <v>721</v>
      </c>
      <c r="C76" t="s">
        <v>2</v>
      </c>
      <c r="D76" t="s">
        <v>188</v>
      </c>
      <c r="E76" s="203">
        <v>-99120</v>
      </c>
      <c r="F76" s="204">
        <f>SUMIF('JE - LTD '!A:A,'TB - Ltd'!A76,'JE - LTD '!D:D)</f>
        <v>0</v>
      </c>
      <c r="G76" s="204">
        <f t="shared" si="5"/>
        <v>-99120</v>
      </c>
      <c r="H76" s="204">
        <v>-30000</v>
      </c>
      <c r="I76" s="204">
        <f>SUMIF('JE - LTD '!A:A,'TB - Ltd'!A76,'JE - LTD '!C:C)</f>
        <v>0</v>
      </c>
      <c r="J76" s="204">
        <f t="shared" si="6"/>
        <v>-30000</v>
      </c>
      <c r="K76" s="147">
        <f t="shared" si="7"/>
        <v>3.3039999999999998</v>
      </c>
      <c r="L76" s="196"/>
      <c r="M76" s="196"/>
      <c r="N76" s="196"/>
      <c r="O76" s="159"/>
      <c r="P76" s="159"/>
    </row>
    <row r="77" spans="1:16">
      <c r="A77" s="201" t="s">
        <v>722</v>
      </c>
      <c r="B77" s="200" t="s">
        <v>723</v>
      </c>
      <c r="C77" t="s">
        <v>2</v>
      </c>
      <c r="D77" t="s">
        <v>188</v>
      </c>
      <c r="E77" s="203">
        <v>-165200</v>
      </c>
      <c r="F77" s="204">
        <f>SUMIF('JE - LTD '!A:A,'TB - Ltd'!A77,'JE - LTD '!D:D)</f>
        <v>0</v>
      </c>
      <c r="G77" s="204">
        <f t="shared" si="5"/>
        <v>-165200</v>
      </c>
      <c r="H77" s="204">
        <v>-50000</v>
      </c>
      <c r="I77" s="204">
        <f>SUMIF('JE - LTD '!A:A,'TB - Ltd'!A77,'JE - LTD '!C:C)</f>
        <v>0</v>
      </c>
      <c r="J77" s="204">
        <f t="shared" si="6"/>
        <v>-50000</v>
      </c>
      <c r="K77" s="147">
        <f t="shared" si="7"/>
        <v>3.3039999999999998</v>
      </c>
      <c r="L77" s="196"/>
      <c r="M77" s="196"/>
      <c r="N77" s="196"/>
      <c r="O77" s="159"/>
      <c r="P77" s="196"/>
    </row>
    <row r="78" spans="1:16">
      <c r="A78" s="201" t="s">
        <v>724</v>
      </c>
      <c r="B78" s="200" t="s">
        <v>725</v>
      </c>
      <c r="C78" t="s">
        <v>2</v>
      </c>
      <c r="D78" t="s">
        <v>188</v>
      </c>
      <c r="E78" s="203">
        <v>-198240</v>
      </c>
      <c r="F78" s="204">
        <f>SUMIF('JE - LTD '!A:A,'TB - Ltd'!A78,'JE - LTD '!D:D)</f>
        <v>0</v>
      </c>
      <c r="G78" s="204">
        <f t="shared" si="5"/>
        <v>-198240</v>
      </c>
      <c r="H78" s="204">
        <v>-60000</v>
      </c>
      <c r="I78" s="204">
        <f>SUMIF('JE - LTD '!A:A,'TB - Ltd'!A78,'JE - LTD '!C:C)</f>
        <v>0</v>
      </c>
      <c r="J78" s="204">
        <f t="shared" si="6"/>
        <v>-60000</v>
      </c>
      <c r="K78" s="147">
        <f t="shared" si="7"/>
        <v>3.3039999999999998</v>
      </c>
      <c r="L78" s="196"/>
      <c r="M78" s="196"/>
      <c r="N78" s="196"/>
      <c r="O78" s="196"/>
      <c r="P78" s="196"/>
    </row>
    <row r="79" spans="1:16">
      <c r="A79" s="201" t="s">
        <v>726</v>
      </c>
      <c r="B79" s="200" t="s">
        <v>727</v>
      </c>
      <c r="C79" t="s">
        <v>2</v>
      </c>
      <c r="D79" t="s">
        <v>188</v>
      </c>
      <c r="E79" s="203">
        <v>-66080</v>
      </c>
      <c r="F79" s="204">
        <f>SUMIF('JE - LTD '!A:A,'TB - Ltd'!A79,'JE - LTD '!D:D)</f>
        <v>0</v>
      </c>
      <c r="G79" s="204">
        <f t="shared" si="5"/>
        <v>-66080</v>
      </c>
      <c r="H79" s="204">
        <v>-20000</v>
      </c>
      <c r="I79" s="204">
        <f>SUMIF('JE - LTD '!A:A,'TB - Ltd'!A79,'JE - LTD '!C:C)</f>
        <v>0</v>
      </c>
      <c r="J79" s="204">
        <f t="shared" si="6"/>
        <v>-20000</v>
      </c>
      <c r="K79" s="147">
        <f t="shared" si="7"/>
        <v>3.3039999999999998</v>
      </c>
      <c r="L79" s="196"/>
      <c r="M79" s="196"/>
      <c r="N79" s="196"/>
      <c r="O79" s="159"/>
      <c r="P79" s="159"/>
    </row>
    <row r="80" spans="1:16">
      <c r="A80" s="201" t="s">
        <v>728</v>
      </c>
      <c r="B80" s="200" t="s">
        <v>729</v>
      </c>
      <c r="C80" t="s">
        <v>2</v>
      </c>
      <c r="D80" t="s">
        <v>188</v>
      </c>
      <c r="E80" s="203">
        <v>-164350</v>
      </c>
      <c r="F80" s="204">
        <f>SUMIF('JE - LTD '!A:A,'TB - Ltd'!A80,'JE - LTD '!D:D)</f>
        <v>0</v>
      </c>
      <c r="G80" s="204">
        <f t="shared" si="5"/>
        <v>-164350</v>
      </c>
      <c r="H80" s="204">
        <v>-50000</v>
      </c>
      <c r="I80" s="204">
        <f>SUMIF('JE - LTD '!A:A,'TB - Ltd'!A80,'JE - LTD '!C:C)</f>
        <v>0</v>
      </c>
      <c r="J80" s="204">
        <f t="shared" si="6"/>
        <v>-50000</v>
      </c>
      <c r="K80" s="147">
        <f t="shared" si="7"/>
        <v>3.2869999999999999</v>
      </c>
      <c r="L80" s="196"/>
      <c r="M80" s="196"/>
      <c r="N80" s="196"/>
      <c r="O80" s="159"/>
      <c r="P80" s="159"/>
    </row>
    <row r="81" spans="1:16">
      <c r="A81" s="201" t="s">
        <v>730</v>
      </c>
      <c r="B81" s="200" t="s">
        <v>731</v>
      </c>
      <c r="C81" t="s">
        <v>2</v>
      </c>
      <c r="D81" t="s">
        <v>188</v>
      </c>
      <c r="E81" s="203">
        <v>-49215</v>
      </c>
      <c r="F81" s="204">
        <f>SUMIF('JE - LTD '!A:A,'TB - Ltd'!A81,'JE - LTD '!D:D)</f>
        <v>0</v>
      </c>
      <c r="G81" s="204">
        <f t="shared" si="5"/>
        <v>-49215</v>
      </c>
      <c r="H81" s="204">
        <v>-15000</v>
      </c>
      <c r="I81" s="204">
        <f>SUMIF('JE - LTD '!A:A,'TB - Ltd'!A81,'JE - LTD '!C:C)</f>
        <v>0</v>
      </c>
      <c r="J81" s="204">
        <f t="shared" si="6"/>
        <v>-15000</v>
      </c>
      <c r="K81" s="147">
        <f t="shared" si="7"/>
        <v>3.2810000000000001</v>
      </c>
      <c r="L81" s="196"/>
      <c r="M81" s="196"/>
      <c r="N81" s="196"/>
      <c r="O81" s="159"/>
      <c r="P81" s="159"/>
    </row>
    <row r="82" spans="1:16">
      <c r="A82" s="201" t="s">
        <v>732</v>
      </c>
      <c r="B82" s="200" t="s">
        <v>733</v>
      </c>
      <c r="C82" t="s">
        <v>2</v>
      </c>
      <c r="D82" t="s">
        <v>188</v>
      </c>
      <c r="E82" s="203">
        <v>-32620</v>
      </c>
      <c r="F82" s="204">
        <f>SUMIF('JE - LTD '!A:A,'TB - Ltd'!A82,'JE - LTD '!D:D)</f>
        <v>0</v>
      </c>
      <c r="G82" s="204">
        <f t="shared" si="5"/>
        <v>-32620</v>
      </c>
      <c r="H82" s="204">
        <v>-10000</v>
      </c>
      <c r="I82" s="204">
        <f>SUMIF('JE - LTD '!A:A,'TB - Ltd'!A82,'JE - LTD '!C:C)</f>
        <v>0</v>
      </c>
      <c r="J82" s="204">
        <f t="shared" si="6"/>
        <v>-10000</v>
      </c>
      <c r="K82" s="147">
        <f t="shared" si="7"/>
        <v>3.262</v>
      </c>
      <c r="L82" s="196"/>
      <c r="M82" s="196"/>
      <c r="N82" s="196"/>
      <c r="O82" s="159"/>
      <c r="P82" s="159"/>
    </row>
    <row r="83" spans="1:16">
      <c r="A83" s="201" t="s">
        <v>734</v>
      </c>
      <c r="B83" s="200" t="s">
        <v>735</v>
      </c>
      <c r="C83" t="s">
        <v>2</v>
      </c>
      <c r="D83" t="s">
        <v>188</v>
      </c>
      <c r="E83" s="203">
        <v>-81550</v>
      </c>
      <c r="F83" s="204">
        <f>SUMIF('JE - LTD '!A:A,'TB - Ltd'!A83,'JE - LTD '!D:D)</f>
        <v>0</v>
      </c>
      <c r="G83" s="204">
        <f t="shared" ref="G83:G146" si="8">E83+F83</f>
        <v>-81550</v>
      </c>
      <c r="H83" s="204">
        <v>-25000</v>
      </c>
      <c r="I83" s="204">
        <f>SUMIF('JE - LTD '!A:A,'TB - Ltd'!A83,'JE - LTD '!C:C)</f>
        <v>0</v>
      </c>
      <c r="J83" s="204">
        <f t="shared" ref="J83:J146" si="9">H83+I83</f>
        <v>-25000</v>
      </c>
      <c r="K83" s="147">
        <f t="shared" ref="K83:K146" si="10">G83/J83</f>
        <v>3.262</v>
      </c>
      <c r="L83" s="196"/>
      <c r="M83" s="196"/>
      <c r="N83" s="196"/>
      <c r="O83" s="159"/>
      <c r="P83" s="159"/>
    </row>
    <row r="84" spans="1:16">
      <c r="A84" s="201" t="s">
        <v>736</v>
      </c>
      <c r="B84" s="200" t="s">
        <v>737</v>
      </c>
      <c r="C84" t="s">
        <v>2</v>
      </c>
      <c r="D84" t="s">
        <v>188</v>
      </c>
      <c r="E84" s="203">
        <v>-163100</v>
      </c>
      <c r="F84" s="204">
        <f>SUMIF('JE - LTD '!A:A,'TB - Ltd'!A84,'JE - LTD '!D:D)</f>
        <v>0</v>
      </c>
      <c r="G84" s="204">
        <f t="shared" si="8"/>
        <v>-163100</v>
      </c>
      <c r="H84" s="204">
        <v>-50000</v>
      </c>
      <c r="I84" s="204">
        <f>SUMIF('JE - LTD '!A:A,'TB - Ltd'!A84,'JE - LTD '!C:C)</f>
        <v>0</v>
      </c>
      <c r="J84" s="204">
        <f t="shared" si="9"/>
        <v>-50000</v>
      </c>
      <c r="K84" s="147">
        <f t="shared" si="10"/>
        <v>3.262</v>
      </c>
      <c r="L84" s="196"/>
      <c r="M84" s="196"/>
      <c r="N84" s="196"/>
      <c r="O84" s="159"/>
      <c r="P84" s="159"/>
    </row>
    <row r="85" spans="1:16">
      <c r="A85" s="201" t="s">
        <v>738</v>
      </c>
      <c r="B85" s="200" t="s">
        <v>739</v>
      </c>
      <c r="C85" t="s">
        <v>2</v>
      </c>
      <c r="D85" t="s">
        <v>188</v>
      </c>
      <c r="E85" s="203">
        <v>-652400</v>
      </c>
      <c r="F85" s="204">
        <f>SUMIF('JE - LTD '!A:A,'TB - Ltd'!A85,'JE - LTD '!D:D)</f>
        <v>0</v>
      </c>
      <c r="G85" s="204">
        <f t="shared" si="8"/>
        <v>-652400</v>
      </c>
      <c r="H85" s="204">
        <v>-200000</v>
      </c>
      <c r="I85" s="204">
        <f>SUMIF('JE - LTD '!A:A,'TB - Ltd'!A85,'JE - LTD '!C:C)</f>
        <v>0</v>
      </c>
      <c r="J85" s="204">
        <f t="shared" si="9"/>
        <v>-200000</v>
      </c>
      <c r="K85" s="147">
        <f t="shared" si="10"/>
        <v>3.262</v>
      </c>
      <c r="L85" s="196"/>
      <c r="M85" s="196"/>
      <c r="N85" s="196"/>
      <c r="O85" s="159"/>
      <c r="P85" s="159"/>
    </row>
    <row r="86" spans="1:16">
      <c r="A86" s="201" t="s">
        <v>740</v>
      </c>
      <c r="B86" s="200" t="s">
        <v>741</v>
      </c>
      <c r="C86" t="s">
        <v>2</v>
      </c>
      <c r="D86" t="s">
        <v>188</v>
      </c>
      <c r="E86" s="203">
        <v>-81375</v>
      </c>
      <c r="F86" s="204">
        <f>SUMIF('JE - LTD '!A:A,'TB - Ltd'!A86,'JE - LTD '!D:D)</f>
        <v>0</v>
      </c>
      <c r="G86" s="204">
        <f t="shared" si="8"/>
        <v>-81375</v>
      </c>
      <c r="H86" s="204">
        <v>-25000</v>
      </c>
      <c r="I86" s="204">
        <f>SUMIF('JE - LTD '!A:A,'TB - Ltd'!A86,'JE - LTD '!C:C)</f>
        <v>0</v>
      </c>
      <c r="J86" s="204">
        <f t="shared" si="9"/>
        <v>-25000</v>
      </c>
      <c r="K86" s="147">
        <f t="shared" si="10"/>
        <v>3.2549999999999999</v>
      </c>
      <c r="L86" s="196"/>
      <c r="M86" s="196"/>
      <c r="N86" s="196"/>
      <c r="O86" s="159"/>
      <c r="P86" s="159"/>
    </row>
    <row r="87" spans="1:16">
      <c r="A87" s="201" t="s">
        <v>742</v>
      </c>
      <c r="B87" s="200" t="s">
        <v>743</v>
      </c>
      <c r="C87" t="s">
        <v>2</v>
      </c>
      <c r="D87" t="s">
        <v>188</v>
      </c>
      <c r="E87" s="203">
        <v>-6562000</v>
      </c>
      <c r="F87" s="204">
        <f>SUMIF('JE - LTD '!A:A,'TB - Ltd'!A87,'JE - LTD '!D:D)</f>
        <v>0</v>
      </c>
      <c r="G87" s="204">
        <f t="shared" si="8"/>
        <v>-6562000</v>
      </c>
      <c r="H87" s="204">
        <v>-2000000</v>
      </c>
      <c r="I87" s="204">
        <f>SUMIF('JE - LTD '!A:A,'TB - Ltd'!A87,'JE - LTD '!C:C)</f>
        <v>0</v>
      </c>
      <c r="J87" s="204">
        <f t="shared" si="9"/>
        <v>-2000000</v>
      </c>
      <c r="K87" s="147">
        <f t="shared" si="10"/>
        <v>3.2810000000000001</v>
      </c>
      <c r="L87" s="196"/>
      <c r="M87" s="196"/>
      <c r="N87" s="196"/>
      <c r="O87" s="159"/>
      <c r="P87" s="159"/>
    </row>
    <row r="88" spans="1:16">
      <c r="A88" s="201" t="s">
        <v>744</v>
      </c>
      <c r="B88" s="200" t="s">
        <v>745</v>
      </c>
      <c r="C88" t="s">
        <v>2</v>
      </c>
      <c r="D88" t="s">
        <v>188</v>
      </c>
      <c r="E88" s="203">
        <v>-45696000</v>
      </c>
      <c r="F88" s="204">
        <f>SUMIF('JE - LTD '!A:A,'TB - Ltd'!A88,'JE - LTD '!D:D)</f>
        <v>0</v>
      </c>
      <c r="G88" s="204">
        <f t="shared" si="8"/>
        <v>-45696000</v>
      </c>
      <c r="H88" s="204">
        <v>-14000000</v>
      </c>
      <c r="I88" s="204">
        <f>SUMIF('JE - LTD '!A:A,'TB - Ltd'!A88,'JE - LTD '!C:C)</f>
        <v>0</v>
      </c>
      <c r="J88" s="204">
        <f t="shared" si="9"/>
        <v>-14000000</v>
      </c>
      <c r="K88" s="147">
        <f t="shared" si="10"/>
        <v>3.2639999999999998</v>
      </c>
      <c r="L88" s="196"/>
      <c r="M88" s="196"/>
      <c r="N88" s="196"/>
      <c r="O88" s="159"/>
      <c r="P88" s="159"/>
    </row>
    <row r="89" spans="1:16">
      <c r="A89" s="201" t="s">
        <v>746</v>
      </c>
      <c r="B89" s="200" t="s">
        <v>747</v>
      </c>
      <c r="C89" t="s">
        <v>2</v>
      </c>
      <c r="D89" t="s">
        <v>188</v>
      </c>
      <c r="E89" s="203">
        <v>-26112000</v>
      </c>
      <c r="F89" s="204">
        <f>SUMIF('JE - LTD '!A:A,'TB - Ltd'!A89,'JE - LTD '!D:D)</f>
        <v>0</v>
      </c>
      <c r="G89" s="204">
        <f t="shared" si="8"/>
        <v>-26112000</v>
      </c>
      <c r="H89" s="204">
        <v>-8000000</v>
      </c>
      <c r="I89" s="204">
        <f>SUMIF('JE - LTD '!A:A,'TB - Ltd'!A89,'JE - LTD '!C:C)</f>
        <v>0</v>
      </c>
      <c r="J89" s="204">
        <f t="shared" si="9"/>
        <v>-8000000</v>
      </c>
      <c r="K89" s="147">
        <f t="shared" si="10"/>
        <v>3.2639999999999998</v>
      </c>
      <c r="L89" s="196"/>
      <c r="M89" s="196"/>
      <c r="N89" s="196"/>
      <c r="O89" s="159"/>
      <c r="P89" s="159"/>
    </row>
    <row r="90" spans="1:16">
      <c r="A90" s="201" t="s">
        <v>748</v>
      </c>
      <c r="B90" s="200" t="s">
        <v>749</v>
      </c>
      <c r="C90" t="s">
        <v>2</v>
      </c>
      <c r="D90" t="s">
        <v>188</v>
      </c>
      <c r="E90" s="203">
        <v>-3266000</v>
      </c>
      <c r="F90" s="204">
        <f>SUMIF('JE - LTD '!A:A,'TB - Ltd'!A90,'JE - LTD '!D:D)</f>
        <v>0</v>
      </c>
      <c r="G90" s="204">
        <f t="shared" si="8"/>
        <v>-3266000</v>
      </c>
      <c r="H90" s="204">
        <v>-1000000</v>
      </c>
      <c r="I90" s="204">
        <f>SUMIF('JE - LTD '!A:A,'TB - Ltd'!A90,'JE - LTD '!C:C)</f>
        <v>0</v>
      </c>
      <c r="J90" s="204">
        <f t="shared" si="9"/>
        <v>-1000000</v>
      </c>
      <c r="K90" s="147">
        <f t="shared" si="10"/>
        <v>3.266</v>
      </c>
      <c r="L90" s="196"/>
      <c r="M90" s="196"/>
      <c r="N90" s="196"/>
      <c r="O90" s="159"/>
      <c r="P90" s="159"/>
    </row>
    <row r="91" spans="1:16">
      <c r="A91" s="201" t="s">
        <v>750</v>
      </c>
      <c r="B91" s="200" t="s">
        <v>751</v>
      </c>
      <c r="C91" t="s">
        <v>2</v>
      </c>
      <c r="D91" t="s">
        <v>188</v>
      </c>
      <c r="E91" s="203">
        <v>-51705000</v>
      </c>
      <c r="F91" s="204">
        <f>SUMIF('JE - LTD '!A:A,'TB - Ltd'!A91,'JE - LTD '!D:D)</f>
        <v>0</v>
      </c>
      <c r="G91" s="204">
        <f t="shared" si="8"/>
        <v>-51705000</v>
      </c>
      <c r="H91" s="204">
        <v>-15000000</v>
      </c>
      <c r="I91" s="204">
        <f>SUMIF('JE - LTD '!A:A,'TB - Ltd'!A91,'JE - LTD '!C:C)</f>
        <v>0</v>
      </c>
      <c r="J91" s="204">
        <f t="shared" si="9"/>
        <v>-15000000</v>
      </c>
      <c r="K91" s="147">
        <f t="shared" si="10"/>
        <v>3.4470000000000001</v>
      </c>
    </row>
    <row r="92" spans="1:16">
      <c r="A92" s="201" t="s">
        <v>752</v>
      </c>
      <c r="B92" s="200" t="s">
        <v>753</v>
      </c>
      <c r="C92" t="s">
        <v>2</v>
      </c>
      <c r="D92" t="s">
        <v>188</v>
      </c>
      <c r="E92" s="203">
        <v>-44720000</v>
      </c>
      <c r="F92" s="204">
        <f>SUMIF('JE - LTD '!A:A,'TB - Ltd'!A92,'JE - LTD '!D:D)</f>
        <v>0</v>
      </c>
      <c r="G92" s="204">
        <f t="shared" si="8"/>
        <v>-44720000</v>
      </c>
      <c r="H92" s="204">
        <v>-13000000</v>
      </c>
      <c r="I92" s="204">
        <f>SUMIF('JE - LTD '!A:A,'TB - Ltd'!A92,'JE - LTD '!C:C)</f>
        <v>0</v>
      </c>
      <c r="J92" s="204">
        <f t="shared" si="9"/>
        <v>-13000000</v>
      </c>
      <c r="K92" s="147">
        <f t="shared" si="10"/>
        <v>3.44</v>
      </c>
    </row>
    <row r="93" spans="1:16">
      <c r="A93" s="201" t="s">
        <v>754</v>
      </c>
      <c r="B93" s="200" t="s">
        <v>755</v>
      </c>
      <c r="C93" t="s">
        <v>2</v>
      </c>
      <c r="D93" t="s">
        <v>188</v>
      </c>
      <c r="E93" s="203">
        <v>-20196000</v>
      </c>
      <c r="F93" s="204">
        <f>SUMIF('JE - LTD '!A:A,'TB - Ltd'!A93,'JE - LTD '!D:D)</f>
        <v>0</v>
      </c>
      <c r="G93" s="204">
        <f t="shared" si="8"/>
        <v>-20196000</v>
      </c>
      <c r="H93" s="204">
        <v>-6000000</v>
      </c>
      <c r="I93" s="204">
        <f>SUMIF('JE - LTD '!A:A,'TB - Ltd'!A93,'JE - LTD '!C:C)</f>
        <v>0</v>
      </c>
      <c r="J93" s="204">
        <f t="shared" si="9"/>
        <v>-6000000</v>
      </c>
      <c r="K93" s="147">
        <f t="shared" si="10"/>
        <v>3.3660000000000001</v>
      </c>
    </row>
    <row r="94" spans="1:16">
      <c r="A94" s="201" t="s">
        <v>756</v>
      </c>
      <c r="B94" s="200" t="s">
        <v>757</v>
      </c>
      <c r="C94" t="s">
        <v>2</v>
      </c>
      <c r="D94" t="s">
        <v>188</v>
      </c>
      <c r="E94" s="203">
        <v>-7670149</v>
      </c>
      <c r="F94" s="204">
        <f>SUMIF('JE - LTD '!A:A,'TB - Ltd'!A94,'JE - LTD '!D:D)</f>
        <v>0</v>
      </c>
      <c r="G94" s="204">
        <f t="shared" si="8"/>
        <v>-7670149</v>
      </c>
      <c r="H94" s="204">
        <v>-2249310.56</v>
      </c>
      <c r="I94" s="204">
        <f>SUMIF('JE - LTD '!A:A,'TB - Ltd'!A94,'JE - LTD '!C:C)</f>
        <v>0</v>
      </c>
      <c r="J94" s="204">
        <f t="shared" si="9"/>
        <v>-2249310.56</v>
      </c>
      <c r="K94" s="147">
        <f t="shared" si="10"/>
        <v>3.4099999957320253</v>
      </c>
    </row>
    <row r="95" spans="1:16">
      <c r="A95" s="201" t="s">
        <v>758</v>
      </c>
      <c r="B95" s="200" t="s">
        <v>759</v>
      </c>
      <c r="C95" t="s">
        <v>2</v>
      </c>
      <c r="D95" t="s">
        <v>188</v>
      </c>
      <c r="E95" s="203">
        <v>-3455000</v>
      </c>
      <c r="F95" s="204">
        <f>SUMIF('JE - LTD '!A:A,'TB - Ltd'!A95,'JE - LTD '!D:D)</f>
        <v>0</v>
      </c>
      <c r="G95" s="204">
        <f t="shared" si="8"/>
        <v>-3455000</v>
      </c>
      <c r="H95" s="204">
        <v>-1000000</v>
      </c>
      <c r="I95" s="204">
        <f>SUMIF('JE - LTD '!A:A,'TB - Ltd'!A95,'JE - LTD '!C:C)</f>
        <v>0</v>
      </c>
      <c r="J95" s="204">
        <f t="shared" si="9"/>
        <v>-1000000</v>
      </c>
      <c r="K95" s="147">
        <f t="shared" si="10"/>
        <v>3.4550000000000001</v>
      </c>
    </row>
    <row r="96" spans="1:16">
      <c r="A96" s="201" t="s">
        <v>760</v>
      </c>
      <c r="B96" s="200" t="s">
        <v>761</v>
      </c>
      <c r="C96" t="s">
        <v>2</v>
      </c>
      <c r="D96" t="s">
        <v>188</v>
      </c>
      <c r="E96" s="203">
        <v>-16535000</v>
      </c>
      <c r="F96" s="204">
        <f>SUMIF('JE - LTD '!A:A,'TB - Ltd'!A96,'JE - LTD '!D:D)</f>
        <v>0</v>
      </c>
      <c r="G96" s="204">
        <f t="shared" si="8"/>
        <v>-16535000</v>
      </c>
      <c r="H96" s="204">
        <v>-5000000</v>
      </c>
      <c r="I96" s="204">
        <f>SUMIF('JE - LTD '!A:A,'TB - Ltd'!A96,'JE - LTD '!C:C)</f>
        <v>0</v>
      </c>
      <c r="J96" s="204">
        <f t="shared" si="9"/>
        <v>-5000000</v>
      </c>
      <c r="K96" s="147">
        <f t="shared" si="10"/>
        <v>3.3069999999999999</v>
      </c>
    </row>
    <row r="97" spans="1:11">
      <c r="A97" s="201" t="s">
        <v>762</v>
      </c>
      <c r="B97" s="200" t="s">
        <v>763</v>
      </c>
      <c r="C97" t="s">
        <v>2</v>
      </c>
      <c r="D97" t="s">
        <v>188</v>
      </c>
      <c r="E97" s="203">
        <v>-1211275.6000000001</v>
      </c>
      <c r="F97" s="204">
        <f>SUMIF('JE - LTD '!A:A,'TB - Ltd'!A97,'JE - LTD '!D:D)</f>
        <v>0</v>
      </c>
      <c r="G97" s="204">
        <f t="shared" si="8"/>
        <v>-1211275.6000000001</v>
      </c>
      <c r="H97" s="204">
        <v>-352115</v>
      </c>
      <c r="I97" s="204">
        <f>SUMIF('JE - LTD '!A:A,'TB - Ltd'!A97,'JE - LTD '!C:C)</f>
        <v>0</v>
      </c>
      <c r="J97" s="204">
        <f t="shared" si="9"/>
        <v>-352115</v>
      </c>
      <c r="K97" s="147">
        <f t="shared" si="10"/>
        <v>3.4400000000000004</v>
      </c>
    </row>
    <row r="98" spans="1:11">
      <c r="A98" s="201" t="s">
        <v>764</v>
      </c>
      <c r="B98" s="200" t="s">
        <v>765</v>
      </c>
      <c r="C98" t="s">
        <v>2</v>
      </c>
      <c r="D98" t="s">
        <v>188</v>
      </c>
      <c r="E98" s="203">
        <v>-34470000</v>
      </c>
      <c r="F98" s="204">
        <f>SUMIF('JE - LTD '!A:A,'TB - Ltd'!A98,'JE - LTD '!D:D)</f>
        <v>0</v>
      </c>
      <c r="G98" s="204">
        <f t="shared" si="8"/>
        <v>-34470000</v>
      </c>
      <c r="H98" s="204">
        <v>-10000000</v>
      </c>
      <c r="I98" s="204">
        <f>SUMIF('JE - LTD '!A:A,'TB - Ltd'!A98,'JE - LTD '!C:C)</f>
        <v>0</v>
      </c>
      <c r="J98" s="204">
        <f t="shared" si="9"/>
        <v>-10000000</v>
      </c>
      <c r="K98" s="147">
        <f t="shared" si="10"/>
        <v>3.4470000000000001</v>
      </c>
    </row>
    <row r="99" spans="1:11">
      <c r="A99" s="201" t="s">
        <v>766</v>
      </c>
      <c r="B99" s="200" t="s">
        <v>767</v>
      </c>
      <c r="C99" t="s">
        <v>2</v>
      </c>
      <c r="D99" t="s">
        <v>188</v>
      </c>
      <c r="E99" s="203">
        <v>-34470000</v>
      </c>
      <c r="F99" s="204">
        <f>SUMIF('JE - LTD '!A:A,'TB - Ltd'!A99,'JE - LTD '!D:D)</f>
        <v>0</v>
      </c>
      <c r="G99" s="204">
        <f t="shared" si="8"/>
        <v>-34470000</v>
      </c>
      <c r="H99" s="204">
        <v>-10000000</v>
      </c>
      <c r="I99" s="204">
        <f>SUMIF('JE - LTD '!A:A,'TB - Ltd'!A99,'JE - LTD '!C:C)</f>
        <v>0</v>
      </c>
      <c r="J99" s="204">
        <f t="shared" si="9"/>
        <v>-10000000</v>
      </c>
      <c r="K99" s="147">
        <f t="shared" si="10"/>
        <v>3.4470000000000001</v>
      </c>
    </row>
    <row r="100" spans="1:11">
      <c r="A100" s="201" t="s">
        <v>768</v>
      </c>
      <c r="B100" s="200" t="s">
        <v>769</v>
      </c>
      <c r="C100" t="s">
        <v>2</v>
      </c>
      <c r="D100" t="s">
        <v>188</v>
      </c>
      <c r="E100" s="203">
        <v>-17200000</v>
      </c>
      <c r="F100" s="204">
        <f>SUMIF('JE - LTD '!A:A,'TB - Ltd'!A100,'JE - LTD '!D:D)</f>
        <v>0</v>
      </c>
      <c r="G100" s="204">
        <f t="shared" si="8"/>
        <v>-17200000</v>
      </c>
      <c r="H100" s="204">
        <v>-5000000</v>
      </c>
      <c r="I100" s="204">
        <f>SUMIF('JE - LTD '!A:A,'TB - Ltd'!A100,'JE - LTD '!C:C)</f>
        <v>0</v>
      </c>
      <c r="J100" s="204">
        <f t="shared" si="9"/>
        <v>-5000000</v>
      </c>
      <c r="K100" s="147">
        <f t="shared" si="10"/>
        <v>3.44</v>
      </c>
    </row>
    <row r="101" spans="1:11">
      <c r="A101" s="201" t="s">
        <v>770</v>
      </c>
      <c r="B101" s="200" t="s">
        <v>771</v>
      </c>
      <c r="C101" t="s">
        <v>2</v>
      </c>
      <c r="D101" t="s">
        <v>188</v>
      </c>
      <c r="E101" s="203">
        <v>-344000</v>
      </c>
      <c r="F101" s="204">
        <f>SUMIF('JE - LTD '!A:A,'TB - Ltd'!A101,'JE - LTD '!D:D)</f>
        <v>0</v>
      </c>
      <c r="G101" s="204">
        <f t="shared" si="8"/>
        <v>-344000</v>
      </c>
      <c r="H101" s="204">
        <v>-100000</v>
      </c>
      <c r="I101" s="204">
        <f>SUMIF('JE - LTD '!A:A,'TB - Ltd'!A101,'JE - LTD '!C:C)</f>
        <v>0</v>
      </c>
      <c r="J101" s="204">
        <f t="shared" si="9"/>
        <v>-100000</v>
      </c>
      <c r="K101" s="147">
        <f t="shared" si="10"/>
        <v>3.44</v>
      </c>
    </row>
    <row r="102" spans="1:11">
      <c r="A102" s="201" t="s">
        <v>772</v>
      </c>
      <c r="B102" s="200" t="s">
        <v>773</v>
      </c>
      <c r="C102" t="s">
        <v>2</v>
      </c>
      <c r="D102" t="s">
        <v>188</v>
      </c>
      <c r="E102" s="203">
        <v>-53035000</v>
      </c>
      <c r="F102" s="204">
        <f>SUMIF('JE - LTD '!A:A,'TB - Ltd'!A102,'JE - LTD '!D:D)</f>
        <v>0</v>
      </c>
      <c r="G102" s="204">
        <f t="shared" si="8"/>
        <v>-53035000</v>
      </c>
      <c r="H102" s="204">
        <v>-15000000</v>
      </c>
      <c r="I102" s="204">
        <f>SUMIF('JE - LTD '!A:A,'TB - Ltd'!A102,'JE - LTD '!C:C)</f>
        <v>0</v>
      </c>
      <c r="J102" s="204">
        <f t="shared" si="9"/>
        <v>-15000000</v>
      </c>
      <c r="K102" s="147">
        <f t="shared" si="10"/>
        <v>3.5356666666666667</v>
      </c>
    </row>
    <row r="103" spans="1:11">
      <c r="A103" s="201" t="s">
        <v>774</v>
      </c>
      <c r="B103" s="200" t="s">
        <v>775</v>
      </c>
      <c r="C103" t="s">
        <v>2</v>
      </c>
      <c r="D103" t="s">
        <v>188</v>
      </c>
      <c r="E103" s="203">
        <v>-18612000</v>
      </c>
      <c r="F103" s="204">
        <f>SUMIF('JE - LTD '!A:A,'TB - Ltd'!A103,'JE - LTD '!D:D)</f>
        <v>0</v>
      </c>
      <c r="G103" s="204">
        <f t="shared" si="8"/>
        <v>-18612000</v>
      </c>
      <c r="H103" s="204">
        <v>-6000000</v>
      </c>
      <c r="I103" s="204">
        <f>SUMIF('JE - LTD '!A:A,'TB - Ltd'!A103,'JE - LTD '!C:C)</f>
        <v>0</v>
      </c>
      <c r="J103" s="204">
        <f t="shared" si="9"/>
        <v>-6000000</v>
      </c>
      <c r="K103" s="147">
        <f t="shared" si="10"/>
        <v>3.1019999999999999</v>
      </c>
    </row>
    <row r="104" spans="1:11">
      <c r="A104" s="201" t="s">
        <v>776</v>
      </c>
      <c r="B104" s="200" t="s">
        <v>777</v>
      </c>
      <c r="C104" t="s">
        <v>2</v>
      </c>
      <c r="D104" t="s">
        <v>188</v>
      </c>
      <c r="E104" s="203">
        <v>-178000</v>
      </c>
      <c r="F104" s="204">
        <f>SUMIF('JE - LTD '!A:A,'TB - Ltd'!A104,'JE - LTD '!D:D)</f>
        <v>0</v>
      </c>
      <c r="G104" s="204">
        <f t="shared" si="8"/>
        <v>-178000</v>
      </c>
      <c r="H104" s="204">
        <v>-50000</v>
      </c>
      <c r="I104" s="204">
        <f>SUMIF('JE - LTD '!A:A,'TB - Ltd'!A104,'JE - LTD '!C:C)</f>
        <v>0</v>
      </c>
      <c r="J104" s="204">
        <f t="shared" si="9"/>
        <v>-50000</v>
      </c>
      <c r="K104" s="147">
        <f t="shared" si="10"/>
        <v>3.56</v>
      </c>
    </row>
    <row r="105" spans="1:11">
      <c r="A105" s="201" t="s">
        <v>778</v>
      </c>
      <c r="B105" s="200" t="s">
        <v>779</v>
      </c>
      <c r="C105" t="s">
        <v>2</v>
      </c>
      <c r="D105" t="s">
        <v>188</v>
      </c>
      <c r="E105" s="203">
        <v>-267000</v>
      </c>
      <c r="F105" s="204">
        <f>SUMIF('JE - LTD '!A:A,'TB - Ltd'!A105,'JE - LTD '!D:D)</f>
        <v>0</v>
      </c>
      <c r="G105" s="204">
        <f t="shared" si="8"/>
        <v>-267000</v>
      </c>
      <c r="H105" s="204">
        <v>-75000</v>
      </c>
      <c r="I105" s="204">
        <f>SUMIF('JE - LTD '!A:A,'TB - Ltd'!A105,'JE - LTD '!C:C)</f>
        <v>0</v>
      </c>
      <c r="J105" s="204">
        <f t="shared" si="9"/>
        <v>-75000</v>
      </c>
      <c r="K105" s="147">
        <f t="shared" si="10"/>
        <v>3.56</v>
      </c>
    </row>
    <row r="106" spans="1:11">
      <c r="A106" s="201" t="s">
        <v>780</v>
      </c>
      <c r="B106" s="200" t="s">
        <v>781</v>
      </c>
      <c r="C106" t="s">
        <v>2</v>
      </c>
      <c r="D106" t="s">
        <v>188</v>
      </c>
      <c r="E106" s="203">
        <v>-35600</v>
      </c>
      <c r="F106" s="204">
        <f>SUMIF('JE - LTD '!A:A,'TB - Ltd'!A106,'JE - LTD '!D:D)</f>
        <v>0</v>
      </c>
      <c r="G106" s="204">
        <f t="shared" si="8"/>
        <v>-35600</v>
      </c>
      <c r="H106" s="204">
        <v>-10000</v>
      </c>
      <c r="I106" s="204">
        <f>SUMIF('JE - LTD '!A:A,'TB - Ltd'!A106,'JE - LTD '!C:C)</f>
        <v>0</v>
      </c>
      <c r="J106" s="204">
        <f t="shared" si="9"/>
        <v>-10000</v>
      </c>
      <c r="K106" s="147">
        <f t="shared" si="10"/>
        <v>3.56</v>
      </c>
    </row>
    <row r="107" spans="1:11">
      <c r="A107" s="201" t="s">
        <v>782</v>
      </c>
      <c r="B107" s="200" t="s">
        <v>783</v>
      </c>
      <c r="C107" t="s">
        <v>2</v>
      </c>
      <c r="D107" t="s">
        <v>188</v>
      </c>
      <c r="E107" s="203">
        <v>-267675</v>
      </c>
      <c r="F107" s="204">
        <f>SUMIF('JE - LTD '!A:A,'TB - Ltd'!A107,'JE - LTD '!D:D)</f>
        <v>0</v>
      </c>
      <c r="G107" s="204">
        <f t="shared" si="8"/>
        <v>-267675</v>
      </c>
      <c r="H107" s="204">
        <v>-75000</v>
      </c>
      <c r="I107" s="204">
        <f>SUMIF('JE - LTD '!A:A,'TB - Ltd'!A107,'JE - LTD '!C:C)</f>
        <v>0</v>
      </c>
      <c r="J107" s="204">
        <f t="shared" si="9"/>
        <v>-75000</v>
      </c>
      <c r="K107" s="147">
        <f t="shared" si="10"/>
        <v>3.569</v>
      </c>
    </row>
    <row r="108" spans="1:11">
      <c r="A108" s="201" t="s">
        <v>784</v>
      </c>
      <c r="B108" s="200" t="s">
        <v>785</v>
      </c>
      <c r="C108" t="s">
        <v>2</v>
      </c>
      <c r="D108" t="s">
        <v>188</v>
      </c>
      <c r="E108" s="203">
        <v>-713800</v>
      </c>
      <c r="F108" s="204">
        <f>SUMIF('JE - LTD '!A:A,'TB - Ltd'!A108,'JE - LTD '!D:D)</f>
        <v>0</v>
      </c>
      <c r="G108" s="204">
        <f t="shared" si="8"/>
        <v>-713800</v>
      </c>
      <c r="H108" s="204">
        <v>-200000</v>
      </c>
      <c r="I108" s="204">
        <f>SUMIF('JE - LTD '!A:A,'TB - Ltd'!A108,'JE - LTD '!C:C)</f>
        <v>0</v>
      </c>
      <c r="J108" s="204">
        <f t="shared" si="9"/>
        <v>-200000</v>
      </c>
      <c r="K108" s="147">
        <f t="shared" si="10"/>
        <v>3.569</v>
      </c>
    </row>
    <row r="109" spans="1:11">
      <c r="A109" s="201" t="s">
        <v>786</v>
      </c>
      <c r="B109" s="200" t="s">
        <v>787</v>
      </c>
      <c r="C109" t="s">
        <v>2</v>
      </c>
      <c r="D109" t="s">
        <v>188</v>
      </c>
      <c r="E109" s="203">
        <v>-708600</v>
      </c>
      <c r="F109" s="204">
        <f>SUMIF('JE - LTD '!A:A,'TB - Ltd'!A109,'JE - LTD '!D:D)</f>
        <v>0</v>
      </c>
      <c r="G109" s="204">
        <f t="shared" si="8"/>
        <v>-708600</v>
      </c>
      <c r="H109" s="204">
        <v>-200000</v>
      </c>
      <c r="I109" s="204">
        <f>SUMIF('JE - LTD '!A:A,'TB - Ltd'!A109,'JE - LTD '!C:C)</f>
        <v>0</v>
      </c>
      <c r="J109" s="204">
        <f t="shared" si="9"/>
        <v>-200000</v>
      </c>
      <c r="K109" s="147">
        <f t="shared" si="10"/>
        <v>3.5430000000000001</v>
      </c>
    </row>
    <row r="110" spans="1:11">
      <c r="A110" s="201" t="s">
        <v>788</v>
      </c>
      <c r="B110" s="200" t="s">
        <v>789</v>
      </c>
      <c r="C110" t="s">
        <v>2</v>
      </c>
      <c r="D110" t="s">
        <v>188</v>
      </c>
      <c r="E110" s="203">
        <v>-34380.379999999997</v>
      </c>
      <c r="F110" s="204">
        <f>SUMIF('JE - LTD '!A:A,'TB - Ltd'!A110,'JE - LTD '!D:D)</f>
        <v>0</v>
      </c>
      <c r="G110" s="204">
        <f t="shared" si="8"/>
        <v>-34380.379999999997</v>
      </c>
      <c r="H110" s="204">
        <v>-10000.11</v>
      </c>
      <c r="I110" s="204">
        <f>SUMIF('JE - LTD '!A:A,'TB - Ltd'!A110,'JE - LTD '!C:C)</f>
        <v>0</v>
      </c>
      <c r="J110" s="204">
        <f t="shared" si="9"/>
        <v>-10000.11</v>
      </c>
      <c r="K110" s="147">
        <f t="shared" si="10"/>
        <v>3.4380001819979977</v>
      </c>
    </row>
    <row r="111" spans="1:11">
      <c r="A111" s="201" t="s">
        <v>790</v>
      </c>
      <c r="B111" s="200" t="s">
        <v>791</v>
      </c>
      <c r="C111" t="s">
        <v>2</v>
      </c>
      <c r="D111" t="s">
        <v>188</v>
      </c>
      <c r="E111" s="203">
        <v>-14157300</v>
      </c>
      <c r="F111" s="204">
        <f>SUMIF('JE - LTD '!A:A,'TB - Ltd'!A111,'JE - LTD '!D:D)</f>
        <v>0</v>
      </c>
      <c r="G111" s="204">
        <f t="shared" si="8"/>
        <v>-14157300</v>
      </c>
      <c r="H111" s="204">
        <v>-4100000</v>
      </c>
      <c r="I111" s="204">
        <f>SUMIF('JE - LTD '!A:A,'TB - Ltd'!A111,'JE - LTD '!C:C)</f>
        <v>0</v>
      </c>
      <c r="J111" s="204">
        <f t="shared" si="9"/>
        <v>-4100000</v>
      </c>
      <c r="K111" s="147">
        <f t="shared" si="10"/>
        <v>3.4529999999999998</v>
      </c>
    </row>
    <row r="112" spans="1:11">
      <c r="A112" s="201" t="s">
        <v>792</v>
      </c>
      <c r="B112" s="200" t="s">
        <v>793</v>
      </c>
      <c r="C112" t="s">
        <v>2</v>
      </c>
      <c r="D112" t="s">
        <v>188</v>
      </c>
      <c r="E112" s="203">
        <v>-171900</v>
      </c>
      <c r="F112" s="204">
        <f>SUMIF('JE - LTD '!A:A,'TB - Ltd'!A112,'JE - LTD '!D:D)</f>
        <v>0</v>
      </c>
      <c r="G112" s="204">
        <f t="shared" si="8"/>
        <v>-171900</v>
      </c>
      <c r="H112" s="204">
        <v>-50000</v>
      </c>
      <c r="I112" s="204">
        <f>SUMIF('JE - LTD '!A:A,'TB - Ltd'!A112,'JE - LTD '!C:C)</f>
        <v>0</v>
      </c>
      <c r="J112" s="204">
        <f t="shared" si="9"/>
        <v>-50000</v>
      </c>
      <c r="K112" s="147">
        <f t="shared" si="10"/>
        <v>3.4380000000000002</v>
      </c>
    </row>
    <row r="113" spans="1:11">
      <c r="A113" s="201" t="s">
        <v>794</v>
      </c>
      <c r="B113" s="200" t="s">
        <v>795</v>
      </c>
      <c r="C113" t="s">
        <v>2</v>
      </c>
      <c r="D113" t="s">
        <v>188</v>
      </c>
      <c r="E113" s="203">
        <v>-19409125</v>
      </c>
      <c r="F113" s="204">
        <f>SUMIF('JE - LTD '!A:A,'TB - Ltd'!A113,'JE - LTD '!D:D)</f>
        <v>0</v>
      </c>
      <c r="G113" s="204">
        <f t="shared" si="8"/>
        <v>-19409125</v>
      </c>
      <c r="H113" s="204">
        <v>-6000000</v>
      </c>
      <c r="I113" s="204">
        <f>SUMIF('JE - LTD '!A:A,'TB - Ltd'!A113,'JE - LTD '!C:C)</f>
        <v>0</v>
      </c>
      <c r="J113" s="204">
        <f t="shared" si="9"/>
        <v>-6000000</v>
      </c>
      <c r="K113" s="147">
        <f t="shared" si="10"/>
        <v>3.2348541666666666</v>
      </c>
    </row>
    <row r="114" spans="1:11">
      <c r="A114" s="201" t="s">
        <v>796</v>
      </c>
      <c r="B114" s="200" t="s">
        <v>797</v>
      </c>
      <c r="C114" t="s">
        <v>2</v>
      </c>
      <c r="D114" t="s">
        <v>188</v>
      </c>
      <c r="E114" s="203">
        <v>-9684000</v>
      </c>
      <c r="F114" s="204">
        <f>SUMIF('JE - LTD '!A:A,'TB - Ltd'!A114,'JE - LTD '!D:D)</f>
        <v>0</v>
      </c>
      <c r="G114" s="204">
        <f t="shared" si="8"/>
        <v>-9684000</v>
      </c>
      <c r="H114" s="204">
        <v>-3000000</v>
      </c>
      <c r="I114" s="204">
        <f>SUMIF('JE - LTD '!A:A,'TB - Ltd'!A114,'JE - LTD '!C:C)</f>
        <v>0</v>
      </c>
      <c r="J114" s="204">
        <f t="shared" si="9"/>
        <v>-3000000</v>
      </c>
      <c r="K114" s="147">
        <f t="shared" si="10"/>
        <v>3.2280000000000002</v>
      </c>
    </row>
    <row r="115" spans="1:11">
      <c r="A115" s="201" t="s">
        <v>798</v>
      </c>
      <c r="B115" s="200" t="s">
        <v>799</v>
      </c>
      <c r="C115" t="s">
        <v>2</v>
      </c>
      <c r="D115" t="s">
        <v>188</v>
      </c>
      <c r="E115" s="203">
        <v>-3722400</v>
      </c>
      <c r="F115" s="204">
        <f>SUMIF('JE - LTD '!A:A,'TB - Ltd'!A115,'JE - LTD '!D:D)</f>
        <v>0</v>
      </c>
      <c r="G115" s="204">
        <f t="shared" si="8"/>
        <v>-3722400</v>
      </c>
      <c r="H115" s="204">
        <v>-1200000</v>
      </c>
      <c r="I115" s="204">
        <f>SUMIF('JE - LTD '!A:A,'TB - Ltd'!A115,'JE - LTD '!C:C)</f>
        <v>0</v>
      </c>
      <c r="J115" s="204">
        <f t="shared" si="9"/>
        <v>-1200000</v>
      </c>
      <c r="K115" s="147">
        <f t="shared" si="10"/>
        <v>3.1019999999999999</v>
      </c>
    </row>
    <row r="116" spans="1:11">
      <c r="A116" s="201" t="s">
        <v>800</v>
      </c>
      <c r="B116" s="200" t="s">
        <v>801</v>
      </c>
      <c r="C116" t="s">
        <v>2</v>
      </c>
      <c r="D116" t="s">
        <v>188</v>
      </c>
      <c r="E116" s="203">
        <v>-79125</v>
      </c>
      <c r="F116" s="204">
        <f>SUMIF('JE - LTD '!A:A,'TB - Ltd'!A116,'JE - LTD '!D:D)</f>
        <v>0</v>
      </c>
      <c r="G116" s="204">
        <f t="shared" si="8"/>
        <v>-79125</v>
      </c>
      <c r="H116" s="204">
        <v>-25000</v>
      </c>
      <c r="I116" s="204">
        <f>SUMIF('JE - LTD '!A:A,'TB - Ltd'!A116,'JE - LTD '!C:C)</f>
        <v>0</v>
      </c>
      <c r="J116" s="204">
        <f t="shared" si="9"/>
        <v>-25000</v>
      </c>
      <c r="K116" s="147">
        <f t="shared" si="10"/>
        <v>3.165</v>
      </c>
    </row>
    <row r="117" spans="1:11">
      <c r="A117" s="201" t="s">
        <v>802</v>
      </c>
      <c r="B117" s="200" t="s">
        <v>803</v>
      </c>
      <c r="C117" t="s">
        <v>2</v>
      </c>
      <c r="D117" t="s">
        <v>188</v>
      </c>
      <c r="E117" s="203">
        <v>-788000</v>
      </c>
      <c r="F117" s="204">
        <f>SUMIF('JE - LTD '!A:A,'TB - Ltd'!A117,'JE - LTD '!D:D)</f>
        <v>0</v>
      </c>
      <c r="G117" s="204">
        <f t="shared" si="8"/>
        <v>-788000</v>
      </c>
      <c r="H117" s="204">
        <v>-250000</v>
      </c>
      <c r="I117" s="204">
        <f>SUMIF('JE - LTD '!A:A,'TB - Ltd'!A117,'JE - LTD '!C:C)</f>
        <v>0</v>
      </c>
      <c r="J117" s="204">
        <f t="shared" si="9"/>
        <v>-250000</v>
      </c>
      <c r="K117" s="147">
        <f t="shared" si="10"/>
        <v>3.1520000000000001</v>
      </c>
    </row>
    <row r="118" spans="1:11">
      <c r="A118" s="201" t="s">
        <v>804</v>
      </c>
      <c r="B118" s="200" t="s">
        <v>805</v>
      </c>
      <c r="C118" t="s">
        <v>2</v>
      </c>
      <c r="D118" t="s">
        <v>188</v>
      </c>
      <c r="E118" s="203">
        <v>-350000</v>
      </c>
      <c r="F118" s="204">
        <f>SUMIF('JE - LTD '!A:A,'TB - Ltd'!A118,'JE - LTD '!D:D)</f>
        <v>0</v>
      </c>
      <c r="G118" s="204">
        <f t="shared" si="8"/>
        <v>-350000</v>
      </c>
      <c r="H118" s="204">
        <v>-100000</v>
      </c>
      <c r="I118" s="204">
        <f>SUMIF('JE - LTD '!A:A,'TB - Ltd'!A118,'JE - LTD '!C:C)</f>
        <v>0</v>
      </c>
      <c r="J118" s="204">
        <f t="shared" si="9"/>
        <v>-100000</v>
      </c>
      <c r="K118" s="147">
        <f t="shared" si="10"/>
        <v>3.5</v>
      </c>
    </row>
    <row r="119" spans="1:11">
      <c r="A119" s="201" t="s">
        <v>806</v>
      </c>
      <c r="B119" s="200" t="s">
        <v>807</v>
      </c>
      <c r="C119" t="s">
        <v>2</v>
      </c>
      <c r="D119" t="s">
        <v>188</v>
      </c>
      <c r="E119" s="203">
        <v>-52500</v>
      </c>
      <c r="F119" s="204">
        <f>SUMIF('JE - LTD '!A:A,'TB - Ltd'!A119,'JE - LTD '!D:D)</f>
        <v>0</v>
      </c>
      <c r="G119" s="204">
        <f t="shared" si="8"/>
        <v>-52500</v>
      </c>
      <c r="H119" s="204">
        <v>-15000</v>
      </c>
      <c r="I119" s="204">
        <f>SUMIF('JE - LTD '!A:A,'TB - Ltd'!A119,'JE - LTD '!C:C)</f>
        <v>0</v>
      </c>
      <c r="J119" s="204">
        <f t="shared" si="9"/>
        <v>-15000</v>
      </c>
      <c r="K119" s="147">
        <f t="shared" si="10"/>
        <v>3.5</v>
      </c>
    </row>
    <row r="120" spans="1:11">
      <c r="A120" s="201" t="s">
        <v>808</v>
      </c>
      <c r="B120" s="200" t="s">
        <v>809</v>
      </c>
      <c r="C120" t="s">
        <v>2</v>
      </c>
      <c r="D120" t="s">
        <v>188</v>
      </c>
      <c r="E120" s="203">
        <v>-30947</v>
      </c>
      <c r="F120" s="204">
        <f>SUMIF('JE - LTD '!A:A,'TB - Ltd'!A120,'JE - LTD '!D:D)</f>
        <v>0</v>
      </c>
      <c r="G120" s="204">
        <f t="shared" si="8"/>
        <v>-30947</v>
      </c>
      <c r="H120" s="204">
        <v>-10000</v>
      </c>
      <c r="I120" s="204">
        <f>SUMIF('JE - LTD '!A:A,'TB - Ltd'!A120,'JE - LTD '!C:C)</f>
        <v>0</v>
      </c>
      <c r="J120" s="204">
        <f t="shared" si="9"/>
        <v>-10000</v>
      </c>
      <c r="K120" s="147">
        <f t="shared" si="10"/>
        <v>3.0947</v>
      </c>
    </row>
    <row r="121" spans="1:11">
      <c r="A121" s="201" t="s">
        <v>810</v>
      </c>
      <c r="B121" s="200" t="s">
        <v>811</v>
      </c>
      <c r="C121" t="s">
        <v>2</v>
      </c>
      <c r="D121" t="s">
        <v>188</v>
      </c>
      <c r="E121" s="203">
        <v>-1033201.24</v>
      </c>
      <c r="F121" s="204">
        <f>SUMIF('JE - LTD '!A:A,'TB - Ltd'!A121,'JE - LTD '!D:D)</f>
        <v>0</v>
      </c>
      <c r="G121" s="204">
        <f t="shared" si="8"/>
        <v>-1033201.24</v>
      </c>
      <c r="H121" s="204">
        <v>-300000.36</v>
      </c>
      <c r="I121" s="204">
        <f>SUMIF('JE - LTD '!A:A,'TB - Ltd'!A121,'JE - LTD '!C:C)</f>
        <v>0</v>
      </c>
      <c r="J121" s="204">
        <f t="shared" si="9"/>
        <v>-300000.36</v>
      </c>
      <c r="K121" s="147">
        <f t="shared" si="10"/>
        <v>3.4440000005333329</v>
      </c>
    </row>
    <row r="122" spans="1:11" hidden="1">
      <c r="A122" s="201" t="s">
        <v>812</v>
      </c>
      <c r="B122" s="200" t="s">
        <v>118</v>
      </c>
      <c r="C122" t="s">
        <v>145</v>
      </c>
      <c r="D122" t="s">
        <v>188</v>
      </c>
      <c r="E122" s="203">
        <v>253058.22</v>
      </c>
      <c r="F122" s="204">
        <f>SUMIF('JE - LTD '!A:A,'TB - Ltd'!A122,'JE - LTD '!D:D)</f>
        <v>0</v>
      </c>
      <c r="G122" s="204">
        <f t="shared" si="8"/>
        <v>253058.22</v>
      </c>
      <c r="H122" s="204">
        <v>73343.69</v>
      </c>
      <c r="I122" s="204">
        <f>SUMIF('JE - LTD '!A:A,'TB - Ltd'!A122,'JE - LTD '!C:C)</f>
        <v>0</v>
      </c>
      <c r="J122" s="204">
        <f t="shared" si="9"/>
        <v>73343.69</v>
      </c>
      <c r="K122" s="147">
        <f t="shared" si="10"/>
        <v>3.4503066316952418</v>
      </c>
    </row>
    <row r="123" spans="1:11" hidden="1">
      <c r="A123" s="201" t="s">
        <v>813</v>
      </c>
      <c r="B123" s="200" t="s">
        <v>119</v>
      </c>
      <c r="C123" t="s">
        <v>3</v>
      </c>
      <c r="D123" t="s">
        <v>188</v>
      </c>
      <c r="E123" s="203">
        <v>51132568.310000002</v>
      </c>
      <c r="F123" s="204">
        <f>SUMIF('JE - LTD '!A:A,'TB - Ltd'!A123,'JE - LTD '!D:D)</f>
        <v>0</v>
      </c>
      <c r="G123" s="204">
        <f t="shared" si="8"/>
        <v>51132568.310000002</v>
      </c>
      <c r="H123" s="204">
        <v>19986270.93</v>
      </c>
      <c r="I123" s="204">
        <f>SUMIF('JE - LTD '!A:A,'TB - Ltd'!A123,'JE - LTD '!C:C)</f>
        <v>0</v>
      </c>
      <c r="J123" s="204">
        <f t="shared" si="9"/>
        <v>19986270.93</v>
      </c>
      <c r="K123" s="147">
        <f t="shared" si="10"/>
        <v>2.5583846275819502</v>
      </c>
    </row>
    <row r="124" spans="1:11" hidden="1">
      <c r="A124" s="201" t="s">
        <v>814</v>
      </c>
      <c r="B124" s="200" t="s">
        <v>815</v>
      </c>
      <c r="C124" t="s">
        <v>135</v>
      </c>
      <c r="D124" t="s">
        <v>188</v>
      </c>
      <c r="E124" s="203">
        <v>97947</v>
      </c>
      <c r="F124" s="204">
        <f>SUMIF('JE - LTD '!A:A,'TB - Ltd'!A124,'JE - LTD '!D:D)</f>
        <v>0</v>
      </c>
      <c r="G124" s="204">
        <f t="shared" si="8"/>
        <v>97947</v>
      </c>
      <c r="H124" s="204">
        <v>27004.959999999999</v>
      </c>
      <c r="I124" s="204">
        <f>SUMIF('JE - LTD '!A:A,'TB - Ltd'!A124,'JE - LTD '!C:C)</f>
        <v>0</v>
      </c>
      <c r="J124" s="204">
        <f t="shared" si="9"/>
        <v>27004.959999999999</v>
      </c>
      <c r="K124" s="147">
        <f t="shared" si="10"/>
        <v>3.6270003732647633</v>
      </c>
    </row>
    <row r="125" spans="1:11">
      <c r="A125" s="201" t="s">
        <v>816</v>
      </c>
      <c r="B125" s="200" t="s">
        <v>817</v>
      </c>
      <c r="C125" t="s">
        <v>2</v>
      </c>
      <c r="D125" t="s">
        <v>188</v>
      </c>
      <c r="E125" s="203">
        <v>-61652.18</v>
      </c>
      <c r="F125" s="204">
        <f>SUMIF('JE - LTD '!A:A,'TB - Ltd'!A125,'JE - LTD '!D:D)</f>
        <v>0</v>
      </c>
      <c r="G125" s="204">
        <f t="shared" si="8"/>
        <v>-61652.18</v>
      </c>
      <c r="H125" s="204">
        <v>-18037.5</v>
      </c>
      <c r="I125" s="204">
        <f>SUMIF('JE - LTD '!A:A,'TB - Ltd'!A125,'JE - LTD '!C:C)</f>
        <v>0</v>
      </c>
      <c r="J125" s="204">
        <f t="shared" si="9"/>
        <v>-18037.5</v>
      </c>
      <c r="K125" s="147">
        <f t="shared" si="10"/>
        <v>3.4180002772002771</v>
      </c>
    </row>
    <row r="126" spans="1:11" hidden="1">
      <c r="A126" s="201" t="s">
        <v>818</v>
      </c>
      <c r="B126" s="200" t="s">
        <v>148</v>
      </c>
      <c r="C126" t="s">
        <v>442</v>
      </c>
      <c r="D126" t="s">
        <v>190</v>
      </c>
      <c r="E126" s="203">
        <v>-33769909.799999997</v>
      </c>
      <c r="F126" s="204">
        <f>SUMIF('JE - LTD '!A:A,'TB - Ltd'!A126,'JE - LTD '!D:D)</f>
        <v>0</v>
      </c>
      <c r="G126" s="204">
        <f t="shared" si="8"/>
        <v>-33769909.799999997</v>
      </c>
      <c r="H126" s="204">
        <v>-9083444.1899999995</v>
      </c>
      <c r="I126" s="204">
        <f>SUMIF('JE - LTD '!A:A,'TB - Ltd'!A126,'JE - LTD '!C:C)</f>
        <v>0</v>
      </c>
      <c r="J126" s="204">
        <f t="shared" si="9"/>
        <v>-9083444.1899999995</v>
      </c>
      <c r="K126" s="147">
        <f t="shared" si="10"/>
        <v>3.7177428620277566</v>
      </c>
    </row>
    <row r="127" spans="1:11" hidden="1">
      <c r="A127" s="201" t="s">
        <v>819</v>
      </c>
      <c r="B127" s="200" t="s">
        <v>149</v>
      </c>
      <c r="C127" t="s">
        <v>442</v>
      </c>
      <c r="D127" t="s">
        <v>190</v>
      </c>
      <c r="E127" s="203">
        <v>33769909.799999997</v>
      </c>
      <c r="F127" s="204">
        <f>SUMIF('JE - LTD '!A:A,'TB - Ltd'!A127,'JE - LTD '!D:D)</f>
        <v>0</v>
      </c>
      <c r="G127" s="204">
        <f t="shared" si="8"/>
        <v>33769909.799999997</v>
      </c>
      <c r="H127" s="204">
        <v>9083444.1899999995</v>
      </c>
      <c r="I127" s="204">
        <f>SUMIF('JE - LTD '!A:A,'TB - Ltd'!A127,'JE - LTD '!C:C)</f>
        <v>0</v>
      </c>
      <c r="J127" s="204">
        <f t="shared" si="9"/>
        <v>9083444.1899999995</v>
      </c>
      <c r="K127" s="147">
        <f t="shared" si="10"/>
        <v>3.7177428620277566</v>
      </c>
    </row>
    <row r="128" spans="1:11" hidden="1">
      <c r="A128" s="201" t="s">
        <v>820</v>
      </c>
      <c r="B128" s="200" t="s">
        <v>821</v>
      </c>
      <c r="C128" t="s">
        <v>442</v>
      </c>
      <c r="D128" t="s">
        <v>190</v>
      </c>
      <c r="E128" s="203">
        <v>-251761.77</v>
      </c>
      <c r="F128" s="204">
        <f>SUMIF('JE - LTD '!A:A,'TB - Ltd'!A128,'JE - LTD '!D:D)</f>
        <v>0</v>
      </c>
      <c r="G128" s="204">
        <f t="shared" si="8"/>
        <v>-251761.77</v>
      </c>
      <c r="H128" s="204">
        <v>-69905</v>
      </c>
      <c r="I128" s="204">
        <f>SUMIF('JE - LTD '!A:A,'TB - Ltd'!A128,'JE - LTD '!C:C)</f>
        <v>0</v>
      </c>
      <c r="J128" s="204">
        <f t="shared" si="9"/>
        <v>-69905</v>
      </c>
      <c r="K128" s="147">
        <f t="shared" si="10"/>
        <v>3.6014844431728772</v>
      </c>
    </row>
    <row r="129" spans="1:11" hidden="1">
      <c r="A129" s="201" t="s">
        <v>822</v>
      </c>
      <c r="B129" s="200" t="s">
        <v>823</v>
      </c>
      <c r="C129" t="s">
        <v>824</v>
      </c>
      <c r="D129" t="s">
        <v>190</v>
      </c>
      <c r="E129" s="203">
        <v>-1208732</v>
      </c>
      <c r="F129" s="204">
        <f>SUMIF('JE - LTD '!A:A,'TB - Ltd'!A129,'JE - LTD '!D:D)</f>
        <v>0</v>
      </c>
      <c r="G129" s="204">
        <f t="shared" si="8"/>
        <v>-1208732</v>
      </c>
      <c r="H129" s="204">
        <v>-340548.14</v>
      </c>
      <c r="I129" s="204">
        <f>SUMIF('JE - LTD '!A:A,'TB - Ltd'!A129,'JE - LTD '!C:C)</f>
        <v>0</v>
      </c>
      <c r="J129" s="204">
        <f t="shared" si="9"/>
        <v>-340548.14</v>
      </c>
      <c r="K129" s="147">
        <f t="shared" si="10"/>
        <v>3.5493719037784199</v>
      </c>
    </row>
    <row r="130" spans="1:11" hidden="1">
      <c r="A130" s="201" t="s">
        <v>825</v>
      </c>
      <c r="B130" s="200" t="s">
        <v>826</v>
      </c>
      <c r="C130" t="s">
        <v>442</v>
      </c>
      <c r="D130" t="s">
        <v>190</v>
      </c>
      <c r="E130" s="203">
        <v>-853534.96</v>
      </c>
      <c r="F130" s="204">
        <f>SUMIF('JE - LTD '!A:A,'TB - Ltd'!A130,'JE - LTD '!D:D)</f>
        <v>0</v>
      </c>
      <c r="G130" s="204">
        <f t="shared" si="8"/>
        <v>-853534.96</v>
      </c>
      <c r="H130" s="204">
        <v>-219118.12000000002</v>
      </c>
      <c r="I130" s="204">
        <f>SUMIF('JE - LTD '!A:A,'TB - Ltd'!A130,'JE - LTD '!C:C)</f>
        <v>0</v>
      </c>
      <c r="J130" s="204">
        <f t="shared" si="9"/>
        <v>-219118.12000000002</v>
      </c>
      <c r="K130" s="147">
        <f t="shared" si="10"/>
        <v>3.895318926613645</v>
      </c>
    </row>
    <row r="131" spans="1:11" hidden="1">
      <c r="A131" s="201" t="s">
        <v>827</v>
      </c>
      <c r="B131" s="200" t="s">
        <v>828</v>
      </c>
      <c r="C131" t="s">
        <v>442</v>
      </c>
      <c r="D131" t="s">
        <v>190</v>
      </c>
      <c r="E131" s="203">
        <v>334686.42</v>
      </c>
      <c r="F131" s="204">
        <f>SUMIF('JE - LTD '!A:A,'TB - Ltd'!A131,'JE - LTD '!D:D)</f>
        <v>0</v>
      </c>
      <c r="G131" s="204">
        <f t="shared" si="8"/>
        <v>334686.42</v>
      </c>
      <c r="H131" s="204">
        <v>84499</v>
      </c>
      <c r="I131" s="204">
        <f>SUMIF('JE - LTD '!A:A,'TB - Ltd'!A131,'JE - LTD '!C:C)</f>
        <v>0</v>
      </c>
      <c r="J131" s="204">
        <f t="shared" si="9"/>
        <v>84499</v>
      </c>
      <c r="K131" s="147">
        <f t="shared" si="10"/>
        <v>3.9608329092651982</v>
      </c>
    </row>
    <row r="132" spans="1:11" hidden="1">
      <c r="A132" s="201" t="s">
        <v>829</v>
      </c>
      <c r="B132" s="200" t="s">
        <v>830</v>
      </c>
      <c r="C132" t="s">
        <v>497</v>
      </c>
      <c r="D132" t="s">
        <v>190</v>
      </c>
      <c r="E132" s="203">
        <v>783.4</v>
      </c>
      <c r="F132" s="204">
        <f>SUMIF('JE - LTD '!A:A,'TB - Ltd'!A132,'JE - LTD '!D:D)</f>
        <v>0</v>
      </c>
      <c r="G132" s="204">
        <f t="shared" si="8"/>
        <v>783.4</v>
      </c>
      <c r="H132" s="204">
        <v>215.03</v>
      </c>
      <c r="I132" s="204">
        <f>SUMIF('JE - LTD '!A:A,'TB - Ltd'!A132,'JE - LTD '!C:C)</f>
        <v>0</v>
      </c>
      <c r="J132" s="204">
        <f t="shared" si="9"/>
        <v>215.03</v>
      </c>
      <c r="K132" s="147">
        <f t="shared" si="10"/>
        <v>3.6432125749895361</v>
      </c>
    </row>
    <row r="133" spans="1:11" hidden="1">
      <c r="A133" s="201" t="s">
        <v>831</v>
      </c>
      <c r="B133" s="200" t="s">
        <v>830</v>
      </c>
      <c r="C133" t="s">
        <v>507</v>
      </c>
      <c r="D133" t="s">
        <v>190</v>
      </c>
      <c r="E133" s="203">
        <v>71351.009999999995</v>
      </c>
      <c r="F133" s="204">
        <f>SUMIF('JE - LTD '!A:A,'TB - Ltd'!A133,'JE - LTD '!D:D)</f>
        <v>0</v>
      </c>
      <c r="G133" s="204">
        <f t="shared" si="8"/>
        <v>71351.009999999995</v>
      </c>
      <c r="H133" s="204">
        <v>18645.04</v>
      </c>
      <c r="I133" s="204">
        <f>SUMIF('JE - LTD '!A:A,'TB - Ltd'!A133,'JE - LTD '!C:C)</f>
        <v>0</v>
      </c>
      <c r="J133" s="204">
        <f t="shared" si="9"/>
        <v>18645.04</v>
      </c>
      <c r="K133" s="147">
        <f t="shared" si="10"/>
        <v>3.8268091674783209</v>
      </c>
    </row>
    <row r="134" spans="1:11" hidden="1">
      <c r="A134" s="201" t="s">
        <v>832</v>
      </c>
      <c r="B134" s="200" t="s">
        <v>833</v>
      </c>
      <c r="C134" t="s">
        <v>566</v>
      </c>
      <c r="D134" t="s">
        <v>190</v>
      </c>
      <c r="E134" s="203">
        <v>59565.5</v>
      </c>
      <c r="F134" s="204">
        <f>SUMIF('JE - LTD '!A:A,'TB - Ltd'!A134,'JE - LTD '!D:D)</f>
        <v>0</v>
      </c>
      <c r="G134" s="204">
        <f t="shared" si="8"/>
        <v>59565.5</v>
      </c>
      <c r="H134" s="204">
        <v>16230.02</v>
      </c>
      <c r="I134" s="204">
        <f>SUMIF('JE - LTD '!A:A,'TB - Ltd'!A134,'JE - LTD '!C:C)</f>
        <v>0</v>
      </c>
      <c r="J134" s="204">
        <f t="shared" si="9"/>
        <v>16230.02</v>
      </c>
      <c r="K134" s="147">
        <f t="shared" si="10"/>
        <v>3.6700817374223815</v>
      </c>
    </row>
    <row r="135" spans="1:11" hidden="1">
      <c r="A135" s="201" t="s">
        <v>834</v>
      </c>
      <c r="B135" s="200" t="s">
        <v>833</v>
      </c>
      <c r="C135" t="s">
        <v>835</v>
      </c>
      <c r="D135" t="s">
        <v>190</v>
      </c>
      <c r="E135" s="203">
        <v>163648.79999999999</v>
      </c>
      <c r="F135" s="204">
        <f>SUMIF('JE - LTD '!A:A,'TB - Ltd'!A135,'JE - LTD '!D:D)</f>
        <v>0</v>
      </c>
      <c r="G135" s="204">
        <f t="shared" si="8"/>
        <v>163648.79999999999</v>
      </c>
      <c r="H135" s="204">
        <v>42721.88</v>
      </c>
      <c r="I135" s="204">
        <f>SUMIF('JE - LTD '!A:A,'TB - Ltd'!A135,'JE - LTD '!C:C)</f>
        <v>0</v>
      </c>
      <c r="J135" s="204">
        <f t="shared" si="9"/>
        <v>42721.88</v>
      </c>
      <c r="K135" s="147">
        <f t="shared" si="10"/>
        <v>3.8305617636677036</v>
      </c>
    </row>
    <row r="136" spans="1:11" hidden="1">
      <c r="A136" s="201" t="s">
        <v>836</v>
      </c>
      <c r="B136" s="200" t="s">
        <v>837</v>
      </c>
      <c r="C136" t="s">
        <v>412</v>
      </c>
      <c r="D136" t="s">
        <v>190</v>
      </c>
      <c r="E136" s="203">
        <v>1902947.92</v>
      </c>
      <c r="F136" s="204">
        <f>SUMIF('JE - LTD '!A:A,'TB - Ltd'!A136,'JE - LTD '!D:D)</f>
        <v>335739.87999999989</v>
      </c>
      <c r="G136" s="204">
        <f t="shared" si="8"/>
        <v>2238687.7999999998</v>
      </c>
      <c r="H136" s="204">
        <v>514517.1</v>
      </c>
      <c r="I136" s="204">
        <f>SUMIF('JE - LTD '!A:A,'TB - Ltd'!A136,'JE - LTD '!C:C)</f>
        <v>324825</v>
      </c>
      <c r="J136" s="204">
        <f t="shared" si="9"/>
        <v>839342.1</v>
      </c>
      <c r="K136" s="147">
        <f t="shared" si="10"/>
        <v>2.6671935078676499</v>
      </c>
    </row>
    <row r="137" spans="1:11" hidden="1">
      <c r="A137" s="201" t="s">
        <v>838</v>
      </c>
      <c r="B137" s="200" t="s">
        <v>839</v>
      </c>
      <c r="C137" t="s">
        <v>840</v>
      </c>
      <c r="D137" t="s">
        <v>190</v>
      </c>
      <c r="E137" s="203">
        <v>984405.76</v>
      </c>
      <c r="F137" s="204">
        <f>SUMIF('JE - LTD '!A:A,'TB - Ltd'!A137,'JE - LTD '!D:D)</f>
        <v>0</v>
      </c>
      <c r="G137" s="204">
        <f t="shared" si="8"/>
        <v>984405.76</v>
      </c>
      <c r="H137" s="204">
        <v>259875.20999999996</v>
      </c>
      <c r="I137" s="204">
        <f>SUMIF('JE - LTD '!A:A,'TB - Ltd'!A137,'JE - LTD '!C:C)</f>
        <v>0</v>
      </c>
      <c r="J137" s="204">
        <f t="shared" si="9"/>
        <v>259875.20999999996</v>
      </c>
      <c r="K137" s="147">
        <f t="shared" si="10"/>
        <v>3.7879940914718264</v>
      </c>
    </row>
    <row r="138" spans="1:11" hidden="1">
      <c r="A138" s="201" t="s">
        <v>841</v>
      </c>
      <c r="B138" s="200" t="s">
        <v>842</v>
      </c>
      <c r="C138" t="s">
        <v>843</v>
      </c>
      <c r="D138" t="s">
        <v>190</v>
      </c>
      <c r="E138" s="203">
        <v>560627.71</v>
      </c>
      <c r="F138" s="204">
        <f>SUMIF('JE - LTD '!A:A,'TB - Ltd'!A138,'JE - LTD '!D:D)</f>
        <v>0</v>
      </c>
      <c r="G138" s="204">
        <f t="shared" si="8"/>
        <v>560627.71</v>
      </c>
      <c r="H138" s="204">
        <v>148951.75</v>
      </c>
      <c r="I138" s="204">
        <f>SUMIF('JE - LTD '!A:A,'TB - Ltd'!A138,'JE - LTD '!C:C)</f>
        <v>0</v>
      </c>
      <c r="J138" s="204">
        <f t="shared" si="9"/>
        <v>148951.75</v>
      </c>
      <c r="K138" s="147">
        <f t="shared" si="10"/>
        <v>3.7638209017349578</v>
      </c>
    </row>
    <row r="139" spans="1:11" hidden="1">
      <c r="A139" s="201" t="s">
        <v>844</v>
      </c>
      <c r="B139" s="200" t="s">
        <v>842</v>
      </c>
      <c r="C139" t="s">
        <v>454</v>
      </c>
      <c r="D139" t="s">
        <v>190</v>
      </c>
      <c r="E139" s="203">
        <v>89175.23</v>
      </c>
      <c r="F139" s="204">
        <f>SUMIF('JE - LTD '!A:A,'TB - Ltd'!A139,'JE - LTD '!D:D)</f>
        <v>0</v>
      </c>
      <c r="G139" s="204">
        <f t="shared" si="8"/>
        <v>89175.23</v>
      </c>
      <c r="H139" s="204">
        <v>25302.47</v>
      </c>
      <c r="I139" s="204">
        <f>SUMIF('JE - LTD '!A:A,'TB - Ltd'!A139,'JE - LTD '!C:C)</f>
        <v>0</v>
      </c>
      <c r="J139" s="204">
        <f t="shared" si="9"/>
        <v>25302.47</v>
      </c>
      <c r="K139" s="147">
        <f t="shared" si="10"/>
        <v>3.5243685695507194</v>
      </c>
    </row>
    <row r="140" spans="1:11" hidden="1">
      <c r="A140" s="201" t="s">
        <v>845</v>
      </c>
      <c r="B140" s="200" t="s">
        <v>846</v>
      </c>
      <c r="C140" t="s">
        <v>513</v>
      </c>
      <c r="D140" t="s">
        <v>190</v>
      </c>
      <c r="E140" s="203">
        <v>954393.43</v>
      </c>
      <c r="F140" s="204">
        <f>SUMIF('JE - LTD '!A:A,'TB - Ltd'!A140,'JE - LTD '!D:D)</f>
        <v>0</v>
      </c>
      <c r="G140" s="204">
        <f t="shared" si="8"/>
        <v>954393.43</v>
      </c>
      <c r="H140" s="204">
        <v>249080.12</v>
      </c>
      <c r="I140" s="204">
        <f>SUMIF('JE - LTD '!A:A,'TB - Ltd'!A140,'JE - LTD '!C:C)</f>
        <v>0</v>
      </c>
      <c r="J140" s="204">
        <f t="shared" si="9"/>
        <v>249080.12</v>
      </c>
      <c r="K140" s="147">
        <f t="shared" si="10"/>
        <v>3.8316724353593536</v>
      </c>
    </row>
    <row r="141" spans="1:11" hidden="1">
      <c r="A141" s="201" t="s">
        <v>847</v>
      </c>
      <c r="B141" s="200" t="s">
        <v>848</v>
      </c>
      <c r="C141" t="s">
        <v>849</v>
      </c>
      <c r="D141" t="s">
        <v>190</v>
      </c>
      <c r="E141" s="203">
        <v>4215.38</v>
      </c>
      <c r="F141" s="204">
        <f>SUMIF('JE - LTD '!A:A,'TB - Ltd'!A141,'JE - LTD '!D:D)</f>
        <v>0</v>
      </c>
      <c r="G141" s="204">
        <f t="shared" si="8"/>
        <v>4215.38</v>
      </c>
      <c r="H141" s="204">
        <v>1143.3399999999999</v>
      </c>
      <c r="I141" s="204">
        <f>SUMIF('JE - LTD '!A:A,'TB - Ltd'!A141,'JE - LTD '!C:C)</f>
        <v>0</v>
      </c>
      <c r="J141" s="204">
        <f t="shared" si="9"/>
        <v>1143.3399999999999</v>
      </c>
      <c r="K141" s="147">
        <f t="shared" si="10"/>
        <v>3.6868997848409051</v>
      </c>
    </row>
    <row r="142" spans="1:11" hidden="1">
      <c r="A142" s="201" t="s">
        <v>850</v>
      </c>
      <c r="B142" s="200" t="s">
        <v>851</v>
      </c>
      <c r="C142" t="s">
        <v>574</v>
      </c>
      <c r="D142" t="s">
        <v>190</v>
      </c>
      <c r="E142" s="203">
        <v>2259601.0500000003</v>
      </c>
      <c r="F142" s="204">
        <f>SUMIF('JE - LTD '!A:A,'TB - Ltd'!A142,'JE - LTD '!D:D)</f>
        <v>-597584.52</v>
      </c>
      <c r="G142" s="204">
        <f t="shared" si="8"/>
        <v>1662016.5300000003</v>
      </c>
      <c r="H142" s="204">
        <v>442474.49999999994</v>
      </c>
      <c r="I142" s="204">
        <f>SUMIF('JE - LTD '!A:A,'TB - Ltd'!A142,'JE - LTD '!C:C)</f>
        <v>0</v>
      </c>
      <c r="J142" s="204">
        <f t="shared" si="9"/>
        <v>442474.49999999994</v>
      </c>
      <c r="K142" s="147">
        <f t="shared" si="10"/>
        <v>3.7561860174993145</v>
      </c>
    </row>
    <row r="143" spans="1:11" hidden="1">
      <c r="A143" s="201" t="s">
        <v>852</v>
      </c>
      <c r="B143" s="200" t="s">
        <v>853</v>
      </c>
      <c r="C143" t="s">
        <v>435</v>
      </c>
      <c r="D143" t="s">
        <v>190</v>
      </c>
      <c r="E143" s="203">
        <v>155700.47</v>
      </c>
      <c r="F143" s="204">
        <f>SUMIF('JE - LTD '!A:A,'TB - Ltd'!A143,'JE - LTD '!D:D)</f>
        <v>0</v>
      </c>
      <c r="G143" s="204">
        <f t="shared" si="8"/>
        <v>155700.47</v>
      </c>
      <c r="H143" s="204">
        <v>36430.339999999997</v>
      </c>
      <c r="I143" s="204">
        <f>SUMIF('JE - LTD '!A:A,'TB - Ltd'!A143,'JE - LTD '!C:C)</f>
        <v>0</v>
      </c>
      <c r="J143" s="204">
        <f t="shared" si="9"/>
        <v>36430.339999999997</v>
      </c>
      <c r="K143" s="147">
        <f t="shared" si="10"/>
        <v>4.2739230542454454</v>
      </c>
    </row>
    <row r="144" spans="1:11" hidden="1">
      <c r="A144" s="201" t="s">
        <v>854</v>
      </c>
      <c r="B144" s="200" t="s">
        <v>855</v>
      </c>
      <c r="C144" t="s">
        <v>171</v>
      </c>
      <c r="D144" t="s">
        <v>190</v>
      </c>
      <c r="E144" s="203">
        <v>14957.22</v>
      </c>
      <c r="F144" s="204">
        <f>SUMIF('JE - LTD '!A:A,'TB - Ltd'!A144,'JE - LTD '!D:D)</f>
        <v>0</v>
      </c>
      <c r="G144" s="204">
        <f t="shared" si="8"/>
        <v>14957.22</v>
      </c>
      <c r="H144" s="204">
        <v>4081.66</v>
      </c>
      <c r="I144" s="204">
        <f>SUMIF('JE - LTD '!A:A,'TB - Ltd'!A144,'JE - LTD '!C:C)</f>
        <v>0</v>
      </c>
      <c r="J144" s="204">
        <f t="shared" si="9"/>
        <v>4081.66</v>
      </c>
      <c r="K144" s="147">
        <f t="shared" si="10"/>
        <v>3.6644943478878691</v>
      </c>
    </row>
    <row r="145" spans="1:11" hidden="1">
      <c r="A145" s="201" t="s">
        <v>856</v>
      </c>
      <c r="B145" s="200" t="s">
        <v>857</v>
      </c>
      <c r="C145" t="s">
        <v>858</v>
      </c>
      <c r="D145" t="s">
        <v>190</v>
      </c>
      <c r="E145" s="203">
        <v>132540.95000000001</v>
      </c>
      <c r="F145" s="204">
        <f>SUMIF('JE - LTD '!A:A,'TB - Ltd'!A145,'JE - LTD '!D:D)</f>
        <v>0</v>
      </c>
      <c r="G145" s="204">
        <f t="shared" si="8"/>
        <v>132540.95000000001</v>
      </c>
      <c r="H145" s="204">
        <v>36060.94</v>
      </c>
      <c r="I145" s="204">
        <f>SUMIF('JE - LTD '!A:A,'TB - Ltd'!A145,'JE - LTD '!C:C)</f>
        <v>0</v>
      </c>
      <c r="J145" s="204">
        <f t="shared" si="9"/>
        <v>36060.94</v>
      </c>
      <c r="K145" s="147">
        <f t="shared" si="10"/>
        <v>3.6754712994170426</v>
      </c>
    </row>
    <row r="146" spans="1:11" hidden="1">
      <c r="A146" s="201" t="s">
        <v>859</v>
      </c>
      <c r="B146" s="200" t="s">
        <v>860</v>
      </c>
      <c r="C146" t="s">
        <v>861</v>
      </c>
      <c r="D146" t="s">
        <v>190</v>
      </c>
      <c r="E146" s="203">
        <v>25550</v>
      </c>
      <c r="F146" s="204">
        <f>SUMIF('JE - LTD '!A:A,'TB - Ltd'!A146,'JE - LTD '!D:D)</f>
        <v>0</v>
      </c>
      <c r="G146" s="204">
        <f t="shared" si="8"/>
        <v>25550</v>
      </c>
      <c r="H146" s="204">
        <v>7020.1</v>
      </c>
      <c r="I146" s="204">
        <f>SUMIF('JE - LTD '!A:A,'TB - Ltd'!A146,'JE - LTD '!C:C)</f>
        <v>0</v>
      </c>
      <c r="J146" s="204">
        <f t="shared" si="9"/>
        <v>7020.1</v>
      </c>
      <c r="K146" s="147">
        <f t="shared" si="10"/>
        <v>3.6395492941695986</v>
      </c>
    </row>
    <row r="147" spans="1:11" hidden="1">
      <c r="A147" s="201" t="s">
        <v>862</v>
      </c>
      <c r="B147" s="200" t="s">
        <v>863</v>
      </c>
      <c r="C147" t="s">
        <v>535</v>
      </c>
      <c r="D147" t="s">
        <v>190</v>
      </c>
      <c r="E147" s="203">
        <v>25280191</v>
      </c>
      <c r="F147" s="204">
        <f>SUMIF('JE - LTD '!A:A,'TB - Ltd'!A147,'JE - LTD '!D:D)</f>
        <v>-2332.1610000000001</v>
      </c>
      <c r="G147" s="204">
        <f t="shared" ref="G147:G210" si="11">E147+F147</f>
        <v>25277858.839000002</v>
      </c>
      <c r="H147" s="204">
        <v>6808284</v>
      </c>
      <c r="I147" s="204">
        <f>SUMIF('JE - LTD '!A:A,'TB - Ltd'!A147,'JE - LTD '!C:C)</f>
        <v>0</v>
      </c>
      <c r="J147" s="204">
        <f t="shared" ref="J147:J210" si="12">H147+I147</f>
        <v>6808284</v>
      </c>
      <c r="K147" s="147">
        <f t="shared" ref="K147:K210" si="13">G147/J147</f>
        <v>3.7128091071112781</v>
      </c>
    </row>
    <row r="148" spans="1:11" hidden="1">
      <c r="A148" s="201" t="s">
        <v>864</v>
      </c>
      <c r="B148" s="200" t="s">
        <v>863</v>
      </c>
      <c r="C148" t="s">
        <v>191</v>
      </c>
      <c r="D148" t="s">
        <v>190</v>
      </c>
      <c r="E148" s="203">
        <v>6243056</v>
      </c>
      <c r="F148" s="204">
        <f>SUMIF('JE - LTD '!A:A,'TB - Ltd'!A148,'JE - LTD '!D:D)</f>
        <v>0</v>
      </c>
      <c r="G148" s="204">
        <f t="shared" si="11"/>
        <v>6243056</v>
      </c>
      <c r="H148" s="204">
        <v>1683453.25</v>
      </c>
      <c r="I148" s="204">
        <f>SUMIF('JE - LTD '!A:A,'TB - Ltd'!A148,'JE - LTD '!C:C)</f>
        <v>0</v>
      </c>
      <c r="J148" s="204">
        <f t="shared" si="12"/>
        <v>1683453.25</v>
      </c>
      <c r="K148" s="147">
        <f t="shared" si="13"/>
        <v>3.7084819551716093</v>
      </c>
    </row>
    <row r="149" spans="1:11" hidden="1">
      <c r="A149" s="201" t="s">
        <v>865</v>
      </c>
      <c r="B149" s="200" t="s">
        <v>863</v>
      </c>
      <c r="C149" t="s">
        <v>175</v>
      </c>
      <c r="D149" t="s">
        <v>190</v>
      </c>
      <c r="E149" s="203">
        <v>627751</v>
      </c>
      <c r="F149" s="204">
        <f>SUMIF('JE - LTD '!A:A,'TB - Ltd'!A149,'JE - LTD '!D:D)</f>
        <v>0</v>
      </c>
      <c r="G149" s="204">
        <f t="shared" si="11"/>
        <v>627751</v>
      </c>
      <c r="H149" s="204">
        <v>167760.5</v>
      </c>
      <c r="I149" s="204">
        <f>SUMIF('JE - LTD '!A:A,'TB - Ltd'!A149,'JE - LTD '!C:C)</f>
        <v>0</v>
      </c>
      <c r="J149" s="204">
        <f t="shared" si="12"/>
        <v>167760.5</v>
      </c>
      <c r="K149" s="147">
        <f t="shared" si="13"/>
        <v>3.7419475979148844</v>
      </c>
    </row>
    <row r="150" spans="1:11" hidden="1">
      <c r="A150" s="201" t="s">
        <v>866</v>
      </c>
      <c r="B150" s="200" t="s">
        <v>863</v>
      </c>
      <c r="C150" t="s">
        <v>170</v>
      </c>
      <c r="D150" t="s">
        <v>190</v>
      </c>
      <c r="E150" s="203">
        <v>648220</v>
      </c>
      <c r="F150" s="204">
        <f>SUMIF('JE - LTD '!A:A,'TB - Ltd'!A150,'JE - LTD '!D:D)</f>
        <v>0</v>
      </c>
      <c r="G150" s="204">
        <f t="shared" si="11"/>
        <v>648220</v>
      </c>
      <c r="H150" s="204">
        <v>175025.25</v>
      </c>
      <c r="I150" s="204">
        <f>SUMIF('JE - LTD '!A:A,'TB - Ltd'!A150,'JE - LTD '!C:C)</f>
        <v>0</v>
      </c>
      <c r="J150" s="204">
        <f t="shared" si="12"/>
        <v>175025.25</v>
      </c>
      <c r="K150" s="147">
        <f t="shared" si="13"/>
        <v>3.7035799120412625</v>
      </c>
    </row>
    <row r="151" spans="1:11" hidden="1">
      <c r="A151" s="201" t="s">
        <v>867</v>
      </c>
      <c r="B151" s="200" t="s">
        <v>863</v>
      </c>
      <c r="C151" t="s">
        <v>500</v>
      </c>
      <c r="D151" t="s">
        <v>190</v>
      </c>
      <c r="E151" s="203">
        <v>909470</v>
      </c>
      <c r="F151" s="204">
        <f>SUMIF('JE - LTD '!A:A,'TB - Ltd'!A151,'JE - LTD '!D:D)</f>
        <v>0</v>
      </c>
      <c r="G151" s="204">
        <f t="shared" si="11"/>
        <v>909470</v>
      </c>
      <c r="H151" s="204">
        <v>246843.66</v>
      </c>
      <c r="I151" s="204">
        <f>SUMIF('JE - LTD '!A:A,'TB - Ltd'!A151,'JE - LTD '!C:C)</f>
        <v>0</v>
      </c>
      <c r="J151" s="204">
        <f t="shared" si="12"/>
        <v>246843.66</v>
      </c>
      <c r="K151" s="147">
        <f t="shared" si="13"/>
        <v>3.6843968364429536</v>
      </c>
    </row>
    <row r="152" spans="1:11" hidden="1">
      <c r="A152" s="201" t="s">
        <v>868</v>
      </c>
      <c r="B152" s="200" t="s">
        <v>863</v>
      </c>
      <c r="C152" t="s">
        <v>447</v>
      </c>
      <c r="D152" t="s">
        <v>190</v>
      </c>
      <c r="E152" s="203">
        <v>1234386</v>
      </c>
      <c r="F152" s="204">
        <f>SUMIF('JE - LTD '!A:A,'TB - Ltd'!A152,'JE - LTD '!D:D)</f>
        <v>0</v>
      </c>
      <c r="G152" s="204">
        <f t="shared" si="11"/>
        <v>1234386</v>
      </c>
      <c r="H152" s="204">
        <v>332711.15999999997</v>
      </c>
      <c r="I152" s="204">
        <f>SUMIF('JE - LTD '!A:A,'TB - Ltd'!A152,'JE - LTD '!C:C)</f>
        <v>0</v>
      </c>
      <c r="J152" s="204">
        <f t="shared" si="12"/>
        <v>332711.15999999997</v>
      </c>
      <c r="K152" s="147">
        <f t="shared" si="13"/>
        <v>3.7100829440166661</v>
      </c>
    </row>
    <row r="153" spans="1:11" hidden="1">
      <c r="A153" s="201" t="s">
        <v>869</v>
      </c>
      <c r="B153" s="200" t="s">
        <v>870</v>
      </c>
      <c r="C153" t="s">
        <v>535</v>
      </c>
      <c r="D153" t="s">
        <v>190</v>
      </c>
      <c r="E153" s="203">
        <v>1627055</v>
      </c>
      <c r="F153" s="204">
        <f>SUMIF('JE - LTD '!A:A,'TB - Ltd'!A153,'JE - LTD '!D:D)</f>
        <v>0</v>
      </c>
      <c r="G153" s="204">
        <f t="shared" si="11"/>
        <v>1627055</v>
      </c>
      <c r="H153" s="204">
        <v>438111.01</v>
      </c>
      <c r="I153" s="204">
        <f>SUMIF('JE - LTD '!A:A,'TB - Ltd'!A153,'JE - LTD '!C:C)</f>
        <v>0</v>
      </c>
      <c r="J153" s="204">
        <f t="shared" si="12"/>
        <v>438111.01</v>
      </c>
      <c r="K153" s="147">
        <f t="shared" si="13"/>
        <v>3.713796190604751</v>
      </c>
    </row>
    <row r="154" spans="1:11" hidden="1">
      <c r="A154" s="201" t="s">
        <v>871</v>
      </c>
      <c r="B154" s="200" t="s">
        <v>870</v>
      </c>
      <c r="C154" t="s">
        <v>191</v>
      </c>
      <c r="D154" t="s">
        <v>190</v>
      </c>
      <c r="E154" s="203">
        <v>415169</v>
      </c>
      <c r="F154" s="204">
        <f>SUMIF('JE - LTD '!A:A,'TB - Ltd'!A154,'JE - LTD '!D:D)</f>
        <v>0</v>
      </c>
      <c r="G154" s="204">
        <f t="shared" si="11"/>
        <v>415169</v>
      </c>
      <c r="H154" s="204">
        <v>111961.41</v>
      </c>
      <c r="I154" s="204">
        <f>SUMIF('JE - LTD '!A:A,'TB - Ltd'!A154,'JE - LTD '!C:C)</f>
        <v>0</v>
      </c>
      <c r="J154" s="204">
        <f t="shared" si="12"/>
        <v>111961.41</v>
      </c>
      <c r="K154" s="147">
        <f t="shared" si="13"/>
        <v>3.7081437255925946</v>
      </c>
    </row>
    <row r="155" spans="1:11" hidden="1">
      <c r="A155" s="201" t="s">
        <v>872</v>
      </c>
      <c r="B155" s="200" t="s">
        <v>870</v>
      </c>
      <c r="C155" t="s">
        <v>175</v>
      </c>
      <c r="D155" t="s">
        <v>190</v>
      </c>
      <c r="E155" s="203">
        <v>41569</v>
      </c>
      <c r="F155" s="204">
        <f>SUMIF('JE - LTD '!A:A,'TB - Ltd'!A155,'JE - LTD '!D:D)</f>
        <v>0</v>
      </c>
      <c r="G155" s="204">
        <f t="shared" si="11"/>
        <v>41569</v>
      </c>
      <c r="H155" s="204">
        <v>11110.18</v>
      </c>
      <c r="I155" s="204">
        <f>SUMIF('JE - LTD '!A:A,'TB - Ltd'!A155,'JE - LTD '!C:C)</f>
        <v>0</v>
      </c>
      <c r="J155" s="204">
        <f t="shared" si="12"/>
        <v>11110.18</v>
      </c>
      <c r="K155" s="147">
        <f t="shared" si="13"/>
        <v>3.7415235396726243</v>
      </c>
    </row>
    <row r="156" spans="1:11" hidden="1">
      <c r="A156" s="201" t="s">
        <v>873</v>
      </c>
      <c r="B156" s="200" t="s">
        <v>870</v>
      </c>
      <c r="C156" t="s">
        <v>170</v>
      </c>
      <c r="D156" t="s">
        <v>190</v>
      </c>
      <c r="E156" s="203">
        <v>38724</v>
      </c>
      <c r="F156" s="204">
        <f>SUMIF('JE - LTD '!A:A,'TB - Ltd'!A156,'JE - LTD '!D:D)</f>
        <v>0</v>
      </c>
      <c r="G156" s="204">
        <f t="shared" si="11"/>
        <v>38724</v>
      </c>
      <c r="H156" s="204">
        <v>10456.780000000001</v>
      </c>
      <c r="I156" s="204">
        <f>SUMIF('JE - LTD '!A:A,'TB - Ltd'!A156,'JE - LTD '!C:C)</f>
        <v>0</v>
      </c>
      <c r="J156" s="204">
        <f t="shared" si="12"/>
        <v>10456.780000000001</v>
      </c>
      <c r="K156" s="147">
        <f t="shared" si="13"/>
        <v>3.7032432546156655</v>
      </c>
    </row>
    <row r="157" spans="1:11" hidden="1">
      <c r="A157" s="201" t="s">
        <v>874</v>
      </c>
      <c r="B157" s="200" t="s">
        <v>870</v>
      </c>
      <c r="C157" t="s">
        <v>500</v>
      </c>
      <c r="D157" t="s">
        <v>190</v>
      </c>
      <c r="E157" s="203">
        <v>59279</v>
      </c>
      <c r="F157" s="204">
        <f>SUMIF('JE - LTD '!A:A,'TB - Ltd'!A157,'JE - LTD '!D:D)</f>
        <v>0</v>
      </c>
      <c r="G157" s="204">
        <f t="shared" si="11"/>
        <v>59279</v>
      </c>
      <c r="H157" s="204">
        <v>16102.84</v>
      </c>
      <c r="I157" s="204">
        <f>SUMIF('JE - LTD '!A:A,'TB - Ltd'!A157,'JE - LTD '!C:C)</f>
        <v>0</v>
      </c>
      <c r="J157" s="204">
        <f t="shared" si="12"/>
        <v>16102.84</v>
      </c>
      <c r="K157" s="147">
        <f t="shared" si="13"/>
        <v>3.6812760978808705</v>
      </c>
    </row>
    <row r="158" spans="1:11" hidden="1">
      <c r="A158" s="201" t="s">
        <v>875</v>
      </c>
      <c r="B158" s="200" t="s">
        <v>870</v>
      </c>
      <c r="C158" t="s">
        <v>447</v>
      </c>
      <c r="D158" t="s">
        <v>190</v>
      </c>
      <c r="E158" s="203">
        <v>79188</v>
      </c>
      <c r="F158" s="204">
        <f>SUMIF('JE - LTD '!A:A,'TB - Ltd'!A158,'JE - LTD '!D:D)</f>
        <v>0</v>
      </c>
      <c r="G158" s="204">
        <f t="shared" si="11"/>
        <v>79188</v>
      </c>
      <c r="H158" s="204">
        <v>21346.27</v>
      </c>
      <c r="I158" s="204">
        <f>SUMIF('JE - LTD '!A:A,'TB - Ltd'!A158,'JE - LTD '!C:C)</f>
        <v>0</v>
      </c>
      <c r="J158" s="204">
        <f t="shared" si="12"/>
        <v>21346.27</v>
      </c>
      <c r="K158" s="147">
        <f t="shared" si="13"/>
        <v>3.7096879220585142</v>
      </c>
    </row>
    <row r="159" spans="1:11" hidden="1">
      <c r="A159" s="201" t="s">
        <v>876</v>
      </c>
      <c r="B159" s="200" t="s">
        <v>877</v>
      </c>
      <c r="C159" t="s">
        <v>535</v>
      </c>
      <c r="D159" t="s">
        <v>190</v>
      </c>
      <c r="E159" s="203">
        <v>1509604</v>
      </c>
      <c r="F159" s="204">
        <f>SUMIF('JE - LTD '!A:A,'TB - Ltd'!A159,'JE - LTD '!D:D)</f>
        <v>0</v>
      </c>
      <c r="G159" s="204">
        <f t="shared" si="11"/>
        <v>1509604</v>
      </c>
      <c r="H159" s="204">
        <v>406445.94</v>
      </c>
      <c r="I159" s="204">
        <f>SUMIF('JE - LTD '!A:A,'TB - Ltd'!A159,'JE - LTD '!C:C)</f>
        <v>0</v>
      </c>
      <c r="J159" s="204">
        <f t="shared" si="12"/>
        <v>406445.94</v>
      </c>
      <c r="K159" s="147">
        <f t="shared" si="13"/>
        <v>3.7141569183837833</v>
      </c>
    </row>
    <row r="160" spans="1:11" hidden="1">
      <c r="A160" s="201" t="s">
        <v>878</v>
      </c>
      <c r="B160" s="200" t="s">
        <v>877</v>
      </c>
      <c r="C160" t="s">
        <v>191</v>
      </c>
      <c r="D160" t="s">
        <v>190</v>
      </c>
      <c r="E160" s="203">
        <v>373672</v>
      </c>
      <c r="F160" s="204">
        <f>SUMIF('JE - LTD '!A:A,'TB - Ltd'!A160,'JE - LTD '!D:D)</f>
        <v>0</v>
      </c>
      <c r="G160" s="204">
        <f t="shared" si="11"/>
        <v>373672</v>
      </c>
      <c r="H160" s="204">
        <v>100713.67</v>
      </c>
      <c r="I160" s="204">
        <f>SUMIF('JE - LTD '!A:A,'TB - Ltd'!A160,'JE - LTD '!C:C)</f>
        <v>0</v>
      </c>
      <c r="J160" s="204">
        <f t="shared" si="12"/>
        <v>100713.67</v>
      </c>
      <c r="K160" s="147">
        <f t="shared" si="13"/>
        <v>3.7102411221833145</v>
      </c>
    </row>
    <row r="161" spans="1:11" hidden="1">
      <c r="A161" s="201" t="s">
        <v>879</v>
      </c>
      <c r="B161" s="200" t="s">
        <v>877</v>
      </c>
      <c r="C161" t="s">
        <v>170</v>
      </c>
      <c r="D161" t="s">
        <v>190</v>
      </c>
      <c r="E161" s="203">
        <v>38749</v>
      </c>
      <c r="F161" s="204">
        <f>SUMIF('JE - LTD '!A:A,'TB - Ltd'!A161,'JE - LTD '!D:D)</f>
        <v>0</v>
      </c>
      <c r="G161" s="204">
        <f t="shared" si="11"/>
        <v>38749</v>
      </c>
      <c r="H161" s="204">
        <v>10464.290000000001</v>
      </c>
      <c r="I161" s="204">
        <f>SUMIF('JE - LTD '!A:A,'TB - Ltd'!A161,'JE - LTD '!C:C)</f>
        <v>0</v>
      </c>
      <c r="J161" s="204">
        <f t="shared" si="12"/>
        <v>10464.290000000001</v>
      </c>
      <c r="K161" s="147">
        <f t="shared" si="13"/>
        <v>3.7029745926383919</v>
      </c>
    </row>
    <row r="162" spans="1:11" hidden="1">
      <c r="A162" s="201" t="s">
        <v>880</v>
      </c>
      <c r="B162" s="200" t="s">
        <v>877</v>
      </c>
      <c r="C162" t="s">
        <v>500</v>
      </c>
      <c r="D162" t="s">
        <v>190</v>
      </c>
      <c r="E162" s="203">
        <v>40046</v>
      </c>
      <c r="F162" s="204">
        <f>SUMIF('JE - LTD '!A:A,'TB - Ltd'!A162,'JE - LTD '!D:D)</f>
        <v>0</v>
      </c>
      <c r="G162" s="204">
        <f t="shared" si="11"/>
        <v>40046</v>
      </c>
      <c r="H162" s="204">
        <v>10810.68</v>
      </c>
      <c r="I162" s="204">
        <f>SUMIF('JE - LTD '!A:A,'TB - Ltd'!A162,'JE - LTD '!C:C)</f>
        <v>0</v>
      </c>
      <c r="J162" s="204">
        <f t="shared" si="12"/>
        <v>10810.68</v>
      </c>
      <c r="K162" s="147">
        <f t="shared" si="13"/>
        <v>3.7042998220278465</v>
      </c>
    </row>
    <row r="163" spans="1:11" hidden="1">
      <c r="A163" s="201" t="s">
        <v>881</v>
      </c>
      <c r="B163" s="200" t="s">
        <v>877</v>
      </c>
      <c r="C163" t="s">
        <v>447</v>
      </c>
      <c r="D163" t="s">
        <v>190</v>
      </c>
      <c r="E163" s="203">
        <v>67200</v>
      </c>
      <c r="F163" s="204">
        <f>SUMIF('JE - LTD '!A:A,'TB - Ltd'!A163,'JE - LTD '!D:D)</f>
        <v>0</v>
      </c>
      <c r="G163" s="204">
        <f t="shared" si="11"/>
        <v>67200</v>
      </c>
      <c r="H163" s="204">
        <v>18083.14</v>
      </c>
      <c r="I163" s="204">
        <f>SUMIF('JE - LTD '!A:A,'TB - Ltd'!A163,'JE - LTD '!C:C)</f>
        <v>0</v>
      </c>
      <c r="J163" s="204">
        <f t="shared" si="12"/>
        <v>18083.14</v>
      </c>
      <c r="K163" s="147">
        <f t="shared" si="13"/>
        <v>3.7161687627259425</v>
      </c>
    </row>
    <row r="164" spans="1:11" hidden="1">
      <c r="A164" s="201" t="s">
        <v>882</v>
      </c>
      <c r="B164" s="200" t="s">
        <v>883</v>
      </c>
      <c r="C164" t="s">
        <v>535</v>
      </c>
      <c r="D164" t="s">
        <v>190</v>
      </c>
      <c r="E164" s="203">
        <v>1983284</v>
      </c>
      <c r="F164" s="204">
        <f>SUMIF('JE - LTD '!A:A,'TB - Ltd'!A164,'JE - LTD '!D:D)</f>
        <v>0</v>
      </c>
      <c r="G164" s="204">
        <f t="shared" si="11"/>
        <v>1983284</v>
      </c>
      <c r="H164" s="204">
        <v>534036.30000000005</v>
      </c>
      <c r="I164" s="204">
        <f>SUMIF('JE - LTD '!A:A,'TB - Ltd'!A164,'JE - LTD '!C:C)</f>
        <v>0</v>
      </c>
      <c r="J164" s="204">
        <f t="shared" si="12"/>
        <v>534036.30000000005</v>
      </c>
      <c r="K164" s="147">
        <f t="shared" si="13"/>
        <v>3.7137625288767819</v>
      </c>
    </row>
    <row r="165" spans="1:11" hidden="1">
      <c r="A165" s="201" t="s">
        <v>884</v>
      </c>
      <c r="B165" s="200" t="s">
        <v>883</v>
      </c>
      <c r="C165" t="s">
        <v>191</v>
      </c>
      <c r="D165" t="s">
        <v>190</v>
      </c>
      <c r="E165" s="203">
        <v>488887</v>
      </c>
      <c r="F165" s="204">
        <f>SUMIF('JE - LTD '!A:A,'TB - Ltd'!A165,'JE - LTD '!D:D)</f>
        <v>0</v>
      </c>
      <c r="G165" s="204">
        <f t="shared" si="11"/>
        <v>488887</v>
      </c>
      <c r="H165" s="204">
        <v>131772.31</v>
      </c>
      <c r="I165" s="204">
        <f>SUMIF('JE - LTD '!A:A,'TB - Ltd'!A165,'JE - LTD '!C:C)</f>
        <v>0</v>
      </c>
      <c r="J165" s="204">
        <f t="shared" si="12"/>
        <v>131772.31</v>
      </c>
      <c r="K165" s="147">
        <f t="shared" si="13"/>
        <v>3.7100890164253779</v>
      </c>
    </row>
    <row r="166" spans="1:11" hidden="1">
      <c r="A166" s="201" t="s">
        <v>885</v>
      </c>
      <c r="B166" s="200" t="s">
        <v>883</v>
      </c>
      <c r="C166" t="s">
        <v>170</v>
      </c>
      <c r="D166" t="s">
        <v>190</v>
      </c>
      <c r="E166" s="203">
        <v>49647</v>
      </c>
      <c r="F166" s="204">
        <f>SUMIF('JE - LTD '!A:A,'TB - Ltd'!A166,'JE - LTD '!D:D)</f>
        <v>0</v>
      </c>
      <c r="G166" s="204">
        <f t="shared" si="11"/>
        <v>49647</v>
      </c>
      <c r="H166" s="204">
        <v>13407.33</v>
      </c>
      <c r="I166" s="204">
        <f>SUMIF('JE - LTD '!A:A,'TB - Ltd'!A166,'JE - LTD '!C:C)</f>
        <v>0</v>
      </c>
      <c r="J166" s="204">
        <f t="shared" si="12"/>
        <v>13407.33</v>
      </c>
      <c r="K166" s="147">
        <f t="shared" si="13"/>
        <v>3.7029744177252293</v>
      </c>
    </row>
    <row r="167" spans="1:11" hidden="1">
      <c r="A167" s="201" t="s">
        <v>886</v>
      </c>
      <c r="B167" s="200" t="s">
        <v>883</v>
      </c>
      <c r="C167" t="s">
        <v>500</v>
      </c>
      <c r="D167" t="s">
        <v>190</v>
      </c>
      <c r="E167" s="203">
        <v>51288</v>
      </c>
      <c r="F167" s="204">
        <f>SUMIF('JE - LTD '!A:A,'TB - Ltd'!A167,'JE - LTD '!D:D)</f>
        <v>0</v>
      </c>
      <c r="G167" s="204">
        <f t="shared" si="11"/>
        <v>51288</v>
      </c>
      <c r="H167" s="204">
        <v>13845.53</v>
      </c>
      <c r="I167" s="204">
        <f>SUMIF('JE - LTD '!A:A,'TB - Ltd'!A167,'JE - LTD '!C:C)</f>
        <v>0</v>
      </c>
      <c r="J167" s="204">
        <f t="shared" si="12"/>
        <v>13845.53</v>
      </c>
      <c r="K167" s="147">
        <f t="shared" si="13"/>
        <v>3.7043002326382592</v>
      </c>
    </row>
    <row r="168" spans="1:11" hidden="1">
      <c r="A168" s="201" t="s">
        <v>887</v>
      </c>
      <c r="B168" s="200" t="s">
        <v>883</v>
      </c>
      <c r="C168" t="s">
        <v>447</v>
      </c>
      <c r="D168" t="s">
        <v>190</v>
      </c>
      <c r="E168" s="203">
        <v>86112</v>
      </c>
      <c r="F168" s="204">
        <f>SUMIF('JE - LTD '!A:A,'TB - Ltd'!A168,'JE - LTD '!D:D)</f>
        <v>0</v>
      </c>
      <c r="G168" s="204">
        <f t="shared" si="11"/>
        <v>86112</v>
      </c>
      <c r="H168" s="204">
        <v>23172.21</v>
      </c>
      <c r="I168" s="204">
        <f>SUMIF('JE - LTD '!A:A,'TB - Ltd'!A168,'JE - LTD '!C:C)</f>
        <v>0</v>
      </c>
      <c r="J168" s="204">
        <f t="shared" si="12"/>
        <v>23172.21</v>
      </c>
      <c r="K168" s="147">
        <f t="shared" si="13"/>
        <v>3.7161755395795222</v>
      </c>
    </row>
    <row r="169" spans="1:11" hidden="1">
      <c r="A169" s="201" t="s">
        <v>888</v>
      </c>
      <c r="B169" s="200" t="s">
        <v>889</v>
      </c>
      <c r="C169" t="s">
        <v>535</v>
      </c>
      <c r="D169" t="s">
        <v>190</v>
      </c>
      <c r="E169" s="203">
        <v>46555</v>
      </c>
      <c r="F169" s="204">
        <f>SUMIF('JE - LTD '!A:A,'TB - Ltd'!A169,'JE - LTD '!D:D)</f>
        <v>0</v>
      </c>
      <c r="G169" s="204">
        <f t="shared" si="11"/>
        <v>46555</v>
      </c>
      <c r="H169" s="204">
        <v>12572.24</v>
      </c>
      <c r="I169" s="204">
        <f>SUMIF('JE - LTD '!A:A,'TB - Ltd'!A169,'JE - LTD '!C:C)</f>
        <v>0</v>
      </c>
      <c r="J169" s="204">
        <f t="shared" si="12"/>
        <v>12572.24</v>
      </c>
      <c r="K169" s="147">
        <f t="shared" si="13"/>
        <v>3.7029996245696868</v>
      </c>
    </row>
    <row r="170" spans="1:11" hidden="1">
      <c r="A170" s="201" t="s">
        <v>890</v>
      </c>
      <c r="B170" s="200" t="s">
        <v>889</v>
      </c>
      <c r="C170" t="s">
        <v>191</v>
      </c>
      <c r="D170" t="s">
        <v>190</v>
      </c>
      <c r="E170" s="203">
        <v>7880</v>
      </c>
      <c r="F170" s="204">
        <f>SUMIF('JE - LTD '!A:A,'TB - Ltd'!A170,'JE - LTD '!D:D)</f>
        <v>0</v>
      </c>
      <c r="G170" s="204">
        <f t="shared" si="11"/>
        <v>7880</v>
      </c>
      <c r="H170" s="204">
        <v>2128.08</v>
      </c>
      <c r="I170" s="204">
        <f>SUMIF('JE - LTD '!A:A,'TB - Ltd'!A170,'JE - LTD '!C:C)</f>
        <v>0</v>
      </c>
      <c r="J170" s="204">
        <f t="shared" si="12"/>
        <v>2128.08</v>
      </c>
      <c r="K170" s="147">
        <f t="shared" si="13"/>
        <v>3.7028683132213076</v>
      </c>
    </row>
    <row r="171" spans="1:11" hidden="1">
      <c r="A171" s="201" t="s">
        <v>891</v>
      </c>
      <c r="B171" s="200" t="s">
        <v>892</v>
      </c>
      <c r="C171" t="s">
        <v>535</v>
      </c>
      <c r="D171" t="s">
        <v>190</v>
      </c>
      <c r="E171" s="203">
        <v>647374</v>
      </c>
      <c r="F171" s="204">
        <f>SUMIF('JE - LTD '!A:A,'TB - Ltd'!A171,'JE - LTD '!D:D)</f>
        <v>0</v>
      </c>
      <c r="G171" s="204">
        <f t="shared" si="11"/>
        <v>647374</v>
      </c>
      <c r="H171" s="204">
        <v>174372.6</v>
      </c>
      <c r="I171" s="204">
        <f>SUMIF('JE - LTD '!A:A,'TB - Ltd'!A171,'JE - LTD '!C:C)</f>
        <v>0</v>
      </c>
      <c r="J171" s="204">
        <f t="shared" si="12"/>
        <v>174372.6</v>
      </c>
      <c r="K171" s="147">
        <f t="shared" si="13"/>
        <v>3.712590166115548</v>
      </c>
    </row>
    <row r="172" spans="1:11" hidden="1">
      <c r="A172" s="201" t="s">
        <v>893</v>
      </c>
      <c r="B172" s="200" t="s">
        <v>892</v>
      </c>
      <c r="C172" t="s">
        <v>170</v>
      </c>
      <c r="D172" t="s">
        <v>190</v>
      </c>
      <c r="E172" s="203">
        <v>14136</v>
      </c>
      <c r="F172" s="204">
        <f>SUMIF('JE - LTD '!A:A,'TB - Ltd'!A172,'JE - LTD '!D:D)</f>
        <v>0</v>
      </c>
      <c r="G172" s="204">
        <f t="shared" si="11"/>
        <v>14136</v>
      </c>
      <c r="H172" s="204">
        <v>3817.19</v>
      </c>
      <c r="I172" s="204">
        <f>SUMIF('JE - LTD '!A:A,'TB - Ltd'!A172,'JE - LTD '!C:C)</f>
        <v>0</v>
      </c>
      <c r="J172" s="204">
        <f t="shared" si="12"/>
        <v>3817.19</v>
      </c>
      <c r="K172" s="147">
        <f t="shared" si="13"/>
        <v>3.7032476769560856</v>
      </c>
    </row>
    <row r="173" spans="1:11" hidden="1">
      <c r="A173" s="201" t="s">
        <v>894</v>
      </c>
      <c r="B173" s="200" t="s">
        <v>892</v>
      </c>
      <c r="C173" t="s">
        <v>447</v>
      </c>
      <c r="D173" t="s">
        <v>190</v>
      </c>
      <c r="E173" s="203">
        <v>57482</v>
      </c>
      <c r="F173" s="204">
        <f>SUMIF('JE - LTD '!A:A,'TB - Ltd'!A173,'JE - LTD '!D:D)</f>
        <v>0</v>
      </c>
      <c r="G173" s="204">
        <f t="shared" si="11"/>
        <v>57482</v>
      </c>
      <c r="H173" s="204">
        <v>15476.47</v>
      </c>
      <c r="I173" s="204">
        <f>SUMIF('JE - LTD '!A:A,'TB - Ltd'!A173,'JE - LTD '!C:C)</f>
        <v>0</v>
      </c>
      <c r="J173" s="204">
        <f t="shared" si="12"/>
        <v>15476.47</v>
      </c>
      <c r="K173" s="147">
        <f t="shared" si="13"/>
        <v>3.7141544551179955</v>
      </c>
    </row>
    <row r="174" spans="1:11" hidden="1">
      <c r="A174" s="201" t="s">
        <v>895</v>
      </c>
      <c r="B174" s="200" t="s">
        <v>896</v>
      </c>
      <c r="C174" t="s">
        <v>535</v>
      </c>
      <c r="D174" t="s">
        <v>190</v>
      </c>
      <c r="E174" s="203">
        <v>686226.25</v>
      </c>
      <c r="F174" s="204">
        <f>SUMIF('JE - LTD '!A:A,'TB - Ltd'!A174,'JE - LTD '!D:D)</f>
        <v>0</v>
      </c>
      <c r="G174" s="204">
        <f t="shared" si="11"/>
        <v>686226.25</v>
      </c>
      <c r="H174" s="204">
        <v>210492.9</v>
      </c>
      <c r="I174" s="204">
        <f>SUMIF('JE - LTD '!A:A,'TB - Ltd'!A174,'JE - LTD '!C:C)</f>
        <v>0</v>
      </c>
      <c r="J174" s="204">
        <f t="shared" si="12"/>
        <v>210492.9</v>
      </c>
      <c r="K174" s="147">
        <f t="shared" si="13"/>
        <v>3.2600921456258147</v>
      </c>
    </row>
    <row r="175" spans="1:11" hidden="1">
      <c r="A175" s="201" t="s">
        <v>897</v>
      </c>
      <c r="B175" s="200" t="s">
        <v>896</v>
      </c>
      <c r="C175" t="s">
        <v>191</v>
      </c>
      <c r="D175" t="s">
        <v>190</v>
      </c>
      <c r="E175" s="203">
        <v>179310</v>
      </c>
      <c r="F175" s="204">
        <f>SUMIF('JE - LTD '!A:A,'TB - Ltd'!A175,'JE - LTD '!D:D)</f>
        <v>0</v>
      </c>
      <c r="G175" s="204">
        <f t="shared" si="11"/>
        <v>179310</v>
      </c>
      <c r="H175" s="204">
        <v>55001.55</v>
      </c>
      <c r="I175" s="204">
        <f>SUMIF('JE - LTD '!A:A,'TB - Ltd'!A175,'JE - LTD '!C:C)</f>
        <v>0</v>
      </c>
      <c r="J175" s="204">
        <f t="shared" si="12"/>
        <v>55001.55</v>
      </c>
      <c r="K175" s="147">
        <f t="shared" si="13"/>
        <v>3.2600899429197905</v>
      </c>
    </row>
    <row r="176" spans="1:11" hidden="1">
      <c r="A176" s="201" t="s">
        <v>898</v>
      </c>
      <c r="B176" s="200" t="s">
        <v>896</v>
      </c>
      <c r="C176" t="s">
        <v>175</v>
      </c>
      <c r="D176" t="s">
        <v>190</v>
      </c>
      <c r="E176" s="203">
        <v>17429.650000000001</v>
      </c>
      <c r="F176" s="204">
        <f>SUMIF('JE - LTD '!A:A,'TB - Ltd'!A176,'JE - LTD '!D:D)</f>
        <v>0</v>
      </c>
      <c r="G176" s="204">
        <f t="shared" si="11"/>
        <v>17429.650000000001</v>
      </c>
      <c r="H176" s="204">
        <v>5346.39</v>
      </c>
      <c r="I176" s="204">
        <f>SUMIF('JE - LTD '!A:A,'TB - Ltd'!A176,'JE - LTD '!C:C)</f>
        <v>0</v>
      </c>
      <c r="J176" s="204">
        <f t="shared" si="12"/>
        <v>5346.39</v>
      </c>
      <c r="K176" s="147">
        <f t="shared" si="13"/>
        <v>3.2600782958220407</v>
      </c>
    </row>
    <row r="177" spans="1:11" hidden="1">
      <c r="A177" s="201" t="s">
        <v>899</v>
      </c>
      <c r="B177" s="200" t="s">
        <v>896</v>
      </c>
      <c r="C177" t="s">
        <v>170</v>
      </c>
      <c r="D177" t="s">
        <v>190</v>
      </c>
      <c r="E177" s="203">
        <v>11620</v>
      </c>
      <c r="F177" s="204">
        <f>SUMIF('JE - LTD '!A:A,'TB - Ltd'!A177,'JE - LTD '!D:D)</f>
        <v>0</v>
      </c>
      <c r="G177" s="204">
        <f t="shared" si="11"/>
        <v>11620</v>
      </c>
      <c r="H177" s="204">
        <v>3564.34</v>
      </c>
      <c r="I177" s="204">
        <f>SUMIF('JE - LTD '!A:A,'TB - Ltd'!A177,'JE - LTD '!C:C)</f>
        <v>0</v>
      </c>
      <c r="J177" s="204">
        <f t="shared" si="12"/>
        <v>3564.34</v>
      </c>
      <c r="K177" s="147">
        <f t="shared" si="13"/>
        <v>3.2600705881032672</v>
      </c>
    </row>
    <row r="178" spans="1:11" hidden="1">
      <c r="A178" s="201" t="s">
        <v>900</v>
      </c>
      <c r="B178" s="200" t="s">
        <v>896</v>
      </c>
      <c r="C178" t="s">
        <v>500</v>
      </c>
      <c r="D178" t="s">
        <v>190</v>
      </c>
      <c r="E178" s="203">
        <v>18401.25</v>
      </c>
      <c r="F178" s="204">
        <f>SUMIF('JE - LTD '!A:A,'TB - Ltd'!A178,'JE - LTD '!D:D)</f>
        <v>0</v>
      </c>
      <c r="G178" s="204">
        <f t="shared" si="11"/>
        <v>18401.25</v>
      </c>
      <c r="H178" s="204">
        <v>5644.39</v>
      </c>
      <c r="I178" s="204">
        <f>SUMIF('JE - LTD '!A:A,'TB - Ltd'!A178,'JE - LTD '!C:C)</f>
        <v>0</v>
      </c>
      <c r="J178" s="204">
        <f t="shared" si="12"/>
        <v>5644.39</v>
      </c>
      <c r="K178" s="147">
        <f t="shared" si="13"/>
        <v>3.2600954221802532</v>
      </c>
    </row>
    <row r="179" spans="1:11" hidden="1">
      <c r="A179" s="201" t="s">
        <v>901</v>
      </c>
      <c r="B179" s="200" t="s">
        <v>896</v>
      </c>
      <c r="C179" t="s">
        <v>447</v>
      </c>
      <c r="D179" t="s">
        <v>190</v>
      </c>
      <c r="E179" s="203">
        <v>28562.5</v>
      </c>
      <c r="F179" s="204">
        <f>SUMIF('JE - LTD '!A:A,'TB - Ltd'!A179,'JE - LTD '!D:D)</f>
        <v>0</v>
      </c>
      <c r="G179" s="204">
        <f t="shared" si="11"/>
        <v>28562.5</v>
      </c>
      <c r="H179" s="204">
        <v>8761.25</v>
      </c>
      <c r="I179" s="204">
        <f>SUMIF('JE - LTD '!A:A,'TB - Ltd'!A179,'JE - LTD '!C:C)</f>
        <v>0</v>
      </c>
      <c r="J179" s="204">
        <f t="shared" si="12"/>
        <v>8761.25</v>
      </c>
      <c r="K179" s="147">
        <f t="shared" si="13"/>
        <v>3.260094164645456</v>
      </c>
    </row>
    <row r="180" spans="1:11" hidden="1">
      <c r="A180" s="201" t="s">
        <v>902</v>
      </c>
      <c r="B180" s="200" t="s">
        <v>903</v>
      </c>
      <c r="C180" t="s">
        <v>535</v>
      </c>
      <c r="D180" t="s">
        <v>190</v>
      </c>
      <c r="E180" s="203">
        <v>6489</v>
      </c>
      <c r="F180" s="204">
        <f>SUMIF('JE - LTD '!A:A,'TB - Ltd'!A180,'JE - LTD '!D:D)</f>
        <v>0</v>
      </c>
      <c r="G180" s="204">
        <f t="shared" si="11"/>
        <v>6489</v>
      </c>
      <c r="H180" s="204">
        <v>1761.78</v>
      </c>
      <c r="I180" s="204">
        <f>SUMIF('JE - LTD '!A:A,'TB - Ltd'!A180,'JE - LTD '!C:C)</f>
        <v>0</v>
      </c>
      <c r="J180" s="204">
        <f t="shared" si="12"/>
        <v>1761.78</v>
      </c>
      <c r="K180" s="147">
        <f t="shared" si="13"/>
        <v>3.6832067568027789</v>
      </c>
    </row>
    <row r="181" spans="1:11" hidden="1">
      <c r="A181" s="201" t="s">
        <v>904</v>
      </c>
      <c r="B181" s="200" t="s">
        <v>905</v>
      </c>
      <c r="C181" t="s">
        <v>535</v>
      </c>
      <c r="D181" t="s">
        <v>190</v>
      </c>
      <c r="E181" s="203">
        <v>314425</v>
      </c>
      <c r="F181" s="204">
        <f>SUMIF('JE - LTD '!A:A,'TB - Ltd'!A181,'JE - LTD '!D:D)</f>
        <v>0</v>
      </c>
      <c r="G181" s="204">
        <f t="shared" si="11"/>
        <v>314425</v>
      </c>
      <c r="H181" s="204">
        <v>84657.5</v>
      </c>
      <c r="I181" s="204">
        <f>SUMIF('JE - LTD '!A:A,'TB - Ltd'!A181,'JE - LTD '!C:C)</f>
        <v>0</v>
      </c>
      <c r="J181" s="204">
        <f t="shared" si="12"/>
        <v>84657.5</v>
      </c>
      <c r="K181" s="147">
        <f t="shared" si="13"/>
        <v>3.7140832176712046</v>
      </c>
    </row>
    <row r="182" spans="1:11" hidden="1">
      <c r="A182" s="201" t="s">
        <v>906</v>
      </c>
      <c r="B182" s="200" t="s">
        <v>905</v>
      </c>
      <c r="C182" t="s">
        <v>191</v>
      </c>
      <c r="D182" t="s">
        <v>190</v>
      </c>
      <c r="E182" s="203">
        <v>56982</v>
      </c>
      <c r="F182" s="204">
        <f>SUMIF('JE - LTD '!A:A,'TB - Ltd'!A182,'JE - LTD '!D:D)</f>
        <v>0</v>
      </c>
      <c r="G182" s="204">
        <f t="shared" si="11"/>
        <v>56982</v>
      </c>
      <c r="H182" s="204">
        <v>15311.33</v>
      </c>
      <c r="I182" s="204">
        <f>SUMIF('JE - LTD '!A:A,'TB - Ltd'!A182,'JE - LTD '!C:C)</f>
        <v>0</v>
      </c>
      <c r="J182" s="204">
        <f t="shared" si="12"/>
        <v>15311.33</v>
      </c>
      <c r="K182" s="147">
        <f t="shared" si="13"/>
        <v>3.7215578267857854</v>
      </c>
    </row>
    <row r="183" spans="1:11" hidden="1">
      <c r="A183" s="201" t="s">
        <v>907</v>
      </c>
      <c r="B183" s="200" t="s">
        <v>905</v>
      </c>
      <c r="C183" t="s">
        <v>170</v>
      </c>
      <c r="D183" t="s">
        <v>190</v>
      </c>
      <c r="E183" s="203">
        <v>12042</v>
      </c>
      <c r="F183" s="204">
        <f>SUMIF('JE - LTD '!A:A,'TB - Ltd'!A183,'JE - LTD '!D:D)</f>
        <v>0</v>
      </c>
      <c r="G183" s="204">
        <f t="shared" si="11"/>
        <v>12042</v>
      </c>
      <c r="H183" s="204">
        <v>3252.5</v>
      </c>
      <c r="I183" s="204">
        <f>SUMIF('JE - LTD '!A:A,'TB - Ltd'!A183,'JE - LTD '!C:C)</f>
        <v>0</v>
      </c>
      <c r="J183" s="204">
        <f t="shared" si="12"/>
        <v>3252.5</v>
      </c>
      <c r="K183" s="147">
        <f t="shared" si="13"/>
        <v>3.7023827824750191</v>
      </c>
    </row>
    <row r="184" spans="1:11" hidden="1">
      <c r="A184" s="201" t="s">
        <v>908</v>
      </c>
      <c r="B184" s="200" t="s">
        <v>909</v>
      </c>
      <c r="C184" t="s">
        <v>191</v>
      </c>
      <c r="D184" t="s">
        <v>190</v>
      </c>
      <c r="E184" s="203">
        <v>25363</v>
      </c>
      <c r="F184" s="204">
        <f>SUMIF('JE - LTD '!A:A,'TB - Ltd'!A184,'JE - LTD '!D:D)</f>
        <v>0</v>
      </c>
      <c r="G184" s="204">
        <f t="shared" si="11"/>
        <v>25363</v>
      </c>
      <c r="H184" s="204">
        <v>6851.28</v>
      </c>
      <c r="I184" s="204">
        <f>SUMIF('JE - LTD '!A:A,'TB - Ltd'!A184,'JE - LTD '!C:C)</f>
        <v>0</v>
      </c>
      <c r="J184" s="204">
        <f t="shared" si="12"/>
        <v>6851.28</v>
      </c>
      <c r="K184" s="147">
        <f t="shared" si="13"/>
        <v>3.7019359886035894</v>
      </c>
    </row>
    <row r="185" spans="1:11" hidden="1">
      <c r="A185" s="201" t="s">
        <v>910</v>
      </c>
      <c r="B185" s="200" t="s">
        <v>911</v>
      </c>
      <c r="C185" t="s">
        <v>535</v>
      </c>
      <c r="D185" t="s">
        <v>190</v>
      </c>
      <c r="E185" s="203">
        <v>43817</v>
      </c>
      <c r="F185" s="204">
        <f>SUMIF('JE - LTD '!A:A,'TB - Ltd'!A185,'JE - LTD '!D:D)</f>
        <v>0</v>
      </c>
      <c r="G185" s="204">
        <f t="shared" si="11"/>
        <v>43817</v>
      </c>
      <c r="H185" s="204">
        <v>11827.36</v>
      </c>
      <c r="I185" s="204">
        <f>SUMIF('JE - LTD '!A:A,'TB - Ltd'!A185,'JE - LTD '!C:C)</f>
        <v>0</v>
      </c>
      <c r="J185" s="204">
        <f t="shared" si="12"/>
        <v>11827.36</v>
      </c>
      <c r="K185" s="147">
        <f t="shared" si="13"/>
        <v>3.7047151688965245</v>
      </c>
    </row>
    <row r="186" spans="1:11" hidden="1">
      <c r="A186" s="201" t="s">
        <v>912</v>
      </c>
      <c r="B186" s="200" t="s">
        <v>911</v>
      </c>
      <c r="C186" t="s">
        <v>191</v>
      </c>
      <c r="D186" t="s">
        <v>190</v>
      </c>
      <c r="E186" s="203">
        <v>7880</v>
      </c>
      <c r="F186" s="204">
        <f>SUMIF('JE - LTD '!A:A,'TB - Ltd'!A186,'JE - LTD '!D:D)</f>
        <v>0</v>
      </c>
      <c r="G186" s="204">
        <f t="shared" si="11"/>
        <v>7880</v>
      </c>
      <c r="H186" s="204">
        <v>2128.08</v>
      </c>
      <c r="I186" s="204">
        <f>SUMIF('JE - LTD '!A:A,'TB - Ltd'!A186,'JE - LTD '!C:C)</f>
        <v>0</v>
      </c>
      <c r="J186" s="204">
        <f t="shared" si="12"/>
        <v>2128.08</v>
      </c>
      <c r="K186" s="147">
        <f t="shared" si="13"/>
        <v>3.7028683132213076</v>
      </c>
    </row>
    <row r="187" spans="1:11" hidden="1">
      <c r="A187" s="201" t="s">
        <v>913</v>
      </c>
      <c r="B187" s="200" t="s">
        <v>914</v>
      </c>
      <c r="C187" t="s">
        <v>535</v>
      </c>
      <c r="D187" t="s">
        <v>190</v>
      </c>
      <c r="E187" s="203">
        <v>267862</v>
      </c>
      <c r="F187" s="204">
        <f>SUMIF('JE - LTD '!A:A,'TB - Ltd'!A187,'JE - LTD '!D:D)</f>
        <v>0</v>
      </c>
      <c r="G187" s="204">
        <f t="shared" si="11"/>
        <v>267862</v>
      </c>
      <c r="H187" s="204">
        <v>72174.23</v>
      </c>
      <c r="I187" s="204">
        <f>SUMIF('JE - LTD '!A:A,'TB - Ltd'!A187,'JE - LTD '!C:C)</f>
        <v>0</v>
      </c>
      <c r="J187" s="204">
        <f t="shared" si="12"/>
        <v>72174.23</v>
      </c>
      <c r="K187" s="147">
        <f t="shared" si="13"/>
        <v>3.7113246653272229</v>
      </c>
    </row>
    <row r="188" spans="1:11" hidden="1">
      <c r="A188" s="201" t="s">
        <v>915</v>
      </c>
      <c r="B188" s="200" t="s">
        <v>914</v>
      </c>
      <c r="C188" t="s">
        <v>191</v>
      </c>
      <c r="D188" t="s">
        <v>190</v>
      </c>
      <c r="E188" s="203">
        <v>45263</v>
      </c>
      <c r="F188" s="204">
        <f>SUMIF('JE - LTD '!A:A,'TB - Ltd'!A188,'JE - LTD '!D:D)</f>
        <v>0</v>
      </c>
      <c r="G188" s="204">
        <f t="shared" si="11"/>
        <v>45263</v>
      </c>
      <c r="H188" s="204">
        <v>12158.03</v>
      </c>
      <c r="I188" s="204">
        <f>SUMIF('JE - LTD '!A:A,'TB - Ltd'!A188,'JE - LTD '!C:C)</f>
        <v>0</v>
      </c>
      <c r="J188" s="204">
        <f t="shared" si="12"/>
        <v>12158.03</v>
      </c>
      <c r="K188" s="147">
        <f t="shared" si="13"/>
        <v>3.7228893167725361</v>
      </c>
    </row>
    <row r="189" spans="1:11" hidden="1">
      <c r="A189" s="201" t="s">
        <v>916</v>
      </c>
      <c r="B189" s="200" t="s">
        <v>914</v>
      </c>
      <c r="C189" t="s">
        <v>170</v>
      </c>
      <c r="D189" t="s">
        <v>190</v>
      </c>
      <c r="E189" s="203">
        <v>10347</v>
      </c>
      <c r="F189" s="204">
        <f>SUMIF('JE - LTD '!A:A,'TB - Ltd'!A189,'JE - LTD '!D:D)</f>
        <v>0</v>
      </c>
      <c r="G189" s="204">
        <f t="shared" si="11"/>
        <v>10347</v>
      </c>
      <c r="H189" s="204">
        <v>2795.01</v>
      </c>
      <c r="I189" s="204">
        <f>SUMIF('JE - LTD '!A:A,'TB - Ltd'!A189,'JE - LTD '!C:C)</f>
        <v>0</v>
      </c>
      <c r="J189" s="204">
        <f t="shared" si="12"/>
        <v>2795.01</v>
      </c>
      <c r="K189" s="147">
        <f t="shared" si="13"/>
        <v>3.701954554724312</v>
      </c>
    </row>
    <row r="190" spans="1:11" hidden="1">
      <c r="A190" s="201" t="s">
        <v>917</v>
      </c>
      <c r="B190" s="200" t="s">
        <v>918</v>
      </c>
      <c r="C190" t="s">
        <v>535</v>
      </c>
      <c r="D190" t="s">
        <v>190</v>
      </c>
      <c r="E190" s="203">
        <v>-734352</v>
      </c>
      <c r="F190" s="204">
        <f>SUMIF('JE - LTD '!A:A,'TB - Ltd'!A190,'JE - LTD '!D:D)</f>
        <v>0</v>
      </c>
      <c r="G190" s="204">
        <f t="shared" si="11"/>
        <v>-734352</v>
      </c>
      <c r="H190" s="204">
        <v>-197778.54</v>
      </c>
      <c r="I190" s="204">
        <f>SUMIF('JE - LTD '!A:A,'TB - Ltd'!A190,'JE - LTD '!C:C)</f>
        <v>0</v>
      </c>
      <c r="J190" s="204">
        <f t="shared" si="12"/>
        <v>-197778.54</v>
      </c>
      <c r="K190" s="147">
        <f t="shared" si="13"/>
        <v>3.7130014206799178</v>
      </c>
    </row>
    <row r="191" spans="1:11" hidden="1">
      <c r="A191" s="201" t="s">
        <v>919</v>
      </c>
      <c r="B191" s="200" t="s">
        <v>918</v>
      </c>
      <c r="C191" t="s">
        <v>191</v>
      </c>
      <c r="D191" t="s">
        <v>190</v>
      </c>
      <c r="E191" s="203">
        <v>-137180</v>
      </c>
      <c r="F191" s="204">
        <f>SUMIF('JE - LTD '!A:A,'TB - Ltd'!A191,'JE - LTD '!D:D)</f>
        <v>0</v>
      </c>
      <c r="G191" s="204">
        <f t="shared" si="11"/>
        <v>-137180</v>
      </c>
      <c r="H191" s="204">
        <v>-36894.86</v>
      </c>
      <c r="I191" s="204">
        <f>SUMIF('JE - LTD '!A:A,'TB - Ltd'!A191,'JE - LTD '!C:C)</f>
        <v>0</v>
      </c>
      <c r="J191" s="204">
        <f t="shared" si="12"/>
        <v>-36894.86</v>
      </c>
      <c r="K191" s="147">
        <f t="shared" si="13"/>
        <v>3.7181330949622793</v>
      </c>
    </row>
    <row r="192" spans="1:11" hidden="1">
      <c r="A192" s="201" t="s">
        <v>920</v>
      </c>
      <c r="B192" s="200" t="s">
        <v>918</v>
      </c>
      <c r="C192" t="s">
        <v>170</v>
      </c>
      <c r="D192" t="s">
        <v>190</v>
      </c>
      <c r="E192" s="203">
        <v>-24447</v>
      </c>
      <c r="F192" s="204">
        <f>SUMIF('JE - LTD '!A:A,'TB - Ltd'!A192,'JE - LTD '!D:D)</f>
        <v>0</v>
      </c>
      <c r="G192" s="204">
        <f t="shared" si="11"/>
        <v>-24447</v>
      </c>
      <c r="H192" s="204">
        <v>-6599.93</v>
      </c>
      <c r="I192" s="204">
        <f>SUMIF('JE - LTD '!A:A,'TB - Ltd'!A192,'JE - LTD '!C:C)</f>
        <v>0</v>
      </c>
      <c r="J192" s="204">
        <f t="shared" si="12"/>
        <v>-6599.93</v>
      </c>
      <c r="K192" s="147">
        <f t="shared" si="13"/>
        <v>3.7041301953202534</v>
      </c>
    </row>
    <row r="193" spans="1:11" hidden="1">
      <c r="A193" s="201" t="s">
        <v>921</v>
      </c>
      <c r="B193" s="200" t="s">
        <v>833</v>
      </c>
      <c r="C193" t="s">
        <v>922</v>
      </c>
      <c r="D193" t="s">
        <v>190</v>
      </c>
      <c r="E193" s="203">
        <v>26348.73</v>
      </c>
      <c r="F193" s="204">
        <f>SUMIF('JE - LTD '!A:A,'TB - Ltd'!A193,'JE - LTD '!D:D)</f>
        <v>0</v>
      </c>
      <c r="G193" s="204">
        <f t="shared" si="11"/>
        <v>26348.73</v>
      </c>
      <c r="H193" s="204">
        <v>7941.4</v>
      </c>
      <c r="I193" s="204">
        <f>SUMIF('JE - LTD '!A:A,'TB - Ltd'!A193,'JE - LTD '!C:C)</f>
        <v>0</v>
      </c>
      <c r="J193" s="204">
        <f t="shared" si="12"/>
        <v>7941.4</v>
      </c>
      <c r="K193" s="147">
        <f t="shared" si="13"/>
        <v>3.3178948296270181</v>
      </c>
    </row>
    <row r="194" spans="1:11" hidden="1">
      <c r="A194" s="201" t="s">
        <v>923</v>
      </c>
      <c r="B194" s="200" t="s">
        <v>855</v>
      </c>
      <c r="C194" t="s">
        <v>195</v>
      </c>
      <c r="D194" t="s">
        <v>190</v>
      </c>
      <c r="E194" s="203">
        <v>3382.57</v>
      </c>
      <c r="F194" s="204">
        <f>SUMIF('JE - LTD '!A:A,'TB - Ltd'!A194,'JE - LTD '!D:D)</f>
        <v>0</v>
      </c>
      <c r="G194" s="204">
        <f t="shared" si="11"/>
        <v>3382.57</v>
      </c>
      <c r="H194" s="204">
        <v>915.42</v>
      </c>
      <c r="I194" s="204">
        <f>SUMIF('JE - LTD '!A:A,'TB - Ltd'!A194,'JE - LTD '!C:C)</f>
        <v>0</v>
      </c>
      <c r="J194" s="204">
        <f t="shared" si="12"/>
        <v>915.42</v>
      </c>
      <c r="K194" s="147">
        <f t="shared" si="13"/>
        <v>3.6951017019510175</v>
      </c>
    </row>
    <row r="195" spans="1:11" hidden="1">
      <c r="A195" s="201" t="s">
        <v>924</v>
      </c>
      <c r="B195" s="200" t="s">
        <v>855</v>
      </c>
      <c r="C195" t="s">
        <v>179</v>
      </c>
      <c r="D195" t="s">
        <v>190</v>
      </c>
      <c r="E195" s="203">
        <v>215</v>
      </c>
      <c r="F195" s="204">
        <f>SUMIF('JE - LTD '!A:A,'TB - Ltd'!A195,'JE - LTD '!D:D)</f>
        <v>0</v>
      </c>
      <c r="G195" s="204">
        <f t="shared" si="11"/>
        <v>215</v>
      </c>
      <c r="H195" s="204">
        <v>63.59</v>
      </c>
      <c r="I195" s="204">
        <f>SUMIF('JE - LTD '!A:A,'TB - Ltd'!A195,'JE - LTD '!C:C)</f>
        <v>0</v>
      </c>
      <c r="J195" s="204">
        <f t="shared" si="12"/>
        <v>63.59</v>
      </c>
      <c r="K195" s="147">
        <f t="shared" si="13"/>
        <v>3.3810347538921213</v>
      </c>
    </row>
    <row r="196" spans="1:11" hidden="1">
      <c r="A196" s="201" t="s">
        <v>925</v>
      </c>
      <c r="B196" s="200" t="s">
        <v>926</v>
      </c>
      <c r="C196" t="s">
        <v>414</v>
      </c>
      <c r="D196" t="s">
        <v>190</v>
      </c>
      <c r="E196" s="203">
        <v>89811.68</v>
      </c>
      <c r="F196" s="204">
        <f>SUMIF('JE - LTD '!A:A,'TB - Ltd'!A196,'JE - LTD '!D:D)</f>
        <v>0</v>
      </c>
      <c r="G196" s="204">
        <f t="shared" si="11"/>
        <v>89811.68</v>
      </c>
      <c r="H196" s="204">
        <v>25073.890000000003</v>
      </c>
      <c r="I196" s="204">
        <f>SUMIF('JE - LTD '!A:A,'TB - Ltd'!A196,'JE - LTD '!C:C)</f>
        <v>0</v>
      </c>
      <c r="J196" s="204">
        <f t="shared" si="12"/>
        <v>25073.890000000003</v>
      </c>
      <c r="K196" s="147">
        <f t="shared" si="13"/>
        <v>3.5818805937172087</v>
      </c>
    </row>
    <row r="197" spans="1:11" hidden="1">
      <c r="A197" s="201" t="s">
        <v>927</v>
      </c>
      <c r="B197" s="200" t="s">
        <v>928</v>
      </c>
      <c r="C197" t="s">
        <v>929</v>
      </c>
      <c r="D197" t="s">
        <v>190</v>
      </c>
      <c r="E197" s="203">
        <v>7724.37</v>
      </c>
      <c r="F197" s="204">
        <f>SUMIF('JE - LTD '!A:A,'TB - Ltd'!A197,'JE - LTD '!D:D)</f>
        <v>0</v>
      </c>
      <c r="G197" s="204">
        <f t="shared" si="11"/>
        <v>7724.37</v>
      </c>
      <c r="H197" s="204">
        <v>2053.96</v>
      </c>
      <c r="I197" s="204">
        <f>SUMIF('JE - LTD '!A:A,'TB - Ltd'!A197,'JE - LTD '!C:C)</f>
        <v>0</v>
      </c>
      <c r="J197" s="204">
        <f t="shared" si="12"/>
        <v>2053.96</v>
      </c>
      <c r="K197" s="147">
        <f t="shared" si="13"/>
        <v>3.7607207540555803</v>
      </c>
    </row>
    <row r="198" spans="1:11" hidden="1">
      <c r="A198" s="201" t="s">
        <v>930</v>
      </c>
      <c r="B198" s="200" t="s">
        <v>931</v>
      </c>
      <c r="C198" t="s">
        <v>437</v>
      </c>
      <c r="D198" t="s">
        <v>190</v>
      </c>
      <c r="E198" s="203">
        <v>39642.15</v>
      </c>
      <c r="F198" s="204">
        <f>SUMIF('JE - LTD '!A:A,'TB - Ltd'!A198,'JE - LTD '!D:D)</f>
        <v>0</v>
      </c>
      <c r="G198" s="204">
        <f t="shared" si="11"/>
        <v>39642.15</v>
      </c>
      <c r="H198" s="204">
        <v>10504.009999999998</v>
      </c>
      <c r="I198" s="204">
        <f>SUMIF('JE - LTD '!A:A,'TB - Ltd'!A198,'JE - LTD '!C:C)</f>
        <v>0</v>
      </c>
      <c r="J198" s="204">
        <f t="shared" si="12"/>
        <v>10504.009999999998</v>
      </c>
      <c r="K198" s="147">
        <f t="shared" si="13"/>
        <v>3.7740015479802484</v>
      </c>
    </row>
    <row r="199" spans="1:11" hidden="1">
      <c r="A199" s="201" t="s">
        <v>932</v>
      </c>
      <c r="B199" s="200" t="s">
        <v>933</v>
      </c>
      <c r="C199" t="s">
        <v>934</v>
      </c>
      <c r="D199" t="s">
        <v>190</v>
      </c>
      <c r="E199" s="203">
        <v>22304</v>
      </c>
      <c r="F199" s="204">
        <f>SUMIF('JE - LTD '!A:A,'TB - Ltd'!A199,'JE - LTD '!D:D)</f>
        <v>0</v>
      </c>
      <c r="G199" s="204">
        <f t="shared" si="11"/>
        <v>22304</v>
      </c>
      <c r="H199" s="204">
        <v>6008.0399999999991</v>
      </c>
      <c r="I199" s="204">
        <f>SUMIF('JE - LTD '!A:A,'TB - Ltd'!A199,'JE - LTD '!C:C)</f>
        <v>0</v>
      </c>
      <c r="J199" s="204">
        <f t="shared" si="12"/>
        <v>6008.0399999999991</v>
      </c>
      <c r="K199" s="147">
        <f t="shared" si="13"/>
        <v>3.7123587725780793</v>
      </c>
    </row>
    <row r="200" spans="1:11" hidden="1">
      <c r="A200" s="201" t="s">
        <v>935</v>
      </c>
      <c r="B200" s="200" t="s">
        <v>936</v>
      </c>
      <c r="C200" t="s">
        <v>430</v>
      </c>
      <c r="D200" t="s">
        <v>190</v>
      </c>
      <c r="E200" s="203">
        <v>72010.91</v>
      </c>
      <c r="F200" s="204">
        <f>SUMIF('JE - LTD '!A:A,'TB - Ltd'!A200,'JE - LTD '!D:D)</f>
        <v>0</v>
      </c>
      <c r="G200" s="204">
        <f t="shared" si="11"/>
        <v>72010.91</v>
      </c>
      <c r="H200" s="204">
        <v>19853.899999999998</v>
      </c>
      <c r="I200" s="204">
        <f>SUMIF('JE - LTD '!A:A,'TB - Ltd'!A200,'JE - LTD '!C:C)</f>
        <v>0</v>
      </c>
      <c r="J200" s="204">
        <f t="shared" si="12"/>
        <v>19853.899999999998</v>
      </c>
      <c r="K200" s="147">
        <f t="shared" si="13"/>
        <v>3.6270410347589146</v>
      </c>
    </row>
    <row r="201" spans="1:11" hidden="1">
      <c r="A201" s="201" t="s">
        <v>937</v>
      </c>
      <c r="B201" s="200" t="s">
        <v>863</v>
      </c>
      <c r="C201" t="s">
        <v>458</v>
      </c>
      <c r="D201" t="s">
        <v>190</v>
      </c>
      <c r="E201" s="203">
        <v>587955</v>
      </c>
      <c r="F201" s="204">
        <f>SUMIF('JE - LTD '!A:A,'TB - Ltd'!A201,'JE - LTD '!D:D)</f>
        <v>-2756.52</v>
      </c>
      <c r="G201" s="204">
        <f t="shared" si="11"/>
        <v>585198.48</v>
      </c>
      <c r="H201" s="204">
        <v>160378.26</v>
      </c>
      <c r="I201" s="204">
        <f>SUMIF('JE - LTD '!A:A,'TB - Ltd'!A201,'JE - LTD '!C:C)</f>
        <v>0</v>
      </c>
      <c r="J201" s="204">
        <f t="shared" si="12"/>
        <v>160378.26</v>
      </c>
      <c r="K201" s="147">
        <f t="shared" si="13"/>
        <v>3.6488641290908128</v>
      </c>
    </row>
    <row r="202" spans="1:11" hidden="1">
      <c r="A202" s="201" t="s">
        <v>938</v>
      </c>
      <c r="B202" s="200" t="s">
        <v>870</v>
      </c>
      <c r="C202" t="s">
        <v>458</v>
      </c>
      <c r="D202" t="s">
        <v>190</v>
      </c>
      <c r="E202" s="203">
        <v>32672</v>
      </c>
      <c r="F202" s="204">
        <f>SUMIF('JE - LTD '!A:A,'TB - Ltd'!A202,'JE - LTD '!D:D)</f>
        <v>0</v>
      </c>
      <c r="G202" s="204">
        <f t="shared" si="11"/>
        <v>32672</v>
      </c>
      <c r="H202" s="204">
        <v>8939.7099999999991</v>
      </c>
      <c r="I202" s="204">
        <f>SUMIF('JE - LTD '!A:A,'TB - Ltd'!A202,'JE - LTD '!C:C)</f>
        <v>0</v>
      </c>
      <c r="J202" s="204">
        <f t="shared" si="12"/>
        <v>8939.7099999999991</v>
      </c>
      <c r="K202" s="147">
        <f t="shared" si="13"/>
        <v>3.6547046828140961</v>
      </c>
    </row>
    <row r="203" spans="1:11" hidden="1">
      <c r="A203" s="201" t="s">
        <v>939</v>
      </c>
      <c r="B203" s="200" t="s">
        <v>877</v>
      </c>
      <c r="C203" t="s">
        <v>175</v>
      </c>
      <c r="D203" t="s">
        <v>190</v>
      </c>
      <c r="E203" s="203">
        <v>35520</v>
      </c>
      <c r="F203" s="204">
        <f>SUMIF('JE - LTD '!A:A,'TB - Ltd'!A203,'JE - LTD '!D:D)</f>
        <v>0</v>
      </c>
      <c r="G203" s="204">
        <f t="shared" si="11"/>
        <v>35520</v>
      </c>
      <c r="H203" s="204">
        <v>9482.9</v>
      </c>
      <c r="I203" s="204">
        <f>SUMIF('JE - LTD '!A:A,'TB - Ltd'!A203,'JE - LTD '!C:C)</f>
        <v>0</v>
      </c>
      <c r="J203" s="204">
        <f t="shared" si="12"/>
        <v>9482.9</v>
      </c>
      <c r="K203" s="147">
        <f t="shared" si="13"/>
        <v>3.7456896097185464</v>
      </c>
    </row>
    <row r="204" spans="1:11" hidden="1">
      <c r="A204" s="201" t="s">
        <v>940</v>
      </c>
      <c r="B204" s="200" t="s">
        <v>883</v>
      </c>
      <c r="C204" t="s">
        <v>175</v>
      </c>
      <c r="D204" t="s">
        <v>190</v>
      </c>
      <c r="E204" s="203">
        <v>49129</v>
      </c>
      <c r="F204" s="204">
        <f>SUMIF('JE - LTD '!A:A,'TB - Ltd'!A204,'JE - LTD '!D:D)</f>
        <v>0</v>
      </c>
      <c r="G204" s="204">
        <f t="shared" si="11"/>
        <v>49129</v>
      </c>
      <c r="H204" s="204">
        <v>13104.52</v>
      </c>
      <c r="I204" s="204">
        <f>SUMIF('JE - LTD '!A:A,'TB - Ltd'!A204,'JE - LTD '!C:C)</f>
        <v>0</v>
      </c>
      <c r="J204" s="204">
        <f t="shared" si="12"/>
        <v>13104.52</v>
      </c>
      <c r="K204" s="147">
        <f t="shared" si="13"/>
        <v>3.7490117913513807</v>
      </c>
    </row>
    <row r="205" spans="1:11" hidden="1">
      <c r="A205" s="201" t="s">
        <v>941</v>
      </c>
      <c r="B205" s="200" t="s">
        <v>889</v>
      </c>
      <c r="C205" t="s">
        <v>175</v>
      </c>
      <c r="D205" t="s">
        <v>190</v>
      </c>
      <c r="E205" s="203">
        <v>2835</v>
      </c>
      <c r="F205" s="204">
        <f>SUMIF('JE - LTD '!A:A,'TB - Ltd'!A205,'JE - LTD '!D:D)</f>
        <v>0</v>
      </c>
      <c r="G205" s="204">
        <f t="shared" si="11"/>
        <v>2835</v>
      </c>
      <c r="H205" s="204">
        <v>747.82</v>
      </c>
      <c r="I205" s="204">
        <f>SUMIF('JE - LTD '!A:A,'TB - Ltd'!A205,'JE - LTD '!C:C)</f>
        <v>0</v>
      </c>
      <c r="J205" s="204">
        <f t="shared" si="12"/>
        <v>747.82</v>
      </c>
      <c r="K205" s="147">
        <f t="shared" si="13"/>
        <v>3.7910192292262841</v>
      </c>
    </row>
    <row r="206" spans="1:11" hidden="1">
      <c r="A206" s="201" t="s">
        <v>942</v>
      </c>
      <c r="B206" s="200" t="s">
        <v>892</v>
      </c>
      <c r="C206" t="s">
        <v>191</v>
      </c>
      <c r="D206" t="s">
        <v>190</v>
      </c>
      <c r="E206" s="203">
        <v>184196</v>
      </c>
      <c r="F206" s="204">
        <f>SUMIF('JE - LTD '!A:A,'TB - Ltd'!A206,'JE - LTD '!D:D)</f>
        <v>0</v>
      </c>
      <c r="G206" s="204">
        <f t="shared" si="11"/>
        <v>184196</v>
      </c>
      <c r="H206" s="204">
        <v>49667.03</v>
      </c>
      <c r="I206" s="204">
        <f>SUMIF('JE - LTD '!A:A,'TB - Ltd'!A206,'JE - LTD '!C:C)</f>
        <v>0</v>
      </c>
      <c r="J206" s="204">
        <f t="shared" si="12"/>
        <v>49667.03</v>
      </c>
      <c r="K206" s="147">
        <f t="shared" si="13"/>
        <v>3.7086171651495974</v>
      </c>
    </row>
    <row r="207" spans="1:11" hidden="1">
      <c r="A207" s="201" t="s">
        <v>943</v>
      </c>
      <c r="B207" s="200" t="s">
        <v>892</v>
      </c>
      <c r="C207" t="s">
        <v>175</v>
      </c>
      <c r="D207" t="s">
        <v>190</v>
      </c>
      <c r="E207" s="203">
        <v>30106</v>
      </c>
      <c r="F207" s="204">
        <f>SUMIF('JE - LTD '!A:A,'TB - Ltd'!A207,'JE - LTD '!D:D)</f>
        <v>0</v>
      </c>
      <c r="G207" s="204">
        <f t="shared" si="11"/>
        <v>30106</v>
      </c>
      <c r="H207" s="204">
        <v>8071.15</v>
      </c>
      <c r="I207" s="204">
        <f>SUMIF('JE - LTD '!A:A,'TB - Ltd'!A207,'JE - LTD '!C:C)</f>
        <v>0</v>
      </c>
      <c r="J207" s="204">
        <f t="shared" si="12"/>
        <v>8071.15</v>
      </c>
      <c r="K207" s="147">
        <f t="shared" si="13"/>
        <v>3.7300756397787183</v>
      </c>
    </row>
    <row r="208" spans="1:11" hidden="1">
      <c r="A208" s="201" t="s">
        <v>944</v>
      </c>
      <c r="B208" s="200" t="s">
        <v>945</v>
      </c>
      <c r="C208" t="s">
        <v>535</v>
      </c>
      <c r="D208" t="s">
        <v>190</v>
      </c>
      <c r="E208" s="203">
        <v>-755282</v>
      </c>
      <c r="F208" s="204">
        <f>SUMIF('JE - LTD '!A:A,'TB - Ltd'!A208,'JE - LTD '!D:D)</f>
        <v>0</v>
      </c>
      <c r="G208" s="204">
        <f t="shared" si="11"/>
        <v>-755282</v>
      </c>
      <c r="H208" s="204">
        <v>-210695.43999999997</v>
      </c>
      <c r="I208" s="204">
        <f>SUMIF('JE - LTD '!A:A,'TB - Ltd'!A208,'JE - LTD '!C:C)</f>
        <v>0</v>
      </c>
      <c r="J208" s="204">
        <f t="shared" si="12"/>
        <v>-210695.43999999997</v>
      </c>
      <c r="K208" s="147">
        <f t="shared" si="13"/>
        <v>3.5847097592619948</v>
      </c>
    </row>
    <row r="209" spans="1:11" hidden="1">
      <c r="A209" s="201" t="s">
        <v>946</v>
      </c>
      <c r="B209" s="200" t="s">
        <v>945</v>
      </c>
      <c r="C209" t="s">
        <v>500</v>
      </c>
      <c r="D209" t="s">
        <v>190</v>
      </c>
      <c r="E209" s="203">
        <v>-15180</v>
      </c>
      <c r="F209" s="204">
        <f>SUMIF('JE - LTD '!A:A,'TB - Ltd'!A209,'JE - LTD '!D:D)</f>
        <v>0</v>
      </c>
      <c r="G209" s="204">
        <f t="shared" si="11"/>
        <v>-15180</v>
      </c>
      <c r="H209" s="204">
        <v>-4186.68</v>
      </c>
      <c r="I209" s="204">
        <f>SUMIF('JE - LTD '!A:A,'TB - Ltd'!A209,'JE - LTD '!C:C)</f>
        <v>0</v>
      </c>
      <c r="J209" s="204">
        <f t="shared" si="12"/>
        <v>-4186.68</v>
      </c>
      <c r="K209" s="147">
        <f t="shared" si="13"/>
        <v>3.625784631259136</v>
      </c>
    </row>
    <row r="210" spans="1:11" hidden="1">
      <c r="A210" s="201" t="s">
        <v>947</v>
      </c>
      <c r="B210" s="200" t="s">
        <v>896</v>
      </c>
      <c r="C210" t="s">
        <v>458</v>
      </c>
      <c r="D210" t="s">
        <v>190</v>
      </c>
      <c r="E210" s="203">
        <v>17921.25</v>
      </c>
      <c r="F210" s="204">
        <f>SUMIF('JE - LTD '!A:A,'TB - Ltd'!A210,'JE - LTD '!D:D)</f>
        <v>0</v>
      </c>
      <c r="G210" s="204">
        <f t="shared" si="11"/>
        <v>17921.25</v>
      </c>
      <c r="H210" s="204">
        <v>5497.13</v>
      </c>
      <c r="I210" s="204">
        <f>SUMIF('JE - LTD '!A:A,'TB - Ltd'!A210,'JE - LTD '!C:C)</f>
        <v>0</v>
      </c>
      <c r="J210" s="204">
        <f t="shared" si="12"/>
        <v>5497.13</v>
      </c>
      <c r="K210" s="147">
        <f t="shared" si="13"/>
        <v>3.260110275725697</v>
      </c>
    </row>
    <row r="211" spans="1:11" hidden="1">
      <c r="A211" s="201" t="s">
        <v>948</v>
      </c>
      <c r="B211" s="200" t="s">
        <v>830</v>
      </c>
      <c r="C211" t="s">
        <v>949</v>
      </c>
      <c r="D211" t="s">
        <v>190</v>
      </c>
      <c r="E211" s="203">
        <v>297</v>
      </c>
      <c r="F211" s="204">
        <f>SUMIF('JE - LTD '!A:A,'TB - Ltd'!A211,'JE - LTD '!D:D)</f>
        <v>0</v>
      </c>
      <c r="G211" s="204">
        <f t="shared" ref="G211:G274" si="14">E211+F211</f>
        <v>297</v>
      </c>
      <c r="H211" s="204">
        <v>83.44</v>
      </c>
      <c r="I211" s="204">
        <f>SUMIF('JE - LTD '!A:A,'TB - Ltd'!A211,'JE - LTD '!C:C)</f>
        <v>0</v>
      </c>
      <c r="J211" s="204">
        <f t="shared" ref="J211:J274" si="15">H211+I211</f>
        <v>83.44</v>
      </c>
      <c r="K211" s="147">
        <f t="shared" ref="K211:K274" si="16">G211/J211</f>
        <v>3.5594439117929051</v>
      </c>
    </row>
    <row r="212" spans="1:11" hidden="1">
      <c r="A212" s="201" t="s">
        <v>950</v>
      </c>
      <c r="B212" s="200" t="s">
        <v>951</v>
      </c>
      <c r="C212" t="s">
        <v>566</v>
      </c>
      <c r="D212" t="s">
        <v>190</v>
      </c>
      <c r="E212" s="203">
        <v>557766.11</v>
      </c>
      <c r="F212" s="204">
        <f>SUMIF('JE - LTD '!A:A,'TB - Ltd'!A212,'JE - LTD '!D:D)</f>
        <v>0</v>
      </c>
      <c r="G212" s="204">
        <f t="shared" si="14"/>
        <v>557766.11</v>
      </c>
      <c r="H212" s="204">
        <v>154068</v>
      </c>
      <c r="I212" s="204">
        <f>SUMIF('JE - LTD '!A:A,'TB - Ltd'!A212,'JE - LTD '!C:C)</f>
        <v>0</v>
      </c>
      <c r="J212" s="204">
        <f t="shared" si="15"/>
        <v>154068</v>
      </c>
      <c r="K212" s="147">
        <f t="shared" si="16"/>
        <v>3.6202593010878314</v>
      </c>
    </row>
    <row r="213" spans="1:11" hidden="1">
      <c r="A213" s="201" t="s">
        <v>952</v>
      </c>
      <c r="B213" s="200" t="s">
        <v>842</v>
      </c>
      <c r="C213" t="s">
        <v>555</v>
      </c>
      <c r="D213" t="s">
        <v>190</v>
      </c>
      <c r="E213" s="203">
        <v>-54817</v>
      </c>
      <c r="F213" s="204">
        <f>SUMIF('JE - LTD '!A:A,'TB - Ltd'!A213,'JE - LTD '!D:D)</f>
        <v>0</v>
      </c>
      <c r="G213" s="204">
        <f t="shared" si="14"/>
        <v>-54817</v>
      </c>
      <c r="H213" s="204">
        <v>-14754.94</v>
      </c>
      <c r="I213" s="204">
        <f>SUMIF('JE - LTD '!A:A,'TB - Ltd'!A213,'JE - LTD '!C:C)</f>
        <v>0</v>
      </c>
      <c r="J213" s="204">
        <f t="shared" si="15"/>
        <v>-14754.94</v>
      </c>
      <c r="K213" s="147">
        <f t="shared" si="16"/>
        <v>3.7151625150627519</v>
      </c>
    </row>
    <row r="214" spans="1:11" hidden="1">
      <c r="A214" s="201" t="s">
        <v>953</v>
      </c>
      <c r="B214" s="200" t="s">
        <v>855</v>
      </c>
      <c r="C214" t="s">
        <v>177</v>
      </c>
      <c r="D214" t="s">
        <v>190</v>
      </c>
      <c r="E214" s="203">
        <v>23104.48</v>
      </c>
      <c r="F214" s="204">
        <f>SUMIF('JE - LTD '!A:A,'TB - Ltd'!A214,'JE - LTD '!D:D)</f>
        <v>0</v>
      </c>
      <c r="G214" s="204">
        <f t="shared" si="14"/>
        <v>23104.48</v>
      </c>
      <c r="H214" s="204">
        <v>6592.08</v>
      </c>
      <c r="I214" s="204">
        <f>SUMIF('JE - LTD '!A:A,'TB - Ltd'!A214,'JE - LTD '!C:C)</f>
        <v>0</v>
      </c>
      <c r="J214" s="204">
        <f t="shared" si="15"/>
        <v>6592.08</v>
      </c>
      <c r="K214" s="147">
        <f t="shared" si="16"/>
        <v>3.5048846494581376</v>
      </c>
    </row>
    <row r="215" spans="1:11" s="218" customFormat="1" hidden="1">
      <c r="A215" s="217" t="s">
        <v>954</v>
      </c>
      <c r="B215" s="142" t="s">
        <v>1552</v>
      </c>
      <c r="C215" s="218" t="s">
        <v>555</v>
      </c>
      <c r="D215" s="218" t="s">
        <v>190</v>
      </c>
      <c r="E215" s="219">
        <v>6495.2</v>
      </c>
      <c r="F215" s="220">
        <f>SUMIF('JE - LTD '!A:A,'TB - Ltd'!A215,'JE - LTD '!D:D)</f>
        <v>0</v>
      </c>
      <c r="G215" s="220">
        <f t="shared" si="14"/>
        <v>6495.2</v>
      </c>
      <c r="H215" s="220">
        <v>1889.24</v>
      </c>
      <c r="I215" s="220">
        <f>SUMIF('JE - LTD '!A:A,'TB - Ltd'!A215,'JE - LTD '!C:C)</f>
        <v>0</v>
      </c>
      <c r="J215" s="220">
        <f t="shared" si="15"/>
        <v>1889.24</v>
      </c>
      <c r="K215" s="221">
        <f t="shared" si="16"/>
        <v>3.4379962312887722</v>
      </c>
    </row>
    <row r="216" spans="1:11" hidden="1">
      <c r="A216" s="201" t="s">
        <v>955</v>
      </c>
      <c r="B216" s="200" t="s">
        <v>483</v>
      </c>
      <c r="C216" t="s">
        <v>483</v>
      </c>
      <c r="D216" t="s">
        <v>190</v>
      </c>
      <c r="E216" s="203">
        <v>71644.72</v>
      </c>
      <c r="F216" s="204">
        <f>SUMIF('JE - LTD '!A:A,'TB - Ltd'!A216,'JE - LTD '!D:D)</f>
        <v>0</v>
      </c>
      <c r="G216" s="204">
        <f t="shared" si="14"/>
        <v>71644.72</v>
      </c>
      <c r="H216" s="204">
        <v>19634.990000000002</v>
      </c>
      <c r="I216" s="204">
        <f>SUMIF('JE - LTD '!A:A,'TB - Ltd'!A216,'JE - LTD '!C:C)</f>
        <v>0</v>
      </c>
      <c r="J216" s="204">
        <f t="shared" si="15"/>
        <v>19634.990000000002</v>
      </c>
      <c r="K216" s="147">
        <f t="shared" si="16"/>
        <v>3.6488289528031332</v>
      </c>
    </row>
    <row r="217" spans="1:11" hidden="1">
      <c r="A217" s="201" t="s">
        <v>956</v>
      </c>
      <c r="B217" s="200" t="s">
        <v>957</v>
      </c>
      <c r="C217" t="s">
        <v>958</v>
      </c>
      <c r="D217" t="s">
        <v>190</v>
      </c>
      <c r="E217" s="203">
        <v>229168.57</v>
      </c>
      <c r="F217" s="204">
        <f>SUMIF('JE - LTD '!A:A,'TB - Ltd'!A217,'JE - LTD '!D:D)</f>
        <v>0</v>
      </c>
      <c r="G217" s="204">
        <f t="shared" si="14"/>
        <v>229168.57</v>
      </c>
      <c r="H217" s="204">
        <v>61880.13</v>
      </c>
      <c r="I217" s="204">
        <f>SUMIF('JE - LTD '!A:A,'TB - Ltd'!A217,'JE - LTD '!C:C)</f>
        <v>0</v>
      </c>
      <c r="J217" s="204">
        <f t="shared" si="15"/>
        <v>61880.13</v>
      </c>
      <c r="K217" s="147">
        <f t="shared" si="16"/>
        <v>3.7034274168460866</v>
      </c>
    </row>
    <row r="218" spans="1:11" hidden="1">
      <c r="A218" s="201" t="s">
        <v>959</v>
      </c>
      <c r="B218" s="200" t="s">
        <v>877</v>
      </c>
      <c r="C218" t="s">
        <v>458</v>
      </c>
      <c r="D218" t="s">
        <v>190</v>
      </c>
      <c r="E218" s="203">
        <v>25713</v>
      </c>
      <c r="F218" s="204">
        <f>SUMIF('JE - LTD '!A:A,'TB - Ltd'!A218,'JE - LTD '!D:D)</f>
        <v>0</v>
      </c>
      <c r="G218" s="204">
        <f t="shared" si="14"/>
        <v>25713</v>
      </c>
      <c r="H218" s="204">
        <v>6941.28</v>
      </c>
      <c r="I218" s="204">
        <f>SUMIF('JE - LTD '!A:A,'TB - Ltd'!A218,'JE - LTD '!C:C)</f>
        <v>0</v>
      </c>
      <c r="J218" s="204">
        <f t="shared" si="15"/>
        <v>6941.28</v>
      </c>
      <c r="K218" s="147">
        <f t="shared" si="16"/>
        <v>3.7043600027660606</v>
      </c>
    </row>
    <row r="219" spans="1:11" hidden="1">
      <c r="A219" s="201" t="s">
        <v>960</v>
      </c>
      <c r="B219" s="200" t="s">
        <v>883</v>
      </c>
      <c r="C219" t="s">
        <v>458</v>
      </c>
      <c r="D219" t="s">
        <v>190</v>
      </c>
      <c r="E219" s="203">
        <v>33995</v>
      </c>
      <c r="F219" s="204">
        <f>SUMIF('JE - LTD '!A:A,'TB - Ltd'!A219,'JE - LTD '!D:D)</f>
        <v>0</v>
      </c>
      <c r="G219" s="204">
        <f t="shared" si="14"/>
        <v>33995</v>
      </c>
      <c r="H219" s="204">
        <v>9181.75</v>
      </c>
      <c r="I219" s="204">
        <f>SUMIF('JE - LTD '!A:A,'TB - Ltd'!A219,'JE - LTD '!C:C)</f>
        <v>0</v>
      </c>
      <c r="J219" s="204">
        <f t="shared" si="15"/>
        <v>9181.75</v>
      </c>
      <c r="K219" s="147">
        <f t="shared" si="16"/>
        <v>3.7024532360388815</v>
      </c>
    </row>
    <row r="220" spans="1:11" hidden="1">
      <c r="A220" s="201" t="s">
        <v>961</v>
      </c>
      <c r="B220" s="200" t="s">
        <v>889</v>
      </c>
      <c r="C220" t="s">
        <v>458</v>
      </c>
      <c r="D220" t="s">
        <v>190</v>
      </c>
      <c r="E220" s="203">
        <v>816</v>
      </c>
      <c r="F220" s="204">
        <f>SUMIF('JE - LTD '!A:A,'TB - Ltd'!A220,'JE - LTD '!D:D)</f>
        <v>0</v>
      </c>
      <c r="G220" s="204">
        <f t="shared" si="14"/>
        <v>816</v>
      </c>
      <c r="H220" s="204">
        <v>223.94</v>
      </c>
      <c r="I220" s="204">
        <f>SUMIF('JE - LTD '!A:A,'TB - Ltd'!A220,'JE - LTD '!C:C)</f>
        <v>0</v>
      </c>
      <c r="J220" s="204">
        <f t="shared" si="15"/>
        <v>223.94</v>
      </c>
      <c r="K220" s="147">
        <f t="shared" si="16"/>
        <v>3.6438331695989996</v>
      </c>
    </row>
    <row r="221" spans="1:11" hidden="1">
      <c r="A221" s="201" t="s">
        <v>962</v>
      </c>
      <c r="B221" s="200" t="s">
        <v>892</v>
      </c>
      <c r="C221" t="s">
        <v>458</v>
      </c>
      <c r="D221" t="s">
        <v>190</v>
      </c>
      <c r="E221" s="203">
        <v>13817</v>
      </c>
      <c r="F221" s="204">
        <f>SUMIF('JE - LTD '!A:A,'TB - Ltd'!A221,'JE - LTD '!D:D)</f>
        <v>0</v>
      </c>
      <c r="G221" s="204">
        <f t="shared" si="14"/>
        <v>13817</v>
      </c>
      <c r="H221" s="204">
        <v>3731.3</v>
      </c>
      <c r="I221" s="204">
        <f>SUMIF('JE - LTD '!A:A,'TB - Ltd'!A221,'JE - LTD '!C:C)</f>
        <v>0</v>
      </c>
      <c r="J221" s="204">
        <f t="shared" si="15"/>
        <v>3731.3</v>
      </c>
      <c r="K221" s="147">
        <f t="shared" si="16"/>
        <v>3.7029989547878754</v>
      </c>
    </row>
    <row r="222" spans="1:11" hidden="1">
      <c r="A222" s="201" t="s">
        <v>963</v>
      </c>
      <c r="B222" s="200" t="s">
        <v>905</v>
      </c>
      <c r="C222" t="s">
        <v>458</v>
      </c>
      <c r="D222" t="s">
        <v>190</v>
      </c>
      <c r="E222" s="203">
        <v>0</v>
      </c>
      <c r="F222" s="204">
        <f>SUMIF('JE - LTD '!A:A,'TB - Ltd'!A222,'JE - LTD '!D:D)</f>
        <v>0</v>
      </c>
      <c r="G222" s="204">
        <f t="shared" si="14"/>
        <v>0</v>
      </c>
      <c r="H222" s="204">
        <v>-65.959999999999994</v>
      </c>
      <c r="I222" s="204">
        <f>SUMIF('JE - LTD '!A:A,'TB - Ltd'!A222,'JE - LTD '!C:C)</f>
        <v>0</v>
      </c>
      <c r="J222" s="204">
        <f t="shared" si="15"/>
        <v>-65.959999999999994</v>
      </c>
      <c r="K222" s="147">
        <f t="shared" si="16"/>
        <v>0</v>
      </c>
    </row>
    <row r="223" spans="1:11" hidden="1">
      <c r="A223" s="201" t="s">
        <v>964</v>
      </c>
      <c r="B223" s="200" t="s">
        <v>911</v>
      </c>
      <c r="C223" t="s">
        <v>458</v>
      </c>
      <c r="D223" t="s">
        <v>190</v>
      </c>
      <c r="E223" s="203">
        <v>0</v>
      </c>
      <c r="F223" s="204">
        <f>SUMIF('JE - LTD '!A:A,'TB - Ltd'!A223,'JE - LTD '!D:D)</f>
        <v>0</v>
      </c>
      <c r="G223" s="204">
        <f t="shared" si="14"/>
        <v>0</v>
      </c>
      <c r="H223" s="204">
        <v>3.86</v>
      </c>
      <c r="I223" s="204">
        <f>SUMIF('JE - LTD '!A:A,'TB - Ltd'!A223,'JE - LTD '!C:C)</f>
        <v>0</v>
      </c>
      <c r="J223" s="204">
        <f t="shared" si="15"/>
        <v>3.86</v>
      </c>
      <c r="K223" s="147">
        <f t="shared" si="16"/>
        <v>0</v>
      </c>
    </row>
    <row r="224" spans="1:11" hidden="1">
      <c r="A224" s="201" t="s">
        <v>965</v>
      </c>
      <c r="B224" s="200" t="s">
        <v>918</v>
      </c>
      <c r="C224" t="s">
        <v>458</v>
      </c>
      <c r="D224" t="s">
        <v>190</v>
      </c>
      <c r="E224" s="203">
        <v>-2238</v>
      </c>
      <c r="F224" s="204">
        <f>SUMIF('JE - LTD '!A:A,'TB - Ltd'!A224,'JE - LTD '!D:D)</f>
        <v>0</v>
      </c>
      <c r="G224" s="204">
        <f t="shared" si="14"/>
        <v>-2238</v>
      </c>
      <c r="H224" s="204">
        <v>-447.77</v>
      </c>
      <c r="I224" s="204">
        <f>SUMIF('JE - LTD '!A:A,'TB - Ltd'!A224,'JE - LTD '!C:C)</f>
        <v>0</v>
      </c>
      <c r="J224" s="204">
        <f t="shared" si="15"/>
        <v>-447.77</v>
      </c>
      <c r="K224" s="147">
        <f t="shared" si="16"/>
        <v>4.9981017039998212</v>
      </c>
    </row>
    <row r="225" spans="1:14" hidden="1">
      <c r="A225" s="201" t="s">
        <v>966</v>
      </c>
      <c r="B225" s="200" t="s">
        <v>967</v>
      </c>
      <c r="C225" t="s">
        <v>968</v>
      </c>
      <c r="D225" t="s">
        <v>190</v>
      </c>
      <c r="E225" s="203">
        <v>400956.95</v>
      </c>
      <c r="F225" s="204">
        <f>SUMIF('JE - LTD '!A:A,'TB - Ltd'!A225,'JE - LTD '!D:D)</f>
        <v>0</v>
      </c>
      <c r="G225" s="204">
        <f t="shared" si="14"/>
        <v>400956.95</v>
      </c>
      <c r="H225" s="204">
        <v>108658.7</v>
      </c>
      <c r="I225" s="204">
        <f>SUMIF('JE - LTD '!A:A,'TB - Ltd'!A225,'JE - LTD '!C:C)</f>
        <v>0</v>
      </c>
      <c r="J225" s="204">
        <f t="shared" si="15"/>
        <v>108658.7</v>
      </c>
      <c r="K225" s="147">
        <f t="shared" si="16"/>
        <v>3.6900584122578315</v>
      </c>
      <c r="N225" s="148"/>
    </row>
    <row r="226" spans="1:14" hidden="1">
      <c r="A226" s="201" t="s">
        <v>969</v>
      </c>
      <c r="B226" s="200" t="s">
        <v>903</v>
      </c>
      <c r="C226" t="s">
        <v>191</v>
      </c>
      <c r="D226" t="s">
        <v>190</v>
      </c>
      <c r="E226" s="203">
        <v>1692</v>
      </c>
      <c r="F226" s="204">
        <f>SUMIF('JE - LTD '!A:A,'TB - Ltd'!A226,'JE - LTD '!D:D)</f>
        <v>0</v>
      </c>
      <c r="G226" s="204">
        <f t="shared" si="14"/>
        <v>1692</v>
      </c>
      <c r="H226" s="204">
        <v>446.14</v>
      </c>
      <c r="I226" s="204">
        <f>SUMIF('JE - LTD '!A:A,'TB - Ltd'!A226,'JE - LTD '!C:C)</f>
        <v>0</v>
      </c>
      <c r="J226" s="204">
        <f t="shared" si="15"/>
        <v>446.14</v>
      </c>
      <c r="K226" s="147">
        <f t="shared" si="16"/>
        <v>3.7925314923566593</v>
      </c>
      <c r="N226" s="148"/>
    </row>
    <row r="227" spans="1:14" hidden="1">
      <c r="A227" s="201" t="s">
        <v>970</v>
      </c>
      <c r="B227" s="200" t="s">
        <v>909</v>
      </c>
      <c r="C227" t="s">
        <v>535</v>
      </c>
      <c r="D227" t="s">
        <v>190</v>
      </c>
      <c r="E227" s="203">
        <v>101759</v>
      </c>
      <c r="F227" s="204">
        <f>SUMIF('JE - LTD '!A:A,'TB - Ltd'!A227,'JE - LTD '!D:D)</f>
        <v>0</v>
      </c>
      <c r="G227" s="204">
        <f t="shared" si="14"/>
        <v>101759</v>
      </c>
      <c r="H227" s="204">
        <v>27357.66</v>
      </c>
      <c r="I227" s="204">
        <f>SUMIF('JE - LTD '!A:A,'TB - Ltd'!A227,'JE - LTD '!C:C)</f>
        <v>0</v>
      </c>
      <c r="J227" s="204">
        <f t="shared" si="15"/>
        <v>27357.66</v>
      </c>
      <c r="K227" s="147">
        <f t="shared" si="16"/>
        <v>3.7195798178645396</v>
      </c>
    </row>
    <row r="228" spans="1:14" hidden="1">
      <c r="A228" s="201" t="s">
        <v>971</v>
      </c>
      <c r="B228" s="200" t="s">
        <v>909</v>
      </c>
      <c r="C228" t="s">
        <v>175</v>
      </c>
      <c r="D228" t="s">
        <v>190</v>
      </c>
      <c r="E228" s="203">
        <v>4524</v>
      </c>
      <c r="F228" s="204">
        <f>SUMIF('JE - LTD '!A:A,'TB - Ltd'!A228,'JE - LTD '!D:D)</f>
        <v>0</v>
      </c>
      <c r="G228" s="204">
        <f t="shared" si="14"/>
        <v>4524</v>
      </c>
      <c r="H228" s="204">
        <v>1210.79</v>
      </c>
      <c r="I228" s="204">
        <f>SUMIF('JE - LTD '!A:A,'TB - Ltd'!A228,'JE - LTD '!C:C)</f>
        <v>0</v>
      </c>
      <c r="J228" s="204">
        <f t="shared" si="15"/>
        <v>1210.79</v>
      </c>
      <c r="K228" s="147">
        <f t="shared" si="16"/>
        <v>3.7364035051495308</v>
      </c>
    </row>
    <row r="229" spans="1:14" hidden="1">
      <c r="A229" s="201" t="s">
        <v>972</v>
      </c>
      <c r="B229" s="200" t="s">
        <v>909</v>
      </c>
      <c r="C229" t="s">
        <v>458</v>
      </c>
      <c r="D229" t="s">
        <v>190</v>
      </c>
      <c r="E229" s="203">
        <v>2238</v>
      </c>
      <c r="F229" s="204">
        <f>SUMIF('JE - LTD '!A:A,'TB - Ltd'!A229,'JE - LTD '!D:D)</f>
        <v>0</v>
      </c>
      <c r="G229" s="204">
        <f t="shared" si="14"/>
        <v>2238</v>
      </c>
      <c r="H229" s="204">
        <v>594.78</v>
      </c>
      <c r="I229" s="204">
        <f>SUMIF('JE - LTD '!A:A,'TB - Ltd'!A229,'JE - LTD '!C:C)</f>
        <v>0</v>
      </c>
      <c r="J229" s="204">
        <f t="shared" si="15"/>
        <v>594.78</v>
      </c>
      <c r="K229" s="147">
        <f t="shared" si="16"/>
        <v>3.7627358014728136</v>
      </c>
    </row>
    <row r="230" spans="1:14" hidden="1">
      <c r="A230" s="201" t="s">
        <v>973</v>
      </c>
      <c r="B230" s="200" t="s">
        <v>830</v>
      </c>
      <c r="C230" t="s">
        <v>422</v>
      </c>
      <c r="D230" t="s">
        <v>190</v>
      </c>
      <c r="E230" s="203">
        <v>7681.57</v>
      </c>
      <c r="F230" s="204">
        <f>SUMIF('JE - LTD '!A:A,'TB - Ltd'!A230,'JE - LTD '!D:D)</f>
        <v>0</v>
      </c>
      <c r="G230" s="204">
        <f t="shared" si="14"/>
        <v>7681.57</v>
      </c>
      <c r="H230" s="204">
        <v>2103.7600000000002</v>
      </c>
      <c r="I230" s="204">
        <f>SUMIF('JE - LTD '!A:A,'TB - Ltd'!A230,'JE - LTD '!C:C)</f>
        <v>0</v>
      </c>
      <c r="J230" s="204">
        <f t="shared" si="15"/>
        <v>2103.7600000000002</v>
      </c>
      <c r="K230" s="147">
        <f t="shared" si="16"/>
        <v>3.6513528159105597</v>
      </c>
      <c r="N230" s="148"/>
    </row>
    <row r="231" spans="1:14" hidden="1">
      <c r="A231" s="201" t="s">
        <v>974</v>
      </c>
      <c r="B231" s="200" t="s">
        <v>842</v>
      </c>
      <c r="C231" t="s">
        <v>975</v>
      </c>
      <c r="D231" t="s">
        <v>190</v>
      </c>
      <c r="E231" s="203">
        <v>349609.5</v>
      </c>
      <c r="F231" s="204">
        <f>SUMIF('JE - LTD '!A:A,'TB - Ltd'!A231,'JE - LTD '!D:D)</f>
        <v>0</v>
      </c>
      <c r="G231" s="204">
        <f t="shared" si="14"/>
        <v>349609.5</v>
      </c>
      <c r="H231" s="204">
        <v>92533.86</v>
      </c>
      <c r="I231" s="204">
        <f>SUMIF('JE - LTD '!A:A,'TB - Ltd'!A231,'JE - LTD '!C:C)</f>
        <v>0</v>
      </c>
      <c r="J231" s="204">
        <f t="shared" si="15"/>
        <v>92533.86</v>
      </c>
      <c r="K231" s="147">
        <f t="shared" si="16"/>
        <v>3.7781791443694233</v>
      </c>
    </row>
    <row r="232" spans="1:14" hidden="1">
      <c r="A232" s="201" t="s">
        <v>976</v>
      </c>
      <c r="B232" s="200" t="s">
        <v>977</v>
      </c>
      <c r="C232" t="s">
        <v>978</v>
      </c>
      <c r="D232" t="s">
        <v>190</v>
      </c>
      <c r="E232" s="203">
        <v>195036.64</v>
      </c>
      <c r="F232" s="204">
        <f>SUMIF('JE - LTD '!A:A,'TB - Ltd'!A232,'JE - LTD '!D:D)</f>
        <v>0</v>
      </c>
      <c r="G232" s="204">
        <f t="shared" si="14"/>
        <v>195036.64</v>
      </c>
      <c r="H232" s="204">
        <v>52598.84</v>
      </c>
      <c r="I232" s="204">
        <f>SUMIF('JE - LTD '!A:A,'TB - Ltd'!A232,'JE - LTD '!C:C)</f>
        <v>0</v>
      </c>
      <c r="J232" s="204">
        <f t="shared" si="15"/>
        <v>52598.84</v>
      </c>
      <c r="K232" s="147">
        <f t="shared" si="16"/>
        <v>3.7080026859907944</v>
      </c>
    </row>
    <row r="233" spans="1:14" hidden="1">
      <c r="A233" s="201" t="s">
        <v>979</v>
      </c>
      <c r="B233" s="200" t="s">
        <v>980</v>
      </c>
      <c r="C233" t="s">
        <v>456</v>
      </c>
      <c r="D233" t="s">
        <v>190</v>
      </c>
      <c r="E233" s="203">
        <v>273764.21000000002</v>
      </c>
      <c r="F233" s="204">
        <f>SUMIF('JE - LTD '!A:A,'TB - Ltd'!A233,'JE - LTD '!D:D)</f>
        <v>0</v>
      </c>
      <c r="G233" s="204">
        <f t="shared" si="14"/>
        <v>273764.21000000002</v>
      </c>
      <c r="H233" s="204">
        <v>76508.759999999995</v>
      </c>
      <c r="I233" s="204">
        <f>SUMIF('JE - LTD '!A:A,'TB - Ltd'!A233,'JE - LTD '!C:C)</f>
        <v>0</v>
      </c>
      <c r="J233" s="204">
        <f t="shared" si="15"/>
        <v>76508.759999999995</v>
      </c>
      <c r="K233" s="147">
        <f t="shared" si="16"/>
        <v>3.5782073843570337</v>
      </c>
    </row>
    <row r="234" spans="1:14" hidden="1">
      <c r="A234" s="201" t="s">
        <v>981</v>
      </c>
      <c r="B234" s="200" t="s">
        <v>982</v>
      </c>
      <c r="C234" t="s">
        <v>983</v>
      </c>
      <c r="D234" t="s">
        <v>190</v>
      </c>
      <c r="E234" s="203">
        <v>133</v>
      </c>
      <c r="F234" s="204">
        <f>SUMIF('JE - LTD '!A:A,'TB - Ltd'!A234,'JE - LTD '!D:D)</f>
        <v>0</v>
      </c>
      <c r="G234" s="204">
        <f t="shared" si="14"/>
        <v>133</v>
      </c>
      <c r="H234" s="204">
        <v>39.43</v>
      </c>
      <c r="I234" s="204">
        <f>SUMIF('JE - LTD '!A:A,'TB - Ltd'!A234,'JE - LTD '!C:C)</f>
        <v>0</v>
      </c>
      <c r="J234" s="204">
        <f t="shared" si="15"/>
        <v>39.43</v>
      </c>
      <c r="K234" s="147">
        <f t="shared" si="16"/>
        <v>3.3730661932538677</v>
      </c>
    </row>
    <row r="235" spans="1:14" hidden="1">
      <c r="A235" s="201" t="s">
        <v>984</v>
      </c>
      <c r="B235" s="200" t="s">
        <v>985</v>
      </c>
      <c r="C235" t="s">
        <v>171</v>
      </c>
      <c r="D235" t="s">
        <v>190</v>
      </c>
      <c r="E235" s="203">
        <v>1323.89</v>
      </c>
      <c r="F235" s="204">
        <f>SUMIF('JE - LTD '!A:A,'TB - Ltd'!A235,'JE - LTD '!D:D)</f>
        <v>0</v>
      </c>
      <c r="G235" s="204">
        <f t="shared" si="14"/>
        <v>1323.89</v>
      </c>
      <c r="H235" s="204">
        <v>410</v>
      </c>
      <c r="I235" s="204">
        <f>SUMIF('JE - LTD '!A:A,'TB - Ltd'!A235,'JE - LTD '!C:C)</f>
        <v>0</v>
      </c>
      <c r="J235" s="204">
        <f t="shared" si="15"/>
        <v>410</v>
      </c>
      <c r="K235" s="147">
        <f t="shared" si="16"/>
        <v>3.2290000000000001</v>
      </c>
    </row>
    <row r="236" spans="1:14" hidden="1">
      <c r="A236" s="201" t="s">
        <v>986</v>
      </c>
      <c r="B236" s="200" t="s">
        <v>909</v>
      </c>
      <c r="C236" t="s">
        <v>170</v>
      </c>
      <c r="D236" t="s">
        <v>190</v>
      </c>
      <c r="E236" s="203">
        <v>2058</v>
      </c>
      <c r="F236" s="204">
        <f>SUMIF('JE - LTD '!A:A,'TB - Ltd'!A236,'JE - LTD '!D:D)</f>
        <v>0</v>
      </c>
      <c r="G236" s="204">
        <f t="shared" si="14"/>
        <v>2058</v>
      </c>
      <c r="H236" s="204">
        <v>552.41999999999996</v>
      </c>
      <c r="I236" s="204">
        <f>SUMIF('JE - LTD '!A:A,'TB - Ltd'!A236,'JE - LTD '!C:C)</f>
        <v>0</v>
      </c>
      <c r="J236" s="204">
        <f t="shared" si="15"/>
        <v>552.41999999999996</v>
      </c>
      <c r="K236" s="147">
        <f t="shared" si="16"/>
        <v>3.7254263060714679</v>
      </c>
    </row>
    <row r="237" spans="1:14" hidden="1">
      <c r="A237" s="201" t="s">
        <v>987</v>
      </c>
      <c r="B237" s="200" t="s">
        <v>909</v>
      </c>
      <c r="C237" t="s">
        <v>500</v>
      </c>
      <c r="D237" t="s">
        <v>190</v>
      </c>
      <c r="E237" s="203">
        <v>7177</v>
      </c>
      <c r="F237" s="204">
        <f>SUMIF('JE - LTD '!A:A,'TB - Ltd'!A237,'JE - LTD '!D:D)</f>
        <v>0</v>
      </c>
      <c r="G237" s="204">
        <f t="shared" si="14"/>
        <v>7177</v>
      </c>
      <c r="H237" s="204">
        <v>1938.7</v>
      </c>
      <c r="I237" s="204">
        <f>SUMIF('JE - LTD '!A:A,'TB - Ltd'!A237,'JE - LTD '!C:C)</f>
        <v>0</v>
      </c>
      <c r="J237" s="204">
        <f t="shared" si="15"/>
        <v>1938.7</v>
      </c>
      <c r="K237" s="147">
        <f t="shared" si="16"/>
        <v>3.7019652344354466</v>
      </c>
    </row>
    <row r="238" spans="1:14" hidden="1">
      <c r="A238" s="201" t="s">
        <v>988</v>
      </c>
      <c r="B238" s="200" t="s">
        <v>909</v>
      </c>
      <c r="C238" t="s">
        <v>447</v>
      </c>
      <c r="D238" t="s">
        <v>190</v>
      </c>
      <c r="E238" s="203">
        <v>18382</v>
      </c>
      <c r="F238" s="204">
        <f>SUMIF('JE - LTD '!A:A,'TB - Ltd'!A238,'JE - LTD '!D:D)</f>
        <v>0</v>
      </c>
      <c r="G238" s="204">
        <f t="shared" si="14"/>
        <v>18382</v>
      </c>
      <c r="H238" s="204">
        <v>4974.4799999999996</v>
      </c>
      <c r="I238" s="204">
        <f>SUMIF('JE - LTD '!A:A,'TB - Ltd'!A238,'JE - LTD '!C:C)</f>
        <v>0</v>
      </c>
      <c r="J238" s="204">
        <f t="shared" si="15"/>
        <v>4974.4799999999996</v>
      </c>
      <c r="K238" s="147">
        <f t="shared" si="16"/>
        <v>3.6952606101542274</v>
      </c>
    </row>
    <row r="239" spans="1:14" hidden="1">
      <c r="A239" s="201" t="s">
        <v>989</v>
      </c>
      <c r="B239" s="200" t="s">
        <v>918</v>
      </c>
      <c r="C239" t="s">
        <v>175</v>
      </c>
      <c r="D239" t="s">
        <v>190</v>
      </c>
      <c r="E239" s="203">
        <v>-9955</v>
      </c>
      <c r="F239" s="204">
        <f>SUMIF('JE - LTD '!A:A,'TB - Ltd'!A239,'JE - LTD '!D:D)</f>
        <v>0</v>
      </c>
      <c r="G239" s="204">
        <f t="shared" si="14"/>
        <v>-9955</v>
      </c>
      <c r="H239" s="204">
        <v>-2753.51</v>
      </c>
      <c r="I239" s="204">
        <f>SUMIF('JE - LTD '!A:A,'TB - Ltd'!A239,'JE - LTD '!C:C)</f>
        <v>0</v>
      </c>
      <c r="J239" s="204">
        <f t="shared" si="15"/>
        <v>-2753.51</v>
      </c>
      <c r="K239" s="147">
        <f t="shared" si="16"/>
        <v>3.6153854534757452</v>
      </c>
    </row>
    <row r="240" spans="1:14" hidden="1">
      <c r="A240" s="201" t="s">
        <v>990</v>
      </c>
      <c r="B240" s="200" t="s">
        <v>918</v>
      </c>
      <c r="C240" t="s">
        <v>500</v>
      </c>
      <c r="D240" t="s">
        <v>190</v>
      </c>
      <c r="E240" s="203">
        <v>-7177</v>
      </c>
      <c r="F240" s="204">
        <f>SUMIF('JE - LTD '!A:A,'TB - Ltd'!A240,'JE - LTD '!D:D)</f>
        <v>0</v>
      </c>
      <c r="G240" s="204">
        <f t="shared" si="14"/>
        <v>-7177</v>
      </c>
      <c r="H240" s="204">
        <v>-1938.7</v>
      </c>
      <c r="I240" s="204">
        <f>SUMIF('JE - LTD '!A:A,'TB - Ltd'!A240,'JE - LTD '!C:C)</f>
        <v>0</v>
      </c>
      <c r="J240" s="204">
        <f t="shared" si="15"/>
        <v>-1938.7</v>
      </c>
      <c r="K240" s="147">
        <f t="shared" si="16"/>
        <v>3.7019652344354466</v>
      </c>
    </row>
    <row r="241" spans="1:11" hidden="1">
      <c r="A241" s="201" t="s">
        <v>991</v>
      </c>
      <c r="B241" s="200" t="s">
        <v>918</v>
      </c>
      <c r="C241" t="s">
        <v>447</v>
      </c>
      <c r="D241" t="s">
        <v>190</v>
      </c>
      <c r="E241" s="203">
        <v>-20110</v>
      </c>
      <c r="F241" s="204">
        <f>SUMIF('JE - LTD '!A:A,'TB - Ltd'!A241,'JE - LTD '!D:D)</f>
        <v>0</v>
      </c>
      <c r="G241" s="204">
        <f t="shared" si="14"/>
        <v>-20110</v>
      </c>
      <c r="H241" s="204">
        <v>-5437.77</v>
      </c>
      <c r="I241" s="204">
        <f>SUMIF('JE - LTD '!A:A,'TB - Ltd'!A241,'JE - LTD '!C:C)</f>
        <v>0</v>
      </c>
      <c r="J241" s="204">
        <f t="shared" si="15"/>
        <v>-5437.77</v>
      </c>
      <c r="K241" s="147">
        <f t="shared" si="16"/>
        <v>3.6982071694830783</v>
      </c>
    </row>
    <row r="242" spans="1:11" hidden="1">
      <c r="A242" s="201" t="s">
        <v>992</v>
      </c>
      <c r="B242" s="200" t="s">
        <v>892</v>
      </c>
      <c r="C242" t="s">
        <v>500</v>
      </c>
      <c r="D242" t="s">
        <v>190</v>
      </c>
      <c r="E242" s="203">
        <v>34005</v>
      </c>
      <c r="F242" s="204">
        <f>SUMIF('JE - LTD '!A:A,'TB - Ltd'!A242,'JE - LTD '!D:D)</f>
        <v>0</v>
      </c>
      <c r="G242" s="204">
        <f t="shared" si="14"/>
        <v>34005</v>
      </c>
      <c r="H242" s="204">
        <v>9178.91</v>
      </c>
      <c r="I242" s="204">
        <f>SUMIF('JE - LTD '!A:A,'TB - Ltd'!A242,'JE - LTD '!C:C)</f>
        <v>0</v>
      </c>
      <c r="J242" s="204">
        <f t="shared" si="15"/>
        <v>9178.91</v>
      </c>
      <c r="K242" s="147">
        <f t="shared" si="16"/>
        <v>3.7046882472973373</v>
      </c>
    </row>
    <row r="243" spans="1:11" hidden="1">
      <c r="A243" t="s">
        <v>993</v>
      </c>
      <c r="B243" s="164" t="s">
        <v>994</v>
      </c>
      <c r="C243" t="s">
        <v>171</v>
      </c>
      <c r="D243" t="s">
        <v>190</v>
      </c>
      <c r="E243" s="203">
        <v>1018.77</v>
      </c>
      <c r="F243" s="204">
        <f>SUMIF('JE - LTD '!A:A,'TB - Ltd'!A243,'JE - LTD '!D:D)</f>
        <v>0</v>
      </c>
      <c r="G243" s="204">
        <f t="shared" si="14"/>
        <v>1018.77</v>
      </c>
      <c r="H243" s="204">
        <v>328</v>
      </c>
      <c r="I243" s="204">
        <f>SUMIF('JE - LTD '!A:A,'TB - Ltd'!A243,'JE - LTD '!C:C)</f>
        <v>0</v>
      </c>
      <c r="J243" s="204">
        <f t="shared" si="15"/>
        <v>328</v>
      </c>
      <c r="K243" s="147">
        <f t="shared" si="16"/>
        <v>3.1060060975609756</v>
      </c>
    </row>
    <row r="244" spans="1:11" hidden="1">
      <c r="A244" t="s">
        <v>995</v>
      </c>
      <c r="B244" s="164" t="s">
        <v>914</v>
      </c>
      <c r="C244" t="s">
        <v>458</v>
      </c>
      <c r="D244" t="s">
        <v>190</v>
      </c>
      <c r="E244" s="203">
        <v>0</v>
      </c>
      <c r="F244" s="204">
        <f>SUMIF('JE - LTD '!A:A,'TB - Ltd'!A244,'JE - LTD '!D:D)</f>
        <v>0</v>
      </c>
      <c r="G244" s="204">
        <f t="shared" si="14"/>
        <v>0</v>
      </c>
      <c r="H244" s="204">
        <v>-51.89</v>
      </c>
      <c r="I244" s="204">
        <f>SUMIF('JE - LTD '!A:A,'TB - Ltd'!A244,'JE - LTD '!C:C)</f>
        <v>0</v>
      </c>
      <c r="J244" s="204">
        <f t="shared" si="15"/>
        <v>-51.89</v>
      </c>
      <c r="K244" s="147">
        <f t="shared" si="16"/>
        <v>0</v>
      </c>
    </row>
    <row r="245" spans="1:11" hidden="1">
      <c r="A245" t="s">
        <v>996</v>
      </c>
      <c r="B245" s="164" t="s">
        <v>997</v>
      </c>
      <c r="C245" t="s">
        <v>179</v>
      </c>
      <c r="D245" t="s">
        <v>190</v>
      </c>
      <c r="E245" s="203">
        <v>-6455.7</v>
      </c>
      <c r="F245" s="204">
        <f>SUMIF('JE - LTD '!A:A,'TB - Ltd'!A245,'JE - LTD '!D:D)</f>
        <v>0</v>
      </c>
      <c r="G245" s="204">
        <f t="shared" si="14"/>
        <v>-6455.7</v>
      </c>
      <c r="H245" s="204">
        <v>-2079.8000000000002</v>
      </c>
      <c r="I245" s="204">
        <f>SUMIF('JE - LTD '!A:A,'TB - Ltd'!A245,'JE - LTD '!C:C)</f>
        <v>0</v>
      </c>
      <c r="J245" s="204">
        <f t="shared" si="15"/>
        <v>-2079.8000000000002</v>
      </c>
      <c r="K245" s="147">
        <f t="shared" si="16"/>
        <v>3.10400038465237</v>
      </c>
    </row>
    <row r="246" spans="1:11" hidden="1">
      <c r="A246" t="s">
        <v>998</v>
      </c>
      <c r="B246" s="164" t="s">
        <v>999</v>
      </c>
      <c r="C246" t="s">
        <v>445</v>
      </c>
      <c r="D246" t="s">
        <v>190</v>
      </c>
      <c r="E246" s="203">
        <v>33915</v>
      </c>
      <c r="F246" s="204">
        <f>SUMIF('JE - LTD '!A:A,'TB - Ltd'!A246,'JE - LTD '!D:D)</f>
        <v>0</v>
      </c>
      <c r="G246" s="204">
        <f t="shared" si="14"/>
        <v>33915</v>
      </c>
      <c r="H246" s="204">
        <v>10500</v>
      </c>
      <c r="I246" s="204">
        <f>SUMIF('JE - LTD '!A:A,'TB - Ltd'!A246,'JE - LTD '!C:C)</f>
        <v>0</v>
      </c>
      <c r="J246" s="204">
        <f t="shared" si="15"/>
        <v>10500</v>
      </c>
      <c r="K246" s="147">
        <f t="shared" si="16"/>
        <v>3.23</v>
      </c>
    </row>
    <row r="247" spans="1:11" hidden="1">
      <c r="A247" t="s">
        <v>1000</v>
      </c>
      <c r="B247" s="164" t="s">
        <v>1001</v>
      </c>
      <c r="C247" t="s">
        <v>983</v>
      </c>
      <c r="D247" t="s">
        <v>190</v>
      </c>
      <c r="E247" s="203">
        <v>-1680</v>
      </c>
      <c r="F247" s="204">
        <f>SUMIF('JE - LTD '!A:A,'TB - Ltd'!A247,'JE - LTD '!D:D)</f>
        <v>0</v>
      </c>
      <c r="G247" s="204">
        <f t="shared" si="14"/>
        <v>-1680</v>
      </c>
      <c r="H247" s="204">
        <v>-525.82000000000005</v>
      </c>
      <c r="I247" s="204">
        <f>SUMIF('JE - LTD '!A:A,'TB - Ltd'!A247,'JE - LTD '!C:C)</f>
        <v>0</v>
      </c>
      <c r="J247" s="204">
        <f t="shared" si="15"/>
        <v>-525.82000000000005</v>
      </c>
      <c r="K247" s="147">
        <f t="shared" si="16"/>
        <v>3.1950096991365862</v>
      </c>
    </row>
    <row r="248" spans="1:11" hidden="1">
      <c r="A248" t="s">
        <v>1002</v>
      </c>
      <c r="B248" s="164" t="s">
        <v>833</v>
      </c>
      <c r="C248" t="s">
        <v>406</v>
      </c>
      <c r="D248" t="s">
        <v>190</v>
      </c>
      <c r="E248" s="203">
        <v>70947.61</v>
      </c>
      <c r="F248" s="204">
        <f>SUMIF('JE - LTD '!A:A,'TB - Ltd'!A248,'JE - LTD '!D:D)</f>
        <v>0</v>
      </c>
      <c r="G248" s="204">
        <f t="shared" si="14"/>
        <v>70947.61</v>
      </c>
      <c r="H248" s="204">
        <v>18979.689999999999</v>
      </c>
      <c r="I248" s="204">
        <f>SUMIF('JE - LTD '!A:A,'TB - Ltd'!A248,'JE - LTD '!C:C)</f>
        <v>0</v>
      </c>
      <c r="J248" s="204">
        <f t="shared" si="15"/>
        <v>18979.689999999999</v>
      </c>
      <c r="K248" s="147">
        <f t="shared" si="16"/>
        <v>3.7380805482070576</v>
      </c>
    </row>
    <row r="249" spans="1:11" hidden="1">
      <c r="A249" t="s">
        <v>1003</v>
      </c>
      <c r="B249" s="164" t="s">
        <v>833</v>
      </c>
      <c r="C249" t="s">
        <v>401</v>
      </c>
      <c r="D249" t="s">
        <v>190</v>
      </c>
      <c r="E249" s="203">
        <v>10997.09</v>
      </c>
      <c r="F249" s="204">
        <f>SUMIF('JE - LTD '!A:A,'TB - Ltd'!A249,'JE - LTD '!D:D)</f>
        <v>0</v>
      </c>
      <c r="G249" s="204">
        <f t="shared" si="14"/>
        <v>10997.09</v>
      </c>
      <c r="H249" s="204">
        <v>2891.91</v>
      </c>
      <c r="I249" s="204">
        <f>SUMIF('JE - LTD '!A:A,'TB - Ltd'!A249,'JE - LTD '!C:C)</f>
        <v>0</v>
      </c>
      <c r="J249" s="204">
        <f t="shared" si="15"/>
        <v>2891.91</v>
      </c>
      <c r="K249" s="147">
        <f t="shared" si="16"/>
        <v>3.8027082447240752</v>
      </c>
    </row>
    <row r="250" spans="1:11" hidden="1">
      <c r="A250" t="s">
        <v>1004</v>
      </c>
      <c r="B250" s="164" t="s">
        <v>833</v>
      </c>
      <c r="C250" t="s">
        <v>439</v>
      </c>
      <c r="D250" t="s">
        <v>190</v>
      </c>
      <c r="E250" s="203">
        <v>14884.64</v>
      </c>
      <c r="F250" s="204">
        <f>SUMIF('JE - LTD '!A:A,'TB - Ltd'!A250,'JE - LTD '!D:D)</f>
        <v>0</v>
      </c>
      <c r="G250" s="204">
        <f t="shared" si="14"/>
        <v>14884.64</v>
      </c>
      <c r="H250" s="204">
        <v>4116.72</v>
      </c>
      <c r="I250" s="204">
        <f>SUMIF('JE - LTD '!A:A,'TB - Ltd'!A250,'JE - LTD '!C:C)</f>
        <v>0</v>
      </c>
      <c r="J250" s="204">
        <f t="shared" si="15"/>
        <v>4116.72</v>
      </c>
      <c r="K250" s="147">
        <f t="shared" si="16"/>
        <v>3.6156551817952152</v>
      </c>
    </row>
    <row r="251" spans="1:11" hidden="1">
      <c r="A251" t="s">
        <v>1005</v>
      </c>
      <c r="B251" s="164" t="s">
        <v>1006</v>
      </c>
      <c r="C251" t="s">
        <v>539</v>
      </c>
      <c r="D251" t="s">
        <v>190</v>
      </c>
      <c r="E251" s="203">
        <v>119941.95</v>
      </c>
      <c r="F251" s="204">
        <f>SUMIF('JE - LTD '!A:A,'TB - Ltd'!A251,'JE - LTD '!D:D)</f>
        <v>0</v>
      </c>
      <c r="G251" s="204">
        <f t="shared" si="14"/>
        <v>119941.95</v>
      </c>
      <c r="H251" s="204">
        <v>32474.77</v>
      </c>
      <c r="I251" s="204">
        <f>SUMIF('JE - LTD '!A:A,'TB - Ltd'!A251,'JE - LTD '!C:C)</f>
        <v>0</v>
      </c>
      <c r="J251" s="204">
        <f t="shared" si="15"/>
        <v>32474.77</v>
      </c>
      <c r="K251" s="147">
        <f t="shared" si="16"/>
        <v>3.6933887445546185</v>
      </c>
    </row>
    <row r="252" spans="1:11" hidden="1">
      <c r="A252" t="s">
        <v>1007</v>
      </c>
      <c r="B252" s="164" t="s">
        <v>951</v>
      </c>
      <c r="C252" t="s">
        <v>835</v>
      </c>
      <c r="D252" t="s">
        <v>190</v>
      </c>
      <c r="E252" s="203">
        <v>19.8</v>
      </c>
      <c r="F252" s="204">
        <f>SUMIF('JE - LTD '!A:A,'TB - Ltd'!A252,'JE - LTD '!D:D)</f>
        <v>0</v>
      </c>
      <c r="G252" s="204">
        <f t="shared" si="14"/>
        <v>19.8</v>
      </c>
      <c r="H252" s="204">
        <v>5.42</v>
      </c>
      <c r="I252" s="204">
        <f>SUMIF('JE - LTD '!A:A,'TB - Ltd'!A252,'JE - LTD '!C:C)</f>
        <v>0</v>
      </c>
      <c r="J252" s="204">
        <f t="shared" si="15"/>
        <v>5.42</v>
      </c>
      <c r="K252" s="147">
        <f t="shared" si="16"/>
        <v>3.6531365313653139</v>
      </c>
    </row>
    <row r="253" spans="1:11" hidden="1">
      <c r="A253" t="s">
        <v>1008</v>
      </c>
      <c r="B253" s="164" t="s">
        <v>1009</v>
      </c>
      <c r="C253" t="s">
        <v>410</v>
      </c>
      <c r="D253" t="s">
        <v>190</v>
      </c>
      <c r="E253" s="203">
        <v>18812.28</v>
      </c>
      <c r="F253" s="204">
        <f>SUMIF('JE - LTD '!A:A,'TB - Ltd'!A253,'JE - LTD '!D:D)</f>
        <v>0</v>
      </c>
      <c r="G253" s="204">
        <f t="shared" si="14"/>
        <v>18812.28</v>
      </c>
      <c r="H253" s="204">
        <v>5092.43</v>
      </c>
      <c r="I253" s="204">
        <f>SUMIF('JE - LTD '!A:A,'TB - Ltd'!A253,'JE - LTD '!C:C)</f>
        <v>0</v>
      </c>
      <c r="J253" s="204">
        <f t="shared" si="15"/>
        <v>5092.43</v>
      </c>
      <c r="K253" s="147">
        <f t="shared" si="16"/>
        <v>3.6941656537252348</v>
      </c>
    </row>
    <row r="254" spans="1:11" hidden="1">
      <c r="A254" t="s">
        <v>1010</v>
      </c>
      <c r="B254" s="164" t="s">
        <v>1011</v>
      </c>
      <c r="C254" t="s">
        <v>1012</v>
      </c>
      <c r="D254" t="s">
        <v>190</v>
      </c>
      <c r="E254" s="203">
        <v>60199.73</v>
      </c>
      <c r="F254" s="204">
        <f>SUMIF('JE - LTD '!A:A,'TB - Ltd'!A254,'JE - LTD '!D:D)</f>
        <v>0</v>
      </c>
      <c r="G254" s="204">
        <f t="shared" si="14"/>
        <v>60199.73</v>
      </c>
      <c r="H254" s="204">
        <v>16765.310000000001</v>
      </c>
      <c r="I254" s="204">
        <f>SUMIF('JE - LTD '!A:A,'TB - Ltd'!A254,'JE - LTD '!C:C)</f>
        <v>0</v>
      </c>
      <c r="J254" s="204">
        <f t="shared" si="15"/>
        <v>16765.310000000001</v>
      </c>
      <c r="K254" s="147">
        <f t="shared" si="16"/>
        <v>3.5907316953876784</v>
      </c>
    </row>
    <row r="255" spans="1:11" hidden="1">
      <c r="A255" t="s">
        <v>1013</v>
      </c>
      <c r="B255" s="164" t="s">
        <v>1014</v>
      </c>
      <c r="C255" t="s">
        <v>835</v>
      </c>
      <c r="D255" t="s">
        <v>190</v>
      </c>
      <c r="E255" s="203">
        <v>53657.87</v>
      </c>
      <c r="F255" s="204">
        <f>SUMIF('JE - LTD '!A:A,'TB - Ltd'!A255,'JE - LTD '!D:D)</f>
        <v>0</v>
      </c>
      <c r="G255" s="204">
        <f t="shared" si="14"/>
        <v>53657.87</v>
      </c>
      <c r="H255" s="204">
        <v>15512.29</v>
      </c>
      <c r="I255" s="204">
        <f>SUMIF('JE - LTD '!A:A,'TB - Ltd'!A255,'JE - LTD '!C:C)</f>
        <v>0</v>
      </c>
      <c r="J255" s="204">
        <f t="shared" si="15"/>
        <v>15512.29</v>
      </c>
      <c r="K255" s="147">
        <f t="shared" si="16"/>
        <v>3.4590553683563163</v>
      </c>
    </row>
    <row r="256" spans="1:11" hidden="1">
      <c r="A256" t="s">
        <v>1015</v>
      </c>
      <c r="B256" s="164" t="s">
        <v>1014</v>
      </c>
      <c r="C256" t="s">
        <v>439</v>
      </c>
      <c r="D256" t="s">
        <v>190</v>
      </c>
      <c r="E256" s="203">
        <v>2887.06</v>
      </c>
      <c r="F256" s="204">
        <f>SUMIF('JE - LTD '!A:A,'TB - Ltd'!A256,'JE - LTD '!D:D)</f>
        <v>0</v>
      </c>
      <c r="G256" s="204">
        <f t="shared" si="14"/>
        <v>2887.06</v>
      </c>
      <c r="H256" s="204">
        <v>820.29</v>
      </c>
      <c r="I256" s="204">
        <f>SUMIF('JE - LTD '!A:A,'TB - Ltd'!A256,'JE - LTD '!C:C)</f>
        <v>0</v>
      </c>
      <c r="J256" s="204">
        <f t="shared" si="15"/>
        <v>820.29</v>
      </c>
      <c r="K256" s="147">
        <f t="shared" si="16"/>
        <v>3.5195601555547431</v>
      </c>
    </row>
    <row r="257" spans="1:14" hidden="1">
      <c r="A257" t="s">
        <v>1016</v>
      </c>
      <c r="B257" s="164" t="s">
        <v>1017</v>
      </c>
      <c r="C257" t="s">
        <v>983</v>
      </c>
      <c r="D257" t="s">
        <v>190</v>
      </c>
      <c r="E257" s="203">
        <v>237848.32000000001</v>
      </c>
      <c r="F257" s="204">
        <f>SUMIF('JE - LTD '!A:A,'TB - Ltd'!A257,'JE - LTD '!D:D)</f>
        <v>0</v>
      </c>
      <c r="G257" s="204">
        <f t="shared" si="14"/>
        <v>237848.32000000001</v>
      </c>
      <c r="H257" s="204">
        <v>65014.920000000006</v>
      </c>
      <c r="I257" s="204">
        <f>SUMIF('JE - LTD '!A:A,'TB - Ltd'!A257,'JE - LTD '!C:C)</f>
        <v>0</v>
      </c>
      <c r="J257" s="204">
        <f t="shared" si="15"/>
        <v>65014.920000000006</v>
      </c>
      <c r="K257" s="147">
        <f t="shared" si="16"/>
        <v>3.6583651875600243</v>
      </c>
    </row>
    <row r="258" spans="1:14" hidden="1">
      <c r="A258" t="s">
        <v>1018</v>
      </c>
      <c r="B258" s="164" t="s">
        <v>1019</v>
      </c>
      <c r="C258" t="s">
        <v>437</v>
      </c>
      <c r="D258" t="s">
        <v>190</v>
      </c>
      <c r="E258" s="203">
        <v>165645.63</v>
      </c>
      <c r="F258" s="204">
        <f>SUMIF('JE - LTD '!A:A,'TB - Ltd'!A258,'JE - LTD '!D:D)</f>
        <v>0</v>
      </c>
      <c r="G258" s="204">
        <f t="shared" si="14"/>
        <v>165645.63</v>
      </c>
      <c r="H258" s="204">
        <v>45625.349999999991</v>
      </c>
      <c r="I258" s="204">
        <f>SUMIF('JE - LTD '!A:A,'TB - Ltd'!A258,'JE - LTD '!C:C)</f>
        <v>0</v>
      </c>
      <c r="J258" s="204">
        <f t="shared" si="15"/>
        <v>45625.349999999991</v>
      </c>
      <c r="K258" s="147">
        <f t="shared" si="16"/>
        <v>3.6305612998037282</v>
      </c>
    </row>
    <row r="259" spans="1:14" hidden="1">
      <c r="A259" t="s">
        <v>1020</v>
      </c>
      <c r="B259" s="164" t="s">
        <v>1021</v>
      </c>
      <c r="C259" t="s">
        <v>563</v>
      </c>
      <c r="D259" t="s">
        <v>190</v>
      </c>
      <c r="E259" s="203">
        <v>243907.51</v>
      </c>
      <c r="F259" s="204">
        <f>SUMIF('JE - LTD '!A:A,'TB - Ltd'!A259,'JE - LTD '!D:D)</f>
        <v>0</v>
      </c>
      <c r="G259" s="204">
        <f t="shared" si="14"/>
        <v>243907.51</v>
      </c>
      <c r="H259" s="204">
        <v>67845.77</v>
      </c>
      <c r="I259" s="204">
        <f>SUMIF('JE - LTD '!A:A,'TB - Ltd'!A259,'JE - LTD '!C:C)</f>
        <v>0</v>
      </c>
      <c r="J259" s="204">
        <f t="shared" si="15"/>
        <v>67845.77</v>
      </c>
      <c r="K259" s="147">
        <f t="shared" si="16"/>
        <v>3.5950289900166212</v>
      </c>
    </row>
    <row r="260" spans="1:14" hidden="1">
      <c r="A260" t="s">
        <v>1022</v>
      </c>
      <c r="B260" s="164" t="s">
        <v>1023</v>
      </c>
      <c r="C260" t="s">
        <v>435</v>
      </c>
      <c r="D260" t="s">
        <v>190</v>
      </c>
      <c r="E260" s="203">
        <v>5471.4400000000005</v>
      </c>
      <c r="F260" s="204">
        <f>SUMIF('JE - LTD '!A:A,'TB - Ltd'!A260,'JE - LTD '!D:D)</f>
        <v>0</v>
      </c>
      <c r="G260" s="204">
        <f t="shared" si="14"/>
        <v>5471.4400000000005</v>
      </c>
      <c r="H260" s="204">
        <v>1490.07</v>
      </c>
      <c r="I260" s="204">
        <f>SUMIF('JE - LTD '!A:A,'TB - Ltd'!A260,'JE - LTD '!C:C)</f>
        <v>0</v>
      </c>
      <c r="J260" s="204">
        <f t="shared" si="15"/>
        <v>1490.07</v>
      </c>
      <c r="K260" s="147">
        <f t="shared" si="16"/>
        <v>3.6719348755427603</v>
      </c>
    </row>
    <row r="261" spans="1:14" hidden="1">
      <c r="A261" t="s">
        <v>1024</v>
      </c>
      <c r="B261" s="164" t="s">
        <v>1025</v>
      </c>
      <c r="C261" t="s">
        <v>1026</v>
      </c>
      <c r="D261" t="s">
        <v>190</v>
      </c>
      <c r="E261" s="203">
        <v>277042.26</v>
      </c>
      <c r="F261" s="204">
        <f>SUMIF('JE - LTD '!A:A,'TB - Ltd'!A261,'JE - LTD '!D:D)</f>
        <v>0</v>
      </c>
      <c r="G261" s="204">
        <f t="shared" si="14"/>
        <v>277042.26</v>
      </c>
      <c r="H261" s="204">
        <v>78498.14</v>
      </c>
      <c r="I261" s="204">
        <f>SUMIF('JE - LTD '!A:A,'TB - Ltd'!A261,'JE - LTD '!C:C)</f>
        <v>0</v>
      </c>
      <c r="J261" s="204">
        <f t="shared" si="15"/>
        <v>78498.14</v>
      </c>
      <c r="K261" s="147">
        <f t="shared" si="16"/>
        <v>3.5292843881396427</v>
      </c>
    </row>
    <row r="262" spans="1:14" hidden="1">
      <c r="A262" t="s">
        <v>1027</v>
      </c>
      <c r="B262" s="164" t="s">
        <v>475</v>
      </c>
      <c r="C262" t="s">
        <v>475</v>
      </c>
      <c r="D262" t="s">
        <v>190</v>
      </c>
      <c r="E262" s="203">
        <v>216883.05</v>
      </c>
      <c r="F262" s="204">
        <f>SUMIF('JE - LTD '!A:A,'TB - Ltd'!A262,'JE - LTD '!D:D)</f>
        <v>0</v>
      </c>
      <c r="G262" s="204">
        <f t="shared" si="14"/>
        <v>216883.05</v>
      </c>
      <c r="H262" s="204">
        <v>57595.68</v>
      </c>
      <c r="I262" s="204">
        <f>SUMIF('JE - LTD '!A:A,'TB - Ltd'!A262,'JE - LTD '!C:C)</f>
        <v>0</v>
      </c>
      <c r="J262" s="204">
        <f t="shared" si="15"/>
        <v>57595.68</v>
      </c>
      <c r="K262" s="147">
        <f t="shared" si="16"/>
        <v>3.765613150152928</v>
      </c>
    </row>
    <row r="263" spans="1:14" hidden="1">
      <c r="A263" t="s">
        <v>1028</v>
      </c>
      <c r="B263" s="164" t="s">
        <v>1009</v>
      </c>
      <c r="C263" t="s">
        <v>194</v>
      </c>
      <c r="D263" t="s">
        <v>190</v>
      </c>
      <c r="E263" s="203">
        <v>413.46</v>
      </c>
      <c r="F263" s="204">
        <f>SUMIF('JE - LTD '!A:A,'TB - Ltd'!A263,'JE - LTD '!D:D)</f>
        <v>0</v>
      </c>
      <c r="G263" s="204">
        <f t="shared" si="14"/>
        <v>413.46</v>
      </c>
      <c r="H263" s="204">
        <v>112.99</v>
      </c>
      <c r="I263" s="204">
        <f>SUMIF('JE - LTD '!A:A,'TB - Ltd'!A263,'JE - LTD '!C:C)</f>
        <v>0</v>
      </c>
      <c r="J263" s="204">
        <f t="shared" si="15"/>
        <v>112.99</v>
      </c>
      <c r="K263" s="147">
        <f t="shared" si="16"/>
        <v>3.6592618815824407</v>
      </c>
    </row>
    <row r="264" spans="1:14" hidden="1">
      <c r="A264" t="s">
        <v>1029</v>
      </c>
      <c r="B264" s="164" t="s">
        <v>1009</v>
      </c>
      <c r="C264" t="s">
        <v>173</v>
      </c>
      <c r="D264" t="s">
        <v>190</v>
      </c>
      <c r="E264" s="203">
        <v>634</v>
      </c>
      <c r="F264" s="204">
        <f>SUMIF('JE - LTD '!A:A,'TB - Ltd'!A264,'JE - LTD '!D:D)</f>
        <v>0</v>
      </c>
      <c r="G264" s="204">
        <f t="shared" si="14"/>
        <v>634</v>
      </c>
      <c r="H264" s="204">
        <v>182.55</v>
      </c>
      <c r="I264" s="204">
        <f>SUMIF('JE - LTD '!A:A,'TB - Ltd'!A264,'JE - LTD '!C:C)</f>
        <v>0</v>
      </c>
      <c r="J264" s="204">
        <f t="shared" si="15"/>
        <v>182.55</v>
      </c>
      <c r="K264" s="147">
        <f t="shared" si="16"/>
        <v>3.4730210901122978</v>
      </c>
    </row>
    <row r="265" spans="1:14" hidden="1">
      <c r="A265" t="s">
        <v>1030</v>
      </c>
      <c r="B265" s="164" t="s">
        <v>1014</v>
      </c>
      <c r="C265" t="s">
        <v>406</v>
      </c>
      <c r="D265" t="s">
        <v>190</v>
      </c>
      <c r="E265" s="203">
        <v>123298.19</v>
      </c>
      <c r="F265" s="204">
        <f>SUMIF('JE - LTD '!A:A,'TB - Ltd'!A265,'JE - LTD '!D:D)</f>
        <v>0</v>
      </c>
      <c r="G265" s="204">
        <f t="shared" si="14"/>
        <v>123298.19</v>
      </c>
      <c r="H265" s="204">
        <v>33546.9</v>
      </c>
      <c r="I265" s="204">
        <f>SUMIF('JE - LTD '!A:A,'TB - Ltd'!A265,'JE - LTD '!C:C)</f>
        <v>0</v>
      </c>
      <c r="J265" s="204">
        <f t="shared" si="15"/>
        <v>33546.9</v>
      </c>
      <c r="K265" s="147">
        <f t="shared" si="16"/>
        <v>3.6753974286744824</v>
      </c>
    </row>
    <row r="266" spans="1:14" hidden="1">
      <c r="A266" t="s">
        <v>1031</v>
      </c>
      <c r="B266" s="164" t="s">
        <v>1014</v>
      </c>
      <c r="C266" t="s">
        <v>1032</v>
      </c>
      <c r="D266" t="s">
        <v>190</v>
      </c>
      <c r="E266" s="203">
        <v>3543.74</v>
      </c>
      <c r="F266" s="204">
        <f>SUMIF('JE - LTD '!A:A,'TB - Ltd'!A266,'JE - LTD '!D:D)</f>
        <v>0</v>
      </c>
      <c r="G266" s="204">
        <f t="shared" si="14"/>
        <v>3543.74</v>
      </c>
      <c r="H266" s="204">
        <v>983.11</v>
      </c>
      <c r="I266" s="204">
        <f>SUMIF('JE - LTD '!A:A,'TB - Ltd'!A266,'JE - LTD '!C:C)</f>
        <v>0</v>
      </c>
      <c r="J266" s="204">
        <f t="shared" si="15"/>
        <v>983.11</v>
      </c>
      <c r="K266" s="147">
        <f t="shared" si="16"/>
        <v>3.6046220667066753</v>
      </c>
    </row>
    <row r="267" spans="1:14" hidden="1">
      <c r="A267" t="s">
        <v>1033</v>
      </c>
      <c r="B267" s="164" t="s">
        <v>999</v>
      </c>
      <c r="C267" t="s">
        <v>445</v>
      </c>
      <c r="D267" t="s">
        <v>190</v>
      </c>
      <c r="E267" s="203">
        <v>92640</v>
      </c>
      <c r="F267" s="204">
        <f>SUMIF('JE - LTD '!A:A,'TB - Ltd'!A267,'JE - LTD '!D:D)</f>
        <v>0</v>
      </c>
      <c r="G267" s="204">
        <f t="shared" si="14"/>
        <v>92640</v>
      </c>
      <c r="H267" s="204">
        <v>25000</v>
      </c>
      <c r="I267" s="204">
        <f>SUMIF('JE - LTD '!A:A,'TB - Ltd'!A267,'JE - LTD '!C:C)</f>
        <v>0</v>
      </c>
      <c r="J267" s="204">
        <f t="shared" si="15"/>
        <v>25000</v>
      </c>
      <c r="K267" s="147">
        <f t="shared" si="16"/>
        <v>3.7056</v>
      </c>
    </row>
    <row r="268" spans="1:14" hidden="1">
      <c r="A268" t="s">
        <v>1034</v>
      </c>
      <c r="B268" s="164" t="s">
        <v>566</v>
      </c>
      <c r="C268" t="s">
        <v>566</v>
      </c>
      <c r="D268" t="s">
        <v>190</v>
      </c>
      <c r="E268" s="203">
        <v>2407.58</v>
      </c>
      <c r="F268" s="204">
        <f>SUMIF('JE - LTD '!A:A,'TB - Ltd'!A268,'JE - LTD '!D:D)</f>
        <v>0</v>
      </c>
      <c r="G268" s="204">
        <f t="shared" si="14"/>
        <v>2407.58</v>
      </c>
      <c r="H268" s="204">
        <v>770.38</v>
      </c>
      <c r="I268" s="204">
        <f>SUMIF('JE - LTD '!A:A,'TB - Ltd'!A268,'JE - LTD '!C:C)</f>
        <v>0</v>
      </c>
      <c r="J268" s="204">
        <f t="shared" si="15"/>
        <v>770.38</v>
      </c>
      <c r="K268" s="147">
        <f t="shared" si="16"/>
        <v>3.1251849736493678</v>
      </c>
    </row>
    <row r="269" spans="1:14" hidden="1">
      <c r="A269" t="s">
        <v>1035</v>
      </c>
      <c r="B269" s="164" t="s">
        <v>1036</v>
      </c>
      <c r="C269" t="s">
        <v>1037</v>
      </c>
      <c r="D269" t="s">
        <v>190</v>
      </c>
      <c r="E269" s="203">
        <v>205985.75</v>
      </c>
      <c r="F269" s="204">
        <f>SUMIF('JE - LTD '!A:A,'TB - Ltd'!A269,'JE - LTD '!D:D)</f>
        <v>-9147.2939999999999</v>
      </c>
      <c r="G269" s="204">
        <f t="shared" si="14"/>
        <v>196838.45600000001</v>
      </c>
      <c r="H269" s="204">
        <v>53789.49</v>
      </c>
      <c r="I269" s="204">
        <f>SUMIF('JE - LTD '!A:A,'TB - Ltd'!A269,'JE - LTD '!C:C)</f>
        <v>0</v>
      </c>
      <c r="J269" s="204">
        <f t="shared" si="15"/>
        <v>53789.49</v>
      </c>
      <c r="K269" s="147">
        <f t="shared" si="16"/>
        <v>3.6594222402926673</v>
      </c>
    </row>
    <row r="270" spans="1:14" hidden="1">
      <c r="A270" t="s">
        <v>1038</v>
      </c>
      <c r="B270" s="164" t="s">
        <v>1039</v>
      </c>
      <c r="C270" t="s">
        <v>399</v>
      </c>
      <c r="D270" t="s">
        <v>190</v>
      </c>
      <c r="E270" s="203">
        <v>97232.73000000001</v>
      </c>
      <c r="F270" s="204">
        <f>SUMIF('JE - LTD '!A:A,'TB - Ltd'!A270,'JE - LTD '!D:D)</f>
        <v>0</v>
      </c>
      <c r="G270" s="204">
        <f t="shared" si="14"/>
        <v>97232.73000000001</v>
      </c>
      <c r="H270" s="204">
        <v>26338.989999999998</v>
      </c>
      <c r="I270" s="204">
        <f>SUMIF('JE - LTD '!A:A,'TB - Ltd'!A270,'JE - LTD '!C:C)</f>
        <v>0</v>
      </c>
      <c r="J270" s="204">
        <f t="shared" si="15"/>
        <v>26338.989999999998</v>
      </c>
      <c r="K270" s="147">
        <f t="shared" si="16"/>
        <v>3.6915891611637357</v>
      </c>
    </row>
    <row r="271" spans="1:14" hidden="1">
      <c r="A271" t="s">
        <v>1040</v>
      </c>
      <c r="B271" s="164" t="s">
        <v>1041</v>
      </c>
      <c r="C271" t="s">
        <v>978</v>
      </c>
      <c r="D271" t="s">
        <v>190</v>
      </c>
      <c r="E271" s="203">
        <v>381835.41</v>
      </c>
      <c r="F271" s="204">
        <f>SUMIF('JE - LTD '!A:A,'TB - Ltd'!A271,'JE - LTD '!D:D)</f>
        <v>0</v>
      </c>
      <c r="G271" s="204">
        <f t="shared" si="14"/>
        <v>381835.41</v>
      </c>
      <c r="H271" s="204">
        <v>105123.87</v>
      </c>
      <c r="I271" s="204">
        <f>SUMIF('JE - LTD '!A:A,'TB - Ltd'!A271,'JE - LTD '!C:C)</f>
        <v>0</v>
      </c>
      <c r="J271" s="204">
        <f t="shared" si="15"/>
        <v>105123.87</v>
      </c>
      <c r="K271" s="147">
        <f t="shared" si="16"/>
        <v>3.6322427056766458</v>
      </c>
      <c r="N271" s="148"/>
    </row>
    <row r="272" spans="1:14" hidden="1">
      <c r="A272" t="s">
        <v>1042</v>
      </c>
      <c r="B272" s="164" t="s">
        <v>1043</v>
      </c>
      <c r="C272" t="s">
        <v>1044</v>
      </c>
      <c r="D272" t="s">
        <v>190</v>
      </c>
      <c r="E272" s="203">
        <v>138112.29</v>
      </c>
      <c r="F272" s="204">
        <f>SUMIF('JE - LTD '!A:A,'TB - Ltd'!A272,'JE - LTD '!D:D)</f>
        <v>0</v>
      </c>
      <c r="G272" s="204">
        <f t="shared" si="14"/>
        <v>138112.29</v>
      </c>
      <c r="H272" s="204">
        <v>38687.72</v>
      </c>
      <c r="I272" s="204">
        <f>SUMIF('JE - LTD '!A:A,'TB - Ltd'!A272,'JE - LTD '!C:C)</f>
        <v>0</v>
      </c>
      <c r="J272" s="204">
        <f t="shared" si="15"/>
        <v>38687.72</v>
      </c>
      <c r="K272" s="147">
        <f t="shared" si="16"/>
        <v>3.5699258059146417</v>
      </c>
      <c r="N272" s="148"/>
    </row>
    <row r="273" spans="1:14" hidden="1">
      <c r="A273" t="s">
        <v>1045</v>
      </c>
      <c r="B273" s="164" t="s">
        <v>1046</v>
      </c>
      <c r="C273" t="s">
        <v>179</v>
      </c>
      <c r="D273" t="s">
        <v>190</v>
      </c>
      <c r="E273" s="203">
        <v>-5940.22</v>
      </c>
      <c r="F273" s="204">
        <f>SUMIF('JE - LTD '!A:A,'TB - Ltd'!A273,'JE - LTD '!D:D)</f>
        <v>0</v>
      </c>
      <c r="G273" s="204">
        <f t="shared" si="14"/>
        <v>-5940.22</v>
      </c>
      <c r="H273" s="204">
        <v>-1913.73</v>
      </c>
      <c r="I273" s="204">
        <f>SUMIF('JE - LTD '!A:A,'TB - Ltd'!A273,'JE - LTD '!C:C)</f>
        <v>0</v>
      </c>
      <c r="J273" s="204">
        <f t="shared" si="15"/>
        <v>-1913.73</v>
      </c>
      <c r="K273" s="147">
        <f t="shared" si="16"/>
        <v>3.1040010868826848</v>
      </c>
    </row>
    <row r="274" spans="1:14" hidden="1">
      <c r="A274" t="s">
        <v>1047</v>
      </c>
      <c r="B274" s="164" t="s">
        <v>1048</v>
      </c>
      <c r="C274" t="s">
        <v>179</v>
      </c>
      <c r="D274" t="s">
        <v>190</v>
      </c>
      <c r="E274" s="203">
        <v>-5940.25</v>
      </c>
      <c r="F274" s="204">
        <f>SUMIF('JE - LTD '!A:A,'TB - Ltd'!A274,'JE - LTD '!D:D)</f>
        <v>0</v>
      </c>
      <c r="G274" s="204">
        <f t="shared" si="14"/>
        <v>-5940.25</v>
      </c>
      <c r="H274" s="204">
        <v>-1913.74</v>
      </c>
      <c r="I274" s="204">
        <f>SUMIF('JE - LTD '!A:A,'TB - Ltd'!A274,'JE - LTD '!C:C)</f>
        <v>0</v>
      </c>
      <c r="J274" s="204">
        <f t="shared" si="15"/>
        <v>-1913.74</v>
      </c>
      <c r="K274" s="147">
        <f t="shared" si="16"/>
        <v>3.1040005434385027</v>
      </c>
      <c r="N274" s="148"/>
    </row>
    <row r="275" spans="1:14" hidden="1">
      <c r="A275" t="s">
        <v>1049</v>
      </c>
      <c r="B275" s="164" t="s">
        <v>1050</v>
      </c>
      <c r="C275" t="s">
        <v>177</v>
      </c>
      <c r="D275" t="s">
        <v>190</v>
      </c>
      <c r="E275" s="203">
        <v>-6455.7</v>
      </c>
      <c r="F275" s="204">
        <f>SUMIF('JE - LTD '!A:A,'TB - Ltd'!A275,'JE - LTD '!D:D)</f>
        <v>0</v>
      </c>
      <c r="G275" s="204">
        <f t="shared" ref="G275:G338" si="17">E275+F275</f>
        <v>-6455.7</v>
      </c>
      <c r="H275" s="204">
        <v>-2079.8000000000002</v>
      </c>
      <c r="I275" s="204">
        <f>SUMIF('JE - LTD '!A:A,'TB - Ltd'!A275,'JE - LTD '!C:C)</f>
        <v>0</v>
      </c>
      <c r="J275" s="204">
        <f t="shared" ref="J275:J338" si="18">H275+I275</f>
        <v>-2079.8000000000002</v>
      </c>
      <c r="K275" s="147">
        <f t="shared" ref="K275:K338" si="19">G275/J275</f>
        <v>3.10400038465237</v>
      </c>
      <c r="N275" s="148"/>
    </row>
    <row r="276" spans="1:14" hidden="1">
      <c r="A276" t="s">
        <v>1051</v>
      </c>
      <c r="B276" s="164" t="s">
        <v>1052</v>
      </c>
      <c r="C276" t="s">
        <v>535</v>
      </c>
      <c r="D276" t="s">
        <v>190</v>
      </c>
      <c r="E276" s="203">
        <v>715951.29</v>
      </c>
      <c r="F276" s="204">
        <f>SUMIF('JE - LTD '!A:A,'TB - Ltd'!A276,'JE - LTD '!D:D)</f>
        <v>0</v>
      </c>
      <c r="G276" s="204">
        <f t="shared" si="17"/>
        <v>715951.29</v>
      </c>
      <c r="H276" s="204">
        <v>195061.42</v>
      </c>
      <c r="I276" s="204">
        <f>SUMIF('JE - LTD '!A:A,'TB - Ltd'!A276,'JE - LTD '!C:C)</f>
        <v>0</v>
      </c>
      <c r="J276" s="204">
        <f t="shared" si="18"/>
        <v>195061.42</v>
      </c>
      <c r="K276" s="147">
        <f t="shared" si="19"/>
        <v>3.6703889985010876</v>
      </c>
      <c r="N276" s="148"/>
    </row>
    <row r="277" spans="1:14" hidden="1">
      <c r="A277" t="s">
        <v>1053</v>
      </c>
      <c r="B277" s="164" t="s">
        <v>1054</v>
      </c>
      <c r="C277" t="s">
        <v>1032</v>
      </c>
      <c r="D277" t="s">
        <v>190</v>
      </c>
      <c r="E277" s="203">
        <v>820.68</v>
      </c>
      <c r="F277" s="204">
        <f>SUMIF('JE - LTD '!A:A,'TB - Ltd'!A277,'JE - LTD '!D:D)</f>
        <v>0</v>
      </c>
      <c r="G277" s="204">
        <f t="shared" si="17"/>
        <v>820.68</v>
      </c>
      <c r="H277" s="204">
        <v>253.4</v>
      </c>
      <c r="I277" s="204">
        <f>SUMIF('JE - LTD '!A:A,'TB - Ltd'!A277,'JE - LTD '!C:C)</f>
        <v>0</v>
      </c>
      <c r="J277" s="204">
        <f t="shared" si="18"/>
        <v>253.4</v>
      </c>
      <c r="K277" s="147">
        <f t="shared" si="19"/>
        <v>3.238674033149171</v>
      </c>
      <c r="N277" s="148"/>
    </row>
    <row r="278" spans="1:14" hidden="1">
      <c r="A278" t="s">
        <v>1055</v>
      </c>
      <c r="B278" s="164" t="s">
        <v>1056</v>
      </c>
      <c r="C278" t="s">
        <v>1037</v>
      </c>
      <c r="D278" t="s">
        <v>190</v>
      </c>
      <c r="E278" s="203">
        <v>15345.47</v>
      </c>
      <c r="F278" s="204">
        <f>SUMIF('JE - LTD '!A:A,'TB - Ltd'!A278,'JE - LTD '!D:D)</f>
        <v>0</v>
      </c>
      <c r="G278" s="204">
        <f t="shared" si="17"/>
        <v>15345.47</v>
      </c>
      <c r="H278" s="204">
        <v>4210.83</v>
      </c>
      <c r="I278" s="204">
        <f>SUMIF('JE - LTD '!A:A,'TB - Ltd'!A278,'JE - LTD '!C:C)</f>
        <v>0</v>
      </c>
      <c r="J278" s="204">
        <f t="shared" si="18"/>
        <v>4210.83</v>
      </c>
      <c r="K278" s="147">
        <f t="shared" si="19"/>
        <v>3.6442862808519934</v>
      </c>
      <c r="N278" s="148"/>
    </row>
    <row r="279" spans="1:14" hidden="1">
      <c r="A279" t="s">
        <v>1057</v>
      </c>
      <c r="B279" s="164" t="s">
        <v>1014</v>
      </c>
      <c r="C279" t="s">
        <v>566</v>
      </c>
      <c r="D279" t="s">
        <v>190</v>
      </c>
      <c r="E279" s="203">
        <v>11233.82</v>
      </c>
      <c r="F279" s="204">
        <f>SUMIF('JE - LTD '!A:A,'TB - Ltd'!A279,'JE - LTD '!D:D)</f>
        <v>0</v>
      </c>
      <c r="G279" s="204">
        <f t="shared" si="17"/>
        <v>11233.82</v>
      </c>
      <c r="H279" s="204">
        <v>2980.42</v>
      </c>
      <c r="I279" s="204">
        <f>SUMIF('JE - LTD '!A:A,'TB - Ltd'!A279,'JE - LTD '!C:C)</f>
        <v>0</v>
      </c>
      <c r="J279" s="204">
        <f t="shared" si="18"/>
        <v>2980.42</v>
      </c>
      <c r="K279" s="147">
        <f t="shared" si="19"/>
        <v>3.7692070245133236</v>
      </c>
      <c r="N279" s="148"/>
    </row>
    <row r="280" spans="1:14" hidden="1">
      <c r="A280" t="s">
        <v>1058</v>
      </c>
      <c r="B280" s="164" t="s">
        <v>1014</v>
      </c>
      <c r="C280" t="s">
        <v>401</v>
      </c>
      <c r="D280" t="s">
        <v>190</v>
      </c>
      <c r="E280" s="203">
        <v>11373.2</v>
      </c>
      <c r="F280" s="204">
        <f>SUMIF('JE - LTD '!A:A,'TB - Ltd'!A280,'JE - LTD '!D:D)</f>
        <v>0</v>
      </c>
      <c r="G280" s="204">
        <f t="shared" si="17"/>
        <v>11373.2</v>
      </c>
      <c r="H280" s="204">
        <v>3247.98</v>
      </c>
      <c r="I280" s="204">
        <f>SUMIF('JE - LTD '!A:A,'TB - Ltd'!A280,'JE - LTD '!C:C)</f>
        <v>0</v>
      </c>
      <c r="J280" s="204">
        <f t="shared" si="18"/>
        <v>3247.98</v>
      </c>
      <c r="K280" s="147">
        <f t="shared" si="19"/>
        <v>3.5016225469368654</v>
      </c>
      <c r="N280" s="148"/>
    </row>
    <row r="281" spans="1:14" hidden="1">
      <c r="A281" t="s">
        <v>1059</v>
      </c>
      <c r="B281" s="164" t="s">
        <v>1060</v>
      </c>
      <c r="C281" t="s">
        <v>1061</v>
      </c>
      <c r="D281" t="s">
        <v>190</v>
      </c>
      <c r="E281" s="203">
        <v>1855.35</v>
      </c>
      <c r="F281" s="204">
        <f>SUMIF('JE - LTD '!A:A,'TB - Ltd'!A281,'JE - LTD '!D:D)</f>
        <v>0</v>
      </c>
      <c r="G281" s="204">
        <f t="shared" si="17"/>
        <v>1855.35</v>
      </c>
      <c r="H281" s="204">
        <v>525</v>
      </c>
      <c r="I281" s="204">
        <f>SUMIF('JE - LTD '!A:A,'TB - Ltd'!A281,'JE - LTD '!C:C)</f>
        <v>0</v>
      </c>
      <c r="J281" s="204">
        <f t="shared" si="18"/>
        <v>525</v>
      </c>
      <c r="K281" s="147">
        <f t="shared" si="19"/>
        <v>3.5339999999999998</v>
      </c>
      <c r="N281" s="148"/>
    </row>
    <row r="282" spans="1:14" hidden="1">
      <c r="A282" t="s">
        <v>1062</v>
      </c>
      <c r="B282" s="164" t="s">
        <v>1063</v>
      </c>
      <c r="C282" t="s">
        <v>454</v>
      </c>
      <c r="D282" t="s">
        <v>190</v>
      </c>
      <c r="E282" s="203">
        <v>189560.05</v>
      </c>
      <c r="F282" s="204">
        <f>SUMIF('JE - LTD '!A:A,'TB - Ltd'!A282,'JE - LTD '!D:D)</f>
        <v>0</v>
      </c>
      <c r="G282" s="204">
        <f t="shared" si="17"/>
        <v>189560.05</v>
      </c>
      <c r="H282" s="204">
        <v>50952.55</v>
      </c>
      <c r="I282" s="204">
        <f>SUMIF('JE - LTD '!A:A,'TB - Ltd'!A282,'JE - LTD '!C:C)</f>
        <v>0</v>
      </c>
      <c r="J282" s="204">
        <f t="shared" si="18"/>
        <v>50952.55</v>
      </c>
      <c r="K282" s="147">
        <f t="shared" si="19"/>
        <v>3.7203250867719078</v>
      </c>
      <c r="N282" s="148"/>
    </row>
    <row r="283" spans="1:14" hidden="1">
      <c r="A283" t="s">
        <v>1064</v>
      </c>
      <c r="B283" s="164" t="s">
        <v>1065</v>
      </c>
      <c r="C283" t="s">
        <v>1066</v>
      </c>
      <c r="D283" t="s">
        <v>190</v>
      </c>
      <c r="E283" s="203">
        <v>107431.28</v>
      </c>
      <c r="F283" s="204">
        <f>SUMIF('JE - LTD '!A:A,'TB - Ltd'!A283,'JE - LTD '!D:D)</f>
        <v>0</v>
      </c>
      <c r="G283" s="204">
        <f t="shared" si="17"/>
        <v>107431.28</v>
      </c>
      <c r="H283" s="204">
        <v>28291.55</v>
      </c>
      <c r="I283" s="204">
        <f>SUMIF('JE - LTD '!A:A,'TB - Ltd'!A283,'JE - LTD '!C:C)</f>
        <v>0</v>
      </c>
      <c r="J283" s="204">
        <f t="shared" si="18"/>
        <v>28291.55</v>
      </c>
      <c r="K283" s="147">
        <f t="shared" si="19"/>
        <v>3.7972921243268751</v>
      </c>
      <c r="N283" s="148"/>
    </row>
    <row r="284" spans="1:14" hidden="1">
      <c r="A284" t="s">
        <v>1067</v>
      </c>
      <c r="B284" s="164" t="s">
        <v>1068</v>
      </c>
      <c r="C284" t="s">
        <v>1069</v>
      </c>
      <c r="D284" t="s">
        <v>190</v>
      </c>
      <c r="E284" s="203">
        <v>424</v>
      </c>
      <c r="F284" s="204">
        <f>SUMIF('JE - LTD '!A:A,'TB - Ltd'!A284,'JE - LTD '!D:D)</f>
        <v>0</v>
      </c>
      <c r="G284" s="204">
        <f t="shared" si="17"/>
        <v>424</v>
      </c>
      <c r="H284" s="204">
        <v>116.58</v>
      </c>
      <c r="I284" s="204">
        <f>SUMIF('JE - LTD '!A:A,'TB - Ltd'!A284,'JE - LTD '!C:C)</f>
        <v>0</v>
      </c>
      <c r="J284" s="204">
        <f t="shared" si="18"/>
        <v>116.58</v>
      </c>
      <c r="K284" s="147">
        <f t="shared" si="19"/>
        <v>3.6369874764110484</v>
      </c>
      <c r="N284" s="148"/>
    </row>
    <row r="285" spans="1:14" hidden="1">
      <c r="A285" t="s">
        <v>1070</v>
      </c>
      <c r="B285" s="164" t="s">
        <v>1071</v>
      </c>
      <c r="C285" t="s">
        <v>1072</v>
      </c>
      <c r="D285" t="s">
        <v>190</v>
      </c>
      <c r="E285" s="203">
        <v>136862.84</v>
      </c>
      <c r="F285" s="204">
        <f>SUMIF('JE - LTD '!A:A,'TB - Ltd'!A285,'JE - LTD '!D:D)</f>
        <v>0</v>
      </c>
      <c r="G285" s="204">
        <f t="shared" si="17"/>
        <v>136862.84</v>
      </c>
      <c r="H285" s="204">
        <v>37195.019999999997</v>
      </c>
      <c r="I285" s="204">
        <f>SUMIF('JE - LTD '!A:A,'TB - Ltd'!A285,'JE - LTD '!C:C)</f>
        <v>0</v>
      </c>
      <c r="J285" s="204">
        <f t="shared" si="18"/>
        <v>37195.019999999997</v>
      </c>
      <c r="K285" s="147">
        <f t="shared" si="19"/>
        <v>3.6796011939232729</v>
      </c>
      <c r="N285" s="148"/>
    </row>
    <row r="286" spans="1:14" hidden="1">
      <c r="A286" t="s">
        <v>1073</v>
      </c>
      <c r="B286" s="164" t="s">
        <v>1074</v>
      </c>
      <c r="C286" t="s">
        <v>1075</v>
      </c>
      <c r="D286" t="s">
        <v>190</v>
      </c>
      <c r="E286" s="203">
        <v>5857.54</v>
      </c>
      <c r="F286" s="204">
        <f>SUMIF('JE - LTD '!A:A,'TB - Ltd'!A286,'JE - LTD '!D:D)</f>
        <v>0</v>
      </c>
      <c r="G286" s="204">
        <f t="shared" si="17"/>
        <v>5857.54</v>
      </c>
      <c r="H286" s="204">
        <v>1642.23</v>
      </c>
      <c r="I286" s="204">
        <f>SUMIF('JE - LTD '!A:A,'TB - Ltd'!A286,'JE - LTD '!C:C)</f>
        <v>0</v>
      </c>
      <c r="J286" s="204">
        <f t="shared" si="18"/>
        <v>1642.23</v>
      </c>
      <c r="K286" s="147">
        <f t="shared" si="19"/>
        <v>3.5668207254769428</v>
      </c>
      <c r="N286" s="148"/>
    </row>
    <row r="287" spans="1:14" hidden="1">
      <c r="A287" t="s">
        <v>1076</v>
      </c>
      <c r="B287" s="164" t="s">
        <v>903</v>
      </c>
      <c r="C287" t="s">
        <v>175</v>
      </c>
      <c r="D287" t="s">
        <v>190</v>
      </c>
      <c r="E287" s="203">
        <v>0</v>
      </c>
      <c r="F287" s="204">
        <f>SUMIF('JE - LTD '!A:A,'TB - Ltd'!A287,'JE - LTD '!D:D)</f>
        <v>0</v>
      </c>
      <c r="G287" s="204">
        <f t="shared" si="17"/>
        <v>0</v>
      </c>
      <c r="H287" s="204">
        <v>25.86</v>
      </c>
      <c r="I287" s="204">
        <f>SUMIF('JE - LTD '!A:A,'TB - Ltd'!A287,'JE - LTD '!C:C)</f>
        <v>0</v>
      </c>
      <c r="J287" s="204">
        <f t="shared" si="18"/>
        <v>25.86</v>
      </c>
      <c r="K287" s="147">
        <f t="shared" si="19"/>
        <v>0</v>
      </c>
      <c r="N287" s="148"/>
    </row>
    <row r="288" spans="1:14" hidden="1">
      <c r="A288" t="s">
        <v>1077</v>
      </c>
      <c r="B288" s="164" t="s">
        <v>903</v>
      </c>
      <c r="C288" t="s">
        <v>447</v>
      </c>
      <c r="D288" t="s">
        <v>190</v>
      </c>
      <c r="E288" s="203">
        <v>749</v>
      </c>
      <c r="F288" s="204">
        <f>SUMIF('JE - LTD '!A:A,'TB - Ltd'!A288,'JE - LTD '!D:D)</f>
        <v>0</v>
      </c>
      <c r="G288" s="204">
        <f t="shared" si="17"/>
        <v>749</v>
      </c>
      <c r="H288" s="204">
        <v>202.43</v>
      </c>
      <c r="I288" s="204">
        <f>SUMIF('JE - LTD '!A:A,'TB - Ltd'!A288,'JE - LTD '!C:C)</f>
        <v>0</v>
      </c>
      <c r="J288" s="204">
        <f t="shared" si="18"/>
        <v>202.43</v>
      </c>
      <c r="K288" s="147">
        <f t="shared" si="19"/>
        <v>3.7000444598132685</v>
      </c>
      <c r="N288" s="148"/>
    </row>
    <row r="289" spans="1:14" hidden="1">
      <c r="A289" t="s">
        <v>1078</v>
      </c>
      <c r="B289" s="164" t="s">
        <v>905</v>
      </c>
      <c r="C289" t="s">
        <v>175</v>
      </c>
      <c r="D289" t="s">
        <v>190</v>
      </c>
      <c r="E289" s="203">
        <v>670</v>
      </c>
      <c r="F289" s="204">
        <f>SUMIF('JE - LTD '!A:A,'TB - Ltd'!A289,'JE - LTD '!D:D)</f>
        <v>0</v>
      </c>
      <c r="G289" s="204">
        <f t="shared" si="17"/>
        <v>670</v>
      </c>
      <c r="H289" s="204">
        <v>207.23</v>
      </c>
      <c r="I289" s="204">
        <f>SUMIF('JE - LTD '!A:A,'TB - Ltd'!A289,'JE - LTD '!C:C)</f>
        <v>0</v>
      </c>
      <c r="J289" s="204">
        <f t="shared" si="18"/>
        <v>207.23</v>
      </c>
      <c r="K289" s="147">
        <f t="shared" si="19"/>
        <v>3.2331226173816532</v>
      </c>
      <c r="N289" s="148"/>
    </row>
    <row r="290" spans="1:14" hidden="1">
      <c r="A290" t="s">
        <v>1079</v>
      </c>
      <c r="B290" s="164" t="s">
        <v>905</v>
      </c>
      <c r="C290" t="s">
        <v>447</v>
      </c>
      <c r="D290" t="s">
        <v>190</v>
      </c>
      <c r="E290" s="203">
        <v>979</v>
      </c>
      <c r="F290" s="204">
        <f>SUMIF('JE - LTD '!A:A,'TB - Ltd'!A290,'JE - LTD '!D:D)</f>
        <v>0</v>
      </c>
      <c r="G290" s="204">
        <f t="shared" si="17"/>
        <v>979</v>
      </c>
      <c r="H290" s="204">
        <v>260.89999999999998</v>
      </c>
      <c r="I290" s="204">
        <f>SUMIF('JE - LTD '!A:A,'TB - Ltd'!A290,'JE - LTD '!C:C)</f>
        <v>0</v>
      </c>
      <c r="J290" s="204">
        <f t="shared" si="18"/>
        <v>260.89999999999998</v>
      </c>
      <c r="K290" s="147">
        <f t="shared" si="19"/>
        <v>3.7523955538520508</v>
      </c>
      <c r="N290" s="148"/>
    </row>
    <row r="291" spans="1:14" hidden="1">
      <c r="A291" t="s">
        <v>1080</v>
      </c>
      <c r="B291" s="164" t="s">
        <v>911</v>
      </c>
      <c r="C291" t="s">
        <v>175</v>
      </c>
      <c r="D291" t="s">
        <v>190</v>
      </c>
      <c r="E291" s="203">
        <v>1740</v>
      </c>
      <c r="F291" s="204">
        <f>SUMIF('JE - LTD '!A:A,'TB - Ltd'!A291,'JE - LTD '!D:D)</f>
        <v>0</v>
      </c>
      <c r="G291" s="204">
        <f t="shared" si="17"/>
        <v>1740</v>
      </c>
      <c r="H291" s="204">
        <v>464.4</v>
      </c>
      <c r="I291" s="204">
        <f>SUMIF('JE - LTD '!A:A,'TB - Ltd'!A291,'JE - LTD '!C:C)</f>
        <v>0</v>
      </c>
      <c r="J291" s="204">
        <f t="shared" si="18"/>
        <v>464.4</v>
      </c>
      <c r="K291" s="147">
        <f t="shared" si="19"/>
        <v>3.7467700258397936</v>
      </c>
      <c r="N291" s="148"/>
    </row>
    <row r="292" spans="1:14" hidden="1">
      <c r="A292" t="s">
        <v>1081</v>
      </c>
      <c r="B292" s="164" t="s">
        <v>914</v>
      </c>
      <c r="C292" t="s">
        <v>175</v>
      </c>
      <c r="D292" t="s">
        <v>190</v>
      </c>
      <c r="E292" s="203">
        <v>3021</v>
      </c>
      <c r="F292" s="204">
        <f>SUMIF('JE - LTD '!A:A,'TB - Ltd'!A292,'JE - LTD '!D:D)</f>
        <v>0</v>
      </c>
      <c r="G292" s="204">
        <f t="shared" si="17"/>
        <v>3021</v>
      </c>
      <c r="H292" s="204">
        <v>845.24</v>
      </c>
      <c r="I292" s="204">
        <f>SUMIF('JE - LTD '!A:A,'TB - Ltd'!A292,'JE - LTD '!C:C)</f>
        <v>0</v>
      </c>
      <c r="J292" s="204">
        <f t="shared" si="18"/>
        <v>845.24</v>
      </c>
      <c r="K292" s="147">
        <f t="shared" si="19"/>
        <v>3.5741327906866687</v>
      </c>
      <c r="N292" s="148"/>
    </row>
    <row r="293" spans="1:14" hidden="1">
      <c r="A293" t="s">
        <v>1082</v>
      </c>
      <c r="B293" s="164" t="s">
        <v>842</v>
      </c>
      <c r="C293" t="s">
        <v>511</v>
      </c>
      <c r="D293" t="s">
        <v>190</v>
      </c>
      <c r="E293" s="203">
        <v>630260</v>
      </c>
      <c r="F293" s="204">
        <f>SUMIF('JE - LTD '!A:A,'TB - Ltd'!A293,'JE - LTD '!D:D)</f>
        <v>0</v>
      </c>
      <c r="G293" s="204">
        <f t="shared" si="17"/>
        <v>630260</v>
      </c>
      <c r="H293" s="204">
        <v>171906.84</v>
      </c>
      <c r="I293" s="204">
        <f>SUMIF('JE - LTD '!A:A,'TB - Ltd'!A293,'JE - LTD '!C:C)</f>
        <v>0</v>
      </c>
      <c r="J293" s="204">
        <f t="shared" si="18"/>
        <v>171906.84</v>
      </c>
      <c r="K293" s="147">
        <f t="shared" si="19"/>
        <v>3.6662880895256991</v>
      </c>
    </row>
    <row r="294" spans="1:14" hidden="1">
      <c r="A294" t="s">
        <v>1083</v>
      </c>
      <c r="B294" s="164" t="s">
        <v>1014</v>
      </c>
      <c r="C294" t="s">
        <v>1084</v>
      </c>
      <c r="D294" t="s">
        <v>190</v>
      </c>
      <c r="E294" s="203">
        <v>500.8</v>
      </c>
      <c r="F294" s="204">
        <f>SUMIF('JE - LTD '!A:A,'TB - Ltd'!A294,'JE - LTD '!D:D)</f>
        <v>0</v>
      </c>
      <c r="G294" s="204">
        <f t="shared" si="17"/>
        <v>500.8</v>
      </c>
      <c r="H294" s="204">
        <v>141.47</v>
      </c>
      <c r="I294" s="204">
        <f>SUMIF('JE - LTD '!A:A,'TB - Ltd'!A294,'JE - LTD '!C:C)</f>
        <v>0</v>
      </c>
      <c r="J294" s="204">
        <f t="shared" si="18"/>
        <v>141.47</v>
      </c>
      <c r="K294" s="147">
        <f t="shared" si="19"/>
        <v>3.539973139181452</v>
      </c>
      <c r="N294" s="148"/>
    </row>
    <row r="295" spans="1:14" hidden="1">
      <c r="A295" t="s">
        <v>1085</v>
      </c>
      <c r="B295" s="164" t="s">
        <v>1014</v>
      </c>
      <c r="C295" t="s">
        <v>922</v>
      </c>
      <c r="D295" t="s">
        <v>190</v>
      </c>
      <c r="E295" s="203">
        <v>364.02</v>
      </c>
      <c r="F295" s="204">
        <f>SUMIF('JE - LTD '!A:A,'TB - Ltd'!A295,'JE - LTD '!D:D)</f>
        <v>0</v>
      </c>
      <c r="G295" s="204">
        <f t="shared" si="17"/>
        <v>364.02</v>
      </c>
      <c r="H295" s="204">
        <v>96.43</v>
      </c>
      <c r="I295" s="204">
        <f>SUMIF('JE - LTD '!A:A,'TB - Ltd'!A295,'JE - LTD '!C:C)</f>
        <v>0</v>
      </c>
      <c r="J295" s="204">
        <f t="shared" si="18"/>
        <v>96.43</v>
      </c>
      <c r="K295" s="147">
        <f t="shared" si="19"/>
        <v>3.7749662967956024</v>
      </c>
      <c r="N295" s="148"/>
    </row>
    <row r="296" spans="1:14" hidden="1">
      <c r="A296" t="s">
        <v>1086</v>
      </c>
      <c r="B296" s="164" t="s">
        <v>1087</v>
      </c>
      <c r="C296" t="s">
        <v>433</v>
      </c>
      <c r="D296" t="s">
        <v>190</v>
      </c>
      <c r="E296" s="203">
        <v>6969.03</v>
      </c>
      <c r="F296" s="204">
        <f>SUMIF('JE - LTD '!A:A,'TB - Ltd'!A296,'JE - LTD '!D:D)</f>
        <v>0</v>
      </c>
      <c r="G296" s="204">
        <f t="shared" si="17"/>
        <v>6969.03</v>
      </c>
      <c r="H296" s="204">
        <v>1961.69</v>
      </c>
      <c r="I296" s="204">
        <f>SUMIF('JE - LTD '!A:A,'TB - Ltd'!A296,'JE - LTD '!C:C)</f>
        <v>0</v>
      </c>
      <c r="J296" s="204">
        <f t="shared" si="18"/>
        <v>1961.69</v>
      </c>
      <c r="K296" s="147">
        <f t="shared" si="19"/>
        <v>3.552564370517258</v>
      </c>
      <c r="N296" s="148"/>
    </row>
    <row r="297" spans="1:14" hidden="1">
      <c r="A297" t="s">
        <v>1088</v>
      </c>
      <c r="B297" s="164" t="s">
        <v>863</v>
      </c>
      <c r="C297" t="s">
        <v>465</v>
      </c>
      <c r="D297" t="s">
        <v>190</v>
      </c>
      <c r="E297" s="203">
        <v>916724</v>
      </c>
      <c r="F297" s="204">
        <f>SUMIF('JE - LTD '!A:A,'TB - Ltd'!A297,'JE - LTD '!D:D)</f>
        <v>-11312.612999999999</v>
      </c>
      <c r="G297" s="204">
        <f t="shared" si="17"/>
        <v>905411.38699999999</v>
      </c>
      <c r="H297" s="204">
        <v>244492.38</v>
      </c>
      <c r="I297" s="204">
        <f>SUMIF('JE - LTD '!A:A,'TB - Ltd'!A297,'JE - LTD '!C:C)</f>
        <v>0</v>
      </c>
      <c r="J297" s="204">
        <f t="shared" si="18"/>
        <v>244492.38</v>
      </c>
      <c r="K297" s="147">
        <f t="shared" si="19"/>
        <v>3.7032294707916869</v>
      </c>
      <c r="N297" s="148"/>
    </row>
    <row r="298" spans="1:14" hidden="1">
      <c r="A298" t="s">
        <v>1089</v>
      </c>
      <c r="B298" s="164" t="s">
        <v>870</v>
      </c>
      <c r="C298" t="s">
        <v>465</v>
      </c>
      <c r="D298" t="s">
        <v>190</v>
      </c>
      <c r="E298" s="203">
        <v>63155</v>
      </c>
      <c r="F298" s="204">
        <f>SUMIF('JE - LTD '!A:A,'TB - Ltd'!A298,'JE - LTD '!D:D)</f>
        <v>0</v>
      </c>
      <c r="G298" s="204">
        <f t="shared" si="17"/>
        <v>63155</v>
      </c>
      <c r="H298" s="204">
        <v>17062.419999999998</v>
      </c>
      <c r="I298" s="204">
        <f>SUMIF('JE - LTD '!A:A,'TB - Ltd'!A298,'JE - LTD '!C:C)</f>
        <v>0</v>
      </c>
      <c r="J298" s="204">
        <f t="shared" si="18"/>
        <v>17062.419999999998</v>
      </c>
      <c r="K298" s="147">
        <f t="shared" si="19"/>
        <v>3.7014092959849778</v>
      </c>
      <c r="N298" s="148"/>
    </row>
    <row r="299" spans="1:14" hidden="1">
      <c r="A299" t="s">
        <v>1090</v>
      </c>
      <c r="B299" s="164" t="s">
        <v>877</v>
      </c>
      <c r="C299" t="s">
        <v>465</v>
      </c>
      <c r="D299" t="s">
        <v>190</v>
      </c>
      <c r="E299" s="203">
        <v>48053</v>
      </c>
      <c r="F299" s="204">
        <f>SUMIF('JE - LTD '!A:A,'TB - Ltd'!A299,'JE - LTD '!D:D)</f>
        <v>0</v>
      </c>
      <c r="G299" s="204">
        <f t="shared" si="17"/>
        <v>48053</v>
      </c>
      <c r="H299" s="204">
        <v>12986.95</v>
      </c>
      <c r="I299" s="204">
        <f>SUMIF('JE - LTD '!A:A,'TB - Ltd'!A299,'JE - LTD '!C:C)</f>
        <v>0</v>
      </c>
      <c r="J299" s="204">
        <f t="shared" si="18"/>
        <v>12986.95</v>
      </c>
      <c r="K299" s="147">
        <f t="shared" si="19"/>
        <v>3.7000989454798852</v>
      </c>
      <c r="N299" s="148"/>
    </row>
    <row r="300" spans="1:14" hidden="1">
      <c r="A300" t="s">
        <v>1091</v>
      </c>
      <c r="B300" s="164" t="s">
        <v>883</v>
      </c>
      <c r="C300" t="s">
        <v>465</v>
      </c>
      <c r="D300" t="s">
        <v>190</v>
      </c>
      <c r="E300" s="203">
        <v>68873</v>
      </c>
      <c r="F300" s="204">
        <f>SUMIF('JE - LTD '!A:A,'TB - Ltd'!A300,'JE - LTD '!D:D)</f>
        <v>0</v>
      </c>
      <c r="G300" s="204">
        <f t="shared" si="17"/>
        <v>68873</v>
      </c>
      <c r="H300" s="204">
        <v>18620.849999999999</v>
      </c>
      <c r="I300" s="204">
        <f>SUMIF('JE - LTD '!A:A,'TB - Ltd'!A300,'JE - LTD '!C:C)</f>
        <v>0</v>
      </c>
      <c r="J300" s="204">
        <f t="shared" si="18"/>
        <v>18620.849999999999</v>
      </c>
      <c r="K300" s="147">
        <f t="shared" si="19"/>
        <v>3.6987033352397987</v>
      </c>
      <c r="N300" s="148"/>
    </row>
    <row r="301" spans="1:14" hidden="1">
      <c r="A301" t="s">
        <v>1092</v>
      </c>
      <c r="B301" s="164" t="s">
        <v>889</v>
      </c>
      <c r="C301" t="s">
        <v>465</v>
      </c>
      <c r="D301" t="s">
        <v>190</v>
      </c>
      <c r="E301" s="203">
        <v>5819</v>
      </c>
      <c r="F301" s="204">
        <f>SUMIF('JE - LTD '!A:A,'TB - Ltd'!A301,'JE - LTD '!D:D)</f>
        <v>0</v>
      </c>
      <c r="G301" s="204">
        <f t="shared" si="17"/>
        <v>5819</v>
      </c>
      <c r="H301" s="204">
        <v>1580.4</v>
      </c>
      <c r="I301" s="204">
        <f>SUMIF('JE - LTD '!A:A,'TB - Ltd'!A301,'JE - LTD '!C:C)</f>
        <v>0</v>
      </c>
      <c r="J301" s="204">
        <f t="shared" si="18"/>
        <v>1580.4</v>
      </c>
      <c r="K301" s="147">
        <f t="shared" si="19"/>
        <v>3.6819792457605667</v>
      </c>
      <c r="N301" s="148"/>
    </row>
    <row r="302" spans="1:14" hidden="1">
      <c r="A302" t="s">
        <v>1093</v>
      </c>
      <c r="B302" s="164" t="s">
        <v>892</v>
      </c>
      <c r="C302" t="s">
        <v>465</v>
      </c>
      <c r="D302" t="s">
        <v>190</v>
      </c>
      <c r="E302" s="203">
        <v>29379</v>
      </c>
      <c r="F302" s="204">
        <f>SUMIF('JE - LTD '!A:A,'TB - Ltd'!A302,'JE - LTD '!D:D)</f>
        <v>0</v>
      </c>
      <c r="G302" s="204">
        <f t="shared" si="17"/>
        <v>29379</v>
      </c>
      <c r="H302" s="204">
        <v>7952.96</v>
      </c>
      <c r="I302" s="204">
        <f>SUMIF('JE - LTD '!A:A,'TB - Ltd'!A302,'JE - LTD '!C:C)</f>
        <v>0</v>
      </c>
      <c r="J302" s="204">
        <f t="shared" si="18"/>
        <v>7952.96</v>
      </c>
      <c r="K302" s="147">
        <f t="shared" si="19"/>
        <v>3.6940962861626363</v>
      </c>
      <c r="N302" s="148"/>
    </row>
    <row r="303" spans="1:14" hidden="1">
      <c r="A303" t="s">
        <v>1094</v>
      </c>
      <c r="B303" s="164" t="s">
        <v>896</v>
      </c>
      <c r="C303" t="s">
        <v>465</v>
      </c>
      <c r="D303" t="s">
        <v>190</v>
      </c>
      <c r="E303" s="203">
        <v>40412.5</v>
      </c>
      <c r="F303" s="204">
        <f>SUMIF('JE - LTD '!A:A,'TB - Ltd'!A303,'JE - LTD '!D:D)</f>
        <v>0</v>
      </c>
      <c r="G303" s="204">
        <f t="shared" si="17"/>
        <v>40412.5</v>
      </c>
      <c r="H303" s="204">
        <v>12396.12</v>
      </c>
      <c r="I303" s="204">
        <f>SUMIF('JE - LTD '!A:A,'TB - Ltd'!A303,'JE - LTD '!C:C)</f>
        <v>0</v>
      </c>
      <c r="J303" s="204">
        <f t="shared" si="18"/>
        <v>12396.12</v>
      </c>
      <c r="K303" s="147">
        <f t="shared" si="19"/>
        <v>3.2600926741593335</v>
      </c>
      <c r="N303" s="148"/>
    </row>
    <row r="304" spans="1:14" hidden="1">
      <c r="A304" t="s">
        <v>1095</v>
      </c>
      <c r="B304" s="164" t="s">
        <v>903</v>
      </c>
      <c r="C304" t="s">
        <v>465</v>
      </c>
      <c r="D304" t="s">
        <v>190</v>
      </c>
      <c r="E304" s="203">
        <v>1102</v>
      </c>
      <c r="F304" s="204">
        <f>SUMIF('JE - LTD '!A:A,'TB - Ltd'!A304,'JE - LTD '!D:D)</f>
        <v>0</v>
      </c>
      <c r="G304" s="204">
        <f t="shared" si="17"/>
        <v>1102</v>
      </c>
      <c r="H304" s="204">
        <v>317.20999999999998</v>
      </c>
      <c r="I304" s="204">
        <f>SUMIF('JE - LTD '!A:A,'TB - Ltd'!A304,'JE - LTD '!C:C)</f>
        <v>0</v>
      </c>
      <c r="J304" s="204">
        <f t="shared" si="18"/>
        <v>317.20999999999998</v>
      </c>
      <c r="K304" s="147">
        <f t="shared" si="19"/>
        <v>3.4740392799722581</v>
      </c>
      <c r="N304" s="148"/>
    </row>
    <row r="305" spans="1:14" hidden="1">
      <c r="A305" t="s">
        <v>1096</v>
      </c>
      <c r="B305" s="164" t="s">
        <v>905</v>
      </c>
      <c r="C305" t="s">
        <v>465</v>
      </c>
      <c r="D305" t="s">
        <v>190</v>
      </c>
      <c r="E305" s="203">
        <v>256</v>
      </c>
      <c r="F305" s="204">
        <f>SUMIF('JE - LTD '!A:A,'TB - Ltd'!A305,'JE - LTD '!D:D)</f>
        <v>0</v>
      </c>
      <c r="G305" s="204">
        <f t="shared" si="17"/>
        <v>256</v>
      </c>
      <c r="H305" s="204">
        <v>70.459999999999994</v>
      </c>
      <c r="I305" s="204">
        <f>SUMIF('JE - LTD '!A:A,'TB - Ltd'!A305,'JE - LTD '!C:C)</f>
        <v>0</v>
      </c>
      <c r="J305" s="204">
        <f t="shared" si="18"/>
        <v>70.459999999999994</v>
      </c>
      <c r="K305" s="147">
        <f t="shared" si="19"/>
        <v>3.6332671019017884</v>
      </c>
      <c r="N305" s="148"/>
    </row>
    <row r="306" spans="1:14" hidden="1">
      <c r="A306" t="s">
        <v>1097</v>
      </c>
      <c r="B306" s="164" t="s">
        <v>909</v>
      </c>
      <c r="C306" t="s">
        <v>465</v>
      </c>
      <c r="D306" t="s">
        <v>190</v>
      </c>
      <c r="E306" s="203">
        <v>2392</v>
      </c>
      <c r="F306" s="204">
        <f>SUMIF('JE - LTD '!A:A,'TB - Ltd'!A306,'JE - LTD '!D:D)</f>
        <v>0</v>
      </c>
      <c r="G306" s="204">
        <f t="shared" si="17"/>
        <v>2392</v>
      </c>
      <c r="H306" s="204">
        <v>641.46</v>
      </c>
      <c r="I306" s="204">
        <f>SUMIF('JE - LTD '!A:A,'TB - Ltd'!A306,'JE - LTD '!C:C)</f>
        <v>0</v>
      </c>
      <c r="J306" s="204">
        <f t="shared" si="18"/>
        <v>641.46</v>
      </c>
      <c r="K306" s="147">
        <f t="shared" si="19"/>
        <v>3.7289932341845162</v>
      </c>
      <c r="N306" s="148"/>
    </row>
    <row r="307" spans="1:14" hidden="1">
      <c r="A307" t="s">
        <v>1098</v>
      </c>
      <c r="B307" s="164" t="s">
        <v>911</v>
      </c>
      <c r="C307" t="s">
        <v>465</v>
      </c>
      <c r="D307" t="s">
        <v>190</v>
      </c>
      <c r="E307" s="203">
        <v>1585</v>
      </c>
      <c r="F307" s="204">
        <f>SUMIF('JE - LTD '!A:A,'TB - Ltd'!A307,'JE - LTD '!D:D)</f>
        <v>0</v>
      </c>
      <c r="G307" s="204">
        <f t="shared" si="17"/>
        <v>1585</v>
      </c>
      <c r="H307" s="204">
        <v>439.96</v>
      </c>
      <c r="I307" s="204">
        <f>SUMIF('JE - LTD '!A:A,'TB - Ltd'!A307,'JE - LTD '!C:C)</f>
        <v>0</v>
      </c>
      <c r="J307" s="204">
        <f t="shared" si="18"/>
        <v>439.96</v>
      </c>
      <c r="K307" s="147">
        <f t="shared" si="19"/>
        <v>3.6026002363851259</v>
      </c>
      <c r="N307" s="148"/>
    </row>
    <row r="308" spans="1:14" hidden="1">
      <c r="A308" t="s">
        <v>1099</v>
      </c>
      <c r="B308" s="164" t="s">
        <v>914</v>
      </c>
      <c r="C308" t="s">
        <v>465</v>
      </c>
      <c r="D308" t="s">
        <v>190</v>
      </c>
      <c r="E308" s="203">
        <v>0</v>
      </c>
      <c r="F308" s="204">
        <f>SUMIF('JE - LTD '!A:A,'TB - Ltd'!A308,'JE - LTD '!D:D)</f>
        <v>0</v>
      </c>
      <c r="G308" s="204">
        <f t="shared" si="17"/>
        <v>0</v>
      </c>
      <c r="H308" s="204">
        <v>17.95</v>
      </c>
      <c r="I308" s="204">
        <f>SUMIF('JE - LTD '!A:A,'TB - Ltd'!A308,'JE - LTD '!C:C)</f>
        <v>0</v>
      </c>
      <c r="J308" s="204">
        <f t="shared" si="18"/>
        <v>17.95</v>
      </c>
      <c r="K308" s="147">
        <f t="shared" si="19"/>
        <v>0</v>
      </c>
      <c r="N308" s="148"/>
    </row>
    <row r="309" spans="1:14" hidden="1">
      <c r="A309" t="s">
        <v>1100</v>
      </c>
      <c r="B309" s="164" t="s">
        <v>918</v>
      </c>
      <c r="C309" t="s">
        <v>465</v>
      </c>
      <c r="D309" t="s">
        <v>190</v>
      </c>
      <c r="E309" s="203">
        <v>-5335</v>
      </c>
      <c r="F309" s="204">
        <f>SUMIF('JE - LTD '!A:A,'TB - Ltd'!A309,'JE - LTD '!D:D)</f>
        <v>0</v>
      </c>
      <c r="G309" s="204">
        <f t="shared" si="17"/>
        <v>-5335</v>
      </c>
      <c r="H309" s="204">
        <v>-1487.02</v>
      </c>
      <c r="I309" s="204">
        <f>SUMIF('JE - LTD '!A:A,'TB - Ltd'!A309,'JE - LTD '!C:C)</f>
        <v>0</v>
      </c>
      <c r="J309" s="204">
        <f t="shared" si="18"/>
        <v>-1487.02</v>
      </c>
      <c r="K309" s="147">
        <f t="shared" si="19"/>
        <v>3.587712337426531</v>
      </c>
      <c r="N309" s="148"/>
    </row>
    <row r="310" spans="1:14" hidden="1">
      <c r="A310" t="s">
        <v>1101</v>
      </c>
      <c r="B310" s="164" t="s">
        <v>1102</v>
      </c>
      <c r="C310" t="s">
        <v>179</v>
      </c>
      <c r="D310" t="s">
        <v>190</v>
      </c>
      <c r="E310" s="203">
        <v>2429.0300000000002</v>
      </c>
      <c r="F310" s="204">
        <f>SUMIF('JE - LTD '!A:A,'TB - Ltd'!A310,'JE - LTD '!D:D)</f>
        <v>0</v>
      </c>
      <c r="G310" s="204">
        <f t="shared" si="17"/>
        <v>2429.0300000000002</v>
      </c>
      <c r="H310" s="204">
        <v>729</v>
      </c>
      <c r="I310" s="204">
        <f>SUMIF('JE - LTD '!A:A,'TB - Ltd'!A310,'JE - LTD '!C:C)</f>
        <v>0</v>
      </c>
      <c r="J310" s="204">
        <f t="shared" si="18"/>
        <v>729</v>
      </c>
      <c r="K310" s="147">
        <f t="shared" si="19"/>
        <v>3.3320027434842254</v>
      </c>
      <c r="N310" s="148"/>
    </row>
    <row r="311" spans="1:14" hidden="1">
      <c r="A311" t="s">
        <v>1103</v>
      </c>
      <c r="B311" s="164" t="s">
        <v>1104</v>
      </c>
      <c r="C311" t="s">
        <v>179</v>
      </c>
      <c r="D311" t="s">
        <v>190</v>
      </c>
      <c r="E311" s="203">
        <v>1619.35</v>
      </c>
      <c r="F311" s="204">
        <f>SUMIF('JE - LTD '!A:A,'TB - Ltd'!A311,'JE - LTD '!D:D)</f>
        <v>0</v>
      </c>
      <c r="G311" s="204">
        <f t="shared" si="17"/>
        <v>1619.35</v>
      </c>
      <c r="H311" s="204">
        <v>486</v>
      </c>
      <c r="I311" s="204">
        <f>SUMIF('JE - LTD '!A:A,'TB - Ltd'!A311,'JE - LTD '!C:C)</f>
        <v>0</v>
      </c>
      <c r="J311" s="204">
        <f t="shared" si="18"/>
        <v>486</v>
      </c>
      <c r="K311" s="147">
        <f t="shared" si="19"/>
        <v>3.3319958847736624</v>
      </c>
      <c r="N311" s="148"/>
    </row>
    <row r="312" spans="1:14" hidden="1">
      <c r="A312" t="s">
        <v>1105</v>
      </c>
      <c r="B312" s="164" t="s">
        <v>833</v>
      </c>
      <c r="C312" t="s">
        <v>1084</v>
      </c>
      <c r="D312" t="s">
        <v>190</v>
      </c>
      <c r="E312" s="203">
        <v>15236.58</v>
      </c>
      <c r="F312" s="204">
        <f>SUMIF('JE - LTD '!A:A,'TB - Ltd'!A312,'JE - LTD '!D:D)</f>
        <v>0</v>
      </c>
      <c r="G312" s="204">
        <f t="shared" si="17"/>
        <v>15236.58</v>
      </c>
      <c r="H312" s="204">
        <v>4006.93</v>
      </c>
      <c r="I312" s="204">
        <f>SUMIF('JE - LTD '!A:A,'TB - Ltd'!A312,'JE - LTD '!C:C)</f>
        <v>0</v>
      </c>
      <c r="J312" s="204">
        <f t="shared" si="18"/>
        <v>4006.93</v>
      </c>
      <c r="K312" s="147">
        <f t="shared" si="19"/>
        <v>3.802557069876439</v>
      </c>
      <c r="N312" s="148"/>
    </row>
    <row r="313" spans="1:14" hidden="1">
      <c r="A313" t="s">
        <v>1106</v>
      </c>
      <c r="B313" s="164" t="s">
        <v>855</v>
      </c>
      <c r="C313" t="s">
        <v>1107</v>
      </c>
      <c r="D313" t="s">
        <v>190</v>
      </c>
      <c r="E313" s="203">
        <v>678.89</v>
      </c>
      <c r="F313" s="204">
        <f>SUMIF('JE - LTD '!A:A,'TB - Ltd'!A313,'JE - LTD '!D:D)</f>
        <v>0</v>
      </c>
      <c r="G313" s="204">
        <f t="shared" si="17"/>
        <v>678.89</v>
      </c>
      <c r="H313" s="204">
        <v>182.28</v>
      </c>
      <c r="I313" s="204">
        <f>SUMIF('JE - LTD '!A:A,'TB - Ltd'!A313,'JE - LTD '!C:C)</f>
        <v>0</v>
      </c>
      <c r="J313" s="204">
        <f t="shared" si="18"/>
        <v>182.28</v>
      </c>
      <c r="K313" s="147">
        <f t="shared" si="19"/>
        <v>3.7244349352644281</v>
      </c>
    </row>
    <row r="314" spans="1:14" hidden="1">
      <c r="A314" t="s">
        <v>1108</v>
      </c>
      <c r="B314" s="164" t="s">
        <v>1109</v>
      </c>
      <c r="C314" t="s">
        <v>420</v>
      </c>
      <c r="D314" t="s">
        <v>190</v>
      </c>
      <c r="E314" s="203">
        <v>0</v>
      </c>
      <c r="F314" s="204">
        <f>SUMIF('JE - LTD '!A:A,'TB - Ltd'!A314,'JE - LTD '!D:D)</f>
        <v>17500.274999999998</v>
      </c>
      <c r="G314" s="204">
        <f t="shared" si="17"/>
        <v>17500.274999999998</v>
      </c>
      <c r="H314" s="204">
        <v>4825</v>
      </c>
      <c r="I314" s="204">
        <f>SUMIF('JE - LTD '!A:A,'TB - Ltd'!A314,'JE - LTD '!C:C)</f>
        <v>0</v>
      </c>
      <c r="J314" s="204">
        <f t="shared" si="18"/>
        <v>4825</v>
      </c>
      <c r="K314" s="147">
        <f t="shared" si="19"/>
        <v>3.6269999999999993</v>
      </c>
    </row>
    <row r="315" spans="1:14" hidden="1">
      <c r="A315" t="s">
        <v>1110</v>
      </c>
      <c r="B315" s="164" t="s">
        <v>1111</v>
      </c>
      <c r="C315" t="s">
        <v>535</v>
      </c>
      <c r="D315" t="s">
        <v>190</v>
      </c>
      <c r="E315" s="203">
        <v>418008.95</v>
      </c>
      <c r="F315" s="204">
        <f>SUMIF('JE - LTD '!A:A,'TB - Ltd'!A315,'JE - LTD '!D:D)</f>
        <v>0</v>
      </c>
      <c r="G315" s="204">
        <f t="shared" si="17"/>
        <v>418008.95</v>
      </c>
      <c r="H315" s="204">
        <v>114659.25</v>
      </c>
      <c r="I315" s="204">
        <f>SUMIF('JE - LTD '!A:A,'TB - Ltd'!A315,'JE - LTD '!C:C)</f>
        <v>0</v>
      </c>
      <c r="J315" s="204">
        <f t="shared" si="18"/>
        <v>114659.25</v>
      </c>
      <c r="K315" s="147">
        <f t="shared" si="19"/>
        <v>3.645662691845621</v>
      </c>
      <c r="N315" s="148"/>
    </row>
    <row r="316" spans="1:14" hidden="1">
      <c r="A316" t="s">
        <v>1112</v>
      </c>
      <c r="B316" s="164" t="s">
        <v>1113</v>
      </c>
      <c r="C316" t="s">
        <v>535</v>
      </c>
      <c r="D316" t="s">
        <v>190</v>
      </c>
      <c r="E316" s="203">
        <v>419528.47</v>
      </c>
      <c r="F316" s="204">
        <f>SUMIF('JE - LTD '!A:A,'TB - Ltd'!A316,'JE - LTD '!D:D)</f>
        <v>0</v>
      </c>
      <c r="G316" s="204">
        <f t="shared" si="17"/>
        <v>419528.47</v>
      </c>
      <c r="H316" s="204">
        <v>114923.19</v>
      </c>
      <c r="I316" s="204">
        <f>SUMIF('JE - LTD '!A:A,'TB - Ltd'!A316,'JE - LTD '!C:C)</f>
        <v>0</v>
      </c>
      <c r="J316" s="204">
        <f t="shared" si="18"/>
        <v>114923.19</v>
      </c>
      <c r="K316" s="147">
        <f t="shared" si="19"/>
        <v>3.6505118766717142</v>
      </c>
    </row>
    <row r="317" spans="1:14" hidden="1">
      <c r="A317" t="s">
        <v>1114</v>
      </c>
      <c r="B317" s="164" t="s">
        <v>863</v>
      </c>
      <c r="C317" t="s">
        <v>202</v>
      </c>
      <c r="D317" t="s">
        <v>190</v>
      </c>
      <c r="E317" s="203">
        <v>493708</v>
      </c>
      <c r="F317" s="204">
        <f>SUMIF('JE - LTD '!A:A,'TB - Ltd'!A317,'JE - LTD '!D:D)</f>
        <v>-8715.6809999999987</v>
      </c>
      <c r="G317" s="204">
        <f t="shared" si="17"/>
        <v>484992.31900000002</v>
      </c>
      <c r="H317" s="204">
        <v>130721.43</v>
      </c>
      <c r="I317" s="204">
        <f>SUMIF('JE - LTD '!A:A,'TB - Ltd'!A317,'JE - LTD '!C:C)</f>
        <v>0</v>
      </c>
      <c r="J317" s="204">
        <f t="shared" si="18"/>
        <v>130721.43</v>
      </c>
      <c r="K317" s="147">
        <f t="shared" si="19"/>
        <v>3.7101209725138413</v>
      </c>
    </row>
    <row r="318" spans="1:14" hidden="1">
      <c r="A318" t="s">
        <v>1115</v>
      </c>
      <c r="B318" s="164" t="s">
        <v>863</v>
      </c>
      <c r="C318" t="s">
        <v>174</v>
      </c>
      <c r="D318" t="s">
        <v>190</v>
      </c>
      <c r="E318" s="203">
        <v>790802</v>
      </c>
      <c r="F318" s="204">
        <f>SUMIF('JE - LTD '!A:A,'TB - Ltd'!A318,'JE - LTD '!D:D)</f>
        <v>-17500.274999999998</v>
      </c>
      <c r="G318" s="204">
        <f t="shared" si="17"/>
        <v>773301.72499999998</v>
      </c>
      <c r="H318" s="204">
        <v>209448.45</v>
      </c>
      <c r="I318" s="204">
        <f>SUMIF('JE - LTD '!A:A,'TB - Ltd'!A318,'JE - LTD '!C:C)</f>
        <v>0</v>
      </c>
      <c r="J318" s="204">
        <f t="shared" si="18"/>
        <v>209448.45</v>
      </c>
      <c r="K318" s="147">
        <f t="shared" si="19"/>
        <v>3.692086167264546</v>
      </c>
    </row>
    <row r="319" spans="1:14" hidden="1">
      <c r="A319" t="s">
        <v>1116</v>
      </c>
      <c r="B319" s="164" t="s">
        <v>870</v>
      </c>
      <c r="C319" t="s">
        <v>202</v>
      </c>
      <c r="D319" t="s">
        <v>190</v>
      </c>
      <c r="E319" s="203">
        <v>34289</v>
      </c>
      <c r="F319" s="204">
        <f>SUMIF('JE - LTD '!A:A,'TB - Ltd'!A319,'JE - LTD '!D:D)</f>
        <v>0</v>
      </c>
      <c r="G319" s="204">
        <f t="shared" si="17"/>
        <v>34289</v>
      </c>
      <c r="H319" s="204">
        <v>9244.32</v>
      </c>
      <c r="I319" s="204">
        <f>SUMIF('JE - LTD '!A:A,'TB - Ltd'!A319,'JE - LTD '!C:C)</f>
        <v>0</v>
      </c>
      <c r="J319" s="204">
        <f t="shared" si="18"/>
        <v>9244.32</v>
      </c>
      <c r="K319" s="147">
        <f t="shared" si="19"/>
        <v>3.7091965661076207</v>
      </c>
    </row>
    <row r="320" spans="1:14" hidden="1">
      <c r="A320" t="s">
        <v>1117</v>
      </c>
      <c r="B320" s="164" t="s">
        <v>870</v>
      </c>
      <c r="C320" t="s">
        <v>174</v>
      </c>
      <c r="D320" t="s">
        <v>190</v>
      </c>
      <c r="E320" s="203">
        <v>50117</v>
      </c>
      <c r="F320" s="204">
        <f>SUMIF('JE - LTD '!A:A,'TB - Ltd'!A320,'JE - LTD '!D:D)</f>
        <v>0</v>
      </c>
      <c r="G320" s="204">
        <f t="shared" si="17"/>
        <v>50117</v>
      </c>
      <c r="H320" s="204">
        <v>13563.38</v>
      </c>
      <c r="I320" s="204">
        <f>SUMIF('JE - LTD '!A:A,'TB - Ltd'!A320,'JE - LTD '!C:C)</f>
        <v>0</v>
      </c>
      <c r="J320" s="204">
        <f t="shared" si="18"/>
        <v>13563.38</v>
      </c>
      <c r="K320" s="147">
        <f t="shared" si="19"/>
        <v>3.6950229220150144</v>
      </c>
    </row>
    <row r="321" spans="1:14" hidden="1">
      <c r="A321" t="s">
        <v>1118</v>
      </c>
      <c r="B321" s="164" t="s">
        <v>877</v>
      </c>
      <c r="C321" t="s">
        <v>202</v>
      </c>
      <c r="D321" t="s">
        <v>190</v>
      </c>
      <c r="E321" s="203">
        <v>24122</v>
      </c>
      <c r="F321" s="204">
        <f>SUMIF('JE - LTD '!A:A,'TB - Ltd'!A321,'JE - LTD '!D:D)</f>
        <v>0</v>
      </c>
      <c r="G321" s="204">
        <f t="shared" si="17"/>
        <v>24122</v>
      </c>
      <c r="H321" s="204">
        <v>6513.89</v>
      </c>
      <c r="I321" s="204">
        <f>SUMIF('JE - LTD '!A:A,'TB - Ltd'!A321,'JE - LTD '!C:C)</f>
        <v>0</v>
      </c>
      <c r="J321" s="204">
        <f t="shared" si="18"/>
        <v>6513.89</v>
      </c>
      <c r="K321" s="147">
        <f t="shared" si="19"/>
        <v>3.703163547434789</v>
      </c>
    </row>
    <row r="322" spans="1:14" hidden="1">
      <c r="A322" t="s">
        <v>1119</v>
      </c>
      <c r="B322" s="164" t="s">
        <v>877</v>
      </c>
      <c r="C322" t="s">
        <v>174</v>
      </c>
      <c r="D322" t="s">
        <v>190</v>
      </c>
      <c r="E322" s="203">
        <v>36800</v>
      </c>
      <c r="F322" s="204">
        <f>SUMIF('JE - LTD '!A:A,'TB - Ltd'!A322,'JE - LTD '!D:D)</f>
        <v>0</v>
      </c>
      <c r="G322" s="204">
        <f t="shared" si="17"/>
        <v>36800</v>
      </c>
      <c r="H322" s="204">
        <v>9946.42</v>
      </c>
      <c r="I322" s="204">
        <f>SUMIF('JE - LTD '!A:A,'TB - Ltd'!A322,'JE - LTD '!C:C)</f>
        <v>0</v>
      </c>
      <c r="J322" s="204">
        <f t="shared" si="18"/>
        <v>9946.42</v>
      </c>
      <c r="K322" s="147">
        <f t="shared" si="19"/>
        <v>3.6998236551442631</v>
      </c>
    </row>
    <row r="323" spans="1:14" hidden="1">
      <c r="A323" t="s">
        <v>1120</v>
      </c>
      <c r="B323" s="164" t="s">
        <v>883</v>
      </c>
      <c r="C323" t="s">
        <v>202</v>
      </c>
      <c r="D323" t="s">
        <v>190</v>
      </c>
      <c r="E323" s="203">
        <v>36521</v>
      </c>
      <c r="F323" s="204">
        <f>SUMIF('JE - LTD '!A:A,'TB - Ltd'!A323,'JE - LTD '!D:D)</f>
        <v>0</v>
      </c>
      <c r="G323" s="204">
        <f t="shared" si="17"/>
        <v>36521</v>
      </c>
      <c r="H323" s="204">
        <v>9862.1200000000008</v>
      </c>
      <c r="I323" s="204">
        <f>SUMIF('JE - LTD '!A:A,'TB - Ltd'!A323,'JE - LTD '!C:C)</f>
        <v>0</v>
      </c>
      <c r="J323" s="204">
        <f t="shared" si="18"/>
        <v>9862.1200000000008</v>
      </c>
      <c r="K323" s="147">
        <f t="shared" si="19"/>
        <v>3.7031591584770815</v>
      </c>
    </row>
    <row r="324" spans="1:14" hidden="1">
      <c r="A324" t="s">
        <v>1121</v>
      </c>
      <c r="B324" s="164" t="s">
        <v>883</v>
      </c>
      <c r="C324" t="s">
        <v>174</v>
      </c>
      <c r="D324" t="s">
        <v>190</v>
      </c>
      <c r="E324" s="203">
        <v>47750</v>
      </c>
      <c r="F324" s="204">
        <f>SUMIF('JE - LTD '!A:A,'TB - Ltd'!A324,'JE - LTD '!D:D)</f>
        <v>0</v>
      </c>
      <c r="G324" s="204">
        <f t="shared" si="17"/>
        <v>47750</v>
      </c>
      <c r="H324" s="204">
        <v>12905.56</v>
      </c>
      <c r="I324" s="204">
        <f>SUMIF('JE - LTD '!A:A,'TB - Ltd'!A324,'JE - LTD '!C:C)</f>
        <v>0</v>
      </c>
      <c r="J324" s="204">
        <f t="shared" si="18"/>
        <v>12905.56</v>
      </c>
      <c r="K324" s="147">
        <f t="shared" si="19"/>
        <v>3.6999556780178469</v>
      </c>
    </row>
    <row r="325" spans="1:14" hidden="1">
      <c r="A325" t="s">
        <v>1122</v>
      </c>
      <c r="B325" s="164" t="s">
        <v>889</v>
      </c>
      <c r="C325" t="s">
        <v>202</v>
      </c>
      <c r="D325" t="s">
        <v>190</v>
      </c>
      <c r="E325" s="203">
        <v>4385</v>
      </c>
      <c r="F325" s="204">
        <f>SUMIF('JE - LTD '!A:A,'TB - Ltd'!A325,'JE - LTD '!D:D)</f>
        <v>0</v>
      </c>
      <c r="G325" s="204">
        <f t="shared" si="17"/>
        <v>4385</v>
      </c>
      <c r="H325" s="204">
        <v>1184.1400000000001</v>
      </c>
      <c r="I325" s="204">
        <f>SUMIF('JE - LTD '!A:A,'TB - Ltd'!A325,'JE - LTD '!C:C)</f>
        <v>0</v>
      </c>
      <c r="J325" s="204">
        <f t="shared" si="18"/>
        <v>1184.1400000000001</v>
      </c>
      <c r="K325" s="147">
        <f t="shared" si="19"/>
        <v>3.703109429628253</v>
      </c>
    </row>
    <row r="326" spans="1:14" hidden="1">
      <c r="A326" t="s">
        <v>1123</v>
      </c>
      <c r="B326" s="164" t="s">
        <v>892</v>
      </c>
      <c r="C326" t="s">
        <v>202</v>
      </c>
      <c r="D326" t="s">
        <v>190</v>
      </c>
      <c r="E326" s="203">
        <v>14136</v>
      </c>
      <c r="F326" s="204">
        <f>SUMIF('JE - LTD '!A:A,'TB - Ltd'!A326,'JE - LTD '!D:D)</f>
        <v>0</v>
      </c>
      <c r="G326" s="204">
        <f t="shared" si="17"/>
        <v>14136</v>
      </c>
      <c r="H326" s="204">
        <v>3817.19</v>
      </c>
      <c r="I326" s="204">
        <f>SUMIF('JE - LTD '!A:A,'TB - Ltd'!A326,'JE - LTD '!C:C)</f>
        <v>0</v>
      </c>
      <c r="J326" s="204">
        <f t="shared" si="18"/>
        <v>3817.19</v>
      </c>
      <c r="K326" s="147">
        <f t="shared" si="19"/>
        <v>3.7032476769560856</v>
      </c>
      <c r="N326" s="148"/>
    </row>
    <row r="327" spans="1:14" hidden="1">
      <c r="A327" t="s">
        <v>1124</v>
      </c>
      <c r="B327" s="164" t="s">
        <v>892</v>
      </c>
      <c r="C327" t="s">
        <v>174</v>
      </c>
      <c r="D327" t="s">
        <v>190</v>
      </c>
      <c r="E327" s="203">
        <v>25545</v>
      </c>
      <c r="F327" s="204">
        <f>SUMIF('JE - LTD '!A:A,'TB - Ltd'!A327,'JE - LTD '!D:D)</f>
        <v>0</v>
      </c>
      <c r="G327" s="204">
        <f t="shared" si="17"/>
        <v>25545</v>
      </c>
      <c r="H327" s="204">
        <v>6900.08</v>
      </c>
      <c r="I327" s="204">
        <f>SUMIF('JE - LTD '!A:A,'TB - Ltd'!A327,'JE - LTD '!C:C)</f>
        <v>0</v>
      </c>
      <c r="J327" s="204">
        <f t="shared" si="18"/>
        <v>6900.08</v>
      </c>
      <c r="K327" s="147">
        <f t="shared" si="19"/>
        <v>3.7021309897856258</v>
      </c>
    </row>
    <row r="328" spans="1:14" hidden="1">
      <c r="A328" t="s">
        <v>1125</v>
      </c>
      <c r="B328" s="164" t="s">
        <v>896</v>
      </c>
      <c r="C328" t="s">
        <v>202</v>
      </c>
      <c r="D328" t="s">
        <v>190</v>
      </c>
      <c r="E328" s="203">
        <v>10737.5</v>
      </c>
      <c r="F328" s="204">
        <f>SUMIF('JE - LTD '!A:A,'TB - Ltd'!A328,'JE - LTD '!D:D)</f>
        <v>0</v>
      </c>
      <c r="G328" s="204">
        <f t="shared" si="17"/>
        <v>10737.5</v>
      </c>
      <c r="H328" s="204">
        <v>3293.62</v>
      </c>
      <c r="I328" s="204">
        <f>SUMIF('JE - LTD '!A:A,'TB - Ltd'!A328,'JE - LTD '!C:C)</f>
        <v>0</v>
      </c>
      <c r="J328" s="204">
        <f t="shared" si="18"/>
        <v>3293.62</v>
      </c>
      <c r="K328" s="147">
        <f t="shared" si="19"/>
        <v>3.2600907208481855</v>
      </c>
    </row>
    <row r="329" spans="1:14" hidden="1">
      <c r="A329" t="s">
        <v>1126</v>
      </c>
      <c r="B329" s="164" t="s">
        <v>896</v>
      </c>
      <c r="C329" t="s">
        <v>174</v>
      </c>
      <c r="D329" t="s">
        <v>190</v>
      </c>
      <c r="E329" s="203">
        <v>9892.5</v>
      </c>
      <c r="F329" s="204">
        <f>SUMIF('JE - LTD '!A:A,'TB - Ltd'!A329,'JE - LTD '!D:D)</f>
        <v>0</v>
      </c>
      <c r="G329" s="204">
        <f t="shared" si="17"/>
        <v>9892.5</v>
      </c>
      <c r="H329" s="204">
        <v>3034.41</v>
      </c>
      <c r="I329" s="204">
        <f>SUMIF('JE - LTD '!A:A,'TB - Ltd'!A329,'JE - LTD '!C:C)</f>
        <v>0</v>
      </c>
      <c r="J329" s="204">
        <f t="shared" si="18"/>
        <v>3034.41</v>
      </c>
      <c r="K329" s="147">
        <f t="shared" si="19"/>
        <v>3.2601065775554394</v>
      </c>
    </row>
    <row r="330" spans="1:14" hidden="1">
      <c r="A330" t="s">
        <v>1127</v>
      </c>
      <c r="B330" s="164" t="s">
        <v>903</v>
      </c>
      <c r="C330" t="s">
        <v>174</v>
      </c>
      <c r="D330" t="s">
        <v>190</v>
      </c>
      <c r="E330" s="203">
        <v>238</v>
      </c>
      <c r="F330" s="204">
        <f>SUMIF('JE - LTD '!A:A,'TB - Ltd'!A330,'JE - LTD '!D:D)</f>
        <v>0</v>
      </c>
      <c r="G330" s="204">
        <f t="shared" si="17"/>
        <v>238</v>
      </c>
      <c r="H330" s="204">
        <v>59.25</v>
      </c>
      <c r="I330" s="204">
        <f>SUMIF('JE - LTD '!A:A,'TB - Ltd'!A330,'JE - LTD '!C:C)</f>
        <v>0</v>
      </c>
      <c r="J330" s="204">
        <f t="shared" si="18"/>
        <v>59.25</v>
      </c>
      <c r="K330" s="147">
        <f t="shared" si="19"/>
        <v>4.0168776371308015</v>
      </c>
    </row>
    <row r="331" spans="1:14" hidden="1">
      <c r="A331" t="s">
        <v>1128</v>
      </c>
      <c r="B331" s="164" t="s">
        <v>911</v>
      </c>
      <c r="C331" t="s">
        <v>202</v>
      </c>
      <c r="D331" t="s">
        <v>190</v>
      </c>
      <c r="E331" s="203">
        <v>1800</v>
      </c>
      <c r="F331" s="204">
        <f>SUMIF('JE - LTD '!A:A,'TB - Ltd'!A331,'JE - LTD '!D:D)</f>
        <v>0</v>
      </c>
      <c r="G331" s="204">
        <f t="shared" si="17"/>
        <v>1800</v>
      </c>
      <c r="H331" s="204">
        <v>486.22</v>
      </c>
      <c r="I331" s="204">
        <f>SUMIF('JE - LTD '!A:A,'TB - Ltd'!A331,'JE - LTD '!C:C)</f>
        <v>0</v>
      </c>
      <c r="J331" s="204">
        <f t="shared" si="18"/>
        <v>486.22</v>
      </c>
      <c r="K331" s="147">
        <f t="shared" si="19"/>
        <v>3.7020278886100941</v>
      </c>
    </row>
    <row r="332" spans="1:14" hidden="1">
      <c r="A332" t="s">
        <v>1129</v>
      </c>
      <c r="B332" s="164" t="s">
        <v>918</v>
      </c>
      <c r="C332" t="s">
        <v>202</v>
      </c>
      <c r="D332" t="s">
        <v>190</v>
      </c>
      <c r="E332" s="203">
        <v>-3038</v>
      </c>
      <c r="F332" s="204">
        <f>SUMIF('JE - LTD '!A:A,'TB - Ltd'!A332,'JE - LTD '!D:D)</f>
        <v>0</v>
      </c>
      <c r="G332" s="204">
        <f t="shared" si="17"/>
        <v>-3038</v>
      </c>
      <c r="H332" s="204">
        <v>-818.53</v>
      </c>
      <c r="I332" s="204">
        <f>SUMIF('JE - LTD '!A:A,'TB - Ltd'!A332,'JE - LTD '!C:C)</f>
        <v>0</v>
      </c>
      <c r="J332" s="204">
        <f t="shared" si="18"/>
        <v>-818.53</v>
      </c>
      <c r="K332" s="147">
        <f t="shared" si="19"/>
        <v>3.7115316481986</v>
      </c>
    </row>
    <row r="333" spans="1:14" hidden="1">
      <c r="A333" t="s">
        <v>1130</v>
      </c>
      <c r="B333" s="164" t="s">
        <v>918</v>
      </c>
      <c r="C333" t="s">
        <v>174</v>
      </c>
      <c r="D333" t="s">
        <v>190</v>
      </c>
      <c r="E333" s="203">
        <v>-2709</v>
      </c>
      <c r="F333" s="204">
        <f>SUMIF('JE - LTD '!A:A,'TB - Ltd'!A333,'JE - LTD '!D:D)</f>
        <v>0</v>
      </c>
      <c r="G333" s="204">
        <f t="shared" si="17"/>
        <v>-2709</v>
      </c>
      <c r="H333" s="204">
        <v>-721.29</v>
      </c>
      <c r="I333" s="204">
        <f>SUMIF('JE - LTD '!A:A,'TB - Ltd'!A333,'JE - LTD '!C:C)</f>
        <v>0</v>
      </c>
      <c r="J333" s="204">
        <f t="shared" si="18"/>
        <v>-721.29</v>
      </c>
      <c r="K333" s="147">
        <f t="shared" si="19"/>
        <v>3.7557709104521066</v>
      </c>
    </row>
    <row r="334" spans="1:14" hidden="1">
      <c r="A334" t="s">
        <v>1131</v>
      </c>
      <c r="B334" s="164" t="s">
        <v>1014</v>
      </c>
      <c r="C334" t="s">
        <v>1132</v>
      </c>
      <c r="D334" t="s">
        <v>190</v>
      </c>
      <c r="E334" s="203">
        <v>1771.63</v>
      </c>
      <c r="F334" s="204">
        <f>SUMIF('JE - LTD '!A:A,'TB - Ltd'!A334,'JE - LTD '!D:D)</f>
        <v>0</v>
      </c>
      <c r="G334" s="204">
        <f t="shared" si="17"/>
        <v>1771.63</v>
      </c>
      <c r="H334" s="204">
        <v>491.44</v>
      </c>
      <c r="I334" s="204">
        <f>SUMIF('JE - LTD '!A:A,'TB - Ltd'!A334,'JE - LTD '!C:C)</f>
        <v>0</v>
      </c>
      <c r="J334" s="204">
        <f t="shared" si="18"/>
        <v>491.44</v>
      </c>
      <c r="K334" s="147">
        <f t="shared" si="19"/>
        <v>3.6049772098323296</v>
      </c>
    </row>
    <row r="335" spans="1:14" hidden="1">
      <c r="A335" t="s">
        <v>1133</v>
      </c>
      <c r="B335" s="164" t="s">
        <v>1014</v>
      </c>
      <c r="C335" t="s">
        <v>591</v>
      </c>
      <c r="D335" t="s">
        <v>190</v>
      </c>
      <c r="E335" s="203">
        <v>85711.19</v>
      </c>
      <c r="F335" s="204">
        <f>SUMIF('JE - LTD '!A:A,'TB - Ltd'!A335,'JE - LTD '!D:D)</f>
        <v>0</v>
      </c>
      <c r="G335" s="204">
        <f t="shared" si="17"/>
        <v>85711.19</v>
      </c>
      <c r="H335" s="204">
        <v>23533.42</v>
      </c>
      <c r="I335" s="204">
        <f>SUMIF('JE - LTD '!A:A,'TB - Ltd'!A335,'JE - LTD '!C:C)</f>
        <v>0</v>
      </c>
      <c r="J335" s="204">
        <f t="shared" si="18"/>
        <v>23533.42</v>
      </c>
      <c r="K335" s="147">
        <f t="shared" si="19"/>
        <v>3.6421051423889943</v>
      </c>
    </row>
    <row r="336" spans="1:14" hidden="1">
      <c r="A336" t="s">
        <v>1134</v>
      </c>
      <c r="B336" s="164" t="s">
        <v>909</v>
      </c>
      <c r="C336" t="s">
        <v>202</v>
      </c>
      <c r="D336" t="s">
        <v>190</v>
      </c>
      <c r="E336" s="203">
        <v>1238</v>
      </c>
      <c r="F336" s="204">
        <f>SUMIF('JE - LTD '!A:A,'TB - Ltd'!A336,'JE - LTD '!D:D)</f>
        <v>0</v>
      </c>
      <c r="G336" s="204">
        <f t="shared" si="17"/>
        <v>1238</v>
      </c>
      <c r="H336" s="204">
        <v>332.31</v>
      </c>
      <c r="I336" s="204">
        <f>SUMIF('JE - LTD '!A:A,'TB - Ltd'!A336,'JE - LTD '!C:C)</f>
        <v>0</v>
      </c>
      <c r="J336" s="204">
        <f t="shared" si="18"/>
        <v>332.31</v>
      </c>
      <c r="K336" s="147">
        <f t="shared" si="19"/>
        <v>3.7254370918720472</v>
      </c>
    </row>
    <row r="337" spans="1:14" hidden="1">
      <c r="A337" t="s">
        <v>1135</v>
      </c>
      <c r="B337" s="164" t="s">
        <v>909</v>
      </c>
      <c r="C337" t="s">
        <v>174</v>
      </c>
      <c r="D337" t="s">
        <v>190</v>
      </c>
      <c r="E337" s="203">
        <v>2471</v>
      </c>
      <c r="F337" s="204">
        <f>SUMIF('JE - LTD '!A:A,'TB - Ltd'!A337,'JE - LTD '!D:D)</f>
        <v>0</v>
      </c>
      <c r="G337" s="204">
        <f t="shared" si="17"/>
        <v>2471</v>
      </c>
      <c r="H337" s="204">
        <v>662.04</v>
      </c>
      <c r="I337" s="204">
        <f>SUMIF('JE - LTD '!A:A,'TB - Ltd'!A337,'JE - LTD '!C:C)</f>
        <v>0</v>
      </c>
      <c r="J337" s="204">
        <f t="shared" si="18"/>
        <v>662.04</v>
      </c>
      <c r="K337" s="147">
        <f t="shared" si="19"/>
        <v>3.7324028759591568</v>
      </c>
    </row>
    <row r="338" spans="1:14" hidden="1">
      <c r="A338" t="s">
        <v>1136</v>
      </c>
      <c r="B338" s="164" t="s">
        <v>1137</v>
      </c>
      <c r="C338" t="s">
        <v>177</v>
      </c>
      <c r="D338" t="s">
        <v>190</v>
      </c>
      <c r="E338" s="203">
        <v>5365.76</v>
      </c>
      <c r="F338" s="204">
        <f>SUMIF('JE - LTD '!A:A,'TB - Ltd'!A338,'JE - LTD '!D:D)</f>
        <v>0</v>
      </c>
      <c r="G338" s="204">
        <f t="shared" si="17"/>
        <v>5365.76</v>
      </c>
      <c r="H338" s="204">
        <v>1539</v>
      </c>
      <c r="I338" s="204">
        <f>SUMIF('JE - LTD '!A:A,'TB - Ltd'!A338,'JE - LTD '!C:C)</f>
        <v>0</v>
      </c>
      <c r="J338" s="204">
        <f t="shared" si="18"/>
        <v>1539</v>
      </c>
      <c r="K338" s="147">
        <f t="shared" si="19"/>
        <v>3.4865237166991556</v>
      </c>
    </row>
    <row r="339" spans="1:14" hidden="1">
      <c r="A339" t="s">
        <v>1138</v>
      </c>
      <c r="B339" s="164" t="s">
        <v>833</v>
      </c>
      <c r="C339" t="s">
        <v>1132</v>
      </c>
      <c r="D339" t="s">
        <v>190</v>
      </c>
      <c r="E339" s="203">
        <v>57622.02</v>
      </c>
      <c r="F339" s="204">
        <f>SUMIF('JE - LTD '!A:A,'TB - Ltd'!A339,'JE - LTD '!D:D)</f>
        <v>0</v>
      </c>
      <c r="G339" s="204">
        <f t="shared" ref="G339:G375" si="20">E339+F339</f>
        <v>57622.02</v>
      </c>
      <c r="H339" s="204">
        <v>15986.11</v>
      </c>
      <c r="I339" s="204">
        <f>SUMIF('JE - LTD '!A:A,'TB - Ltd'!A339,'JE - LTD '!C:C)</f>
        <v>0</v>
      </c>
      <c r="J339" s="204">
        <f t="shared" ref="J339:J375" si="21">H339+I339</f>
        <v>15986.11</v>
      </c>
      <c r="K339" s="147">
        <f t="shared" ref="K339:K375" si="22">G339/J339</f>
        <v>3.60450541126015</v>
      </c>
    </row>
    <row r="340" spans="1:14" hidden="1">
      <c r="A340" t="s">
        <v>1139</v>
      </c>
      <c r="B340" s="164" t="s">
        <v>860</v>
      </c>
      <c r="C340" t="s">
        <v>1140</v>
      </c>
      <c r="D340" t="s">
        <v>190</v>
      </c>
      <c r="E340" s="203">
        <v>2538.46</v>
      </c>
      <c r="F340" s="204">
        <f>SUMIF('JE - LTD '!A:A,'TB - Ltd'!A340,'JE - LTD '!D:D)</f>
        <v>0</v>
      </c>
      <c r="G340" s="204">
        <f t="shared" si="20"/>
        <v>2538.46</v>
      </c>
      <c r="H340" s="204">
        <v>694.02</v>
      </c>
      <c r="I340" s="204">
        <f>SUMIF('JE - LTD '!A:A,'TB - Ltd'!A340,'JE - LTD '!C:C)</f>
        <v>0</v>
      </c>
      <c r="J340" s="204">
        <f t="shared" si="21"/>
        <v>694.02</v>
      </c>
      <c r="K340" s="147">
        <f t="shared" si="22"/>
        <v>3.6576179360825338</v>
      </c>
      <c r="N340" s="148"/>
    </row>
    <row r="341" spans="1:14" hidden="1">
      <c r="A341" t="s">
        <v>1141</v>
      </c>
      <c r="B341" s="164" t="s">
        <v>1009</v>
      </c>
      <c r="C341" t="s">
        <v>1142</v>
      </c>
      <c r="D341" t="s">
        <v>190</v>
      </c>
      <c r="E341" s="203">
        <v>79000</v>
      </c>
      <c r="F341" s="204">
        <f>SUMIF('JE - LTD '!A:A,'TB - Ltd'!A341,'JE - LTD '!D:D)</f>
        <v>0</v>
      </c>
      <c r="G341" s="204">
        <f t="shared" si="20"/>
        <v>79000</v>
      </c>
      <c r="H341" s="204">
        <v>22237.83</v>
      </c>
      <c r="I341" s="204">
        <f>SUMIF('JE - LTD '!A:A,'TB - Ltd'!A341,'JE - LTD '!C:C)</f>
        <v>0</v>
      </c>
      <c r="J341" s="204">
        <f t="shared" si="21"/>
        <v>22237.83</v>
      </c>
      <c r="K341" s="147">
        <f t="shared" si="22"/>
        <v>3.5525048981847598</v>
      </c>
    </row>
    <row r="342" spans="1:14" hidden="1">
      <c r="A342" t="s">
        <v>1143</v>
      </c>
      <c r="B342" s="164" t="s">
        <v>1144</v>
      </c>
      <c r="C342" t="s">
        <v>1145</v>
      </c>
      <c r="D342" t="s">
        <v>190</v>
      </c>
      <c r="E342" s="203">
        <v>254081</v>
      </c>
      <c r="F342" s="204">
        <f>SUMIF('JE - LTD '!A:A,'TB - Ltd'!A342,'JE - LTD '!D:D)</f>
        <v>0</v>
      </c>
      <c r="G342" s="204">
        <f t="shared" si="20"/>
        <v>254081</v>
      </c>
      <c r="H342" s="204">
        <v>68736.69</v>
      </c>
      <c r="I342" s="204">
        <f>SUMIF('JE - LTD '!A:A,'TB - Ltd'!A342,'JE - LTD '!C:C)</f>
        <v>0</v>
      </c>
      <c r="J342" s="204">
        <f t="shared" si="21"/>
        <v>68736.69</v>
      </c>
      <c r="K342" s="147">
        <f t="shared" si="22"/>
        <v>3.6964392670057284</v>
      </c>
    </row>
    <row r="343" spans="1:14" hidden="1">
      <c r="A343" t="s">
        <v>1146</v>
      </c>
      <c r="B343" s="164" t="s">
        <v>889</v>
      </c>
      <c r="C343" t="s">
        <v>174</v>
      </c>
      <c r="D343" t="s">
        <v>190</v>
      </c>
      <c r="E343" s="203">
        <v>467</v>
      </c>
      <c r="F343" s="204">
        <f>SUMIF('JE - LTD '!A:A,'TB - Ltd'!A343,'JE - LTD '!D:D)</f>
        <v>0</v>
      </c>
      <c r="G343" s="204">
        <f t="shared" si="20"/>
        <v>467</v>
      </c>
      <c r="H343" s="204">
        <v>125.84</v>
      </c>
      <c r="I343" s="204">
        <f>SUMIF('JE - LTD '!A:A,'TB - Ltd'!A343,'JE - LTD '!C:C)</f>
        <v>0</v>
      </c>
      <c r="J343" s="204">
        <f t="shared" si="21"/>
        <v>125.84</v>
      </c>
      <c r="K343" s="147">
        <f t="shared" si="22"/>
        <v>3.71106166560712</v>
      </c>
    </row>
    <row r="344" spans="1:14" hidden="1">
      <c r="A344" t="s">
        <v>1147</v>
      </c>
      <c r="B344" s="164" t="s">
        <v>851</v>
      </c>
      <c r="C344" t="s">
        <v>150</v>
      </c>
      <c r="D344" t="s">
        <v>190</v>
      </c>
      <c r="E344" s="203">
        <v>0</v>
      </c>
      <c r="F344" s="204">
        <f>SUMIF('JE - LTD '!A:A,'TB - Ltd'!A344,'JE - LTD '!D:D)</f>
        <v>597584.52</v>
      </c>
      <c r="G344" s="204">
        <f t="shared" si="20"/>
        <v>597584.52</v>
      </c>
      <c r="H344" s="204">
        <v>164759.95000000001</v>
      </c>
      <c r="I344" s="204">
        <f>SUMIF('JE - LTD '!A:A,'TB - Ltd'!A344,'JE - LTD '!C:C)</f>
        <v>0</v>
      </c>
      <c r="J344" s="204">
        <f t="shared" si="21"/>
        <v>164759.95000000001</v>
      </c>
      <c r="K344" s="147">
        <f t="shared" si="22"/>
        <v>3.6270011006922496</v>
      </c>
      <c r="N344" s="148"/>
    </row>
    <row r="345" spans="1:14" hidden="1">
      <c r="A345" t="s">
        <v>1148</v>
      </c>
      <c r="B345" s="164" t="s">
        <v>855</v>
      </c>
      <c r="C345" t="s">
        <v>524</v>
      </c>
      <c r="D345" t="s">
        <v>190</v>
      </c>
      <c r="E345" s="203">
        <v>373</v>
      </c>
      <c r="F345" s="204">
        <f>SUMIF('JE - LTD '!A:A,'TB - Ltd'!A345,'JE - LTD '!D:D)</f>
        <v>0</v>
      </c>
      <c r="G345" s="204">
        <f t="shared" si="20"/>
        <v>373</v>
      </c>
      <c r="H345" s="204">
        <v>105.47</v>
      </c>
      <c r="I345" s="204">
        <f>SUMIF('JE - LTD '!A:A,'TB - Ltd'!A345,'JE - LTD '!C:C)</f>
        <v>0</v>
      </c>
      <c r="J345" s="204">
        <f t="shared" si="21"/>
        <v>105.47</v>
      </c>
      <c r="K345" s="147">
        <f t="shared" si="22"/>
        <v>3.5365506779178912</v>
      </c>
    </row>
    <row r="346" spans="1:14" hidden="1">
      <c r="A346" t="s">
        <v>1149</v>
      </c>
      <c r="B346" s="164" t="s">
        <v>1150</v>
      </c>
      <c r="C346" t="s">
        <v>535</v>
      </c>
      <c r="D346" t="s">
        <v>190</v>
      </c>
      <c r="E346" s="203">
        <v>1219567.08</v>
      </c>
      <c r="F346" s="204">
        <f>SUMIF('JE - LTD '!A:A,'TB - Ltd'!A346,'JE - LTD '!D:D)</f>
        <v>0</v>
      </c>
      <c r="G346" s="204">
        <f t="shared" si="20"/>
        <v>1219567.08</v>
      </c>
      <c r="H346" s="204">
        <v>327275.28000000003</v>
      </c>
      <c r="I346" s="204">
        <f>SUMIF('JE - LTD '!A:A,'TB - Ltd'!A346,'JE - LTD '!C:C)</f>
        <v>0</v>
      </c>
      <c r="J346" s="204">
        <f t="shared" si="21"/>
        <v>327275.28000000003</v>
      </c>
      <c r="K346" s="147">
        <f t="shared" si="22"/>
        <v>3.7264259005446423</v>
      </c>
      <c r="N346" s="148"/>
    </row>
    <row r="347" spans="1:14" hidden="1">
      <c r="A347" t="s">
        <v>1151</v>
      </c>
      <c r="B347" s="164" t="s">
        <v>1152</v>
      </c>
      <c r="C347" t="s">
        <v>1153</v>
      </c>
      <c r="D347" t="s">
        <v>190</v>
      </c>
      <c r="E347" s="203">
        <v>127341.99</v>
      </c>
      <c r="F347" s="204">
        <f>SUMIF('JE - LTD '!A:A,'TB - Ltd'!A347,'JE - LTD '!D:D)</f>
        <v>0</v>
      </c>
      <c r="G347" s="204">
        <f t="shared" si="20"/>
        <v>127341.99</v>
      </c>
      <c r="H347" s="204">
        <v>35559.99</v>
      </c>
      <c r="I347" s="204">
        <f>SUMIF('JE - LTD '!A:A,'TB - Ltd'!A347,'JE - LTD '!C:C)</f>
        <v>0</v>
      </c>
      <c r="J347" s="204">
        <f t="shared" si="21"/>
        <v>35559.99</v>
      </c>
      <c r="K347" s="147">
        <f t="shared" si="22"/>
        <v>3.5810468450637924</v>
      </c>
      <c r="N347" s="148"/>
    </row>
    <row r="348" spans="1:14" hidden="1">
      <c r="A348" t="s">
        <v>1154</v>
      </c>
      <c r="B348" s="164" t="s">
        <v>1155</v>
      </c>
      <c r="C348" t="s">
        <v>1156</v>
      </c>
      <c r="D348" t="s">
        <v>190</v>
      </c>
      <c r="E348" s="203">
        <v>14300</v>
      </c>
      <c r="F348" s="204">
        <f>SUMIF('JE - LTD '!A:A,'TB - Ltd'!A348,'JE - LTD '!D:D)</f>
        <v>0</v>
      </c>
      <c r="G348" s="204">
        <f t="shared" si="20"/>
        <v>14300</v>
      </c>
      <c r="H348" s="204">
        <v>3830.68</v>
      </c>
      <c r="I348" s="204">
        <f>SUMIF('JE - LTD '!A:A,'TB - Ltd'!A348,'JE - LTD '!C:C)</f>
        <v>0</v>
      </c>
      <c r="J348" s="204">
        <f t="shared" si="21"/>
        <v>3830.68</v>
      </c>
      <c r="K348" s="147">
        <f t="shared" si="22"/>
        <v>3.7330186807564192</v>
      </c>
      <c r="N348" s="148"/>
    </row>
    <row r="349" spans="1:14" hidden="1">
      <c r="A349" t="s">
        <v>1157</v>
      </c>
      <c r="B349" s="164" t="s">
        <v>1158</v>
      </c>
      <c r="C349" t="s">
        <v>535</v>
      </c>
      <c r="D349" t="s">
        <v>190</v>
      </c>
      <c r="E349" s="203">
        <v>1300.83</v>
      </c>
      <c r="F349" s="204">
        <f>SUMIF('JE - LTD '!A:A,'TB - Ltd'!A349,'JE - LTD '!D:D)</f>
        <v>0</v>
      </c>
      <c r="G349" s="204">
        <f t="shared" si="20"/>
        <v>1300.83</v>
      </c>
      <c r="H349" s="204">
        <v>393.8</v>
      </c>
      <c r="I349" s="204">
        <f>SUMIF('JE - LTD '!A:A,'TB - Ltd'!A349,'JE - LTD '!C:C)</f>
        <v>0</v>
      </c>
      <c r="J349" s="204">
        <f t="shared" si="21"/>
        <v>393.8</v>
      </c>
      <c r="K349" s="147">
        <f t="shared" si="22"/>
        <v>3.3032757745048245</v>
      </c>
      <c r="N349" s="148"/>
    </row>
    <row r="350" spans="1:14" hidden="1">
      <c r="A350" t="s">
        <v>1159</v>
      </c>
      <c r="B350" s="164" t="s">
        <v>1160</v>
      </c>
      <c r="C350" t="s">
        <v>547</v>
      </c>
      <c r="D350" t="s">
        <v>190</v>
      </c>
      <c r="E350" s="203">
        <v>0</v>
      </c>
      <c r="F350" s="204">
        <f>SUMIF('JE - LTD '!A:A,'TB - Ltd'!A350,'JE - LTD '!D:D)</f>
        <v>11312.612999999999</v>
      </c>
      <c r="G350" s="204">
        <f t="shared" si="20"/>
        <v>11312.612999999999</v>
      </c>
      <c r="H350" s="204">
        <v>3119</v>
      </c>
      <c r="I350" s="204">
        <f>SUMIF('JE - LTD '!A:A,'TB - Ltd'!A350,'JE - LTD '!C:C)</f>
        <v>0</v>
      </c>
      <c r="J350" s="204">
        <f t="shared" si="21"/>
        <v>3119</v>
      </c>
      <c r="K350" s="147">
        <f t="shared" si="22"/>
        <v>3.6269999999999998</v>
      </c>
    </row>
    <row r="351" spans="1:14" hidden="1">
      <c r="A351" t="s">
        <v>1161</v>
      </c>
      <c r="B351" s="164" t="s">
        <v>1160</v>
      </c>
      <c r="C351" t="s">
        <v>522</v>
      </c>
      <c r="D351" t="s">
        <v>190</v>
      </c>
      <c r="E351" s="203">
        <v>0</v>
      </c>
      <c r="F351" s="204">
        <f>SUMIF('JE - LTD '!A:A,'TB - Ltd'!A351,'JE - LTD '!D:D)</f>
        <v>2756.52</v>
      </c>
      <c r="G351" s="204">
        <f t="shared" si="20"/>
        <v>2756.52</v>
      </c>
      <c r="H351" s="204">
        <v>760</v>
      </c>
      <c r="I351" s="204">
        <f>SUMIF('JE - LTD '!A:A,'TB - Ltd'!A351,'JE - LTD '!C:C)</f>
        <v>0</v>
      </c>
      <c r="J351" s="204">
        <f t="shared" si="21"/>
        <v>760</v>
      </c>
      <c r="K351" s="147">
        <f t="shared" si="22"/>
        <v>3.6269999999999998</v>
      </c>
    </row>
    <row r="352" spans="1:14" hidden="1">
      <c r="A352" t="s">
        <v>1162</v>
      </c>
      <c r="B352" s="164" t="s">
        <v>1163</v>
      </c>
      <c r="C352" t="s">
        <v>171</v>
      </c>
      <c r="D352" t="s">
        <v>190</v>
      </c>
      <c r="E352" s="203">
        <v>1812.48</v>
      </c>
      <c r="F352" s="204">
        <f>SUMIF('JE - LTD '!A:A,'TB - Ltd'!A352,'JE - LTD '!D:D)</f>
        <v>0</v>
      </c>
      <c r="G352" s="204">
        <f t="shared" si="20"/>
        <v>1812.48</v>
      </c>
      <c r="H352" s="204">
        <v>539.04</v>
      </c>
      <c r="I352" s="204">
        <f>SUMIF('JE - LTD '!A:A,'TB - Ltd'!A352,'JE - LTD '!C:C)</f>
        <v>0</v>
      </c>
      <c r="J352" s="204">
        <f t="shared" si="21"/>
        <v>539.04</v>
      </c>
      <c r="K352" s="147">
        <f t="shared" si="22"/>
        <v>3.3624220837043635</v>
      </c>
    </row>
    <row r="353" spans="1:14" hidden="1">
      <c r="A353" t="s">
        <v>1164</v>
      </c>
      <c r="B353" s="164" t="s">
        <v>1165</v>
      </c>
      <c r="C353" t="s">
        <v>195</v>
      </c>
      <c r="D353" t="s">
        <v>190</v>
      </c>
      <c r="E353" s="203">
        <v>1616.92</v>
      </c>
      <c r="F353" s="204">
        <f>SUMIF('JE - LTD '!A:A,'TB - Ltd'!A353,'JE - LTD '!D:D)</f>
        <v>0</v>
      </c>
      <c r="G353" s="204">
        <f t="shared" si="20"/>
        <v>1616.92</v>
      </c>
      <c r="H353" s="204">
        <v>486</v>
      </c>
      <c r="I353" s="204">
        <f>SUMIF('JE - LTD '!A:A,'TB - Ltd'!A353,'JE - LTD '!C:C)</f>
        <v>0</v>
      </c>
      <c r="J353" s="204">
        <f t="shared" si="21"/>
        <v>486</v>
      </c>
      <c r="K353" s="147">
        <f t="shared" si="22"/>
        <v>3.3269958847736625</v>
      </c>
    </row>
    <row r="354" spans="1:14" hidden="1">
      <c r="A354" t="s">
        <v>1166</v>
      </c>
      <c r="B354" s="164" t="s">
        <v>1167</v>
      </c>
      <c r="C354" t="s">
        <v>179</v>
      </c>
      <c r="D354" t="s">
        <v>190</v>
      </c>
      <c r="E354" s="203">
        <v>2205.4299999999998</v>
      </c>
      <c r="F354" s="204">
        <f>SUMIF('JE - LTD '!A:A,'TB - Ltd'!A354,'JE - LTD '!D:D)</f>
        <v>0</v>
      </c>
      <c r="G354" s="204">
        <f t="shared" si="20"/>
        <v>2205.4299999999998</v>
      </c>
      <c r="H354" s="204">
        <v>561.88</v>
      </c>
      <c r="I354" s="204">
        <f>SUMIF('JE - LTD '!A:A,'TB - Ltd'!A354,'JE - LTD '!C:C)</f>
        <v>0</v>
      </c>
      <c r="J354" s="204">
        <f t="shared" si="21"/>
        <v>561.88</v>
      </c>
      <c r="K354" s="147">
        <f t="shared" si="22"/>
        <v>3.9250907667117532</v>
      </c>
      <c r="N354" s="148"/>
    </row>
    <row r="355" spans="1:14" hidden="1">
      <c r="A355" t="s">
        <v>1168</v>
      </c>
      <c r="B355" s="164" t="s">
        <v>1169</v>
      </c>
      <c r="C355" t="s">
        <v>171</v>
      </c>
      <c r="D355" t="s">
        <v>190</v>
      </c>
      <c r="E355" s="203">
        <v>1670.87</v>
      </c>
      <c r="F355" s="204">
        <f>SUMIF('JE - LTD '!A:A,'TB - Ltd'!A355,'JE - LTD '!D:D)</f>
        <v>0</v>
      </c>
      <c r="G355" s="204">
        <f t="shared" si="20"/>
        <v>1670.87</v>
      </c>
      <c r="H355" s="204">
        <v>486</v>
      </c>
      <c r="I355" s="204">
        <f>SUMIF('JE - LTD '!A:A,'TB - Ltd'!A355,'JE - LTD '!C:C)</f>
        <v>0</v>
      </c>
      <c r="J355" s="204">
        <f t="shared" si="21"/>
        <v>486</v>
      </c>
      <c r="K355" s="147">
        <f t="shared" si="22"/>
        <v>3.4380041152263372</v>
      </c>
      <c r="N355" s="148"/>
    </row>
    <row r="356" spans="1:14" hidden="1">
      <c r="A356" t="s">
        <v>1170</v>
      </c>
      <c r="B356" s="164" t="s">
        <v>1171</v>
      </c>
      <c r="C356" t="s">
        <v>171</v>
      </c>
      <c r="D356" t="s">
        <v>190</v>
      </c>
      <c r="E356" s="203">
        <v>1137.54</v>
      </c>
      <c r="F356" s="204">
        <f>SUMIF('JE - LTD '!A:A,'TB - Ltd'!A356,'JE - LTD '!D:D)</f>
        <v>0</v>
      </c>
      <c r="G356" s="204">
        <f t="shared" si="20"/>
        <v>1137.54</v>
      </c>
      <c r="H356" s="204">
        <v>303.75</v>
      </c>
      <c r="I356" s="204">
        <f>SUMIF('JE - LTD '!A:A,'TB - Ltd'!A356,'JE - LTD '!C:C)</f>
        <v>0</v>
      </c>
      <c r="J356" s="204">
        <f t="shared" si="21"/>
        <v>303.75</v>
      </c>
      <c r="K356" s="147">
        <f t="shared" si="22"/>
        <v>3.7449876543209877</v>
      </c>
    </row>
    <row r="357" spans="1:14" hidden="1">
      <c r="A357" t="s">
        <v>1172</v>
      </c>
      <c r="B357" s="164" t="s">
        <v>1173</v>
      </c>
      <c r="C357" t="s">
        <v>535</v>
      </c>
      <c r="D357" t="s">
        <v>190</v>
      </c>
      <c r="E357" s="203">
        <v>25919.97</v>
      </c>
      <c r="F357" s="204">
        <f>SUMIF('JE - LTD '!A:A,'TB - Ltd'!A357,'JE - LTD '!D:D)</f>
        <v>0</v>
      </c>
      <c r="G357" s="204">
        <f t="shared" si="20"/>
        <v>25919.97</v>
      </c>
      <c r="H357" s="204">
        <v>7224.7</v>
      </c>
      <c r="I357" s="204">
        <f>SUMIF('JE - LTD '!A:A,'TB - Ltd'!A357,'JE - LTD '!C:C)</f>
        <v>0</v>
      </c>
      <c r="J357" s="204">
        <f t="shared" si="21"/>
        <v>7224.7</v>
      </c>
      <c r="K357" s="147">
        <f t="shared" si="22"/>
        <v>3.5876880700928759</v>
      </c>
      <c r="N357" s="148"/>
    </row>
    <row r="358" spans="1:14" hidden="1">
      <c r="A358" t="s">
        <v>1174</v>
      </c>
      <c r="B358" s="164" t="s">
        <v>1175</v>
      </c>
      <c r="C358" t="s">
        <v>566</v>
      </c>
      <c r="D358" t="s">
        <v>190</v>
      </c>
      <c r="E358" s="203">
        <v>14514.54</v>
      </c>
      <c r="F358" s="204">
        <f>SUMIF('JE - LTD '!A:A,'TB - Ltd'!A358,'JE - LTD '!D:D)</f>
        <v>0</v>
      </c>
      <c r="G358" s="204">
        <f t="shared" si="20"/>
        <v>14514.54</v>
      </c>
      <c r="H358" s="204">
        <v>4227.95</v>
      </c>
      <c r="I358" s="204">
        <f>SUMIF('JE - LTD '!A:A,'TB - Ltd'!A358,'JE - LTD '!C:C)</f>
        <v>0</v>
      </c>
      <c r="J358" s="204">
        <f t="shared" si="21"/>
        <v>4227.95</v>
      </c>
      <c r="K358" s="147">
        <f t="shared" si="22"/>
        <v>3.4329970789626181</v>
      </c>
      <c r="N358" s="148"/>
    </row>
    <row r="359" spans="1:14" hidden="1">
      <c r="A359" t="s">
        <v>1176</v>
      </c>
      <c r="B359" s="164" t="s">
        <v>1177</v>
      </c>
      <c r="C359" t="s">
        <v>408</v>
      </c>
      <c r="D359" t="s">
        <v>190</v>
      </c>
      <c r="E359" s="203">
        <v>1840.09</v>
      </c>
      <c r="F359" s="204">
        <f>SUMIF('JE - LTD '!A:A,'TB - Ltd'!A359,'JE - LTD '!D:D)</f>
        <v>0</v>
      </c>
      <c r="G359" s="204">
        <f t="shared" si="20"/>
        <v>1840.09</v>
      </c>
      <c r="H359" s="204">
        <v>522.91</v>
      </c>
      <c r="I359" s="204">
        <f>SUMIF('JE - LTD '!A:A,'TB - Ltd'!A359,'JE - LTD '!C:C)</f>
        <v>0</v>
      </c>
      <c r="J359" s="204">
        <f t="shared" si="21"/>
        <v>522.91</v>
      </c>
      <c r="K359" s="147">
        <f t="shared" si="22"/>
        <v>3.5189420741619015</v>
      </c>
    </row>
    <row r="360" spans="1:14" hidden="1">
      <c r="A360" t="s">
        <v>1178</v>
      </c>
      <c r="B360" s="164" t="s">
        <v>1179</v>
      </c>
      <c r="C360" t="s">
        <v>1180</v>
      </c>
      <c r="D360" t="s">
        <v>190</v>
      </c>
      <c r="E360" s="203">
        <v>8141.6</v>
      </c>
      <c r="F360" s="204">
        <f>SUMIF('JE - LTD '!A:A,'TB - Ltd'!A360,'JE - LTD '!D:D)</f>
        <v>0</v>
      </c>
      <c r="G360" s="204">
        <f t="shared" si="20"/>
        <v>8141.6</v>
      </c>
      <c r="H360" s="204">
        <v>2204.6</v>
      </c>
      <c r="I360" s="204">
        <f>SUMIF('JE - LTD '!A:A,'TB - Ltd'!A360,'JE - LTD '!C:C)</f>
        <v>0</v>
      </c>
      <c r="J360" s="204">
        <f t="shared" si="21"/>
        <v>2204.6</v>
      </c>
      <c r="K360" s="147">
        <f t="shared" si="22"/>
        <v>3.693005533883698</v>
      </c>
    </row>
    <row r="361" spans="1:14" hidden="1">
      <c r="A361" t="s">
        <v>1181</v>
      </c>
      <c r="B361" s="164" t="s">
        <v>1182</v>
      </c>
      <c r="C361" t="s">
        <v>535</v>
      </c>
      <c r="D361" t="s">
        <v>190</v>
      </c>
      <c r="E361" s="203">
        <v>135864.51999999999</v>
      </c>
      <c r="F361" s="204">
        <f>SUMIF('JE - LTD '!A:A,'TB - Ltd'!A361,'JE - LTD '!D:D)</f>
        <v>0</v>
      </c>
      <c r="G361" s="204">
        <f t="shared" si="20"/>
        <v>135864.51999999999</v>
      </c>
      <c r="H361" s="204">
        <v>37200.14</v>
      </c>
      <c r="I361" s="204">
        <f>SUMIF('JE - LTD '!A:A,'TB - Ltd'!A361,'JE - LTD '!C:C)</f>
        <v>0</v>
      </c>
      <c r="J361" s="204">
        <f t="shared" si="21"/>
        <v>37200.14</v>
      </c>
      <c r="K361" s="147">
        <f t="shared" si="22"/>
        <v>3.6522582979526419</v>
      </c>
    </row>
    <row r="362" spans="1:14" hidden="1">
      <c r="A362" t="s">
        <v>1183</v>
      </c>
      <c r="B362" s="164" t="s">
        <v>1184</v>
      </c>
      <c r="C362" t="s">
        <v>535</v>
      </c>
      <c r="D362" t="s">
        <v>190</v>
      </c>
      <c r="E362" s="203">
        <v>638232.30000000005</v>
      </c>
      <c r="F362" s="204">
        <f>SUMIF('JE - LTD '!A:A,'TB - Ltd'!A362,'JE - LTD '!D:D)</f>
        <v>0</v>
      </c>
      <c r="G362" s="204">
        <f t="shared" si="20"/>
        <v>638232.30000000005</v>
      </c>
      <c r="H362" s="204">
        <v>172702.47</v>
      </c>
      <c r="I362" s="204">
        <f>SUMIF('JE - LTD '!A:A,'TB - Ltd'!A362,'JE - LTD '!C:C)</f>
        <v>0</v>
      </c>
      <c r="J362" s="204">
        <f t="shared" si="21"/>
        <v>172702.47</v>
      </c>
      <c r="K362" s="147">
        <f t="shared" si="22"/>
        <v>3.6955597681955563</v>
      </c>
    </row>
    <row r="363" spans="1:14" hidden="1">
      <c r="A363" t="s">
        <v>1185</v>
      </c>
      <c r="B363" s="164" t="s">
        <v>156</v>
      </c>
      <c r="C363" t="s">
        <v>535</v>
      </c>
      <c r="D363" t="s">
        <v>190</v>
      </c>
      <c r="E363" s="203">
        <v>20387.98</v>
      </c>
      <c r="F363" s="204">
        <f>SUMIF('JE - LTD '!A:A,'TB - Ltd'!A363,'JE - LTD '!D:D)</f>
        <v>0</v>
      </c>
      <c r="G363" s="204">
        <f t="shared" si="20"/>
        <v>20387.98</v>
      </c>
      <c r="H363" s="204">
        <v>5157.4399999999996</v>
      </c>
      <c r="I363" s="204">
        <f>SUMIF('JE - LTD '!A:A,'TB - Ltd'!A363,'JE - LTD '!C:C)</f>
        <v>0</v>
      </c>
      <c r="J363" s="204">
        <f t="shared" si="21"/>
        <v>5157.4399999999996</v>
      </c>
      <c r="K363" s="147">
        <f t="shared" si="22"/>
        <v>3.9531201526338653</v>
      </c>
    </row>
    <row r="364" spans="1:14" hidden="1">
      <c r="A364" t="s">
        <v>1186</v>
      </c>
      <c r="B364" t="s">
        <v>156</v>
      </c>
      <c r="C364" t="s">
        <v>191</v>
      </c>
      <c r="D364" t="s">
        <v>190</v>
      </c>
      <c r="E364" s="203">
        <v>10475.530000000001</v>
      </c>
      <c r="F364" s="204">
        <f>SUMIF('JE - LTD '!A:A,'TB - Ltd'!A364,'JE - LTD '!D:D)</f>
        <v>0</v>
      </c>
      <c r="G364" s="204">
        <f t="shared" si="20"/>
        <v>10475.530000000001</v>
      </c>
      <c r="H364" s="204">
        <v>2755.67</v>
      </c>
      <c r="I364" s="204">
        <f>SUMIF('JE - LTD '!A:A,'TB - Ltd'!A364,'JE - LTD '!C:C)</f>
        <v>0</v>
      </c>
      <c r="J364" s="204">
        <f t="shared" si="21"/>
        <v>2755.67</v>
      </c>
      <c r="K364" s="147">
        <f t="shared" si="22"/>
        <v>3.8014457464065003</v>
      </c>
    </row>
    <row r="365" spans="1:14" hidden="1">
      <c r="A365" t="s">
        <v>1187</v>
      </c>
      <c r="B365" s="164" t="s">
        <v>156</v>
      </c>
      <c r="C365" t="s">
        <v>175</v>
      </c>
      <c r="D365" t="s">
        <v>190</v>
      </c>
      <c r="E365" s="203">
        <v>2367.65</v>
      </c>
      <c r="F365" s="204">
        <f>SUMIF('JE - LTD '!A:A,'TB - Ltd'!A365,'JE - LTD '!D:D)</f>
        <v>0</v>
      </c>
      <c r="G365" s="204">
        <f t="shared" si="20"/>
        <v>2367.65</v>
      </c>
      <c r="H365" s="204">
        <v>623.39</v>
      </c>
      <c r="I365" s="204">
        <f>SUMIF('JE - LTD '!A:A,'TB - Ltd'!A365,'JE - LTD '!C:C)</f>
        <v>0</v>
      </c>
      <c r="J365" s="204">
        <f t="shared" si="21"/>
        <v>623.39</v>
      </c>
      <c r="K365" s="147">
        <f t="shared" si="22"/>
        <v>3.7980237090745765</v>
      </c>
    </row>
    <row r="366" spans="1:14" hidden="1">
      <c r="A366" t="s">
        <v>1188</v>
      </c>
      <c r="B366" t="s">
        <v>156</v>
      </c>
      <c r="C366" t="s">
        <v>458</v>
      </c>
      <c r="D366" t="s">
        <v>190</v>
      </c>
      <c r="E366" s="203">
        <v>100</v>
      </c>
      <c r="F366" s="204">
        <f>SUMIF('JE - LTD '!A:A,'TB - Ltd'!A366,'JE - LTD '!D:D)</f>
        <v>0</v>
      </c>
      <c r="G366" s="204">
        <f t="shared" si="20"/>
        <v>100</v>
      </c>
      <c r="H366" s="204">
        <v>12.82</v>
      </c>
      <c r="I366" s="204">
        <f>SUMIF('JE - LTD '!A:A,'TB - Ltd'!A366,'JE - LTD '!C:C)</f>
        <v>0</v>
      </c>
      <c r="J366" s="204">
        <f t="shared" si="21"/>
        <v>12.82</v>
      </c>
      <c r="K366" s="147">
        <f t="shared" si="22"/>
        <v>7.8003120124804992</v>
      </c>
    </row>
    <row r="367" spans="1:14" hidden="1">
      <c r="A367" t="s">
        <v>1189</v>
      </c>
      <c r="B367" s="164" t="s">
        <v>156</v>
      </c>
      <c r="C367" s="169" t="s">
        <v>170</v>
      </c>
      <c r="D367" t="s">
        <v>190</v>
      </c>
      <c r="E367" s="203">
        <v>100</v>
      </c>
      <c r="F367" s="204">
        <f>SUMIF('JE - LTD '!A:A,'TB - Ltd'!A367,'JE - LTD '!D:D)</f>
        <v>0</v>
      </c>
      <c r="G367" s="204">
        <f t="shared" si="20"/>
        <v>100</v>
      </c>
      <c r="H367" s="204">
        <v>12.87</v>
      </c>
      <c r="I367" s="204">
        <f>SUMIF('JE - LTD '!A:A,'TB - Ltd'!A367,'JE - LTD '!C:C)</f>
        <v>0</v>
      </c>
      <c r="J367" s="204">
        <f t="shared" si="21"/>
        <v>12.87</v>
      </c>
      <c r="K367" s="147">
        <f t="shared" si="22"/>
        <v>7.7700077700077701</v>
      </c>
    </row>
    <row r="368" spans="1:14" hidden="1">
      <c r="A368" t="s">
        <v>1190</v>
      </c>
      <c r="B368" s="211" t="s">
        <v>156</v>
      </c>
      <c r="C368" s="156" t="s">
        <v>500</v>
      </c>
      <c r="D368" t="s">
        <v>190</v>
      </c>
      <c r="E368" s="203">
        <v>-138.16</v>
      </c>
      <c r="F368" s="204">
        <f>SUMIF('JE - LTD '!A:A,'TB - Ltd'!A368,'JE - LTD '!D:D)</f>
        <v>0</v>
      </c>
      <c r="G368" s="204">
        <f t="shared" si="20"/>
        <v>-138.16</v>
      </c>
      <c r="H368" s="204">
        <v>-80.2</v>
      </c>
      <c r="I368" s="204">
        <f>SUMIF('JE - LTD '!A:A,'TB - Ltd'!A368,'JE - LTD '!C:C)</f>
        <v>0</v>
      </c>
      <c r="J368" s="204">
        <f t="shared" si="21"/>
        <v>-80.2</v>
      </c>
      <c r="K368" s="147">
        <f t="shared" si="22"/>
        <v>1.7226932668329176</v>
      </c>
    </row>
    <row r="369" spans="1:11" hidden="1">
      <c r="A369" t="s">
        <v>1191</v>
      </c>
      <c r="B369" s="211" t="s">
        <v>156</v>
      </c>
      <c r="C369" t="s">
        <v>447</v>
      </c>
      <c r="D369" t="s">
        <v>190</v>
      </c>
      <c r="E369" s="203">
        <v>1577.63</v>
      </c>
      <c r="F369" s="204">
        <f>SUMIF('JE - LTD '!A:A,'TB - Ltd'!A369,'JE - LTD '!D:D)</f>
        <v>0</v>
      </c>
      <c r="G369" s="204">
        <f t="shared" si="20"/>
        <v>1577.63</v>
      </c>
      <c r="H369" s="204">
        <v>410.68</v>
      </c>
      <c r="I369" s="204">
        <f>SUMIF('JE - LTD '!A:A,'TB - Ltd'!A369,'JE - LTD '!C:C)</f>
        <v>0</v>
      </c>
      <c r="J369" s="204">
        <f t="shared" si="21"/>
        <v>410.68</v>
      </c>
      <c r="K369" s="147">
        <f t="shared" si="22"/>
        <v>3.8415067692607385</v>
      </c>
    </row>
    <row r="370" spans="1:11" hidden="1">
      <c r="A370" t="s">
        <v>1192</v>
      </c>
      <c r="B370" s="211" t="s">
        <v>1193</v>
      </c>
      <c r="C370" t="s">
        <v>171</v>
      </c>
      <c r="D370" t="s">
        <v>190</v>
      </c>
      <c r="E370" s="203">
        <v>1097.06</v>
      </c>
      <c r="F370" s="204">
        <f>SUMIF('JE - LTD '!A:A,'TB - Ltd'!A370,'JE - LTD '!D:D)</f>
        <v>0</v>
      </c>
      <c r="G370" s="204">
        <f t="shared" si="20"/>
        <v>1097.06</v>
      </c>
      <c r="H370" s="204">
        <v>324</v>
      </c>
      <c r="I370" s="204">
        <f>SUMIF('JE - LTD '!A:A,'TB - Ltd'!A370,'JE - LTD '!C:C)</f>
        <v>0</v>
      </c>
      <c r="J370" s="204">
        <f t="shared" si="21"/>
        <v>324</v>
      </c>
      <c r="K370" s="147">
        <f t="shared" si="22"/>
        <v>3.3859876543209877</v>
      </c>
    </row>
    <row r="371" spans="1:11" hidden="1">
      <c r="A371" t="s">
        <v>1194</v>
      </c>
      <c r="B371" s="211" t="s">
        <v>1195</v>
      </c>
      <c r="C371" s="155" t="s">
        <v>171</v>
      </c>
      <c r="D371" t="s">
        <v>190</v>
      </c>
      <c r="E371" s="203">
        <v>1119</v>
      </c>
      <c r="F371" s="204">
        <f>SUMIF('JE - LTD '!A:A,'TB - Ltd'!A371,'JE - LTD '!D:D)</f>
        <v>0</v>
      </c>
      <c r="G371" s="204">
        <f t="shared" si="20"/>
        <v>1119</v>
      </c>
      <c r="H371" s="204">
        <v>306</v>
      </c>
      <c r="I371" s="204">
        <f>SUMIF('JE - LTD '!A:A,'TB - Ltd'!A371,'JE - LTD '!C:C)</f>
        <v>0</v>
      </c>
      <c r="J371" s="204">
        <f t="shared" si="21"/>
        <v>306</v>
      </c>
      <c r="K371" s="147">
        <f t="shared" si="22"/>
        <v>3.6568627450980391</v>
      </c>
    </row>
    <row r="372" spans="1:11" hidden="1">
      <c r="A372" t="s">
        <v>1198</v>
      </c>
      <c r="B372" s="164" t="s">
        <v>151</v>
      </c>
      <c r="C372" t="s">
        <v>133</v>
      </c>
      <c r="D372" t="s">
        <v>190</v>
      </c>
      <c r="E372" s="203">
        <v>133592.26</v>
      </c>
      <c r="F372" s="204">
        <f>SUMIF('JE - LTD '!A:A,'TB - Ltd'!A374,'JE - LTD '!D:D)</f>
        <v>0</v>
      </c>
      <c r="G372" s="204">
        <f t="shared" si="20"/>
        <v>133592.26</v>
      </c>
      <c r="H372" s="204">
        <v>39855.919999999998</v>
      </c>
      <c r="I372" s="204">
        <f>SUMIF('JE - LTD '!A:A,'TB - Ltd'!A374,'JE - LTD '!C:C)</f>
        <v>0</v>
      </c>
      <c r="J372" s="204">
        <f t="shared" si="21"/>
        <v>39855.919999999998</v>
      </c>
      <c r="K372" s="147">
        <f t="shared" si="22"/>
        <v>3.3518799716579122</v>
      </c>
    </row>
    <row r="373" spans="1:11" hidden="1">
      <c r="A373" t="s">
        <v>1197</v>
      </c>
      <c r="B373" s="211" t="s">
        <v>121</v>
      </c>
      <c r="C373" s="213" t="s">
        <v>133</v>
      </c>
      <c r="D373" t="s">
        <v>190</v>
      </c>
      <c r="E373" s="203">
        <v>42376.21</v>
      </c>
      <c r="F373" s="204">
        <f>SUMIF('JE - LTD '!A:A,'TB - Ltd'!A373,'JE - LTD '!D:D)</f>
        <v>0</v>
      </c>
      <c r="G373" s="204">
        <f t="shared" si="20"/>
        <v>42376.21</v>
      </c>
      <c r="H373" s="204">
        <v>12597.28</v>
      </c>
      <c r="I373" s="204">
        <f>SUMIF('JE - LTD '!A:A,'TB - Ltd'!A373,'JE - LTD '!C:C)</f>
        <v>0</v>
      </c>
      <c r="J373" s="204">
        <f t="shared" si="21"/>
        <v>12597.28</v>
      </c>
      <c r="K373" s="147">
        <f t="shared" si="22"/>
        <v>3.3639174488460997</v>
      </c>
    </row>
    <row r="374" spans="1:11" hidden="1">
      <c r="A374" t="s">
        <v>1199</v>
      </c>
      <c r="B374" s="164" t="s">
        <v>122</v>
      </c>
      <c r="C374" t="s">
        <v>133</v>
      </c>
      <c r="D374" t="s">
        <v>190</v>
      </c>
      <c r="E374" s="203">
        <v>11401.91</v>
      </c>
      <c r="F374" s="204">
        <f>SUMIF('JE - LTD '!A:A,'TB - Ltd'!A375,'JE - LTD '!D:D)</f>
        <v>0</v>
      </c>
      <c r="G374" s="204">
        <f t="shared" si="20"/>
        <v>11401.91</v>
      </c>
      <c r="H374" s="204">
        <v>3355.57</v>
      </c>
      <c r="I374" s="204">
        <f>SUMIF('JE - LTD '!A:A,'TB - Ltd'!A375,'JE - LTD '!C:C)</f>
        <v>0</v>
      </c>
      <c r="J374" s="204">
        <f t="shared" si="21"/>
        <v>3355.57</v>
      </c>
      <c r="K374" s="147">
        <f t="shared" si="22"/>
        <v>3.3979055719296571</v>
      </c>
    </row>
    <row r="375" spans="1:11" hidden="1">
      <c r="A375" t="s">
        <v>1196</v>
      </c>
      <c r="B375" s="211" t="s">
        <v>120</v>
      </c>
      <c r="C375" t="s">
        <v>133</v>
      </c>
      <c r="D375" t="s">
        <v>190</v>
      </c>
      <c r="E375" s="203">
        <v>414864.93</v>
      </c>
      <c r="F375" s="204">
        <f>SUMIF('JE - LTD '!A:A,'TB - Ltd'!A372,'JE - LTD '!D:D)</f>
        <v>0</v>
      </c>
      <c r="G375" s="204">
        <f t="shared" si="20"/>
        <v>414864.93</v>
      </c>
      <c r="H375" s="204">
        <v>122872.23</v>
      </c>
      <c r="I375" s="204">
        <f>SUMIF('JE - LTD '!A:A,'TB - Ltd'!A372,'JE - LTD '!C:C)</f>
        <v>0</v>
      </c>
      <c r="J375" s="204">
        <f t="shared" si="21"/>
        <v>122872.23</v>
      </c>
      <c r="K375" s="147">
        <f t="shared" si="22"/>
        <v>3.3763929408622273</v>
      </c>
    </row>
    <row r="376" spans="1:11" hidden="1">
      <c r="A376" t="s">
        <v>1200</v>
      </c>
      <c r="B376" s="164" t="s">
        <v>125</v>
      </c>
      <c r="C376" t="s">
        <v>134</v>
      </c>
      <c r="D376" t="s">
        <v>190</v>
      </c>
      <c r="E376" s="203">
        <v>72.650000000000006</v>
      </c>
      <c r="F376" s="204">
        <f>SUMIF('JE - LTD '!A:A,'TB - Ltd'!A376,'JE - LTD '!D:D)</f>
        <v>0</v>
      </c>
      <c r="G376" s="204">
        <f t="shared" ref="G376:G427" si="23">E376+F376</f>
        <v>72.650000000000006</v>
      </c>
      <c r="H376" s="204">
        <v>-226.56</v>
      </c>
      <c r="I376" s="204">
        <f>SUMIF('JE - LTD '!A:A,'TB - Ltd'!A376,'JE - LTD '!C:C)</f>
        <v>0</v>
      </c>
      <c r="J376" s="204">
        <f t="shared" ref="J376:J390" si="24">H376+I376</f>
        <v>-226.56</v>
      </c>
      <c r="K376" s="147">
        <f t="shared" ref="K376:K387" si="25">G376/J376</f>
        <v>-0.32066560734463279</v>
      </c>
    </row>
    <row r="377" spans="1:11" hidden="1">
      <c r="A377" t="s">
        <v>1201</v>
      </c>
      <c r="B377" s="164" t="s">
        <v>123</v>
      </c>
      <c r="C377" t="s">
        <v>134</v>
      </c>
      <c r="D377" t="s">
        <v>190</v>
      </c>
      <c r="E377" s="203">
        <v>40964.800000000003</v>
      </c>
      <c r="F377" s="204">
        <f>SUMIF('JE - LTD '!A:A,'TB - Ltd'!A377,'JE - LTD '!D:D)</f>
        <v>0</v>
      </c>
      <c r="G377" s="204">
        <f t="shared" si="23"/>
        <v>40964.800000000003</v>
      </c>
      <c r="H377" s="204">
        <v>11123.41</v>
      </c>
      <c r="I377" s="204">
        <f>SUMIF('JE - LTD '!A:A,'TB - Ltd'!A377,'JE - LTD '!C:C)</f>
        <v>0</v>
      </c>
      <c r="J377" s="204">
        <f t="shared" si="24"/>
        <v>11123.41</v>
      </c>
      <c r="K377" s="147">
        <f t="shared" si="25"/>
        <v>3.6827555578729907</v>
      </c>
    </row>
    <row r="378" spans="1:11" hidden="1">
      <c r="A378" t="s">
        <v>1202</v>
      </c>
      <c r="B378" s="164" t="s">
        <v>200</v>
      </c>
      <c r="C378" t="s">
        <v>134</v>
      </c>
      <c r="D378" t="s">
        <v>190</v>
      </c>
      <c r="E378" s="203">
        <v>-25316923.399999999</v>
      </c>
      <c r="F378" s="204">
        <f>SUMIF('JE - LTD '!A:A,'TB - Ltd'!A378,'JE - LTD '!D:D)</f>
        <v>0</v>
      </c>
      <c r="G378" s="204">
        <f t="shared" si="23"/>
        <v>-25316923.399999999</v>
      </c>
      <c r="H378" s="204">
        <v>-6916928.3200000003</v>
      </c>
      <c r="I378" s="204">
        <f>SUMIF('JE - LTD '!A:A,'TB - Ltd'!A378,'JE - LTD '!C:C)</f>
        <v>0</v>
      </c>
      <c r="J378" s="204">
        <f t="shared" si="24"/>
        <v>-6916928.3200000003</v>
      </c>
      <c r="K378" s="147">
        <f t="shared" si="25"/>
        <v>3.6601396210507495</v>
      </c>
    </row>
    <row r="379" spans="1:11" hidden="1">
      <c r="A379" t="s">
        <v>1203</v>
      </c>
      <c r="B379" s="164" t="s">
        <v>124</v>
      </c>
      <c r="C379" t="s">
        <v>152</v>
      </c>
      <c r="D379" t="s">
        <v>190</v>
      </c>
      <c r="E379" s="203">
        <v>-14309148.439999999</v>
      </c>
      <c r="F379" s="204">
        <f>SUMIF('JE - LTD '!A:A,'TB - Ltd'!A379,'JE - LTD '!D:D)</f>
        <v>-11587.9</v>
      </c>
      <c r="G379" s="204">
        <f t="shared" si="23"/>
        <v>-14320736.34</v>
      </c>
      <c r="H379" s="204">
        <v>30672.39</v>
      </c>
      <c r="I379" s="204">
        <f>SUMIF('JE - LTD '!A:A,'TB - Ltd'!A379,'JE - LTD '!C:C)</f>
        <v>0</v>
      </c>
      <c r="J379" s="204">
        <f t="shared" si="24"/>
        <v>30672.39</v>
      </c>
      <c r="K379" s="147">
        <f t="shared" si="25"/>
        <v>-466.89339630853675</v>
      </c>
    </row>
    <row r="380" spans="1:11" hidden="1">
      <c r="A380" t="s">
        <v>1204</v>
      </c>
      <c r="B380" s="164" t="s">
        <v>1205</v>
      </c>
      <c r="C380" t="s">
        <v>134</v>
      </c>
      <c r="D380" t="s">
        <v>190</v>
      </c>
      <c r="E380" s="203">
        <v>784.16</v>
      </c>
      <c r="F380" s="204">
        <f>SUMIF('JE - LTD '!A:A,'TB - Ltd'!A380,'JE - LTD '!D:D)</f>
        <v>0</v>
      </c>
      <c r="G380" s="204">
        <f t="shared" si="23"/>
        <v>784.16</v>
      </c>
      <c r="H380" s="204">
        <v>210.04</v>
      </c>
      <c r="I380" s="204">
        <f>SUMIF('JE - LTD '!A:A,'TB - Ltd'!A380,'JE - LTD '!C:C)</f>
        <v>0</v>
      </c>
      <c r="J380" s="204">
        <f t="shared" si="24"/>
        <v>210.04</v>
      </c>
      <c r="K380" s="147">
        <f t="shared" si="25"/>
        <v>3.7333841173109885</v>
      </c>
    </row>
    <row r="381" spans="1:11" hidden="1">
      <c r="A381" t="s">
        <v>1206</v>
      </c>
      <c r="B381" s="164" t="s">
        <v>1207</v>
      </c>
      <c r="C381" t="s">
        <v>134</v>
      </c>
      <c r="D381" t="s">
        <v>190</v>
      </c>
      <c r="E381" s="203">
        <v>-4920.78</v>
      </c>
      <c r="F381" s="204">
        <f>SUMIF('JE - LTD '!A:A,'TB - Ltd'!A381,'JE - LTD '!D:D)</f>
        <v>0</v>
      </c>
      <c r="G381" s="204">
        <f t="shared" si="23"/>
        <v>-4920.78</v>
      </c>
      <c r="H381" s="204">
        <v>-1366.59</v>
      </c>
      <c r="I381" s="204">
        <f>SUMIF('JE - LTD '!A:A,'TB - Ltd'!A381,'JE - LTD '!C:C)</f>
        <v>0</v>
      </c>
      <c r="J381" s="204">
        <f t="shared" si="24"/>
        <v>-1366.59</v>
      </c>
      <c r="K381" s="147">
        <f t="shared" si="25"/>
        <v>3.6007727262748888</v>
      </c>
    </row>
    <row r="382" spans="1:11" hidden="1">
      <c r="A382" t="s">
        <v>1208</v>
      </c>
      <c r="B382" s="164" t="s">
        <v>1209</v>
      </c>
      <c r="C382" t="s">
        <v>134</v>
      </c>
      <c r="D382" t="s">
        <v>190</v>
      </c>
      <c r="E382" s="203">
        <v>-51925.51</v>
      </c>
      <c r="F382" s="204">
        <f>SUMIF('JE - LTD '!A:A,'TB - Ltd'!A382,'JE - LTD '!D:D)</f>
        <v>0</v>
      </c>
      <c r="G382" s="204">
        <f t="shared" si="23"/>
        <v>-51925.51</v>
      </c>
      <c r="H382" s="204">
        <v>-13981.96</v>
      </c>
      <c r="I382" s="204">
        <f>SUMIF('JE - LTD '!A:A,'TB - Ltd'!A382,'JE - LTD '!C:C)</f>
        <v>0</v>
      </c>
      <c r="J382" s="204">
        <f t="shared" si="24"/>
        <v>-13981.96</v>
      </c>
      <c r="K382" s="147">
        <f t="shared" si="25"/>
        <v>3.7137504327004227</v>
      </c>
    </row>
    <row r="383" spans="1:11" hidden="1">
      <c r="A383" t="s">
        <v>1210</v>
      </c>
      <c r="B383" s="164" t="s">
        <v>1211</v>
      </c>
      <c r="C383" t="s">
        <v>134</v>
      </c>
      <c r="D383" t="s">
        <v>190</v>
      </c>
      <c r="E383" s="203">
        <v>33.78</v>
      </c>
      <c r="F383" s="204">
        <f>SUMIF('JE - LTD '!A:A,'TB - Ltd'!A383,'JE - LTD '!D:D)</f>
        <v>0</v>
      </c>
      <c r="G383" s="204">
        <f t="shared" si="23"/>
        <v>33.78</v>
      </c>
      <c r="H383" s="204">
        <v>9.52</v>
      </c>
      <c r="I383" s="204">
        <f>SUMIF('JE - LTD '!A:A,'TB - Ltd'!A383,'JE - LTD '!C:C)</f>
        <v>0</v>
      </c>
      <c r="J383" s="204">
        <f t="shared" si="24"/>
        <v>9.52</v>
      </c>
      <c r="K383" s="147">
        <f t="shared" si="25"/>
        <v>3.5483193277310927</v>
      </c>
    </row>
    <row r="384" spans="1:11" hidden="1">
      <c r="A384" t="s">
        <v>1212</v>
      </c>
      <c r="B384" s="164" t="s">
        <v>203</v>
      </c>
      <c r="C384" t="s">
        <v>203</v>
      </c>
      <c r="D384" t="s">
        <v>190</v>
      </c>
      <c r="E384" s="203">
        <v>0</v>
      </c>
      <c r="F384" s="204">
        <f>SUMIF('JE - LTD '!A:A,'TB - Ltd'!A384,'JE - LTD '!D:D)</f>
        <v>621921.68999999994</v>
      </c>
      <c r="G384" s="204">
        <f t="shared" si="23"/>
        <v>621921.68999999994</v>
      </c>
      <c r="H384" s="204">
        <v>171469.77</v>
      </c>
      <c r="I384" s="204">
        <f>SUMIF('JE - LTD '!A:A,'TB - Ltd'!A384,'JE - LTD '!C:C)</f>
        <v>0</v>
      </c>
      <c r="J384" s="204">
        <f t="shared" si="24"/>
        <v>171469.77</v>
      </c>
      <c r="K384" s="147">
        <f t="shared" si="25"/>
        <v>3.6270048650558055</v>
      </c>
    </row>
    <row r="385" spans="1:11" hidden="1">
      <c r="A385" t="s">
        <v>1213</v>
      </c>
      <c r="B385" s="164" t="s">
        <v>1214</v>
      </c>
      <c r="C385" t="s">
        <v>1214</v>
      </c>
      <c r="D385" t="s">
        <v>190</v>
      </c>
      <c r="E385" s="203">
        <v>0</v>
      </c>
      <c r="F385" s="204">
        <f>SUMIF('JE - LTD '!A:A,'TB - Ltd'!A385,'JE - LTD '!D:D)</f>
        <v>-621921.68999999994</v>
      </c>
      <c r="G385" s="204">
        <f t="shared" si="23"/>
        <v>-621921.68999999994</v>
      </c>
      <c r="H385" s="204">
        <v>-171469.77</v>
      </c>
      <c r="I385" s="204">
        <f>SUMIF('JE - LTD '!A:A,'TB - Ltd'!A385,'JE - LTD '!C:C)</f>
        <v>0</v>
      </c>
      <c r="J385" s="204">
        <f t="shared" si="24"/>
        <v>-171469.77</v>
      </c>
      <c r="K385" s="147">
        <f t="shared" si="25"/>
        <v>3.6270048650558055</v>
      </c>
    </row>
    <row r="386" spans="1:11" hidden="1">
      <c r="A386" t="s">
        <v>1215</v>
      </c>
      <c r="B386" s="164" t="s">
        <v>833</v>
      </c>
      <c r="C386" t="s">
        <v>509</v>
      </c>
      <c r="D386" t="s">
        <v>190</v>
      </c>
      <c r="E386" s="203">
        <v>2961.88</v>
      </c>
      <c r="F386" s="204">
        <f>SUMIF('JE - LTD '!A:A,'TB - Ltd'!A386,'JE - LTD '!D:D)</f>
        <v>0</v>
      </c>
      <c r="G386" s="204">
        <f t="shared" si="23"/>
        <v>2961.88</v>
      </c>
      <c r="H386" s="204">
        <v>821.4</v>
      </c>
      <c r="I386" s="204">
        <f>SUMIF('JE - LTD '!A:A,'TB - Ltd'!A386,'JE - LTD '!C:C)</f>
        <v>0</v>
      </c>
      <c r="J386" s="204">
        <f t="shared" si="24"/>
        <v>821.4</v>
      </c>
      <c r="K386" s="147">
        <f t="shared" si="25"/>
        <v>3.6058923788653519</v>
      </c>
    </row>
    <row r="387" spans="1:11" hidden="1">
      <c r="A387" t="s">
        <v>1216</v>
      </c>
      <c r="B387" s="164" t="s">
        <v>1217</v>
      </c>
      <c r="C387" t="s">
        <v>1061</v>
      </c>
      <c r="D387" t="s">
        <v>190</v>
      </c>
      <c r="E387" s="203">
        <v>322706.82</v>
      </c>
      <c r="F387" s="204">
        <f>SUMIF('JE - LTD '!A:A,'TB - Ltd'!A387,'JE - LTD '!D:D)</f>
        <v>0</v>
      </c>
      <c r="G387" s="204">
        <f t="shared" si="23"/>
        <v>322706.82</v>
      </c>
      <c r="H387" s="204">
        <v>86622.56</v>
      </c>
      <c r="I387" s="204">
        <f>SUMIF('JE - LTD '!A:A,'TB - Ltd'!A387,'JE - LTD '!C:C)</f>
        <v>0</v>
      </c>
      <c r="J387" s="204">
        <f t="shared" si="24"/>
        <v>86622.56</v>
      </c>
      <c r="K387" s="147">
        <f t="shared" si="25"/>
        <v>3.7254361912185465</v>
      </c>
    </row>
    <row r="388" spans="1:11" hidden="1">
      <c r="A388" t="s">
        <v>1218</v>
      </c>
      <c r="B388" s="164" t="s">
        <v>1219</v>
      </c>
      <c r="C388" t="s">
        <v>456</v>
      </c>
      <c r="D388" t="s">
        <v>190</v>
      </c>
      <c r="E388" s="203">
        <v>42568.43</v>
      </c>
      <c r="F388" s="204">
        <f>SUMIF('JE - LTD '!A:A,'TB - Ltd'!A388,'JE - LTD '!D:D)</f>
        <v>0</v>
      </c>
      <c r="G388" s="204">
        <f t="shared" si="23"/>
        <v>42568.43</v>
      </c>
      <c r="H388" s="204">
        <v>12283.75</v>
      </c>
      <c r="I388" s="204">
        <f>SUMIF('JE - LTD '!A:A,'TB - Ltd'!A388,'JE - LTD '!C:C)</f>
        <v>0</v>
      </c>
      <c r="J388" s="204">
        <f t="shared" si="24"/>
        <v>12283.75</v>
      </c>
      <c r="K388" s="147">
        <f t="shared" ref="K388:K440" si="26">G388/J388</f>
        <v>3.46542627454971</v>
      </c>
    </row>
    <row r="389" spans="1:11" hidden="1">
      <c r="A389" t="s">
        <v>1220</v>
      </c>
      <c r="B389" s="164" t="s">
        <v>1221</v>
      </c>
      <c r="C389" t="s">
        <v>456</v>
      </c>
      <c r="D389" t="s">
        <v>190</v>
      </c>
      <c r="E389" s="203">
        <v>65000</v>
      </c>
      <c r="F389" s="204">
        <f>SUMIF('JE - LTD '!A:A,'TB - Ltd'!A389,'JE - LTD '!D:D)</f>
        <v>0</v>
      </c>
      <c r="G389" s="204">
        <f t="shared" si="23"/>
        <v>65000</v>
      </c>
      <c r="H389" s="204">
        <v>18976.740000000002</v>
      </c>
      <c r="I389" s="204">
        <f>SUMIF('JE - LTD '!A:A,'TB - Ltd'!A389,'JE - LTD '!C:C)</f>
        <v>0</v>
      </c>
      <c r="J389" s="204">
        <f t="shared" si="24"/>
        <v>18976.740000000002</v>
      </c>
      <c r="K389" s="147">
        <f t="shared" si="26"/>
        <v>3.4252458536081538</v>
      </c>
    </row>
    <row r="390" spans="1:11" hidden="1">
      <c r="A390" t="s">
        <v>1222</v>
      </c>
      <c r="B390" s="164" t="s">
        <v>1223</v>
      </c>
      <c r="C390" t="s">
        <v>566</v>
      </c>
      <c r="D390" t="s">
        <v>190</v>
      </c>
      <c r="E390" s="203">
        <v>342800</v>
      </c>
      <c r="F390" s="204">
        <f>SUMIF('JE - LTD '!A:A,'TB - Ltd'!A390,'JE - LTD '!D:D)</f>
        <v>0</v>
      </c>
      <c r="G390" s="204">
        <f t="shared" si="23"/>
        <v>342800</v>
      </c>
      <c r="H390" s="204">
        <v>100000</v>
      </c>
      <c r="I390" s="204">
        <f>SUMIF('JE - LTD '!A:A,'TB - Ltd'!A390,'JE - LTD '!C:C)</f>
        <v>0</v>
      </c>
      <c r="J390" s="204">
        <f t="shared" si="24"/>
        <v>100000</v>
      </c>
      <c r="K390" s="147">
        <f t="shared" si="26"/>
        <v>3.4279999999999999</v>
      </c>
    </row>
    <row r="391" spans="1:11" hidden="1">
      <c r="A391" t="s">
        <v>1224</v>
      </c>
      <c r="B391" s="164" t="s">
        <v>1225</v>
      </c>
      <c r="C391" t="s">
        <v>171</v>
      </c>
      <c r="D391" t="s">
        <v>190</v>
      </c>
      <c r="E391" s="203">
        <v>19108.93</v>
      </c>
      <c r="F391" s="204">
        <f>SUMIF('JE - LTD '!A:A,'TB - Ltd'!A391,'JE - LTD '!D:D)</f>
        <v>0</v>
      </c>
      <c r="G391" s="204">
        <f t="shared" si="23"/>
        <v>19108.93</v>
      </c>
      <c r="H391" s="204">
        <v>5528.53</v>
      </c>
      <c r="I391" s="204">
        <f>SUMIF('JE - LTD '!A:A,'TB - Ltd'!A391,'JE - LTD '!C:C)</f>
        <v>0</v>
      </c>
      <c r="J391" s="204">
        <f t="shared" ref="J391:J443" si="27">H391+I391</f>
        <v>5528.53</v>
      </c>
      <c r="K391" s="147">
        <f t="shared" si="26"/>
        <v>3.4564215080681486</v>
      </c>
    </row>
    <row r="392" spans="1:11" hidden="1">
      <c r="A392" t="s">
        <v>1226</v>
      </c>
      <c r="B392" s="164" t="s">
        <v>1227</v>
      </c>
      <c r="C392" t="s">
        <v>545</v>
      </c>
      <c r="D392" t="s">
        <v>190</v>
      </c>
      <c r="E392" s="203">
        <v>1297.6199999999999</v>
      </c>
      <c r="F392" s="204">
        <f>SUMIF('JE - LTD '!A:A,'TB - Ltd'!A392,'JE - LTD '!D:D)</f>
        <v>0</v>
      </c>
      <c r="G392" s="204">
        <f t="shared" si="23"/>
        <v>1297.6199999999999</v>
      </c>
      <c r="H392" s="204">
        <v>372.88</v>
      </c>
      <c r="I392" s="204">
        <f>SUMIF('JE - LTD '!A:A,'TB - Ltd'!A392,'JE - LTD '!C:C)</f>
        <v>0</v>
      </c>
      <c r="J392" s="204">
        <f t="shared" si="27"/>
        <v>372.88</v>
      </c>
      <c r="K392" s="147">
        <f t="shared" si="26"/>
        <v>3.4799935636129584</v>
      </c>
    </row>
    <row r="393" spans="1:11" hidden="1">
      <c r="A393" t="s">
        <v>1228</v>
      </c>
      <c r="B393" s="164" t="s">
        <v>1229</v>
      </c>
      <c r="C393" t="s">
        <v>507</v>
      </c>
      <c r="D393" t="s">
        <v>190</v>
      </c>
      <c r="E393" s="203">
        <v>6538.71</v>
      </c>
      <c r="F393" s="204">
        <f>SUMIF('JE - LTD '!A:A,'TB - Ltd'!A393,'JE - LTD '!D:D)</f>
        <v>0</v>
      </c>
      <c r="G393" s="204">
        <f t="shared" si="23"/>
        <v>6538.71</v>
      </c>
      <c r="H393" s="204">
        <v>1890.89</v>
      </c>
      <c r="I393" s="204">
        <f>SUMIF('JE - LTD '!A:A,'TB - Ltd'!A393,'JE - LTD '!C:C)</f>
        <v>0</v>
      </c>
      <c r="J393" s="204">
        <f t="shared" si="27"/>
        <v>1890.89</v>
      </c>
      <c r="K393" s="147">
        <f t="shared" si="26"/>
        <v>3.4580065471814856</v>
      </c>
    </row>
    <row r="394" spans="1:11" hidden="1">
      <c r="A394" t="s">
        <v>1230</v>
      </c>
      <c r="B394" s="164" t="s">
        <v>1231</v>
      </c>
      <c r="C394" t="s">
        <v>535</v>
      </c>
      <c r="D394" t="s">
        <v>190</v>
      </c>
      <c r="E394" s="203">
        <v>362968.91</v>
      </c>
      <c r="F394" s="204">
        <f>SUMIF('JE - LTD '!A:A,'TB - Ltd'!A394,'JE - LTD '!D:D)</f>
        <v>0</v>
      </c>
      <c r="G394" s="204">
        <f t="shared" si="23"/>
        <v>362968.91</v>
      </c>
      <c r="H394" s="204">
        <v>98586.32</v>
      </c>
      <c r="I394" s="204">
        <f>SUMIF('JE - LTD '!A:A,'TB - Ltd'!A394,'JE - LTD '!C:C)</f>
        <v>0</v>
      </c>
      <c r="J394" s="204">
        <f t="shared" si="27"/>
        <v>98586.32</v>
      </c>
      <c r="K394" s="147">
        <f t="shared" si="26"/>
        <v>3.6817370807633347</v>
      </c>
    </row>
    <row r="395" spans="1:11" hidden="1">
      <c r="A395" t="s">
        <v>1232</v>
      </c>
      <c r="B395" s="164" t="s">
        <v>1233</v>
      </c>
      <c r="C395" t="s">
        <v>532</v>
      </c>
      <c r="D395" t="s">
        <v>190</v>
      </c>
      <c r="E395" s="203">
        <v>611755.6</v>
      </c>
      <c r="F395" s="204">
        <f>SUMIF('JE - LTD '!A:A,'TB - Ltd'!A395,'JE - LTD '!D:D)</f>
        <v>0</v>
      </c>
      <c r="G395" s="204">
        <f t="shared" si="23"/>
        <v>611755.6</v>
      </c>
      <c r="H395" s="204">
        <v>168987.91</v>
      </c>
      <c r="I395" s="204">
        <f>SUMIF('JE - LTD '!A:A,'TB - Ltd'!A395,'JE - LTD '!C:C)</f>
        <v>0</v>
      </c>
      <c r="J395" s="204">
        <f t="shared" si="27"/>
        <v>168987.91</v>
      </c>
      <c r="K395" s="147">
        <f t="shared" si="26"/>
        <v>3.620114598730761</v>
      </c>
    </row>
    <row r="396" spans="1:11" hidden="1">
      <c r="A396" t="s">
        <v>1234</v>
      </c>
      <c r="B396" s="164" t="s">
        <v>1235</v>
      </c>
      <c r="C396" t="s">
        <v>1236</v>
      </c>
      <c r="D396" t="s">
        <v>190</v>
      </c>
      <c r="E396" s="203">
        <v>18000</v>
      </c>
      <c r="F396" s="204">
        <f>SUMIF('JE - LTD '!A:A,'TB - Ltd'!A396,'JE - LTD '!D:D)</f>
        <v>0</v>
      </c>
      <c r="G396" s="204">
        <f t="shared" si="23"/>
        <v>18000</v>
      </c>
      <c r="H396" s="204">
        <v>5079.43</v>
      </c>
      <c r="I396" s="204">
        <f>SUMIF('JE - LTD '!A:A,'TB - Ltd'!A396,'JE - LTD '!C:C)</f>
        <v>0</v>
      </c>
      <c r="J396" s="204">
        <f t="shared" si="27"/>
        <v>5079.43</v>
      </c>
      <c r="K396" s="147">
        <f t="shared" si="26"/>
        <v>3.5437047070242134</v>
      </c>
    </row>
    <row r="397" spans="1:11" hidden="1">
      <c r="A397" t="s">
        <v>1237</v>
      </c>
      <c r="B397" s="164" t="s">
        <v>1238</v>
      </c>
      <c r="C397" t="s">
        <v>1012</v>
      </c>
      <c r="D397" t="s">
        <v>190</v>
      </c>
      <c r="E397" s="203">
        <v>809256.10000000009</v>
      </c>
      <c r="F397" s="204">
        <f>SUMIF('JE - LTD '!A:A,'TB - Ltd'!A397,'JE - LTD '!D:D)</f>
        <v>0</v>
      </c>
      <c r="G397" s="204">
        <f t="shared" si="23"/>
        <v>809256.10000000009</v>
      </c>
      <c r="H397" s="204">
        <v>217973.15000000002</v>
      </c>
      <c r="I397" s="204">
        <f>SUMIF('JE - LTD '!A:A,'TB - Ltd'!A397,'JE - LTD '!C:C)</f>
        <v>0</v>
      </c>
      <c r="J397" s="204">
        <f t="shared" si="27"/>
        <v>217973.15000000002</v>
      </c>
      <c r="K397" s="147">
        <f t="shared" si="26"/>
        <v>3.7126412129200319</v>
      </c>
    </row>
    <row r="398" spans="1:11" hidden="1">
      <c r="A398" t="s">
        <v>1239</v>
      </c>
      <c r="B398" s="164" t="s">
        <v>1240</v>
      </c>
      <c r="C398" t="s">
        <v>552</v>
      </c>
      <c r="D398" t="s">
        <v>190</v>
      </c>
      <c r="E398" s="203">
        <v>363797.25</v>
      </c>
      <c r="F398" s="204">
        <f>SUMIF('JE - LTD '!A:A,'TB - Ltd'!A398,'JE - LTD '!D:D)</f>
        <v>0</v>
      </c>
      <c r="G398" s="204">
        <f t="shared" si="23"/>
        <v>363797.25</v>
      </c>
      <c r="H398" s="204">
        <v>95250</v>
      </c>
      <c r="I398" s="204">
        <f>SUMIF('JE - LTD '!A:A,'TB - Ltd'!A398,'JE - LTD '!C:C)</f>
        <v>0</v>
      </c>
      <c r="J398" s="204">
        <f t="shared" si="27"/>
        <v>95250</v>
      </c>
      <c r="K398" s="147">
        <f t="shared" si="26"/>
        <v>3.8193937007874017</v>
      </c>
    </row>
    <row r="399" spans="1:11" hidden="1">
      <c r="A399" t="s">
        <v>1241</v>
      </c>
      <c r="B399" s="164" t="s">
        <v>1242</v>
      </c>
      <c r="C399" t="s">
        <v>437</v>
      </c>
      <c r="D399" t="s">
        <v>190</v>
      </c>
      <c r="E399" s="203">
        <v>97030.819999999992</v>
      </c>
      <c r="F399" s="204">
        <f>SUMIF('JE - LTD '!A:A,'TB - Ltd'!A399,'JE - LTD '!D:D)</f>
        <v>0</v>
      </c>
      <c r="G399" s="204">
        <f t="shared" si="23"/>
        <v>97030.819999999992</v>
      </c>
      <c r="H399" s="204">
        <v>25613.01</v>
      </c>
      <c r="I399" s="204">
        <f>SUMIF('JE - LTD '!A:A,'TB - Ltd'!A399,'JE - LTD '!C:C)</f>
        <v>0</v>
      </c>
      <c r="J399" s="204">
        <f t="shared" si="27"/>
        <v>25613.01</v>
      </c>
      <c r="K399" s="147">
        <f t="shared" si="26"/>
        <v>3.7883411594342093</v>
      </c>
    </row>
    <row r="400" spans="1:11" hidden="1">
      <c r="A400" t="s">
        <v>1243</v>
      </c>
      <c r="B400" s="164" t="s">
        <v>1244</v>
      </c>
      <c r="C400" s="248" t="s">
        <v>141</v>
      </c>
      <c r="D400" t="s">
        <v>188</v>
      </c>
      <c r="E400" s="203">
        <v>-92896.77</v>
      </c>
      <c r="F400" s="204">
        <f>SUMIF('JE - LTD '!A:A,'TB - Ltd'!A400,'JE - LTD '!D:D)</f>
        <v>0</v>
      </c>
      <c r="G400" s="204">
        <f t="shared" si="23"/>
        <v>-92896.77</v>
      </c>
      <c r="H400" s="204">
        <v>-25612.560000000001</v>
      </c>
      <c r="I400" s="204">
        <f>SUMIF('JE - LTD '!A:A,'TB - Ltd'!A400,'JE - LTD '!C:C)</f>
        <v>0</v>
      </c>
      <c r="J400" s="204">
        <f t="shared" si="27"/>
        <v>-25612.560000000001</v>
      </c>
      <c r="K400" s="147">
        <f t="shared" si="26"/>
        <v>3.6270005809649639</v>
      </c>
    </row>
    <row r="401" spans="1:11" hidden="1">
      <c r="A401" t="s">
        <v>1245</v>
      </c>
      <c r="B401" s="164" t="s">
        <v>1246</v>
      </c>
      <c r="C401" s="248" t="s">
        <v>141</v>
      </c>
      <c r="D401" t="s">
        <v>188</v>
      </c>
      <c r="E401" s="203">
        <v>2985</v>
      </c>
      <c r="F401" s="204">
        <f>SUMIF('JE - LTD '!A:A,'TB - Ltd'!A401,'JE - LTD '!D:D)</f>
        <v>0</v>
      </c>
      <c r="G401" s="204">
        <f t="shared" si="23"/>
        <v>2985</v>
      </c>
      <c r="H401" s="204">
        <v>822.99</v>
      </c>
      <c r="I401" s="204">
        <f>SUMIF('JE - LTD '!A:A,'TB - Ltd'!A401,'JE - LTD '!C:C)</f>
        <v>0</v>
      </c>
      <c r="J401" s="204">
        <f t="shared" si="27"/>
        <v>822.99</v>
      </c>
      <c r="K401" s="147">
        <f t="shared" si="26"/>
        <v>3.6270185542959208</v>
      </c>
    </row>
    <row r="402" spans="1:11">
      <c r="A402" t="s">
        <v>1247</v>
      </c>
      <c r="B402" s="164" t="s">
        <v>1248</v>
      </c>
      <c r="C402" t="s">
        <v>2</v>
      </c>
      <c r="D402" t="s">
        <v>188</v>
      </c>
      <c r="E402" s="203">
        <v>-90376.05</v>
      </c>
      <c r="F402" s="204">
        <f>SUMIF('JE - LTD '!A:A,'TB - Ltd'!A402,'JE - LTD '!D:D)</f>
        <v>0</v>
      </c>
      <c r="G402" s="204">
        <f t="shared" si="23"/>
        <v>-90376.05</v>
      </c>
      <c r="H402" s="204">
        <v>-25000.29</v>
      </c>
      <c r="I402" s="204">
        <f>SUMIF('JE - LTD '!A:A,'TB - Ltd'!A402,'JE - LTD '!C:C)</f>
        <v>0</v>
      </c>
      <c r="J402" s="204">
        <f t="shared" si="27"/>
        <v>-25000.29</v>
      </c>
      <c r="K402" s="147">
        <f t="shared" si="26"/>
        <v>3.6150000659992343</v>
      </c>
    </row>
    <row r="403" spans="1:11" hidden="1">
      <c r="A403" t="s">
        <v>1249</v>
      </c>
      <c r="B403" s="164" t="s">
        <v>1250</v>
      </c>
      <c r="C403" t="s">
        <v>555</v>
      </c>
      <c r="D403" t="s">
        <v>190</v>
      </c>
      <c r="E403" s="203">
        <v>211376.4</v>
      </c>
      <c r="F403" s="204">
        <f>SUMIF('JE - LTD '!A:A,'TB - Ltd'!A403,'JE - LTD '!D:D)</f>
        <v>0</v>
      </c>
      <c r="G403" s="204">
        <f t="shared" si="23"/>
        <v>211376.4</v>
      </c>
      <c r="H403" s="204">
        <v>58526.49</v>
      </c>
      <c r="I403" s="204">
        <f>SUMIF('JE - LTD '!A:A,'TB - Ltd'!A403,'JE - LTD '!C:C)</f>
        <v>0</v>
      </c>
      <c r="J403" s="204">
        <f t="shared" si="27"/>
        <v>58526.49</v>
      </c>
      <c r="K403" s="147">
        <f t="shared" si="26"/>
        <v>3.6116363718377782</v>
      </c>
    </row>
    <row r="404" spans="1:11" hidden="1">
      <c r="A404" t="s">
        <v>1251</v>
      </c>
      <c r="B404" s="164" t="s">
        <v>1252</v>
      </c>
      <c r="C404" t="s">
        <v>1253</v>
      </c>
      <c r="D404" t="s">
        <v>190</v>
      </c>
      <c r="E404" s="203">
        <v>539593.2300000001</v>
      </c>
      <c r="F404" s="204">
        <f>SUMIF('JE - LTD '!A:A,'TB - Ltd'!A404,'JE - LTD '!D:D)</f>
        <v>0</v>
      </c>
      <c r="G404" s="204">
        <f t="shared" si="23"/>
        <v>539593.2300000001</v>
      </c>
      <c r="H404" s="204">
        <v>159227.39999999997</v>
      </c>
      <c r="I404" s="204">
        <f>SUMIF('JE - LTD '!A:A,'TB - Ltd'!A404,'JE - LTD '!C:C)</f>
        <v>0</v>
      </c>
      <c r="J404" s="204">
        <f t="shared" si="27"/>
        <v>159227.39999999997</v>
      </c>
      <c r="K404" s="147">
        <f t="shared" si="26"/>
        <v>3.3888214591207304</v>
      </c>
    </row>
    <row r="405" spans="1:11" hidden="1">
      <c r="A405" t="s">
        <v>1254</v>
      </c>
      <c r="B405" s="164" t="s">
        <v>1255</v>
      </c>
      <c r="C405" t="s">
        <v>171</v>
      </c>
      <c r="D405" t="s">
        <v>190</v>
      </c>
      <c r="E405" s="203">
        <v>21785.29</v>
      </c>
      <c r="F405" s="204">
        <f>SUMIF('JE - LTD '!A:A,'TB - Ltd'!A405,'JE - LTD '!D:D)</f>
        <v>0</v>
      </c>
      <c r="G405" s="204">
        <f t="shared" si="23"/>
        <v>21785.29</v>
      </c>
      <c r="H405" s="204">
        <v>5943.51</v>
      </c>
      <c r="I405" s="204">
        <f>SUMIF('JE - LTD '!A:A,'TB - Ltd'!A405,'JE - LTD '!C:C)</f>
        <v>0</v>
      </c>
      <c r="J405" s="204">
        <f t="shared" si="27"/>
        <v>5943.51</v>
      </c>
      <c r="K405" s="147">
        <f t="shared" si="26"/>
        <v>3.6653913260009658</v>
      </c>
    </row>
    <row r="406" spans="1:11" hidden="1">
      <c r="A406" t="s">
        <v>1256</v>
      </c>
      <c r="B406" s="164" t="s">
        <v>1257</v>
      </c>
      <c r="C406" t="s">
        <v>171</v>
      </c>
      <c r="D406" t="s">
        <v>190</v>
      </c>
      <c r="E406" s="203">
        <v>1186.51</v>
      </c>
      <c r="F406" s="204">
        <f>SUMIF('JE - LTD '!A:A,'TB - Ltd'!A406,'JE - LTD '!D:D)</f>
        <v>0</v>
      </c>
      <c r="G406" s="204">
        <f t="shared" si="23"/>
        <v>1186.51</v>
      </c>
      <c r="H406" s="204">
        <v>323.75</v>
      </c>
      <c r="I406" s="204">
        <f>SUMIF('JE - LTD '!A:A,'TB - Ltd'!A406,'JE - LTD '!C:C)</f>
        <v>0</v>
      </c>
      <c r="J406" s="204">
        <f t="shared" si="27"/>
        <v>323.75</v>
      </c>
      <c r="K406" s="147">
        <f t="shared" si="26"/>
        <v>3.6648957528957529</v>
      </c>
    </row>
    <row r="407" spans="1:11" hidden="1">
      <c r="A407" t="s">
        <v>1258</v>
      </c>
      <c r="B407" s="164" t="s">
        <v>1257</v>
      </c>
      <c r="C407" t="s">
        <v>171</v>
      </c>
      <c r="D407" t="s">
        <v>190</v>
      </c>
      <c r="E407" s="203">
        <v>13803.82</v>
      </c>
      <c r="F407" s="204">
        <f>SUMIF('JE - LTD '!A:A,'TB - Ltd'!A407,'JE - LTD '!D:D)</f>
        <v>0</v>
      </c>
      <c r="G407" s="204">
        <f t="shared" si="23"/>
        <v>13803.82</v>
      </c>
      <c r="H407" s="204">
        <v>3746.54</v>
      </c>
      <c r="I407" s="204">
        <f>SUMIF('JE - LTD '!A:A,'TB - Ltd'!A407,'JE - LTD '!C:C)</f>
        <v>0</v>
      </c>
      <c r="J407" s="204">
        <f t="shared" si="27"/>
        <v>3746.54</v>
      </c>
      <c r="K407" s="147">
        <f t="shared" si="26"/>
        <v>3.6844181564857172</v>
      </c>
    </row>
    <row r="408" spans="1:11" hidden="1">
      <c r="A408">
        <v>200397</v>
      </c>
      <c r="B408" s="164" t="s">
        <v>1259</v>
      </c>
      <c r="C408" s="248" t="s">
        <v>141</v>
      </c>
      <c r="D408" t="s">
        <v>188</v>
      </c>
      <c r="E408" s="203">
        <v>1755</v>
      </c>
      <c r="F408" s="204">
        <f>SUMIF('JE - LTD '!A:A,'TB - Ltd'!A408,'JE - LTD '!D:D)</f>
        <v>0</v>
      </c>
      <c r="G408" s="204">
        <f t="shared" si="23"/>
        <v>1755</v>
      </c>
      <c r="H408" s="204">
        <v>483.87</v>
      </c>
      <c r="I408" s="204">
        <f>SUMIF('JE - LTD '!A:A,'TB - Ltd'!A408,'JE - LTD '!C:C)</f>
        <v>0</v>
      </c>
      <c r="J408" s="204">
        <f t="shared" si="27"/>
        <v>483.87</v>
      </c>
      <c r="K408" s="147">
        <f t="shared" si="26"/>
        <v>3.627007254014508</v>
      </c>
    </row>
    <row r="409" spans="1:11">
      <c r="A409">
        <v>30077</v>
      </c>
      <c r="B409" s="164" t="s">
        <v>1260</v>
      </c>
      <c r="C409" t="s">
        <v>2</v>
      </c>
      <c r="D409" t="s">
        <v>188</v>
      </c>
      <c r="E409" s="203">
        <v>-218162.51</v>
      </c>
      <c r="F409" s="204">
        <f>SUMIF('JE - LTD '!A:A,'TB - Ltd'!A409,'JE - LTD '!D:D)</f>
        <v>0</v>
      </c>
      <c r="G409" s="204">
        <f t="shared" si="23"/>
        <v>-218162.51</v>
      </c>
      <c r="H409" s="204">
        <v>-60000.69</v>
      </c>
      <c r="I409" s="204">
        <f>SUMIF('JE - LTD '!A:A,'TB - Ltd'!A409,'JE - LTD '!C:C)</f>
        <v>0</v>
      </c>
      <c r="J409" s="204">
        <f t="shared" si="27"/>
        <v>-60000.69</v>
      </c>
      <c r="K409" s="147">
        <f t="shared" si="26"/>
        <v>3.6360000193331112</v>
      </c>
    </row>
    <row r="410" spans="1:11" hidden="1">
      <c r="A410" t="s">
        <v>1261</v>
      </c>
      <c r="B410" s="164" t="s">
        <v>1262</v>
      </c>
      <c r="C410" t="s">
        <v>171</v>
      </c>
      <c r="D410" t="s">
        <v>190</v>
      </c>
      <c r="E410" s="203">
        <v>20181.080000000002</v>
      </c>
      <c r="F410" s="204">
        <f>SUMIF('JE - LTD '!A:A,'TB - Ltd'!A410,'JE - LTD '!D:D)</f>
        <v>0</v>
      </c>
      <c r="G410" s="204">
        <f t="shared" si="23"/>
        <v>20181.080000000002</v>
      </c>
      <c r="H410" s="204">
        <v>5593.74</v>
      </c>
      <c r="I410" s="204">
        <f>SUMIF('JE - LTD '!A:A,'TB - Ltd'!A410,'JE - LTD '!C:C)</f>
        <v>0</v>
      </c>
      <c r="J410" s="204">
        <f t="shared" si="27"/>
        <v>5593.74</v>
      </c>
      <c r="K410" s="147">
        <f t="shared" si="26"/>
        <v>3.6077972876823026</v>
      </c>
    </row>
    <row r="411" spans="1:11" hidden="1">
      <c r="A411" t="s">
        <v>1263</v>
      </c>
      <c r="B411" s="164" t="s">
        <v>1264</v>
      </c>
      <c r="C411" t="s">
        <v>195</v>
      </c>
      <c r="D411" t="s">
        <v>190</v>
      </c>
      <c r="E411" s="203">
        <v>5226.5200000000004</v>
      </c>
      <c r="F411" s="204">
        <f>SUMIF('JE - LTD '!A:A,'TB - Ltd'!A411,'JE - LTD '!D:D)</f>
        <v>0</v>
      </c>
      <c r="G411" s="204">
        <f t="shared" si="23"/>
        <v>5226.5200000000004</v>
      </c>
      <c r="H411" s="204">
        <v>1498</v>
      </c>
      <c r="I411" s="204">
        <f>SUMIF('JE - LTD '!A:A,'TB - Ltd'!A411,'JE - LTD '!C:C)</f>
        <v>0</v>
      </c>
      <c r="J411" s="204">
        <f t="shared" si="27"/>
        <v>1498</v>
      </c>
      <c r="K411" s="147">
        <f t="shared" si="26"/>
        <v>3.4889986648865157</v>
      </c>
    </row>
    <row r="412" spans="1:11" hidden="1">
      <c r="A412" t="s">
        <v>1265</v>
      </c>
      <c r="B412" s="164" t="s">
        <v>1266</v>
      </c>
      <c r="C412" t="s">
        <v>526</v>
      </c>
      <c r="D412" t="s">
        <v>190</v>
      </c>
      <c r="E412" s="203">
        <v>5226.5200000000004</v>
      </c>
      <c r="F412" s="204">
        <f>SUMIF('JE - LTD '!A:A,'TB - Ltd'!A412,'JE - LTD '!D:D)</f>
        <v>0</v>
      </c>
      <c r="G412" s="204">
        <f t="shared" si="23"/>
        <v>5226.5200000000004</v>
      </c>
      <c r="H412" s="204">
        <v>1498</v>
      </c>
      <c r="I412" s="204">
        <f>SUMIF('JE - LTD '!A:A,'TB - Ltd'!A412,'JE - LTD '!C:C)</f>
        <v>0</v>
      </c>
      <c r="J412" s="204">
        <f t="shared" si="27"/>
        <v>1498</v>
      </c>
      <c r="K412" s="147">
        <f t="shared" si="26"/>
        <v>3.4889986648865157</v>
      </c>
    </row>
    <row r="413" spans="1:11" hidden="1">
      <c r="A413" t="s">
        <v>1267</v>
      </c>
      <c r="B413" s="164" t="s">
        <v>1268</v>
      </c>
      <c r="C413" t="s">
        <v>524</v>
      </c>
      <c r="D413" t="s">
        <v>190</v>
      </c>
      <c r="E413" s="203">
        <v>5226.5200000000004</v>
      </c>
      <c r="F413" s="204">
        <f>SUMIF('JE - LTD '!A:A,'TB - Ltd'!A413,'JE - LTD '!D:D)</f>
        <v>0</v>
      </c>
      <c r="G413" s="204">
        <f t="shared" si="23"/>
        <v>5226.5200000000004</v>
      </c>
      <c r="H413" s="204">
        <v>1498</v>
      </c>
      <c r="I413" s="204">
        <f>SUMIF('JE - LTD '!A:A,'TB - Ltd'!A413,'JE - LTD '!C:C)</f>
        <v>0</v>
      </c>
      <c r="J413" s="204">
        <f t="shared" si="27"/>
        <v>1498</v>
      </c>
      <c r="K413" s="147">
        <f t="shared" si="26"/>
        <v>3.4889986648865157</v>
      </c>
    </row>
    <row r="414" spans="1:11" hidden="1">
      <c r="A414" t="s">
        <v>1269</v>
      </c>
      <c r="B414" s="164" t="s">
        <v>1270</v>
      </c>
      <c r="C414" t="s">
        <v>195</v>
      </c>
      <c r="D414" t="s">
        <v>190</v>
      </c>
      <c r="E414" s="203">
        <v>10780.380000000001</v>
      </c>
      <c r="F414" s="204">
        <f>SUMIF('JE - LTD '!A:A,'TB - Ltd'!A414,'JE - LTD '!D:D)</f>
        <v>0</v>
      </c>
      <c r="G414" s="204">
        <f t="shared" si="23"/>
        <v>10780.380000000001</v>
      </c>
      <c r="H414" s="204">
        <v>2995.4700000000003</v>
      </c>
      <c r="I414" s="204">
        <f>SUMIF('JE - LTD '!A:A,'TB - Ltd'!A414,'JE - LTD '!C:C)</f>
        <v>0</v>
      </c>
      <c r="J414" s="204">
        <f t="shared" si="27"/>
        <v>2995.4700000000003</v>
      </c>
      <c r="K414" s="147">
        <f t="shared" si="26"/>
        <v>3.5988943304389629</v>
      </c>
    </row>
    <row r="415" spans="1:11" hidden="1">
      <c r="A415" t="s">
        <v>1271</v>
      </c>
      <c r="B415" s="164" t="s">
        <v>1272</v>
      </c>
      <c r="C415" t="s">
        <v>195</v>
      </c>
      <c r="D415" t="s">
        <v>190</v>
      </c>
      <c r="E415" s="203">
        <v>11911.94</v>
      </c>
      <c r="F415" s="204">
        <f>SUMIF('JE - LTD '!A:A,'TB - Ltd'!A415,'JE - LTD '!D:D)</f>
        <v>0</v>
      </c>
      <c r="G415" s="204">
        <f t="shared" si="23"/>
        <v>11911.94</v>
      </c>
      <c r="H415" s="204">
        <v>3284.24</v>
      </c>
      <c r="I415" s="204">
        <f>SUMIF('JE - LTD '!A:A,'TB - Ltd'!A415,'JE - LTD '!C:C)</f>
        <v>0</v>
      </c>
      <c r="J415" s="204">
        <f t="shared" si="27"/>
        <v>3284.24</v>
      </c>
      <c r="K415" s="147">
        <f t="shared" si="26"/>
        <v>3.6270004628163597</v>
      </c>
    </row>
    <row r="416" spans="1:11" hidden="1">
      <c r="A416" t="s">
        <v>1273</v>
      </c>
      <c r="B416" s="164" t="s">
        <v>1274</v>
      </c>
      <c r="C416" t="s">
        <v>1275</v>
      </c>
      <c r="D416" t="s">
        <v>190</v>
      </c>
      <c r="E416" s="203">
        <v>41182.089999999997</v>
      </c>
      <c r="F416" s="204">
        <f>SUMIF('JE - LTD '!A:A,'TB - Ltd'!A416,'JE - LTD '!D:D)</f>
        <v>0</v>
      </c>
      <c r="G416" s="204">
        <f t="shared" si="23"/>
        <v>41182.089999999997</v>
      </c>
      <c r="H416" s="204">
        <v>10944.46</v>
      </c>
      <c r="I416" s="204">
        <f>SUMIF('JE - LTD '!A:A,'TB - Ltd'!A416,'JE - LTD '!C:C)</f>
        <v>0</v>
      </c>
      <c r="J416" s="204">
        <f t="shared" si="27"/>
        <v>10944.46</v>
      </c>
      <c r="K416" s="147">
        <f t="shared" si="26"/>
        <v>3.7628252101976707</v>
      </c>
    </row>
    <row r="417" spans="1:11" hidden="1">
      <c r="A417" t="s">
        <v>1276</v>
      </c>
      <c r="B417" s="164" t="s">
        <v>1277</v>
      </c>
      <c r="C417" t="s">
        <v>563</v>
      </c>
      <c r="D417" t="s">
        <v>190</v>
      </c>
      <c r="E417" s="203">
        <v>260212.63</v>
      </c>
      <c r="F417" s="204">
        <f>SUMIF('JE - LTD '!A:A,'TB - Ltd'!A417,'JE - LTD '!D:D)</f>
        <v>0</v>
      </c>
      <c r="G417" s="204">
        <f t="shared" si="23"/>
        <v>260212.63</v>
      </c>
      <c r="H417" s="204">
        <v>73154.41</v>
      </c>
      <c r="I417" s="204">
        <f>SUMIF('JE - LTD '!A:A,'TB - Ltd'!A417,'JE - LTD '!C:C)</f>
        <v>0</v>
      </c>
      <c r="J417" s="204">
        <f t="shared" si="27"/>
        <v>73154.41</v>
      </c>
      <c r="K417" s="147">
        <f t="shared" si="26"/>
        <v>3.5570327202420193</v>
      </c>
    </row>
    <row r="418" spans="1:11">
      <c r="A418" t="s">
        <v>1278</v>
      </c>
      <c r="B418" s="164" t="s">
        <v>1279</v>
      </c>
      <c r="C418" t="s">
        <v>2</v>
      </c>
      <c r="D418" t="s">
        <v>188</v>
      </c>
      <c r="E418" s="203">
        <v>-1102501.32</v>
      </c>
      <c r="F418" s="204">
        <f>SUMIF('JE - LTD '!A:A,'TB - Ltd'!A418,'JE - LTD '!D:D)</f>
        <v>0</v>
      </c>
      <c r="G418" s="204">
        <f t="shared" si="23"/>
        <v>-1102501.32</v>
      </c>
      <c r="H418" s="204">
        <v>-300000.36</v>
      </c>
      <c r="I418" s="204">
        <f>SUMIF('JE - LTD '!A:A,'TB - Ltd'!A418,'JE - LTD '!C:C)</f>
        <v>0</v>
      </c>
      <c r="J418" s="204">
        <f t="shared" si="27"/>
        <v>-300000.36</v>
      </c>
      <c r="K418" s="147">
        <f t="shared" si="26"/>
        <v>3.6749999900000123</v>
      </c>
    </row>
    <row r="419" spans="1:11">
      <c r="A419" t="s">
        <v>1280</v>
      </c>
      <c r="B419" s="164" t="s">
        <v>1281</v>
      </c>
      <c r="C419" t="s">
        <v>2</v>
      </c>
      <c r="D419" t="s">
        <v>188</v>
      </c>
      <c r="E419" s="203">
        <v>-310483.13</v>
      </c>
      <c r="F419" s="204">
        <f>SUMIF('JE - LTD '!A:A,'TB - Ltd'!A419,'JE - LTD '!D:D)</f>
        <v>0</v>
      </c>
      <c r="G419" s="204">
        <f t="shared" si="23"/>
        <v>-310483.13</v>
      </c>
      <c r="H419" s="265">
        <v>-84375</v>
      </c>
      <c r="I419" s="204">
        <f>SUMIF('JE - LTD '!A:A,'TB - Ltd'!A419,'JE - LTD '!C:C)</f>
        <v>0</v>
      </c>
      <c r="J419" s="204">
        <f t="shared" si="27"/>
        <v>-84375</v>
      </c>
      <c r="K419" s="147">
        <f t="shared" si="26"/>
        <v>3.6798000592592595</v>
      </c>
    </row>
    <row r="420" spans="1:11" hidden="1">
      <c r="A420" t="s">
        <v>1282</v>
      </c>
      <c r="B420" s="164" t="s">
        <v>1283</v>
      </c>
      <c r="C420" t="s">
        <v>532</v>
      </c>
      <c r="D420" t="s">
        <v>190</v>
      </c>
      <c r="E420" s="203">
        <v>56904.59</v>
      </c>
      <c r="F420" s="204">
        <f>SUMIF('JE - LTD '!A:A,'TB - Ltd'!A420,'JE - LTD '!D:D)</f>
        <v>0</v>
      </c>
      <c r="G420" s="204">
        <f t="shared" si="23"/>
        <v>56904.59</v>
      </c>
      <c r="H420" s="204">
        <v>15279.14</v>
      </c>
      <c r="I420" s="204">
        <f>SUMIF('JE - LTD '!A:A,'TB - Ltd'!A420,'JE - LTD '!C:C)</f>
        <v>0</v>
      </c>
      <c r="J420" s="204">
        <f t="shared" si="27"/>
        <v>15279.14</v>
      </c>
      <c r="K420" s="147">
        <f t="shared" si="26"/>
        <v>3.7243319977433282</v>
      </c>
    </row>
    <row r="421" spans="1:11" hidden="1">
      <c r="A421" t="s">
        <v>1284</v>
      </c>
      <c r="B421" s="164" t="s">
        <v>1285</v>
      </c>
      <c r="C421" t="s">
        <v>555</v>
      </c>
      <c r="D421" t="s">
        <v>190</v>
      </c>
      <c r="E421" s="203">
        <v>90000</v>
      </c>
      <c r="F421" s="204">
        <f>SUMIF('JE - LTD '!A:A,'TB - Ltd'!A421,'JE - LTD '!D:D)</f>
        <v>0</v>
      </c>
      <c r="G421" s="204">
        <f t="shared" si="23"/>
        <v>90000</v>
      </c>
      <c r="H421" s="204">
        <v>24438.32</v>
      </c>
      <c r="I421" s="204">
        <f>SUMIF('JE - LTD '!A:A,'TB - Ltd'!A421,'JE - LTD '!C:C)</f>
        <v>0</v>
      </c>
      <c r="J421" s="204">
        <f t="shared" si="27"/>
        <v>24438.32</v>
      </c>
      <c r="K421" s="147">
        <f t="shared" si="26"/>
        <v>3.6827408758048836</v>
      </c>
    </row>
    <row r="422" spans="1:11" hidden="1">
      <c r="A422" t="s">
        <v>1286</v>
      </c>
      <c r="B422" s="164" t="s">
        <v>1287</v>
      </c>
      <c r="C422" s="218" t="s">
        <v>132</v>
      </c>
      <c r="D422" t="s">
        <v>190</v>
      </c>
      <c r="E422" s="203">
        <v>6600</v>
      </c>
      <c r="F422" s="204">
        <f>SUMIF('JE - LTD '!A:A,'TB - Ltd'!A422,'JE - LTD '!D:D)</f>
        <v>0</v>
      </c>
      <c r="G422" s="204">
        <f t="shared" si="23"/>
        <v>6600</v>
      </c>
      <c r="H422" s="204">
        <v>1812.19</v>
      </c>
      <c r="I422" s="204">
        <f>SUMIF('JE - LTD '!A:A,'TB - Ltd'!A422,'JE - LTD '!C:C)</f>
        <v>0</v>
      </c>
      <c r="J422" s="204">
        <f t="shared" si="27"/>
        <v>1812.19</v>
      </c>
      <c r="K422" s="147">
        <f t="shared" si="26"/>
        <v>3.6420022183104419</v>
      </c>
    </row>
    <row r="423" spans="1:11" hidden="1">
      <c r="A423" t="s">
        <v>1288</v>
      </c>
      <c r="B423" s="164" t="s">
        <v>860</v>
      </c>
      <c r="C423" t="s">
        <v>1289</v>
      </c>
      <c r="D423" t="s">
        <v>190</v>
      </c>
      <c r="E423" s="203">
        <v>8400</v>
      </c>
      <c r="F423" s="204">
        <f>SUMIF('JE - LTD '!A:A,'TB - Ltd'!A423,'JE - LTD '!D:D)</f>
        <v>0</v>
      </c>
      <c r="G423" s="204">
        <f t="shared" si="23"/>
        <v>8400</v>
      </c>
      <c r="H423" s="204">
        <v>2325.58</v>
      </c>
      <c r="I423" s="204">
        <f>SUMIF('JE - LTD '!A:A,'TB - Ltd'!A423,'JE - LTD '!C:C)</f>
        <v>0</v>
      </c>
      <c r="J423" s="204">
        <f t="shared" si="27"/>
        <v>2325.58</v>
      </c>
      <c r="K423" s="147">
        <f t="shared" si="26"/>
        <v>3.6120021672013003</v>
      </c>
    </row>
    <row r="424" spans="1:11" hidden="1">
      <c r="A424" t="s">
        <v>1290</v>
      </c>
      <c r="B424" s="164" t="s">
        <v>1291</v>
      </c>
      <c r="C424" t="s">
        <v>195</v>
      </c>
      <c r="D424" t="s">
        <v>190</v>
      </c>
      <c r="E424" s="203">
        <v>7710.6200000000008</v>
      </c>
      <c r="F424" s="204">
        <f>SUMIF('JE - LTD '!A:A,'TB - Ltd'!A424,'JE - LTD '!D:D)</f>
        <v>0</v>
      </c>
      <c r="G424" s="204">
        <f t="shared" si="23"/>
        <v>7710.6200000000008</v>
      </c>
      <c r="H424" s="204">
        <v>2078.41</v>
      </c>
      <c r="I424" s="204">
        <f>SUMIF('JE - LTD '!A:A,'TB - Ltd'!A424,'JE - LTD '!C:C)</f>
        <v>0</v>
      </c>
      <c r="J424" s="204">
        <f t="shared" si="27"/>
        <v>2078.41</v>
      </c>
      <c r="K424" s="147">
        <f t="shared" si="26"/>
        <v>3.7098647523828316</v>
      </c>
    </row>
    <row r="425" spans="1:11" hidden="1">
      <c r="A425" t="s">
        <v>1292</v>
      </c>
      <c r="B425" s="164" t="s">
        <v>1293</v>
      </c>
      <c r="C425" t="s">
        <v>177</v>
      </c>
      <c r="D425" t="s">
        <v>190</v>
      </c>
      <c r="E425" s="203">
        <v>6187.85</v>
      </c>
      <c r="F425" s="204">
        <f>SUMIF('JE - LTD '!A:A,'TB - Ltd'!A425,'JE - LTD '!D:D)</f>
        <v>0</v>
      </c>
      <c r="G425" s="204">
        <f t="shared" si="23"/>
        <v>6187.85</v>
      </c>
      <c r="H425" s="204">
        <v>1677.81</v>
      </c>
      <c r="I425" s="204">
        <f>SUMIF('JE - LTD '!A:A,'TB - Ltd'!A425,'JE - LTD '!C:C)</f>
        <v>0</v>
      </c>
      <c r="J425" s="204">
        <f t="shared" si="27"/>
        <v>1677.81</v>
      </c>
      <c r="K425" s="147">
        <f t="shared" si="26"/>
        <v>3.6880516864245658</v>
      </c>
    </row>
    <row r="426" spans="1:11" hidden="1">
      <c r="A426" t="s">
        <v>1294</v>
      </c>
      <c r="B426" s="164" t="s">
        <v>1295</v>
      </c>
      <c r="C426" t="s">
        <v>195</v>
      </c>
      <c r="D426" t="s">
        <v>190</v>
      </c>
      <c r="E426" s="203">
        <v>7627</v>
      </c>
      <c r="F426" s="204">
        <f>SUMIF('JE - LTD '!A:A,'TB - Ltd'!A426,'JE - LTD '!D:D)</f>
        <v>0</v>
      </c>
      <c r="G426" s="204">
        <f t="shared" si="23"/>
        <v>7627</v>
      </c>
      <c r="H426" s="204">
        <v>2090.9699999999998</v>
      </c>
      <c r="I426" s="204">
        <f>SUMIF('JE - LTD '!A:A,'TB - Ltd'!A426,'JE - LTD '!C:C)</f>
        <v>0</v>
      </c>
      <c r="J426" s="204">
        <f t="shared" si="27"/>
        <v>2090.9699999999998</v>
      </c>
      <c r="K426" s="147">
        <f t="shared" si="26"/>
        <v>3.6475893963088906</v>
      </c>
    </row>
    <row r="427" spans="1:11" hidden="1">
      <c r="A427" t="s">
        <v>1296</v>
      </c>
      <c r="B427" s="164" t="s">
        <v>1297</v>
      </c>
      <c r="C427" t="s">
        <v>526</v>
      </c>
      <c r="D427" t="s">
        <v>190</v>
      </c>
      <c r="E427" s="203">
        <v>2550.42</v>
      </c>
      <c r="F427" s="204">
        <f>SUMIF('JE - LTD '!A:A,'TB - Ltd'!A427,'JE - LTD '!D:D)</f>
        <v>0</v>
      </c>
      <c r="G427" s="204">
        <f t="shared" si="23"/>
        <v>2550.42</v>
      </c>
      <c r="H427" s="204">
        <v>710.82</v>
      </c>
      <c r="I427" s="204">
        <f>SUMIF('JE - LTD '!A:A,'TB - Ltd'!A427,'JE - LTD '!C:C)</f>
        <v>0</v>
      </c>
      <c r="J427" s="204">
        <f t="shared" si="27"/>
        <v>710.82</v>
      </c>
      <c r="K427" s="147">
        <f t="shared" si="26"/>
        <v>3.5879969612560139</v>
      </c>
    </row>
    <row r="428" spans="1:11" hidden="1">
      <c r="A428" t="s">
        <v>1298</v>
      </c>
      <c r="B428" s="164" t="s">
        <v>1299</v>
      </c>
      <c r="C428" t="s">
        <v>1300</v>
      </c>
      <c r="D428" t="s">
        <v>190</v>
      </c>
      <c r="E428" s="203">
        <v>-2696.24</v>
      </c>
      <c r="F428" s="204">
        <f>SUMIF('JE - LTD '!A:A,'TB - Ltd'!A428,'JE - LTD '!D:D)</f>
        <v>0</v>
      </c>
      <c r="G428" s="204">
        <f t="shared" ref="G428:G491" si="28">E428+F428</f>
        <v>-2696.24</v>
      </c>
      <c r="H428" s="204">
        <v>-728.71</v>
      </c>
      <c r="I428" s="204">
        <f>SUMIF('JE - LTD '!A:A,'TB - Ltd'!A428,'JE - LTD '!C:C)</f>
        <v>0</v>
      </c>
      <c r="J428" s="204">
        <f t="shared" si="27"/>
        <v>-728.71</v>
      </c>
      <c r="K428" s="147">
        <f t="shared" si="26"/>
        <v>3.7000178397442052</v>
      </c>
    </row>
    <row r="429" spans="1:11" hidden="1">
      <c r="A429" t="s">
        <v>1301</v>
      </c>
      <c r="B429" s="164" t="s">
        <v>1302</v>
      </c>
      <c r="C429" t="s">
        <v>1300</v>
      </c>
      <c r="D429" t="s">
        <v>190</v>
      </c>
      <c r="E429" s="203">
        <v>3026.13</v>
      </c>
      <c r="F429" s="204">
        <f>SUMIF('JE - LTD '!A:A,'TB - Ltd'!A429,'JE - LTD '!D:D)</f>
        <v>0</v>
      </c>
      <c r="G429" s="204">
        <f t="shared" si="28"/>
        <v>3026.13</v>
      </c>
      <c r="H429" s="204">
        <v>898.22</v>
      </c>
      <c r="I429" s="204">
        <f>SUMIF('JE - LTD '!A:A,'TB - Ltd'!A429,'JE - LTD '!C:C)</f>
        <v>0</v>
      </c>
      <c r="J429" s="204">
        <f t="shared" si="27"/>
        <v>898.22</v>
      </c>
      <c r="K429" s="147">
        <f t="shared" si="26"/>
        <v>3.3690298590545744</v>
      </c>
    </row>
    <row r="430" spans="1:11" hidden="1">
      <c r="A430" t="s">
        <v>1303</v>
      </c>
      <c r="B430" s="164" t="s">
        <v>1304</v>
      </c>
      <c r="C430" s="248" t="s">
        <v>141</v>
      </c>
      <c r="D430" t="s">
        <v>188</v>
      </c>
      <c r="E430" s="203">
        <v>39167</v>
      </c>
      <c r="F430" s="204">
        <f>SUMIF('JE - LTD '!A:A,'TB - Ltd'!A430,'JE - LTD '!D:D)</f>
        <v>0</v>
      </c>
      <c r="G430" s="204">
        <f t="shared" si="28"/>
        <v>39167</v>
      </c>
      <c r="H430" s="204">
        <v>10798.73</v>
      </c>
      <c r="I430" s="204">
        <f>SUMIF('JE - LTD '!A:A,'TB - Ltd'!A430,'JE - LTD '!C:C)</f>
        <v>0</v>
      </c>
      <c r="J430" s="204">
        <f t="shared" si="27"/>
        <v>10798.73</v>
      </c>
      <c r="K430" s="147">
        <f t="shared" si="26"/>
        <v>3.6270005824759024</v>
      </c>
    </row>
    <row r="431" spans="1:11" hidden="1">
      <c r="A431" t="s">
        <v>1305</v>
      </c>
      <c r="B431" s="164" t="s">
        <v>1306</v>
      </c>
      <c r="C431" s="248" t="s">
        <v>141</v>
      </c>
      <c r="D431" t="s">
        <v>188</v>
      </c>
      <c r="E431" s="203">
        <v>6294.48</v>
      </c>
      <c r="F431" s="204">
        <f>SUMIF('JE - LTD '!A:A,'TB - Ltd'!A431,'JE - LTD '!D:D)</f>
        <v>0</v>
      </c>
      <c r="G431" s="204">
        <f t="shared" si="28"/>
        <v>6294.48</v>
      </c>
      <c r="H431" s="204">
        <v>1735.45</v>
      </c>
      <c r="I431" s="204">
        <f>SUMIF('JE - LTD '!A:A,'TB - Ltd'!A431,'JE - LTD '!C:C)</f>
        <v>0</v>
      </c>
      <c r="J431" s="204">
        <f t="shared" si="27"/>
        <v>1735.45</v>
      </c>
      <c r="K431" s="147">
        <f t="shared" si="26"/>
        <v>3.627001642225359</v>
      </c>
    </row>
    <row r="432" spans="1:11">
      <c r="A432" t="s">
        <v>1307</v>
      </c>
      <c r="B432" s="164" t="s">
        <v>1308</v>
      </c>
      <c r="C432" t="s">
        <v>2</v>
      </c>
      <c r="D432" t="s">
        <v>188</v>
      </c>
      <c r="E432" s="203">
        <v>-180902.06</v>
      </c>
      <c r="F432" s="204">
        <f>SUMIF('JE - LTD '!A:A,'TB - Ltd'!A432,'JE - LTD '!D:D)</f>
        <v>0</v>
      </c>
      <c r="G432" s="204">
        <f t="shared" si="28"/>
        <v>-180902.06</v>
      </c>
      <c r="H432" s="265">
        <v>-50000.57</v>
      </c>
      <c r="I432" s="204">
        <f>SUMIF('JE - LTD '!A:A,'TB - Ltd'!A432,'JE - LTD '!C:C)</f>
        <v>0</v>
      </c>
      <c r="J432" s="204">
        <f t="shared" si="27"/>
        <v>-50000.57</v>
      </c>
      <c r="K432" s="147">
        <f t="shared" si="26"/>
        <v>3.6179999548005153</v>
      </c>
    </row>
    <row r="433" spans="1:11" hidden="1">
      <c r="A433" t="s">
        <v>1309</v>
      </c>
      <c r="B433" s="164" t="s">
        <v>1310</v>
      </c>
      <c r="C433" t="s">
        <v>566</v>
      </c>
      <c r="D433" t="s">
        <v>190</v>
      </c>
      <c r="E433" s="203">
        <v>37909.57</v>
      </c>
      <c r="F433" s="204">
        <f>SUMIF('JE - LTD '!A:A,'TB - Ltd'!A433,'JE - LTD '!D:D)</f>
        <v>0</v>
      </c>
      <c r="G433" s="204">
        <f t="shared" si="28"/>
        <v>37909.57</v>
      </c>
      <c r="H433" s="204">
        <v>10010.870000000001</v>
      </c>
      <c r="I433" s="204">
        <f>SUMIF('JE - LTD '!A:A,'TB - Ltd'!A433,'JE - LTD '!C:C)</f>
        <v>0</v>
      </c>
      <c r="J433" s="204">
        <f t="shared" si="27"/>
        <v>10010.870000000001</v>
      </c>
      <c r="K433" s="147">
        <f t="shared" si="26"/>
        <v>3.7868407041545837</v>
      </c>
    </row>
    <row r="434" spans="1:11" hidden="1">
      <c r="A434" t="s">
        <v>1311</v>
      </c>
      <c r="B434" s="164" t="s">
        <v>1312</v>
      </c>
      <c r="C434" t="s">
        <v>1032</v>
      </c>
      <c r="D434" t="s">
        <v>190</v>
      </c>
      <c r="E434" s="203">
        <v>46421.96</v>
      </c>
      <c r="F434" s="204">
        <f>SUMIF('JE - LTD '!A:A,'TB - Ltd'!A434,'JE - LTD '!D:D)</f>
        <v>0</v>
      </c>
      <c r="G434" s="204">
        <f t="shared" si="28"/>
        <v>46421.96</v>
      </c>
      <c r="H434" s="204">
        <v>12489.3</v>
      </c>
      <c r="I434" s="204">
        <f>SUMIF('JE - LTD '!A:A,'TB - Ltd'!A434,'JE - LTD '!C:C)</f>
        <v>0</v>
      </c>
      <c r="J434" s="204">
        <f t="shared" si="27"/>
        <v>12489.3</v>
      </c>
      <c r="K434" s="147">
        <f t="shared" si="26"/>
        <v>3.7169384993554484</v>
      </c>
    </row>
    <row r="435" spans="1:11" hidden="1">
      <c r="A435" t="s">
        <v>1313</v>
      </c>
      <c r="B435" s="164" t="s">
        <v>1314</v>
      </c>
      <c r="C435" t="s">
        <v>1315</v>
      </c>
      <c r="D435" t="s">
        <v>190</v>
      </c>
      <c r="E435" s="203">
        <v>74125</v>
      </c>
      <c r="F435" s="204">
        <f>SUMIF('JE - LTD '!A:A,'TB - Ltd'!A435,'JE - LTD '!D:D)</f>
        <v>0</v>
      </c>
      <c r="G435" s="204">
        <f t="shared" si="28"/>
        <v>74125</v>
      </c>
      <c r="H435" s="204">
        <v>20000</v>
      </c>
      <c r="I435" s="204">
        <f>SUMIF('JE - LTD '!A:A,'TB - Ltd'!A435,'JE - LTD '!C:C)</f>
        <v>0</v>
      </c>
      <c r="J435" s="204">
        <f t="shared" si="27"/>
        <v>20000</v>
      </c>
      <c r="K435" s="147">
        <f t="shared" si="26"/>
        <v>3.7062499999999998</v>
      </c>
    </row>
    <row r="436" spans="1:11" hidden="1">
      <c r="A436" t="s">
        <v>1316</v>
      </c>
      <c r="B436" s="164" t="s">
        <v>863</v>
      </c>
      <c r="C436" t="s">
        <v>1317</v>
      </c>
      <c r="D436" t="s">
        <v>190</v>
      </c>
      <c r="E436" s="203">
        <v>141380</v>
      </c>
      <c r="F436" s="204">
        <f>SUMIF('JE - LTD '!A:A,'TB - Ltd'!A436,'JE - LTD '!D:D)</f>
        <v>0</v>
      </c>
      <c r="G436" s="204">
        <f t="shared" si="28"/>
        <v>141380</v>
      </c>
      <c r="H436" s="204">
        <v>37524.29</v>
      </c>
      <c r="I436" s="204">
        <f>SUMIF('JE - LTD '!A:A,'TB - Ltd'!A436,'JE - LTD '!C:C)</f>
        <v>0</v>
      </c>
      <c r="J436" s="204">
        <f t="shared" si="27"/>
        <v>37524.29</v>
      </c>
      <c r="K436" s="147">
        <f t="shared" si="26"/>
        <v>3.7676928730696835</v>
      </c>
    </row>
    <row r="437" spans="1:11" hidden="1">
      <c r="A437" t="s">
        <v>1318</v>
      </c>
      <c r="B437" s="164" t="s">
        <v>870</v>
      </c>
      <c r="C437" t="s">
        <v>1317</v>
      </c>
      <c r="D437" t="s">
        <v>190</v>
      </c>
      <c r="E437" s="203">
        <v>9349</v>
      </c>
      <c r="F437" s="204">
        <f>SUMIF('JE - LTD '!A:A,'TB - Ltd'!A437,'JE - LTD '!D:D)</f>
        <v>0</v>
      </c>
      <c r="G437" s="204">
        <f t="shared" si="28"/>
        <v>9349</v>
      </c>
      <c r="H437" s="204">
        <v>2484.27</v>
      </c>
      <c r="I437" s="204">
        <f>SUMIF('JE - LTD '!A:A,'TB - Ltd'!A437,'JE - LTD '!C:C)</f>
        <v>0</v>
      </c>
      <c r="J437" s="204">
        <f t="shared" si="27"/>
        <v>2484.27</v>
      </c>
      <c r="K437" s="147">
        <f t="shared" si="26"/>
        <v>3.7632785486279672</v>
      </c>
    </row>
    <row r="438" spans="1:11" hidden="1">
      <c r="A438" t="s">
        <v>1319</v>
      </c>
      <c r="B438" s="164" t="s">
        <v>877</v>
      </c>
      <c r="C438" t="s">
        <v>1317</v>
      </c>
      <c r="D438" t="s">
        <v>190</v>
      </c>
      <c r="E438" s="203">
        <v>8657</v>
      </c>
      <c r="F438" s="204">
        <f>SUMIF('JE - LTD '!A:A,'TB - Ltd'!A438,'JE - LTD '!D:D)</f>
        <v>0</v>
      </c>
      <c r="G438" s="204">
        <f t="shared" si="28"/>
        <v>8657</v>
      </c>
      <c r="H438" s="204">
        <v>2297.08</v>
      </c>
      <c r="I438" s="204">
        <f>SUMIF('JE - LTD '!A:A,'TB - Ltd'!A438,'JE - LTD '!C:C)</f>
        <v>0</v>
      </c>
      <c r="J438" s="204">
        <f t="shared" si="27"/>
        <v>2297.08</v>
      </c>
      <c r="K438" s="147">
        <f t="shared" si="26"/>
        <v>3.768697650930747</v>
      </c>
    </row>
    <row r="439" spans="1:11" hidden="1">
      <c r="A439" t="s">
        <v>1320</v>
      </c>
      <c r="B439" s="164" t="s">
        <v>883</v>
      </c>
      <c r="C439" t="s">
        <v>1317</v>
      </c>
      <c r="D439" t="s">
        <v>190</v>
      </c>
      <c r="E439" s="203">
        <v>11093</v>
      </c>
      <c r="F439" s="204">
        <f>SUMIF('JE - LTD '!A:A,'TB - Ltd'!A439,'JE - LTD '!D:D)</f>
        <v>0</v>
      </c>
      <c r="G439" s="204">
        <f t="shared" si="28"/>
        <v>11093</v>
      </c>
      <c r="H439" s="204">
        <v>2943.46</v>
      </c>
      <c r="I439" s="204">
        <f>SUMIF('JE - LTD '!A:A,'TB - Ltd'!A439,'JE - LTD '!C:C)</f>
        <v>0</v>
      </c>
      <c r="J439" s="204">
        <f t="shared" si="27"/>
        <v>2943.46</v>
      </c>
      <c r="K439" s="147">
        <f t="shared" si="26"/>
        <v>3.7686939859892781</v>
      </c>
    </row>
    <row r="440" spans="1:11" hidden="1">
      <c r="A440" t="s">
        <v>1321</v>
      </c>
      <c r="B440" s="164" t="s">
        <v>892</v>
      </c>
      <c r="C440" t="s">
        <v>1317</v>
      </c>
      <c r="D440" t="s">
        <v>190</v>
      </c>
      <c r="E440" s="203">
        <v>7800</v>
      </c>
      <c r="F440" s="204">
        <f>SUMIF('JE - LTD '!A:A,'TB - Ltd'!A440,'JE - LTD '!D:D)</f>
        <v>0</v>
      </c>
      <c r="G440" s="204">
        <f t="shared" si="28"/>
        <v>7800</v>
      </c>
      <c r="H440" s="204">
        <v>2070.38</v>
      </c>
      <c r="I440" s="204">
        <f>SUMIF('JE - LTD '!A:A,'TB - Ltd'!A440,'JE - LTD '!C:C)</f>
        <v>0</v>
      </c>
      <c r="J440" s="204">
        <f t="shared" si="27"/>
        <v>2070.38</v>
      </c>
      <c r="K440" s="147">
        <f t="shared" si="26"/>
        <v>3.7674243375612204</v>
      </c>
    </row>
    <row r="441" spans="1:11" hidden="1">
      <c r="A441" t="s">
        <v>1322</v>
      </c>
      <c r="B441" s="164" t="s">
        <v>896</v>
      </c>
      <c r="C441" t="s">
        <v>1317</v>
      </c>
      <c r="D441" t="s">
        <v>190</v>
      </c>
      <c r="E441" s="203">
        <v>11712.5</v>
      </c>
      <c r="F441" s="204">
        <f>SUMIF('JE - LTD '!A:A,'TB - Ltd'!A441,'JE - LTD '!D:D)</f>
        <v>0</v>
      </c>
      <c r="G441" s="204">
        <f t="shared" si="28"/>
        <v>11712.5</v>
      </c>
      <c r="H441" s="204">
        <v>3592.69</v>
      </c>
      <c r="I441" s="204">
        <f>SUMIF('JE - LTD '!A:A,'TB - Ltd'!A441,'JE - LTD '!C:C)</f>
        <v>0</v>
      </c>
      <c r="J441" s="204">
        <f t="shared" si="27"/>
        <v>3592.69</v>
      </c>
      <c r="K441" s="147">
        <f t="shared" ref="K441:K504" si="29">G441/J441</f>
        <v>3.2600920201854322</v>
      </c>
    </row>
    <row r="442" spans="1:11" hidden="1">
      <c r="A442" t="s">
        <v>1323</v>
      </c>
      <c r="B442" s="164" t="s">
        <v>903</v>
      </c>
      <c r="C442" t="s">
        <v>1317</v>
      </c>
      <c r="D442" t="s">
        <v>190</v>
      </c>
      <c r="E442" s="203">
        <v>211</v>
      </c>
      <c r="F442" s="204">
        <f>SUMIF('JE - LTD '!A:A,'TB - Ltd'!A442,'JE - LTD '!D:D)</f>
        <v>0</v>
      </c>
      <c r="G442" s="204">
        <f t="shared" si="28"/>
        <v>211</v>
      </c>
      <c r="H442" s="204">
        <v>57.14</v>
      </c>
      <c r="I442" s="204">
        <f>SUMIF('JE - LTD '!A:A,'TB - Ltd'!A442,'JE - LTD '!C:C)</f>
        <v>0</v>
      </c>
      <c r="J442" s="204">
        <f t="shared" si="27"/>
        <v>57.14</v>
      </c>
      <c r="K442" s="147">
        <f t="shared" si="29"/>
        <v>3.6926846342317114</v>
      </c>
    </row>
    <row r="443" spans="1:11" hidden="1">
      <c r="A443" t="s">
        <v>1324</v>
      </c>
      <c r="B443" s="164" t="s">
        <v>918</v>
      </c>
      <c r="C443" t="s">
        <v>1317</v>
      </c>
      <c r="D443" t="s">
        <v>190</v>
      </c>
      <c r="E443" s="203">
        <v>-4411</v>
      </c>
      <c r="F443" s="204">
        <f>SUMIF('JE - LTD '!A:A,'TB - Ltd'!A443,'JE - LTD '!D:D)</f>
        <v>0</v>
      </c>
      <c r="G443" s="204">
        <f t="shared" si="28"/>
        <v>-4411</v>
      </c>
      <c r="H443" s="204">
        <v>-1197.03</v>
      </c>
      <c r="I443" s="204">
        <f>SUMIF('JE - LTD '!A:A,'TB - Ltd'!A443,'JE - LTD '!C:C)</f>
        <v>0</v>
      </c>
      <c r="J443" s="204">
        <f t="shared" si="27"/>
        <v>-1197.03</v>
      </c>
      <c r="K443" s="147">
        <f t="shared" si="29"/>
        <v>3.6849535934771893</v>
      </c>
    </row>
    <row r="444" spans="1:11" hidden="1">
      <c r="A444" t="s">
        <v>1325</v>
      </c>
      <c r="B444" s="164" t="s">
        <v>1326</v>
      </c>
      <c r="C444" t="s">
        <v>171</v>
      </c>
      <c r="D444" t="s">
        <v>190</v>
      </c>
      <c r="E444" s="203">
        <v>34415.03</v>
      </c>
      <c r="F444" s="204">
        <f>SUMIF('JE - LTD '!A:A,'TB - Ltd'!A444,'JE - LTD '!D:D)</f>
        <v>0</v>
      </c>
      <c r="G444" s="204">
        <f t="shared" si="28"/>
        <v>34415.03</v>
      </c>
      <c r="H444" s="204">
        <v>9303.19</v>
      </c>
      <c r="I444" s="204">
        <f>SUMIF('JE - LTD '!A:A,'TB - Ltd'!A444,'JE - LTD '!C:C)</f>
        <v>0</v>
      </c>
      <c r="J444" s="204">
        <f t="shared" ref="J444:J507" si="30">H444+I444</f>
        <v>9303.19</v>
      </c>
      <c r="K444" s="147">
        <f t="shared" si="29"/>
        <v>3.6992719701521732</v>
      </c>
    </row>
    <row r="445" spans="1:11" hidden="1">
      <c r="A445" t="s">
        <v>1327</v>
      </c>
      <c r="B445" s="164" t="s">
        <v>1328</v>
      </c>
      <c r="C445" t="s">
        <v>171</v>
      </c>
      <c r="D445" t="s">
        <v>190</v>
      </c>
      <c r="E445" s="203">
        <v>40193.32</v>
      </c>
      <c r="F445" s="204">
        <f>SUMIF('JE - LTD '!A:A,'TB - Ltd'!A445,'JE - LTD '!D:D)</f>
        <v>0</v>
      </c>
      <c r="G445" s="204">
        <f t="shared" si="28"/>
        <v>40193.32</v>
      </c>
      <c r="H445" s="204">
        <v>10940.33</v>
      </c>
      <c r="I445" s="204">
        <f>SUMIF('JE - LTD '!A:A,'TB - Ltd'!A445,'JE - LTD '!C:C)</f>
        <v>0</v>
      </c>
      <c r="J445" s="204">
        <f t="shared" si="30"/>
        <v>10940.33</v>
      </c>
      <c r="K445" s="147">
        <f t="shared" si="29"/>
        <v>3.6738672416645568</v>
      </c>
    </row>
    <row r="446" spans="1:11" hidden="1">
      <c r="A446" t="s">
        <v>1329</v>
      </c>
      <c r="B446" s="164" t="s">
        <v>1330</v>
      </c>
      <c r="C446" t="s">
        <v>571</v>
      </c>
      <c r="D446" t="s">
        <v>190</v>
      </c>
      <c r="E446" s="203">
        <v>0</v>
      </c>
      <c r="F446" s="204">
        <f>SUMIF('JE - LTD '!A:A,'TB - Ltd'!A446,'JE - LTD '!D:D)</f>
        <v>103829.97383605089</v>
      </c>
      <c r="G446" s="204">
        <f t="shared" si="28"/>
        <v>103829.97383605089</v>
      </c>
      <c r="H446" s="204">
        <v>0</v>
      </c>
      <c r="I446" s="204">
        <f>SUMIF('JE - LTD '!A:A,'TB - Ltd'!A446,'JE - LTD '!C:C)</f>
        <v>28650.655032022871</v>
      </c>
      <c r="J446" s="204">
        <f t="shared" si="30"/>
        <v>28650.655032022871</v>
      </c>
      <c r="K446" s="147">
        <f t="shared" si="29"/>
        <v>3.6240000000000001</v>
      </c>
    </row>
    <row r="447" spans="1:11" hidden="1">
      <c r="A447" t="s">
        <v>1331</v>
      </c>
      <c r="B447" s="164" t="s">
        <v>1332</v>
      </c>
      <c r="C447" t="s">
        <v>572</v>
      </c>
      <c r="D447" t="s">
        <v>190</v>
      </c>
      <c r="E447" s="203">
        <v>0</v>
      </c>
      <c r="F447" s="204">
        <f>SUMIF('JE - LTD '!A:A,'TB - Ltd'!A447,'JE - LTD '!D:D)</f>
        <v>19038.818767415076</v>
      </c>
      <c r="G447" s="204">
        <f t="shared" si="28"/>
        <v>19038.818767415076</v>
      </c>
      <c r="H447" s="204">
        <v>0</v>
      </c>
      <c r="I447" s="204">
        <f>SUMIF('JE - LTD '!A:A,'TB - Ltd'!A447,'JE - LTD '!C:C)</f>
        <v>5253.537187476566</v>
      </c>
      <c r="J447" s="204">
        <f t="shared" si="30"/>
        <v>5253.537187476566</v>
      </c>
      <c r="K447" s="147">
        <f t="shared" si="29"/>
        <v>3.6240000000000001</v>
      </c>
    </row>
    <row r="448" spans="1:11" hidden="1">
      <c r="A448" t="s">
        <v>1333</v>
      </c>
      <c r="B448" s="164" t="s">
        <v>1334</v>
      </c>
      <c r="C448" t="s">
        <v>570</v>
      </c>
      <c r="D448" t="s">
        <v>190</v>
      </c>
      <c r="E448" s="203">
        <v>0</v>
      </c>
      <c r="F448" s="204">
        <f>SUMIF('JE - LTD '!A:A,'TB - Ltd'!A448,'JE - LTD '!D:D)</f>
        <v>10472.026681911764</v>
      </c>
      <c r="G448" s="204">
        <f t="shared" si="28"/>
        <v>10472.026681911764</v>
      </c>
      <c r="H448" s="204">
        <v>0</v>
      </c>
      <c r="I448" s="204">
        <f>SUMIF('JE - LTD '!A:A,'TB - Ltd'!A448,'JE - LTD '!C:C)</f>
        <v>2889.6320866202441</v>
      </c>
      <c r="J448" s="204">
        <f t="shared" si="30"/>
        <v>2889.6320866202441</v>
      </c>
      <c r="K448" s="147">
        <f t="shared" si="29"/>
        <v>3.6239999999999997</v>
      </c>
    </row>
    <row r="449" spans="1:11" hidden="1">
      <c r="A449" t="s">
        <v>1335</v>
      </c>
      <c r="B449" s="164" t="s">
        <v>1336</v>
      </c>
      <c r="C449" t="s">
        <v>568</v>
      </c>
      <c r="D449" t="s">
        <v>190</v>
      </c>
      <c r="E449" s="203">
        <v>0</v>
      </c>
      <c r="F449" s="204">
        <f>SUMIF('JE - LTD '!A:A,'TB - Ltd'!A449,'JE - LTD '!D:D)</f>
        <v>1395111.9424105305</v>
      </c>
      <c r="G449" s="204">
        <f t="shared" si="28"/>
        <v>1395111.9424105305</v>
      </c>
      <c r="H449" s="204">
        <v>0</v>
      </c>
      <c r="I449" s="204">
        <f>SUMIF('JE - LTD '!A:A,'TB - Ltd'!A449,'JE - LTD '!C:C)</f>
        <v>384964.6640205658</v>
      </c>
      <c r="J449" s="204">
        <f t="shared" si="30"/>
        <v>384964.6640205658</v>
      </c>
      <c r="K449" s="147">
        <f t="shared" si="29"/>
        <v>3.6240000000000001</v>
      </c>
    </row>
    <row r="450" spans="1:11" hidden="1">
      <c r="A450" t="s">
        <v>1337</v>
      </c>
      <c r="B450" s="164" t="s">
        <v>1338</v>
      </c>
      <c r="C450" t="s">
        <v>1339</v>
      </c>
      <c r="D450" t="s">
        <v>190</v>
      </c>
      <c r="E450" s="203">
        <v>0</v>
      </c>
      <c r="F450" s="204">
        <f>SUMIF('JE - LTD '!A:A,'TB - Ltd'!A450,'JE - LTD '!D:D)</f>
        <v>262779.32867683552</v>
      </c>
      <c r="G450" s="204">
        <f t="shared" si="28"/>
        <v>262779.32867683552</v>
      </c>
      <c r="H450" s="204">
        <v>0</v>
      </c>
      <c r="I450" s="204">
        <f>SUMIF('JE - LTD '!A:A,'TB - Ltd'!A450,'JE - LTD '!C:C)</f>
        <v>72510.852283895001</v>
      </c>
      <c r="J450" s="204">
        <f t="shared" si="30"/>
        <v>72510.852283895001</v>
      </c>
      <c r="K450" s="147">
        <f t="shared" si="29"/>
        <v>3.6240000000000006</v>
      </c>
    </row>
    <row r="451" spans="1:11" hidden="1">
      <c r="A451" t="s">
        <v>1340</v>
      </c>
      <c r="B451" s="164" t="s">
        <v>1341</v>
      </c>
      <c r="C451" t="s">
        <v>1342</v>
      </c>
      <c r="D451" t="s">
        <v>190</v>
      </c>
      <c r="E451" s="203">
        <v>0</v>
      </c>
      <c r="F451" s="204">
        <f>SUMIF('JE - LTD '!A:A,'TB - Ltd'!A451,'JE - LTD '!D:D)</f>
        <v>14893.120925221205</v>
      </c>
      <c r="G451" s="204">
        <f t="shared" si="28"/>
        <v>14893.120925221205</v>
      </c>
      <c r="H451" s="204">
        <v>0</v>
      </c>
      <c r="I451" s="204">
        <f>SUMIF('JE - LTD '!A:A,'TB - Ltd'!A451,'JE - LTD '!C:C)</f>
        <v>4109.5808292552992</v>
      </c>
      <c r="J451" s="204">
        <f t="shared" si="30"/>
        <v>4109.5808292552992</v>
      </c>
      <c r="K451" s="147">
        <f t="shared" si="29"/>
        <v>3.6240000000000001</v>
      </c>
    </row>
    <row r="452" spans="1:11" hidden="1">
      <c r="A452" t="s">
        <v>1343</v>
      </c>
      <c r="B452" s="164" t="s">
        <v>1344</v>
      </c>
      <c r="C452" t="s">
        <v>1345</v>
      </c>
      <c r="D452" t="s">
        <v>190</v>
      </c>
      <c r="E452" s="203">
        <v>0</v>
      </c>
      <c r="F452" s="204">
        <f>SUMIF('JE - LTD '!A:A,'TB - Ltd'!A452,'JE - LTD '!D:D)</f>
        <v>24258.817092102803</v>
      </c>
      <c r="G452" s="204">
        <f t="shared" si="28"/>
        <v>24258.817092102803</v>
      </c>
      <c r="H452" s="204">
        <v>0</v>
      </c>
      <c r="I452" s="204">
        <f>SUMIF('JE - LTD '!A:A,'TB - Ltd'!A452,'JE - LTD '!C:C)</f>
        <v>6693.9340761873073</v>
      </c>
      <c r="J452" s="204">
        <f t="shared" si="30"/>
        <v>6693.9340761873073</v>
      </c>
      <c r="K452" s="147">
        <f t="shared" si="29"/>
        <v>3.6240000000000001</v>
      </c>
    </row>
    <row r="453" spans="1:11" hidden="1">
      <c r="A453" t="s">
        <v>1346</v>
      </c>
      <c r="B453" s="164" t="s">
        <v>1347</v>
      </c>
      <c r="C453" t="s">
        <v>1348</v>
      </c>
      <c r="D453" t="s">
        <v>190</v>
      </c>
      <c r="E453" s="203">
        <v>0</v>
      </c>
      <c r="F453" s="204">
        <f>SUMIF('JE - LTD '!A:A,'TB - Ltd'!A453,'JE - LTD '!D:D)</f>
        <v>33130.009734680003</v>
      </c>
      <c r="G453" s="204">
        <f t="shared" si="28"/>
        <v>33130.009734680003</v>
      </c>
      <c r="H453" s="204">
        <v>0</v>
      </c>
      <c r="I453" s="204">
        <f>SUMIF('JE - LTD '!A:A,'TB - Ltd'!A453,'JE - LTD '!C:C)</f>
        <v>9141.8349157505527</v>
      </c>
      <c r="J453" s="204">
        <f t="shared" si="30"/>
        <v>9141.8349157505527</v>
      </c>
      <c r="K453" s="147">
        <f t="shared" si="29"/>
        <v>3.6240000000000001</v>
      </c>
    </row>
    <row r="454" spans="1:11" hidden="1">
      <c r="A454" t="s">
        <v>1349</v>
      </c>
      <c r="B454" s="164" t="s">
        <v>1350</v>
      </c>
      <c r="C454" t="s">
        <v>569</v>
      </c>
      <c r="D454" t="s">
        <v>190</v>
      </c>
      <c r="E454" s="203">
        <v>0</v>
      </c>
      <c r="F454" s="204">
        <f>SUMIF('JE - LTD '!A:A,'TB - Ltd'!A454,'JE - LTD '!D:D)</f>
        <v>79024.607786891618</v>
      </c>
      <c r="G454" s="204">
        <f t="shared" si="28"/>
        <v>79024.607786891618</v>
      </c>
      <c r="H454" s="204">
        <v>0</v>
      </c>
      <c r="I454" s="204">
        <f>SUMIF('JE - LTD '!A:A,'TB - Ltd'!A454,'JE - LTD '!C:C)</f>
        <v>21805.90722596347</v>
      </c>
      <c r="J454" s="204">
        <f t="shared" si="30"/>
        <v>21805.90722596347</v>
      </c>
      <c r="K454" s="147">
        <f t="shared" si="29"/>
        <v>3.6240000000000001</v>
      </c>
    </row>
    <row r="455" spans="1:11" hidden="1">
      <c r="A455" t="s">
        <v>1351</v>
      </c>
      <c r="B455" s="164" t="s">
        <v>1352</v>
      </c>
      <c r="C455" t="s">
        <v>129</v>
      </c>
      <c r="D455" t="s">
        <v>188</v>
      </c>
      <c r="E455" s="203">
        <v>86898.83</v>
      </c>
      <c r="F455" s="204">
        <f>SUMIF('JE - LTD '!A:A,'TB - Ltd'!A455,'JE - LTD '!D:D)</f>
        <v>0</v>
      </c>
      <c r="G455" s="204">
        <f t="shared" si="28"/>
        <v>86898.83</v>
      </c>
      <c r="H455" s="204">
        <v>23958.87</v>
      </c>
      <c r="I455" s="204">
        <f>SUMIF('JE - LTD '!A:A,'TB - Ltd'!A455,'JE - LTD '!C:C)</f>
        <v>0</v>
      </c>
      <c r="J455" s="204">
        <f t="shared" si="30"/>
        <v>23958.87</v>
      </c>
      <c r="K455" s="147">
        <f t="shared" si="29"/>
        <v>3.627000355192044</v>
      </c>
    </row>
    <row r="456" spans="1:11">
      <c r="A456" t="s">
        <v>1353</v>
      </c>
      <c r="B456" s="164" t="s">
        <v>1354</v>
      </c>
      <c r="C456" t="s">
        <v>2</v>
      </c>
      <c r="D456" t="s">
        <v>188</v>
      </c>
      <c r="E456" s="203">
        <v>-29660.13</v>
      </c>
      <c r="F456" s="204">
        <f>SUMIF('JE - LTD '!A:A,'TB - Ltd'!A456,'JE - LTD '!D:D)</f>
        <v>0</v>
      </c>
      <c r="G456" s="204">
        <f t="shared" si="28"/>
        <v>-29660.13</v>
      </c>
      <c r="H456" s="204">
        <v>-7798.32</v>
      </c>
      <c r="I456" s="204">
        <f>SUMIF('JE - LTD '!A:A,'TB - Ltd'!A456,'JE - LTD '!C:C)</f>
        <v>0</v>
      </c>
      <c r="J456" s="204">
        <f t="shared" si="30"/>
        <v>-7798.32</v>
      </c>
      <c r="K456" s="147">
        <f t="shared" si="29"/>
        <v>3.8033999630689688</v>
      </c>
    </row>
    <row r="457" spans="1:11" hidden="1">
      <c r="A457" t="s">
        <v>1355</v>
      </c>
      <c r="B457" s="164" t="s">
        <v>1356</v>
      </c>
      <c r="C457" t="s">
        <v>526</v>
      </c>
      <c r="D457" t="s">
        <v>190</v>
      </c>
      <c r="E457" s="203">
        <v>9704.75</v>
      </c>
      <c r="F457" s="204">
        <f>SUMIF('JE - LTD '!A:A,'TB - Ltd'!A457,'JE - LTD '!D:D)</f>
        <v>0</v>
      </c>
      <c r="G457" s="204">
        <f t="shared" si="28"/>
        <v>9704.75</v>
      </c>
      <c r="H457" s="204">
        <v>2680.87</v>
      </c>
      <c r="I457" s="204">
        <f>SUMIF('JE - LTD '!A:A,'TB - Ltd'!A457,'JE - LTD '!C:C)</f>
        <v>0</v>
      </c>
      <c r="J457" s="204">
        <f t="shared" si="30"/>
        <v>2680.87</v>
      </c>
      <c r="K457" s="147">
        <f t="shared" si="29"/>
        <v>3.620000223807943</v>
      </c>
    </row>
    <row r="458" spans="1:11" hidden="1">
      <c r="A458" t="s">
        <v>1357</v>
      </c>
      <c r="B458" s="164" t="s">
        <v>1358</v>
      </c>
      <c r="C458" t="s">
        <v>171</v>
      </c>
      <c r="D458" t="s">
        <v>190</v>
      </c>
      <c r="E458" s="203">
        <v>49953.35</v>
      </c>
      <c r="F458" s="204">
        <f>SUMIF('JE - LTD '!A:A,'TB - Ltd'!A458,'JE - LTD '!D:D)</f>
        <v>0</v>
      </c>
      <c r="G458" s="204">
        <f t="shared" si="28"/>
        <v>49953.35</v>
      </c>
      <c r="H458" s="204">
        <v>13527.77</v>
      </c>
      <c r="I458" s="204">
        <f>SUMIF('JE - LTD '!A:A,'TB - Ltd'!A458,'JE - LTD '!C:C)</f>
        <v>0</v>
      </c>
      <c r="J458" s="204">
        <f t="shared" si="30"/>
        <v>13527.77</v>
      </c>
      <c r="K458" s="147">
        <f t="shared" si="29"/>
        <v>3.6926522257548728</v>
      </c>
    </row>
    <row r="459" spans="1:11" hidden="1">
      <c r="A459" t="s">
        <v>1359</v>
      </c>
      <c r="B459" s="164" t="s">
        <v>1360</v>
      </c>
      <c r="C459" t="s">
        <v>1361</v>
      </c>
      <c r="D459" t="s">
        <v>190</v>
      </c>
      <c r="E459" s="203">
        <v>0</v>
      </c>
      <c r="F459" s="204">
        <f>SUMIF('JE - LTD '!A:A,'TB - Ltd'!A459,'JE - LTD '!D:D)</f>
        <v>2332.1610000000001</v>
      </c>
      <c r="G459" s="204">
        <f t="shared" si="28"/>
        <v>2332.1610000000001</v>
      </c>
      <c r="H459" s="204">
        <v>643</v>
      </c>
      <c r="I459" s="204">
        <f>SUMIF('JE - LTD '!A:A,'TB - Ltd'!A459,'JE - LTD '!C:C)</f>
        <v>0</v>
      </c>
      <c r="J459" s="204">
        <f t="shared" si="30"/>
        <v>643</v>
      </c>
      <c r="K459" s="147">
        <f t="shared" si="29"/>
        <v>3.6270000000000002</v>
      </c>
    </row>
    <row r="460" spans="1:11" hidden="1">
      <c r="A460" t="s">
        <v>1362</v>
      </c>
      <c r="B460" s="164" t="s">
        <v>1363</v>
      </c>
      <c r="C460" t="s">
        <v>195</v>
      </c>
      <c r="D460" t="s">
        <v>190</v>
      </c>
      <c r="E460" s="203">
        <v>7402.42</v>
      </c>
      <c r="F460" s="204">
        <f>SUMIF('JE - LTD '!A:A,'TB - Ltd'!A460,'JE - LTD '!D:D)</f>
        <v>0</v>
      </c>
      <c r="G460" s="204">
        <f t="shared" si="28"/>
        <v>7402.42</v>
      </c>
      <c r="H460" s="204">
        <v>1949.03</v>
      </c>
      <c r="I460" s="204">
        <f>SUMIF('JE - LTD '!A:A,'TB - Ltd'!A460,'JE - LTD '!C:C)</f>
        <v>0</v>
      </c>
      <c r="J460" s="204">
        <f t="shared" si="30"/>
        <v>1949.03</v>
      </c>
      <c r="K460" s="147">
        <f t="shared" si="29"/>
        <v>3.7980020830874848</v>
      </c>
    </row>
    <row r="461" spans="1:11" hidden="1">
      <c r="A461" t="s">
        <v>1364</v>
      </c>
      <c r="B461" s="236" t="s">
        <v>1365</v>
      </c>
      <c r="C461" t="s">
        <v>128</v>
      </c>
      <c r="D461" t="s">
        <v>188</v>
      </c>
      <c r="E461" s="203">
        <v>-58512.01</v>
      </c>
      <c r="F461" s="204">
        <f>SUMIF('JE - LTD '!A:A,'TB - Ltd'!A461,'JE - LTD '!D:D)</f>
        <v>0</v>
      </c>
      <c r="G461" s="228">
        <f t="shared" si="28"/>
        <v>-58512.01</v>
      </c>
      <c r="H461" s="204">
        <v>-16132.34</v>
      </c>
      <c r="I461" s="204">
        <f>SUMIF('JE - LTD '!A:A,'TB - Ltd'!A461,'JE - LTD '!C:C)</f>
        <v>0</v>
      </c>
      <c r="J461" s="204">
        <f t="shared" si="30"/>
        <v>-16132.34</v>
      </c>
      <c r="K461" s="147">
        <f t="shared" si="29"/>
        <v>3.6270007946770275</v>
      </c>
    </row>
    <row r="462" spans="1:11" hidden="1">
      <c r="A462" t="s">
        <v>1366</v>
      </c>
      <c r="B462" s="238" t="s">
        <v>1367</v>
      </c>
      <c r="C462" t="s">
        <v>128</v>
      </c>
      <c r="D462" t="s">
        <v>188</v>
      </c>
      <c r="E462" s="203">
        <v>110724481.73999999</v>
      </c>
      <c r="F462" s="204">
        <f>SUMIF('JE - LTD '!A:A,'TB - Ltd'!A462,'JE - LTD '!D:D)</f>
        <v>0</v>
      </c>
      <c r="G462" s="228">
        <f t="shared" si="28"/>
        <v>110724481.73999999</v>
      </c>
      <c r="H462" s="204">
        <v>30527841.670000002</v>
      </c>
      <c r="I462" s="204">
        <f>SUMIF('JE - LTD '!A:A,'TB - Ltd'!A462,'JE - LTD '!C:C)</f>
        <v>0</v>
      </c>
      <c r="J462" s="204">
        <f t="shared" si="30"/>
        <v>30527841.670000002</v>
      </c>
      <c r="K462" s="147">
        <f t="shared" si="29"/>
        <v>3.6270000000953226</v>
      </c>
    </row>
    <row r="463" spans="1:11" hidden="1">
      <c r="A463" t="s">
        <v>1368</v>
      </c>
      <c r="B463" s="164" t="s">
        <v>1369</v>
      </c>
      <c r="C463" t="s">
        <v>978</v>
      </c>
      <c r="D463" t="s">
        <v>190</v>
      </c>
      <c r="E463" s="203">
        <v>4200</v>
      </c>
      <c r="F463" s="204">
        <f>SUMIF('JE - LTD '!A:A,'TB - Ltd'!A463,'JE - LTD '!D:D)</f>
        <v>0</v>
      </c>
      <c r="G463" s="204">
        <f t="shared" si="28"/>
        <v>4200</v>
      </c>
      <c r="H463" s="204">
        <v>1092.32</v>
      </c>
      <c r="I463" s="204">
        <f>SUMIF('JE - LTD '!A:A,'TB - Ltd'!A463,'JE - LTD '!C:C)</f>
        <v>0</v>
      </c>
      <c r="J463" s="204">
        <f t="shared" si="30"/>
        <v>1092.32</v>
      </c>
      <c r="K463" s="147">
        <f t="shared" si="29"/>
        <v>3.8450270982862169</v>
      </c>
    </row>
    <row r="464" spans="1:11" hidden="1">
      <c r="A464" t="s">
        <v>1370</v>
      </c>
      <c r="B464" s="164" t="s">
        <v>1371</v>
      </c>
      <c r="C464" t="s">
        <v>545</v>
      </c>
      <c r="D464" t="s">
        <v>190</v>
      </c>
      <c r="E464" s="203">
        <v>548814.76</v>
      </c>
      <c r="F464" s="204">
        <f>SUMIF('JE - LTD '!A:A,'TB - Ltd'!A464,'JE - LTD '!D:D)</f>
        <v>0</v>
      </c>
      <c r="G464" s="204">
        <f t="shared" si="28"/>
        <v>548814.76</v>
      </c>
      <c r="H464" s="204">
        <v>144617.41</v>
      </c>
      <c r="I464" s="204">
        <f>SUMIF('JE - LTD '!A:A,'TB - Ltd'!A464,'JE - LTD '!C:C)</f>
        <v>0</v>
      </c>
      <c r="J464" s="204">
        <f t="shared" si="30"/>
        <v>144617.41</v>
      </c>
      <c r="K464" s="147">
        <f t="shared" si="29"/>
        <v>3.7949425314697587</v>
      </c>
    </row>
    <row r="465" spans="1:11" hidden="1">
      <c r="A465" t="s">
        <v>1372</v>
      </c>
      <c r="B465" s="164" t="s">
        <v>1373</v>
      </c>
      <c r="C465" t="s">
        <v>545</v>
      </c>
      <c r="D465" t="s">
        <v>190</v>
      </c>
      <c r="E465" s="203">
        <v>673697.93</v>
      </c>
      <c r="F465" s="204">
        <f>SUMIF('JE - LTD '!A:A,'TB - Ltd'!A465,'JE - LTD '!D:D)</f>
        <v>0</v>
      </c>
      <c r="G465" s="204">
        <f t="shared" si="28"/>
        <v>673697.93</v>
      </c>
      <c r="H465" s="204">
        <v>179120.96</v>
      </c>
      <c r="I465" s="204">
        <f>SUMIF('JE - LTD '!A:A,'TB - Ltd'!A465,'JE - LTD '!C:C)</f>
        <v>0</v>
      </c>
      <c r="J465" s="204">
        <f t="shared" si="30"/>
        <v>179120.96</v>
      </c>
      <c r="K465" s="147">
        <f t="shared" si="29"/>
        <v>3.761133984543183</v>
      </c>
    </row>
    <row r="466" spans="1:11" hidden="1">
      <c r="A466" t="s">
        <v>1374</v>
      </c>
      <c r="B466" s="164" t="s">
        <v>1375</v>
      </c>
      <c r="C466" t="s">
        <v>545</v>
      </c>
      <c r="D466" t="s">
        <v>190</v>
      </c>
      <c r="E466" s="203">
        <v>468372.93</v>
      </c>
      <c r="F466" s="204">
        <f>SUMIF('JE - LTD '!A:A,'TB - Ltd'!A466,'JE - LTD '!D:D)</f>
        <v>0</v>
      </c>
      <c r="G466" s="204">
        <f t="shared" si="28"/>
        <v>468372.93</v>
      </c>
      <c r="H466" s="204">
        <v>123862.57</v>
      </c>
      <c r="I466" s="204">
        <f>SUMIF('JE - LTD '!A:A,'TB - Ltd'!A466,'JE - LTD '!C:C)</f>
        <v>0</v>
      </c>
      <c r="J466" s="204">
        <f t="shared" si="30"/>
        <v>123862.57</v>
      </c>
      <c r="K466" s="147">
        <f t="shared" si="29"/>
        <v>3.7813919895251646</v>
      </c>
    </row>
    <row r="467" spans="1:11" hidden="1">
      <c r="A467" t="s">
        <v>1376</v>
      </c>
      <c r="B467" s="164" t="s">
        <v>1377</v>
      </c>
      <c r="C467" t="s">
        <v>535</v>
      </c>
      <c r="D467" t="s">
        <v>190</v>
      </c>
      <c r="E467" s="203">
        <v>215360</v>
      </c>
      <c r="F467" s="204">
        <f>SUMIF('JE - LTD '!A:A,'TB - Ltd'!A467,'JE - LTD '!D:D)</f>
        <v>0</v>
      </c>
      <c r="G467" s="204">
        <f t="shared" si="28"/>
        <v>215360</v>
      </c>
      <c r="H467" s="204">
        <v>57245.97</v>
      </c>
      <c r="I467" s="204">
        <f>SUMIF('JE - LTD '!A:A,'TB - Ltd'!A467,'JE - LTD '!C:C)</f>
        <v>0</v>
      </c>
      <c r="J467" s="204">
        <f t="shared" si="30"/>
        <v>57245.97</v>
      </c>
      <c r="K467" s="147">
        <f t="shared" si="29"/>
        <v>3.7620115442187458</v>
      </c>
    </row>
    <row r="468" spans="1:11" hidden="1">
      <c r="A468" t="s">
        <v>1378</v>
      </c>
      <c r="B468" s="164" t="s">
        <v>903</v>
      </c>
      <c r="C468" t="s">
        <v>458</v>
      </c>
      <c r="D468" t="s">
        <v>190</v>
      </c>
      <c r="E468" s="203">
        <v>0</v>
      </c>
      <c r="F468" s="204">
        <f>SUMIF('JE - LTD '!A:A,'TB - Ltd'!A468,'JE - LTD '!D:D)</f>
        <v>0</v>
      </c>
      <c r="G468" s="204">
        <f t="shared" si="28"/>
        <v>0</v>
      </c>
      <c r="H468" s="204">
        <v>-33.03</v>
      </c>
      <c r="I468" s="204">
        <f>SUMIF('JE - LTD '!A:A,'TB - Ltd'!A468,'JE - LTD '!C:C)</f>
        <v>0</v>
      </c>
      <c r="J468" s="204">
        <f t="shared" si="30"/>
        <v>-33.03</v>
      </c>
      <c r="K468" s="147">
        <f t="shared" si="29"/>
        <v>0</v>
      </c>
    </row>
    <row r="469" spans="1:11" hidden="1">
      <c r="A469" t="s">
        <v>1379</v>
      </c>
      <c r="B469" s="164" t="s">
        <v>909</v>
      </c>
      <c r="C469" t="s">
        <v>1317</v>
      </c>
      <c r="D469" t="s">
        <v>190</v>
      </c>
      <c r="E469" s="203">
        <v>4200</v>
      </c>
      <c r="F469" s="204">
        <f>SUMIF('JE - LTD '!A:A,'TB - Ltd'!A469,'JE - LTD '!D:D)</f>
        <v>0</v>
      </c>
      <c r="G469" s="204">
        <f t="shared" si="28"/>
        <v>4200</v>
      </c>
      <c r="H469" s="204">
        <v>1139.8800000000001</v>
      </c>
      <c r="I469" s="204">
        <f>SUMIF('JE - LTD '!A:A,'TB - Ltd'!A469,'JE - LTD '!C:C)</f>
        <v>0</v>
      </c>
      <c r="J469" s="204">
        <f t="shared" si="30"/>
        <v>1139.8800000000001</v>
      </c>
      <c r="K469" s="147">
        <f t="shared" si="29"/>
        <v>3.6845983787767129</v>
      </c>
    </row>
    <row r="470" spans="1:11" hidden="1">
      <c r="A470" t="s">
        <v>1380</v>
      </c>
      <c r="B470" s="164" t="s">
        <v>1381</v>
      </c>
      <c r="C470" t="s">
        <v>171</v>
      </c>
      <c r="D470" t="s">
        <v>190</v>
      </c>
      <c r="E470" s="203">
        <v>20873.939999999999</v>
      </c>
      <c r="F470" s="204">
        <f>SUMIF('JE - LTD '!A:A,'TB - Ltd'!A470,'JE - LTD '!D:D)</f>
        <v>0</v>
      </c>
      <c r="G470" s="204">
        <f t="shared" si="28"/>
        <v>20873.939999999999</v>
      </c>
      <c r="H470" s="204">
        <v>5474.73</v>
      </c>
      <c r="I470" s="204">
        <f>SUMIF('JE - LTD '!A:A,'TB - Ltd'!A470,'JE - LTD '!C:C)</f>
        <v>0</v>
      </c>
      <c r="J470" s="204">
        <f t="shared" si="30"/>
        <v>5474.73</v>
      </c>
      <c r="K470" s="147">
        <f t="shared" si="29"/>
        <v>3.8127798083193145</v>
      </c>
    </row>
    <row r="471" spans="1:11" hidden="1">
      <c r="A471" t="s">
        <v>1382</v>
      </c>
      <c r="B471" s="164" t="s">
        <v>1383</v>
      </c>
      <c r="C471" t="s">
        <v>526</v>
      </c>
      <c r="D471" t="s">
        <v>190</v>
      </c>
      <c r="E471" s="203">
        <v>13285.8</v>
      </c>
      <c r="F471" s="204">
        <f>SUMIF('JE - LTD '!A:A,'TB - Ltd'!A471,'JE - LTD '!D:D)</f>
        <v>0</v>
      </c>
      <c r="G471" s="204">
        <f t="shared" si="28"/>
        <v>13285.8</v>
      </c>
      <c r="H471" s="204">
        <v>3500.87</v>
      </c>
      <c r="I471" s="204">
        <f>SUMIF('JE - LTD '!A:A,'TB - Ltd'!A471,'JE - LTD '!C:C)</f>
        <v>0</v>
      </c>
      <c r="J471" s="204">
        <f t="shared" si="30"/>
        <v>3500.87</v>
      </c>
      <c r="K471" s="147">
        <f t="shared" si="29"/>
        <v>3.7949995286885829</v>
      </c>
    </row>
    <row r="472" spans="1:11" ht="15" hidden="1" customHeight="1">
      <c r="A472" t="s">
        <v>1384</v>
      </c>
      <c r="B472" s="164" t="s">
        <v>1385</v>
      </c>
      <c r="C472" t="s">
        <v>195</v>
      </c>
      <c r="D472" t="s">
        <v>190</v>
      </c>
      <c r="E472" s="203">
        <v>10174.91</v>
      </c>
      <c r="F472" s="204">
        <f>SUMIF('JE - LTD '!A:A,'TB - Ltd'!A472,'JE - LTD '!D:D)</f>
        <v>0</v>
      </c>
      <c r="G472" s="204">
        <f t="shared" si="28"/>
        <v>10174.91</v>
      </c>
      <c r="H472" s="204">
        <v>2671.9</v>
      </c>
      <c r="I472" s="204">
        <f>SUMIF('JE - LTD '!A:A,'TB - Ltd'!A472,'JE - LTD '!C:C)</f>
        <v>0</v>
      </c>
      <c r="J472" s="204">
        <f t="shared" si="30"/>
        <v>2671.9</v>
      </c>
      <c r="K472" s="147">
        <f t="shared" si="29"/>
        <v>3.8081178187806426</v>
      </c>
    </row>
    <row r="473" spans="1:11" hidden="1">
      <c r="A473" t="s">
        <v>1386</v>
      </c>
      <c r="B473" s="164" t="s">
        <v>1387</v>
      </c>
      <c r="C473" t="s">
        <v>195</v>
      </c>
      <c r="D473" t="s">
        <v>190</v>
      </c>
      <c r="E473" s="203">
        <v>18146.88</v>
      </c>
      <c r="F473" s="204">
        <f>SUMIF('JE - LTD '!A:A,'TB - Ltd'!A473,'JE - LTD '!D:D)</f>
        <v>0</v>
      </c>
      <c r="G473" s="204">
        <f t="shared" si="28"/>
        <v>18146.88</v>
      </c>
      <c r="H473" s="204">
        <v>4752.1099999999997</v>
      </c>
      <c r="I473" s="204">
        <f>SUMIF('JE - LTD '!A:A,'TB - Ltd'!A473,'JE - LTD '!C:C)</f>
        <v>0</v>
      </c>
      <c r="J473" s="204">
        <f t="shared" si="30"/>
        <v>4752.1099999999997</v>
      </c>
      <c r="K473" s="147">
        <f t="shared" si="29"/>
        <v>3.8186994829665144</v>
      </c>
    </row>
    <row r="474" spans="1:11" hidden="1">
      <c r="A474" t="s">
        <v>1388</v>
      </c>
      <c r="B474" s="238" t="s">
        <v>1389</v>
      </c>
      <c r="C474" t="s">
        <v>128</v>
      </c>
      <c r="D474" t="s">
        <v>188</v>
      </c>
      <c r="E474" s="203">
        <v>44859871.899999999</v>
      </c>
      <c r="F474" s="204">
        <f>SUMIF('JE - LTD '!A:A,'TB - Ltd'!A474,'JE - LTD '!D:D)</f>
        <v>0</v>
      </c>
      <c r="G474" s="228">
        <f t="shared" si="28"/>
        <v>44859871.899999999</v>
      </c>
      <c r="H474" s="204">
        <v>12368313.18</v>
      </c>
      <c r="I474" s="204">
        <f>SUMIF('JE - LTD '!A:A,'TB - Ltd'!A474,'JE - LTD '!C:C)</f>
        <v>0</v>
      </c>
      <c r="J474" s="204">
        <f t="shared" si="30"/>
        <v>12368313.18</v>
      </c>
      <c r="K474" s="147">
        <f t="shared" si="29"/>
        <v>3.6269999996879121</v>
      </c>
    </row>
    <row r="475" spans="1:11" hidden="1">
      <c r="A475" t="s">
        <v>1390</v>
      </c>
      <c r="B475" s="164" t="s">
        <v>1391</v>
      </c>
      <c r="C475" t="s">
        <v>129</v>
      </c>
      <c r="D475" t="s">
        <v>188</v>
      </c>
      <c r="E475" s="203">
        <v>187525.61</v>
      </c>
      <c r="F475" s="204">
        <f>SUMIF('JE - LTD '!A:A,'TB - Ltd'!A475,'JE - LTD '!D:D)</f>
        <v>0</v>
      </c>
      <c r="G475" s="204">
        <f t="shared" si="28"/>
        <v>187525.61</v>
      </c>
      <c r="H475" s="204">
        <v>51702.68</v>
      </c>
      <c r="I475" s="204">
        <f>SUMIF('JE - LTD '!A:A,'TB - Ltd'!A475,'JE - LTD '!C:C)</f>
        <v>0</v>
      </c>
      <c r="J475" s="204">
        <f t="shared" si="30"/>
        <v>51702.68</v>
      </c>
      <c r="K475" s="147">
        <f t="shared" si="29"/>
        <v>3.6269997996235395</v>
      </c>
    </row>
    <row r="476" spans="1:11">
      <c r="A476" t="s">
        <v>1392</v>
      </c>
      <c r="B476" s="164" t="s">
        <v>1393</v>
      </c>
      <c r="C476" t="s">
        <v>2</v>
      </c>
      <c r="D476" t="s">
        <v>188</v>
      </c>
      <c r="E476" s="203">
        <v>-112545.73</v>
      </c>
      <c r="F476" s="204">
        <f>SUMIF('JE - LTD '!A:A,'TB - Ltd'!A476,'JE - LTD '!D:D)</f>
        <v>0</v>
      </c>
      <c r="G476" s="204">
        <f t="shared" si="28"/>
        <v>-112545.73</v>
      </c>
      <c r="H476" s="265">
        <v>-28435</v>
      </c>
      <c r="I476" s="204">
        <f>SUMIF('JE - LTD '!A:A,'TB - Ltd'!A476,'JE - LTD '!C:C)</f>
        <v>0</v>
      </c>
      <c r="J476" s="204">
        <f t="shared" si="30"/>
        <v>-28435</v>
      </c>
      <c r="K476" s="147">
        <f t="shared" si="29"/>
        <v>3.9579999999999997</v>
      </c>
    </row>
    <row r="477" spans="1:11">
      <c r="A477" t="s">
        <v>1394</v>
      </c>
      <c r="B477" s="164" t="s">
        <v>1395</v>
      </c>
      <c r="C477" t="s">
        <v>2</v>
      </c>
      <c r="D477" t="s">
        <v>188</v>
      </c>
      <c r="E477" s="203">
        <v>-69462.899999999994</v>
      </c>
      <c r="F477" s="204">
        <f>SUMIF('JE - LTD '!A:A,'TB - Ltd'!A477,'JE - LTD '!D:D)</f>
        <v>0</v>
      </c>
      <c r="G477" s="204">
        <f t="shared" si="28"/>
        <v>-69462.899999999994</v>
      </c>
      <c r="H477" s="265">
        <v>-17550</v>
      </c>
      <c r="I477" s="204">
        <f>SUMIF('JE - LTD '!A:A,'TB - Ltd'!A477,'JE - LTD '!C:C)</f>
        <v>0</v>
      </c>
      <c r="J477" s="204">
        <f t="shared" si="30"/>
        <v>-17550</v>
      </c>
      <c r="K477" s="147">
        <f t="shared" si="29"/>
        <v>3.9579999999999997</v>
      </c>
    </row>
    <row r="478" spans="1:11">
      <c r="A478" t="s">
        <v>1396</v>
      </c>
      <c r="B478" s="164" t="s">
        <v>1397</v>
      </c>
      <c r="C478" t="s">
        <v>2</v>
      </c>
      <c r="D478" t="s">
        <v>188</v>
      </c>
      <c r="E478" s="203">
        <v>-9321.6299999999992</v>
      </c>
      <c r="F478" s="204">
        <f>SUMIF('JE - LTD '!A:A,'TB - Ltd'!A478,'JE - LTD '!D:D)</f>
        <v>0</v>
      </c>
      <c r="G478" s="204">
        <f t="shared" si="28"/>
        <v>-9321.6299999999992</v>
      </c>
      <c r="H478" s="265">
        <v>-2437.66</v>
      </c>
      <c r="I478" s="204">
        <f>SUMIF('JE - LTD '!A:A,'TB - Ltd'!A478,'JE - LTD '!C:C)</f>
        <v>0</v>
      </c>
      <c r="J478" s="204">
        <f t="shared" si="30"/>
        <v>-2437.66</v>
      </c>
      <c r="K478" s="147">
        <f t="shared" si="29"/>
        <v>3.8240074497673997</v>
      </c>
    </row>
    <row r="479" spans="1:11" hidden="1">
      <c r="A479" t="s">
        <v>1398</v>
      </c>
      <c r="B479" s="164" t="s">
        <v>1399</v>
      </c>
      <c r="C479" t="s">
        <v>581</v>
      </c>
      <c r="D479" t="s">
        <v>190</v>
      </c>
      <c r="E479" s="203">
        <v>50197.5</v>
      </c>
      <c r="F479" s="204">
        <f>SUMIF('JE - LTD '!A:A,'TB - Ltd'!A479,'JE - LTD '!D:D)</f>
        <v>0</v>
      </c>
      <c r="G479" s="204">
        <f t="shared" si="28"/>
        <v>50197.5</v>
      </c>
      <c r="H479" s="204">
        <v>13000</v>
      </c>
      <c r="I479" s="204">
        <f>SUMIF('JE - LTD '!A:A,'TB - Ltd'!A479,'JE - LTD '!C:C)</f>
        <v>0</v>
      </c>
      <c r="J479" s="204">
        <f t="shared" si="30"/>
        <v>13000</v>
      </c>
      <c r="K479" s="147">
        <f t="shared" si="29"/>
        <v>3.8613461538461538</v>
      </c>
    </row>
    <row r="480" spans="1:11" hidden="1">
      <c r="A480" t="s">
        <v>1400</v>
      </c>
      <c r="B480" s="164" t="s">
        <v>1401</v>
      </c>
      <c r="C480" t="s">
        <v>1402</v>
      </c>
      <c r="D480" t="s">
        <v>190</v>
      </c>
      <c r="E480" s="203">
        <v>11804.26</v>
      </c>
      <c r="F480" s="204">
        <f>SUMIF('JE - LTD '!A:A,'TB - Ltd'!A480,'JE - LTD '!D:D)</f>
        <v>0</v>
      </c>
      <c r="G480" s="204">
        <f t="shared" si="28"/>
        <v>11804.26</v>
      </c>
      <c r="H480" s="204">
        <v>3085.27</v>
      </c>
      <c r="I480" s="204">
        <f>SUMIF('JE - LTD '!A:A,'TB - Ltd'!A480,'JE - LTD '!C:C)</f>
        <v>0</v>
      </c>
      <c r="J480" s="204">
        <f t="shared" si="30"/>
        <v>3085.27</v>
      </c>
      <c r="K480" s="147">
        <f t="shared" si="29"/>
        <v>3.8260055035701899</v>
      </c>
    </row>
    <row r="481" spans="1:11" hidden="1">
      <c r="A481" t="s">
        <v>1403</v>
      </c>
      <c r="B481" s="164" t="s">
        <v>1404</v>
      </c>
      <c r="C481" s="218" t="s">
        <v>132</v>
      </c>
      <c r="D481" t="s">
        <v>190</v>
      </c>
      <c r="E481" s="203">
        <v>44433</v>
      </c>
      <c r="F481" s="204">
        <f>SUMIF('JE - LTD '!A:A,'TB - Ltd'!A481,'JE - LTD '!D:D)</f>
        <v>0</v>
      </c>
      <c r="G481" s="204">
        <f t="shared" si="28"/>
        <v>44433</v>
      </c>
      <c r="H481" s="204">
        <v>11520.3</v>
      </c>
      <c r="I481" s="204">
        <f>SUMIF('JE - LTD '!A:A,'TB - Ltd'!A481,'JE - LTD '!C:C)</f>
        <v>0</v>
      </c>
      <c r="J481" s="204">
        <f t="shared" si="30"/>
        <v>11520.3</v>
      </c>
      <c r="K481" s="147">
        <f t="shared" si="29"/>
        <v>3.8569308090935133</v>
      </c>
    </row>
    <row r="482" spans="1:11" hidden="1">
      <c r="A482" t="s">
        <v>225</v>
      </c>
      <c r="B482" s="164" t="s">
        <v>1405</v>
      </c>
      <c r="C482" t="s">
        <v>1406</v>
      </c>
      <c r="D482" t="s">
        <v>190</v>
      </c>
      <c r="E482" s="203">
        <v>-3181.38</v>
      </c>
      <c r="F482" s="204">
        <f>SUMIF('JE - LTD '!A:A,'TB - Ltd'!A482,'JE - LTD '!D:D)</f>
        <v>0</v>
      </c>
      <c r="G482" s="204">
        <f t="shared" si="28"/>
        <v>-3181.38</v>
      </c>
      <c r="H482" s="204">
        <v>-791.98</v>
      </c>
      <c r="I482" s="204">
        <f>SUMIF('JE - LTD '!A:A,'TB - Ltd'!A482,'JE - LTD '!C:C)</f>
        <v>0</v>
      </c>
      <c r="J482" s="204">
        <f t="shared" si="30"/>
        <v>-791.98</v>
      </c>
      <c r="K482" s="147">
        <f t="shared" si="29"/>
        <v>4.0169953786711785</v>
      </c>
    </row>
    <row r="483" spans="1:11" hidden="1">
      <c r="A483" t="s">
        <v>1407</v>
      </c>
      <c r="B483" s="164" t="s">
        <v>1408</v>
      </c>
      <c r="C483" t="s">
        <v>437</v>
      </c>
      <c r="D483" t="s">
        <v>190</v>
      </c>
      <c r="E483" s="203">
        <v>52885.7</v>
      </c>
      <c r="F483" s="204">
        <f>SUMIF('JE - LTD '!A:A,'TB - Ltd'!A483,'JE - LTD '!D:D)</f>
        <v>0</v>
      </c>
      <c r="G483" s="204">
        <f t="shared" si="28"/>
        <v>52885.7</v>
      </c>
      <c r="H483" s="204">
        <v>13593.310000000001</v>
      </c>
      <c r="I483" s="204">
        <f>SUMIF('JE - LTD '!A:A,'TB - Ltd'!A483,'JE - LTD '!C:C)</f>
        <v>0</v>
      </c>
      <c r="J483" s="204">
        <f t="shared" si="30"/>
        <v>13593.310000000001</v>
      </c>
      <c r="K483" s="147">
        <f t="shared" si="29"/>
        <v>3.8905682280474729</v>
      </c>
    </row>
    <row r="484" spans="1:11" hidden="1">
      <c r="A484" t="s">
        <v>1409</v>
      </c>
      <c r="B484" s="164" t="s">
        <v>1410</v>
      </c>
      <c r="C484" t="s">
        <v>583</v>
      </c>
      <c r="D484" t="s">
        <v>190</v>
      </c>
      <c r="E484" s="203">
        <v>397478.67</v>
      </c>
      <c r="F484" s="204">
        <f>SUMIF('JE - LTD '!A:A,'TB - Ltd'!A484,'JE - LTD '!D:D)</f>
        <v>-59261.01</v>
      </c>
      <c r="G484" s="204">
        <f t="shared" si="28"/>
        <v>338217.66</v>
      </c>
      <c r="H484" s="204">
        <v>88922.52</v>
      </c>
      <c r="I484" s="204">
        <f>SUMIF('JE - LTD '!A:A,'TB - Ltd'!A484,'JE - LTD '!C:C)</f>
        <v>0</v>
      </c>
      <c r="J484" s="204">
        <f t="shared" si="30"/>
        <v>88922.52</v>
      </c>
      <c r="K484" s="147">
        <f t="shared" si="29"/>
        <v>3.8035096171363558</v>
      </c>
    </row>
    <row r="485" spans="1:11" hidden="1">
      <c r="A485" t="s">
        <v>1411</v>
      </c>
      <c r="B485" s="164" t="s">
        <v>1150</v>
      </c>
      <c r="C485" t="s">
        <v>535</v>
      </c>
      <c r="D485" t="s">
        <v>190</v>
      </c>
      <c r="E485" s="203">
        <v>2203617.54</v>
      </c>
      <c r="F485" s="204">
        <f>SUMIF('JE - LTD '!A:A,'TB - Ltd'!A485,'JE - LTD '!D:D)</f>
        <v>0</v>
      </c>
      <c r="G485" s="204">
        <f t="shared" si="28"/>
        <v>2203617.54</v>
      </c>
      <c r="H485" s="204">
        <v>581819.52</v>
      </c>
      <c r="I485" s="204">
        <f>SUMIF('JE - LTD '!A:A,'TB - Ltd'!A485,'JE - LTD '!C:C)</f>
        <v>0</v>
      </c>
      <c r="J485" s="204">
        <f t="shared" si="30"/>
        <v>581819.52</v>
      </c>
      <c r="K485" s="147">
        <f t="shared" si="29"/>
        <v>3.7874589357194477</v>
      </c>
    </row>
    <row r="486" spans="1:11" hidden="1">
      <c r="A486" t="s">
        <v>1412</v>
      </c>
      <c r="B486" s="164" t="s">
        <v>945</v>
      </c>
      <c r="C486" t="s">
        <v>191</v>
      </c>
      <c r="D486" t="s">
        <v>190</v>
      </c>
      <c r="E486" s="203">
        <v>-93003</v>
      </c>
      <c r="F486" s="204">
        <f>SUMIF('JE - LTD '!A:A,'TB - Ltd'!A486,'JE - LTD '!D:D)</f>
        <v>0</v>
      </c>
      <c r="G486" s="204">
        <f t="shared" si="28"/>
        <v>-93003</v>
      </c>
      <c r="H486" s="204">
        <v>-26083.01</v>
      </c>
      <c r="I486" s="204">
        <f>SUMIF('JE - LTD '!A:A,'TB - Ltd'!A486,'JE - LTD '!C:C)</f>
        <v>0</v>
      </c>
      <c r="J486" s="204">
        <f t="shared" si="30"/>
        <v>-26083.01</v>
      </c>
      <c r="K486" s="147">
        <f t="shared" si="29"/>
        <v>3.5656544240867909</v>
      </c>
    </row>
    <row r="487" spans="1:11" hidden="1">
      <c r="A487" t="s">
        <v>1413</v>
      </c>
      <c r="B487" s="164" t="s">
        <v>1414</v>
      </c>
      <c r="C487" t="s">
        <v>171</v>
      </c>
      <c r="D487" t="s">
        <v>190</v>
      </c>
      <c r="E487" s="203">
        <v>15570.34</v>
      </c>
      <c r="F487" s="204">
        <f>SUMIF('JE - LTD '!A:A,'TB - Ltd'!A487,'JE - LTD '!D:D)</f>
        <v>0</v>
      </c>
      <c r="G487" s="204">
        <f t="shared" si="28"/>
        <v>15570.34</v>
      </c>
      <c r="H487" s="204">
        <v>4050.97</v>
      </c>
      <c r="I487" s="204">
        <f>SUMIF('JE - LTD '!A:A,'TB - Ltd'!A487,'JE - LTD '!C:C)</f>
        <v>0</v>
      </c>
      <c r="J487" s="204">
        <f t="shared" si="30"/>
        <v>4050.97</v>
      </c>
      <c r="K487" s="147">
        <f t="shared" si="29"/>
        <v>3.8436078272611254</v>
      </c>
    </row>
    <row r="488" spans="1:11" hidden="1">
      <c r="A488" t="s">
        <v>1415</v>
      </c>
      <c r="B488" s="164" t="s">
        <v>1360</v>
      </c>
      <c r="C488" t="s">
        <v>1416</v>
      </c>
      <c r="D488" t="s">
        <v>190</v>
      </c>
      <c r="E488" s="203">
        <v>0</v>
      </c>
      <c r="F488" s="204">
        <f>SUMIF('JE - LTD '!A:A,'TB - Ltd'!A488,'JE - LTD '!D:D)</f>
        <v>8715.6809999999987</v>
      </c>
      <c r="G488" s="204">
        <f t="shared" si="28"/>
        <v>8715.6809999999987</v>
      </c>
      <c r="H488" s="204">
        <v>2403</v>
      </c>
      <c r="I488" s="204">
        <f>SUMIF('JE - LTD '!A:A,'TB - Ltd'!A488,'JE - LTD '!C:C)</f>
        <v>0</v>
      </c>
      <c r="J488" s="204">
        <f t="shared" si="30"/>
        <v>2403</v>
      </c>
      <c r="K488" s="147">
        <f t="shared" si="29"/>
        <v>3.6269999999999993</v>
      </c>
    </row>
    <row r="489" spans="1:11" hidden="1">
      <c r="A489" t="s">
        <v>1417</v>
      </c>
      <c r="B489" s="164" t="s">
        <v>1418</v>
      </c>
      <c r="C489" t="s">
        <v>1419</v>
      </c>
      <c r="D489" t="s">
        <v>188</v>
      </c>
      <c r="E489" s="203">
        <v>-1302082.1200000001</v>
      </c>
      <c r="F489" s="204">
        <f>SUMIF('JE - LTD '!A:A,'TB - Ltd'!A489,'JE - LTD '!D:D)</f>
        <v>1302082.1200000001</v>
      </c>
      <c r="G489" s="204">
        <f t="shared" si="28"/>
        <v>0</v>
      </c>
      <c r="H489" s="204">
        <v>-358997</v>
      </c>
      <c r="I489" s="204">
        <f>SUMIF('JE - LTD '!A:A,'TB - Ltd'!A489,'JE - LTD '!C:C)</f>
        <v>358997</v>
      </c>
      <c r="J489" s="204">
        <f t="shared" si="30"/>
        <v>0</v>
      </c>
      <c r="K489" s="147" t="e">
        <f t="shared" si="29"/>
        <v>#DIV/0!</v>
      </c>
    </row>
    <row r="490" spans="1:11" hidden="1">
      <c r="A490" t="s">
        <v>1420</v>
      </c>
      <c r="B490" s="164" t="s">
        <v>1421</v>
      </c>
      <c r="C490" t="s">
        <v>1422</v>
      </c>
      <c r="D490" t="s">
        <v>188</v>
      </c>
      <c r="E490" s="203">
        <v>0</v>
      </c>
      <c r="F490" s="204">
        <f>SUMIF('JE - LTD '!A:A,'TB - Ltd'!A490,'JE - LTD '!D:D)</f>
        <v>0</v>
      </c>
      <c r="G490" s="204">
        <f t="shared" si="28"/>
        <v>0</v>
      </c>
      <c r="H490" s="204">
        <v>1</v>
      </c>
      <c r="I490" s="204">
        <f>SUMIF('JE - LTD '!A:A,'TB - Ltd'!A490,'JE - LTD '!C:C)</f>
        <v>-1</v>
      </c>
      <c r="J490" s="204">
        <f t="shared" si="30"/>
        <v>0</v>
      </c>
      <c r="K490" s="147" t="e">
        <f t="shared" si="29"/>
        <v>#DIV/0!</v>
      </c>
    </row>
    <row r="491" spans="1:11" hidden="1">
      <c r="A491" t="s">
        <v>1423</v>
      </c>
      <c r="B491" s="164" t="s">
        <v>1424</v>
      </c>
      <c r="C491" t="s">
        <v>1422</v>
      </c>
      <c r="D491" t="s">
        <v>188</v>
      </c>
      <c r="E491" s="203">
        <v>-7069213</v>
      </c>
      <c r="F491" s="204">
        <f>SUMIF('JE - LTD '!A:A,'TB - Ltd'!A491,'JE - LTD '!D:D)</f>
        <v>7069213</v>
      </c>
      <c r="G491" s="204">
        <f t="shared" si="28"/>
        <v>0</v>
      </c>
      <c r="H491" s="204">
        <v>-2004123</v>
      </c>
      <c r="I491" s="204">
        <f>SUMIF('JE - LTD '!A:A,'TB - Ltd'!A491,'JE - LTD '!C:C)</f>
        <v>2004123</v>
      </c>
      <c r="J491" s="204">
        <f t="shared" si="30"/>
        <v>0</v>
      </c>
      <c r="K491" s="147" t="e">
        <f t="shared" si="29"/>
        <v>#DIV/0!</v>
      </c>
    </row>
    <row r="492" spans="1:11" hidden="1">
      <c r="A492" t="s">
        <v>1425</v>
      </c>
      <c r="B492" s="164" t="s">
        <v>1426</v>
      </c>
      <c r="C492" t="s">
        <v>1427</v>
      </c>
      <c r="D492" t="s">
        <v>188</v>
      </c>
      <c r="E492" s="203">
        <v>8707035</v>
      </c>
      <c r="F492" s="204">
        <f>SUMIF('JE - LTD '!A:A,'TB - Ltd'!A492,'JE - LTD '!D:D)</f>
        <v>-8707035</v>
      </c>
      <c r="G492" s="204">
        <f t="shared" ref="G492:G543" si="31">E492+F492</f>
        <v>0</v>
      </c>
      <c r="H492" s="204">
        <v>2687944</v>
      </c>
      <c r="I492" s="204">
        <f>SUMIF('JE - LTD '!A:A,'TB - Ltd'!A492,'JE - LTD '!C:C)</f>
        <v>-2687944</v>
      </c>
      <c r="J492" s="204">
        <f t="shared" si="30"/>
        <v>0</v>
      </c>
      <c r="K492" s="147" t="e">
        <f t="shared" si="29"/>
        <v>#DIV/0!</v>
      </c>
    </row>
    <row r="493" spans="1:11">
      <c r="A493" t="s">
        <v>1428</v>
      </c>
      <c r="B493" s="164" t="s">
        <v>1429</v>
      </c>
      <c r="C493" t="s">
        <v>2</v>
      </c>
      <c r="D493" t="s">
        <v>188</v>
      </c>
      <c r="E493" s="203">
        <v>-2342481</v>
      </c>
      <c r="F493" s="204">
        <f>SUMIF('JE - LTD '!A:A,'TB - Ltd'!A493,'JE - LTD '!D:D)</f>
        <v>-1923087.1174516394</v>
      </c>
      <c r="G493" s="204">
        <f t="shared" si="31"/>
        <v>-4265568.1174516398</v>
      </c>
      <c r="H493" s="204">
        <v>-909671.06189546431</v>
      </c>
      <c r="I493" s="204">
        <f>SUMIF('JE - LTD '!A:A,'TB - Ltd'!A493,'JE - LTD '!C:C)</f>
        <v>-530657.61765773711</v>
      </c>
      <c r="J493" s="204">
        <f t="shared" si="30"/>
        <v>-1440328.6795532014</v>
      </c>
      <c r="K493" s="147">
        <f t="shared" si="29"/>
        <v>2.9615241146033728</v>
      </c>
    </row>
    <row r="494" spans="1:11">
      <c r="A494" t="s">
        <v>1430</v>
      </c>
      <c r="B494" s="164" t="s">
        <v>1431</v>
      </c>
      <c r="C494" t="s">
        <v>2</v>
      </c>
      <c r="D494" t="s">
        <v>188</v>
      </c>
      <c r="E494" s="203">
        <v>-12456289</v>
      </c>
      <c r="F494" s="204">
        <f>SUMIF('JE - LTD '!A:A,'TB - Ltd'!A494,'JE - LTD '!D:D)</f>
        <v>0</v>
      </c>
      <c r="G494" s="204">
        <f t="shared" si="31"/>
        <v>-12456289</v>
      </c>
      <c r="H494" s="204">
        <v>-3891611</v>
      </c>
      <c r="I494" s="204">
        <f>SUMIF('JE - LTD '!A:A,'TB - Ltd'!A494,'JE - LTD '!C:C)</f>
        <v>0</v>
      </c>
      <c r="J494" s="204">
        <f t="shared" si="30"/>
        <v>-3891611</v>
      </c>
      <c r="K494" s="147">
        <f t="shared" si="29"/>
        <v>3.2008052706192887</v>
      </c>
    </row>
    <row r="495" spans="1:11">
      <c r="A495" t="s">
        <v>1432</v>
      </c>
      <c r="B495" s="164" t="s">
        <v>1433</v>
      </c>
      <c r="C495" t="s">
        <v>2</v>
      </c>
      <c r="D495" t="s">
        <v>188</v>
      </c>
      <c r="E495" s="203">
        <v>-128776.3</v>
      </c>
      <c r="F495" s="204">
        <f>SUMIF('JE - LTD '!A:A,'TB - Ltd'!A495,'JE - LTD '!D:D)</f>
        <v>0</v>
      </c>
      <c r="G495" s="204">
        <f t="shared" si="31"/>
        <v>-128776.3</v>
      </c>
      <c r="H495" s="204">
        <v>-34543</v>
      </c>
      <c r="I495" s="204">
        <f>SUMIF('JE - LTD '!A:A,'TB - Ltd'!A495,'JE - LTD '!C:C)</f>
        <v>0</v>
      </c>
      <c r="J495" s="204">
        <f t="shared" si="30"/>
        <v>-34543</v>
      </c>
      <c r="K495" s="147">
        <f t="shared" si="29"/>
        <v>3.7279998842022986</v>
      </c>
    </row>
    <row r="496" spans="1:11">
      <c r="A496" t="s">
        <v>1434</v>
      </c>
      <c r="B496" s="164" t="s">
        <v>1435</v>
      </c>
      <c r="C496" t="s">
        <v>2</v>
      </c>
      <c r="D496" t="s">
        <v>188</v>
      </c>
      <c r="E496" s="203">
        <v>-3059.19</v>
      </c>
      <c r="F496" s="204">
        <f>SUMIF('JE - LTD '!A:A,'TB - Ltd'!A496,'JE - LTD '!D:D)</f>
        <v>0</v>
      </c>
      <c r="G496" s="204">
        <f t="shared" si="31"/>
        <v>-3059.19</v>
      </c>
      <c r="H496" s="204">
        <v>-767.1</v>
      </c>
      <c r="I496" s="204">
        <f>SUMIF('JE - LTD '!A:A,'TB - Ltd'!A496,'JE - LTD '!C:C)</f>
        <v>0</v>
      </c>
      <c r="J496" s="204">
        <f t="shared" si="30"/>
        <v>-767.1</v>
      </c>
      <c r="K496" s="147">
        <f t="shared" si="29"/>
        <v>3.9879937426671881</v>
      </c>
    </row>
    <row r="497" spans="1:11">
      <c r="A497" t="s">
        <v>1436</v>
      </c>
      <c r="B497" s="164" t="s">
        <v>1437</v>
      </c>
      <c r="C497" t="s">
        <v>2</v>
      </c>
      <c r="D497" t="s">
        <v>188</v>
      </c>
      <c r="E497" s="203">
        <v>-6480.5</v>
      </c>
      <c r="F497" s="204">
        <f>SUMIF('JE - LTD '!A:A,'TB - Ltd'!A497,'JE - LTD '!D:D)</f>
        <v>0</v>
      </c>
      <c r="G497" s="204">
        <f t="shared" si="31"/>
        <v>-6480.5</v>
      </c>
      <c r="H497" s="204">
        <v>-1625</v>
      </c>
      <c r="I497" s="204">
        <f>SUMIF('JE - LTD '!A:A,'TB - Ltd'!A497,'JE - LTD '!C:C)</f>
        <v>0</v>
      </c>
      <c r="J497" s="204">
        <f t="shared" si="30"/>
        <v>-1625</v>
      </c>
      <c r="K497" s="147">
        <f t="shared" si="29"/>
        <v>3.988</v>
      </c>
    </row>
    <row r="498" spans="1:11" hidden="1">
      <c r="A498" t="s">
        <v>1438</v>
      </c>
      <c r="B498" s="164" t="s">
        <v>1439</v>
      </c>
      <c r="C498" t="s">
        <v>152</v>
      </c>
      <c r="D498" t="s">
        <v>190</v>
      </c>
      <c r="E498" s="203">
        <v>0</v>
      </c>
      <c r="F498" s="204">
        <f>SUMIF('JE - LTD '!A:A,'TB - Ltd'!A498,'JE - LTD '!D:D)</f>
        <v>0</v>
      </c>
      <c r="G498" s="204">
        <f t="shared" si="31"/>
        <v>0</v>
      </c>
      <c r="H498" s="204">
        <v>5.7</v>
      </c>
      <c r="I498" s="204">
        <f>SUMIF('JE - LTD '!A:A,'TB - Ltd'!A498,'JE - LTD '!C:C)</f>
        <v>0</v>
      </c>
      <c r="J498" s="204">
        <f t="shared" si="30"/>
        <v>5.7</v>
      </c>
      <c r="K498" s="147">
        <f t="shared" si="29"/>
        <v>0</v>
      </c>
    </row>
    <row r="499" spans="1:11" hidden="1">
      <c r="A499" t="s">
        <v>1440</v>
      </c>
      <c r="B499" s="164" t="s">
        <v>1441</v>
      </c>
      <c r="C499" t="s">
        <v>1442</v>
      </c>
      <c r="D499" t="s">
        <v>190</v>
      </c>
      <c r="E499" s="203">
        <v>24572.16</v>
      </c>
      <c r="F499" s="204">
        <f>SUMIF('JE - LTD '!A:A,'TB - Ltd'!A499,'JE - LTD '!D:D)</f>
        <v>0</v>
      </c>
      <c r="G499" s="204">
        <f t="shared" si="31"/>
        <v>24572.16</v>
      </c>
      <c r="H499" s="204">
        <v>6385.7</v>
      </c>
      <c r="I499" s="204">
        <f>SUMIF('JE - LTD '!A:A,'TB - Ltd'!A499,'JE - LTD '!C:C)</f>
        <v>0</v>
      </c>
      <c r="J499" s="204">
        <f t="shared" si="30"/>
        <v>6385.7</v>
      </c>
      <c r="K499" s="147">
        <f t="shared" si="29"/>
        <v>3.8479978702413207</v>
      </c>
    </row>
    <row r="500" spans="1:11" hidden="1">
      <c r="A500" t="s">
        <v>1443</v>
      </c>
      <c r="B500" s="164" t="s">
        <v>1444</v>
      </c>
      <c r="C500" s="218" t="s">
        <v>132</v>
      </c>
      <c r="D500" t="s">
        <v>190</v>
      </c>
      <c r="E500" s="203">
        <v>1388.64</v>
      </c>
      <c r="F500" s="204">
        <f>SUMIF('JE - LTD '!A:A,'TB - Ltd'!A500,'JE - LTD '!D:D)</f>
        <v>0</v>
      </c>
      <c r="G500" s="204">
        <f t="shared" si="31"/>
        <v>1388.64</v>
      </c>
      <c r="H500" s="204">
        <v>369.99</v>
      </c>
      <c r="I500" s="204">
        <f>SUMIF('JE - LTD '!A:A,'TB - Ltd'!A500,'JE - LTD '!C:C)</f>
        <v>0</v>
      </c>
      <c r="J500" s="204">
        <f t="shared" si="30"/>
        <v>369.99</v>
      </c>
      <c r="K500" s="147">
        <f t="shared" si="29"/>
        <v>3.7531825184464447</v>
      </c>
    </row>
    <row r="501" spans="1:11" hidden="1">
      <c r="A501" t="s">
        <v>1445</v>
      </c>
      <c r="B501" s="164" t="s">
        <v>156</v>
      </c>
      <c r="C501" t="s">
        <v>202</v>
      </c>
      <c r="D501" t="s">
        <v>190</v>
      </c>
      <c r="E501" s="203">
        <v>1045</v>
      </c>
      <c r="F501" s="204">
        <f>SUMIF('JE - LTD '!A:A,'TB - Ltd'!A501,'JE - LTD '!D:D)</f>
        <v>0</v>
      </c>
      <c r="G501" s="204">
        <f t="shared" si="31"/>
        <v>1045</v>
      </c>
      <c r="H501" s="204">
        <v>281.36</v>
      </c>
      <c r="I501" s="204">
        <f>SUMIF('JE - LTD '!A:A,'TB - Ltd'!A501,'JE - LTD '!C:C)</f>
        <v>0</v>
      </c>
      <c r="J501" s="204">
        <f t="shared" si="30"/>
        <v>281.36</v>
      </c>
      <c r="K501" s="147">
        <f t="shared" si="29"/>
        <v>3.7141029286323568</v>
      </c>
    </row>
    <row r="502" spans="1:11" hidden="1">
      <c r="A502" t="s">
        <v>1446</v>
      </c>
      <c r="B502" s="164" t="s">
        <v>156</v>
      </c>
      <c r="C502" t="s">
        <v>465</v>
      </c>
      <c r="D502" t="s">
        <v>190</v>
      </c>
      <c r="E502" s="203">
        <v>3254.97</v>
      </c>
      <c r="F502" s="204">
        <f>SUMIF('JE - LTD '!A:A,'TB - Ltd'!A502,'JE - LTD '!D:D)</f>
        <v>0</v>
      </c>
      <c r="G502" s="204">
        <f t="shared" si="31"/>
        <v>3254.97</v>
      </c>
      <c r="H502" s="204">
        <v>876.4</v>
      </c>
      <c r="I502" s="204">
        <f>SUMIF('JE - LTD '!A:A,'TB - Ltd'!A502,'JE - LTD '!C:C)</f>
        <v>0</v>
      </c>
      <c r="J502" s="204">
        <f t="shared" si="30"/>
        <v>876.4</v>
      </c>
      <c r="K502" s="147">
        <f t="shared" si="29"/>
        <v>3.7140232770424464</v>
      </c>
    </row>
    <row r="503" spans="1:11" hidden="1">
      <c r="A503" t="s">
        <v>1447</v>
      </c>
      <c r="B503" s="164" t="s">
        <v>156</v>
      </c>
      <c r="C503" t="s">
        <v>174</v>
      </c>
      <c r="D503" t="s">
        <v>190</v>
      </c>
      <c r="E503" s="203">
        <v>1045</v>
      </c>
      <c r="F503" s="204">
        <f>SUMIF('JE - LTD '!A:A,'TB - Ltd'!A503,'JE - LTD '!D:D)</f>
        <v>0</v>
      </c>
      <c r="G503" s="204">
        <f t="shared" si="31"/>
        <v>1045</v>
      </c>
      <c r="H503" s="204">
        <v>281.36</v>
      </c>
      <c r="I503" s="204">
        <f>SUMIF('JE - LTD '!A:A,'TB - Ltd'!A503,'JE - LTD '!C:C)</f>
        <v>0</v>
      </c>
      <c r="J503" s="204">
        <f t="shared" si="30"/>
        <v>281.36</v>
      </c>
      <c r="K503" s="147">
        <f t="shared" si="29"/>
        <v>3.7141029286323568</v>
      </c>
    </row>
    <row r="504" spans="1:11" hidden="1">
      <c r="A504" t="s">
        <v>1448</v>
      </c>
      <c r="B504" s="164" t="s">
        <v>945</v>
      </c>
      <c r="C504" t="s">
        <v>1317</v>
      </c>
      <c r="D504" t="s">
        <v>190</v>
      </c>
      <c r="E504" s="203">
        <v>-40922</v>
      </c>
      <c r="F504" s="204">
        <f>SUMIF('JE - LTD '!A:A,'TB - Ltd'!A504,'JE - LTD '!D:D)</f>
        <v>0</v>
      </c>
      <c r="G504" s="204">
        <f t="shared" si="31"/>
        <v>-40922</v>
      </c>
      <c r="H504" s="204">
        <v>-11442.23</v>
      </c>
      <c r="I504" s="204">
        <f>SUMIF('JE - LTD '!A:A,'TB - Ltd'!A504,'JE - LTD '!C:C)</f>
        <v>0</v>
      </c>
      <c r="J504" s="204">
        <f t="shared" si="30"/>
        <v>-11442.23</v>
      </c>
      <c r="K504" s="147">
        <f t="shared" si="29"/>
        <v>3.5764007540488176</v>
      </c>
    </row>
    <row r="505" spans="1:11" hidden="1">
      <c r="A505" t="s">
        <v>1449</v>
      </c>
      <c r="B505" s="164" t="s">
        <v>945</v>
      </c>
      <c r="C505" t="s">
        <v>447</v>
      </c>
      <c r="D505" t="s">
        <v>190</v>
      </c>
      <c r="E505" s="203">
        <v>-95789</v>
      </c>
      <c r="F505" s="204">
        <f>SUMIF('JE - LTD '!A:A,'TB - Ltd'!A505,'JE - LTD '!D:D)</f>
        <v>0</v>
      </c>
      <c r="G505" s="204">
        <f t="shared" si="31"/>
        <v>-95789</v>
      </c>
      <c r="H505" s="204">
        <v>-26776.959999999999</v>
      </c>
      <c r="I505" s="204">
        <f>SUMIF('JE - LTD '!A:A,'TB - Ltd'!A505,'JE - LTD '!C:C)</f>
        <v>0</v>
      </c>
      <c r="J505" s="204">
        <f t="shared" si="30"/>
        <v>-26776.959999999999</v>
      </c>
      <c r="K505" s="147">
        <f t="shared" ref="K505:K537" si="32">G505/J505</f>
        <v>3.5772918210282274</v>
      </c>
    </row>
    <row r="506" spans="1:11" hidden="1">
      <c r="A506" t="s">
        <v>1450</v>
      </c>
      <c r="B506" s="164" t="s">
        <v>1451</v>
      </c>
      <c r="C506" t="s">
        <v>171</v>
      </c>
      <c r="D506" t="s">
        <v>190</v>
      </c>
      <c r="E506" s="203">
        <v>631.20000000000005</v>
      </c>
      <c r="F506" s="204">
        <f>SUMIF('JE - LTD '!A:A,'TB - Ltd'!A506,'JE - LTD '!D:D)</f>
        <v>0</v>
      </c>
      <c r="G506" s="204">
        <f t="shared" si="31"/>
        <v>631.20000000000005</v>
      </c>
      <c r="H506" s="204">
        <v>205</v>
      </c>
      <c r="I506" s="204">
        <f>SUMIF('JE - LTD '!A:A,'TB - Ltd'!A506,'JE - LTD '!C:C)</f>
        <v>0</v>
      </c>
      <c r="J506" s="204">
        <f t="shared" si="30"/>
        <v>205</v>
      </c>
      <c r="K506" s="147">
        <f t="shared" si="32"/>
        <v>3.0790243902439025</v>
      </c>
    </row>
    <row r="507" spans="1:11" hidden="1">
      <c r="A507" t="s">
        <v>1452</v>
      </c>
      <c r="B507" s="164" t="s">
        <v>1453</v>
      </c>
      <c r="C507" t="s">
        <v>195</v>
      </c>
      <c r="D507" t="s">
        <v>190</v>
      </c>
      <c r="E507" s="203">
        <v>27234.02</v>
      </c>
      <c r="F507" s="204">
        <f>SUMIF('JE - LTD '!A:A,'TB - Ltd'!A507,'JE - LTD '!D:D)</f>
        <v>0</v>
      </c>
      <c r="G507" s="204">
        <f t="shared" si="31"/>
        <v>27234.02</v>
      </c>
      <c r="H507" s="204">
        <v>7040.75</v>
      </c>
      <c r="I507" s="204">
        <f>SUMIF('JE - LTD '!A:A,'TB - Ltd'!A507,'JE - LTD '!C:C)</f>
        <v>0</v>
      </c>
      <c r="J507" s="204">
        <f t="shared" si="30"/>
        <v>7040.75</v>
      </c>
      <c r="K507" s="147">
        <f t="shared" si="32"/>
        <v>3.8680566700990662</v>
      </c>
    </row>
    <row r="508" spans="1:11" hidden="1">
      <c r="A508" t="s">
        <v>1454</v>
      </c>
      <c r="B508" s="164" t="s">
        <v>1455</v>
      </c>
      <c r="C508" t="s">
        <v>526</v>
      </c>
      <c r="D508" t="s">
        <v>190</v>
      </c>
      <c r="E508" s="203">
        <v>22263.61</v>
      </c>
      <c r="F508" s="204">
        <f>SUMIF('JE - LTD '!A:A,'TB - Ltd'!A508,'JE - LTD '!D:D)</f>
        <v>0</v>
      </c>
      <c r="G508" s="204">
        <f t="shared" si="31"/>
        <v>22263.61</v>
      </c>
      <c r="H508" s="204">
        <v>5761.09</v>
      </c>
      <c r="I508" s="204">
        <f>SUMIF('JE - LTD '!A:A,'TB - Ltd'!A508,'JE - LTD '!C:C)</f>
        <v>0</v>
      </c>
      <c r="J508" s="204">
        <f t="shared" ref="J508:J537" si="33">H508+I508</f>
        <v>5761.09</v>
      </c>
      <c r="K508" s="147">
        <f t="shared" si="32"/>
        <v>3.8644787705104418</v>
      </c>
    </row>
    <row r="509" spans="1:11" hidden="1">
      <c r="A509" t="s">
        <v>1456</v>
      </c>
      <c r="B509" s="164" t="s">
        <v>1457</v>
      </c>
      <c r="C509" t="s">
        <v>1107</v>
      </c>
      <c r="D509" t="s">
        <v>190</v>
      </c>
      <c r="E509" s="203">
        <v>11314.029999999999</v>
      </c>
      <c r="F509" s="204">
        <f>SUMIF('JE - LTD '!A:A,'TB - Ltd'!A509,'JE - LTD '!D:D)</f>
        <v>0</v>
      </c>
      <c r="G509" s="204">
        <f t="shared" si="31"/>
        <v>11314.029999999999</v>
      </c>
      <c r="H509" s="204">
        <v>2963.8100000000004</v>
      </c>
      <c r="I509" s="204">
        <f>SUMIF('JE - LTD '!A:A,'TB - Ltd'!A509,'JE - LTD '!C:C)</f>
        <v>0</v>
      </c>
      <c r="J509" s="204">
        <f t="shared" si="33"/>
        <v>2963.8100000000004</v>
      </c>
      <c r="K509" s="147">
        <f t="shared" si="32"/>
        <v>3.8173938275395511</v>
      </c>
    </row>
    <row r="510" spans="1:11" hidden="1">
      <c r="A510" t="s">
        <v>1458</v>
      </c>
      <c r="B510" s="164" t="s">
        <v>1459</v>
      </c>
      <c r="C510" t="s">
        <v>1107</v>
      </c>
      <c r="D510" t="s">
        <v>190</v>
      </c>
      <c r="E510" s="203">
        <v>20257.46</v>
      </c>
      <c r="F510" s="204">
        <f>SUMIF('JE - LTD '!A:A,'TB - Ltd'!A510,'JE - LTD '!D:D)</f>
        <v>0</v>
      </c>
      <c r="G510" s="204">
        <f t="shared" si="31"/>
        <v>20257.46</v>
      </c>
      <c r="H510" s="204">
        <v>5278.47</v>
      </c>
      <c r="I510" s="204">
        <f>SUMIF('JE - LTD '!A:A,'TB - Ltd'!A510,'JE - LTD '!C:C)</f>
        <v>0</v>
      </c>
      <c r="J510" s="204">
        <f t="shared" si="33"/>
        <v>5278.47</v>
      </c>
      <c r="K510" s="147">
        <f t="shared" si="32"/>
        <v>3.8377522274446947</v>
      </c>
    </row>
    <row r="511" spans="1:11" hidden="1">
      <c r="A511" t="s">
        <v>1460</v>
      </c>
      <c r="B511" s="164" t="s">
        <v>1461</v>
      </c>
      <c r="C511" t="s">
        <v>1107</v>
      </c>
      <c r="D511" t="s">
        <v>190</v>
      </c>
      <c r="E511" s="203">
        <v>17425.39</v>
      </c>
      <c r="F511" s="204">
        <f>SUMIF('JE - LTD '!A:A,'TB - Ltd'!A511,'JE - LTD '!D:D)</f>
        <v>0</v>
      </c>
      <c r="G511" s="204">
        <f t="shared" si="31"/>
        <v>17425.39</v>
      </c>
      <c r="H511" s="204">
        <v>4541.29</v>
      </c>
      <c r="I511" s="204">
        <f>SUMIF('JE - LTD '!A:A,'TB - Ltd'!A511,'JE - LTD '!C:C)</f>
        <v>0</v>
      </c>
      <c r="J511" s="204">
        <f t="shared" si="33"/>
        <v>4541.29</v>
      </c>
      <c r="K511" s="147">
        <f t="shared" si="32"/>
        <v>3.8371013522589394</v>
      </c>
    </row>
    <row r="512" spans="1:11" hidden="1">
      <c r="A512" t="s">
        <v>1462</v>
      </c>
      <c r="B512" s="164" t="s">
        <v>1463</v>
      </c>
      <c r="C512" t="s">
        <v>171</v>
      </c>
      <c r="D512" t="s">
        <v>190</v>
      </c>
      <c r="E512" s="203">
        <v>25105.33</v>
      </c>
      <c r="F512" s="204">
        <f>SUMIF('JE - LTD '!A:A,'TB - Ltd'!A512,'JE - LTD '!D:D)</f>
        <v>0</v>
      </c>
      <c r="G512" s="204">
        <f t="shared" si="31"/>
        <v>25105.33</v>
      </c>
      <c r="H512" s="204">
        <v>6504.63</v>
      </c>
      <c r="I512" s="204">
        <f>SUMIF('JE - LTD '!A:A,'TB - Ltd'!A512,'JE - LTD '!C:C)</f>
        <v>0</v>
      </c>
      <c r="J512" s="204">
        <f t="shared" si="33"/>
        <v>6504.63</v>
      </c>
      <c r="K512" s="147">
        <f t="shared" si="32"/>
        <v>3.8596092321930686</v>
      </c>
    </row>
    <row r="513" spans="1:11" hidden="1">
      <c r="A513" t="s">
        <v>1464</v>
      </c>
      <c r="B513" s="164" t="s">
        <v>1465</v>
      </c>
      <c r="C513" t="s">
        <v>195</v>
      </c>
      <c r="D513" t="s">
        <v>190</v>
      </c>
      <c r="E513" s="203">
        <v>13397.11</v>
      </c>
      <c r="F513" s="204">
        <f>SUMIF('JE - LTD '!A:A,'TB - Ltd'!A513,'JE - LTD '!D:D)</f>
        <v>0</v>
      </c>
      <c r="G513" s="204">
        <f t="shared" si="31"/>
        <v>13397.11</v>
      </c>
      <c r="H513" s="204">
        <v>3486.23</v>
      </c>
      <c r="I513" s="204">
        <f>SUMIF('JE - LTD '!A:A,'TB - Ltd'!A513,'JE - LTD '!C:C)</f>
        <v>0</v>
      </c>
      <c r="J513" s="204">
        <f t="shared" si="33"/>
        <v>3486.23</v>
      </c>
      <c r="K513" s="147">
        <f t="shared" si="32"/>
        <v>3.8428646417476759</v>
      </c>
    </row>
    <row r="514" spans="1:11" hidden="1">
      <c r="A514" t="s">
        <v>1466</v>
      </c>
      <c r="B514" s="164" t="s">
        <v>1467</v>
      </c>
      <c r="C514" t="s">
        <v>195</v>
      </c>
      <c r="D514" t="s">
        <v>190</v>
      </c>
      <c r="E514" s="203">
        <v>7708.46</v>
      </c>
      <c r="F514" s="204">
        <f>SUMIF('JE - LTD '!A:A,'TB - Ltd'!A514,'JE - LTD '!D:D)</f>
        <v>0</v>
      </c>
      <c r="G514" s="204">
        <f t="shared" si="31"/>
        <v>7708.46</v>
      </c>
      <c r="H514" s="204">
        <v>2037.23</v>
      </c>
      <c r="I514" s="204">
        <f>SUMIF('JE - LTD '!A:A,'TB - Ltd'!A514,'JE - LTD '!C:C)</f>
        <v>0</v>
      </c>
      <c r="J514" s="204">
        <f t="shared" si="33"/>
        <v>2037.23</v>
      </c>
      <c r="K514" s="147">
        <f t="shared" si="32"/>
        <v>3.7837946623601657</v>
      </c>
    </row>
    <row r="515" spans="1:11" hidden="1">
      <c r="A515" t="s">
        <v>1468</v>
      </c>
      <c r="B515" s="164" t="s">
        <v>1469</v>
      </c>
      <c r="C515" t="s">
        <v>1107</v>
      </c>
      <c r="D515" t="s">
        <v>190</v>
      </c>
      <c r="E515" s="203">
        <v>7324.46</v>
      </c>
      <c r="F515" s="204">
        <f>SUMIF('JE - LTD '!A:A,'TB - Ltd'!A515,'JE - LTD '!D:D)</f>
        <v>0</v>
      </c>
      <c r="G515" s="204">
        <f t="shared" si="31"/>
        <v>7324.46</v>
      </c>
      <c r="H515" s="204">
        <v>1929.71</v>
      </c>
      <c r="I515" s="204">
        <f>SUMIF('JE - LTD '!A:A,'TB - Ltd'!A515,'JE - LTD '!C:C)</f>
        <v>0</v>
      </c>
      <c r="J515" s="204">
        <f t="shared" si="33"/>
        <v>1929.71</v>
      </c>
      <c r="K515" s="147">
        <f t="shared" si="32"/>
        <v>3.7956273222401293</v>
      </c>
    </row>
    <row r="516" spans="1:11" hidden="1">
      <c r="A516" t="s">
        <v>1470</v>
      </c>
      <c r="B516" s="164" t="s">
        <v>1471</v>
      </c>
      <c r="C516" t="s">
        <v>195</v>
      </c>
      <c r="D516" t="s">
        <v>190</v>
      </c>
      <c r="E516" s="203">
        <v>7991.2</v>
      </c>
      <c r="F516" s="204">
        <f>SUMIF('JE - LTD '!A:A,'TB - Ltd'!A516,'JE - LTD '!D:D)</f>
        <v>0</v>
      </c>
      <c r="G516" s="204">
        <f t="shared" si="31"/>
        <v>7991.2</v>
      </c>
      <c r="H516" s="204">
        <v>2112.02</v>
      </c>
      <c r="I516" s="204">
        <f>SUMIF('JE - LTD '!A:A,'TB - Ltd'!A516,'JE - LTD '!C:C)</f>
        <v>0</v>
      </c>
      <c r="J516" s="204">
        <f t="shared" si="33"/>
        <v>2112.02</v>
      </c>
      <c r="K516" s="147">
        <f t="shared" si="32"/>
        <v>3.7836762909442143</v>
      </c>
    </row>
    <row r="517" spans="1:11" hidden="1">
      <c r="A517" t="s">
        <v>1472</v>
      </c>
      <c r="B517" s="164" t="s">
        <v>1473</v>
      </c>
      <c r="C517" t="s">
        <v>195</v>
      </c>
      <c r="D517" t="s">
        <v>190</v>
      </c>
      <c r="E517" s="203">
        <v>8551</v>
      </c>
      <c r="F517" s="204">
        <f>SUMIF('JE - LTD '!A:A,'TB - Ltd'!A517,'JE - LTD '!D:D)</f>
        <v>0</v>
      </c>
      <c r="G517" s="204">
        <f t="shared" si="31"/>
        <v>8551</v>
      </c>
      <c r="H517" s="204">
        <v>2260.66</v>
      </c>
      <c r="I517" s="204">
        <f>SUMIF('JE - LTD '!A:A,'TB - Ltd'!A517,'JE - LTD '!C:C)</f>
        <v>0</v>
      </c>
      <c r="J517" s="204">
        <f t="shared" si="33"/>
        <v>2260.66</v>
      </c>
      <c r="K517" s="147">
        <f t="shared" si="32"/>
        <v>3.7825236877725978</v>
      </c>
    </row>
    <row r="518" spans="1:11" hidden="1">
      <c r="A518" t="s">
        <v>1474</v>
      </c>
      <c r="B518" s="164" t="s">
        <v>1475</v>
      </c>
      <c r="C518" t="s">
        <v>1107</v>
      </c>
      <c r="D518" t="s">
        <v>190</v>
      </c>
      <c r="E518" s="203">
        <v>8949.5499999999993</v>
      </c>
      <c r="F518" s="204">
        <f>SUMIF('JE - LTD '!A:A,'TB - Ltd'!A518,'JE - LTD '!D:D)</f>
        <v>0</v>
      </c>
      <c r="G518" s="204">
        <f t="shared" si="31"/>
        <v>8949.5499999999993</v>
      </c>
      <c r="H518" s="204">
        <v>2367.58</v>
      </c>
      <c r="I518" s="204">
        <f>SUMIF('JE - LTD '!A:A,'TB - Ltd'!A518,'JE - LTD '!C:C)</f>
        <v>0</v>
      </c>
      <c r="J518" s="204">
        <f t="shared" si="33"/>
        <v>2367.58</v>
      </c>
      <c r="K518" s="147">
        <f t="shared" si="32"/>
        <v>3.7800412235278213</v>
      </c>
    </row>
    <row r="519" spans="1:11" hidden="1">
      <c r="A519" t="s">
        <v>1476</v>
      </c>
      <c r="B519" s="164" t="s">
        <v>1477</v>
      </c>
      <c r="C519" t="s">
        <v>195</v>
      </c>
      <c r="D519" t="s">
        <v>190</v>
      </c>
      <c r="E519" s="203">
        <v>1664.09</v>
      </c>
      <c r="F519" s="204">
        <f>SUMIF('JE - LTD '!A:A,'TB - Ltd'!A519,'JE - LTD '!D:D)</f>
        <v>0</v>
      </c>
      <c r="G519" s="204">
        <f t="shared" si="31"/>
        <v>1664.09</v>
      </c>
      <c r="H519" s="204">
        <v>512.6</v>
      </c>
      <c r="I519" s="204">
        <f>SUMIF('JE - LTD '!A:A,'TB - Ltd'!A519,'JE - LTD '!C:C)</f>
        <v>0</v>
      </c>
      <c r="J519" s="204">
        <f t="shared" si="33"/>
        <v>512.6</v>
      </c>
      <c r="K519" s="147">
        <f t="shared" si="32"/>
        <v>3.2463714397190788</v>
      </c>
    </row>
    <row r="520" spans="1:11" hidden="1">
      <c r="A520" t="s">
        <v>1478</v>
      </c>
      <c r="B520" s="164" t="s">
        <v>1479</v>
      </c>
      <c r="C520" t="s">
        <v>171</v>
      </c>
      <c r="D520" t="s">
        <v>190</v>
      </c>
      <c r="E520" s="203">
        <v>1664.09</v>
      </c>
      <c r="F520" s="204">
        <f>SUMIF('JE - LTD '!A:A,'TB - Ltd'!A520,'JE - LTD '!D:D)</f>
        <v>0</v>
      </c>
      <c r="G520" s="204">
        <f t="shared" si="31"/>
        <v>1664.09</v>
      </c>
      <c r="H520" s="204">
        <v>512.5</v>
      </c>
      <c r="I520" s="204">
        <f>SUMIF('JE - LTD '!A:A,'TB - Ltd'!A520,'JE - LTD '!C:C)</f>
        <v>0</v>
      </c>
      <c r="J520" s="204">
        <f t="shared" si="33"/>
        <v>512.5</v>
      </c>
      <c r="K520" s="147">
        <f t="shared" si="32"/>
        <v>3.2470048780487804</v>
      </c>
    </row>
    <row r="521" spans="1:11" hidden="1">
      <c r="A521" t="s">
        <v>1480</v>
      </c>
      <c r="B521" s="164" t="s">
        <v>1481</v>
      </c>
      <c r="C521" t="s">
        <v>171</v>
      </c>
      <c r="D521" t="s">
        <v>190</v>
      </c>
      <c r="E521" s="203">
        <v>519.53</v>
      </c>
      <c r="F521" s="204">
        <f>SUMIF('JE - LTD '!A:A,'TB - Ltd'!A521,'JE - LTD '!D:D)</f>
        <v>0</v>
      </c>
      <c r="G521" s="204">
        <f t="shared" si="31"/>
        <v>519.53</v>
      </c>
      <c r="H521" s="204">
        <v>162</v>
      </c>
      <c r="I521" s="204">
        <f>SUMIF('JE - LTD '!A:A,'TB - Ltd'!A521,'JE - LTD '!C:C)</f>
        <v>0</v>
      </c>
      <c r="J521" s="204">
        <f t="shared" si="33"/>
        <v>162</v>
      </c>
      <c r="K521" s="147">
        <f t="shared" si="32"/>
        <v>3.206975308641975</v>
      </c>
    </row>
    <row r="522" spans="1:11" hidden="1">
      <c r="A522" t="s">
        <v>1482</v>
      </c>
      <c r="B522" s="164" t="s">
        <v>1483</v>
      </c>
      <c r="C522" t="s">
        <v>153</v>
      </c>
      <c r="D522" t="s">
        <v>190</v>
      </c>
      <c r="E522" s="203">
        <v>20681053.93</v>
      </c>
      <c r="F522" s="204">
        <f>SUMIF('JE - LTD '!A:A,'TB - Ltd'!A522,'JE - LTD '!D:D)</f>
        <v>9381357.7667324748</v>
      </c>
      <c r="G522" s="204">
        <f t="shared" si="31"/>
        <v>30062411.696732476</v>
      </c>
      <c r="H522" s="204">
        <v>5497633</v>
      </c>
      <c r="I522" s="204">
        <f>SUMIF('JE - LTD '!A:A,'TB - Ltd'!A522,'JE - LTD '!C:C)</f>
        <v>2586533.7101550801</v>
      </c>
      <c r="J522" s="204">
        <f t="shared" si="33"/>
        <v>8084166.7101550801</v>
      </c>
      <c r="K522" s="147">
        <f t="shared" si="32"/>
        <v>3.7186778519756407</v>
      </c>
    </row>
    <row r="523" spans="1:11" hidden="1">
      <c r="A523" t="s">
        <v>1484</v>
      </c>
      <c r="B523" s="164" t="s">
        <v>1485</v>
      </c>
      <c r="C523" t="s">
        <v>129</v>
      </c>
      <c r="D523" t="s">
        <v>188</v>
      </c>
      <c r="E523" s="203">
        <v>17045.12</v>
      </c>
      <c r="F523" s="204">
        <f>SUMIF('JE - LTD '!A:A,'TB - Ltd'!A523,'JE - LTD '!D:D)</f>
        <v>0</v>
      </c>
      <c r="G523" s="204">
        <f t="shared" si="31"/>
        <v>17045.12</v>
      </c>
      <c r="H523" s="204">
        <v>4699.51</v>
      </c>
      <c r="I523" s="204">
        <f>SUMIF('JE - LTD '!A:A,'TB - Ltd'!A523,'JE - LTD '!C:C)</f>
        <v>0</v>
      </c>
      <c r="J523" s="204">
        <f t="shared" si="33"/>
        <v>4699.51</v>
      </c>
      <c r="K523" s="147">
        <f t="shared" si="32"/>
        <v>3.6269994105768468</v>
      </c>
    </row>
    <row r="524" spans="1:11" hidden="1">
      <c r="A524" t="s">
        <v>1486</v>
      </c>
      <c r="B524" s="164" t="s">
        <v>1487</v>
      </c>
      <c r="C524" t="s">
        <v>129</v>
      </c>
      <c r="D524" t="s">
        <v>188</v>
      </c>
      <c r="E524" s="203">
        <v>32643</v>
      </c>
      <c r="F524" s="204">
        <f>SUMIF('JE - LTD '!A:A,'TB - Ltd'!A524,'JE - LTD '!D:D)</f>
        <v>0</v>
      </c>
      <c r="G524" s="204">
        <f t="shared" si="31"/>
        <v>32643</v>
      </c>
      <c r="H524" s="204">
        <v>9000</v>
      </c>
      <c r="I524" s="204">
        <f>SUMIF('JE - LTD '!A:A,'TB - Ltd'!A524,'JE - LTD '!C:C)</f>
        <v>0</v>
      </c>
      <c r="J524" s="204">
        <f t="shared" si="33"/>
        <v>9000</v>
      </c>
      <c r="K524" s="147">
        <f t="shared" si="32"/>
        <v>3.6269999999999998</v>
      </c>
    </row>
    <row r="525" spans="1:11" hidden="1">
      <c r="A525" t="s">
        <v>1488</v>
      </c>
      <c r="B525" s="164" t="s">
        <v>1489</v>
      </c>
      <c r="C525" t="s">
        <v>129</v>
      </c>
      <c r="D525" t="s">
        <v>188</v>
      </c>
      <c r="E525" s="203">
        <v>19585.8</v>
      </c>
      <c r="F525" s="204">
        <f>SUMIF('JE - LTD '!A:A,'TB - Ltd'!A525,'JE - LTD '!D:D)</f>
        <v>0</v>
      </c>
      <c r="G525" s="204">
        <f t="shared" si="31"/>
        <v>19585.8</v>
      </c>
      <c r="H525" s="204">
        <v>5400</v>
      </c>
      <c r="I525" s="204">
        <f>SUMIF('JE - LTD '!A:A,'TB - Ltd'!A525,'JE - LTD '!C:C)</f>
        <v>0</v>
      </c>
      <c r="J525" s="204">
        <f t="shared" si="33"/>
        <v>5400</v>
      </c>
      <c r="K525" s="147">
        <f t="shared" si="32"/>
        <v>3.6269999999999998</v>
      </c>
    </row>
    <row r="526" spans="1:11" hidden="1">
      <c r="A526" t="s">
        <v>1490</v>
      </c>
      <c r="B526" s="164" t="s">
        <v>1491</v>
      </c>
      <c r="C526" s="248" t="s">
        <v>141</v>
      </c>
      <c r="D526" t="s">
        <v>188</v>
      </c>
      <c r="E526" s="203">
        <v>2560</v>
      </c>
      <c r="F526" s="204">
        <f>SUMIF('JE - LTD '!A:A,'TB - Ltd'!A526,'JE - LTD '!D:D)</f>
        <v>0</v>
      </c>
      <c r="G526" s="204">
        <f t="shared" si="31"/>
        <v>2560</v>
      </c>
      <c r="H526" s="204">
        <v>705.82</v>
      </c>
      <c r="I526" s="204">
        <f>SUMIF('JE - LTD '!A:A,'TB - Ltd'!A526,'JE - LTD '!C:C)</f>
        <v>0</v>
      </c>
      <c r="J526" s="204">
        <f t="shared" si="33"/>
        <v>705.82</v>
      </c>
      <c r="K526" s="147">
        <f t="shared" si="32"/>
        <v>3.6269870505227959</v>
      </c>
    </row>
    <row r="527" spans="1:11" hidden="1">
      <c r="A527" t="s">
        <v>1492</v>
      </c>
      <c r="B527" s="164" t="s">
        <v>1493</v>
      </c>
      <c r="C527" s="248" t="s">
        <v>141</v>
      </c>
      <c r="D527" t="s">
        <v>188</v>
      </c>
      <c r="E527" s="203">
        <v>93412.800000000003</v>
      </c>
      <c r="F527" s="204">
        <f>SUMIF('JE - LTD '!A:A,'TB - Ltd'!A527,'JE - LTD '!D:D)</f>
        <v>0</v>
      </c>
      <c r="G527" s="204">
        <f t="shared" si="31"/>
        <v>93412.800000000003</v>
      </c>
      <c r="H527" s="204">
        <v>25754.84</v>
      </c>
      <c r="I527" s="204">
        <f>SUMIF('JE - LTD '!A:A,'TB - Ltd'!A527,'JE - LTD '!C:C)</f>
        <v>0</v>
      </c>
      <c r="J527" s="204">
        <f t="shared" si="33"/>
        <v>25754.84</v>
      </c>
      <c r="K527" s="147">
        <f t="shared" si="32"/>
        <v>3.6269998182865821</v>
      </c>
    </row>
    <row r="528" spans="1:11" hidden="1">
      <c r="A528" t="s">
        <v>1494</v>
      </c>
      <c r="B528" s="164" t="s">
        <v>1495</v>
      </c>
      <c r="C528" s="248" t="s">
        <v>141</v>
      </c>
      <c r="D528" t="s">
        <v>188</v>
      </c>
      <c r="E528" s="203">
        <v>53820.02</v>
      </c>
      <c r="F528" s="204">
        <f>SUMIF('JE - LTD '!A:A,'TB - Ltd'!A528,'JE - LTD '!D:D)</f>
        <v>0</v>
      </c>
      <c r="G528" s="204">
        <f t="shared" si="31"/>
        <v>53820.02</v>
      </c>
      <c r="H528" s="204">
        <v>14838.72</v>
      </c>
      <c r="I528" s="204">
        <f>SUMIF('JE - LTD '!A:A,'TB - Ltd'!A528,'JE - LTD '!C:C)</f>
        <v>0</v>
      </c>
      <c r="J528" s="204">
        <f t="shared" si="33"/>
        <v>14838.72</v>
      </c>
      <c r="K528" s="147">
        <f t="shared" si="32"/>
        <v>3.6269988246964697</v>
      </c>
    </row>
    <row r="529" spans="1:11" hidden="1">
      <c r="A529" t="s">
        <v>1496</v>
      </c>
      <c r="B529" s="164" t="s">
        <v>1497</v>
      </c>
      <c r="C529" s="248" t="s">
        <v>141</v>
      </c>
      <c r="D529" t="s">
        <v>188</v>
      </c>
      <c r="E529" s="203">
        <v>1244</v>
      </c>
      <c r="F529" s="204">
        <f>SUMIF('JE - LTD '!A:A,'TB - Ltd'!A529,'JE - LTD '!D:D)</f>
        <v>0</v>
      </c>
      <c r="G529" s="204">
        <f t="shared" si="31"/>
        <v>1244</v>
      </c>
      <c r="H529" s="204">
        <v>342.98</v>
      </c>
      <c r="I529" s="204">
        <f>SUMIF('JE - LTD '!A:A,'TB - Ltd'!A529,'JE - LTD '!C:C)</f>
        <v>0</v>
      </c>
      <c r="J529" s="204">
        <f t="shared" si="33"/>
        <v>342.98</v>
      </c>
      <c r="K529" s="147">
        <f t="shared" si="32"/>
        <v>3.6270336462767507</v>
      </c>
    </row>
    <row r="530" spans="1:11" hidden="1">
      <c r="A530" t="s">
        <v>1498</v>
      </c>
      <c r="B530" s="164" t="s">
        <v>1499</v>
      </c>
      <c r="C530" t="s">
        <v>135</v>
      </c>
      <c r="D530" t="s">
        <v>188</v>
      </c>
      <c r="E530" s="203">
        <v>326713</v>
      </c>
      <c r="F530" s="204">
        <f>SUMIF('JE - LTD '!A:A,'TB - Ltd'!A530,'JE - LTD '!D:D)</f>
        <v>0</v>
      </c>
      <c r="G530" s="204">
        <f t="shared" si="31"/>
        <v>326713</v>
      </c>
      <c r="H530" s="204">
        <v>90078.03</v>
      </c>
      <c r="I530" s="204">
        <f>SUMIF('JE - LTD '!A:A,'TB - Ltd'!A530,'JE - LTD '!C:C)</f>
        <v>0</v>
      </c>
      <c r="J530" s="204">
        <f t="shared" si="33"/>
        <v>90078.03</v>
      </c>
      <c r="K530" s="147">
        <f t="shared" si="32"/>
        <v>3.6269998355869904</v>
      </c>
    </row>
    <row r="531" spans="1:11" hidden="1">
      <c r="A531" t="s">
        <v>1500</v>
      </c>
      <c r="B531" s="164" t="s">
        <v>1501</v>
      </c>
      <c r="C531" s="218" t="s">
        <v>132</v>
      </c>
      <c r="D531" t="s">
        <v>190</v>
      </c>
      <c r="E531" s="203">
        <v>151829.66</v>
      </c>
      <c r="F531" s="204">
        <f>SUMIF('JE - LTD '!A:A,'TB - Ltd'!A531,'JE - LTD '!D:D)</f>
        <v>0</v>
      </c>
      <c r="G531" s="204">
        <f t="shared" si="31"/>
        <v>151829.66</v>
      </c>
      <c r="H531" s="204">
        <v>40607.019999999997</v>
      </c>
      <c r="I531" s="204">
        <f>SUMIF('JE - LTD '!A:A,'TB - Ltd'!A531,'JE - LTD '!C:C)</f>
        <v>0</v>
      </c>
      <c r="J531" s="204">
        <f t="shared" si="33"/>
        <v>40607.019999999997</v>
      </c>
      <c r="K531" s="147">
        <f t="shared" si="32"/>
        <v>3.7390003009331889</v>
      </c>
    </row>
    <row r="532" spans="1:11" hidden="1">
      <c r="A532" t="s">
        <v>1502</v>
      </c>
      <c r="B532" s="164" t="s">
        <v>1503</v>
      </c>
      <c r="C532" t="s">
        <v>1107</v>
      </c>
      <c r="D532" t="s">
        <v>190</v>
      </c>
      <c r="E532" s="203">
        <v>4927.87</v>
      </c>
      <c r="F532" s="204">
        <f>SUMIF('JE - LTD '!A:A,'TB - Ltd'!A532,'JE - LTD '!D:D)</f>
        <v>0</v>
      </c>
      <c r="G532" s="204">
        <f t="shared" si="31"/>
        <v>4927.87</v>
      </c>
      <c r="H532" s="204">
        <v>1289.6300000000001</v>
      </c>
      <c r="I532" s="204">
        <f>SUMIF('JE - LTD '!A:A,'TB - Ltd'!A532,'JE - LTD '!C:C)</f>
        <v>0</v>
      </c>
      <c r="J532" s="204">
        <f t="shared" si="33"/>
        <v>1289.6300000000001</v>
      </c>
      <c r="K532" s="147">
        <f t="shared" si="32"/>
        <v>3.8211502523979743</v>
      </c>
    </row>
    <row r="533" spans="1:11" hidden="1">
      <c r="A533" t="s">
        <v>1504</v>
      </c>
      <c r="B533" s="164" t="s">
        <v>1505</v>
      </c>
      <c r="C533" t="s">
        <v>1107</v>
      </c>
      <c r="D533" t="s">
        <v>190</v>
      </c>
      <c r="E533" s="203">
        <v>6561.33</v>
      </c>
      <c r="F533" s="204">
        <f>SUMIF('JE - LTD '!A:A,'TB - Ltd'!A533,'JE - LTD '!D:D)</f>
        <v>0</v>
      </c>
      <c r="G533" s="204">
        <f t="shared" si="31"/>
        <v>6561.33</v>
      </c>
      <c r="H533" s="204">
        <v>1773.33</v>
      </c>
      <c r="I533" s="204">
        <f>SUMIF('JE - LTD '!A:A,'TB - Ltd'!A533,'JE - LTD '!C:C)</f>
        <v>0</v>
      </c>
      <c r="J533" s="204">
        <f t="shared" si="33"/>
        <v>1773.33</v>
      </c>
      <c r="K533" s="147">
        <f t="shared" si="32"/>
        <v>3.70000507519751</v>
      </c>
    </row>
    <row r="534" spans="1:11" hidden="1">
      <c r="A534" t="s">
        <v>1506</v>
      </c>
      <c r="B534" s="164" t="s">
        <v>1507</v>
      </c>
      <c r="C534" t="s">
        <v>171</v>
      </c>
      <c r="D534" t="s">
        <v>190</v>
      </c>
      <c r="E534" s="203">
        <v>14683.35</v>
      </c>
      <c r="F534" s="204">
        <f>SUMIF('JE - LTD '!A:A,'TB - Ltd'!A534,'JE - LTD '!D:D)</f>
        <v>0</v>
      </c>
      <c r="G534" s="204">
        <f t="shared" si="31"/>
        <v>14683.35</v>
      </c>
      <c r="H534" s="204">
        <v>3927.08</v>
      </c>
      <c r="I534" s="204">
        <f>SUMIF('JE - LTD '!A:A,'TB - Ltd'!A534,'JE - LTD '!C:C)</f>
        <v>0</v>
      </c>
      <c r="J534" s="204">
        <f t="shared" si="33"/>
        <v>3927.08</v>
      </c>
      <c r="K534" s="147">
        <f t="shared" si="32"/>
        <v>3.7389994601586931</v>
      </c>
    </row>
    <row r="535" spans="1:11" hidden="1">
      <c r="A535" t="s">
        <v>1508</v>
      </c>
      <c r="B535" s="164" t="s">
        <v>1509</v>
      </c>
      <c r="C535" t="s">
        <v>195</v>
      </c>
      <c r="D535" t="s">
        <v>190</v>
      </c>
      <c r="E535" s="203">
        <v>433.92</v>
      </c>
      <c r="F535" s="204">
        <f>SUMIF('JE - LTD '!A:A,'TB - Ltd'!A535,'JE - LTD '!D:D)</f>
        <v>0</v>
      </c>
      <c r="G535" s="204">
        <f t="shared" si="31"/>
        <v>433.92</v>
      </c>
      <c r="H535" s="204">
        <v>120</v>
      </c>
      <c r="I535" s="204">
        <f>SUMIF('JE - LTD '!A:A,'TB - Ltd'!A535,'JE - LTD '!C:C)</f>
        <v>0</v>
      </c>
      <c r="J535" s="204">
        <f t="shared" si="33"/>
        <v>120</v>
      </c>
      <c r="K535" s="147">
        <f t="shared" si="32"/>
        <v>3.6160000000000001</v>
      </c>
    </row>
    <row r="536" spans="1:11" hidden="1">
      <c r="A536" t="s">
        <v>1510</v>
      </c>
      <c r="B536" s="164" t="s">
        <v>1511</v>
      </c>
      <c r="C536" t="s">
        <v>491</v>
      </c>
      <c r="D536" t="s">
        <v>190</v>
      </c>
      <c r="E536" s="203">
        <v>46404</v>
      </c>
      <c r="F536" s="204">
        <f>SUMIF('JE - LTD '!A:A,'TB - Ltd'!A536,'JE - LTD '!D:D)</f>
        <v>-11601</v>
      </c>
      <c r="G536" s="204">
        <f t="shared" si="31"/>
        <v>34803</v>
      </c>
      <c r="H536" s="204">
        <v>6000</v>
      </c>
      <c r="I536" s="204">
        <f>SUMIF('JE - LTD '!A:A,'TB - Ltd'!A536,'JE - LTD '!C:C)</f>
        <v>3000</v>
      </c>
      <c r="J536" s="204">
        <f t="shared" si="33"/>
        <v>9000</v>
      </c>
      <c r="K536" s="147">
        <f t="shared" si="32"/>
        <v>3.867</v>
      </c>
    </row>
    <row r="537" spans="1:11" hidden="1">
      <c r="A537" t="s">
        <v>1512</v>
      </c>
      <c r="B537" s="164" t="s">
        <v>1406</v>
      </c>
      <c r="C537" t="s">
        <v>1406</v>
      </c>
      <c r="D537" t="s">
        <v>190</v>
      </c>
      <c r="E537" s="203">
        <v>6301.6</v>
      </c>
      <c r="F537" s="204">
        <f>SUMIF('JE - LTD '!A:A,'TB - Ltd'!A537,'JE - LTD '!D:D)</f>
        <v>0</v>
      </c>
      <c r="G537" s="204">
        <f t="shared" si="31"/>
        <v>6301.6</v>
      </c>
      <c r="H537" s="204">
        <v>1743.76</v>
      </c>
      <c r="I537" s="204">
        <f>SUMIF('JE - LTD '!A:A,'TB - Ltd'!A537,'JE - LTD '!C:C)</f>
        <v>0</v>
      </c>
      <c r="J537" s="204">
        <f t="shared" si="33"/>
        <v>1743.76</v>
      </c>
      <c r="K537" s="147">
        <f t="shared" si="32"/>
        <v>3.6138000642290224</v>
      </c>
    </row>
    <row r="538" spans="1:11" hidden="1">
      <c r="A538" t="s">
        <v>1556</v>
      </c>
      <c r="B538" s="164" t="s">
        <v>1562</v>
      </c>
      <c r="C538" s="155" t="s">
        <v>1520</v>
      </c>
      <c r="D538" t="s">
        <v>190</v>
      </c>
      <c r="F538" s="204">
        <f>SUMIF('JE - LTD '!A:A,'TB - Ltd'!A538,'JE - LTD '!D:D)</f>
        <v>2612097.3959999997</v>
      </c>
      <c r="G538" s="204">
        <f t="shared" si="31"/>
        <v>2612097.3959999997</v>
      </c>
      <c r="I538" s="204">
        <f>SUMIF('JE - LTD '!A:A,'TB - Ltd'!A538,'JE - LTD '!C:C)</f>
        <v>880267.64611764706</v>
      </c>
      <c r="J538" s="204">
        <f t="shared" ref="J538:J543" si="34">H538+I538</f>
        <v>880267.64611764706</v>
      </c>
      <c r="K538" s="147">
        <f t="shared" ref="K538:K543" si="35">G538/J538</f>
        <v>2.9673899836265196</v>
      </c>
    </row>
    <row r="539" spans="1:11" hidden="1">
      <c r="A539" t="s">
        <v>1557</v>
      </c>
      <c r="B539" s="164" t="s">
        <v>1563</v>
      </c>
      <c r="C539" s="169" t="s">
        <v>132</v>
      </c>
      <c r="D539" t="s">
        <v>190</v>
      </c>
      <c r="F539" s="204">
        <f>SUMIF('JE - LTD '!A:A,'TB - Ltd'!A539,'JE - LTD '!D:D)</f>
        <v>-2877092.784</v>
      </c>
      <c r="G539" s="204">
        <f t="shared" si="31"/>
        <v>-2877092.784</v>
      </c>
      <c r="I539" s="204">
        <f>SUMIF('JE - LTD '!A:A,'TB - Ltd'!A539,'JE - LTD '!C:C)</f>
        <v>-969570.16094117647</v>
      </c>
      <c r="J539" s="204">
        <f t="shared" si="34"/>
        <v>-969570.16094117647</v>
      </c>
      <c r="K539" s="147">
        <f t="shared" si="35"/>
        <v>2.9673899836265201</v>
      </c>
    </row>
    <row r="540" spans="1:11" hidden="1">
      <c r="A540" t="s">
        <v>1558</v>
      </c>
      <c r="B540" s="164" t="s">
        <v>1564</v>
      </c>
      <c r="C540" t="s">
        <v>180</v>
      </c>
      <c r="D540" t="s">
        <v>190</v>
      </c>
      <c r="F540" s="204">
        <f>SUMIF('JE - LTD '!A:A,'TB - Ltd'!A540,'JE - LTD '!D:D)</f>
        <v>113569.45199999998</v>
      </c>
      <c r="G540" s="204">
        <f t="shared" si="31"/>
        <v>113569.45199999998</v>
      </c>
      <c r="I540" s="204">
        <f>SUMIF('JE - LTD '!A:A,'TB - Ltd'!A540,'JE - LTD '!C:C)</f>
        <v>38272.506352941178</v>
      </c>
      <c r="J540" s="204">
        <f t="shared" si="34"/>
        <v>38272.506352941178</v>
      </c>
      <c r="K540" s="147">
        <f t="shared" si="35"/>
        <v>2.9673899836265192</v>
      </c>
    </row>
    <row r="541" spans="1:11" hidden="1">
      <c r="A541" t="s">
        <v>1559</v>
      </c>
      <c r="B541" s="164" t="s">
        <v>1565</v>
      </c>
      <c r="C541" t="s">
        <v>178</v>
      </c>
      <c r="D541" t="s">
        <v>190</v>
      </c>
      <c r="F541" s="204">
        <f>SUMIF('JE - LTD '!A:A,'TB - Ltd'!A541,'JE - LTD '!D:D)</f>
        <v>37856.483999999997</v>
      </c>
      <c r="G541" s="204">
        <f t="shared" si="31"/>
        <v>37856.483999999997</v>
      </c>
      <c r="I541" s="204">
        <f>SUMIF('JE - LTD '!A:A,'TB - Ltd'!A541,'JE - LTD '!C:C)</f>
        <v>12757.502117647058</v>
      </c>
      <c r="J541" s="204">
        <f t="shared" si="34"/>
        <v>12757.502117647058</v>
      </c>
      <c r="K541" s="147">
        <f t="shared" si="35"/>
        <v>2.9673899836265201</v>
      </c>
    </row>
    <row r="542" spans="1:11" hidden="1">
      <c r="A542" t="s">
        <v>1560</v>
      </c>
      <c r="B542" s="164" t="s">
        <v>1566</v>
      </c>
      <c r="C542" s="169" t="s">
        <v>1537</v>
      </c>
      <c r="D542" t="s">
        <v>190</v>
      </c>
      <c r="F542" s="204">
        <f>SUMIF('JE - LTD '!A:A,'TB - Ltd'!A542,'JE - LTD '!D:D)</f>
        <v>75712.967999999993</v>
      </c>
      <c r="G542" s="204">
        <f t="shared" si="31"/>
        <v>75712.967999999993</v>
      </c>
      <c r="I542" s="204">
        <f>SUMIF('JE - LTD '!A:A,'TB - Ltd'!A542,'JE - LTD '!C:C)</f>
        <v>25515.004235294116</v>
      </c>
      <c r="J542" s="204">
        <f t="shared" si="34"/>
        <v>25515.004235294116</v>
      </c>
      <c r="K542" s="147">
        <f t="shared" si="35"/>
        <v>2.9673899836265201</v>
      </c>
    </row>
    <row r="543" spans="1:11" hidden="1">
      <c r="A543" t="s">
        <v>1561</v>
      </c>
      <c r="B543" s="164" t="s">
        <v>1567</v>
      </c>
      <c r="C543" t="s">
        <v>207</v>
      </c>
      <c r="D543" t="s">
        <v>190</v>
      </c>
      <c r="F543" s="204">
        <f>SUMIF('JE - LTD '!A:A,'TB - Ltd'!A543,'JE - LTD '!D:D)</f>
        <v>37856.483999999997</v>
      </c>
      <c r="G543" s="204">
        <f t="shared" si="31"/>
        <v>37856.483999999997</v>
      </c>
      <c r="I543" s="204">
        <f>SUMIF('JE - LTD '!A:A,'TB - Ltd'!A543,'JE - LTD '!C:C)</f>
        <v>12757.502117647058</v>
      </c>
      <c r="J543" s="204">
        <f t="shared" si="34"/>
        <v>12757.502117647058</v>
      </c>
      <c r="K543" s="147">
        <f t="shared" si="35"/>
        <v>2.9673899836265201</v>
      </c>
    </row>
    <row r="547" spans="3:4">
      <c r="C547" s="250"/>
    </row>
    <row r="548" spans="3:4">
      <c r="D548" s="148"/>
    </row>
  </sheetData>
  <autoFilter ref="A2:P543" xr:uid="{00000000-0001-0000-0100-000000000000}">
    <filterColumn colId="2">
      <filters>
        <filter val="Additional paid in capital"/>
      </filters>
    </filterColumn>
  </autoFilter>
  <phoneticPr fontId="88" type="noConversion"/>
  <conditionalFormatting sqref="B538:C543">
    <cfRule type="expression" dxfId="20" priority="1">
      <formula>$H538="HC"</formula>
    </cfRule>
    <cfRule type="expression" dxfId="19" priority="2">
      <formula>$H538="P&amp;L"</formula>
    </cfRule>
    <cfRule type="expression" dxfId="18" priority="3">
      <formula>$H538="BS"</formula>
    </cfRule>
  </conditionalFormatting>
  <dataValidations count="1">
    <dataValidation type="list" allowBlank="1" showInputMessage="1" showErrorMessage="1" sqref="C538:C540" xr:uid="{F00224FA-1D9A-4A43-968C-70C4CAC1BDF7}">
      <formula1>Index_Card_name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H68"/>
  <sheetViews>
    <sheetView topLeftCell="A46" workbookViewId="0">
      <selection activeCell="C19" sqref="C19"/>
    </sheetView>
  </sheetViews>
  <sheetFormatPr defaultColWidth="9" defaultRowHeight="14"/>
  <cols>
    <col min="1" max="1" width="12.25" customWidth="1"/>
    <col min="2" max="2" width="30.33203125" bestFit="1" customWidth="1"/>
    <col min="3" max="3" width="14.08203125" style="1" bestFit="1" customWidth="1"/>
    <col min="4" max="4" width="13.25" style="1" bestFit="1" customWidth="1"/>
    <col min="5" max="5" width="11.33203125" bestFit="1" customWidth="1"/>
    <col min="6" max="6" width="39.33203125" bestFit="1" customWidth="1"/>
    <col min="7" max="7" width="20" customWidth="1"/>
    <col min="8" max="8" width="25.25" customWidth="1"/>
    <col min="9" max="9" width="12.33203125" bestFit="1" customWidth="1"/>
  </cols>
  <sheetData>
    <row r="1" spans="1:7" ht="14.5" thickBot="1">
      <c r="C1"/>
      <c r="D1"/>
    </row>
    <row r="2" spans="1:7" s="5" customFormat="1" ht="14.5" thickBot="1">
      <c r="A2" s="5" t="s">
        <v>11</v>
      </c>
      <c r="B2" s="5" t="s">
        <v>12</v>
      </c>
      <c r="C2" s="146" t="s">
        <v>14</v>
      </c>
      <c r="D2" s="146" t="s">
        <v>13</v>
      </c>
      <c r="E2" s="226">
        <v>3.6269999999999998</v>
      </c>
      <c r="F2" s="5" t="s">
        <v>1578</v>
      </c>
    </row>
    <row r="3" spans="1:7">
      <c r="G3" s="148"/>
    </row>
    <row r="4" spans="1:7">
      <c r="A4" t="s">
        <v>1420</v>
      </c>
      <c r="B4" t="str">
        <f>VLOOKUP(A4,'TB - Ltd'!A:B,2,0)</f>
        <v>ביטול הוצ שכירות יישום תקן ASC842 הקטנת התחייבות</v>
      </c>
      <c r="C4" s="1">
        <v>-1</v>
      </c>
      <c r="G4" s="148"/>
    </row>
    <row r="5" spans="1:7">
      <c r="A5" t="s">
        <v>1425</v>
      </c>
      <c r="B5" t="str">
        <f>VLOOKUP(A5,'TB - Ltd'!A:B,2,0)</f>
        <v>Owned asset</v>
      </c>
      <c r="C5" s="1">
        <v>-2687944</v>
      </c>
      <c r="D5" s="1">
        <v>-8707035</v>
      </c>
      <c r="F5" t="s">
        <v>1514</v>
      </c>
      <c r="G5" s="148"/>
    </row>
    <row r="6" spans="1:7">
      <c r="A6" t="s">
        <v>1417</v>
      </c>
      <c r="B6" t="str">
        <f>VLOOKUP(A6,'TB - Ltd'!A:B,2,0)</f>
        <v>Owned liability- short term</v>
      </c>
      <c r="C6" s="1">
        <v>358997</v>
      </c>
      <c r="D6" s="203">
        <v>1302082.1200000001</v>
      </c>
      <c r="G6" s="148"/>
    </row>
    <row r="7" spans="1:7">
      <c r="A7" t="s">
        <v>1423</v>
      </c>
      <c r="B7" t="str">
        <f>VLOOKUP(A7,'TB - Ltd'!A:B,2,0)</f>
        <v>Owned liability- long term</v>
      </c>
      <c r="C7" s="1">
        <v>2004123</v>
      </c>
      <c r="D7" s="203">
        <v>7069213</v>
      </c>
      <c r="G7" s="148"/>
    </row>
    <row r="8" spans="1:7">
      <c r="A8" t="s">
        <v>836</v>
      </c>
      <c r="B8" t="str">
        <f>VLOOKUP(A8,'TB - Ltd'!A:B,2,0)</f>
        <v>Office rent</v>
      </c>
      <c r="C8" s="210">
        <f>-SUM(C4:C7)</f>
        <v>324825</v>
      </c>
      <c r="D8" s="210">
        <f>-SUM(D4:D7)</f>
        <v>335739.87999999989</v>
      </c>
    </row>
    <row r="9" spans="1:7" ht="14.5" thickBot="1">
      <c r="C9" s="210"/>
      <c r="D9" s="210"/>
    </row>
    <row r="10" spans="1:7" ht="14.5" thickBot="1">
      <c r="A10" t="s">
        <v>1335</v>
      </c>
      <c r="B10" t="str">
        <f>VLOOKUP(A10,'TB - Ltd'!A:B,2,0)</f>
        <v>הוצאות בגין אופציות- פיתוח</v>
      </c>
      <c r="C10" s="210">
        <v>384964.6640205658</v>
      </c>
      <c r="D10" s="1">
        <f>C10*$E$10</f>
        <v>1395111.9424105305</v>
      </c>
      <c r="E10" s="227">
        <v>3.6240000000000001</v>
      </c>
      <c r="F10" t="s">
        <v>1516</v>
      </c>
    </row>
    <row r="11" spans="1:7">
      <c r="A11" t="s">
        <v>1349</v>
      </c>
      <c r="B11" t="str">
        <f>VLOOKUP(A11,'TB - Ltd'!A:B,2,0)</f>
        <v>הוצאות בגין אופציות- Customer Success</v>
      </c>
      <c r="C11" s="210">
        <v>21805.90722596347</v>
      </c>
      <c r="D11" s="1">
        <f t="shared" ref="D11:D19" si="0">C11*$E$10</f>
        <v>79024.607786891618</v>
      </c>
    </row>
    <row r="12" spans="1:7">
      <c r="A12" t="s">
        <v>1333</v>
      </c>
      <c r="B12" t="str">
        <f>VLOOKUP(A12,'TB - Ltd'!A:B,2,0)</f>
        <v>הוצאות בגין אופציות- שיווק</v>
      </c>
      <c r="C12" s="210">
        <v>2889.6320866202441</v>
      </c>
      <c r="D12" s="1">
        <f t="shared" si="0"/>
        <v>10472.026681911764</v>
      </c>
    </row>
    <row r="13" spans="1:7">
      <c r="A13" t="s">
        <v>1337</v>
      </c>
      <c r="B13" t="str">
        <f>VLOOKUP(A13,'TB - Ltd'!A:B,2,0)</f>
        <v>הוצאות בגין אופציות-מוצר</v>
      </c>
      <c r="C13" s="210">
        <v>72510.852283895001</v>
      </c>
      <c r="D13" s="1">
        <f t="shared" si="0"/>
        <v>262779.32867683552</v>
      </c>
    </row>
    <row r="14" spans="1:7">
      <c r="A14" t="s">
        <v>1346</v>
      </c>
      <c r="B14" t="str">
        <f>VLOOKUP(A14,'TB - Ltd'!A:B,2,0)</f>
        <v>הוצאות בגין אופציות-פיתוח עסקי</v>
      </c>
      <c r="C14" s="210">
        <v>9141.8349157505527</v>
      </c>
      <c r="D14" s="1">
        <f t="shared" si="0"/>
        <v>33130.009734680003</v>
      </c>
    </row>
    <row r="15" spans="1:7">
      <c r="A15" t="s">
        <v>1329</v>
      </c>
      <c r="B15" t="str">
        <f>VLOOKUP(A15,'TB - Ltd'!A:B,2,0)</f>
        <v>הוצאות בגין אופציות- מכירות</v>
      </c>
      <c r="C15" s="210">
        <v>28650.655032022871</v>
      </c>
      <c r="D15" s="1">
        <f t="shared" si="0"/>
        <v>103829.97383605089</v>
      </c>
    </row>
    <row r="16" spans="1:7">
      <c r="A16" t="s">
        <v>1340</v>
      </c>
      <c r="B16" t="str">
        <f>VLOOKUP(A16,'TB - Ltd'!A:B,2,0)</f>
        <v>הוצאות בגין אופציות- משאבי אנוש</v>
      </c>
      <c r="C16" s="210">
        <v>4109.5808292552992</v>
      </c>
      <c r="D16" s="1">
        <f t="shared" si="0"/>
        <v>14893.120925221205</v>
      </c>
      <c r="G16" s="148"/>
    </row>
    <row r="17" spans="1:7">
      <c r="A17" t="s">
        <v>1331</v>
      </c>
      <c r="B17" t="str">
        <f>VLOOKUP(A17,'TB - Ltd'!A:B,2,0)</f>
        <v>הוצאות בגין אופציות- Business Operations</v>
      </c>
      <c r="C17" s="210">
        <v>5253.537187476566</v>
      </c>
      <c r="D17" s="1">
        <f t="shared" si="0"/>
        <v>19038.818767415076</v>
      </c>
    </row>
    <row r="18" spans="1:7">
      <c r="A18" t="s">
        <v>1343</v>
      </c>
      <c r="B18" t="str">
        <f>VLOOKUP(A18,'TB - Ltd'!A:B,2,0)</f>
        <v>הוצאות בגין אופציות- הנהכ</v>
      </c>
      <c r="C18" s="210">
        <v>6693.9340761873073</v>
      </c>
      <c r="D18" s="1">
        <f t="shared" si="0"/>
        <v>24258.817092102803</v>
      </c>
    </row>
    <row r="19" spans="1:7">
      <c r="A19" t="s">
        <v>1428</v>
      </c>
      <c r="B19" t="str">
        <f>VLOOKUP(A19,'TB - Ltd'!A:B,2,0)</f>
        <v>קרן הון בגין הוצ' בגין אופציות</v>
      </c>
      <c r="C19" s="160">
        <f>-SUM(C10:C18)</f>
        <v>-536020.59765773709</v>
      </c>
      <c r="D19" s="1">
        <f t="shared" si="0"/>
        <v>-1942538.6459116393</v>
      </c>
    </row>
    <row r="20" spans="1:7">
      <c r="C20" s="160"/>
      <c r="D20" s="210"/>
    </row>
    <row r="21" spans="1:7">
      <c r="A21" t="s">
        <v>1428</v>
      </c>
      <c r="B21" t="str">
        <f>VLOOKUP(A21,'TB - Ltd'!A:B,2,0)</f>
        <v>קרן הון בגין הוצ' בגין אופציות</v>
      </c>
      <c r="C21" s="160">
        <f>-C22</f>
        <v>5362.98</v>
      </c>
      <c r="D21" s="210">
        <f>C21*E2</f>
        <v>19451.528459999998</v>
      </c>
      <c r="F21" t="s">
        <v>1517</v>
      </c>
    </row>
    <row r="22" spans="1:7">
      <c r="A22" t="s">
        <v>677</v>
      </c>
      <c r="B22" t="str">
        <f>VLOOKUP(A22,'TB - Ltd'!A:B,2,0)</f>
        <v>חו"ז בינחברתי</v>
      </c>
      <c r="C22" s="160">
        <v>-5362.98</v>
      </c>
      <c r="D22" s="210">
        <f>-D21</f>
        <v>-19451.528459999998</v>
      </c>
    </row>
    <row r="23" spans="1:7">
      <c r="D23" s="210"/>
      <c r="G23" s="148"/>
    </row>
    <row r="24" spans="1:7">
      <c r="C24" s="160"/>
      <c r="D24" s="210"/>
      <c r="G24" s="148"/>
    </row>
    <row r="25" spans="1:7">
      <c r="A25" t="s">
        <v>1482</v>
      </c>
      <c r="B25" t="str">
        <f>VLOOKUP(A25,'TB - Ltd'!A:B,2,0)</f>
        <v>הוצאות בינחברתי</v>
      </c>
      <c r="C25" s="160">
        <v>2586533.7101550801</v>
      </c>
      <c r="D25" s="210">
        <f>C25*E2</f>
        <v>9381357.7667324748</v>
      </c>
      <c r="F25" t="s">
        <v>1554</v>
      </c>
      <c r="G25" s="148"/>
    </row>
    <row r="26" spans="1:7">
      <c r="A26" t="s">
        <v>677</v>
      </c>
      <c r="B26" t="str">
        <f>VLOOKUP(A26,'TB - Ltd'!A:B,2,0)</f>
        <v>חו"ז בינחברתי</v>
      </c>
      <c r="C26" s="160">
        <f>-C25</f>
        <v>-2586533.7101550801</v>
      </c>
      <c r="D26" s="210">
        <f>-D25</f>
        <v>-9381357.7667324748</v>
      </c>
      <c r="G26" s="148"/>
    </row>
    <row r="27" spans="1:7">
      <c r="C27" s="160"/>
      <c r="D27" s="195"/>
      <c r="G27" s="148"/>
    </row>
    <row r="28" spans="1:7">
      <c r="A28" t="s">
        <v>1556</v>
      </c>
      <c r="B28" t="str">
        <f>VLOOKUP(A28,'TB - Ltd'!A:B,2,0)</f>
        <v>אלוקציה מופ</v>
      </c>
      <c r="C28" s="160">
        <v>880267.64611764706</v>
      </c>
      <c r="D28" s="210">
        <v>2612097.3959999997</v>
      </c>
      <c r="F28" t="s">
        <v>1555</v>
      </c>
      <c r="G28" s="148"/>
    </row>
    <row r="29" spans="1:7">
      <c r="A29" t="s">
        <v>1557</v>
      </c>
      <c r="B29" t="str">
        <f>VLOOKUP(A29,'TB - Ltd'!A:B,2,0)</f>
        <v>אלוקציה הנהכ</v>
      </c>
      <c r="C29" s="160">
        <f>-C28-C30-C31-C32-C33</f>
        <v>-969570.16094117647</v>
      </c>
      <c r="D29" s="231">
        <f>-D28-D30-D31-D32-D33</f>
        <v>-2877092.784</v>
      </c>
      <c r="G29" s="148"/>
    </row>
    <row r="30" spans="1:7">
      <c r="A30" t="s">
        <v>1558</v>
      </c>
      <c r="B30" t="str">
        <f>VLOOKUP(A30,'TB - Ltd'!A:B,2,0)</f>
        <v>אלוקציה שיווק</v>
      </c>
      <c r="C30" s="160">
        <v>38272.506352941178</v>
      </c>
      <c r="D30" s="212">
        <v>113569.45199999998</v>
      </c>
      <c r="G30" s="148"/>
    </row>
    <row r="31" spans="1:7">
      <c r="A31" t="s">
        <v>1559</v>
      </c>
      <c r="B31" t="str">
        <f>VLOOKUP(A31,'TB - Ltd'!A:B,2,0)</f>
        <v>אלוקציה מכירות</v>
      </c>
      <c r="C31" s="160">
        <v>12757.502117647058</v>
      </c>
      <c r="D31" s="232">
        <v>37856.483999999997</v>
      </c>
      <c r="G31" s="148"/>
    </row>
    <row r="32" spans="1:7">
      <c r="A32" t="s">
        <v>1560</v>
      </c>
      <c r="B32" t="str">
        <f>VLOOKUP(A32,'TB - Ltd'!A:B,2,0)</f>
        <v>אלוקציה CS</v>
      </c>
      <c r="C32" s="160">
        <v>25515.004235294116</v>
      </c>
      <c r="D32" s="231">
        <v>75712.967999999993</v>
      </c>
      <c r="G32" s="148"/>
    </row>
    <row r="33" spans="1:8">
      <c r="A33" t="s">
        <v>1561</v>
      </c>
      <c r="B33" t="str">
        <f>VLOOKUP(A33,'TB - Ltd'!A:B,2,0)</f>
        <v>אלוקציה SUPPORT</v>
      </c>
      <c r="C33" s="160">
        <v>12757.502117647058</v>
      </c>
      <c r="D33" s="212">
        <v>37856.483999999997</v>
      </c>
      <c r="G33" s="148"/>
    </row>
    <row r="34" spans="1:8">
      <c r="C34" s="160"/>
      <c r="D34" s="195"/>
      <c r="G34" s="148"/>
    </row>
    <row r="35" spans="1:8">
      <c r="C35" s="160"/>
      <c r="D35" s="160"/>
      <c r="G35" s="148"/>
    </row>
    <row r="36" spans="1:8">
      <c r="A36" t="s">
        <v>1510</v>
      </c>
      <c r="B36" t="str">
        <f>VLOOKUP(A36,'TB - Ltd'!A:B,2,0)</f>
        <v>US EVENTS</v>
      </c>
      <c r="C36" s="160">
        <v>3000</v>
      </c>
      <c r="D36" s="160"/>
      <c r="F36" t="s">
        <v>1568</v>
      </c>
      <c r="G36" s="148"/>
    </row>
    <row r="37" spans="1:8">
      <c r="A37" t="s">
        <v>623</v>
      </c>
      <c r="B37" t="str">
        <f>VLOOKUP(A37,'TB - Ltd'!A:B,2,0)</f>
        <v>הוצאות מראש</v>
      </c>
      <c r="C37" s="160">
        <f>-C36</f>
        <v>-3000</v>
      </c>
      <c r="D37" s="160"/>
      <c r="G37" s="148"/>
    </row>
    <row r="38" spans="1:8">
      <c r="C38" s="160"/>
      <c r="D38" s="160"/>
      <c r="G38" s="148"/>
    </row>
    <row r="39" spans="1:8">
      <c r="A39" t="s">
        <v>623</v>
      </c>
      <c r="B39" t="str">
        <f>VLOOKUP(A39,'TB - Ltd'!A:B,2,0)</f>
        <v>הוצאות מראש</v>
      </c>
      <c r="C39" s="212"/>
      <c r="D39" s="160">
        <f>-D40-D41</f>
        <v>70862.010000000009</v>
      </c>
      <c r="F39" t="s">
        <v>1569</v>
      </c>
      <c r="G39" s="148"/>
    </row>
    <row r="40" spans="1:8">
      <c r="A40" t="s">
        <v>1510</v>
      </c>
      <c r="B40" t="str">
        <f>VLOOKUP(A40,'TB - Ltd'!A:B,2,0)</f>
        <v>US EVENTS</v>
      </c>
      <c r="C40" s="160"/>
      <c r="D40" s="160">
        <v>-11601</v>
      </c>
      <c r="G40" s="148"/>
    </row>
    <row r="41" spans="1:8">
      <c r="A41" t="s">
        <v>1409</v>
      </c>
      <c r="B41" t="str">
        <f>VLOOKUP(A41,'TB - Ltd'!A:B,2,0)</f>
        <v>Events - EMEA</v>
      </c>
      <c r="C41" s="160"/>
      <c r="D41" s="212">
        <v>-59261.01</v>
      </c>
      <c r="G41" s="148"/>
    </row>
    <row r="42" spans="1:8">
      <c r="C42" s="160"/>
      <c r="D42" s="195"/>
      <c r="G42" s="148"/>
    </row>
    <row r="43" spans="1:8">
      <c r="A43" t="s">
        <v>661</v>
      </c>
      <c r="B43" t="str">
        <f>VLOOKUP(A43,'TB - Ltd'!A:B,2,0)</f>
        <v>הוצאות לשלם</v>
      </c>
      <c r="C43" s="214"/>
      <c r="D43" s="214">
        <v>9147.2939999999999</v>
      </c>
      <c r="F43" t="s">
        <v>1569</v>
      </c>
    </row>
    <row r="44" spans="1:8">
      <c r="A44" t="s">
        <v>1035</v>
      </c>
      <c r="B44" t="str">
        <f>VLOOKUP(A44,'TB - Ltd'!A:B,2,0)</f>
        <v>Swag- Employee</v>
      </c>
      <c r="C44" s="214"/>
      <c r="D44" s="214">
        <f>-D43</f>
        <v>-9147.2939999999999</v>
      </c>
      <c r="F44" t="s">
        <v>1570</v>
      </c>
    </row>
    <row r="45" spans="1:8">
      <c r="C45" s="160"/>
      <c r="D45" s="160"/>
      <c r="G45" s="215"/>
    </row>
    <row r="46" spans="1:8">
      <c r="A46" s="201" t="s">
        <v>660</v>
      </c>
      <c r="B46" t="str">
        <f>VLOOKUP(A46,'TB - Ltd'!A:B,2,0)</f>
        <v>הכנסות נדחות</v>
      </c>
      <c r="C46" s="214"/>
      <c r="D46" s="214">
        <v>11587.9</v>
      </c>
      <c r="F46" t="s">
        <v>1575</v>
      </c>
    </row>
    <row r="47" spans="1:8">
      <c r="A47" t="s">
        <v>1203</v>
      </c>
      <c r="B47" t="str">
        <f>VLOOKUP(A47,'TB - Ltd'!A:B,2,0)</f>
        <v>הפרשי שער</v>
      </c>
      <c r="C47"/>
      <c r="D47" s="230">
        <f>-D46</f>
        <v>-11587.9</v>
      </c>
      <c r="H47" s="214"/>
    </row>
    <row r="48" spans="1:8">
      <c r="C48" s="160"/>
      <c r="D48" s="160"/>
      <c r="H48" s="214"/>
    </row>
    <row r="49" spans="1:7">
      <c r="A49" t="s">
        <v>1147</v>
      </c>
      <c r="B49" t="str">
        <f>VLOOKUP(A49,'TB - Ltd'!A:B,2,0)</f>
        <v>Hosting</v>
      </c>
      <c r="C49" s="160"/>
      <c r="D49" s="160">
        <f>164760*3.627</f>
        <v>597584.52</v>
      </c>
      <c r="F49" t="s">
        <v>1569</v>
      </c>
    </row>
    <row r="50" spans="1:7">
      <c r="A50" t="s">
        <v>850</v>
      </c>
      <c r="B50" t="str">
        <f>VLOOKUP(A50,'TB - Ltd'!A:B,2,0)</f>
        <v>Hosting</v>
      </c>
      <c r="C50" s="160"/>
      <c r="D50" s="160">
        <f>-D49</f>
        <v>-597584.52</v>
      </c>
    </row>
    <row r="51" spans="1:7">
      <c r="C51" s="160"/>
      <c r="D51" s="160"/>
    </row>
    <row r="52" spans="1:7">
      <c r="A52" t="s">
        <v>1212</v>
      </c>
      <c r="B52" t="str">
        <f>VLOOKUP(A52,'TB - Ltd'!A:B,2,0)</f>
        <v>COS - Allocation from Support</v>
      </c>
      <c r="C52" s="160"/>
      <c r="D52" s="160">
        <f>171470*3.627</f>
        <v>621921.68999999994</v>
      </c>
      <c r="F52" t="s">
        <v>1569</v>
      </c>
    </row>
    <row r="53" spans="1:7">
      <c r="A53" t="s">
        <v>1213</v>
      </c>
      <c r="B53" t="str">
        <f>VLOOKUP(A53,'TB - Ltd'!A:B,2,0)</f>
        <v>Support - Allocation to CoS</v>
      </c>
      <c r="C53" s="160"/>
      <c r="D53" s="160">
        <f>-D52</f>
        <v>-621921.68999999994</v>
      </c>
    </row>
    <row r="54" spans="1:7">
      <c r="C54"/>
      <c r="D54"/>
    </row>
    <row r="55" spans="1:7">
      <c r="A55" t="s">
        <v>1359</v>
      </c>
      <c r="B55" t="str">
        <f>VLOOKUP(A55,'TB - Ltd'!A:B,2,0)</f>
        <v>בונוס</v>
      </c>
      <c r="C55"/>
      <c r="D55">
        <f>643*3.627</f>
        <v>2332.1610000000001</v>
      </c>
      <c r="F55" t="s">
        <v>1569</v>
      </c>
    </row>
    <row r="56" spans="1:7">
      <c r="A56" t="s">
        <v>862</v>
      </c>
      <c r="B56" t="str">
        <f>VLOOKUP(A56,'TB - Ltd'!A:B,2,0)</f>
        <v>הוצאות משכורת</v>
      </c>
      <c r="C56"/>
      <c r="D56">
        <f>-D55</f>
        <v>-2332.1610000000001</v>
      </c>
    </row>
    <row r="57" spans="1:7">
      <c r="C57"/>
      <c r="D57"/>
    </row>
    <row r="58" spans="1:7">
      <c r="A58" t="s">
        <v>1159</v>
      </c>
      <c r="B58" t="str">
        <f>VLOOKUP(A58,'TB - Ltd'!A:B,2,0)</f>
        <v>עמלות מכירה</v>
      </c>
      <c r="C58"/>
      <c r="D58">
        <f>3119*3.627</f>
        <v>11312.612999999999</v>
      </c>
      <c r="F58" t="s">
        <v>1569</v>
      </c>
    </row>
    <row r="59" spans="1:7">
      <c r="A59" t="s">
        <v>1088</v>
      </c>
      <c r="B59" t="str">
        <f>VLOOKUP(A59,'TB - Ltd'!A:B,2,0)</f>
        <v>הוצאות משכורת</v>
      </c>
      <c r="C59"/>
      <c r="D59">
        <f>-D58</f>
        <v>-11312.612999999999</v>
      </c>
    </row>
    <row r="60" spans="1:7">
      <c r="C60"/>
      <c r="D60"/>
      <c r="G60" s="148"/>
    </row>
    <row r="61" spans="1:7">
      <c r="A61" t="s">
        <v>1161</v>
      </c>
      <c r="B61" t="str">
        <f>VLOOKUP(A61,'TB - Ltd'!A:B,2,0)</f>
        <v>עמלות מכירה</v>
      </c>
      <c r="C61" s="160"/>
      <c r="D61" s="216">
        <f>760*3.627</f>
        <v>2756.52</v>
      </c>
      <c r="F61" t="s">
        <v>1569</v>
      </c>
      <c r="G61" s="148"/>
    </row>
    <row r="62" spans="1:7">
      <c r="A62" t="s">
        <v>937</v>
      </c>
      <c r="B62" t="str">
        <f>VLOOKUP(A62,'TB - Ltd'!A:B,2,0)</f>
        <v>הוצאות משכורת</v>
      </c>
      <c r="C62" s="160"/>
      <c r="D62" s="160">
        <f>-D61</f>
        <v>-2756.52</v>
      </c>
    </row>
    <row r="64" spans="1:7">
      <c r="A64" t="s">
        <v>1415</v>
      </c>
      <c r="B64" t="str">
        <f>VLOOKUP(A64,'TB - Ltd'!A:B,2,0)</f>
        <v>בונוס</v>
      </c>
      <c r="D64" s="1">
        <f>2403*3.627</f>
        <v>8715.6809999999987</v>
      </c>
      <c r="F64" t="s">
        <v>1569</v>
      </c>
    </row>
    <row r="65" spans="1:6">
      <c r="A65" t="s">
        <v>1114</v>
      </c>
      <c r="B65" t="str">
        <f>VLOOKUP(A65,'TB - Ltd'!A:B,2,0)</f>
        <v>הוצאות משכורת</v>
      </c>
      <c r="D65" s="1">
        <f>-D64</f>
        <v>-8715.6809999999987</v>
      </c>
    </row>
    <row r="67" spans="1:6">
      <c r="A67" t="s">
        <v>1108</v>
      </c>
      <c r="B67" t="str">
        <f>VLOOKUP(A67,'TB - Ltd'!A:B,2,0)</f>
        <v>Sales Commision</v>
      </c>
      <c r="D67" s="1">
        <f>4825*3.627</f>
        <v>17500.274999999998</v>
      </c>
      <c r="F67" t="s">
        <v>1569</v>
      </c>
    </row>
    <row r="68" spans="1:6">
      <c r="A68" t="s">
        <v>1115</v>
      </c>
      <c r="B68" t="str">
        <f>VLOOKUP(A68,'TB - Ltd'!A:B,2,0)</f>
        <v>הוצאות משכורת</v>
      </c>
      <c r="D68" s="1">
        <f>-D67</f>
        <v>-17500.274999999998</v>
      </c>
    </row>
  </sheetData>
  <phoneticPr fontId="88" type="noConversion"/>
  <dataValidations count="1">
    <dataValidation type="list" allowBlank="1" showInputMessage="1" showErrorMessage="1" sqref="A15 A12" xr:uid="{526E5F6F-4C69-437C-96BD-86DF088FC82D}">
      <formula1>Account_num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I166"/>
  <sheetViews>
    <sheetView topLeftCell="A108" zoomScale="80" zoomScaleNormal="80" workbookViewId="0">
      <selection activeCell="A130" sqref="A130"/>
    </sheetView>
  </sheetViews>
  <sheetFormatPr defaultRowHeight="14"/>
  <cols>
    <col min="1" max="1" width="9.83203125" bestFit="1" customWidth="1"/>
    <col min="2" max="2" width="67.25" customWidth="1"/>
    <col min="3" max="3" width="31.83203125" customWidth="1"/>
    <col min="4" max="4" width="20" style="1" customWidth="1"/>
    <col min="5" max="5" width="20" customWidth="1"/>
    <col min="6" max="6" width="16" bestFit="1" customWidth="1"/>
    <col min="7" max="7" width="9.33203125" bestFit="1" customWidth="1"/>
    <col min="8" max="8" width="11.33203125" customWidth="1"/>
    <col min="9" max="9" width="10.33203125" customWidth="1"/>
    <col min="13" max="13" width="13.25" bestFit="1" customWidth="1"/>
    <col min="14" max="14" width="12.33203125" bestFit="1" customWidth="1"/>
  </cols>
  <sheetData>
    <row r="1" spans="1:9">
      <c r="D1" s="1">
        <f>SUM(D3:D165)</f>
        <v>-7.7125150710344315E-10</v>
      </c>
      <c r="E1" s="1">
        <f>SUM(E3:E166)</f>
        <v>0</v>
      </c>
      <c r="F1" s="1">
        <f>SUM(F3:F166)</f>
        <v>-1.1641532182693481E-9</v>
      </c>
    </row>
    <row r="2" spans="1:9" s="5" customFormat="1">
      <c r="A2" s="6" t="s">
        <v>0</v>
      </c>
      <c r="B2" s="6" t="s">
        <v>1</v>
      </c>
      <c r="C2" s="6"/>
      <c r="D2" s="146" t="s">
        <v>8</v>
      </c>
      <c r="E2" s="6" t="s">
        <v>9</v>
      </c>
      <c r="F2" s="6" t="s">
        <v>10</v>
      </c>
      <c r="I2"/>
    </row>
    <row r="3" spans="1:9">
      <c r="A3" s="164" t="s">
        <v>212</v>
      </c>
      <c r="B3" s="1" t="s">
        <v>375</v>
      </c>
      <c r="C3" s="1" t="s">
        <v>157</v>
      </c>
      <c r="D3" s="148">
        <v>883967.03</v>
      </c>
      <c r="E3" s="2">
        <f>SUMIF('JE - Inc'!A:A,'TB - Inc'!A3,'JE - Inc'!D:D)</f>
        <v>0</v>
      </c>
      <c r="F3" s="148">
        <f>IFERROR(E3+D3,0)</f>
        <v>883967.03</v>
      </c>
    </row>
    <row r="4" spans="1:9">
      <c r="A4" s="164" t="s">
        <v>213</v>
      </c>
      <c r="B4" s="1" t="s">
        <v>376</v>
      </c>
      <c r="C4" s="1" t="s">
        <v>129</v>
      </c>
      <c r="D4" s="148">
        <v>808996.95</v>
      </c>
      <c r="E4" s="2">
        <f>SUMIF('JE - Inc'!A:A,'TB - Inc'!A4,'JE - Inc'!D:D)</f>
        <v>0</v>
      </c>
      <c r="F4" s="148">
        <f t="shared" ref="F4:F67" si="0">IFERROR(E4+D4,0)</f>
        <v>808996.95</v>
      </c>
    </row>
    <row r="5" spans="1:9">
      <c r="A5" s="164" t="s">
        <v>215</v>
      </c>
      <c r="B5" s="1" t="s">
        <v>377</v>
      </c>
      <c r="C5" s="1" t="s">
        <v>136</v>
      </c>
      <c r="D5" s="148">
        <v>36085.730000000003</v>
      </c>
      <c r="E5" s="2">
        <f>SUMIF('JE - Inc'!A:A,'TB - Inc'!A5,'JE - Inc'!D:D)</f>
        <v>0</v>
      </c>
      <c r="F5" s="148">
        <f t="shared" si="0"/>
        <v>36085.730000000003</v>
      </c>
    </row>
    <row r="6" spans="1:9">
      <c r="A6" s="164" t="s">
        <v>216</v>
      </c>
      <c r="B6" s="1" t="s">
        <v>378</v>
      </c>
      <c r="C6" s="1" t="s">
        <v>157</v>
      </c>
      <c r="D6" s="148">
        <v>89722.64</v>
      </c>
      <c r="E6" s="2">
        <f>SUMIF('JE - Inc'!A:A,'TB - Inc'!A6,'JE - Inc'!D:D)</f>
        <v>0</v>
      </c>
      <c r="F6" s="148">
        <f t="shared" si="0"/>
        <v>89722.64</v>
      </c>
    </row>
    <row r="7" spans="1:9">
      <c r="A7" s="164" t="s">
        <v>217</v>
      </c>
      <c r="B7" s="1" t="s">
        <v>379</v>
      </c>
      <c r="C7" s="1" t="s">
        <v>130</v>
      </c>
      <c r="D7" s="148">
        <v>57005.59</v>
      </c>
      <c r="E7" s="2">
        <f>SUMIF('JE - Inc'!A:A,'TB - Inc'!A7,'JE - Inc'!D:D)</f>
        <v>0</v>
      </c>
      <c r="F7" s="148">
        <f t="shared" si="0"/>
        <v>57005.59</v>
      </c>
    </row>
    <row r="8" spans="1:9">
      <c r="A8" s="164" t="s">
        <v>218</v>
      </c>
      <c r="B8" s="1" t="s">
        <v>380</v>
      </c>
      <c r="C8" s="1" t="s">
        <v>131</v>
      </c>
      <c r="D8" s="148">
        <v>-17730.990000000002</v>
      </c>
      <c r="E8" s="2">
        <f>SUMIF('JE - Inc'!A:A,'TB - Inc'!A8,'JE - Inc'!D:D)</f>
        <v>0</v>
      </c>
      <c r="F8" s="148">
        <f t="shared" si="0"/>
        <v>-17730.990000000002</v>
      </c>
    </row>
    <row r="9" spans="1:9">
      <c r="A9" s="164" t="s">
        <v>220</v>
      </c>
      <c r="B9" s="1" t="s">
        <v>381</v>
      </c>
      <c r="C9" s="1" t="s">
        <v>143</v>
      </c>
      <c r="D9" s="148">
        <v>-99.6</v>
      </c>
      <c r="E9" s="2">
        <f>SUMIF('JE - Inc'!A:A,'TB - Inc'!A9,'JE - Inc'!D:D)</f>
        <v>0</v>
      </c>
      <c r="F9" s="148">
        <f t="shared" si="0"/>
        <v>-99.6</v>
      </c>
    </row>
    <row r="10" spans="1:9">
      <c r="A10" s="164" t="s">
        <v>221</v>
      </c>
      <c r="B10" s="1" t="s">
        <v>382</v>
      </c>
      <c r="C10" s="1" t="s">
        <v>201</v>
      </c>
      <c r="D10" s="148">
        <v>-1068361</v>
      </c>
      <c r="E10" s="2">
        <f>SUMIF('JE - Inc'!A:A,'TB - Inc'!A10,'JE - Inc'!D:D)</f>
        <v>0</v>
      </c>
      <c r="F10" s="148">
        <f t="shared" si="0"/>
        <v>-1068361</v>
      </c>
    </row>
    <row r="11" spans="1:9">
      <c r="A11" s="164" t="s">
        <v>222</v>
      </c>
      <c r="B11" s="1" t="s">
        <v>383</v>
      </c>
      <c r="C11" s="1" t="s">
        <v>4</v>
      </c>
      <c r="D11" s="148">
        <v>-5426998.75</v>
      </c>
      <c r="E11" s="2">
        <f>SUMIF('JE - Inc'!A:A,'TB - Inc'!A11,'JE - Inc'!D:D)</f>
        <v>2591896.6901550801</v>
      </c>
      <c r="F11" s="148">
        <f t="shared" si="0"/>
        <v>-2835102.0598449199</v>
      </c>
    </row>
    <row r="12" spans="1:9">
      <c r="A12" s="164" t="s">
        <v>231</v>
      </c>
      <c r="B12" s="1" t="s">
        <v>384</v>
      </c>
      <c r="C12" s="1" t="s">
        <v>174</v>
      </c>
      <c r="D12" s="148">
        <v>1824047.44</v>
      </c>
      <c r="E12" s="2">
        <f>SUMIF('JE - Inc'!A:A,'TB - Inc'!A12,'JE - Inc'!D:D)</f>
        <v>0</v>
      </c>
      <c r="F12" s="148">
        <f t="shared" si="0"/>
        <v>1824047.44</v>
      </c>
    </row>
    <row r="13" spans="1:9">
      <c r="A13" s="164" t="s">
        <v>232</v>
      </c>
      <c r="B13" s="1" t="s">
        <v>385</v>
      </c>
      <c r="C13" s="1" t="s">
        <v>174</v>
      </c>
      <c r="D13" s="148">
        <v>2746.5099999999948</v>
      </c>
      <c r="E13" s="2">
        <f>SUMIF('JE - Inc'!A:A,'TB - Inc'!A13,'JE - Inc'!D:D)</f>
        <v>0</v>
      </c>
      <c r="F13" s="148">
        <f t="shared" si="0"/>
        <v>2746.5099999999948</v>
      </c>
    </row>
    <row r="14" spans="1:9">
      <c r="A14" s="164" t="s">
        <v>233</v>
      </c>
      <c r="B14" s="1" t="s">
        <v>386</v>
      </c>
      <c r="C14" s="1" t="s">
        <v>174</v>
      </c>
      <c r="D14" s="148">
        <v>211656.28</v>
      </c>
      <c r="E14" s="2">
        <f>SUMIF('JE - Inc'!A:A,'TB - Inc'!A14,'JE - Inc'!D:D)</f>
        <v>0</v>
      </c>
      <c r="F14" s="148">
        <f t="shared" si="0"/>
        <v>211656.28</v>
      </c>
    </row>
    <row r="15" spans="1:9">
      <c r="A15" s="164" t="s">
        <v>235</v>
      </c>
      <c r="B15" s="1" t="s">
        <v>387</v>
      </c>
      <c r="C15" s="1" t="s">
        <v>388</v>
      </c>
      <c r="D15" s="148">
        <v>370837.08</v>
      </c>
      <c r="E15" s="2">
        <f>SUMIF('JE - Inc'!A:A,'TB - Inc'!A15,'JE - Inc'!D:D)</f>
        <v>0</v>
      </c>
      <c r="F15" s="148">
        <f t="shared" si="0"/>
        <v>370837.08</v>
      </c>
    </row>
    <row r="16" spans="1:9">
      <c r="A16" s="164" t="s">
        <v>236</v>
      </c>
      <c r="B16" s="1" t="s">
        <v>389</v>
      </c>
      <c r="C16" s="1" t="s">
        <v>174</v>
      </c>
      <c r="D16" s="148">
        <v>137674.89000000001</v>
      </c>
      <c r="E16" s="2">
        <f>SUMIF('JE - Inc'!A:A,'TB - Inc'!A16,'JE - Inc'!D:D)</f>
        <v>0</v>
      </c>
      <c r="F16" s="148">
        <f t="shared" si="0"/>
        <v>137674.89000000001</v>
      </c>
    </row>
    <row r="17" spans="1:8">
      <c r="A17" s="164" t="s">
        <v>237</v>
      </c>
      <c r="B17" s="1" t="s">
        <v>390</v>
      </c>
      <c r="C17" s="1" t="s">
        <v>174</v>
      </c>
      <c r="D17" s="148">
        <v>27124.85</v>
      </c>
      <c r="E17" s="2">
        <f>SUMIF('JE - Inc'!A:A,'TB - Inc'!A17,'JE - Inc'!D:D)</f>
        <v>0</v>
      </c>
      <c r="F17" s="148">
        <f t="shared" si="0"/>
        <v>27124.85</v>
      </c>
    </row>
    <row r="18" spans="1:8">
      <c r="A18" s="164" t="s">
        <v>238</v>
      </c>
      <c r="B18" s="1" t="s">
        <v>391</v>
      </c>
      <c r="C18" s="1" t="s">
        <v>174</v>
      </c>
      <c r="D18" s="148">
        <v>7552.08</v>
      </c>
      <c r="E18" s="2">
        <f>SUMIF('JE - Inc'!A:A,'TB - Inc'!A18,'JE - Inc'!D:D)</f>
        <v>0</v>
      </c>
      <c r="F18" s="148">
        <f t="shared" si="0"/>
        <v>7552.08</v>
      </c>
    </row>
    <row r="19" spans="1:8">
      <c r="A19" s="164" t="s">
        <v>239</v>
      </c>
      <c r="B19" s="1" t="s">
        <v>392</v>
      </c>
      <c r="C19" s="1" t="s">
        <v>173</v>
      </c>
      <c r="D19" s="148">
        <v>484.52</v>
      </c>
      <c r="E19" s="2">
        <f>SUMIF('JE - Inc'!A:A,'TB - Inc'!A19,'JE - Inc'!D:D)</f>
        <v>0</v>
      </c>
      <c r="F19" s="148">
        <f t="shared" si="0"/>
        <v>484.52</v>
      </c>
    </row>
    <row r="20" spans="1:8">
      <c r="A20" s="164" t="s">
        <v>240</v>
      </c>
      <c r="B20" s="1" t="s">
        <v>393</v>
      </c>
      <c r="C20" s="1" t="s">
        <v>177</v>
      </c>
      <c r="D20" s="148">
        <v>50780.97</v>
      </c>
      <c r="E20" s="2">
        <f>SUMIF('JE - Inc'!A:A,'TB - Inc'!A20,'JE - Inc'!D:D)</f>
        <v>0</v>
      </c>
      <c r="F20" s="148">
        <f t="shared" si="0"/>
        <v>50780.97</v>
      </c>
    </row>
    <row r="21" spans="1:8">
      <c r="A21" s="164" t="s">
        <v>241</v>
      </c>
      <c r="B21" s="1" t="s">
        <v>394</v>
      </c>
      <c r="C21" s="1" t="s">
        <v>177</v>
      </c>
      <c r="D21" s="148">
        <v>49280.18</v>
      </c>
      <c r="E21" s="2">
        <f>SUMIF('JE - Inc'!A:A,'TB - Inc'!A21,'JE - Inc'!D:D)</f>
        <v>0</v>
      </c>
      <c r="F21" s="148">
        <f t="shared" si="0"/>
        <v>49280.18</v>
      </c>
    </row>
    <row r="22" spans="1:8">
      <c r="A22" s="164" t="s">
        <v>242</v>
      </c>
      <c r="B22" s="1" t="s">
        <v>395</v>
      </c>
      <c r="C22" s="1" t="s">
        <v>177</v>
      </c>
      <c r="D22" s="148">
        <v>48838.57</v>
      </c>
      <c r="E22" s="2">
        <f>SUMIF('JE - Inc'!A:A,'TB - Inc'!A22,'JE - Inc'!D:D)</f>
        <v>0</v>
      </c>
      <c r="F22" s="148">
        <f t="shared" si="0"/>
        <v>48838.57</v>
      </c>
      <c r="H22" s="148"/>
    </row>
    <row r="23" spans="1:8">
      <c r="A23" s="164" t="s">
        <v>243</v>
      </c>
      <c r="B23" s="1" t="s">
        <v>396</v>
      </c>
      <c r="C23" s="1" t="s">
        <v>177</v>
      </c>
      <c r="D23" s="148">
        <v>15205.66</v>
      </c>
      <c r="E23" s="2">
        <f>SUMIF('JE - Inc'!A:A,'TB - Inc'!A23,'JE - Inc'!D:D)</f>
        <v>0</v>
      </c>
      <c r="F23" s="148">
        <f t="shared" si="0"/>
        <v>15205.66</v>
      </c>
      <c r="H23" s="148"/>
    </row>
    <row r="24" spans="1:8">
      <c r="A24" s="164" t="s">
        <v>244</v>
      </c>
      <c r="B24" s="1" t="s">
        <v>397</v>
      </c>
      <c r="C24" s="1" t="s">
        <v>177</v>
      </c>
      <c r="D24" s="148">
        <v>664</v>
      </c>
      <c r="E24" s="2">
        <f>SUMIF('JE - Inc'!A:A,'TB - Inc'!A24,'JE - Inc'!D:D)</f>
        <v>0</v>
      </c>
      <c r="F24" s="148">
        <f t="shared" si="0"/>
        <v>664</v>
      </c>
      <c r="H24" s="148"/>
    </row>
    <row r="25" spans="1:8">
      <c r="A25" s="164" t="s">
        <v>249</v>
      </c>
      <c r="B25" s="1" t="s">
        <v>398</v>
      </c>
      <c r="C25" s="1" t="s">
        <v>399</v>
      </c>
      <c r="D25" s="148">
        <v>4477.8599999999997</v>
      </c>
      <c r="E25" s="2">
        <f>SUMIF('JE - Inc'!A:A,'TB - Inc'!A25,'JE - Inc'!D:D)</f>
        <v>0</v>
      </c>
      <c r="F25" s="148">
        <f t="shared" si="0"/>
        <v>4477.8599999999997</v>
      </c>
      <c r="H25" s="148"/>
    </row>
    <row r="26" spans="1:8">
      <c r="A26" s="164" t="s">
        <v>250</v>
      </c>
      <c r="B26" s="1" t="s">
        <v>400</v>
      </c>
      <c r="C26" s="1" t="s">
        <v>401</v>
      </c>
      <c r="D26" s="148">
        <v>2216.37</v>
      </c>
      <c r="E26" s="2">
        <f>SUMIF('JE - Inc'!A:A,'TB - Inc'!A26,'JE - Inc'!D:D)</f>
        <v>0</v>
      </c>
      <c r="F26" s="148">
        <f t="shared" si="0"/>
        <v>2216.37</v>
      </c>
      <c r="H26" s="148"/>
    </row>
    <row r="27" spans="1:8">
      <c r="A27" s="164" t="s">
        <v>270</v>
      </c>
      <c r="B27" s="1" t="s">
        <v>402</v>
      </c>
      <c r="C27" s="1" t="s">
        <v>175</v>
      </c>
      <c r="D27" s="148">
        <v>43511.75</v>
      </c>
      <c r="E27" s="2">
        <f>SUMIF('JE - Inc'!A:A,'TB - Inc'!A27,'JE - Inc'!D:D)</f>
        <v>0</v>
      </c>
      <c r="F27" s="148">
        <f t="shared" si="0"/>
        <v>43511.75</v>
      </c>
      <c r="H27" s="148"/>
    </row>
    <row r="28" spans="1:8">
      <c r="A28" s="164" t="s">
        <v>277</v>
      </c>
      <c r="B28" s="1" t="s">
        <v>403</v>
      </c>
      <c r="C28" s="1" t="s">
        <v>179</v>
      </c>
      <c r="D28" s="148">
        <v>140147.04</v>
      </c>
      <c r="E28" s="2">
        <f>SUMIF('JE - Inc'!A:A,'TB - Inc'!A28,'JE - Inc'!D:D)</f>
        <v>0</v>
      </c>
      <c r="F28" s="148">
        <f t="shared" si="0"/>
        <v>140147.04</v>
      </c>
      <c r="H28" s="148"/>
    </row>
    <row r="29" spans="1:8">
      <c r="A29" s="164" t="s">
        <v>280</v>
      </c>
      <c r="B29" s="1" t="s">
        <v>404</v>
      </c>
      <c r="C29" s="1" t="s">
        <v>179</v>
      </c>
      <c r="D29" s="148">
        <v>6003.24</v>
      </c>
      <c r="E29" s="2">
        <f>SUMIF('JE - Inc'!A:A,'TB - Inc'!A29,'JE - Inc'!D:D)</f>
        <v>0</v>
      </c>
      <c r="F29" s="148">
        <f t="shared" si="0"/>
        <v>6003.24</v>
      </c>
      <c r="H29" s="148"/>
    </row>
    <row r="30" spans="1:8">
      <c r="A30" s="164" t="s">
        <v>285</v>
      </c>
      <c r="B30" s="1" t="s">
        <v>405</v>
      </c>
      <c r="C30" s="1" t="s">
        <v>406</v>
      </c>
      <c r="D30" s="148">
        <v>11273.16</v>
      </c>
      <c r="E30" s="2">
        <f>SUMIF('JE - Inc'!A:A,'TB - Inc'!A30,'JE - Inc'!D:D)</f>
        <v>0</v>
      </c>
      <c r="F30" s="148">
        <f t="shared" si="0"/>
        <v>11273.16</v>
      </c>
      <c r="H30" s="148"/>
    </row>
    <row r="31" spans="1:8">
      <c r="A31" s="164" t="s">
        <v>341</v>
      </c>
      <c r="B31" s="1" t="s">
        <v>407</v>
      </c>
      <c r="C31" s="1" t="s">
        <v>408</v>
      </c>
      <c r="D31" s="148">
        <v>8320.94</v>
      </c>
      <c r="E31" s="2">
        <f>SUMIF('JE - Inc'!A:A,'TB - Inc'!A31,'JE - Inc'!D:D)</f>
        <v>0</v>
      </c>
      <c r="F31" s="148">
        <f t="shared" si="0"/>
        <v>8320.94</v>
      </c>
      <c r="H31" s="148"/>
    </row>
    <row r="32" spans="1:8">
      <c r="A32" s="164" t="s">
        <v>342</v>
      </c>
      <c r="B32" s="1" t="s">
        <v>409</v>
      </c>
      <c r="C32" s="1" t="s">
        <v>410</v>
      </c>
      <c r="D32" s="148">
        <v>7190.5</v>
      </c>
      <c r="E32" s="2">
        <f>SUMIF('JE - Inc'!A:A,'TB - Inc'!A32,'JE - Inc'!D:D)</f>
        <v>0</v>
      </c>
      <c r="F32" s="148">
        <f t="shared" si="0"/>
        <v>7190.5</v>
      </c>
      <c r="H32" s="148"/>
    </row>
    <row r="33" spans="1:8">
      <c r="A33" s="164" t="s">
        <v>347</v>
      </c>
      <c r="B33" s="1" t="s">
        <v>411</v>
      </c>
      <c r="C33" s="1" t="s">
        <v>412</v>
      </c>
      <c r="D33" s="148">
        <v>5350</v>
      </c>
      <c r="E33" s="2">
        <f>SUMIF('JE - Inc'!A:A,'TB - Inc'!A33,'JE - Inc'!D:D)</f>
        <v>0</v>
      </c>
      <c r="F33" s="148">
        <f t="shared" si="0"/>
        <v>5350</v>
      </c>
      <c r="H33" s="148"/>
    </row>
    <row r="34" spans="1:8">
      <c r="A34" s="164" t="s">
        <v>348</v>
      </c>
      <c r="B34" s="1" t="s">
        <v>413</v>
      </c>
      <c r="C34" s="1" t="s">
        <v>414</v>
      </c>
      <c r="D34" s="148">
        <v>2500.35</v>
      </c>
      <c r="E34" s="2">
        <f>SUMIF('JE - Inc'!A:A,'TB - Inc'!A34,'JE - Inc'!D:D)</f>
        <v>0</v>
      </c>
      <c r="F34" s="148">
        <f t="shared" si="0"/>
        <v>2500.35</v>
      </c>
      <c r="H34" s="148"/>
    </row>
    <row r="35" spans="1:8">
      <c r="A35" s="164" t="s">
        <v>351</v>
      </c>
      <c r="B35" s="1" t="s">
        <v>415</v>
      </c>
      <c r="C35" s="1" t="s">
        <v>416</v>
      </c>
      <c r="D35" s="148">
        <v>1547.76</v>
      </c>
      <c r="E35" s="2">
        <f>SUMIF('JE - Inc'!A:A,'TB - Inc'!A35,'JE - Inc'!D:D)</f>
        <v>0</v>
      </c>
      <c r="F35" s="148">
        <f t="shared" si="0"/>
        <v>1547.76</v>
      </c>
      <c r="H35" s="148"/>
    </row>
    <row r="36" spans="1:8">
      <c r="A36" s="164" t="s">
        <v>359</v>
      </c>
      <c r="B36" s="1" t="s">
        <v>417</v>
      </c>
      <c r="C36" s="1" t="s">
        <v>134</v>
      </c>
      <c r="D36" s="148">
        <v>69.930000000000007</v>
      </c>
      <c r="E36" s="2">
        <f>SUMIF('JE - Inc'!A:A,'TB - Inc'!A36,'JE - Inc'!D:D)</f>
        <v>0</v>
      </c>
      <c r="F36" s="148">
        <f t="shared" si="0"/>
        <v>69.930000000000007</v>
      </c>
      <c r="H36" s="148"/>
    </row>
    <row r="37" spans="1:8">
      <c r="A37" s="164" t="s">
        <v>365</v>
      </c>
      <c r="B37" s="1" t="s">
        <v>418</v>
      </c>
      <c r="C37" s="1" t="s">
        <v>133</v>
      </c>
      <c r="D37" s="148">
        <v>13932.09</v>
      </c>
      <c r="E37" s="2">
        <f>SUMIF('JE - Inc'!A:A,'TB - Inc'!A37,'JE - Inc'!D:D)</f>
        <v>0</v>
      </c>
      <c r="F37" s="148">
        <f t="shared" si="0"/>
        <v>13932.09</v>
      </c>
      <c r="H37" s="148"/>
    </row>
    <row r="38" spans="1:8">
      <c r="A38" s="164" t="s">
        <v>234</v>
      </c>
      <c r="B38" s="1" t="s">
        <v>419</v>
      </c>
      <c r="C38" s="1" t="s">
        <v>420</v>
      </c>
      <c r="D38" s="148">
        <v>609393.1</v>
      </c>
      <c r="E38" s="2">
        <f>SUMIF('JE - Inc'!A:A,'TB - Inc'!A38,'JE - Inc'!D:D)</f>
        <v>0</v>
      </c>
      <c r="F38" s="148">
        <f t="shared" si="0"/>
        <v>609393.1</v>
      </c>
      <c r="H38" s="148"/>
    </row>
    <row r="39" spans="1:8">
      <c r="A39" s="164" t="s">
        <v>246</v>
      </c>
      <c r="B39" s="1" t="s">
        <v>421</v>
      </c>
      <c r="C39" s="1" t="s">
        <v>422</v>
      </c>
      <c r="D39" s="148">
        <v>57382.28</v>
      </c>
      <c r="E39" s="2">
        <f>SUMIF('JE - Inc'!A:A,'TB - Inc'!A39,'JE - Inc'!D:D)</f>
        <v>0</v>
      </c>
      <c r="F39" s="148">
        <f t="shared" si="0"/>
        <v>57382.28</v>
      </c>
      <c r="H39" s="148"/>
    </row>
    <row r="40" spans="1:8">
      <c r="A40" s="164" t="s">
        <v>269</v>
      </c>
      <c r="B40" s="1" t="s">
        <v>423</v>
      </c>
      <c r="C40" s="1" t="s">
        <v>175</v>
      </c>
      <c r="D40" s="148">
        <v>1047405.21</v>
      </c>
      <c r="E40" s="2">
        <f>SUMIF('JE - Inc'!A:A,'TB - Inc'!A40,'JE - Inc'!D:D)</f>
        <v>0</v>
      </c>
      <c r="F40" s="148">
        <f t="shared" si="0"/>
        <v>1047405.21</v>
      </c>
      <c r="H40" s="148"/>
    </row>
    <row r="41" spans="1:8">
      <c r="A41" s="164" t="s">
        <v>271</v>
      </c>
      <c r="B41" s="1" t="s">
        <v>424</v>
      </c>
      <c r="C41" s="1" t="s">
        <v>175</v>
      </c>
      <c r="D41" s="148">
        <v>88361.43</v>
      </c>
      <c r="E41" s="2">
        <f>SUMIF('JE - Inc'!A:A,'TB - Inc'!A41,'JE - Inc'!D:D)</f>
        <v>0</v>
      </c>
      <c r="F41" s="148">
        <f t="shared" si="0"/>
        <v>88361.43</v>
      </c>
      <c r="H41" s="148"/>
    </row>
    <row r="42" spans="1:8">
      <c r="A42" s="164" t="s">
        <v>272</v>
      </c>
      <c r="B42" s="1" t="s">
        <v>425</v>
      </c>
      <c r="C42" s="1" t="s">
        <v>426</v>
      </c>
      <c r="D42" s="148">
        <v>114276.48</v>
      </c>
      <c r="E42" s="2">
        <f>SUMIF('JE - Inc'!A:A,'TB - Inc'!A42,'JE - Inc'!D:D)</f>
        <v>0</v>
      </c>
      <c r="F42" s="148">
        <f t="shared" si="0"/>
        <v>114276.48</v>
      </c>
      <c r="H42" s="148"/>
    </row>
    <row r="43" spans="1:8">
      <c r="A43" s="164" t="s">
        <v>275</v>
      </c>
      <c r="B43" s="1" t="s">
        <v>427</v>
      </c>
      <c r="C43" s="1" t="s">
        <v>175</v>
      </c>
      <c r="D43" s="148">
        <v>18987.689999999999</v>
      </c>
      <c r="E43" s="2">
        <f>SUMIF('JE - Inc'!A:A,'TB - Inc'!A43,'JE - Inc'!D:D)</f>
        <v>0</v>
      </c>
      <c r="F43" s="148">
        <f t="shared" si="0"/>
        <v>18987.689999999999</v>
      </c>
      <c r="H43" s="148"/>
    </row>
    <row r="44" spans="1:8">
      <c r="A44" s="164" t="s">
        <v>276</v>
      </c>
      <c r="B44" s="1" t="s">
        <v>428</v>
      </c>
      <c r="C44" s="1" t="s">
        <v>175</v>
      </c>
      <c r="D44" s="148">
        <v>2033.25</v>
      </c>
      <c r="E44" s="2">
        <f>SUMIF('JE - Inc'!A:A,'TB - Inc'!A44,'JE - Inc'!D:D)</f>
        <v>0</v>
      </c>
      <c r="F44" s="148">
        <f t="shared" si="0"/>
        <v>2033.25</v>
      </c>
      <c r="H44" s="148"/>
    </row>
    <row r="45" spans="1:8">
      <c r="A45" s="164" t="s">
        <v>336</v>
      </c>
      <c r="B45" s="1" t="s">
        <v>429</v>
      </c>
      <c r="C45" s="1" t="s">
        <v>430</v>
      </c>
      <c r="D45" s="148">
        <v>3172.41</v>
      </c>
      <c r="E45" s="2">
        <f>SUMIF('JE - Inc'!A:A,'TB - Inc'!A45,'JE - Inc'!D:D)</f>
        <v>0</v>
      </c>
      <c r="F45" s="148">
        <f t="shared" si="0"/>
        <v>3172.41</v>
      </c>
      <c r="H45" s="148"/>
    </row>
    <row r="46" spans="1:8">
      <c r="A46" s="164" t="s">
        <v>274</v>
      </c>
      <c r="B46" s="1" t="s">
        <v>431</v>
      </c>
      <c r="C46" s="1" t="s">
        <v>175</v>
      </c>
      <c r="D46" s="148">
        <v>64051.17</v>
      </c>
      <c r="E46" s="2">
        <f>SUMIF('JE - Inc'!A:A,'TB - Inc'!A46,'JE - Inc'!D:D)</f>
        <v>0</v>
      </c>
      <c r="F46" s="148">
        <f t="shared" si="0"/>
        <v>64051.17</v>
      </c>
      <c r="H46" s="148"/>
    </row>
    <row r="47" spans="1:8">
      <c r="A47" s="164" t="s">
        <v>349</v>
      </c>
      <c r="B47" s="1" t="s">
        <v>432</v>
      </c>
      <c r="C47" s="1" t="s">
        <v>433</v>
      </c>
      <c r="D47" s="148">
        <v>435.62</v>
      </c>
      <c r="E47" s="2">
        <f>SUMIF('JE - Inc'!A:A,'TB - Inc'!A47,'JE - Inc'!D:D)</f>
        <v>0</v>
      </c>
      <c r="F47" s="148">
        <f t="shared" si="0"/>
        <v>435.62</v>
      </c>
      <c r="H47" s="148"/>
    </row>
    <row r="48" spans="1:8">
      <c r="A48" s="164" t="s">
        <v>350</v>
      </c>
      <c r="B48" s="1" t="s">
        <v>434</v>
      </c>
      <c r="C48" s="1" t="s">
        <v>435</v>
      </c>
      <c r="D48" s="148">
        <v>15406</v>
      </c>
      <c r="E48" s="2">
        <f>SUMIF('JE - Inc'!A:A,'TB - Inc'!A48,'JE - Inc'!D:D)</f>
        <v>0</v>
      </c>
      <c r="F48" s="148">
        <f t="shared" si="0"/>
        <v>15406</v>
      </c>
      <c r="H48" s="148"/>
    </row>
    <row r="49" spans="1:8">
      <c r="A49" s="164" t="s">
        <v>355</v>
      </c>
      <c r="B49" s="1" t="s">
        <v>436</v>
      </c>
      <c r="C49" s="1" t="s">
        <v>437</v>
      </c>
      <c r="D49" s="148">
        <v>2577.3000000000002</v>
      </c>
      <c r="E49" s="2">
        <f>SUMIF('JE - Inc'!A:A,'TB - Inc'!A49,'JE - Inc'!D:D)</f>
        <v>0</v>
      </c>
      <c r="F49" s="148">
        <f t="shared" si="0"/>
        <v>2577.3000000000002</v>
      </c>
      <c r="H49" s="148"/>
    </row>
    <row r="50" spans="1:8">
      <c r="A50" s="164" t="s">
        <v>357</v>
      </c>
      <c r="B50" s="1" t="s">
        <v>438</v>
      </c>
      <c r="C50" s="1" t="s">
        <v>439</v>
      </c>
      <c r="D50" s="148">
        <v>2173.61</v>
      </c>
      <c r="E50" s="2">
        <f>SUMIF('JE - Inc'!A:A,'TB - Inc'!A50,'JE - Inc'!D:D)</f>
        <v>0</v>
      </c>
      <c r="F50" s="148">
        <f t="shared" si="0"/>
        <v>2173.61</v>
      </c>
      <c r="H50" s="148"/>
    </row>
    <row r="51" spans="1:8">
      <c r="A51" s="164" t="s">
        <v>358</v>
      </c>
      <c r="B51" s="1" t="s">
        <v>440</v>
      </c>
      <c r="C51" s="1" t="s">
        <v>399</v>
      </c>
      <c r="D51" s="148">
        <v>4488.2700000000004</v>
      </c>
      <c r="E51" s="2">
        <f>SUMIF('JE - Inc'!A:A,'TB - Inc'!A51,'JE - Inc'!D:D)</f>
        <v>0</v>
      </c>
      <c r="F51" s="148">
        <f t="shared" si="0"/>
        <v>4488.2700000000004</v>
      </c>
      <c r="H51" s="148"/>
    </row>
    <row r="52" spans="1:8">
      <c r="A52" s="164" t="s">
        <v>225</v>
      </c>
      <c r="B52" s="1" t="s">
        <v>441</v>
      </c>
      <c r="C52" s="1" t="s">
        <v>442</v>
      </c>
      <c r="D52" s="148">
        <v>-964580.05</v>
      </c>
      <c r="E52" s="2">
        <f>SUMIF('JE - Inc'!A:A,'TB - Inc'!A52,'JE - Inc'!D:D)</f>
        <v>0</v>
      </c>
      <c r="F52" s="148">
        <f t="shared" si="0"/>
        <v>-964580.05</v>
      </c>
      <c r="H52" s="148"/>
    </row>
    <row r="53" spans="1:8">
      <c r="A53" s="164" t="s">
        <v>245</v>
      </c>
      <c r="B53" s="1" t="s">
        <v>443</v>
      </c>
      <c r="C53" s="1" t="s">
        <v>177</v>
      </c>
      <c r="D53" s="148">
        <v>1065.8599999999999</v>
      </c>
      <c r="E53" s="2">
        <f>SUMIF('JE - Inc'!A:A,'TB - Inc'!A53,'JE - Inc'!D:D)</f>
        <v>0</v>
      </c>
      <c r="F53" s="148">
        <f t="shared" si="0"/>
        <v>1065.8599999999999</v>
      </c>
      <c r="H53" s="148"/>
    </row>
    <row r="54" spans="1:8">
      <c r="A54" s="164" t="s">
        <v>251</v>
      </c>
      <c r="B54" s="1" t="s">
        <v>444</v>
      </c>
      <c r="C54" s="1" t="s">
        <v>445</v>
      </c>
      <c r="D54" s="148">
        <v>851.48</v>
      </c>
      <c r="E54" s="2">
        <f>SUMIF('JE - Inc'!A:A,'TB - Inc'!A54,'JE - Inc'!D:D)</f>
        <v>0</v>
      </c>
      <c r="F54" s="148">
        <f t="shared" si="0"/>
        <v>851.48</v>
      </c>
      <c r="H54" s="148"/>
    </row>
    <row r="55" spans="1:8">
      <c r="A55" s="164" t="s">
        <v>254</v>
      </c>
      <c r="B55" s="1" t="s">
        <v>446</v>
      </c>
      <c r="C55" s="1" t="s">
        <v>447</v>
      </c>
      <c r="D55" s="148">
        <v>81804.88</v>
      </c>
      <c r="E55" s="2">
        <f>SUMIF('JE - Inc'!A:A,'TB - Inc'!A55,'JE - Inc'!D:D)</f>
        <v>0</v>
      </c>
      <c r="F55" s="148">
        <f t="shared" si="0"/>
        <v>81804.88</v>
      </c>
      <c r="H55" s="148"/>
    </row>
    <row r="56" spans="1:8">
      <c r="A56" s="164" t="s">
        <v>255</v>
      </c>
      <c r="B56" s="1" t="s">
        <v>448</v>
      </c>
      <c r="C56" s="1" t="s">
        <v>447</v>
      </c>
      <c r="D56" s="148">
        <v>7067.3</v>
      </c>
      <c r="E56" s="2">
        <f>SUMIF('JE - Inc'!A:A,'TB - Inc'!A56,'JE - Inc'!D:D)</f>
        <v>0</v>
      </c>
      <c r="F56" s="148">
        <f t="shared" si="0"/>
        <v>7067.3</v>
      </c>
      <c r="H56" s="148"/>
    </row>
    <row r="57" spans="1:8">
      <c r="A57" s="164" t="s">
        <v>256</v>
      </c>
      <c r="B57" s="1" t="s">
        <v>449</v>
      </c>
      <c r="C57" s="1" t="s">
        <v>447</v>
      </c>
      <c r="D57" s="148">
        <v>11441.93</v>
      </c>
      <c r="E57" s="2">
        <f>SUMIF('JE - Inc'!A:A,'TB - Inc'!A57,'JE - Inc'!D:D)</f>
        <v>0</v>
      </c>
      <c r="F57" s="148">
        <f t="shared" si="0"/>
        <v>11441.93</v>
      </c>
      <c r="H57" s="148"/>
    </row>
    <row r="58" spans="1:8">
      <c r="A58" s="164" t="s">
        <v>258</v>
      </c>
      <c r="B58" s="1" t="s">
        <v>450</v>
      </c>
      <c r="C58" s="1" t="s">
        <v>447</v>
      </c>
      <c r="D58" s="148">
        <v>8603.99</v>
      </c>
      <c r="E58" s="2">
        <f>SUMIF('JE - Inc'!A:A,'TB - Inc'!A58,'JE - Inc'!D:D)</f>
        <v>0</v>
      </c>
      <c r="F58" s="148">
        <f t="shared" si="0"/>
        <v>8603.99</v>
      </c>
      <c r="H58" s="148"/>
    </row>
    <row r="59" spans="1:8">
      <c r="A59" s="164" t="s">
        <v>259</v>
      </c>
      <c r="B59" s="1" t="s">
        <v>451</v>
      </c>
      <c r="C59" s="1" t="s">
        <v>447</v>
      </c>
      <c r="D59" s="148">
        <v>2790</v>
      </c>
      <c r="E59" s="2">
        <f>SUMIF('JE - Inc'!A:A,'TB - Inc'!A59,'JE - Inc'!D:D)</f>
        <v>0</v>
      </c>
      <c r="F59" s="148">
        <f t="shared" si="0"/>
        <v>2790</v>
      </c>
      <c r="H59" s="148"/>
    </row>
    <row r="60" spans="1:8">
      <c r="A60" s="164" t="s">
        <v>260</v>
      </c>
      <c r="B60" s="1" t="s">
        <v>452</v>
      </c>
      <c r="C60" s="1" t="s">
        <v>447</v>
      </c>
      <c r="D60" s="148">
        <v>116.68</v>
      </c>
      <c r="E60" s="2">
        <f>SUMIF('JE - Inc'!A:A,'TB - Inc'!A60,'JE - Inc'!D:D)</f>
        <v>0</v>
      </c>
      <c r="F60" s="148">
        <f t="shared" si="0"/>
        <v>116.68</v>
      </c>
      <c r="H60" s="148"/>
    </row>
    <row r="61" spans="1:8">
      <c r="A61" s="164" t="s">
        <v>294</v>
      </c>
      <c r="B61" s="1" t="s">
        <v>453</v>
      </c>
      <c r="C61" s="1" t="s">
        <v>454</v>
      </c>
      <c r="D61" s="148">
        <v>9337.5</v>
      </c>
      <c r="E61" s="2">
        <f>SUMIF('JE - Inc'!A:A,'TB - Inc'!A61,'JE - Inc'!D:D)</f>
        <v>0</v>
      </c>
      <c r="F61" s="148">
        <f t="shared" si="0"/>
        <v>9337.5</v>
      </c>
      <c r="H61" s="148"/>
    </row>
    <row r="62" spans="1:8">
      <c r="A62" s="164" t="s">
        <v>287</v>
      </c>
      <c r="B62" s="1" t="s">
        <v>455</v>
      </c>
      <c r="C62" s="1" t="s">
        <v>456</v>
      </c>
      <c r="D62" s="148">
        <v>23500</v>
      </c>
      <c r="E62" s="2">
        <f>SUMIF('JE - Inc'!A:A,'TB - Inc'!A62,'JE - Inc'!D:D)</f>
        <v>0</v>
      </c>
      <c r="F62" s="148">
        <f t="shared" si="0"/>
        <v>23500</v>
      </c>
      <c r="H62" s="148"/>
    </row>
    <row r="63" spans="1:8">
      <c r="A63" s="164" t="s">
        <v>299</v>
      </c>
      <c r="B63" s="1" t="s">
        <v>457</v>
      </c>
      <c r="C63" s="1" t="s">
        <v>458</v>
      </c>
      <c r="D63" s="148">
        <v>181597.74</v>
      </c>
      <c r="E63" s="2">
        <f>SUMIF('JE - Inc'!A:A,'TB - Inc'!A63,'JE - Inc'!D:D)</f>
        <v>0</v>
      </c>
      <c r="F63" s="148">
        <f t="shared" si="0"/>
        <v>181597.74</v>
      </c>
      <c r="H63" s="148"/>
    </row>
    <row r="64" spans="1:8">
      <c r="A64" s="164" t="s">
        <v>300</v>
      </c>
      <c r="B64" s="1" t="s">
        <v>459</v>
      </c>
      <c r="C64" s="1" t="s">
        <v>458</v>
      </c>
      <c r="D64" s="148">
        <v>-367.27000000000044</v>
      </c>
      <c r="E64" s="2">
        <f>SUMIF('JE - Inc'!A:A,'TB - Inc'!A64,'JE - Inc'!D:D)</f>
        <v>0</v>
      </c>
      <c r="F64" s="148">
        <f t="shared" si="0"/>
        <v>-367.27000000000044</v>
      </c>
      <c r="H64" s="148"/>
    </row>
    <row r="65" spans="1:8">
      <c r="A65" s="164" t="s">
        <v>301</v>
      </c>
      <c r="B65" s="1" t="s">
        <v>460</v>
      </c>
      <c r="C65" s="1" t="s">
        <v>458</v>
      </c>
      <c r="D65" s="148">
        <v>14914.81</v>
      </c>
      <c r="E65" s="2">
        <f>SUMIF('JE - Inc'!A:A,'TB - Inc'!A65,'JE - Inc'!D:D)</f>
        <v>0</v>
      </c>
      <c r="F65" s="148">
        <f t="shared" si="0"/>
        <v>14914.81</v>
      </c>
      <c r="H65" s="148"/>
    </row>
    <row r="66" spans="1:8">
      <c r="A66" s="164" t="s">
        <v>304</v>
      </c>
      <c r="B66" s="1" t="s">
        <v>461</v>
      </c>
      <c r="C66" s="1" t="s">
        <v>458</v>
      </c>
      <c r="D66" s="148">
        <v>19491.84</v>
      </c>
      <c r="E66" s="2">
        <f>SUMIF('JE - Inc'!A:A,'TB - Inc'!A66,'JE - Inc'!D:D)</f>
        <v>0</v>
      </c>
      <c r="F66" s="148">
        <f t="shared" si="0"/>
        <v>19491.84</v>
      </c>
      <c r="H66" s="148"/>
    </row>
    <row r="67" spans="1:8">
      <c r="A67" s="164" t="s">
        <v>305</v>
      </c>
      <c r="B67" s="1" t="s">
        <v>462</v>
      </c>
      <c r="C67" s="1" t="s">
        <v>458</v>
      </c>
      <c r="D67" s="148">
        <v>2402</v>
      </c>
      <c r="E67" s="2">
        <f>SUMIF('JE - Inc'!A:A,'TB - Inc'!A67,'JE - Inc'!D:D)</f>
        <v>0</v>
      </c>
      <c r="F67" s="148">
        <f t="shared" si="0"/>
        <v>2402</v>
      </c>
      <c r="H67" s="148"/>
    </row>
    <row r="68" spans="1:8">
      <c r="A68" s="164" t="s">
        <v>306</v>
      </c>
      <c r="B68" s="1" t="s">
        <v>463</v>
      </c>
      <c r="C68" s="1" t="s">
        <v>458</v>
      </c>
      <c r="D68" s="148">
        <v>719.14</v>
      </c>
      <c r="E68" s="2">
        <f>SUMIF('JE - Inc'!A:A,'TB - Inc'!A68,'JE - Inc'!D:D)</f>
        <v>0</v>
      </c>
      <c r="F68" s="148">
        <f t="shared" ref="F68:F131" si="1">IFERROR(E68+D68,0)</f>
        <v>719.14</v>
      </c>
      <c r="H68" s="148"/>
    </row>
    <row r="69" spans="1:8">
      <c r="A69" s="164" t="s">
        <v>308</v>
      </c>
      <c r="B69" s="1" t="s">
        <v>464</v>
      </c>
      <c r="C69" s="1" t="s">
        <v>465</v>
      </c>
      <c r="D69" s="148">
        <v>870382.25</v>
      </c>
      <c r="E69" s="2">
        <f>SUMIF('JE - Inc'!A:A,'TB - Inc'!A69,'JE - Inc'!D:D)</f>
        <v>0</v>
      </c>
      <c r="F69" s="148">
        <f t="shared" si="1"/>
        <v>870382.25</v>
      </c>
      <c r="H69" s="148"/>
    </row>
    <row r="70" spans="1:8">
      <c r="A70" s="164" t="s">
        <v>309</v>
      </c>
      <c r="B70" s="1" t="s">
        <v>466</v>
      </c>
      <c r="C70" s="1" t="s">
        <v>465</v>
      </c>
      <c r="D70" s="148">
        <v>1497.010000000002</v>
      </c>
      <c r="E70" s="2">
        <f>SUMIF('JE - Inc'!A:A,'TB - Inc'!A70,'JE - Inc'!D:D)</f>
        <v>0</v>
      </c>
      <c r="F70" s="148">
        <f t="shared" si="1"/>
        <v>1497.010000000002</v>
      </c>
      <c r="H70" s="148"/>
    </row>
    <row r="71" spans="1:8">
      <c r="A71" s="164" t="s">
        <v>310</v>
      </c>
      <c r="B71" s="1" t="s">
        <v>467</v>
      </c>
      <c r="C71" s="1" t="s">
        <v>465</v>
      </c>
      <c r="D71" s="148">
        <v>53553.94</v>
      </c>
      <c r="E71" s="2">
        <f>SUMIF('JE - Inc'!A:A,'TB - Inc'!A71,'JE - Inc'!D:D)</f>
        <v>0</v>
      </c>
      <c r="F71" s="148">
        <f t="shared" si="1"/>
        <v>53553.94</v>
      </c>
      <c r="H71" s="148"/>
    </row>
    <row r="72" spans="1:8">
      <c r="A72" s="164" t="s">
        <v>313</v>
      </c>
      <c r="B72" s="1" t="s">
        <v>468</v>
      </c>
      <c r="C72" s="1" t="s">
        <v>465</v>
      </c>
      <c r="D72" s="148">
        <v>46126.48</v>
      </c>
      <c r="E72" s="2">
        <f>SUMIF('JE - Inc'!A:A,'TB - Inc'!A72,'JE - Inc'!D:D)</f>
        <v>0</v>
      </c>
      <c r="F72" s="148">
        <f t="shared" si="1"/>
        <v>46126.48</v>
      </c>
      <c r="H72" s="148"/>
    </row>
    <row r="73" spans="1:8">
      <c r="A73" s="164" t="s">
        <v>314</v>
      </c>
      <c r="B73" s="1" t="s">
        <v>469</v>
      </c>
      <c r="C73" s="1" t="s">
        <v>465</v>
      </c>
      <c r="D73" s="148">
        <v>9634.7900000000009</v>
      </c>
      <c r="E73" s="2">
        <f>SUMIF('JE - Inc'!A:A,'TB - Inc'!A73,'JE - Inc'!D:D)</f>
        <v>0</v>
      </c>
      <c r="F73" s="148">
        <f t="shared" si="1"/>
        <v>9634.7900000000009</v>
      </c>
      <c r="H73" s="148"/>
    </row>
    <row r="74" spans="1:8">
      <c r="A74" s="164" t="s">
        <v>315</v>
      </c>
      <c r="B74" s="1" t="s">
        <v>470</v>
      </c>
      <c r="C74" s="1" t="s">
        <v>465</v>
      </c>
      <c r="D74" s="148">
        <v>2778.14</v>
      </c>
      <c r="E74" s="2">
        <f>SUMIF('JE - Inc'!A:A,'TB - Inc'!A74,'JE - Inc'!D:D)</f>
        <v>0</v>
      </c>
      <c r="F74" s="148">
        <f t="shared" si="1"/>
        <v>2778.14</v>
      </c>
      <c r="H74" s="148"/>
    </row>
    <row r="75" spans="1:8">
      <c r="A75" s="164" t="s">
        <v>321</v>
      </c>
      <c r="B75" s="1" t="s">
        <v>471</v>
      </c>
      <c r="C75" s="1" t="s">
        <v>465</v>
      </c>
      <c r="D75" s="148">
        <v>429.53</v>
      </c>
      <c r="E75" s="2">
        <f>SUMIF('JE - Inc'!A:A,'TB - Inc'!A75,'JE - Inc'!D:D)</f>
        <v>0</v>
      </c>
      <c r="F75" s="148">
        <f t="shared" si="1"/>
        <v>429.53</v>
      </c>
      <c r="H75" s="148"/>
    </row>
    <row r="76" spans="1:8">
      <c r="A76" s="164" t="s">
        <v>332</v>
      </c>
      <c r="B76" s="1" t="s">
        <v>472</v>
      </c>
      <c r="C76" s="1" t="s">
        <v>170</v>
      </c>
      <c r="D76" s="148">
        <v>-4326.92</v>
      </c>
      <c r="E76" s="2">
        <f>SUMIF('JE - Inc'!A:A,'TB - Inc'!A76,'JE - Inc'!D:D)</f>
        <v>0</v>
      </c>
      <c r="F76" s="148">
        <f t="shared" si="1"/>
        <v>-4326.92</v>
      </c>
      <c r="H76" s="148"/>
    </row>
    <row r="77" spans="1:8">
      <c r="A77" s="164" t="s">
        <v>360</v>
      </c>
      <c r="B77" s="1" t="s">
        <v>473</v>
      </c>
      <c r="C77" s="1" t="s">
        <v>172</v>
      </c>
      <c r="D77" s="148">
        <v>5072</v>
      </c>
      <c r="E77" s="2">
        <f>SUMIF('JE - Inc'!A:A,'TB - Inc'!A77,'JE - Inc'!D:D)</f>
        <v>0</v>
      </c>
      <c r="F77" s="148">
        <f t="shared" si="1"/>
        <v>5072</v>
      </c>
      <c r="H77" s="148"/>
    </row>
    <row r="78" spans="1:8">
      <c r="A78" s="164" t="s">
        <v>356</v>
      </c>
      <c r="B78" s="1" t="s">
        <v>474</v>
      </c>
      <c r="C78" s="1" t="s">
        <v>475</v>
      </c>
      <c r="D78" s="148">
        <v>1613.31</v>
      </c>
      <c r="E78" s="2">
        <f>SUMIF('JE - Inc'!A:A,'TB - Inc'!A78,'JE - Inc'!D:D)</f>
        <v>0</v>
      </c>
      <c r="F78" s="148">
        <f t="shared" si="1"/>
        <v>1613.31</v>
      </c>
      <c r="H78" s="148"/>
    </row>
    <row r="79" spans="1:8">
      <c r="A79" s="164" t="s">
        <v>278</v>
      </c>
      <c r="B79" s="1" t="s">
        <v>476</v>
      </c>
      <c r="C79" s="1" t="s">
        <v>179</v>
      </c>
      <c r="D79" s="148">
        <v>9993.33</v>
      </c>
      <c r="E79" s="2">
        <f>SUMIF('JE - Inc'!A:A,'TB - Inc'!A79,'JE - Inc'!D:D)</f>
        <v>0</v>
      </c>
      <c r="F79" s="148">
        <f t="shared" si="1"/>
        <v>9993.33</v>
      </c>
      <c r="H79" s="148"/>
    </row>
    <row r="80" spans="1:8">
      <c r="A80" s="164" t="s">
        <v>279</v>
      </c>
      <c r="B80" s="1" t="s">
        <v>477</v>
      </c>
      <c r="C80" s="1" t="s">
        <v>179</v>
      </c>
      <c r="D80" s="148">
        <v>78590.41</v>
      </c>
      <c r="E80" s="2">
        <f>SUMIF('JE - Inc'!A:A,'TB - Inc'!A80,'JE - Inc'!D:D)</f>
        <v>0</v>
      </c>
      <c r="F80" s="148">
        <f t="shared" si="1"/>
        <v>78590.41</v>
      </c>
      <c r="H80" s="148"/>
    </row>
    <row r="81" spans="1:8">
      <c r="A81" s="164" t="s">
        <v>281</v>
      </c>
      <c r="B81" s="1" t="s">
        <v>478</v>
      </c>
      <c r="C81" s="1" t="s">
        <v>179</v>
      </c>
      <c r="D81" s="148">
        <v>1594.47</v>
      </c>
      <c r="E81" s="2">
        <f>SUMIF('JE - Inc'!A:A,'TB - Inc'!A81,'JE - Inc'!D:D)</f>
        <v>0</v>
      </c>
      <c r="F81" s="148">
        <f t="shared" si="1"/>
        <v>1594.47</v>
      </c>
      <c r="H81" s="148"/>
    </row>
    <row r="82" spans="1:8">
      <c r="A82" s="164" t="s">
        <v>261</v>
      </c>
      <c r="B82" s="1" t="s">
        <v>479</v>
      </c>
      <c r="C82" s="1" t="s">
        <v>480</v>
      </c>
      <c r="D82" s="148">
        <v>617.20000000000005</v>
      </c>
      <c r="E82" s="2">
        <f>SUMIF('JE - Inc'!A:A,'TB - Inc'!A82,'JE - Inc'!D:D)</f>
        <v>0</v>
      </c>
      <c r="F82" s="148">
        <f t="shared" si="1"/>
        <v>617.20000000000005</v>
      </c>
      <c r="H82" s="148"/>
    </row>
    <row r="83" spans="1:8">
      <c r="A83" s="164" t="s">
        <v>252</v>
      </c>
      <c r="B83" s="1" t="s">
        <v>481</v>
      </c>
      <c r="C83" s="1" t="s">
        <v>175</v>
      </c>
      <c r="D83" s="148">
        <v>264333</v>
      </c>
      <c r="E83" s="2">
        <f>SUMIF('JE - Inc'!A:A,'TB - Inc'!A83,'JE - Inc'!D:D)</f>
        <v>0</v>
      </c>
      <c r="F83" s="148">
        <f t="shared" si="1"/>
        <v>264333</v>
      </c>
      <c r="H83" s="148"/>
    </row>
    <row r="84" spans="1:8">
      <c r="A84" s="164" t="s">
        <v>284</v>
      </c>
      <c r="B84" s="1" t="s">
        <v>482</v>
      </c>
      <c r="C84" s="1" t="s">
        <v>483</v>
      </c>
      <c r="D84" s="148">
        <v>2304.48</v>
      </c>
      <c r="E84" s="2">
        <f>SUMIF('JE - Inc'!A:A,'TB - Inc'!A84,'JE - Inc'!D:D)</f>
        <v>0</v>
      </c>
      <c r="F84" s="148">
        <f t="shared" si="1"/>
        <v>2304.48</v>
      </c>
      <c r="H84" s="148"/>
    </row>
    <row r="85" spans="1:8">
      <c r="A85" s="164" t="s">
        <v>286</v>
      </c>
      <c r="B85" s="1" t="s">
        <v>484</v>
      </c>
      <c r="C85" s="1" t="s">
        <v>454</v>
      </c>
      <c r="D85" s="148">
        <v>52000</v>
      </c>
      <c r="E85" s="2">
        <f>SUMIF('JE - Inc'!A:A,'TB - Inc'!A85,'JE - Inc'!D:D)</f>
        <v>0</v>
      </c>
      <c r="F85" s="148">
        <f t="shared" si="1"/>
        <v>52000</v>
      </c>
      <c r="H85" s="148"/>
    </row>
    <row r="86" spans="1:8">
      <c r="A86" s="164" t="s">
        <v>292</v>
      </c>
      <c r="B86" s="1" t="s">
        <v>485</v>
      </c>
      <c r="C86" s="1" t="s">
        <v>180</v>
      </c>
      <c r="D86" s="148">
        <v>758.44</v>
      </c>
      <c r="E86" s="2">
        <f>SUMIF('JE - Inc'!A:A,'TB - Inc'!A86,'JE - Inc'!D:D)</f>
        <v>0</v>
      </c>
      <c r="F86" s="148">
        <f t="shared" si="1"/>
        <v>758.44</v>
      </c>
      <c r="H86" s="148"/>
    </row>
    <row r="87" spans="1:8">
      <c r="A87" s="164" t="s">
        <v>353</v>
      </c>
      <c r="B87" s="1" t="s">
        <v>486</v>
      </c>
      <c r="C87" s="1" t="s">
        <v>483</v>
      </c>
      <c r="D87" s="148">
        <v>314.99</v>
      </c>
      <c r="E87" s="2">
        <f>SUMIF('JE - Inc'!A:A,'TB - Inc'!A87,'JE - Inc'!D:D)</f>
        <v>0</v>
      </c>
      <c r="F87" s="148">
        <f t="shared" si="1"/>
        <v>314.99</v>
      </c>
      <c r="H87" s="148"/>
    </row>
    <row r="88" spans="1:8">
      <c r="A88" s="164" t="s">
        <v>363</v>
      </c>
      <c r="B88" s="1" t="s">
        <v>487</v>
      </c>
      <c r="C88" s="1" t="s">
        <v>178</v>
      </c>
      <c r="D88" s="148">
        <v>8753.07</v>
      </c>
      <c r="E88" s="2">
        <f>SUMIF('JE - Inc'!A:A,'TB - Inc'!A88,'JE - Inc'!D:D)</f>
        <v>0</v>
      </c>
      <c r="F88" s="148">
        <f t="shared" si="1"/>
        <v>8753.07</v>
      </c>
      <c r="H88" s="148"/>
    </row>
    <row r="89" spans="1:8">
      <c r="A89" s="164" t="s">
        <v>364</v>
      </c>
      <c r="B89" s="1" t="s">
        <v>488</v>
      </c>
      <c r="C89" s="1" t="s">
        <v>134</v>
      </c>
      <c r="D89" s="148">
        <v>-4251.74</v>
      </c>
      <c r="E89" s="2">
        <f>SUMIF('JE - Inc'!A:A,'TB - Inc'!A89,'JE - Inc'!D:D)</f>
        <v>0</v>
      </c>
      <c r="F89" s="148">
        <f t="shared" si="1"/>
        <v>-4251.74</v>
      </c>
      <c r="H89" s="148"/>
    </row>
    <row r="90" spans="1:8">
      <c r="A90" s="164" t="s">
        <v>362</v>
      </c>
      <c r="B90" s="1" t="s">
        <v>489</v>
      </c>
      <c r="C90" s="1" t="s">
        <v>172</v>
      </c>
      <c r="D90" s="148">
        <v>-250</v>
      </c>
      <c r="E90" s="2">
        <f>SUMIF('JE - Inc'!A:A,'TB - Inc'!A90,'JE - Inc'!D:D)</f>
        <v>0</v>
      </c>
      <c r="F90" s="148">
        <f t="shared" si="1"/>
        <v>-250</v>
      </c>
      <c r="H90" s="148"/>
    </row>
    <row r="91" spans="1:8">
      <c r="A91" s="164" t="s">
        <v>247</v>
      </c>
      <c r="B91" s="1" t="s">
        <v>490</v>
      </c>
      <c r="C91" s="1" t="s">
        <v>491</v>
      </c>
      <c r="D91" s="148">
        <v>10348.17</v>
      </c>
      <c r="E91" s="2">
        <f>SUMIF('JE - Inc'!A:A,'TB - Inc'!A91,'JE - Inc'!D:D)</f>
        <v>0</v>
      </c>
      <c r="F91" s="148">
        <f t="shared" si="1"/>
        <v>10348.17</v>
      </c>
      <c r="H91" s="148"/>
    </row>
    <row r="92" spans="1:8">
      <c r="A92" s="164" t="s">
        <v>262</v>
      </c>
      <c r="B92" s="1" t="s">
        <v>492</v>
      </c>
      <c r="C92" s="1" t="s">
        <v>480</v>
      </c>
      <c r="D92" s="148">
        <v>1441.67</v>
      </c>
      <c r="E92" s="2">
        <f>SUMIF('JE - Inc'!A:A,'TB - Inc'!A92,'JE - Inc'!D:D)</f>
        <v>0</v>
      </c>
      <c r="F92" s="148">
        <f t="shared" si="1"/>
        <v>1441.67</v>
      </c>
      <c r="H92" s="148"/>
    </row>
    <row r="93" spans="1:8">
      <c r="A93" s="164" t="s">
        <v>266</v>
      </c>
      <c r="B93" s="1" t="s">
        <v>493</v>
      </c>
      <c r="C93" s="1" t="s">
        <v>483</v>
      </c>
      <c r="D93" s="148">
        <v>650</v>
      </c>
      <c r="E93" s="2">
        <f>SUMIF('JE - Inc'!A:A,'TB - Inc'!A93,'JE - Inc'!D:D)</f>
        <v>0</v>
      </c>
      <c r="F93" s="148">
        <f t="shared" si="1"/>
        <v>650</v>
      </c>
      <c r="H93" s="148"/>
    </row>
    <row r="94" spans="1:8">
      <c r="A94" s="164" t="s">
        <v>283</v>
      </c>
      <c r="B94" s="1" t="s">
        <v>494</v>
      </c>
      <c r="C94" s="1" t="s">
        <v>491</v>
      </c>
      <c r="D94" s="148">
        <v>301553.21999999997</v>
      </c>
      <c r="E94" s="2">
        <f>SUMIF('JE - Inc'!A:A,'TB - Inc'!A94,'JE - Inc'!D:D)</f>
        <v>0</v>
      </c>
      <c r="F94" s="148">
        <f t="shared" si="1"/>
        <v>301553.21999999997</v>
      </c>
      <c r="H94" s="148"/>
    </row>
    <row r="95" spans="1:8">
      <c r="A95" s="164" t="s">
        <v>289</v>
      </c>
      <c r="B95" s="1" t="s">
        <v>495</v>
      </c>
      <c r="C95" s="1" t="s">
        <v>445</v>
      </c>
      <c r="D95" s="148">
        <v>80000</v>
      </c>
      <c r="E95" s="2">
        <f>SUMIF('JE - Inc'!A:A,'TB - Inc'!A95,'JE - Inc'!D:D)</f>
        <v>0</v>
      </c>
      <c r="F95" s="148">
        <f t="shared" si="1"/>
        <v>80000</v>
      </c>
      <c r="H95" s="148"/>
    </row>
    <row r="96" spans="1:8">
      <c r="A96" s="164" t="s">
        <v>282</v>
      </c>
      <c r="B96" s="1" t="s">
        <v>496</v>
      </c>
      <c r="C96" s="1" t="s">
        <v>497</v>
      </c>
      <c r="D96" s="148">
        <v>971.77</v>
      </c>
      <c r="E96" s="2">
        <f>SUMIF('JE - Inc'!A:A,'TB - Inc'!A96,'JE - Inc'!D:D)</f>
        <v>0</v>
      </c>
      <c r="F96" s="148">
        <f t="shared" si="1"/>
        <v>971.77</v>
      </c>
      <c r="H96" s="148"/>
    </row>
    <row r="97" spans="1:8">
      <c r="A97" s="164" t="s">
        <v>330</v>
      </c>
      <c r="B97" s="1" t="s">
        <v>498</v>
      </c>
      <c r="C97" s="1" t="s">
        <v>437</v>
      </c>
      <c r="D97" s="148">
        <v>3685.36</v>
      </c>
      <c r="E97" s="2">
        <f>SUMIF('JE - Inc'!A:A,'TB - Inc'!A97,'JE - Inc'!D:D)</f>
        <v>0</v>
      </c>
      <c r="F97" s="148">
        <f t="shared" si="1"/>
        <v>3685.36</v>
      </c>
      <c r="H97" s="148"/>
    </row>
    <row r="98" spans="1:8">
      <c r="A98" s="164" t="s">
        <v>323</v>
      </c>
      <c r="B98" s="1" t="s">
        <v>499</v>
      </c>
      <c r="C98" t="s">
        <v>500</v>
      </c>
      <c r="D98" s="148">
        <v>125505.04</v>
      </c>
      <c r="E98" s="2">
        <f>SUMIF('JE - Inc'!A:A,'TB - Inc'!A98,'JE - Inc'!D:D)</f>
        <v>0</v>
      </c>
      <c r="F98" s="148">
        <f t="shared" si="1"/>
        <v>125505.04</v>
      </c>
      <c r="H98" s="148"/>
    </row>
    <row r="99" spans="1:8">
      <c r="A99" s="164" t="s">
        <v>325</v>
      </c>
      <c r="B99" s="1" t="s">
        <v>501</v>
      </c>
      <c r="C99" s="1" t="s">
        <v>500</v>
      </c>
      <c r="D99" s="148">
        <v>10209.17</v>
      </c>
      <c r="E99" s="2">
        <f>SUMIF('JE - Inc'!A:A,'TB - Inc'!A99,'JE - Inc'!D:D)</f>
        <v>0</v>
      </c>
      <c r="F99" s="148">
        <f t="shared" si="1"/>
        <v>10209.17</v>
      </c>
      <c r="H99" s="148"/>
    </row>
    <row r="100" spans="1:8">
      <c r="A100" s="164" t="s">
        <v>326</v>
      </c>
      <c r="B100" s="1" t="s">
        <v>502</v>
      </c>
      <c r="C100" s="1" t="s">
        <v>503</v>
      </c>
      <c r="D100" s="148">
        <v>27.56</v>
      </c>
      <c r="E100" s="2">
        <f>SUMIF('JE - Inc'!A:A,'TB - Inc'!A100,'JE - Inc'!D:D)</f>
        <v>0</v>
      </c>
      <c r="F100" s="148">
        <f t="shared" si="1"/>
        <v>27.56</v>
      </c>
      <c r="H100" s="148"/>
    </row>
    <row r="101" spans="1:8">
      <c r="A101" s="164" t="s">
        <v>327</v>
      </c>
      <c r="B101" s="1" t="s">
        <v>504</v>
      </c>
      <c r="C101" s="1" t="s">
        <v>500</v>
      </c>
      <c r="D101" s="148">
        <v>2340</v>
      </c>
      <c r="E101" s="2">
        <f>SUMIF('JE - Inc'!A:A,'TB - Inc'!A101,'JE - Inc'!D:D)</f>
        <v>0</v>
      </c>
      <c r="F101" s="148">
        <f t="shared" si="1"/>
        <v>2340</v>
      </c>
      <c r="H101" s="148"/>
    </row>
    <row r="102" spans="1:8">
      <c r="A102" s="164" t="s">
        <v>328</v>
      </c>
      <c r="B102" s="1" t="s">
        <v>505</v>
      </c>
      <c r="C102" s="1" t="s">
        <v>503</v>
      </c>
      <c r="D102" s="148">
        <v>337.9</v>
      </c>
      <c r="E102" s="2">
        <f>SUMIF('JE - Inc'!A:A,'TB - Inc'!A102,'JE - Inc'!D:D)</f>
        <v>0</v>
      </c>
      <c r="F102" s="148">
        <f t="shared" si="1"/>
        <v>337.9</v>
      </c>
      <c r="H102" s="148"/>
    </row>
    <row r="103" spans="1:8">
      <c r="A103" s="164" t="s">
        <v>334</v>
      </c>
      <c r="B103" s="1" t="s">
        <v>506</v>
      </c>
      <c r="C103" s="1" t="s">
        <v>507</v>
      </c>
      <c r="D103" s="148">
        <v>790.88</v>
      </c>
      <c r="E103" s="2">
        <f>SUMIF('JE - Inc'!A:A,'TB - Inc'!A103,'JE - Inc'!D:D)</f>
        <v>0</v>
      </c>
      <c r="F103" s="148">
        <f t="shared" si="1"/>
        <v>790.88</v>
      </c>
      <c r="H103" s="148"/>
    </row>
    <row r="104" spans="1:8">
      <c r="A104" s="164" t="s">
        <v>335</v>
      </c>
      <c r="B104" s="1" t="s">
        <v>508</v>
      </c>
      <c r="C104" s="1" t="s">
        <v>509</v>
      </c>
      <c r="D104" s="148">
        <v>7040.47</v>
      </c>
      <c r="E104" s="2">
        <f>SUMIF('JE - Inc'!A:A,'TB - Inc'!A104,'JE - Inc'!D:D)</f>
        <v>0</v>
      </c>
      <c r="F104" s="148">
        <f t="shared" si="1"/>
        <v>7040.47</v>
      </c>
      <c r="H104" s="148"/>
    </row>
    <row r="105" spans="1:8">
      <c r="A105" s="164" t="s">
        <v>339</v>
      </c>
      <c r="B105" s="1" t="s">
        <v>510</v>
      </c>
      <c r="C105" s="1" t="s">
        <v>511</v>
      </c>
      <c r="D105" s="148">
        <v>158750</v>
      </c>
      <c r="E105" s="2">
        <f>SUMIF('JE - Inc'!A:A,'TB - Inc'!A105,'JE - Inc'!D:D)</f>
        <v>0</v>
      </c>
      <c r="F105" s="148">
        <f t="shared" si="1"/>
        <v>158750</v>
      </c>
      <c r="H105" s="148"/>
    </row>
    <row r="106" spans="1:8">
      <c r="A106" s="164" t="s">
        <v>343</v>
      </c>
      <c r="B106" s="1" t="s">
        <v>512</v>
      </c>
      <c r="C106" s="1" t="s">
        <v>513</v>
      </c>
      <c r="D106" s="148">
        <v>12120</v>
      </c>
      <c r="E106" s="2">
        <f>SUMIF('JE - Inc'!A:A,'TB - Inc'!A106,'JE - Inc'!D:D)</f>
        <v>0</v>
      </c>
      <c r="F106" s="148">
        <f t="shared" si="1"/>
        <v>12120</v>
      </c>
      <c r="H106" s="148"/>
    </row>
    <row r="107" spans="1:8">
      <c r="A107" s="164" t="s">
        <v>352</v>
      </c>
      <c r="B107" s="1" t="s">
        <v>514</v>
      </c>
      <c r="C107" s="1" t="s">
        <v>509</v>
      </c>
      <c r="D107" s="148">
        <v>341.08</v>
      </c>
      <c r="E107" s="2">
        <f>SUMIF('JE - Inc'!A:A,'TB - Inc'!A107,'JE - Inc'!D:D)</f>
        <v>0</v>
      </c>
      <c r="F107" s="148">
        <f t="shared" si="1"/>
        <v>341.08</v>
      </c>
      <c r="H107" s="148"/>
    </row>
    <row r="108" spans="1:8">
      <c r="A108" s="164" t="s">
        <v>223</v>
      </c>
      <c r="B108" s="1" t="s">
        <v>515</v>
      </c>
      <c r="C108" s="1" t="s">
        <v>3</v>
      </c>
      <c r="D108" s="148">
        <v>5513.02</v>
      </c>
      <c r="E108" s="2">
        <f>SUMIF('JE - Inc'!A:A,'TB - Inc'!A108,'JE - Inc'!D:D)</f>
        <v>0</v>
      </c>
      <c r="F108" s="148">
        <f t="shared" si="1"/>
        <v>5513.02</v>
      </c>
      <c r="H108" s="148"/>
    </row>
    <row r="109" spans="1:8">
      <c r="A109" s="164" t="s">
        <v>219</v>
      </c>
      <c r="B109" s="1" t="s">
        <v>516</v>
      </c>
      <c r="C109" s="1" t="s">
        <v>143</v>
      </c>
      <c r="D109" s="148">
        <v>-70</v>
      </c>
      <c r="E109" s="2">
        <f>SUMIF('JE - Inc'!A:A,'TB - Inc'!A109,'JE - Inc'!D:D)</f>
        <v>0</v>
      </c>
      <c r="F109" s="148">
        <f t="shared" si="1"/>
        <v>-70</v>
      </c>
      <c r="H109" s="148"/>
    </row>
    <row r="110" spans="1:8">
      <c r="A110" s="164" t="s">
        <v>337</v>
      </c>
      <c r="B110" s="1" t="s">
        <v>517</v>
      </c>
      <c r="C110" s="1" t="s">
        <v>406</v>
      </c>
      <c r="D110" s="148">
        <v>19626</v>
      </c>
      <c r="E110" s="2">
        <f>SUMIF('JE - Inc'!A:A,'TB - Inc'!A110,'JE - Inc'!D:D)</f>
        <v>0</v>
      </c>
      <c r="F110" s="148">
        <f t="shared" si="1"/>
        <v>19626</v>
      </c>
      <c r="H110" s="148"/>
    </row>
    <row r="111" spans="1:8">
      <c r="A111" s="164" t="s">
        <v>338</v>
      </c>
      <c r="B111" s="1" t="s">
        <v>518</v>
      </c>
      <c r="C111" s="1" t="s">
        <v>513</v>
      </c>
      <c r="D111" s="148">
        <v>13055</v>
      </c>
      <c r="E111" s="2">
        <f>SUMIF('JE - Inc'!A:A,'TB - Inc'!A111,'JE - Inc'!D:D)</f>
        <v>0</v>
      </c>
      <c r="F111" s="148">
        <f t="shared" si="1"/>
        <v>13055</v>
      </c>
      <c r="H111" s="148"/>
    </row>
    <row r="112" spans="1:8">
      <c r="A112" s="164" t="s">
        <v>354</v>
      </c>
      <c r="B112" s="1" t="s">
        <v>519</v>
      </c>
      <c r="C112" s="1" t="s">
        <v>174</v>
      </c>
      <c r="D112" s="148">
        <v>2950.03</v>
      </c>
      <c r="E112" s="2">
        <f>SUMIF('JE - Inc'!A:A,'TB - Inc'!A112,'JE - Inc'!D:D)</f>
        <v>0</v>
      </c>
      <c r="F112" s="148">
        <f t="shared" si="1"/>
        <v>2950.03</v>
      </c>
      <c r="H112" s="148"/>
    </row>
    <row r="113" spans="1:8">
      <c r="A113" s="164" t="s">
        <v>264</v>
      </c>
      <c r="B113" s="1" t="s">
        <v>520</v>
      </c>
      <c r="C113" s="1" t="s">
        <v>480</v>
      </c>
      <c r="D113" s="148">
        <v>91.87</v>
      </c>
      <c r="E113" s="2">
        <f>SUMIF('JE - Inc'!A:A,'TB - Inc'!A113,'JE - Inc'!D:D)</f>
        <v>0</v>
      </c>
      <c r="F113" s="148">
        <f t="shared" si="1"/>
        <v>91.87</v>
      </c>
      <c r="H113" s="148"/>
    </row>
    <row r="114" spans="1:8">
      <c r="A114" s="164" t="s">
        <v>302</v>
      </c>
      <c r="B114" s="1" t="s">
        <v>521</v>
      </c>
      <c r="C114" s="1" t="s">
        <v>522</v>
      </c>
      <c r="D114" s="148">
        <v>60204.7</v>
      </c>
      <c r="E114" s="2">
        <f>SUMIF('JE - Inc'!A:A,'TB - Inc'!A114,'JE - Inc'!D:D)</f>
        <v>0</v>
      </c>
      <c r="F114" s="148">
        <f t="shared" si="1"/>
        <v>60204.7</v>
      </c>
      <c r="H114" s="148"/>
    </row>
    <row r="115" spans="1:8">
      <c r="A115" s="164" t="s">
        <v>307</v>
      </c>
      <c r="B115" s="1" t="s">
        <v>523</v>
      </c>
      <c r="C115" s="1" t="s">
        <v>524</v>
      </c>
      <c r="D115" s="148">
        <v>800</v>
      </c>
      <c r="E115" s="2">
        <f>SUMIF('JE - Inc'!A:A,'TB - Inc'!A115,'JE - Inc'!D:D)</f>
        <v>0</v>
      </c>
      <c r="F115" s="148">
        <f t="shared" si="1"/>
        <v>800</v>
      </c>
      <c r="H115" s="148"/>
    </row>
    <row r="116" spans="1:8">
      <c r="A116" s="164" t="s">
        <v>319</v>
      </c>
      <c r="B116" s="1" t="s">
        <v>525</v>
      </c>
      <c r="C116" s="1" t="s">
        <v>526</v>
      </c>
      <c r="D116" s="148">
        <v>1599.79</v>
      </c>
      <c r="E116" s="2">
        <f>SUMIF('JE - Inc'!A:A,'TB - Inc'!A116,'JE - Inc'!D:D)</f>
        <v>0</v>
      </c>
      <c r="F116" s="148">
        <f t="shared" si="1"/>
        <v>1599.79</v>
      </c>
      <c r="H116" s="148"/>
    </row>
    <row r="117" spans="1:8">
      <c r="A117" s="164" t="s">
        <v>331</v>
      </c>
      <c r="B117" s="1" t="s">
        <v>527</v>
      </c>
      <c r="C117" s="1" t="s">
        <v>528</v>
      </c>
      <c r="D117" s="148">
        <v>640</v>
      </c>
      <c r="E117" s="2">
        <f>SUMIF('JE - Inc'!A:A,'TB - Inc'!A117,'JE - Inc'!D:D)</f>
        <v>0</v>
      </c>
      <c r="F117" s="148">
        <f t="shared" si="1"/>
        <v>640</v>
      </c>
      <c r="H117" s="148"/>
    </row>
    <row r="118" spans="1:8">
      <c r="A118" s="164" t="s">
        <v>361</v>
      </c>
      <c r="B118" s="1" t="s">
        <v>529</v>
      </c>
      <c r="C118" s="1" t="s">
        <v>172</v>
      </c>
      <c r="D118" s="148">
        <v>35639.269999999997</v>
      </c>
      <c r="E118" s="2">
        <f>SUMIF('JE - Inc'!A:A,'TB - Inc'!A118,'JE - Inc'!D:D)</f>
        <v>0</v>
      </c>
      <c r="F118" s="148">
        <f t="shared" si="1"/>
        <v>35639.269999999997</v>
      </c>
      <c r="H118" s="148"/>
    </row>
    <row r="119" spans="1:8">
      <c r="A119" s="164" t="s">
        <v>248</v>
      </c>
      <c r="B119" s="1" t="s">
        <v>530</v>
      </c>
      <c r="C119" s="1" t="s">
        <v>422</v>
      </c>
      <c r="D119" s="148">
        <v>4157.57</v>
      </c>
      <c r="E119" s="2">
        <f>SUMIF('JE - Inc'!A:A,'TB - Inc'!A119,'JE - Inc'!D:D)</f>
        <v>0</v>
      </c>
      <c r="F119" s="148">
        <f t="shared" si="1"/>
        <v>4157.57</v>
      </c>
      <c r="H119" s="148"/>
    </row>
    <row r="120" spans="1:8">
      <c r="A120" s="164" t="s">
        <v>288</v>
      </c>
      <c r="B120" s="1" t="s">
        <v>531</v>
      </c>
      <c r="C120" s="1" t="s">
        <v>532</v>
      </c>
      <c r="D120" s="148">
        <v>146348.56</v>
      </c>
      <c r="E120" s="2">
        <f>SUMIF('JE - Inc'!A:A,'TB - Inc'!A120,'JE - Inc'!D:D)</f>
        <v>0</v>
      </c>
      <c r="F120" s="148">
        <f t="shared" si="1"/>
        <v>146348.56</v>
      </c>
      <c r="H120" s="148"/>
    </row>
    <row r="121" spans="1:8">
      <c r="A121" s="164" t="s">
        <v>324</v>
      </c>
      <c r="B121" s="1" t="s">
        <v>533</v>
      </c>
      <c r="C121" s="1" t="s">
        <v>500</v>
      </c>
      <c r="D121" s="148">
        <v>8077.7900000000009</v>
      </c>
      <c r="E121" s="2">
        <f>SUMIF('JE - Inc'!A:A,'TB - Inc'!A121,'JE - Inc'!D:D)</f>
        <v>0</v>
      </c>
      <c r="F121" s="148">
        <f t="shared" si="1"/>
        <v>8077.7900000000009</v>
      </c>
      <c r="H121" s="148"/>
    </row>
    <row r="122" spans="1:8">
      <c r="A122" s="164" t="s">
        <v>227</v>
      </c>
      <c r="B122" s="1" t="s">
        <v>534</v>
      </c>
      <c r="C122" s="1" t="s">
        <v>535</v>
      </c>
      <c r="D122" s="148">
        <v>135387.36000000002</v>
      </c>
      <c r="E122" s="2">
        <f>SUMIF('JE - Inc'!A:A,'TB - Inc'!A122,'JE - Inc'!D:D)</f>
        <v>0</v>
      </c>
      <c r="F122" s="148">
        <f t="shared" si="1"/>
        <v>135387.36000000002</v>
      </c>
      <c r="H122" s="148"/>
    </row>
    <row r="123" spans="1:8">
      <c r="A123" s="164" t="s">
        <v>263</v>
      </c>
      <c r="B123" s="1" t="s">
        <v>536</v>
      </c>
      <c r="C123" s="1" t="s">
        <v>480</v>
      </c>
      <c r="D123" s="148">
        <v>920</v>
      </c>
      <c r="E123" s="2">
        <f>SUMIF('JE - Inc'!A:A,'TB - Inc'!A123,'JE - Inc'!D:D)</f>
        <v>0</v>
      </c>
      <c r="F123" s="148">
        <f t="shared" si="1"/>
        <v>920</v>
      </c>
      <c r="H123" s="148"/>
    </row>
    <row r="124" spans="1:8">
      <c r="A124" s="164" t="s">
        <v>290</v>
      </c>
      <c r="B124" s="1" t="s">
        <v>537</v>
      </c>
      <c r="C124" s="1" t="s">
        <v>491</v>
      </c>
      <c r="D124" s="148">
        <v>620</v>
      </c>
      <c r="E124" s="2">
        <f>SUMIF('JE - Inc'!A:A,'TB - Inc'!A124,'JE - Inc'!D:D)</f>
        <v>0</v>
      </c>
      <c r="F124" s="148">
        <f t="shared" si="1"/>
        <v>620</v>
      </c>
      <c r="H124" s="148"/>
    </row>
    <row r="125" spans="1:8">
      <c r="A125" s="164" t="s">
        <v>291</v>
      </c>
      <c r="B125" s="1" t="s">
        <v>538</v>
      </c>
      <c r="C125" s="1" t="s">
        <v>539</v>
      </c>
      <c r="D125" s="148">
        <v>27600</v>
      </c>
      <c r="E125" s="2">
        <f>SUMIF('JE - Inc'!A:A,'TB - Inc'!A125,'JE - Inc'!D:D)</f>
        <v>0</v>
      </c>
      <c r="F125" s="148">
        <f t="shared" si="1"/>
        <v>27600</v>
      </c>
      <c r="H125" s="148"/>
    </row>
    <row r="126" spans="1:8">
      <c r="A126" s="164" t="s">
        <v>316</v>
      </c>
      <c r="B126" s="1" t="s">
        <v>540</v>
      </c>
      <c r="C126" s="1" t="s">
        <v>465</v>
      </c>
      <c r="D126" s="148">
        <v>-29.53</v>
      </c>
      <c r="E126" s="2">
        <f>SUMIF('JE - Inc'!A:A,'TB - Inc'!A126,'JE - Inc'!D:D)</f>
        <v>0</v>
      </c>
      <c r="F126" s="148">
        <f t="shared" si="1"/>
        <v>-29.53</v>
      </c>
      <c r="H126" s="148"/>
    </row>
    <row r="127" spans="1:8">
      <c r="A127" s="164" t="s">
        <v>318</v>
      </c>
      <c r="B127" s="1" t="s">
        <v>541</v>
      </c>
      <c r="C127" s="1" t="s">
        <v>526</v>
      </c>
      <c r="D127" s="148">
        <v>326.20999999999998</v>
      </c>
      <c r="E127" s="2">
        <f>SUMIF('JE - Inc'!A:A,'TB - Inc'!A127,'JE - Inc'!D:D)</f>
        <v>0</v>
      </c>
      <c r="F127" s="148">
        <f t="shared" si="1"/>
        <v>326.20999999999998</v>
      </c>
      <c r="H127" s="148"/>
    </row>
    <row r="128" spans="1:8">
      <c r="A128" s="164" t="s">
        <v>320</v>
      </c>
      <c r="B128" s="1" t="s">
        <v>542</v>
      </c>
      <c r="C128" s="1" t="s">
        <v>465</v>
      </c>
      <c r="D128" s="148">
        <v>279.14999999999998</v>
      </c>
      <c r="E128" s="2">
        <f>SUMIF('JE - Inc'!A:A,'TB - Inc'!A128,'JE - Inc'!D:D)</f>
        <v>0</v>
      </c>
      <c r="F128" s="148">
        <f t="shared" si="1"/>
        <v>279.14999999999998</v>
      </c>
      <c r="H128" s="148"/>
    </row>
    <row r="129" spans="1:8">
      <c r="A129" s="164" t="s">
        <v>333</v>
      </c>
      <c r="B129" s="1" t="s">
        <v>543</v>
      </c>
      <c r="C129" s="1" t="s">
        <v>171</v>
      </c>
      <c r="D129" s="148">
        <v>921</v>
      </c>
      <c r="E129" s="2">
        <f>SUMIF('JE - Inc'!A:A,'TB - Inc'!A129,'JE - Inc'!D:D)</f>
        <v>0</v>
      </c>
      <c r="F129" s="148">
        <f t="shared" si="1"/>
        <v>921</v>
      </c>
      <c r="H129" s="148"/>
    </row>
    <row r="130" spans="1:8">
      <c r="A130" s="164" t="s">
        <v>344</v>
      </c>
      <c r="B130" s="1" t="s">
        <v>544</v>
      </c>
      <c r="C130" s="1" t="s">
        <v>545</v>
      </c>
      <c r="D130" s="148">
        <v>5000</v>
      </c>
      <c r="E130" s="2">
        <f>SUMIF('JE - Inc'!A:A,'TB - Inc'!A130,'JE - Inc'!D:D)</f>
        <v>-100000</v>
      </c>
      <c r="F130" s="148">
        <f t="shared" si="1"/>
        <v>-95000</v>
      </c>
      <c r="H130" s="148"/>
    </row>
    <row r="131" spans="1:8">
      <c r="A131" s="164" t="s">
        <v>366</v>
      </c>
      <c r="B131" s="1" t="s">
        <v>546</v>
      </c>
      <c r="C131" s="1" t="s">
        <v>547</v>
      </c>
      <c r="D131" s="148">
        <v>7032</v>
      </c>
      <c r="E131" s="2">
        <f>SUMIF('JE - Inc'!A:A,'TB - Inc'!A131,'JE - Inc'!D:D)</f>
        <v>0</v>
      </c>
      <c r="F131" s="148">
        <f t="shared" si="1"/>
        <v>7032</v>
      </c>
      <c r="H131" s="148"/>
    </row>
    <row r="132" spans="1:8">
      <c r="A132" s="164" t="s">
        <v>224</v>
      </c>
      <c r="B132" s="1" t="s">
        <v>548</v>
      </c>
      <c r="C132" s="1" t="s">
        <v>2</v>
      </c>
      <c r="D132" s="148">
        <v>-1535</v>
      </c>
      <c r="E132" s="2">
        <f>SUMIF('JE - Inc'!A:A,'TB - Inc'!A132,'JE - Inc'!D:D)</f>
        <v>0</v>
      </c>
      <c r="F132" s="148">
        <f t="shared" ref="F132:F165" si="2">IFERROR(E132+D132,0)</f>
        <v>-1535</v>
      </c>
      <c r="H132" s="148"/>
    </row>
    <row r="133" spans="1:8">
      <c r="A133" s="164" t="s">
        <v>228</v>
      </c>
      <c r="B133" s="1" t="s">
        <v>549</v>
      </c>
      <c r="C133" s="1" t="s">
        <v>535</v>
      </c>
      <c r="D133" s="148">
        <v>82.5</v>
      </c>
      <c r="E133" s="2">
        <f>SUMIF('JE - Inc'!A:A,'TB - Inc'!A133,'JE - Inc'!D:D)</f>
        <v>0</v>
      </c>
      <c r="F133" s="148">
        <f t="shared" si="2"/>
        <v>82.5</v>
      </c>
      <c r="H133" s="148"/>
    </row>
    <row r="134" spans="1:8">
      <c r="A134" s="164" t="s">
        <v>267</v>
      </c>
      <c r="B134" s="1" t="s">
        <v>550</v>
      </c>
      <c r="C134" s="1" t="s">
        <v>439</v>
      </c>
      <c r="D134" s="148">
        <v>574.08000000000004</v>
      </c>
      <c r="E134" s="2">
        <f>SUMIF('JE - Inc'!A:A,'TB - Inc'!A134,'JE - Inc'!D:D)</f>
        <v>0</v>
      </c>
      <c r="F134" s="148">
        <f t="shared" si="2"/>
        <v>574.08000000000004</v>
      </c>
      <c r="H134" s="148"/>
    </row>
    <row r="135" spans="1:8">
      <c r="A135" s="164" t="s">
        <v>293</v>
      </c>
      <c r="B135" s="1" t="s">
        <v>551</v>
      </c>
      <c r="C135" s="1" t="s">
        <v>552</v>
      </c>
      <c r="D135" s="148">
        <v>167</v>
      </c>
      <c r="E135" s="2">
        <f>SUMIF('JE - Inc'!A:A,'TB - Inc'!A135,'JE - Inc'!D:D)</f>
        <v>0</v>
      </c>
      <c r="F135" s="148">
        <f t="shared" si="2"/>
        <v>167</v>
      </c>
      <c r="H135" s="148"/>
    </row>
    <row r="136" spans="1:8">
      <c r="A136" s="164" t="s">
        <v>226</v>
      </c>
      <c r="B136" s="1" t="s">
        <v>553</v>
      </c>
      <c r="C136" s="1" t="s">
        <v>153</v>
      </c>
      <c r="D136" s="148">
        <v>-5497633</v>
      </c>
      <c r="E136" s="2">
        <f>SUMIF('JE - Inc'!A:A,'TB - Inc'!A136,'JE - Inc'!D:D)</f>
        <v>-2586533.7101550801</v>
      </c>
      <c r="F136" s="148">
        <f t="shared" si="2"/>
        <v>-8084166.7101550801</v>
      </c>
      <c r="H136" s="148"/>
    </row>
    <row r="137" spans="1:8">
      <c r="A137" s="164" t="s">
        <v>367</v>
      </c>
      <c r="B137" s="1" t="s">
        <v>554</v>
      </c>
      <c r="C137" s="1" t="s">
        <v>555</v>
      </c>
      <c r="D137" s="148">
        <v>5700</v>
      </c>
      <c r="E137" s="2">
        <f>SUMIF('JE - Inc'!A:A,'TB - Inc'!A137,'JE - Inc'!D:D)</f>
        <v>0</v>
      </c>
      <c r="F137" s="148">
        <f t="shared" si="2"/>
        <v>5700</v>
      </c>
      <c r="H137" s="148"/>
    </row>
    <row r="138" spans="1:8">
      <c r="A138" s="164" t="s">
        <v>265</v>
      </c>
      <c r="B138" s="1" t="s">
        <v>556</v>
      </c>
      <c r="C138" s="1" t="s">
        <v>555</v>
      </c>
      <c r="D138" s="148">
        <v>74.48</v>
      </c>
      <c r="E138" s="2">
        <f>SUMIF('JE - Inc'!A:A,'TB - Inc'!A138,'JE - Inc'!D:D)</f>
        <v>0</v>
      </c>
      <c r="F138" s="148">
        <f t="shared" si="2"/>
        <v>74.48</v>
      </c>
      <c r="H138" s="148"/>
    </row>
    <row r="139" spans="1:8">
      <c r="A139" s="164" t="s">
        <v>311</v>
      </c>
      <c r="B139" s="1" t="s">
        <v>557</v>
      </c>
      <c r="C139" s="1" t="s">
        <v>547</v>
      </c>
      <c r="D139" s="148">
        <v>107882.67</v>
      </c>
      <c r="E139" s="2">
        <f>SUMIF('JE - Inc'!A:A,'TB - Inc'!A139,'JE - Inc'!D:D)</f>
        <v>0</v>
      </c>
      <c r="F139" s="148">
        <f t="shared" si="2"/>
        <v>107882.67</v>
      </c>
      <c r="H139" s="148"/>
    </row>
    <row r="140" spans="1:8">
      <c r="A140" s="164" t="s">
        <v>329</v>
      </c>
      <c r="B140" s="1" t="s">
        <v>558</v>
      </c>
      <c r="C140" s="1" t="s">
        <v>410</v>
      </c>
      <c r="D140" s="148">
        <v>318.56</v>
      </c>
      <c r="E140" s="2">
        <f>SUMIF('JE - Inc'!A:A,'TB - Inc'!A140,'JE - Inc'!D:D)</f>
        <v>0</v>
      </c>
      <c r="F140" s="148">
        <f t="shared" si="2"/>
        <v>318.56</v>
      </c>
      <c r="H140" s="148"/>
    </row>
    <row r="141" spans="1:8">
      <c r="A141" s="164" t="s">
        <v>303</v>
      </c>
      <c r="B141" s="1" t="s">
        <v>559</v>
      </c>
      <c r="C141" s="1" t="s">
        <v>522</v>
      </c>
      <c r="D141" s="148">
        <v>66617.789999999994</v>
      </c>
      <c r="E141" s="2">
        <f>SUMIF('JE - Inc'!A:A,'TB - Inc'!A141,'JE - Inc'!D:D)</f>
        <v>0</v>
      </c>
      <c r="F141" s="148">
        <f t="shared" si="2"/>
        <v>66617.789999999994</v>
      </c>
      <c r="H141" s="148"/>
    </row>
    <row r="142" spans="1:8">
      <c r="A142" s="164" t="s">
        <v>214</v>
      </c>
      <c r="B142" s="1" t="s">
        <v>560</v>
      </c>
      <c r="C142" s="1" t="s">
        <v>4</v>
      </c>
      <c r="D142" s="148">
        <v>2303570</v>
      </c>
      <c r="E142" s="2">
        <f>SUMIF('JE - Inc'!A:A,'TB - Inc'!A142,'JE - Inc'!D:D)</f>
        <v>0</v>
      </c>
      <c r="F142" s="148">
        <f t="shared" si="2"/>
        <v>2303570</v>
      </c>
      <c r="H142" s="148"/>
    </row>
    <row r="143" spans="1:8">
      <c r="A143" s="164" t="s">
        <v>273</v>
      </c>
      <c r="B143" s="1" t="s">
        <v>561</v>
      </c>
      <c r="C143" s="1" t="s">
        <v>426</v>
      </c>
      <c r="D143" s="148">
        <v>159350.87</v>
      </c>
      <c r="E143" s="2">
        <f>SUMIF('JE - Inc'!A:A,'TB - Inc'!A143,'JE - Inc'!D:D)</f>
        <v>0</v>
      </c>
      <c r="F143" s="148">
        <f t="shared" si="2"/>
        <v>159350.87</v>
      </c>
      <c r="H143" s="148"/>
    </row>
    <row r="144" spans="1:8">
      <c r="A144" s="164" t="s">
        <v>295</v>
      </c>
      <c r="B144" s="1" t="s">
        <v>562</v>
      </c>
      <c r="C144" s="1" t="s">
        <v>563</v>
      </c>
      <c r="D144" s="148">
        <v>6000</v>
      </c>
      <c r="E144" s="2">
        <f>SUMIF('JE - Inc'!A:A,'TB - Inc'!A144,'JE - Inc'!D:D)</f>
        <v>0</v>
      </c>
      <c r="F144" s="148">
        <f t="shared" si="2"/>
        <v>6000</v>
      </c>
      <c r="H144" s="148"/>
    </row>
    <row r="145" spans="1:8">
      <c r="A145" s="164" t="s">
        <v>345</v>
      </c>
      <c r="B145" s="1" t="s">
        <v>564</v>
      </c>
      <c r="C145" s="1" t="s">
        <v>555</v>
      </c>
      <c r="D145" s="148">
        <v>13900</v>
      </c>
      <c r="E145" s="2">
        <f>SUMIF('JE - Inc'!A:A,'TB - Inc'!A145,'JE - Inc'!D:D)</f>
        <v>0</v>
      </c>
      <c r="F145" s="148">
        <f t="shared" si="2"/>
        <v>13900</v>
      </c>
      <c r="H145" s="148"/>
    </row>
    <row r="146" spans="1:8">
      <c r="A146" s="164" t="s">
        <v>368</v>
      </c>
      <c r="B146" s="1" t="s">
        <v>565</v>
      </c>
      <c r="C146" s="1" t="s">
        <v>566</v>
      </c>
      <c r="D146" s="148">
        <v>1562.5</v>
      </c>
      <c r="E146" s="2">
        <f>SUMIF('JE - Inc'!A:A,'TB - Inc'!A146,'JE - Inc'!D:D)</f>
        <v>0</v>
      </c>
      <c r="F146" s="148">
        <f t="shared" si="2"/>
        <v>1562.5</v>
      </c>
      <c r="H146" s="148"/>
    </row>
    <row r="147" spans="1:8">
      <c r="A147" s="164" t="s">
        <v>369</v>
      </c>
      <c r="B147" s="1" t="s">
        <v>567</v>
      </c>
      <c r="C147" s="1" t="s">
        <v>568</v>
      </c>
      <c r="D147" s="148">
        <v>-4.7293724492192268E-11</v>
      </c>
      <c r="E147" s="2">
        <f>SUMIF('JE - Inc'!A:A,'TB - Inc'!A147,'JE - Inc'!D:D)</f>
        <v>0</v>
      </c>
      <c r="F147" s="148">
        <f t="shared" si="2"/>
        <v>-4.7293724492192268E-11</v>
      </c>
      <c r="H147" s="148"/>
    </row>
    <row r="148" spans="1:8">
      <c r="A148" s="164" t="s">
        <v>370</v>
      </c>
      <c r="B148" s="1" t="s">
        <v>569</v>
      </c>
      <c r="C148" s="1" t="s">
        <v>569</v>
      </c>
      <c r="D148" s="148">
        <v>-1.8189894035458565E-12</v>
      </c>
      <c r="E148" s="2">
        <f>SUMIF('JE - Inc'!A:A,'TB - Inc'!A148,'JE - Inc'!D:D)</f>
        <v>0</v>
      </c>
      <c r="F148" s="148">
        <f t="shared" si="2"/>
        <v>-1.8189894035458565E-12</v>
      </c>
      <c r="H148" s="148"/>
    </row>
    <row r="149" spans="1:8">
      <c r="A149" s="164" t="s">
        <v>371</v>
      </c>
      <c r="B149" s="1" t="s">
        <v>570</v>
      </c>
      <c r="C149" s="1" t="s">
        <v>570</v>
      </c>
      <c r="D149" s="148">
        <v>-1.4551915228366852E-11</v>
      </c>
      <c r="E149" s="2">
        <f>SUMIF('JE - Inc'!A:A,'TB - Inc'!A149,'JE - Inc'!D:D)</f>
        <v>0</v>
      </c>
      <c r="F149" s="148">
        <f t="shared" si="2"/>
        <v>-1.4551915228366852E-11</v>
      </c>
      <c r="H149" s="148"/>
    </row>
    <row r="150" spans="1:8">
      <c r="A150" s="164" t="s">
        <v>372</v>
      </c>
      <c r="B150" s="1" t="s">
        <v>571</v>
      </c>
      <c r="C150" s="1" t="s">
        <v>571</v>
      </c>
      <c r="D150" s="148">
        <v>-1.1641532182693481E-10</v>
      </c>
      <c r="E150" s="2">
        <f>SUMIF('JE - Inc'!A:A,'TB - Inc'!A150,'JE - Inc'!D:D)</f>
        <v>0</v>
      </c>
      <c r="F150" s="148">
        <f t="shared" si="2"/>
        <v>-1.1641532182693481E-10</v>
      </c>
      <c r="H150" s="148"/>
    </row>
    <row r="151" spans="1:8">
      <c r="A151" s="164" t="s">
        <v>373</v>
      </c>
      <c r="B151" s="1" t="s">
        <v>572</v>
      </c>
      <c r="C151" s="1" t="s">
        <v>572</v>
      </c>
      <c r="D151" s="148">
        <v>4.2632564145606011E-14</v>
      </c>
      <c r="E151" s="2">
        <f>SUMIF('JE - Inc'!A:A,'TB - Inc'!A151,'JE - Inc'!D:D)</f>
        <v>0</v>
      </c>
      <c r="F151" s="148">
        <f t="shared" si="2"/>
        <v>4.2632564145606011E-14</v>
      </c>
      <c r="H151" s="148"/>
    </row>
    <row r="152" spans="1:8">
      <c r="A152" s="164" t="s">
        <v>229</v>
      </c>
      <c r="B152" s="1" t="s">
        <v>573</v>
      </c>
      <c r="C152" s="1" t="s">
        <v>574</v>
      </c>
      <c r="D152" s="148">
        <v>40000</v>
      </c>
      <c r="E152" s="2">
        <f>SUMIF('JE - Inc'!A:A,'TB - Inc'!A152,'JE - Inc'!D:D)</f>
        <v>0</v>
      </c>
      <c r="F152" s="148">
        <f t="shared" si="2"/>
        <v>40000</v>
      </c>
      <c r="H152" s="148"/>
    </row>
    <row r="153" spans="1:8">
      <c r="A153" s="164" t="s">
        <v>230</v>
      </c>
      <c r="B153" s="1" t="s">
        <v>575</v>
      </c>
      <c r="C153" s="1" t="s">
        <v>568</v>
      </c>
      <c r="D153" s="148">
        <v>28051</v>
      </c>
      <c r="E153" s="2">
        <f>SUMIF('JE - Inc'!A:A,'TB - Inc'!A153,'JE - Inc'!D:D)</f>
        <v>-1443.6</v>
      </c>
      <c r="F153" s="148">
        <f t="shared" si="2"/>
        <v>26607.4</v>
      </c>
      <c r="H153" s="148"/>
    </row>
    <row r="154" spans="1:8">
      <c r="A154" s="164" t="s">
        <v>253</v>
      </c>
      <c r="B154" s="1" t="s">
        <v>576</v>
      </c>
      <c r="C154" s="1" t="s">
        <v>571</v>
      </c>
      <c r="D154" s="148">
        <v>134378</v>
      </c>
      <c r="E154" s="2">
        <f>SUMIF('JE - Inc'!A:A,'TB - Inc'!A154,'JE - Inc'!D:D)</f>
        <v>-1751</v>
      </c>
      <c r="F154" s="148">
        <f t="shared" si="2"/>
        <v>132627</v>
      </c>
      <c r="H154" s="148"/>
    </row>
    <row r="155" spans="1:8">
      <c r="A155" s="164" t="s">
        <v>257</v>
      </c>
      <c r="B155" s="1" t="s">
        <v>577</v>
      </c>
      <c r="C155" s="1" t="s">
        <v>578</v>
      </c>
      <c r="D155" s="148">
        <v>16667</v>
      </c>
      <c r="E155" s="2">
        <f>SUMIF('JE - Inc'!A:A,'TB - Inc'!A155,'JE - Inc'!D:D)</f>
        <v>0</v>
      </c>
      <c r="F155" s="148">
        <f t="shared" si="2"/>
        <v>16667</v>
      </c>
      <c r="H155" s="148"/>
    </row>
    <row r="156" spans="1:8">
      <c r="A156" s="164" t="s">
        <v>268</v>
      </c>
      <c r="B156" s="1" t="s">
        <v>579</v>
      </c>
      <c r="C156" s="1" t="s">
        <v>572</v>
      </c>
      <c r="D156" s="148">
        <v>-88</v>
      </c>
      <c r="E156" s="2">
        <f>SUMIF('JE - Inc'!A:A,'TB - Inc'!A156,'JE - Inc'!D:D)</f>
        <v>11.42</v>
      </c>
      <c r="F156" s="148">
        <f t="shared" si="2"/>
        <v>-76.58</v>
      </c>
      <c r="H156" s="148"/>
    </row>
    <row r="157" spans="1:8">
      <c r="A157" t="s">
        <v>296</v>
      </c>
      <c r="B157" t="s">
        <v>580</v>
      </c>
      <c r="C157" t="s">
        <v>581</v>
      </c>
      <c r="D157" s="1">
        <v>4500</v>
      </c>
      <c r="E157" s="2">
        <f>SUMIF('JE - Inc'!A:A,'TB - Inc'!A157,'JE - Inc'!D:D)</f>
        <v>0</v>
      </c>
      <c r="F157" s="148">
        <f t="shared" si="2"/>
        <v>4500</v>
      </c>
    </row>
    <row r="158" spans="1:8">
      <c r="A158" t="s">
        <v>297</v>
      </c>
      <c r="B158" t="s">
        <v>582</v>
      </c>
      <c r="C158" t="s">
        <v>583</v>
      </c>
      <c r="D158" s="1">
        <v>5000</v>
      </c>
      <c r="E158" s="2">
        <f>SUMIF('JE - Inc'!A:A,'TB - Inc'!A158,'JE - Inc'!D:D)</f>
        <v>0</v>
      </c>
      <c r="F158" s="148">
        <f t="shared" si="2"/>
        <v>5000</v>
      </c>
    </row>
    <row r="159" spans="1:8">
      <c r="A159" t="s">
        <v>298</v>
      </c>
      <c r="B159" t="s">
        <v>584</v>
      </c>
      <c r="C159" t="s">
        <v>570</v>
      </c>
      <c r="D159" s="1">
        <v>43274</v>
      </c>
      <c r="E159" s="2">
        <f>SUMIF('JE - Inc'!A:A,'TB - Inc'!A159,'JE - Inc'!D:D)</f>
        <v>-5021</v>
      </c>
      <c r="F159" s="148">
        <f t="shared" si="2"/>
        <v>38253</v>
      </c>
    </row>
    <row r="160" spans="1:8">
      <c r="A160" t="s">
        <v>312</v>
      </c>
      <c r="B160" t="s">
        <v>585</v>
      </c>
      <c r="C160" t="s">
        <v>547</v>
      </c>
      <c r="D160" s="1">
        <v>60565.14</v>
      </c>
      <c r="E160" s="2">
        <f>SUMIF('JE - Inc'!A:A,'TB - Inc'!A160,'JE - Inc'!D:D)</f>
        <v>0</v>
      </c>
      <c r="F160" s="148">
        <f t="shared" si="2"/>
        <v>60565.14</v>
      </c>
    </row>
    <row r="161" spans="1:6">
      <c r="A161" t="s">
        <v>317</v>
      </c>
      <c r="B161" t="s">
        <v>586</v>
      </c>
      <c r="C161" t="s">
        <v>526</v>
      </c>
      <c r="D161" s="1">
        <v>853.38</v>
      </c>
      <c r="E161" s="2">
        <f>SUMIF('JE - Inc'!A:A,'TB - Inc'!A161,'JE - Inc'!D:D)</f>
        <v>0</v>
      </c>
      <c r="F161" s="148">
        <f t="shared" si="2"/>
        <v>853.38</v>
      </c>
    </row>
    <row r="162" spans="1:6">
      <c r="A162" t="s">
        <v>322</v>
      </c>
      <c r="B162" t="s">
        <v>587</v>
      </c>
      <c r="C162" t="s">
        <v>569</v>
      </c>
      <c r="D162" s="1">
        <v>6266</v>
      </c>
      <c r="E162" s="2">
        <f>SUMIF('JE - Inc'!A:A,'TB - Inc'!A162,'JE - Inc'!D:D)</f>
        <v>2841.2</v>
      </c>
      <c r="F162" s="148">
        <f t="shared" si="2"/>
        <v>9107.2000000000007</v>
      </c>
    </row>
    <row r="163" spans="1:6">
      <c r="A163" t="s">
        <v>340</v>
      </c>
      <c r="B163" t="s">
        <v>588</v>
      </c>
      <c r="C163" t="s">
        <v>566</v>
      </c>
      <c r="D163" s="1">
        <v>2937.5</v>
      </c>
      <c r="E163" s="2">
        <f>SUMIF('JE - Inc'!A:A,'TB - Inc'!A163,'JE - Inc'!D:D)</f>
        <v>0</v>
      </c>
      <c r="F163" s="148">
        <f t="shared" si="2"/>
        <v>2937.5</v>
      </c>
    </row>
    <row r="164" spans="1:6">
      <c r="A164" t="s">
        <v>346</v>
      </c>
      <c r="B164" t="s">
        <v>589</v>
      </c>
      <c r="C164" t="s">
        <v>555</v>
      </c>
      <c r="D164" s="1">
        <v>100000</v>
      </c>
      <c r="E164" s="2">
        <f>SUMIF('JE - Inc'!A:A,'TB - Inc'!A164,'JE - Inc'!D:D)</f>
        <v>0</v>
      </c>
      <c r="F164" s="148">
        <f t="shared" si="2"/>
        <v>100000</v>
      </c>
    </row>
    <row r="165" spans="1:6">
      <c r="A165" t="s">
        <v>374</v>
      </c>
      <c r="B165" t="s">
        <v>590</v>
      </c>
      <c r="C165" t="s">
        <v>591</v>
      </c>
      <c r="D165" s="1">
        <v>9720</v>
      </c>
      <c r="E165" s="2">
        <f>SUMIF('JE - Inc'!A:A,'TB - Inc'!A165,'JE - Inc'!D:D)</f>
        <v>0</v>
      </c>
      <c r="F165" s="148">
        <f t="shared" si="2"/>
        <v>9720</v>
      </c>
    </row>
    <row r="166" spans="1:6">
      <c r="A166" t="s">
        <v>1547</v>
      </c>
      <c r="B166" s="224" t="s">
        <v>1548</v>
      </c>
      <c r="C166" t="s">
        <v>1546</v>
      </c>
      <c r="E166" s="2">
        <f>SUMIF('JE - Inc'!A:A,'TB - Inc'!A166,'JE - Inc'!D:D)</f>
        <v>100000</v>
      </c>
      <c r="F166" s="148">
        <f t="shared" ref="F166" si="3">IFERROR(E166+D166,0)</f>
        <v>100000</v>
      </c>
    </row>
  </sheetData>
  <autoFilter ref="A2:F166" xr:uid="{0BB3B950-B28D-4EC3-9225-FDB681D2A840}"/>
  <phoneticPr fontId="88" type="noConversion"/>
  <conditionalFormatting sqref="A3:A156">
    <cfRule type="expression" dxfId="17" priority="4">
      <formula>$E3="HC"</formula>
    </cfRule>
    <cfRule type="expression" dxfId="16" priority="5">
      <formula>$E3="P&amp;L"</formula>
    </cfRule>
    <cfRule type="expression" dxfId="15" priority="6">
      <formula>$E3="BS"</formula>
    </cfRule>
  </conditionalFormatting>
  <conditionalFormatting sqref="B166">
    <cfRule type="expression" dxfId="14" priority="1">
      <formula>$H166="HC"</formula>
    </cfRule>
    <cfRule type="expression" dxfId="13" priority="2">
      <formula>$H166="P&amp;L"</formula>
    </cfRule>
    <cfRule type="expression" dxfId="12" priority="3">
      <formula>$H166="BS"</formula>
    </cfRule>
  </conditionalFormatting>
  <dataValidations count="1">
    <dataValidation type="list" allowBlank="1" showInputMessage="1" showErrorMessage="1" sqref="C13:C15 C17:C18 C3:C11 C22:C156" xr:uid="{5FD415A7-655B-488C-9002-65FFC36E452E}">
      <formula1>Index_Card_name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68"/>
  <sheetViews>
    <sheetView workbookViewId="0">
      <selection activeCell="D14" sqref="D14"/>
    </sheetView>
  </sheetViews>
  <sheetFormatPr defaultRowHeight="14"/>
  <cols>
    <col min="2" max="2" width="30.33203125" bestFit="1" customWidth="1"/>
    <col min="3" max="3" width="13.25" style="1" bestFit="1" customWidth="1"/>
    <col min="4" max="4" width="13.08203125" style="2" bestFit="1" customWidth="1"/>
    <col min="5" max="5" width="37.33203125" customWidth="1"/>
    <col min="6" max="6" width="19.25" customWidth="1"/>
    <col min="7" max="7" width="11.33203125" bestFit="1" customWidth="1"/>
    <col min="11" max="11" width="12.33203125" bestFit="1" customWidth="1"/>
  </cols>
  <sheetData>
    <row r="1" spans="1:6">
      <c r="C1"/>
      <c r="D1" s="197"/>
    </row>
    <row r="2" spans="1:6" s="5" customFormat="1">
      <c r="A2" s="5" t="s">
        <v>11</v>
      </c>
      <c r="B2" s="5" t="s">
        <v>12</v>
      </c>
      <c r="C2" s="146"/>
      <c r="D2" s="198" t="s">
        <v>14</v>
      </c>
      <c r="E2" s="5" t="s">
        <v>1578</v>
      </c>
    </row>
    <row r="3" spans="1:6">
      <c r="F3" s="5"/>
    </row>
    <row r="4" spans="1:6">
      <c r="A4" s="164" t="s">
        <v>230</v>
      </c>
      <c r="B4" t="str">
        <f>VLOOKUP(A4,'TB - Inc'!A:B,2,0)</f>
        <v>Engineering Expenses:Options - Engineering</v>
      </c>
      <c r="C4"/>
      <c r="D4" s="2">
        <v>-1443.6</v>
      </c>
      <c r="E4" t="s">
        <v>1515</v>
      </c>
    </row>
    <row r="5" spans="1:6">
      <c r="A5" s="164" t="s">
        <v>253</v>
      </c>
      <c r="B5" t="str">
        <f>VLOOKUP(A5,'TB - Inc'!A:B,2,0)</f>
        <v xml:space="preserve"> Sales Expenses:Other:Sales - Options</v>
      </c>
      <c r="C5"/>
      <c r="D5" s="2">
        <v>-1751</v>
      </c>
      <c r="F5" s="5"/>
    </row>
    <row r="6" spans="1:6">
      <c r="A6" s="164" t="s">
        <v>268</v>
      </c>
      <c r="B6" t="str">
        <f>VLOOKUP(A6,'TB - Inc'!A:B,2,0)</f>
        <v xml:space="preserve"> Business Operations  Expenses:Other:Business Operations - Options</v>
      </c>
      <c r="C6"/>
      <c r="D6" s="2">
        <v>11.42</v>
      </c>
      <c r="F6" s="5"/>
    </row>
    <row r="7" spans="1:6">
      <c r="A7" t="s">
        <v>298</v>
      </c>
      <c r="B7" t="str">
        <f>VLOOKUP(A7,'TB - Inc'!A:B,2,0)</f>
        <v xml:space="preserve"> Marketing Expenses:Other:Marketing - Options</v>
      </c>
      <c r="D7" s="2">
        <v>-5021</v>
      </c>
      <c r="F7" s="5"/>
    </row>
    <row r="8" spans="1:6">
      <c r="A8" t="s">
        <v>322</v>
      </c>
      <c r="B8" t="str">
        <f>VLOOKUP(A8,'TB - Inc'!A:B,2,0)</f>
        <v xml:space="preserve"> Customer Success Expenses:Other:Customer Success - Options</v>
      </c>
      <c r="D8" s="2">
        <v>2841.2</v>
      </c>
      <c r="F8" s="5"/>
    </row>
    <row r="9" spans="1:6">
      <c r="A9" s="164" t="s">
        <v>222</v>
      </c>
      <c r="B9" t="str">
        <f>VLOOKUP(A9,'TB - Inc'!A:B,2,0)</f>
        <v xml:space="preserve"> Intercompany- Talon Cyber Security LTD</v>
      </c>
      <c r="D9" s="2">
        <f>-SUM(D4:D8)</f>
        <v>5362.9800000000005</v>
      </c>
      <c r="F9" s="5"/>
    </row>
    <row r="10" spans="1:6">
      <c r="F10" s="5"/>
    </row>
    <row r="11" spans="1:6">
      <c r="A11" t="s">
        <v>1547</v>
      </c>
      <c r="B11" t="str">
        <f>VLOOKUP(A11,'TB - Inc'!A:B,2,0)</f>
        <v>Subcontractors &amp; Consulting</v>
      </c>
      <c r="D11" s="2">
        <v>100000</v>
      </c>
      <c r="E11" t="s">
        <v>1579</v>
      </c>
      <c r="F11" s="5"/>
    </row>
    <row r="12" spans="1:6">
      <c r="A12" s="164" t="s">
        <v>344</v>
      </c>
      <c r="B12" t="str">
        <f>VLOOKUP(A12,'TB - Inc'!A:B,2,0)</f>
        <v xml:space="preserve"> G&amp;A Expenses:Consultants &amp; Service Providers:Consulting Expenes</v>
      </c>
      <c r="D12" s="2">
        <v>-100000</v>
      </c>
      <c r="F12" s="5"/>
    </row>
    <row r="13" spans="1:6">
      <c r="F13" s="5"/>
    </row>
    <row r="14" spans="1:6">
      <c r="A14" s="164" t="s">
        <v>222</v>
      </c>
      <c r="B14" t="str">
        <f>VLOOKUP(A14,'TB - Inc'!A:B,2,0)</f>
        <v xml:space="preserve"> Intercompany- Talon Cyber Security LTD</v>
      </c>
      <c r="D14" s="210">
        <v>2586533.7101550801</v>
      </c>
      <c r="E14" s="142" t="s">
        <v>1553</v>
      </c>
      <c r="F14" s="5"/>
    </row>
    <row r="15" spans="1:6">
      <c r="A15" s="164" t="s">
        <v>226</v>
      </c>
      <c r="B15" t="str">
        <f>VLOOKUP(A15,'TB - Inc'!A:B,2,0)</f>
        <v xml:space="preserve"> Revenue:Intercompany Revenue</v>
      </c>
      <c r="D15" s="2">
        <f>-D14</f>
        <v>-2586533.7101550801</v>
      </c>
      <c r="F15" s="5"/>
    </row>
    <row r="16" spans="1:6">
      <c r="F16" s="5"/>
    </row>
    <row r="17" spans="6:6">
      <c r="F17" s="5"/>
    </row>
    <row r="18" spans="6:6">
      <c r="F18" s="5"/>
    </row>
    <row r="19" spans="6:6">
      <c r="F19" s="5"/>
    </row>
    <row r="20" spans="6:6">
      <c r="F20" s="5"/>
    </row>
    <row r="21" spans="6:6">
      <c r="F21" s="5"/>
    </row>
    <row r="22" spans="6:6">
      <c r="F22" s="5"/>
    </row>
    <row r="23" spans="6:6">
      <c r="F23" s="5"/>
    </row>
    <row r="24" spans="6:6">
      <c r="F24" s="5"/>
    </row>
    <row r="25" spans="6:6">
      <c r="F25" s="5"/>
    </row>
    <row r="26" spans="6:6">
      <c r="F26" s="5"/>
    </row>
    <row r="27" spans="6:6">
      <c r="F27" s="5"/>
    </row>
    <row r="28" spans="6:6">
      <c r="F28" s="5"/>
    </row>
    <row r="29" spans="6:6">
      <c r="F29" s="5"/>
    </row>
    <row r="30" spans="6:6">
      <c r="F30" s="5"/>
    </row>
    <row r="31" spans="6:6">
      <c r="F31" s="5"/>
    </row>
    <row r="32" spans="6:6">
      <c r="F32" s="5"/>
    </row>
    <row r="33" spans="5:5">
      <c r="E33" s="1"/>
    </row>
    <row r="34" spans="5:5">
      <c r="E34" s="1"/>
    </row>
    <row r="35" spans="5:5">
      <c r="E35" s="1"/>
    </row>
    <row r="36" spans="5:5">
      <c r="E36" s="1"/>
    </row>
    <row r="37" spans="5:5">
      <c r="E37" s="1"/>
    </row>
    <row r="38" spans="5:5">
      <c r="E38" s="1"/>
    </row>
    <row r="39" spans="5:5">
      <c r="E39" s="1"/>
    </row>
    <row r="40" spans="5:5">
      <c r="E40" s="1"/>
    </row>
    <row r="41" spans="5:5">
      <c r="E41" s="1"/>
    </row>
    <row r="42" spans="5:5">
      <c r="E42" s="1"/>
    </row>
    <row r="43" spans="5:5">
      <c r="E43" s="1"/>
    </row>
    <row r="47" spans="5:5">
      <c r="E47" s="1"/>
    </row>
    <row r="48" spans="5:5">
      <c r="E48" s="1"/>
    </row>
    <row r="50" spans="5:5">
      <c r="E50" s="1"/>
    </row>
    <row r="67" spans="2:2">
      <c r="B67" s="263"/>
    </row>
    <row r="68" spans="2:2">
      <c r="B68" s="263"/>
    </row>
  </sheetData>
  <mergeCells count="1">
    <mergeCell ref="B67:B68"/>
  </mergeCells>
  <phoneticPr fontId="88" type="noConversion"/>
  <conditionalFormatting sqref="A4:A6">
    <cfRule type="expression" dxfId="11" priority="16">
      <formula>$E4="HC"</formula>
    </cfRule>
    <cfRule type="expression" dxfId="10" priority="17">
      <formula>$E4="P&amp;L"</formula>
    </cfRule>
    <cfRule type="expression" dxfId="9" priority="18">
      <formula>$E4="BS"</formula>
    </cfRule>
  </conditionalFormatting>
  <conditionalFormatting sqref="A9">
    <cfRule type="expression" dxfId="8" priority="7">
      <formula>$E9="HC"</formula>
    </cfRule>
    <cfRule type="expression" dxfId="7" priority="8">
      <formula>$E9="P&amp;L"</formula>
    </cfRule>
    <cfRule type="expression" dxfId="6" priority="9">
      <formula>$E9="BS"</formula>
    </cfRule>
  </conditionalFormatting>
  <conditionalFormatting sqref="A12">
    <cfRule type="expression" dxfId="5" priority="1">
      <formula>$E12="HC"</formula>
    </cfRule>
    <cfRule type="expression" dxfId="4" priority="2">
      <formula>$E12="P&amp;L"</formula>
    </cfRule>
    <cfRule type="expression" dxfId="3" priority="3">
      <formula>$E12="BS"</formula>
    </cfRule>
  </conditionalFormatting>
  <conditionalFormatting sqref="A14:A15">
    <cfRule type="expression" dxfId="2" priority="4">
      <formula>$E14="HC"</formula>
    </cfRule>
    <cfRule type="expression" dxfId="1" priority="5">
      <formula>$E14="P&amp;L"</formula>
    </cfRule>
    <cfRule type="expression" dxfId="0" priority="6">
      <formula>$E14="BS"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AG299"/>
  <sheetViews>
    <sheetView workbookViewId="0"/>
  </sheetViews>
  <sheetFormatPr defaultColWidth="10.75" defaultRowHeight="15.5"/>
  <cols>
    <col min="1" max="1" width="14.75" style="127" customWidth="1"/>
    <col min="2" max="2" width="41.25" style="127" bestFit="1" customWidth="1"/>
    <col min="3" max="3" width="25.25" style="127" customWidth="1"/>
    <col min="4" max="4" width="11.33203125" style="127" customWidth="1"/>
    <col min="5" max="5" width="17.75" style="127" customWidth="1"/>
    <col min="6" max="6" width="18.25" style="135" customWidth="1"/>
    <col min="7" max="8" width="13.33203125" style="135" customWidth="1"/>
    <col min="9" max="9" width="11.25" style="136" customWidth="1"/>
    <col min="10" max="10" width="9.33203125" style="136" customWidth="1"/>
    <col min="11" max="11" width="11.25" style="137" customWidth="1"/>
    <col min="12" max="12" width="12.75" style="136" customWidth="1"/>
    <col min="13" max="13" width="11.75" style="138" customWidth="1"/>
    <col min="14" max="14" width="11.75" style="136" customWidth="1"/>
    <col min="15" max="15" width="12.25" style="138" customWidth="1"/>
    <col min="16" max="16" width="11.33203125" style="138" customWidth="1"/>
    <col min="17" max="18" width="11.75" style="138" customWidth="1"/>
    <col min="19" max="19" width="11.25" style="138" customWidth="1"/>
    <col min="20" max="20" width="11.75" style="138" bestFit="1" customWidth="1"/>
    <col min="21" max="22" width="12.25" style="138" customWidth="1"/>
    <col min="23" max="23" width="11.25" style="139" customWidth="1"/>
    <col min="24" max="24" width="10.75" style="140" customWidth="1"/>
    <col min="25" max="25" width="11.75" style="139" customWidth="1"/>
    <col min="26" max="26" width="10.75" style="140" customWidth="1"/>
    <col min="27" max="27" width="14" style="141" customWidth="1"/>
    <col min="28" max="28" width="13.33203125" style="14" bestFit="1" customWidth="1"/>
    <col min="29" max="29" width="13.33203125" style="14" customWidth="1"/>
    <col min="30" max="16384" width="10.75" style="14"/>
  </cols>
  <sheetData>
    <row r="1" spans="1:31">
      <c r="A1" s="10"/>
      <c r="B1" s="10"/>
      <c r="C1" s="10"/>
      <c r="D1" s="10"/>
      <c r="E1" s="10"/>
      <c r="F1" s="11"/>
      <c r="G1" s="10"/>
      <c r="H1" s="10"/>
      <c r="I1" s="10"/>
      <c r="J1" s="10"/>
      <c r="K1" s="12"/>
      <c r="L1" s="10"/>
      <c r="M1" s="13"/>
      <c r="N1" s="13"/>
      <c r="O1" s="13"/>
      <c r="P1" s="13"/>
      <c r="Q1" s="13"/>
      <c r="R1" s="13"/>
      <c r="S1" s="14"/>
      <c r="T1" s="14"/>
      <c r="U1" s="13"/>
      <c r="V1" s="13"/>
      <c r="W1" s="15"/>
      <c r="X1" s="16"/>
      <c r="Y1" s="15"/>
      <c r="Z1" s="14"/>
      <c r="AA1" s="14"/>
    </row>
    <row r="2" spans="1:31" ht="18">
      <c r="A2" s="10"/>
      <c r="B2" s="10"/>
      <c r="C2" s="10"/>
      <c r="D2" s="10"/>
      <c r="E2" s="17" t="s">
        <v>64</v>
      </c>
      <c r="F2" s="11"/>
      <c r="G2" s="10"/>
      <c r="H2" s="10"/>
      <c r="I2" s="10"/>
      <c r="J2" s="10"/>
      <c r="K2" s="12"/>
      <c r="L2" s="10"/>
      <c r="M2" s="13"/>
      <c r="N2" s="13"/>
      <c r="O2" s="13"/>
      <c r="P2" s="13"/>
      <c r="Q2" s="13"/>
      <c r="R2" s="13"/>
      <c r="S2" s="13"/>
      <c r="T2" s="13"/>
      <c r="U2" s="13"/>
      <c r="V2" s="13"/>
      <c r="W2" s="15"/>
      <c r="X2" s="16"/>
      <c r="Y2" s="15"/>
      <c r="Z2" s="14"/>
      <c r="AA2" s="14"/>
    </row>
    <row r="3" spans="1:31" ht="18">
      <c r="A3" s="10"/>
      <c r="B3" s="10"/>
      <c r="C3" s="10"/>
      <c r="D3" s="10"/>
      <c r="E3" s="18">
        <v>2013</v>
      </c>
      <c r="F3" s="11"/>
      <c r="G3" s="10"/>
      <c r="H3" s="10"/>
      <c r="I3" s="10"/>
      <c r="J3" s="10"/>
      <c r="K3" s="12"/>
      <c r="L3" s="10"/>
      <c r="M3" s="13"/>
      <c r="N3" s="13"/>
      <c r="O3" s="13"/>
      <c r="P3" s="13"/>
      <c r="Q3" s="13"/>
      <c r="R3" s="13"/>
      <c r="S3" s="13"/>
      <c r="T3" s="13"/>
      <c r="U3" s="13"/>
      <c r="V3" s="13"/>
      <c r="W3" s="15"/>
      <c r="X3" s="16"/>
      <c r="Y3" s="15"/>
      <c r="Z3" s="14"/>
      <c r="AA3" s="14"/>
    </row>
    <row r="4" spans="1:31" ht="18">
      <c r="A4" s="10"/>
      <c r="B4" s="10"/>
      <c r="C4" s="10"/>
      <c r="D4" s="10"/>
      <c r="E4" s="19" t="s">
        <v>18</v>
      </c>
      <c r="F4" s="10"/>
      <c r="G4" s="10"/>
      <c r="H4" s="10"/>
      <c r="I4" s="10"/>
      <c r="J4" s="10"/>
      <c r="K4" s="12"/>
      <c r="L4" s="10"/>
      <c r="M4" s="13"/>
      <c r="N4" s="13"/>
      <c r="O4" s="13"/>
      <c r="P4" s="13"/>
      <c r="Q4" s="13"/>
      <c r="R4" s="13"/>
      <c r="S4" s="13"/>
      <c r="T4" s="13"/>
      <c r="U4" s="13"/>
      <c r="V4" s="20"/>
      <c r="W4" s="15"/>
      <c r="X4" s="16"/>
      <c r="Y4" s="15"/>
      <c r="Z4" s="14"/>
      <c r="AA4" s="14"/>
    </row>
    <row r="5" spans="1:31" ht="18">
      <c r="A5" s="10"/>
      <c r="B5" s="10"/>
      <c r="C5" s="19"/>
      <c r="D5" s="19"/>
      <c r="E5" s="19" t="s">
        <v>19</v>
      </c>
      <c r="F5" s="10"/>
      <c r="G5" s="10"/>
      <c r="H5" s="10"/>
      <c r="I5" s="10"/>
      <c r="J5" s="10"/>
      <c r="K5" s="12"/>
      <c r="L5" s="10"/>
      <c r="M5" s="13"/>
      <c r="N5" s="13"/>
      <c r="O5" s="13"/>
      <c r="P5" s="13"/>
      <c r="Q5" s="13"/>
      <c r="R5" s="13"/>
      <c r="S5" s="20"/>
      <c r="T5" s="20"/>
      <c r="U5" s="13"/>
      <c r="V5" s="13"/>
      <c r="W5" s="15"/>
      <c r="X5" s="16"/>
      <c r="Y5" s="15"/>
      <c r="Z5" s="14"/>
      <c r="AA5" s="14"/>
    </row>
    <row r="6" spans="1:31" ht="18">
      <c r="A6" s="10"/>
      <c r="B6" s="10"/>
      <c r="C6" s="10"/>
      <c r="D6" s="10"/>
      <c r="E6" s="19" t="s">
        <v>20</v>
      </c>
      <c r="F6" s="10"/>
      <c r="G6" s="10"/>
      <c r="H6" s="10"/>
      <c r="I6" s="10"/>
      <c r="J6" s="10"/>
      <c r="K6" s="12"/>
      <c r="L6" s="10"/>
      <c r="M6" s="13"/>
      <c r="N6" s="13"/>
      <c r="O6" s="13"/>
      <c r="P6" s="13"/>
      <c r="Q6" s="13"/>
      <c r="R6" s="13"/>
      <c r="S6" s="14"/>
      <c r="T6" s="14"/>
      <c r="U6" s="13"/>
      <c r="V6" s="13"/>
      <c r="W6" s="15"/>
      <c r="X6" s="16"/>
      <c r="Y6" s="15"/>
      <c r="Z6" s="14"/>
      <c r="AA6" s="14"/>
    </row>
    <row r="7" spans="1:31" ht="17.5">
      <c r="A7" s="10"/>
      <c r="B7" s="10"/>
      <c r="C7" s="10"/>
      <c r="D7" s="10"/>
      <c r="E7" s="10"/>
      <c r="F7" s="10"/>
      <c r="G7" s="10"/>
      <c r="H7" s="10"/>
      <c r="I7" s="10"/>
      <c r="J7" s="10"/>
      <c r="K7" s="12"/>
      <c r="L7" s="10"/>
      <c r="M7" s="13"/>
      <c r="N7" s="10"/>
      <c r="O7" s="21"/>
      <c r="P7" s="21"/>
      <c r="Q7" s="22"/>
      <c r="R7" s="22"/>
      <c r="S7" s="14"/>
      <c r="T7" s="14"/>
      <c r="U7" s="13"/>
      <c r="V7" s="13"/>
      <c r="W7" s="15"/>
      <c r="X7" s="23"/>
      <c r="Y7" s="15"/>
      <c r="Z7" s="14"/>
      <c r="AA7" s="14"/>
    </row>
    <row r="8" spans="1:31" ht="16" thickBot="1">
      <c r="A8" s="14"/>
      <c r="B8" s="14"/>
      <c r="C8" s="14"/>
      <c r="D8" s="14"/>
      <c r="E8" s="14"/>
      <c r="F8" s="24"/>
      <c r="G8" s="24"/>
      <c r="H8" s="24"/>
      <c r="I8" s="10"/>
      <c r="J8" s="10"/>
      <c r="K8" s="12"/>
      <c r="L8" s="10"/>
      <c r="M8" s="13"/>
      <c r="N8" s="10"/>
      <c r="O8" s="13"/>
      <c r="P8" s="13"/>
      <c r="Q8" s="13"/>
      <c r="R8" s="13"/>
      <c r="S8" s="13"/>
      <c r="T8" s="13"/>
      <c r="U8" s="13"/>
      <c r="V8" s="13"/>
      <c r="W8" s="15"/>
      <c r="X8" s="16"/>
      <c r="Y8" s="15"/>
      <c r="Z8" s="16"/>
      <c r="AA8" s="16"/>
    </row>
    <row r="9" spans="1:31">
      <c r="A9" s="25"/>
      <c r="B9" s="25"/>
      <c r="C9" s="25"/>
      <c r="D9" s="25"/>
      <c r="E9" s="25"/>
      <c r="F9" s="26"/>
      <c r="G9" s="26"/>
      <c r="H9" s="26"/>
      <c r="I9" s="27" t="s">
        <v>21</v>
      </c>
      <c r="J9" s="27" t="s">
        <v>22</v>
      </c>
      <c r="K9" s="28" t="s">
        <v>23</v>
      </c>
      <c r="L9" s="27"/>
      <c r="M9" s="27"/>
      <c r="N9" s="29"/>
      <c r="O9" s="27"/>
      <c r="P9" s="27"/>
      <c r="Q9" s="27"/>
      <c r="R9" s="27"/>
      <c r="S9" s="27"/>
      <c r="T9" s="27"/>
      <c r="U9" s="30" t="s">
        <v>24</v>
      </c>
      <c r="V9" s="30"/>
      <c r="W9" s="31" t="s">
        <v>23</v>
      </c>
      <c r="X9" s="32" t="s">
        <v>25</v>
      </c>
      <c r="Y9" s="31" t="s">
        <v>26</v>
      </c>
      <c r="Z9" s="33" t="s">
        <v>26</v>
      </c>
      <c r="AA9" s="34"/>
      <c r="AB9" s="35"/>
      <c r="AC9" s="36"/>
      <c r="AD9" s="37"/>
    </row>
    <row r="10" spans="1:31" s="53" customFormat="1" ht="58.5" customHeight="1" thickBot="1">
      <c r="A10" s="38" t="s">
        <v>27</v>
      </c>
      <c r="B10" s="38"/>
      <c r="C10" s="38" t="s">
        <v>28</v>
      </c>
      <c r="D10" s="39" t="s">
        <v>29</v>
      </c>
      <c r="E10" s="38" t="s">
        <v>30</v>
      </c>
      <c r="F10" s="40" t="s">
        <v>31</v>
      </c>
      <c r="G10" s="41" t="s">
        <v>32</v>
      </c>
      <c r="H10" s="41"/>
      <c r="I10" s="42" t="s">
        <v>33</v>
      </c>
      <c r="J10" s="42" t="s">
        <v>34</v>
      </c>
      <c r="K10" s="43" t="s">
        <v>34</v>
      </c>
      <c r="L10" s="42" t="s">
        <v>35</v>
      </c>
      <c r="M10" s="42" t="s">
        <v>36</v>
      </c>
      <c r="N10" s="42" t="s">
        <v>37</v>
      </c>
      <c r="O10" s="42" t="s">
        <v>38</v>
      </c>
      <c r="P10" s="42" t="s">
        <v>16</v>
      </c>
      <c r="Q10" s="42" t="s">
        <v>39</v>
      </c>
      <c r="R10" s="44" t="s">
        <v>40</v>
      </c>
      <c r="S10" s="42" t="s">
        <v>22</v>
      </c>
      <c r="T10" s="42" t="s">
        <v>41</v>
      </c>
      <c r="U10" s="45" t="s">
        <v>25</v>
      </c>
      <c r="V10" s="45" t="s">
        <v>21</v>
      </c>
      <c r="W10" s="46" t="s">
        <v>42</v>
      </c>
      <c r="X10" s="47" t="s">
        <v>42</v>
      </c>
      <c r="Y10" s="46" t="s">
        <v>43</v>
      </c>
      <c r="Z10" s="48" t="s">
        <v>34</v>
      </c>
      <c r="AA10" s="49" t="s">
        <v>44</v>
      </c>
      <c r="AB10" s="50" t="s">
        <v>21</v>
      </c>
      <c r="AC10" s="51" t="s">
        <v>45</v>
      </c>
      <c r="AD10" s="52"/>
    </row>
    <row r="11" spans="1:31">
      <c r="A11"/>
      <c r="B11"/>
      <c r="C11" s="144"/>
      <c r="D11" s="56"/>
      <c r="E11" s="57"/>
      <c r="F11" s="58"/>
      <c r="G11" s="58"/>
      <c r="H11" s="59"/>
      <c r="I11" s="60"/>
      <c r="J11" s="61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3"/>
      <c r="V11" s="63">
        <f t="shared" ref="V11:V18" si="0">SUM(L11:T11)</f>
        <v>0</v>
      </c>
      <c r="W11" s="64"/>
      <c r="X11" s="64"/>
      <c r="Y11" s="65"/>
      <c r="Z11" s="66"/>
      <c r="AA11" s="67"/>
      <c r="AB11" s="68">
        <f t="shared" ref="AB11:AB16" si="1">+AA11+V11</f>
        <v>0</v>
      </c>
      <c r="AC11" s="68"/>
      <c r="AD11" s="69"/>
      <c r="AE11" s="70"/>
    </row>
    <row r="12" spans="1:31">
      <c r="A12" t="str">
        <f>"81700"</f>
        <v>81700</v>
      </c>
      <c r="B12"/>
      <c r="C12" s="55"/>
      <c r="D12" s="56" t="s">
        <v>46</v>
      </c>
      <c r="E12" s="57" t="s">
        <v>47</v>
      </c>
      <c r="F12" s="58">
        <v>41522</v>
      </c>
      <c r="G12" s="58">
        <v>41527</v>
      </c>
      <c r="H12" s="71"/>
      <c r="I12" s="60">
        <f t="shared" ref="I12:I47" si="2">G12-F12+1</f>
        <v>6</v>
      </c>
      <c r="J12" s="61"/>
      <c r="K12" s="59">
        <f>+I12-1</f>
        <v>5</v>
      </c>
      <c r="L12" s="62"/>
      <c r="M12" s="62"/>
      <c r="N12" s="62"/>
      <c r="O12" s="62"/>
      <c r="P12" s="62"/>
      <c r="Q12" s="62"/>
      <c r="R12" s="62" t="e">
        <f>#REF!</f>
        <v>#REF!</v>
      </c>
      <c r="S12" s="62"/>
      <c r="T12" s="62"/>
      <c r="U12" s="63">
        <f>O12+Q12</f>
        <v>0</v>
      </c>
      <c r="V12" s="63" t="e">
        <f t="shared" si="0"/>
        <v>#REF!</v>
      </c>
      <c r="W12" s="64">
        <f t="shared" ref="W12:W17" si="3">IF(F12&gt;0,ROUND(IF(K12&lt;=7,IF(L12/K12&lt;=תקרת_מלון_ל___7_ראשונים,0,L12-K12*תקרת_מלון_ל___7_ראשונים),IF(L12/K12&lt;=תקרת_מלון_נמוכה,0,IF(L12/K12&lt;=תקרת_מלון_גבוה,L12-7*L12/K12-(K12-7)*MAXA(תקרת_מלון_נמוכה,75%*L12/K12),(L12-7*MINA(L12/K12,תקרת_מלון_ל___7_ראשונים)-(K12-7)*MINA(75%*L12/K12,תקרת_מלון_גבוה))))),0),0)</f>
        <v>0</v>
      </c>
      <c r="X12" s="64">
        <f t="shared" ref="X12:X17" si="4">IF(L12&gt;0,IF(U12/I12&lt;תקרת_אשל_ליום___עם_לינה,0,U12-I12*תקרת_אשל_ליום___עם_לינה),IF(U12/I12&lt;תקרת_אשל_ליום___ללא_לינה,0,U12-I12*תקרת_אשל_ליום___ללא_לינה))</f>
        <v>0</v>
      </c>
      <c r="Y12" s="65">
        <f t="shared" ref="Y12:Y47" si="5">IF((S12-($E$66*Z12))&gt;0,(S12-($E$66*Z12)),0)</f>
        <v>0</v>
      </c>
      <c r="Z12" s="66">
        <f t="shared" ref="Z12:Z27" si="6">J12</f>
        <v>0</v>
      </c>
      <c r="AA12" s="67"/>
      <c r="AB12" s="68" t="e">
        <f>+AA12+V12</f>
        <v>#REF!</v>
      </c>
      <c r="AC12" s="68">
        <v>783</v>
      </c>
      <c r="AD12" s="69" t="e">
        <f t="shared" ref="AD12:AD19" si="7">AC12/AB12</f>
        <v>#REF!</v>
      </c>
      <c r="AE12" s="70"/>
    </row>
    <row r="13" spans="1:31">
      <c r="A13"/>
      <c r="B13"/>
      <c r="C13" s="55"/>
      <c r="D13" s="56" t="s">
        <v>46</v>
      </c>
      <c r="E13" s="57" t="s">
        <v>47</v>
      </c>
      <c r="F13" s="58">
        <v>41522</v>
      </c>
      <c r="G13" s="58">
        <v>41527</v>
      </c>
      <c r="H13" s="71"/>
      <c r="I13" s="60">
        <f t="shared" si="2"/>
        <v>6</v>
      </c>
      <c r="J13" s="61"/>
      <c r="K13" s="59">
        <f>+I13-1</f>
        <v>5</v>
      </c>
      <c r="L13" s="62"/>
      <c r="M13" s="62"/>
      <c r="N13" s="62"/>
      <c r="O13" s="62"/>
      <c r="P13" s="62"/>
      <c r="Q13" s="62" t="e">
        <f>#REF!</f>
        <v>#REF!</v>
      </c>
      <c r="R13" s="62"/>
      <c r="S13" s="62"/>
      <c r="T13" s="62"/>
      <c r="U13" s="63" t="e">
        <f t="shared" ref="U13:U46" si="8">O13+Q13</f>
        <v>#REF!</v>
      </c>
      <c r="V13" s="63" t="e">
        <f t="shared" si="0"/>
        <v>#REF!</v>
      </c>
      <c r="W13" s="64">
        <f t="shared" si="3"/>
        <v>0</v>
      </c>
      <c r="X13" s="64" t="e">
        <f t="shared" si="4"/>
        <v>#REF!</v>
      </c>
      <c r="Y13" s="65">
        <f t="shared" si="5"/>
        <v>0</v>
      </c>
      <c r="Z13" s="66">
        <f t="shared" si="6"/>
        <v>0</v>
      </c>
      <c r="AA13" s="67" t="e">
        <f>#REF!+#REF!</f>
        <v>#REF!</v>
      </c>
      <c r="AB13" s="68" t="e">
        <f t="shared" si="1"/>
        <v>#REF!</v>
      </c>
      <c r="AC13" s="68">
        <v>11567</v>
      </c>
      <c r="AD13" s="69" t="e">
        <f t="shared" si="7"/>
        <v>#REF!</v>
      </c>
      <c r="AE13" s="70"/>
    </row>
    <row r="14" spans="1:31">
      <c r="A14"/>
      <c r="B14"/>
      <c r="C14" s="55"/>
      <c r="D14" s="56" t="s">
        <v>93</v>
      </c>
      <c r="E14" s="57" t="s">
        <v>96</v>
      </c>
      <c r="F14" s="58">
        <v>41297</v>
      </c>
      <c r="G14" s="58">
        <v>41301</v>
      </c>
      <c r="H14" s="71"/>
      <c r="I14" s="60">
        <f t="shared" si="2"/>
        <v>5</v>
      </c>
      <c r="J14" s="61"/>
      <c r="K14" s="59">
        <f>+I14-1</f>
        <v>4</v>
      </c>
      <c r="L14" s="62"/>
      <c r="M14" s="62"/>
      <c r="N14" s="62" t="e">
        <f>#REF!</f>
        <v>#REF!</v>
      </c>
      <c r="O14" s="62"/>
      <c r="P14" s="62"/>
      <c r="Q14" s="62" t="e">
        <f>#REF!+#REF!</f>
        <v>#REF!</v>
      </c>
      <c r="R14" s="62" t="e">
        <f>#REF!</f>
        <v>#REF!</v>
      </c>
      <c r="S14" s="62"/>
      <c r="T14" s="62"/>
      <c r="U14" s="63" t="e">
        <f t="shared" si="8"/>
        <v>#REF!</v>
      </c>
      <c r="V14" s="63" t="e">
        <f t="shared" si="0"/>
        <v>#REF!</v>
      </c>
      <c r="W14" s="64">
        <f t="shared" si="3"/>
        <v>0</v>
      </c>
      <c r="X14" s="64" t="e">
        <f t="shared" si="4"/>
        <v>#REF!</v>
      </c>
      <c r="Y14" s="65">
        <f t="shared" si="5"/>
        <v>0</v>
      </c>
      <c r="Z14" s="66">
        <f t="shared" si="6"/>
        <v>0</v>
      </c>
      <c r="AA14" s="67" t="e">
        <f>#REF!</f>
        <v>#REF!</v>
      </c>
      <c r="AB14" s="68" t="e">
        <f t="shared" si="1"/>
        <v>#REF!</v>
      </c>
      <c r="AC14" s="68">
        <v>6416</v>
      </c>
      <c r="AD14" s="69" t="e">
        <f t="shared" si="7"/>
        <v>#REF!</v>
      </c>
      <c r="AE14" s="70"/>
    </row>
    <row r="15" spans="1:31">
      <c r="A15"/>
      <c r="B15"/>
      <c r="C15" s="55"/>
      <c r="D15" s="56" t="s">
        <v>93</v>
      </c>
      <c r="E15" s="57" t="s">
        <v>98</v>
      </c>
      <c r="F15" s="58">
        <v>41319</v>
      </c>
      <c r="G15" s="58">
        <v>41326</v>
      </c>
      <c r="H15" s="71"/>
      <c r="I15" s="60">
        <f t="shared" si="2"/>
        <v>8</v>
      </c>
      <c r="J15" s="61"/>
      <c r="K15" s="59">
        <f>+I15-1</f>
        <v>7</v>
      </c>
      <c r="L15" s="62" t="e">
        <f>#REF!+#REF!+#REF!+#REF!+#REF!</f>
        <v>#REF!</v>
      </c>
      <c r="M15" s="62" t="e">
        <f>#REF!</f>
        <v>#REF!</v>
      </c>
      <c r="N15" s="62" t="e">
        <f>#REF!</f>
        <v>#REF!</v>
      </c>
      <c r="O15" s="62"/>
      <c r="P15" s="62"/>
      <c r="Q15" s="62" t="e">
        <f>#REF!</f>
        <v>#REF!</v>
      </c>
      <c r="R15" s="62"/>
      <c r="S15" s="62"/>
      <c r="T15" s="62"/>
      <c r="U15" s="63" t="e">
        <f t="shared" si="8"/>
        <v>#REF!</v>
      </c>
      <c r="V15" s="63" t="e">
        <f t="shared" si="0"/>
        <v>#REF!</v>
      </c>
      <c r="W15" s="64" t="e">
        <f t="shared" si="3"/>
        <v>#REF!</v>
      </c>
      <c r="X15" s="64" t="e">
        <f t="shared" si="4"/>
        <v>#REF!</v>
      </c>
      <c r="Y15" s="65">
        <f t="shared" si="5"/>
        <v>0</v>
      </c>
      <c r="Z15" s="66">
        <f t="shared" si="6"/>
        <v>0</v>
      </c>
      <c r="AA15" s="67" t="e">
        <f>#REF!+#REF!</f>
        <v>#REF!</v>
      </c>
      <c r="AB15" s="68" t="e">
        <f t="shared" si="1"/>
        <v>#REF!</v>
      </c>
      <c r="AC15" s="68">
        <v>12151</v>
      </c>
      <c r="AD15" s="69" t="e">
        <f t="shared" si="7"/>
        <v>#REF!</v>
      </c>
      <c r="AE15" s="70"/>
    </row>
    <row r="16" spans="1:31">
      <c r="A16"/>
      <c r="B16"/>
      <c r="C16" s="55"/>
      <c r="D16" s="56" t="s">
        <v>93</v>
      </c>
      <c r="E16" s="57" t="s">
        <v>97</v>
      </c>
      <c r="F16" s="58">
        <v>41382</v>
      </c>
      <c r="G16" s="58">
        <v>41389</v>
      </c>
      <c r="H16" s="71"/>
      <c r="I16" s="60">
        <f t="shared" si="2"/>
        <v>8</v>
      </c>
      <c r="J16" s="61">
        <v>7</v>
      </c>
      <c r="K16" s="59">
        <f t="shared" ref="K16:K47" si="9">+I16-1</f>
        <v>7</v>
      </c>
      <c r="L16" s="62"/>
      <c r="M16" s="62"/>
      <c r="N16" s="62" t="e">
        <f>#REF!</f>
        <v>#REF!</v>
      </c>
      <c r="O16" s="62"/>
      <c r="P16" s="62"/>
      <c r="Q16" s="62" t="e">
        <f>#REF!</f>
        <v>#REF!</v>
      </c>
      <c r="R16" s="62"/>
      <c r="S16" s="62" t="e">
        <f>#REF!</f>
        <v>#REF!</v>
      </c>
      <c r="T16" s="62"/>
      <c r="U16" s="63" t="e">
        <f t="shared" si="8"/>
        <v>#REF!</v>
      </c>
      <c r="V16" s="63" t="e">
        <f t="shared" si="0"/>
        <v>#REF!</v>
      </c>
      <c r="W16" s="64">
        <f t="shared" si="3"/>
        <v>0</v>
      </c>
      <c r="X16" s="64" t="e">
        <f t="shared" si="4"/>
        <v>#REF!</v>
      </c>
      <c r="Y16" s="65" t="e">
        <f t="shared" si="5"/>
        <v>#REF!</v>
      </c>
      <c r="Z16" s="66">
        <f t="shared" si="6"/>
        <v>7</v>
      </c>
      <c r="AA16" s="67" t="e">
        <f>#REF!</f>
        <v>#REF!</v>
      </c>
      <c r="AB16" s="68" t="e">
        <f t="shared" si="1"/>
        <v>#REF!</v>
      </c>
      <c r="AC16" s="68">
        <v>7574</v>
      </c>
      <c r="AD16" s="69" t="e">
        <f t="shared" si="7"/>
        <v>#REF!</v>
      </c>
      <c r="AE16" s="70"/>
    </row>
    <row r="17" spans="1:31">
      <c r="A17"/>
      <c r="B17"/>
      <c r="C17" s="55"/>
      <c r="D17" s="56" t="s">
        <v>93</v>
      </c>
      <c r="E17" s="57" t="s">
        <v>97</v>
      </c>
      <c r="F17" s="58">
        <v>41441</v>
      </c>
      <c r="G17" s="58">
        <v>41445</v>
      </c>
      <c r="H17" s="71"/>
      <c r="I17" s="60">
        <f t="shared" si="2"/>
        <v>5</v>
      </c>
      <c r="J17" s="61">
        <v>4</v>
      </c>
      <c r="K17" s="59">
        <f t="shared" si="9"/>
        <v>4</v>
      </c>
      <c r="L17" s="62" t="e">
        <f>#REF!</f>
        <v>#REF!</v>
      </c>
      <c r="M17" s="62"/>
      <c r="N17" s="62"/>
      <c r="O17" s="62"/>
      <c r="P17" s="62"/>
      <c r="Q17" s="62" t="e">
        <f>#REF!</f>
        <v>#REF!</v>
      </c>
      <c r="R17" s="62"/>
      <c r="S17" s="62" t="e">
        <f>#REF!+#REF!</f>
        <v>#REF!</v>
      </c>
      <c r="T17" s="62"/>
      <c r="U17" s="63" t="e">
        <f t="shared" si="8"/>
        <v>#REF!</v>
      </c>
      <c r="V17" s="63" t="e">
        <f t="shared" si="0"/>
        <v>#REF!</v>
      </c>
      <c r="W17" s="64" t="e">
        <f t="shared" si="3"/>
        <v>#REF!</v>
      </c>
      <c r="X17" s="64" t="e">
        <f t="shared" si="4"/>
        <v>#REF!</v>
      </c>
      <c r="Y17" s="65" t="e">
        <f t="shared" si="5"/>
        <v>#REF!</v>
      </c>
      <c r="Z17" s="66">
        <f t="shared" si="6"/>
        <v>4</v>
      </c>
      <c r="AA17" s="67" t="e">
        <f>#REF!</f>
        <v>#REF!</v>
      </c>
      <c r="AB17" s="68" t="e">
        <f>+AA17+V17</f>
        <v>#REF!</v>
      </c>
      <c r="AC17" s="68">
        <v>6689</v>
      </c>
      <c r="AD17" s="69" t="e">
        <f t="shared" si="7"/>
        <v>#REF!</v>
      </c>
      <c r="AE17" s="70"/>
    </row>
    <row r="18" spans="1:31">
      <c r="A18"/>
      <c r="B18"/>
      <c r="C18" s="55"/>
      <c r="D18" s="56" t="s">
        <v>93</v>
      </c>
      <c r="E18" s="57" t="s">
        <v>97</v>
      </c>
      <c r="F18" s="58">
        <v>41485</v>
      </c>
      <c r="G18" s="58">
        <v>41488</v>
      </c>
      <c r="H18" s="71"/>
      <c r="I18" s="60">
        <f t="shared" si="2"/>
        <v>4</v>
      </c>
      <c r="J18" s="61">
        <v>3</v>
      </c>
      <c r="K18" s="59">
        <f t="shared" si="9"/>
        <v>3</v>
      </c>
      <c r="L18" s="62" t="e">
        <f>#REF!</f>
        <v>#REF!</v>
      </c>
      <c r="M18" s="62"/>
      <c r="N18" s="62" t="e">
        <f>#REF!</f>
        <v>#REF!</v>
      </c>
      <c r="O18" s="62"/>
      <c r="P18" s="62"/>
      <c r="Q18" s="62" t="e">
        <f>#REF!+#REF!+#REF!</f>
        <v>#REF!</v>
      </c>
      <c r="R18" s="62"/>
      <c r="S18" s="62" t="e">
        <f>#REF!+#REF!</f>
        <v>#REF!</v>
      </c>
      <c r="T18" s="62"/>
      <c r="U18" s="63" t="e">
        <f>O18+Q18</f>
        <v>#REF!</v>
      </c>
      <c r="V18" s="63" t="e">
        <f t="shared" si="0"/>
        <v>#REF!</v>
      </c>
      <c r="W18" s="64" t="e">
        <f t="shared" ref="W18:W27" si="10">IF(F18&gt;0,ROUND(IF(K18&lt;=7,IF(L18/K18&lt;=תקרת_מלון_ל___7_ראשונים,0,L18-K18*תקרת_מלון_ל___7_ראשונים),IF(L18/K18&lt;=תקרת_מלון_נמוכה,0,IF(L18/K18&lt;=תקרת_מלון_גבוה,L18-7*L18/K18-(K18-7)*MAXA(תקרת_מלון_נמוכה,75%*L18/K18),(L18-7*MINA(L18/K18,תקרת_מלון_ל___7_ראשונים)-(K18-7)*MINA(75%*L18/K18,תקרת_מלון_גבוה))))),0),0)</f>
        <v>#REF!</v>
      </c>
      <c r="X18" s="64" t="e">
        <f t="shared" ref="X18:X27" si="11">IF(L18&gt;0,IF(U18/I18&lt;תקרת_אשל_ליום___עם_לינה,0,U18-I18*תקרת_אשל_ליום___עם_לינה),IF(U18/I18&lt;תקרת_אשל_ליום___ללא_לינה,0,U18-I18*תקרת_אשל_ליום___ללא_לינה))</f>
        <v>#REF!</v>
      </c>
      <c r="Y18" s="65" t="e">
        <f t="shared" si="5"/>
        <v>#REF!</v>
      </c>
      <c r="Z18" s="66">
        <f t="shared" si="6"/>
        <v>3</v>
      </c>
      <c r="AA18" s="67" t="e">
        <f>#REF!</f>
        <v>#REF!</v>
      </c>
      <c r="AB18" s="68" t="e">
        <f>+AA18+V18</f>
        <v>#REF!</v>
      </c>
      <c r="AC18" s="68">
        <v>8995</v>
      </c>
      <c r="AD18" s="69" t="e">
        <f t="shared" si="7"/>
        <v>#REF!</v>
      </c>
      <c r="AE18" s="70"/>
    </row>
    <row r="19" spans="1:31">
      <c r="A19"/>
      <c r="B19"/>
      <c r="C19" s="55"/>
      <c r="D19" s="56" t="s">
        <v>93</v>
      </c>
      <c r="E19" s="57" t="s">
        <v>97</v>
      </c>
      <c r="F19" s="58">
        <v>41532</v>
      </c>
      <c r="G19" s="58">
        <v>41536</v>
      </c>
      <c r="H19" s="71"/>
      <c r="I19" s="60">
        <f t="shared" si="2"/>
        <v>5</v>
      </c>
      <c r="J19" s="61"/>
      <c r="K19" s="59">
        <f t="shared" si="9"/>
        <v>4</v>
      </c>
      <c r="L19" s="62" t="e">
        <f>#REF!</f>
        <v>#REF!</v>
      </c>
      <c r="M19" s="62"/>
      <c r="N19" s="62"/>
      <c r="O19" s="62"/>
      <c r="P19" s="62"/>
      <c r="Q19" s="62"/>
      <c r="R19" s="62" t="e">
        <f>#REF!</f>
        <v>#REF!</v>
      </c>
      <c r="S19" s="62"/>
      <c r="T19" s="62"/>
      <c r="U19" s="63">
        <f t="shared" si="8"/>
        <v>0</v>
      </c>
      <c r="V19" s="63" t="e">
        <f t="shared" ref="V19:V46" si="12">SUM(L19:T19)</f>
        <v>#REF!</v>
      </c>
      <c r="W19" s="64" t="e">
        <f t="shared" si="10"/>
        <v>#REF!</v>
      </c>
      <c r="X19" s="64" t="e">
        <f t="shared" si="11"/>
        <v>#REF!</v>
      </c>
      <c r="Y19" s="65">
        <f t="shared" si="5"/>
        <v>0</v>
      </c>
      <c r="Z19" s="66">
        <f t="shared" si="6"/>
        <v>0</v>
      </c>
      <c r="AA19" s="67" t="e">
        <f>#REF!+#REF!</f>
        <v>#REF!</v>
      </c>
      <c r="AB19" s="68" t="e">
        <f t="shared" ref="AB19:AB46" si="13">+AA19+V19</f>
        <v>#REF!</v>
      </c>
      <c r="AC19" s="68">
        <v>4497</v>
      </c>
      <c r="AD19" s="69" t="e">
        <f t="shared" si="7"/>
        <v>#REF!</v>
      </c>
      <c r="AE19" s="70"/>
    </row>
    <row r="20" spans="1:31">
      <c r="A20"/>
      <c r="B20" s="142"/>
      <c r="C20" s="55"/>
      <c r="D20" s="56" t="s">
        <v>46</v>
      </c>
      <c r="E20" s="57" t="s">
        <v>47</v>
      </c>
      <c r="F20" s="58">
        <v>41545</v>
      </c>
      <c r="G20" s="58">
        <v>41554</v>
      </c>
      <c r="H20" s="71"/>
      <c r="I20" s="60">
        <f t="shared" si="2"/>
        <v>10</v>
      </c>
      <c r="J20" s="61"/>
      <c r="K20" s="59">
        <f t="shared" si="9"/>
        <v>9</v>
      </c>
      <c r="L20" s="62" t="e">
        <f>#REF!</f>
        <v>#REF!</v>
      </c>
      <c r="M20" s="62"/>
      <c r="N20" s="62" t="e">
        <f>#REF!</f>
        <v>#REF!</v>
      </c>
      <c r="O20" s="62"/>
      <c r="P20" s="62"/>
      <c r="Q20" s="62" t="e">
        <f>#REF!</f>
        <v>#REF!</v>
      </c>
      <c r="R20" s="62"/>
      <c r="S20" s="62"/>
      <c r="T20" s="62"/>
      <c r="U20" s="63" t="e">
        <f t="shared" si="8"/>
        <v>#REF!</v>
      </c>
      <c r="V20" s="63" t="e">
        <f t="shared" si="12"/>
        <v>#REF!</v>
      </c>
      <c r="W20" s="64" t="e">
        <f t="shared" si="10"/>
        <v>#REF!</v>
      </c>
      <c r="X20" s="64" t="e">
        <f t="shared" si="11"/>
        <v>#REF!</v>
      </c>
      <c r="Y20" s="65">
        <f t="shared" si="5"/>
        <v>0</v>
      </c>
      <c r="Z20" s="66">
        <f t="shared" si="6"/>
        <v>0</v>
      </c>
      <c r="AA20" s="67" t="e">
        <f>#REF!</f>
        <v>#REF!</v>
      </c>
      <c r="AB20" s="68" t="e">
        <f t="shared" si="13"/>
        <v>#REF!</v>
      </c>
      <c r="AC20" s="68">
        <v>12549</v>
      </c>
      <c r="AD20" s="69" t="e">
        <f t="shared" ref="AD20:AD46" si="14">AC20/AB20</f>
        <v>#REF!</v>
      </c>
      <c r="AE20" s="70"/>
    </row>
    <row r="21" spans="1:31">
      <c r="A21"/>
      <c r="B21"/>
      <c r="C21" s="55"/>
      <c r="D21" s="56" t="s">
        <v>93</v>
      </c>
      <c r="E21" s="57" t="s">
        <v>99</v>
      </c>
      <c r="F21" s="58">
        <v>41622</v>
      </c>
      <c r="G21" s="58">
        <v>41627</v>
      </c>
      <c r="H21" s="71"/>
      <c r="I21" s="60">
        <f t="shared" si="2"/>
        <v>6</v>
      </c>
      <c r="J21" s="61">
        <v>5</v>
      </c>
      <c r="K21" s="59">
        <f t="shared" si="9"/>
        <v>5</v>
      </c>
      <c r="L21" s="62" t="e">
        <f>#REF!</f>
        <v>#REF!</v>
      </c>
      <c r="M21" s="62"/>
      <c r="N21" s="62"/>
      <c r="O21" s="62"/>
      <c r="P21" s="62"/>
      <c r="Q21" s="62"/>
      <c r="R21" s="62">
        <v>860.83</v>
      </c>
      <c r="S21" s="62" t="e">
        <f>#REF!</f>
        <v>#REF!</v>
      </c>
      <c r="T21" s="62"/>
      <c r="U21" s="63">
        <f t="shared" si="8"/>
        <v>0</v>
      </c>
      <c r="V21" s="63" t="e">
        <f t="shared" si="12"/>
        <v>#REF!</v>
      </c>
      <c r="W21" s="64" t="e">
        <f t="shared" si="10"/>
        <v>#REF!</v>
      </c>
      <c r="X21" s="64" t="e">
        <f t="shared" si="11"/>
        <v>#REF!</v>
      </c>
      <c r="Y21" s="65" t="e">
        <f t="shared" si="5"/>
        <v>#REF!</v>
      </c>
      <c r="Z21" s="66">
        <f t="shared" si="6"/>
        <v>5</v>
      </c>
      <c r="AA21" s="67"/>
      <c r="AB21" s="68" t="e">
        <f t="shared" si="13"/>
        <v>#REF!</v>
      </c>
      <c r="AC21" s="68">
        <v>4072</v>
      </c>
      <c r="AD21" s="69" t="e">
        <f t="shared" si="14"/>
        <v>#REF!</v>
      </c>
      <c r="AE21" s="70"/>
    </row>
    <row r="22" spans="1:31">
      <c r="A22"/>
      <c r="B22"/>
      <c r="C22" s="55"/>
      <c r="D22" s="56" t="s">
        <v>93</v>
      </c>
      <c r="E22" s="57" t="s">
        <v>97</v>
      </c>
      <c r="F22" s="58">
        <v>41619</v>
      </c>
      <c r="G22" s="58">
        <v>41625</v>
      </c>
      <c r="H22" s="71"/>
      <c r="I22" s="60">
        <f t="shared" si="2"/>
        <v>7</v>
      </c>
      <c r="J22" s="61">
        <v>6</v>
      </c>
      <c r="K22" s="59">
        <f t="shared" si="9"/>
        <v>6</v>
      </c>
      <c r="L22" s="62" t="e">
        <f>#REF!</f>
        <v>#REF!</v>
      </c>
      <c r="M22" s="62" t="e">
        <f>#REF!</f>
        <v>#REF!</v>
      </c>
      <c r="N22" s="62"/>
      <c r="O22" s="62"/>
      <c r="P22" s="62"/>
      <c r="Q22" s="62" t="e">
        <f>#REF!+#REF!</f>
        <v>#REF!</v>
      </c>
      <c r="R22" s="62"/>
      <c r="S22" s="62" t="e">
        <f>#REF!+#REF!</f>
        <v>#REF!</v>
      </c>
      <c r="T22" s="62"/>
      <c r="U22" s="63" t="e">
        <f t="shared" si="8"/>
        <v>#REF!</v>
      </c>
      <c r="V22" s="63" t="e">
        <f>SUM(L22:T22)</f>
        <v>#REF!</v>
      </c>
      <c r="W22" s="64" t="e">
        <f t="shared" si="10"/>
        <v>#REF!</v>
      </c>
      <c r="X22" s="64" t="e">
        <f t="shared" si="11"/>
        <v>#REF!</v>
      </c>
      <c r="Y22" s="65" t="e">
        <f t="shared" si="5"/>
        <v>#REF!</v>
      </c>
      <c r="Z22" s="66">
        <f t="shared" si="6"/>
        <v>6</v>
      </c>
      <c r="AA22" s="67"/>
      <c r="AB22" s="68" t="e">
        <f t="shared" si="13"/>
        <v>#REF!</v>
      </c>
      <c r="AC22" s="68">
        <v>5143</v>
      </c>
      <c r="AD22" s="69" t="e">
        <f t="shared" si="14"/>
        <v>#REF!</v>
      </c>
      <c r="AE22" s="70"/>
    </row>
    <row r="23" spans="1:31">
      <c r="A23"/>
      <c r="B23"/>
      <c r="C23" s="55"/>
      <c r="D23" s="56" t="s">
        <v>46</v>
      </c>
      <c r="E23" s="57" t="s">
        <v>47</v>
      </c>
      <c r="F23" s="58">
        <v>41287</v>
      </c>
      <c r="G23" s="58">
        <v>41288</v>
      </c>
      <c r="H23" s="71"/>
      <c r="I23" s="60">
        <f t="shared" si="2"/>
        <v>2</v>
      </c>
      <c r="J23" s="61"/>
      <c r="K23" s="59">
        <f t="shared" si="9"/>
        <v>1</v>
      </c>
      <c r="L23" s="62" t="e">
        <f>#REF!</f>
        <v>#REF!</v>
      </c>
      <c r="M23" s="62"/>
      <c r="N23" s="62" t="e">
        <f>#REF!</f>
        <v>#REF!</v>
      </c>
      <c r="O23" s="62" t="e">
        <f>#REF!</f>
        <v>#REF!</v>
      </c>
      <c r="P23" s="62"/>
      <c r="Q23" s="62" t="e">
        <f>#REF!</f>
        <v>#REF!</v>
      </c>
      <c r="R23" s="62"/>
      <c r="S23" s="62"/>
      <c r="T23" s="62"/>
      <c r="U23" s="63" t="e">
        <f t="shared" si="8"/>
        <v>#REF!</v>
      </c>
      <c r="V23" s="63" t="e">
        <f t="shared" si="12"/>
        <v>#REF!</v>
      </c>
      <c r="W23" s="64" t="e">
        <f t="shared" si="10"/>
        <v>#REF!</v>
      </c>
      <c r="X23" s="64" t="e">
        <f t="shared" si="11"/>
        <v>#REF!</v>
      </c>
      <c r="Y23" s="65">
        <f t="shared" si="5"/>
        <v>0</v>
      </c>
      <c r="Z23" s="66">
        <f t="shared" si="6"/>
        <v>0</v>
      </c>
      <c r="AA23" s="67" t="e">
        <f>#REF!</f>
        <v>#REF!</v>
      </c>
      <c r="AB23" s="68" t="e">
        <f t="shared" si="13"/>
        <v>#REF!</v>
      </c>
      <c r="AC23" s="68">
        <v>11782</v>
      </c>
      <c r="AD23" s="69" t="e">
        <f t="shared" si="14"/>
        <v>#REF!</v>
      </c>
      <c r="AE23" s="70"/>
    </row>
    <row r="24" spans="1:31">
      <c r="A24"/>
      <c r="B24"/>
      <c r="C24" s="55"/>
      <c r="D24" s="56" t="s">
        <v>46</v>
      </c>
      <c r="E24" s="57" t="s">
        <v>47</v>
      </c>
      <c r="F24" s="58">
        <v>41368</v>
      </c>
      <c r="G24" s="58">
        <v>41375</v>
      </c>
      <c r="H24" s="71"/>
      <c r="I24" s="60">
        <f t="shared" si="2"/>
        <v>8</v>
      </c>
      <c r="J24" s="61">
        <v>7</v>
      </c>
      <c r="K24" s="59">
        <f t="shared" si="9"/>
        <v>7</v>
      </c>
      <c r="L24" s="62" t="e">
        <f>#REF!+#REF!+#REF!</f>
        <v>#REF!</v>
      </c>
      <c r="M24" s="62" t="e">
        <f>#REF!</f>
        <v>#REF!</v>
      </c>
      <c r="N24" s="62"/>
      <c r="O24" s="62"/>
      <c r="P24" s="62"/>
      <c r="Q24" s="62" t="e">
        <f>#REF!+#REF!</f>
        <v>#REF!</v>
      </c>
      <c r="R24" s="62"/>
      <c r="S24" s="62" t="e">
        <f>#REF!</f>
        <v>#REF!</v>
      </c>
      <c r="T24" s="62"/>
      <c r="U24" s="63" t="e">
        <f t="shared" si="8"/>
        <v>#REF!</v>
      </c>
      <c r="V24" s="63" t="e">
        <f t="shared" si="12"/>
        <v>#REF!</v>
      </c>
      <c r="W24" s="64" t="e">
        <f t="shared" si="10"/>
        <v>#REF!</v>
      </c>
      <c r="X24" s="64" t="e">
        <f t="shared" si="11"/>
        <v>#REF!</v>
      </c>
      <c r="Y24" s="65" t="e">
        <f t="shared" si="5"/>
        <v>#REF!</v>
      </c>
      <c r="Z24" s="66">
        <f t="shared" si="6"/>
        <v>7</v>
      </c>
      <c r="AA24" s="67" t="e">
        <f>#REF!</f>
        <v>#REF!</v>
      </c>
      <c r="AB24" s="68" t="e">
        <f t="shared" si="13"/>
        <v>#REF!</v>
      </c>
      <c r="AC24" s="68">
        <v>15834</v>
      </c>
      <c r="AD24" s="69" t="e">
        <f t="shared" si="14"/>
        <v>#REF!</v>
      </c>
      <c r="AE24" s="70"/>
    </row>
    <row r="25" spans="1:31">
      <c r="A25"/>
      <c r="B25"/>
      <c r="C25" s="55"/>
      <c r="D25" s="56" t="s">
        <v>46</v>
      </c>
      <c r="E25" s="57" t="s">
        <v>47</v>
      </c>
      <c r="F25" s="58">
        <v>41492</v>
      </c>
      <c r="G25" s="58">
        <v>41495</v>
      </c>
      <c r="H25" s="71"/>
      <c r="I25" s="60">
        <f t="shared" si="2"/>
        <v>4</v>
      </c>
      <c r="J25" s="61"/>
      <c r="K25" s="59">
        <f t="shared" si="9"/>
        <v>3</v>
      </c>
      <c r="L25" s="62" t="e">
        <f>#REF!+#REF!</f>
        <v>#REF!</v>
      </c>
      <c r="M25" s="62"/>
      <c r="N25" s="62"/>
      <c r="O25" s="62" t="e">
        <f>#REF!</f>
        <v>#REF!</v>
      </c>
      <c r="P25" s="62"/>
      <c r="Q25" s="62" t="e">
        <f>#REF!</f>
        <v>#REF!</v>
      </c>
      <c r="R25" s="62"/>
      <c r="S25" s="62"/>
      <c r="T25" s="62"/>
      <c r="U25" s="63" t="e">
        <f t="shared" si="8"/>
        <v>#REF!</v>
      </c>
      <c r="V25" s="63" t="e">
        <f t="shared" si="12"/>
        <v>#REF!</v>
      </c>
      <c r="W25" s="64" t="e">
        <f t="shared" si="10"/>
        <v>#REF!</v>
      </c>
      <c r="X25" s="64" t="e">
        <f t="shared" si="11"/>
        <v>#REF!</v>
      </c>
      <c r="Y25" s="65">
        <f t="shared" si="5"/>
        <v>0</v>
      </c>
      <c r="Z25" s="66">
        <f t="shared" si="6"/>
        <v>0</v>
      </c>
      <c r="AA25" s="67" t="e">
        <f>#REF!+#REF!+#REF!+#REF!</f>
        <v>#REF!</v>
      </c>
      <c r="AB25" s="68" t="e">
        <f t="shared" si="13"/>
        <v>#REF!</v>
      </c>
      <c r="AC25" s="68">
        <v>15204</v>
      </c>
      <c r="AD25" s="69" t="e">
        <f t="shared" si="14"/>
        <v>#REF!</v>
      </c>
      <c r="AE25" s="70"/>
    </row>
    <row r="26" spans="1:31">
      <c r="A26"/>
      <c r="B26"/>
      <c r="C26" s="55"/>
      <c r="D26" s="56" t="s">
        <v>46</v>
      </c>
      <c r="E26" s="57" t="s">
        <v>47</v>
      </c>
      <c r="F26" s="58">
        <v>41602</v>
      </c>
      <c r="G26" s="58">
        <v>41605</v>
      </c>
      <c r="H26" s="71"/>
      <c r="I26" s="60">
        <f t="shared" si="2"/>
        <v>4</v>
      </c>
      <c r="J26" s="61"/>
      <c r="K26" s="59">
        <f t="shared" si="9"/>
        <v>3</v>
      </c>
      <c r="L26" s="62" t="e">
        <f>#REF!</f>
        <v>#REF!</v>
      </c>
      <c r="M26" s="62"/>
      <c r="N26" s="62" t="e">
        <f>#REF!</f>
        <v>#REF!</v>
      </c>
      <c r="O26" s="62"/>
      <c r="P26" s="62"/>
      <c r="Q26" s="62" t="e">
        <f>#REF!</f>
        <v>#REF!</v>
      </c>
      <c r="R26" s="62"/>
      <c r="S26" s="62"/>
      <c r="T26" s="62"/>
      <c r="U26" s="63" t="e">
        <f t="shared" si="8"/>
        <v>#REF!</v>
      </c>
      <c r="V26" s="63" t="e">
        <f>SUM(L26:T26)</f>
        <v>#REF!</v>
      </c>
      <c r="W26" s="64" t="e">
        <f t="shared" si="10"/>
        <v>#REF!</v>
      </c>
      <c r="X26" s="64" t="e">
        <f t="shared" si="11"/>
        <v>#REF!</v>
      </c>
      <c r="Y26" s="65">
        <f t="shared" si="5"/>
        <v>0</v>
      </c>
      <c r="Z26" s="66">
        <f t="shared" si="6"/>
        <v>0</v>
      </c>
      <c r="AA26" s="67" t="e">
        <f>#REF!</f>
        <v>#REF!</v>
      </c>
      <c r="AB26" s="68" t="e">
        <f t="shared" si="13"/>
        <v>#REF!</v>
      </c>
      <c r="AC26" s="68">
        <v>10679</v>
      </c>
      <c r="AD26" s="69" t="e">
        <f t="shared" si="14"/>
        <v>#REF!</v>
      </c>
      <c r="AE26" s="70"/>
    </row>
    <row r="27" spans="1:31">
      <c r="A27"/>
      <c r="B27"/>
      <c r="C27" s="55"/>
      <c r="D27" s="56" t="s">
        <v>46</v>
      </c>
      <c r="E27" s="57" t="s">
        <v>47</v>
      </c>
      <c r="F27" s="58">
        <v>41592</v>
      </c>
      <c r="G27" s="58">
        <v>41594</v>
      </c>
      <c r="H27" s="71"/>
      <c r="I27" s="60">
        <f t="shared" si="2"/>
        <v>3</v>
      </c>
      <c r="J27" s="61"/>
      <c r="K27" s="59">
        <f t="shared" si="9"/>
        <v>2</v>
      </c>
      <c r="L27" s="62"/>
      <c r="M27" s="62"/>
      <c r="N27" s="62"/>
      <c r="O27" s="62"/>
      <c r="P27" s="62"/>
      <c r="Q27" s="62"/>
      <c r="R27" s="62" t="e">
        <f>#REF!</f>
        <v>#REF!</v>
      </c>
      <c r="S27" s="62"/>
      <c r="T27" s="62"/>
      <c r="U27" s="63">
        <f t="shared" si="8"/>
        <v>0</v>
      </c>
      <c r="V27" s="63" t="e">
        <f>SUM(L27:T27)</f>
        <v>#REF!</v>
      </c>
      <c r="W27" s="64">
        <f t="shared" si="10"/>
        <v>0</v>
      </c>
      <c r="X27" s="64">
        <f t="shared" si="11"/>
        <v>0</v>
      </c>
      <c r="Y27" s="65">
        <f t="shared" si="5"/>
        <v>0</v>
      </c>
      <c r="Z27" s="66">
        <f t="shared" si="6"/>
        <v>0</v>
      </c>
      <c r="AA27" s="67"/>
      <c r="AB27" s="68" t="e">
        <f>AA27+V27</f>
        <v>#REF!</v>
      </c>
      <c r="AC27" s="68">
        <v>3054.54</v>
      </c>
      <c r="AD27" s="69" t="e">
        <f>AC27/AB27</f>
        <v>#REF!</v>
      </c>
      <c r="AE27" s="70"/>
    </row>
    <row r="28" spans="1:31">
      <c r="A28"/>
      <c r="B28"/>
      <c r="C28" s="55"/>
      <c r="D28" s="56" t="s">
        <v>46</v>
      </c>
      <c r="E28" s="57" t="s">
        <v>47</v>
      </c>
      <c r="F28" s="58">
        <v>41287</v>
      </c>
      <c r="G28" s="58">
        <v>41290</v>
      </c>
      <c r="H28" s="71"/>
      <c r="I28" s="60">
        <f t="shared" si="2"/>
        <v>4</v>
      </c>
      <c r="J28" s="61"/>
      <c r="K28" s="59">
        <f t="shared" si="9"/>
        <v>3</v>
      </c>
      <c r="L28" s="62" t="e">
        <f>#REF!</f>
        <v>#REF!</v>
      </c>
      <c r="M28" s="62"/>
      <c r="N28" s="62" t="e">
        <f>#REF!+#REF!+#REF!</f>
        <v>#REF!</v>
      </c>
      <c r="O28" s="62" t="e">
        <f>#REF!</f>
        <v>#REF!</v>
      </c>
      <c r="P28" s="62"/>
      <c r="Q28" s="62" t="e">
        <f>#REF!+#REF!+#REF!</f>
        <v>#REF!</v>
      </c>
      <c r="R28" s="62" t="e">
        <f>#REF!+#REF!+#REF!</f>
        <v>#REF!</v>
      </c>
      <c r="S28" s="62"/>
      <c r="T28" s="62"/>
      <c r="U28" s="63" t="e">
        <f t="shared" si="8"/>
        <v>#REF!</v>
      </c>
      <c r="V28" s="63" t="e">
        <f t="shared" si="12"/>
        <v>#REF!</v>
      </c>
      <c r="W28" s="64" t="e">
        <f t="shared" ref="W28:W45" si="15">IF(F28&gt;0,ROUND(IF(K28&lt;=7,IF(L28/K28&lt;=תקרת_מלון_ל___7_ראשונים,0,L28-K28*תקרת_מלון_ל___7_ראשונים),IF(L28/K28&lt;=תקרת_מלון_נמוכה,0,IF(L28/K28&lt;=תקרת_מלון_גבוה,L28-7*L28/K28-(K28-7)*MAXA(תקרת_מלון_נמוכה,75%*L28/K28),(L28-7*MINA(L28/K28,תקרת_מלון_ל___7_ראשונים)-(K28-7)*MINA(75%*L28/K28,תקרת_מלון_גבוה))))),0),0)</f>
        <v>#REF!</v>
      </c>
      <c r="X28" s="64" t="e">
        <f t="shared" ref="X28:X45" si="16">IF(L28&gt;0,IF(U28/I28&lt;תקרת_אשל_ליום___עם_לינה,0,U28-I28*תקרת_אשל_ליום___עם_לינה),IF(U28/I28&lt;תקרת_אשל_ליום___ללא_לינה,0,U28-I28*תקרת_אשל_ליום___ללא_לינה))</f>
        <v>#REF!</v>
      </c>
      <c r="Y28" s="65">
        <f t="shared" si="5"/>
        <v>0</v>
      </c>
      <c r="Z28" s="66">
        <f t="shared" ref="Z28:Z45" si="17">J28</f>
        <v>0</v>
      </c>
      <c r="AA28" s="67" t="e">
        <f>#REF!</f>
        <v>#REF!</v>
      </c>
      <c r="AB28" s="68" t="e">
        <f t="shared" si="13"/>
        <v>#REF!</v>
      </c>
      <c r="AC28" s="68">
        <v>18233</v>
      </c>
      <c r="AD28" s="69" t="e">
        <f t="shared" si="14"/>
        <v>#REF!</v>
      </c>
      <c r="AE28" s="70"/>
    </row>
    <row r="29" spans="1:31">
      <c r="A29"/>
      <c r="B29"/>
      <c r="C29" s="55"/>
      <c r="D29" s="56" t="s">
        <v>93</v>
      </c>
      <c r="E29" s="57" t="s">
        <v>96</v>
      </c>
      <c r="F29" s="58">
        <v>41297</v>
      </c>
      <c r="G29" s="58">
        <v>41301</v>
      </c>
      <c r="H29" s="71"/>
      <c r="I29" s="60">
        <f t="shared" si="2"/>
        <v>5</v>
      </c>
      <c r="J29" s="61">
        <v>4</v>
      </c>
      <c r="K29" s="59">
        <f t="shared" si="9"/>
        <v>4</v>
      </c>
      <c r="L29" s="62" t="e">
        <f>#REF!+#REF!+#REF!+#REF!+#REF!</f>
        <v>#REF!</v>
      </c>
      <c r="M29" s="62"/>
      <c r="N29" s="62" t="e">
        <f>#REF!+#REF!</f>
        <v>#REF!</v>
      </c>
      <c r="O29" s="62" t="e">
        <f>#REF!+#REF!+#REF!</f>
        <v>#REF!</v>
      </c>
      <c r="P29" s="62" t="e">
        <f>#REF!</f>
        <v>#REF!</v>
      </c>
      <c r="Q29" s="62" t="e">
        <f>#REF!</f>
        <v>#REF!</v>
      </c>
      <c r="R29" s="62" t="e">
        <f>#REF!</f>
        <v>#REF!</v>
      </c>
      <c r="S29" s="62" t="e">
        <f>#REF!</f>
        <v>#REF!</v>
      </c>
      <c r="T29" s="62"/>
      <c r="U29" s="63" t="e">
        <f t="shared" si="8"/>
        <v>#REF!</v>
      </c>
      <c r="V29" s="63" t="e">
        <f t="shared" si="12"/>
        <v>#REF!</v>
      </c>
      <c r="W29" s="64" t="e">
        <f t="shared" si="15"/>
        <v>#REF!</v>
      </c>
      <c r="X29" s="64" t="e">
        <f t="shared" si="16"/>
        <v>#REF!</v>
      </c>
      <c r="Y29" s="65" t="e">
        <f t="shared" si="5"/>
        <v>#REF!</v>
      </c>
      <c r="Z29" s="66">
        <f t="shared" si="17"/>
        <v>4</v>
      </c>
      <c r="AA29" s="67" t="e">
        <f>#REF!+#REF!</f>
        <v>#REF!</v>
      </c>
      <c r="AB29" s="68" t="e">
        <f t="shared" si="13"/>
        <v>#REF!</v>
      </c>
      <c r="AC29" s="68">
        <v>14562</v>
      </c>
      <c r="AD29" s="69" t="e">
        <f t="shared" si="14"/>
        <v>#REF!</v>
      </c>
      <c r="AE29" s="70"/>
    </row>
    <row r="30" spans="1:31">
      <c r="A30"/>
      <c r="B30"/>
      <c r="C30" s="55"/>
      <c r="D30" s="56" t="s">
        <v>93</v>
      </c>
      <c r="E30" s="57" t="s">
        <v>96</v>
      </c>
      <c r="F30" s="58">
        <v>41296</v>
      </c>
      <c r="G30" s="58">
        <v>41300</v>
      </c>
      <c r="H30" s="71"/>
      <c r="I30" s="60">
        <f t="shared" si="2"/>
        <v>5</v>
      </c>
      <c r="J30" s="61">
        <v>4</v>
      </c>
      <c r="K30" s="59">
        <f t="shared" si="9"/>
        <v>4</v>
      </c>
      <c r="L30" s="62"/>
      <c r="M30" s="62"/>
      <c r="N30" s="62" t="e">
        <f>#REF!</f>
        <v>#REF!</v>
      </c>
      <c r="O30" s="62"/>
      <c r="P30" s="62"/>
      <c r="Q30" s="62" t="e">
        <f>#REF!+#REF!</f>
        <v>#REF!</v>
      </c>
      <c r="R30" s="62" t="e">
        <f>#REF!</f>
        <v>#REF!</v>
      </c>
      <c r="S30" s="62" t="e">
        <f>#REF!</f>
        <v>#REF!</v>
      </c>
      <c r="T30" s="62"/>
      <c r="U30" s="63" t="e">
        <f t="shared" si="8"/>
        <v>#REF!</v>
      </c>
      <c r="V30" s="63" t="e">
        <f t="shared" si="12"/>
        <v>#REF!</v>
      </c>
      <c r="W30" s="64">
        <f t="shared" si="15"/>
        <v>0</v>
      </c>
      <c r="X30" s="64" t="e">
        <f t="shared" si="16"/>
        <v>#REF!</v>
      </c>
      <c r="Y30" s="65" t="e">
        <f t="shared" si="5"/>
        <v>#REF!</v>
      </c>
      <c r="Z30" s="66">
        <f t="shared" si="17"/>
        <v>4</v>
      </c>
      <c r="AA30" s="67" t="e">
        <f>#REF!</f>
        <v>#REF!</v>
      </c>
      <c r="AB30" s="68" t="e">
        <f t="shared" si="13"/>
        <v>#REF!</v>
      </c>
      <c r="AC30" s="68">
        <v>6552</v>
      </c>
      <c r="AD30" s="69" t="e">
        <f t="shared" si="14"/>
        <v>#REF!</v>
      </c>
      <c r="AE30" s="70"/>
    </row>
    <row r="31" spans="1:31">
      <c r="A31"/>
      <c r="B31"/>
      <c r="C31" s="55"/>
      <c r="D31" s="56" t="s">
        <v>93</v>
      </c>
      <c r="E31" s="57" t="s">
        <v>96</v>
      </c>
      <c r="F31" s="58">
        <v>41319</v>
      </c>
      <c r="G31" s="58">
        <v>41327</v>
      </c>
      <c r="H31" s="71"/>
      <c r="I31" s="60">
        <f t="shared" si="2"/>
        <v>9</v>
      </c>
      <c r="J31" s="61">
        <v>8</v>
      </c>
      <c r="K31" s="59">
        <f t="shared" si="9"/>
        <v>8</v>
      </c>
      <c r="L31" s="62" t="e">
        <f>#REF!+#REF!+#REF!+#REF!</f>
        <v>#REF!</v>
      </c>
      <c r="M31" s="62"/>
      <c r="N31" s="62" t="e">
        <f>#REF!</f>
        <v>#REF!</v>
      </c>
      <c r="O31" s="62" t="e">
        <f>#REF!</f>
        <v>#REF!</v>
      </c>
      <c r="P31" s="62" t="e">
        <f>#REF!+#REF!+#REF!</f>
        <v>#REF!</v>
      </c>
      <c r="Q31" s="62" t="e">
        <f>#REF!+#REF!+#REF!</f>
        <v>#REF!</v>
      </c>
      <c r="R31" s="62" t="e">
        <f>#REF!</f>
        <v>#REF!</v>
      </c>
      <c r="S31" s="62" t="e">
        <f>#REF!+#REF!+#REF!</f>
        <v>#REF!</v>
      </c>
      <c r="T31" s="62"/>
      <c r="U31" s="63" t="e">
        <f t="shared" si="8"/>
        <v>#REF!</v>
      </c>
      <c r="V31" s="63" t="e">
        <f t="shared" si="12"/>
        <v>#REF!</v>
      </c>
      <c r="W31" s="64" t="e">
        <f t="shared" si="15"/>
        <v>#REF!</v>
      </c>
      <c r="X31" s="64" t="e">
        <f t="shared" si="16"/>
        <v>#REF!</v>
      </c>
      <c r="Y31" s="65" t="e">
        <f t="shared" si="5"/>
        <v>#REF!</v>
      </c>
      <c r="Z31" s="66">
        <f t="shared" si="17"/>
        <v>8</v>
      </c>
      <c r="AA31" s="67" t="e">
        <f>#REF!+#REF!</f>
        <v>#REF!</v>
      </c>
      <c r="AB31" s="68" t="e">
        <f t="shared" si="13"/>
        <v>#REF!</v>
      </c>
      <c r="AC31" s="68">
        <v>17873</v>
      </c>
      <c r="AD31" s="69" t="e">
        <f t="shared" si="14"/>
        <v>#REF!</v>
      </c>
      <c r="AE31" s="70"/>
    </row>
    <row r="32" spans="1:31">
      <c r="A32"/>
      <c r="B32"/>
      <c r="C32" s="55"/>
      <c r="D32" s="56" t="s">
        <v>93</v>
      </c>
      <c r="E32" s="57" t="s">
        <v>98</v>
      </c>
      <c r="F32" s="58">
        <v>41319</v>
      </c>
      <c r="G32" s="58">
        <v>41327</v>
      </c>
      <c r="H32" s="71"/>
      <c r="I32" s="60">
        <f t="shared" si="2"/>
        <v>9</v>
      </c>
      <c r="J32" s="61">
        <v>8</v>
      </c>
      <c r="K32" s="59">
        <f t="shared" si="9"/>
        <v>8</v>
      </c>
      <c r="L32" s="62" t="e">
        <f>#REF!+#REF!+#REF!+#REF!</f>
        <v>#REF!</v>
      </c>
      <c r="M32" s="62"/>
      <c r="N32" s="62"/>
      <c r="O32" s="62"/>
      <c r="P32" s="62"/>
      <c r="Q32" s="62" t="e">
        <f>#REF!</f>
        <v>#REF!</v>
      </c>
      <c r="R32" s="62" t="e">
        <f>#REF!</f>
        <v>#REF!</v>
      </c>
      <c r="S32" s="62" t="e">
        <f>#REF!</f>
        <v>#REF!</v>
      </c>
      <c r="T32" s="62"/>
      <c r="U32" s="63" t="e">
        <f t="shared" si="8"/>
        <v>#REF!</v>
      </c>
      <c r="V32" s="63" t="e">
        <f t="shared" si="12"/>
        <v>#REF!</v>
      </c>
      <c r="W32" s="64" t="e">
        <f t="shared" si="15"/>
        <v>#REF!</v>
      </c>
      <c r="X32" s="64" t="e">
        <f t="shared" si="16"/>
        <v>#REF!</v>
      </c>
      <c r="Y32" s="65" t="e">
        <f t="shared" si="5"/>
        <v>#REF!</v>
      </c>
      <c r="Z32" s="66">
        <f t="shared" si="17"/>
        <v>8</v>
      </c>
      <c r="AA32" s="67" t="e">
        <f>#REF!+#REF!</f>
        <v>#REF!</v>
      </c>
      <c r="AB32" s="68" t="e">
        <f t="shared" si="13"/>
        <v>#REF!</v>
      </c>
      <c r="AC32" s="68">
        <v>13118</v>
      </c>
      <c r="AD32" s="69" t="e">
        <f t="shared" si="14"/>
        <v>#REF!</v>
      </c>
      <c r="AE32" s="70"/>
    </row>
    <row r="33" spans="1:31">
      <c r="A33"/>
      <c r="B33"/>
      <c r="C33" s="55"/>
      <c r="D33" s="56" t="s">
        <v>93</v>
      </c>
      <c r="E33" s="57" t="s">
        <v>97</v>
      </c>
      <c r="F33" s="58">
        <v>41350</v>
      </c>
      <c r="G33" s="58">
        <v>41354</v>
      </c>
      <c r="H33" s="71"/>
      <c r="I33" s="60">
        <f t="shared" si="2"/>
        <v>5</v>
      </c>
      <c r="J33" s="61"/>
      <c r="K33" s="59">
        <f t="shared" si="9"/>
        <v>4</v>
      </c>
      <c r="L33" s="62" t="e">
        <f>#REF!+#REF!</f>
        <v>#REF!</v>
      </c>
      <c r="M33" s="62"/>
      <c r="N33" s="62"/>
      <c r="O33" s="62"/>
      <c r="P33" s="62"/>
      <c r="Q33" s="62"/>
      <c r="R33" s="62"/>
      <c r="S33" s="62"/>
      <c r="T33" s="62"/>
      <c r="U33" s="63">
        <f t="shared" si="8"/>
        <v>0</v>
      </c>
      <c r="V33" s="63" t="e">
        <f t="shared" si="12"/>
        <v>#REF!</v>
      </c>
      <c r="W33" s="64" t="e">
        <f t="shared" si="15"/>
        <v>#REF!</v>
      </c>
      <c r="X33" s="64" t="e">
        <f t="shared" si="16"/>
        <v>#REF!</v>
      </c>
      <c r="Y33" s="65">
        <f t="shared" si="5"/>
        <v>0</v>
      </c>
      <c r="Z33" s="66">
        <f t="shared" si="17"/>
        <v>0</v>
      </c>
      <c r="AA33" s="67" t="e">
        <f>#REF!+#REF!</f>
        <v>#REF!</v>
      </c>
      <c r="AB33" s="68" t="e">
        <f t="shared" si="13"/>
        <v>#REF!</v>
      </c>
      <c r="AC33" s="68">
        <v>2097</v>
      </c>
      <c r="AD33" s="69" t="e">
        <f t="shared" si="14"/>
        <v>#REF!</v>
      </c>
      <c r="AE33" s="70"/>
    </row>
    <row r="34" spans="1:31">
      <c r="A34"/>
      <c r="B34"/>
      <c r="C34" s="55"/>
      <c r="D34" s="56" t="s">
        <v>46</v>
      </c>
      <c r="E34" s="57" t="s">
        <v>47</v>
      </c>
      <c r="F34" s="58">
        <v>41382</v>
      </c>
      <c r="G34" s="58">
        <v>41389</v>
      </c>
      <c r="H34" s="71"/>
      <c r="I34" s="60">
        <f t="shared" si="2"/>
        <v>8</v>
      </c>
      <c r="J34" s="61">
        <v>7</v>
      </c>
      <c r="K34" s="59">
        <f t="shared" si="9"/>
        <v>7</v>
      </c>
      <c r="L34" s="62" t="e">
        <f>#REF!+#REF!+#REF!</f>
        <v>#REF!</v>
      </c>
      <c r="M34" s="62"/>
      <c r="N34" s="62"/>
      <c r="O34" s="62"/>
      <c r="P34" s="62" t="e">
        <f>#REF!+#REF!+#REF!</f>
        <v>#REF!</v>
      </c>
      <c r="Q34" s="62" t="e">
        <f>#REF!</f>
        <v>#REF!</v>
      </c>
      <c r="R34" s="62"/>
      <c r="S34" s="62" t="e">
        <f>#REF!+#REF!+#REF!+#REF!+#REF!+#REF!</f>
        <v>#REF!</v>
      </c>
      <c r="T34" s="62"/>
      <c r="U34" s="63" t="e">
        <f t="shared" si="8"/>
        <v>#REF!</v>
      </c>
      <c r="V34" s="63" t="e">
        <f t="shared" si="12"/>
        <v>#REF!</v>
      </c>
      <c r="W34" s="64" t="e">
        <f t="shared" si="15"/>
        <v>#REF!</v>
      </c>
      <c r="X34" s="64" t="e">
        <f t="shared" si="16"/>
        <v>#REF!</v>
      </c>
      <c r="Y34" s="65" t="e">
        <f t="shared" si="5"/>
        <v>#REF!</v>
      </c>
      <c r="Z34" s="66">
        <f t="shared" si="17"/>
        <v>7</v>
      </c>
      <c r="AA34" s="67" t="e">
        <f>#REF!+#REF!</f>
        <v>#REF!</v>
      </c>
      <c r="AB34" s="68" t="e">
        <f t="shared" si="13"/>
        <v>#REF!</v>
      </c>
      <c r="AC34" s="68">
        <v>29639</v>
      </c>
      <c r="AD34" s="69" t="e">
        <f t="shared" si="14"/>
        <v>#REF!</v>
      </c>
      <c r="AE34" s="70"/>
    </row>
    <row r="35" spans="1:31">
      <c r="A35"/>
      <c r="B35"/>
      <c r="C35" s="55"/>
      <c r="D35" s="56" t="s">
        <v>93</v>
      </c>
      <c r="E35" s="57" t="s">
        <v>97</v>
      </c>
      <c r="F35" s="58">
        <v>41382</v>
      </c>
      <c r="G35" s="58">
        <v>41389</v>
      </c>
      <c r="H35" s="71"/>
      <c r="I35" s="60">
        <f t="shared" si="2"/>
        <v>8</v>
      </c>
      <c r="J35" s="61">
        <v>7</v>
      </c>
      <c r="K35" s="59">
        <f t="shared" si="9"/>
        <v>7</v>
      </c>
      <c r="L35" s="62" t="e">
        <f>#REF!</f>
        <v>#REF!</v>
      </c>
      <c r="M35" s="62"/>
      <c r="N35" s="62" t="e">
        <f>#REF!</f>
        <v>#REF!</v>
      </c>
      <c r="O35" s="62" t="e">
        <f>#REF!</f>
        <v>#REF!</v>
      </c>
      <c r="P35" s="62"/>
      <c r="Q35" s="62" t="e">
        <f>#REF!</f>
        <v>#REF!</v>
      </c>
      <c r="R35" s="62"/>
      <c r="S35" s="62"/>
      <c r="T35" s="62"/>
      <c r="U35" s="63" t="e">
        <f t="shared" si="8"/>
        <v>#REF!</v>
      </c>
      <c r="V35" s="63" t="e">
        <f t="shared" si="12"/>
        <v>#REF!</v>
      </c>
      <c r="W35" s="64" t="e">
        <f t="shared" si="15"/>
        <v>#REF!</v>
      </c>
      <c r="X35" s="64" t="e">
        <f t="shared" si="16"/>
        <v>#REF!</v>
      </c>
      <c r="Y35" s="65">
        <f t="shared" si="5"/>
        <v>0</v>
      </c>
      <c r="Z35" s="66">
        <f t="shared" si="17"/>
        <v>7</v>
      </c>
      <c r="AA35" s="67" t="e">
        <f>#REF!</f>
        <v>#REF!</v>
      </c>
      <c r="AB35" s="68" t="e">
        <f t="shared" si="13"/>
        <v>#REF!</v>
      </c>
      <c r="AC35" s="68">
        <v>7295</v>
      </c>
      <c r="AD35" s="69" t="e">
        <f t="shared" si="14"/>
        <v>#REF!</v>
      </c>
      <c r="AE35" s="70"/>
    </row>
    <row r="36" spans="1:31">
      <c r="A36"/>
      <c r="B36"/>
      <c r="C36" s="55"/>
      <c r="D36" s="56" t="s">
        <v>46</v>
      </c>
      <c r="E36" s="57" t="s">
        <v>47</v>
      </c>
      <c r="F36" s="58">
        <v>41373</v>
      </c>
      <c r="G36" s="58">
        <v>41375</v>
      </c>
      <c r="H36" s="71"/>
      <c r="I36" s="60">
        <f t="shared" si="2"/>
        <v>3</v>
      </c>
      <c r="J36" s="61"/>
      <c r="K36" s="59">
        <f t="shared" si="9"/>
        <v>2</v>
      </c>
      <c r="L36" s="62"/>
      <c r="M36" s="62"/>
      <c r="N36" s="62" t="e">
        <f>#REF!</f>
        <v>#REF!</v>
      </c>
      <c r="O36" s="62" t="e">
        <f>#REF!+#REF!</f>
        <v>#REF!</v>
      </c>
      <c r="P36" s="62" t="e">
        <f>#REF!</f>
        <v>#REF!</v>
      </c>
      <c r="Q36" s="62" t="e">
        <f>#REF!+#REF!</f>
        <v>#REF!</v>
      </c>
      <c r="R36" s="62"/>
      <c r="S36" s="62"/>
      <c r="T36" s="62"/>
      <c r="U36" s="63" t="e">
        <f t="shared" si="8"/>
        <v>#REF!</v>
      </c>
      <c r="V36" s="63" t="e">
        <f t="shared" si="12"/>
        <v>#REF!</v>
      </c>
      <c r="W36" s="64">
        <f t="shared" si="15"/>
        <v>0</v>
      </c>
      <c r="X36" s="64" t="e">
        <f t="shared" si="16"/>
        <v>#REF!</v>
      </c>
      <c r="Y36" s="65">
        <f t="shared" si="5"/>
        <v>0</v>
      </c>
      <c r="Z36" s="66">
        <f t="shared" si="17"/>
        <v>0</v>
      </c>
      <c r="AA36" s="67"/>
      <c r="AB36" s="68" t="e">
        <f t="shared" si="13"/>
        <v>#REF!</v>
      </c>
      <c r="AC36" s="68">
        <v>2742</v>
      </c>
      <c r="AD36" s="69" t="e">
        <f t="shared" si="14"/>
        <v>#REF!</v>
      </c>
      <c r="AE36" s="70"/>
    </row>
    <row r="37" spans="1:31">
      <c r="A37"/>
      <c r="B37"/>
      <c r="C37" s="55"/>
      <c r="D37" s="56" t="s">
        <v>93</v>
      </c>
      <c r="E37" s="57" t="s">
        <v>97</v>
      </c>
      <c r="F37" s="58">
        <v>41468</v>
      </c>
      <c r="G37" s="58">
        <v>41482</v>
      </c>
      <c r="H37" s="71"/>
      <c r="I37" s="60">
        <f t="shared" si="2"/>
        <v>15</v>
      </c>
      <c r="J37" s="61">
        <v>14</v>
      </c>
      <c r="K37" s="59">
        <f t="shared" si="9"/>
        <v>14</v>
      </c>
      <c r="L37" s="62" t="e">
        <f>#REF!+#REF!+#REF!+#REF!+#REF!+#REF!</f>
        <v>#REF!</v>
      </c>
      <c r="M37" s="62"/>
      <c r="N37" s="62" t="e">
        <f>#REF!+#REF!+#REF!+#REF!+#REF!+#REF!+#REF!+#REF!+#REF!+#REF!+#REF!+#REF!+#REF!+#REF!+#REF!</f>
        <v>#REF!</v>
      </c>
      <c r="O37" s="62" t="e">
        <f>#REF!+#REF!+#REF!+#REF!+#REF!</f>
        <v>#REF!</v>
      </c>
      <c r="P37" s="62" t="e">
        <f>#REF!</f>
        <v>#REF!</v>
      </c>
      <c r="Q37" s="62" t="e">
        <f>#REF!+#REF!+#REF!+#REF!</f>
        <v>#REF!</v>
      </c>
      <c r="R37" s="62"/>
      <c r="S37" s="62" t="e">
        <f>#REF!+#REF!+#REF!+#REF!+#REF!+#REF!+#REF!+#REF!</f>
        <v>#REF!</v>
      </c>
      <c r="T37" s="62"/>
      <c r="U37" s="63" t="e">
        <f t="shared" si="8"/>
        <v>#REF!</v>
      </c>
      <c r="V37" s="63" t="e">
        <f t="shared" si="12"/>
        <v>#REF!</v>
      </c>
      <c r="W37" s="64" t="e">
        <f t="shared" si="15"/>
        <v>#REF!</v>
      </c>
      <c r="X37" s="64" t="e">
        <f t="shared" si="16"/>
        <v>#REF!</v>
      </c>
      <c r="Y37" s="65" t="e">
        <f t="shared" si="5"/>
        <v>#REF!</v>
      </c>
      <c r="Z37" s="66">
        <f t="shared" si="17"/>
        <v>14</v>
      </c>
      <c r="AA37" s="67" t="e">
        <f>#REF!</f>
        <v>#REF!</v>
      </c>
      <c r="AB37" s="68" t="e">
        <f t="shared" si="13"/>
        <v>#REF!</v>
      </c>
      <c r="AC37" s="68">
        <v>22574</v>
      </c>
      <c r="AD37" s="69" t="e">
        <f t="shared" si="14"/>
        <v>#REF!</v>
      </c>
      <c r="AE37" s="70"/>
    </row>
    <row r="38" spans="1:31">
      <c r="A38"/>
      <c r="B38"/>
      <c r="C38" s="55"/>
      <c r="D38" s="56" t="s">
        <v>93</v>
      </c>
      <c r="E38" s="57" t="s">
        <v>97</v>
      </c>
      <c r="F38" s="58">
        <v>41441</v>
      </c>
      <c r="G38" s="58">
        <v>41445</v>
      </c>
      <c r="H38" s="71"/>
      <c r="I38" s="60">
        <f t="shared" si="2"/>
        <v>5</v>
      </c>
      <c r="J38" s="61">
        <v>4</v>
      </c>
      <c r="K38" s="59">
        <f t="shared" si="9"/>
        <v>4</v>
      </c>
      <c r="L38" s="62" t="e">
        <f>#REF!</f>
        <v>#REF!</v>
      </c>
      <c r="M38" s="62"/>
      <c r="N38" s="62" t="e">
        <f>#REF!+#REF!</f>
        <v>#REF!</v>
      </c>
      <c r="O38" s="62" t="e">
        <f>#REF!</f>
        <v>#REF!</v>
      </c>
      <c r="P38" s="62"/>
      <c r="Q38" s="62" t="e">
        <f>#REF!+#REF!+#REF!</f>
        <v>#REF!</v>
      </c>
      <c r="R38" s="62"/>
      <c r="S38" s="62" t="e">
        <f>#REF!+#REF!</f>
        <v>#REF!</v>
      </c>
      <c r="T38" s="62"/>
      <c r="U38" s="63" t="e">
        <f t="shared" si="8"/>
        <v>#REF!</v>
      </c>
      <c r="V38" s="63" t="e">
        <f t="shared" si="12"/>
        <v>#REF!</v>
      </c>
      <c r="W38" s="64" t="e">
        <f t="shared" si="15"/>
        <v>#REF!</v>
      </c>
      <c r="X38" s="64" t="e">
        <f t="shared" si="16"/>
        <v>#REF!</v>
      </c>
      <c r="Y38" s="65" t="e">
        <f t="shared" si="5"/>
        <v>#REF!</v>
      </c>
      <c r="Z38" s="66">
        <f t="shared" si="17"/>
        <v>4</v>
      </c>
      <c r="AA38" s="67" t="e">
        <f>#REF!</f>
        <v>#REF!</v>
      </c>
      <c r="AB38" s="68" t="e">
        <f t="shared" si="13"/>
        <v>#REF!</v>
      </c>
      <c r="AC38" s="68">
        <v>7899</v>
      </c>
      <c r="AD38" s="69" t="e">
        <f t="shared" si="14"/>
        <v>#REF!</v>
      </c>
      <c r="AE38" s="70"/>
    </row>
    <row r="39" spans="1:31">
      <c r="A39"/>
      <c r="B39"/>
      <c r="C39" s="55"/>
      <c r="D39" s="56" t="s">
        <v>93</v>
      </c>
      <c r="E39" s="57" t="s">
        <v>97</v>
      </c>
      <c r="F39" s="58">
        <v>41479</v>
      </c>
      <c r="G39" s="58">
        <v>41485</v>
      </c>
      <c r="H39" s="71"/>
      <c r="I39" s="60">
        <f t="shared" si="2"/>
        <v>7</v>
      </c>
      <c r="J39" s="61">
        <v>6</v>
      </c>
      <c r="K39" s="59">
        <f t="shared" si="9"/>
        <v>6</v>
      </c>
      <c r="L39" s="62" t="e">
        <f>#REF!</f>
        <v>#REF!</v>
      </c>
      <c r="M39" s="62"/>
      <c r="N39" s="62" t="e">
        <f>#REF!+#REF!</f>
        <v>#REF!</v>
      </c>
      <c r="O39" s="62"/>
      <c r="P39" s="62"/>
      <c r="Q39" s="62" t="e">
        <f>#REF!+#REF!+#REF!</f>
        <v>#REF!</v>
      </c>
      <c r="R39" s="62"/>
      <c r="S39" s="62" t="e">
        <f>#REF!+#REF!+#REF!</f>
        <v>#REF!</v>
      </c>
      <c r="T39" s="62"/>
      <c r="U39" s="63" t="e">
        <f t="shared" si="8"/>
        <v>#REF!</v>
      </c>
      <c r="V39" s="63" t="e">
        <f t="shared" si="12"/>
        <v>#REF!</v>
      </c>
      <c r="W39" s="64" t="e">
        <f t="shared" si="15"/>
        <v>#REF!</v>
      </c>
      <c r="X39" s="64" t="e">
        <f t="shared" si="16"/>
        <v>#REF!</v>
      </c>
      <c r="Y39" s="65" t="e">
        <f t="shared" si="5"/>
        <v>#REF!</v>
      </c>
      <c r="Z39" s="66">
        <f t="shared" si="17"/>
        <v>6</v>
      </c>
      <c r="AA39" s="67" t="e">
        <f>#REF!</f>
        <v>#REF!</v>
      </c>
      <c r="AB39" s="68" t="e">
        <f t="shared" si="13"/>
        <v>#REF!</v>
      </c>
      <c r="AC39" s="68">
        <v>9109</v>
      </c>
      <c r="AD39" s="69" t="e">
        <f t="shared" si="14"/>
        <v>#REF!</v>
      </c>
      <c r="AE39" s="70"/>
    </row>
    <row r="40" spans="1:31">
      <c r="A40"/>
      <c r="B40"/>
      <c r="C40" s="55"/>
      <c r="D40" s="56" t="s">
        <v>46</v>
      </c>
      <c r="E40" s="57" t="s">
        <v>47</v>
      </c>
      <c r="F40" s="58">
        <v>41492</v>
      </c>
      <c r="G40" s="58">
        <v>41495</v>
      </c>
      <c r="H40" s="71"/>
      <c r="I40" s="60">
        <f t="shared" si="2"/>
        <v>4</v>
      </c>
      <c r="J40" s="61">
        <v>3</v>
      </c>
      <c r="K40" s="59">
        <f t="shared" si="9"/>
        <v>3</v>
      </c>
      <c r="L40" s="62" t="e">
        <f>#REF!+#REF!</f>
        <v>#REF!</v>
      </c>
      <c r="M40" s="62"/>
      <c r="N40" s="62"/>
      <c r="O40" s="62" t="e">
        <f>#REF!+#REF!</f>
        <v>#REF!</v>
      </c>
      <c r="P40" s="62"/>
      <c r="Q40" s="62" t="e">
        <f>#REF!</f>
        <v>#REF!</v>
      </c>
      <c r="R40" s="62"/>
      <c r="S40" s="62" t="e">
        <f>#REF!</f>
        <v>#REF!</v>
      </c>
      <c r="T40" s="62"/>
      <c r="U40" s="63" t="e">
        <f t="shared" si="8"/>
        <v>#REF!</v>
      </c>
      <c r="V40" s="63" t="e">
        <f t="shared" si="12"/>
        <v>#REF!</v>
      </c>
      <c r="W40" s="64" t="e">
        <f t="shared" si="15"/>
        <v>#REF!</v>
      </c>
      <c r="X40" s="64" t="e">
        <f t="shared" si="16"/>
        <v>#REF!</v>
      </c>
      <c r="Y40" s="65" t="e">
        <f t="shared" si="5"/>
        <v>#REF!</v>
      </c>
      <c r="Z40" s="66">
        <f t="shared" si="17"/>
        <v>3</v>
      </c>
      <c r="AA40" s="67" t="e">
        <f>#REF!</f>
        <v>#REF!</v>
      </c>
      <c r="AB40" s="68" t="e">
        <f t="shared" si="13"/>
        <v>#REF!</v>
      </c>
      <c r="AC40" s="68">
        <v>3047</v>
      </c>
      <c r="AD40" s="69" t="e">
        <f t="shared" si="14"/>
        <v>#REF!</v>
      </c>
      <c r="AE40" s="70"/>
    </row>
    <row r="41" spans="1:31">
      <c r="A41"/>
      <c r="B41"/>
      <c r="C41" s="55"/>
      <c r="D41" s="56" t="s">
        <v>46</v>
      </c>
      <c r="E41" s="57" t="s">
        <v>47</v>
      </c>
      <c r="F41" s="58">
        <v>41491</v>
      </c>
      <c r="G41" s="58">
        <v>41507</v>
      </c>
      <c r="H41" s="71"/>
      <c r="I41" s="60">
        <f t="shared" si="2"/>
        <v>17</v>
      </c>
      <c r="J41" s="61"/>
      <c r="K41" s="59">
        <f t="shared" si="9"/>
        <v>16</v>
      </c>
      <c r="L41" s="62"/>
      <c r="M41" s="62"/>
      <c r="N41" s="62"/>
      <c r="O41" s="62" t="e">
        <f>#REF!</f>
        <v>#REF!</v>
      </c>
      <c r="P41" s="62"/>
      <c r="Q41" s="62" t="e">
        <f>#REF!</f>
        <v>#REF!</v>
      </c>
      <c r="R41" s="62"/>
      <c r="S41" s="62"/>
      <c r="T41" s="62"/>
      <c r="U41" s="63" t="e">
        <f t="shared" si="8"/>
        <v>#REF!</v>
      </c>
      <c r="V41" s="63" t="e">
        <f t="shared" si="12"/>
        <v>#REF!</v>
      </c>
      <c r="W41" s="64">
        <f t="shared" si="15"/>
        <v>0</v>
      </c>
      <c r="X41" s="64" t="e">
        <f t="shared" si="16"/>
        <v>#REF!</v>
      </c>
      <c r="Y41" s="65">
        <f t="shared" si="5"/>
        <v>0</v>
      </c>
      <c r="Z41" s="66">
        <f t="shared" si="17"/>
        <v>0</v>
      </c>
      <c r="AA41" s="67" t="e">
        <f>#REF!+#REF!</f>
        <v>#REF!</v>
      </c>
      <c r="AB41" s="68" t="e">
        <f t="shared" si="13"/>
        <v>#REF!</v>
      </c>
      <c r="AC41" s="68">
        <v>11651</v>
      </c>
      <c r="AD41" s="69" t="e">
        <f t="shared" si="14"/>
        <v>#REF!</v>
      </c>
      <c r="AE41" s="70"/>
    </row>
    <row r="42" spans="1:31">
      <c r="A42"/>
      <c r="B42"/>
      <c r="C42" s="55"/>
      <c r="D42" s="56" t="s">
        <v>46</v>
      </c>
      <c r="E42" s="57" t="s">
        <v>47</v>
      </c>
      <c r="F42" s="58">
        <v>41522</v>
      </c>
      <c r="G42" s="58">
        <v>41527</v>
      </c>
      <c r="H42" s="71"/>
      <c r="I42" s="60">
        <f t="shared" si="2"/>
        <v>6</v>
      </c>
      <c r="J42" s="61"/>
      <c r="K42" s="59">
        <f t="shared" si="9"/>
        <v>5</v>
      </c>
      <c r="L42" s="62" t="e">
        <f>#REF!+#REF!+#REF!+#REF!</f>
        <v>#REF!</v>
      </c>
      <c r="M42" s="62"/>
      <c r="N42" s="62" t="e">
        <f>#REF!+#REF!+#REF!+#REF!+#REF!</f>
        <v>#REF!</v>
      </c>
      <c r="O42" s="62" t="e">
        <f>#REF!+#REF!+#REF!+#REF!+#REF!</f>
        <v>#REF!</v>
      </c>
      <c r="P42" s="62"/>
      <c r="Q42" s="62" t="e">
        <f>#REF!+#REF!</f>
        <v>#REF!</v>
      </c>
      <c r="R42" s="62" t="e">
        <f>#REF!</f>
        <v>#REF!</v>
      </c>
      <c r="S42" s="62"/>
      <c r="T42" s="62"/>
      <c r="U42" s="63" t="e">
        <f t="shared" si="8"/>
        <v>#REF!</v>
      </c>
      <c r="V42" s="63" t="e">
        <f t="shared" si="12"/>
        <v>#REF!</v>
      </c>
      <c r="W42" s="64" t="e">
        <f t="shared" si="15"/>
        <v>#REF!</v>
      </c>
      <c r="X42" s="64" t="e">
        <f t="shared" si="16"/>
        <v>#REF!</v>
      </c>
      <c r="Y42" s="65">
        <f t="shared" si="5"/>
        <v>0</v>
      </c>
      <c r="Z42" s="66">
        <f t="shared" si="17"/>
        <v>0</v>
      </c>
      <c r="AA42" s="67" t="e">
        <f>#REF!+#REF!+#REF!</f>
        <v>#REF!</v>
      </c>
      <c r="AB42" s="68" t="e">
        <f t="shared" si="13"/>
        <v>#REF!</v>
      </c>
      <c r="AC42" s="68">
        <v>22494</v>
      </c>
      <c r="AD42" s="69" t="e">
        <f t="shared" si="14"/>
        <v>#REF!</v>
      </c>
      <c r="AE42" s="70"/>
    </row>
    <row r="43" spans="1:31">
      <c r="A43"/>
      <c r="B43"/>
      <c r="C43" s="55"/>
      <c r="D43" s="56" t="s">
        <v>93</v>
      </c>
      <c r="E43" s="57" t="s">
        <v>100</v>
      </c>
      <c r="F43" s="58">
        <v>41552</v>
      </c>
      <c r="G43" s="58">
        <v>41557</v>
      </c>
      <c r="H43" s="71"/>
      <c r="I43" s="60">
        <f t="shared" si="2"/>
        <v>6</v>
      </c>
      <c r="J43" s="61"/>
      <c r="K43" s="59">
        <f t="shared" si="9"/>
        <v>5</v>
      </c>
      <c r="L43" s="62" t="e">
        <f>#REF!+#REF!+#REF!+#REF!+#REF!</f>
        <v>#REF!</v>
      </c>
      <c r="M43" s="62"/>
      <c r="N43" s="62" t="e">
        <f>#REF!</f>
        <v>#REF!</v>
      </c>
      <c r="O43" s="62" t="e">
        <f>#REF!+#REF!+#REF!+#REF!</f>
        <v>#REF!</v>
      </c>
      <c r="P43" s="62"/>
      <c r="Q43" s="62" t="e">
        <f>#REF!+#REF!+#REF!</f>
        <v>#REF!</v>
      </c>
      <c r="R43" s="62"/>
      <c r="S43" s="62"/>
      <c r="T43" s="62"/>
      <c r="U43" s="63" t="e">
        <f t="shared" si="8"/>
        <v>#REF!</v>
      </c>
      <c r="V43" s="63" t="e">
        <f t="shared" si="12"/>
        <v>#REF!</v>
      </c>
      <c r="W43" s="64" t="e">
        <f t="shared" si="15"/>
        <v>#REF!</v>
      </c>
      <c r="X43" s="64" t="e">
        <f t="shared" si="16"/>
        <v>#REF!</v>
      </c>
      <c r="Y43" s="65">
        <f t="shared" si="5"/>
        <v>0</v>
      </c>
      <c r="Z43" s="66">
        <f t="shared" si="17"/>
        <v>0</v>
      </c>
      <c r="AA43" s="67" t="e">
        <f>#REF!</f>
        <v>#REF!</v>
      </c>
      <c r="AB43" s="68" t="e">
        <f t="shared" si="13"/>
        <v>#REF!</v>
      </c>
      <c r="AC43" s="68">
        <v>9815</v>
      </c>
      <c r="AD43" s="69" t="e">
        <f t="shared" si="14"/>
        <v>#REF!</v>
      </c>
      <c r="AE43" s="70"/>
    </row>
    <row r="44" spans="1:31">
      <c r="A44"/>
      <c r="B44"/>
      <c r="C44" s="55"/>
      <c r="D44" s="56" t="s">
        <v>46</v>
      </c>
      <c r="E44" s="57" t="s">
        <v>47</v>
      </c>
      <c r="F44" s="58">
        <v>41545</v>
      </c>
      <c r="G44" s="58">
        <v>41550</v>
      </c>
      <c r="H44" s="71"/>
      <c r="I44" s="60">
        <f t="shared" si="2"/>
        <v>6</v>
      </c>
      <c r="J44" s="61"/>
      <c r="K44" s="59">
        <f t="shared" si="9"/>
        <v>5</v>
      </c>
      <c r="L44" s="62" t="e">
        <f>#REF!</f>
        <v>#REF!</v>
      </c>
      <c r="M44" s="62"/>
      <c r="N44" s="62" t="e">
        <f>#REF!+#REF!+#REF!+#REF!+#REF!+#REF!+#REF!+#REF!+#REF!+#REF!</f>
        <v>#REF!</v>
      </c>
      <c r="O44" s="62" t="e">
        <f>#REF!+#REF!+#REF!+#REF!</f>
        <v>#REF!</v>
      </c>
      <c r="P44" s="62"/>
      <c r="Q44" s="62" t="e">
        <f>#REF!</f>
        <v>#REF!</v>
      </c>
      <c r="R44" s="62"/>
      <c r="S44" s="62"/>
      <c r="T44" s="62"/>
      <c r="U44" s="63" t="e">
        <f t="shared" si="8"/>
        <v>#REF!</v>
      </c>
      <c r="V44" s="63" t="e">
        <f t="shared" si="12"/>
        <v>#REF!</v>
      </c>
      <c r="W44" s="64" t="e">
        <f t="shared" si="15"/>
        <v>#REF!</v>
      </c>
      <c r="X44" s="64" t="e">
        <f t="shared" si="16"/>
        <v>#REF!</v>
      </c>
      <c r="Y44" s="65">
        <f t="shared" si="5"/>
        <v>0</v>
      </c>
      <c r="Z44" s="66">
        <f t="shared" si="17"/>
        <v>0</v>
      </c>
      <c r="AA44" s="67" t="e">
        <f>#REF!</f>
        <v>#REF!</v>
      </c>
      <c r="AB44" s="68" t="e">
        <f t="shared" si="13"/>
        <v>#REF!</v>
      </c>
      <c r="AC44" s="68">
        <v>17297</v>
      </c>
      <c r="AD44" s="69" t="e">
        <f t="shared" si="14"/>
        <v>#REF!</v>
      </c>
      <c r="AE44" s="70"/>
    </row>
    <row r="45" spans="1:31">
      <c r="A45"/>
      <c r="B45"/>
      <c r="C45" s="55"/>
      <c r="D45" s="56" t="s">
        <v>46</v>
      </c>
      <c r="E45" s="57" t="s">
        <v>47</v>
      </c>
      <c r="F45" s="58">
        <v>41602</v>
      </c>
      <c r="G45" s="58">
        <v>41605</v>
      </c>
      <c r="H45" s="71"/>
      <c r="I45" s="60">
        <f t="shared" si="2"/>
        <v>4</v>
      </c>
      <c r="J45" s="61">
        <v>3</v>
      </c>
      <c r="K45" s="59">
        <f t="shared" si="9"/>
        <v>3</v>
      </c>
      <c r="L45" s="62" t="e">
        <f>#REF!+#REF!</f>
        <v>#REF!</v>
      </c>
      <c r="M45" s="62"/>
      <c r="N45" s="62"/>
      <c r="O45" s="62" t="e">
        <f>#REF!+#REF!+#REF!+#REF!</f>
        <v>#REF!</v>
      </c>
      <c r="P45" s="62" t="e">
        <f>#REF!</f>
        <v>#REF!</v>
      </c>
      <c r="Q45" s="62" t="e">
        <f>#REF!+#REF!</f>
        <v>#REF!</v>
      </c>
      <c r="R45" s="62"/>
      <c r="S45" s="62" t="e">
        <f>#REF!</f>
        <v>#REF!</v>
      </c>
      <c r="T45" s="62"/>
      <c r="U45" s="63" t="e">
        <f t="shared" si="8"/>
        <v>#REF!</v>
      </c>
      <c r="V45" s="63" t="e">
        <f t="shared" si="12"/>
        <v>#REF!</v>
      </c>
      <c r="W45" s="64" t="e">
        <f t="shared" si="15"/>
        <v>#REF!</v>
      </c>
      <c r="X45" s="64" t="e">
        <f t="shared" si="16"/>
        <v>#REF!</v>
      </c>
      <c r="Y45" s="65" t="e">
        <f t="shared" si="5"/>
        <v>#REF!</v>
      </c>
      <c r="Z45" s="66">
        <f t="shared" si="17"/>
        <v>3</v>
      </c>
      <c r="AA45" s="67" t="e">
        <f>#REF!</f>
        <v>#REF!</v>
      </c>
      <c r="AB45" s="68" t="e">
        <f t="shared" si="13"/>
        <v>#REF!</v>
      </c>
      <c r="AC45" s="68">
        <v>13613</v>
      </c>
      <c r="AD45" s="69" t="e">
        <f t="shared" si="14"/>
        <v>#REF!</v>
      </c>
      <c r="AE45" s="70"/>
    </row>
    <row r="46" spans="1:31">
      <c r="A46"/>
      <c r="B46"/>
      <c r="C46" s="55"/>
      <c r="D46" s="56" t="s">
        <v>93</v>
      </c>
      <c r="E46" s="57" t="s">
        <v>97</v>
      </c>
      <c r="F46" s="58">
        <v>41619</v>
      </c>
      <c r="G46" s="58">
        <v>41625</v>
      </c>
      <c r="H46" s="71"/>
      <c r="I46" s="60">
        <f t="shared" si="2"/>
        <v>7</v>
      </c>
      <c r="J46" s="61"/>
      <c r="K46" s="59">
        <f t="shared" si="9"/>
        <v>6</v>
      </c>
      <c r="L46" s="62" t="e">
        <f>#REF!+#REF!</f>
        <v>#REF!</v>
      </c>
      <c r="M46" s="62"/>
      <c r="N46" s="62" t="e">
        <f>#REF!+#REF!</f>
        <v>#REF!</v>
      </c>
      <c r="O46" s="62" t="e">
        <f>#REF!</f>
        <v>#REF!</v>
      </c>
      <c r="P46" s="62"/>
      <c r="Q46" s="62" t="e">
        <f>#REF!+#REF!+#REF!</f>
        <v>#REF!</v>
      </c>
      <c r="R46" s="62"/>
      <c r="S46" s="62"/>
      <c r="T46" s="62"/>
      <c r="U46" s="63" t="e">
        <f t="shared" si="8"/>
        <v>#REF!</v>
      </c>
      <c r="V46" s="63" t="e">
        <f t="shared" si="12"/>
        <v>#REF!</v>
      </c>
      <c r="W46" s="64" t="e">
        <f>IF(F46&gt;0,ROUND(IF(K46&lt;=7,IF(L46/K46&lt;=תקרת_מלון_ל___7_ראשונים,0,L46-K46*תקרת_מלון_ל___7_ראשונים),IF(L46/K46&lt;=תקרת_מלון_נמוכה,0,IF(L46/K46&lt;=תקרת_מלון_גבוה,L46-7*L46/K46-(K46-7)*MAXA(תקרת_מלון_נמוכה,75%*L46/K46),(L46-7*MINA(L46/K46,תקרת_מלון_ל___7_ראשונים)-(K46-7)*MINA(75%*L46/K46,תקרת_מלון_גבוה))))),0),0)</f>
        <v>#REF!</v>
      </c>
      <c r="X46" s="64" t="e">
        <f>IF(L46&gt;0,IF(U46/I46&lt;תקרת_אשל_ליום___עם_לינה,0,U46-I46*תקרת_אשל_ליום___עם_לינה),IF(U46/I46&lt;תקרת_אשל_ליום___ללא_לינה,0,U46-I46*תקרת_אשל_ליום___ללא_לינה))</f>
        <v>#REF!</v>
      </c>
      <c r="Y46" s="65">
        <f t="shared" si="5"/>
        <v>0</v>
      </c>
      <c r="Z46" s="66">
        <f>J46</f>
        <v>0</v>
      </c>
      <c r="AA46" s="67"/>
      <c r="AB46" s="68" t="e">
        <f t="shared" si="13"/>
        <v>#REF!</v>
      </c>
      <c r="AC46" s="68">
        <v>7517</v>
      </c>
      <c r="AD46" s="69" t="e">
        <f t="shared" si="14"/>
        <v>#REF!</v>
      </c>
      <c r="AE46" s="70"/>
    </row>
    <row r="47" spans="1:31">
      <c r="A47" s="143"/>
      <c r="B47"/>
      <c r="C47" s="55"/>
      <c r="D47" s="56"/>
      <c r="E47" s="57"/>
      <c r="F47" s="58"/>
      <c r="G47" s="58"/>
      <c r="H47" s="71"/>
      <c r="I47" s="60">
        <f t="shared" si="2"/>
        <v>1</v>
      </c>
      <c r="J47" s="61"/>
      <c r="K47" s="59">
        <f t="shared" si="9"/>
        <v>0</v>
      </c>
      <c r="L47" s="62"/>
      <c r="M47" s="62"/>
      <c r="N47" s="62"/>
      <c r="O47" s="62"/>
      <c r="P47" s="62"/>
      <c r="Q47" s="62"/>
      <c r="R47" s="62"/>
      <c r="S47" s="62"/>
      <c r="T47" s="62"/>
      <c r="U47" s="63">
        <f>O47+Q47</f>
        <v>0</v>
      </c>
      <c r="V47" s="63">
        <f>SUM(L47:T47)</f>
        <v>0</v>
      </c>
      <c r="W47" s="64">
        <f>IF(F47&gt;0,ROUND(IF(K47&lt;=7,IF(L47/K47&lt;=תקרת_מלון_ל___7_ראשונים,0,L47-K47*תקרת_מלון_ל___7_ראשונים),IF(L47/K47&lt;=תקרת_מלון_נמוכה,0,IF(L47/K47&lt;=תקרת_מלון_גבוה,L47-7*L47/K47-(K47-7)*MAXA(תקרת_מלון_נמוכה,75%*L47/K47),(L47-7*MINA(L47/K47,תקרת_מלון_ל___7_ראשונים)-(K47-7)*MINA(75%*L47/K47,תקרת_מלון_גבוה))))),0),0)</f>
        <v>0</v>
      </c>
      <c r="X47" s="64">
        <f>IF(L47&gt;0,IF(U47/I47&lt;תקרת_אשל_ליום___עם_לינה,0,U47-I47*תקרת_אשל_ליום___עם_לינה),IF(U47/I47&lt;תקרת_אשל_ליום___ללא_לינה,0,U47-I47*תקרת_אשל_ליום___ללא_לינה))</f>
        <v>0</v>
      </c>
      <c r="Y47" s="65">
        <f t="shared" si="5"/>
        <v>0</v>
      </c>
      <c r="Z47" s="66">
        <f>J47</f>
        <v>0</v>
      </c>
      <c r="AA47" s="67"/>
      <c r="AB47" s="68">
        <f>+AA47+V47</f>
        <v>0</v>
      </c>
      <c r="AC47" s="68"/>
      <c r="AD47" s="69"/>
      <c r="AE47" s="70"/>
    </row>
    <row r="48" spans="1:31" ht="16" thickBot="1">
      <c r="A48" s="72"/>
      <c r="B48" s="72"/>
      <c r="C48" s="55"/>
      <c r="D48" s="56"/>
      <c r="E48" s="57"/>
      <c r="F48" s="58"/>
      <c r="G48" s="58"/>
      <c r="H48" s="73"/>
      <c r="I48" s="60"/>
      <c r="J48" s="61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74"/>
      <c r="V48" s="74"/>
      <c r="W48" s="75"/>
      <c r="X48" s="75"/>
      <c r="Y48" s="76"/>
      <c r="Z48" s="77"/>
      <c r="AA48" s="78"/>
      <c r="AB48" s="79"/>
      <c r="AC48" s="79"/>
      <c r="AD48" s="80"/>
      <c r="AE48" s="70"/>
    </row>
    <row r="49" spans="1:33" s="53" customFormat="1" ht="16" thickBot="1">
      <c r="A49" s="81"/>
      <c r="B49" s="82"/>
      <c r="C49" s="83" t="s">
        <v>48</v>
      </c>
      <c r="D49" s="83"/>
      <c r="E49" s="83"/>
      <c r="F49" s="84"/>
      <c r="G49" s="85"/>
      <c r="H49" s="85"/>
      <c r="I49" s="85"/>
      <c r="J49" s="85"/>
      <c r="K49" s="86"/>
      <c r="L49" s="87" t="e">
        <f t="shared" ref="L49:S49" si="18">SUM(L11:L47)</f>
        <v>#REF!</v>
      </c>
      <c r="M49" s="87" t="e">
        <f t="shared" si="18"/>
        <v>#REF!</v>
      </c>
      <c r="N49" s="87" t="e">
        <f t="shared" si="18"/>
        <v>#REF!</v>
      </c>
      <c r="O49" s="87" t="e">
        <f t="shared" si="18"/>
        <v>#REF!</v>
      </c>
      <c r="P49" s="87" t="e">
        <f t="shared" si="18"/>
        <v>#REF!</v>
      </c>
      <c r="Q49" s="87" t="e">
        <f t="shared" si="18"/>
        <v>#REF!</v>
      </c>
      <c r="R49" s="87" t="e">
        <f t="shared" si="18"/>
        <v>#REF!</v>
      </c>
      <c r="S49" s="87" t="e">
        <f t="shared" si="18"/>
        <v>#REF!</v>
      </c>
      <c r="T49" s="88"/>
      <c r="U49" s="89" t="e">
        <f t="shared" ref="U49:AC49" si="19">SUM(U11:U47)</f>
        <v>#REF!</v>
      </c>
      <c r="V49" s="90" t="e">
        <f t="shared" si="19"/>
        <v>#REF!</v>
      </c>
      <c r="W49" s="87" t="e">
        <f t="shared" si="19"/>
        <v>#REF!</v>
      </c>
      <c r="X49" s="87" t="e">
        <f t="shared" si="19"/>
        <v>#REF!</v>
      </c>
      <c r="Y49" s="87" t="e">
        <f t="shared" si="19"/>
        <v>#REF!</v>
      </c>
      <c r="Z49" s="87">
        <f t="shared" si="19"/>
        <v>100</v>
      </c>
      <c r="AA49" s="91" t="e">
        <f t="shared" si="19"/>
        <v>#REF!</v>
      </c>
      <c r="AB49" s="88" t="e">
        <f t="shared" si="19"/>
        <v>#REF!</v>
      </c>
      <c r="AC49" s="87">
        <f t="shared" si="19"/>
        <v>374116.54000000004</v>
      </c>
      <c r="AD49" s="92" t="e">
        <f>AVERAGE(AD12:AD47)</f>
        <v>#REF!</v>
      </c>
    </row>
    <row r="50" spans="1:33" ht="16" thickBot="1">
      <c r="A50" s="14"/>
      <c r="B50" s="14"/>
      <c r="C50" s="14"/>
      <c r="D50" s="14"/>
      <c r="E50" s="14"/>
      <c r="F50" s="24"/>
      <c r="G50" s="24"/>
      <c r="H50" s="24"/>
      <c r="I50" s="93"/>
      <c r="J50" s="94"/>
      <c r="K50" s="95"/>
      <c r="L50" s="96"/>
      <c r="M50" s="97"/>
      <c r="N50" s="96"/>
      <c r="O50" s="97"/>
      <c r="P50" s="97"/>
      <c r="Q50" s="97"/>
      <c r="R50" s="97"/>
      <c r="S50" s="97"/>
      <c r="T50" s="24"/>
      <c r="U50" s="24"/>
      <c r="V50" s="24"/>
      <c r="W50" s="24"/>
      <c r="X50" s="24"/>
      <c r="Y50" s="264"/>
      <c r="Z50" s="264"/>
      <c r="AA50" s="24"/>
      <c r="AB50" s="67"/>
      <c r="AC50" s="98"/>
      <c r="AD50" s="24"/>
      <c r="AE50" s="53"/>
      <c r="AF50" s="53"/>
      <c r="AG50" s="53"/>
    </row>
    <row r="51" spans="1:33" ht="16" thickBot="1">
      <c r="A51" s="14"/>
      <c r="B51" s="14"/>
      <c r="C51" s="99" t="s">
        <v>49</v>
      </c>
      <c r="D51" s="100"/>
      <c r="E51" s="101"/>
      <c r="F51" s="102"/>
      <c r="G51" s="103" t="e">
        <f>SUM(W49:Y49)</f>
        <v>#REF!</v>
      </c>
      <c r="H51" s="104"/>
      <c r="I51" s="93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54"/>
      <c r="AA51" s="54"/>
      <c r="AB51" s="24"/>
      <c r="AC51" s="24"/>
      <c r="AD51" s="24"/>
      <c r="AE51" s="105"/>
    </row>
    <row r="52" spans="1:33" ht="16.5" thickTop="1" thickBot="1">
      <c r="A52" s="14"/>
      <c r="B52" s="14"/>
      <c r="C52" s="106" t="s">
        <v>50</v>
      </c>
      <c r="D52" s="107"/>
      <c r="E52" s="108"/>
      <c r="F52" s="109"/>
      <c r="G52" s="110" t="e">
        <f>+G51*AD49</f>
        <v>#REF!</v>
      </c>
      <c r="H52" s="104"/>
      <c r="I52" s="93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67" t="e">
        <f>+AB49+AB50</f>
        <v>#REF!</v>
      </c>
      <c r="AC52" s="68">
        <f>+AC49+AC50</f>
        <v>374116.54000000004</v>
      </c>
      <c r="AD52" s="24"/>
      <c r="AE52" s="24"/>
    </row>
    <row r="53" spans="1:33">
      <c r="A53" s="10"/>
      <c r="B53" s="10"/>
      <c r="C53" s="10"/>
      <c r="D53" s="10"/>
      <c r="E53" s="10"/>
      <c r="F53" s="10"/>
      <c r="G53" s="10"/>
      <c r="H53" s="10"/>
      <c r="I53" s="93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</row>
    <row r="54" spans="1:33">
      <c r="A54" s="10"/>
      <c r="B54" s="10"/>
      <c r="C54" s="10"/>
      <c r="D54" s="10"/>
      <c r="E54" s="10"/>
      <c r="F54" s="10"/>
      <c r="G54" s="10"/>
      <c r="H54" s="10"/>
      <c r="I54" s="10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</row>
    <row r="55" spans="1:33">
      <c r="A55" s="14"/>
      <c r="B55" s="14"/>
      <c r="C55" s="14"/>
      <c r="D55" s="14"/>
      <c r="E55" s="14"/>
      <c r="F55" s="14"/>
      <c r="G55" s="14"/>
      <c r="H55" s="14"/>
      <c r="I55" s="1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</row>
    <row r="56" spans="1:33" ht="16" thickBot="1">
      <c r="A56" s="14" t="s">
        <v>51</v>
      </c>
      <c r="B56" s="14"/>
      <c r="C56" s="14"/>
      <c r="D56" s="14"/>
      <c r="E56" s="14"/>
      <c r="F56" s="24"/>
      <c r="G56" s="111">
        <v>374106</v>
      </c>
      <c r="H56" s="112"/>
      <c r="I56" s="10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</row>
    <row r="57" spans="1:33" ht="16" thickBot="1">
      <c r="A57" s="14"/>
      <c r="B57" s="14"/>
      <c r="C57" s="14"/>
      <c r="D57" s="14"/>
      <c r="E57" s="14"/>
      <c r="F57" s="24"/>
      <c r="G57" s="112"/>
      <c r="H57" s="112"/>
      <c r="I57" s="10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</row>
    <row r="58" spans="1:33" ht="16" thickBot="1">
      <c r="A58" s="14" t="s">
        <v>52</v>
      </c>
      <c r="B58" s="14"/>
      <c r="C58" s="14"/>
      <c r="D58" s="14"/>
      <c r="E58" s="14"/>
      <c r="F58" s="24"/>
      <c r="G58" s="113">
        <f>+AC52-G56</f>
        <v>10.540000000037253</v>
      </c>
      <c r="H58" s="114"/>
      <c r="I58" s="10">
        <f>+G58-H58</f>
        <v>10.540000000037253</v>
      </c>
      <c r="J58" s="10"/>
      <c r="K58" s="12"/>
      <c r="L58" s="10"/>
      <c r="M58" s="13"/>
      <c r="N58" s="10"/>
      <c r="O58" s="13"/>
      <c r="P58" s="13"/>
      <c r="Q58" s="13"/>
      <c r="R58" s="13"/>
      <c r="S58" s="13"/>
      <c r="T58" s="13"/>
      <c r="U58" s="13"/>
      <c r="V58" s="13"/>
      <c r="W58" s="15"/>
      <c r="X58" s="16"/>
      <c r="Y58" s="15"/>
      <c r="Z58" s="24"/>
      <c r="AA58" s="24"/>
      <c r="AB58" s="24"/>
      <c r="AC58" s="24"/>
    </row>
    <row r="59" spans="1:33" ht="16" thickTop="1">
      <c r="A59" s="14"/>
      <c r="B59" s="14"/>
      <c r="C59" s="14"/>
      <c r="D59" s="14"/>
      <c r="E59" s="14"/>
      <c r="F59" s="24"/>
      <c r="G59" s="24"/>
      <c r="H59" s="24"/>
      <c r="I59" s="10"/>
      <c r="J59" s="10"/>
      <c r="K59" s="12"/>
      <c r="L59" s="10"/>
      <c r="M59" s="13"/>
      <c r="N59" s="10"/>
      <c r="O59" s="13"/>
      <c r="P59" s="13"/>
      <c r="Q59" s="13"/>
      <c r="R59" s="13"/>
      <c r="S59" s="13"/>
      <c r="T59" s="13"/>
      <c r="U59" s="13"/>
      <c r="V59" s="13"/>
      <c r="W59" s="15"/>
      <c r="X59" s="16"/>
      <c r="Y59" s="15"/>
      <c r="Z59" s="24"/>
      <c r="AA59" s="24"/>
      <c r="AB59" s="24"/>
      <c r="AC59" s="24"/>
    </row>
    <row r="60" spans="1:33" ht="16" thickBot="1">
      <c r="A60" s="14"/>
      <c r="B60" s="14"/>
      <c r="C60" s="14"/>
      <c r="D60" s="14"/>
      <c r="E60" s="14"/>
      <c r="F60" s="24"/>
      <c r="G60" s="24"/>
      <c r="H60" s="24"/>
      <c r="I60" s="10"/>
      <c r="J60" s="10"/>
      <c r="K60" s="12"/>
      <c r="L60" s="10"/>
      <c r="M60" s="13"/>
      <c r="N60" s="10"/>
      <c r="O60" s="13"/>
      <c r="P60" s="13"/>
      <c r="Q60" s="13"/>
      <c r="R60" s="13"/>
      <c r="S60" s="13"/>
      <c r="T60" s="13"/>
      <c r="U60" s="13"/>
      <c r="V60" s="13"/>
      <c r="W60" s="15"/>
      <c r="X60" s="16"/>
      <c r="Y60" s="15"/>
      <c r="Z60" s="24"/>
      <c r="AA60" s="24"/>
      <c r="AB60" s="24"/>
      <c r="AC60" s="24"/>
    </row>
    <row r="61" spans="1:33">
      <c r="A61" s="35"/>
      <c r="B61" s="115"/>
      <c r="C61" s="115"/>
      <c r="D61" s="115"/>
      <c r="E61" s="116" t="s">
        <v>53</v>
      </c>
      <c r="F61" s="24"/>
      <c r="G61" s="24"/>
      <c r="H61" s="24"/>
      <c r="I61" s="10"/>
      <c r="J61" s="10"/>
      <c r="K61" s="12"/>
      <c r="L61" s="10"/>
      <c r="M61" s="13"/>
      <c r="N61" s="10"/>
      <c r="O61" s="13"/>
      <c r="P61" s="13"/>
      <c r="Q61" s="13"/>
      <c r="R61" s="13"/>
      <c r="S61" s="14"/>
      <c r="T61" s="14"/>
      <c r="U61" s="14"/>
      <c r="V61" s="14"/>
      <c r="W61" s="14"/>
      <c r="X61" s="14"/>
      <c r="Y61" s="14"/>
      <c r="Z61" s="24"/>
      <c r="AA61" s="24"/>
      <c r="AB61" s="24"/>
      <c r="AC61" s="24"/>
    </row>
    <row r="62" spans="1:33" ht="16" thickBot="1">
      <c r="A62" s="117"/>
      <c r="B62" s="14"/>
      <c r="C62" s="118" t="s">
        <v>17</v>
      </c>
      <c r="D62" s="118"/>
      <c r="E62" s="119" t="s">
        <v>54</v>
      </c>
      <c r="F62" s="119" t="s">
        <v>55</v>
      </c>
      <c r="G62" s="24"/>
      <c r="H62" s="24"/>
      <c r="I62" s="10"/>
      <c r="J62" s="10"/>
      <c r="K62" s="12"/>
      <c r="L62" s="10"/>
      <c r="M62" s="13"/>
      <c r="N62" s="10"/>
      <c r="O62" s="13"/>
      <c r="P62" s="13"/>
      <c r="Q62" s="13"/>
      <c r="R62" s="13"/>
      <c r="S62" s="14"/>
      <c r="T62" s="14"/>
      <c r="U62" s="14"/>
      <c r="V62" s="14"/>
      <c r="W62" s="14"/>
      <c r="X62" s="14"/>
      <c r="Y62" s="14"/>
      <c r="Z62" s="24"/>
      <c r="AA62" s="24"/>
      <c r="AB62" s="24"/>
      <c r="AC62" s="24"/>
    </row>
    <row r="63" spans="1:33">
      <c r="A63" s="120" t="s">
        <v>56</v>
      </c>
      <c r="B63" s="121"/>
      <c r="C63" s="101"/>
      <c r="D63" s="122"/>
      <c r="E63" s="59">
        <v>259</v>
      </c>
      <c r="F63" s="123">
        <f t="shared" ref="F63:F68" si="20">+E63*125%</f>
        <v>323.75</v>
      </c>
      <c r="G63" s="12"/>
      <c r="H63" s="12"/>
      <c r="I63" s="12"/>
      <c r="J63" s="10"/>
      <c r="K63" s="12"/>
      <c r="L63" s="10"/>
      <c r="M63" s="13"/>
      <c r="N63" s="10"/>
      <c r="O63" s="13"/>
      <c r="P63" s="13"/>
      <c r="Q63" s="13"/>
      <c r="R63" s="13"/>
      <c r="S63" s="14"/>
      <c r="T63" s="14"/>
      <c r="U63" s="14"/>
      <c r="V63" s="14"/>
      <c r="W63" s="14"/>
      <c r="X63" s="14"/>
      <c r="Y63" s="14"/>
      <c r="Z63" s="14"/>
      <c r="AA63" s="124"/>
    </row>
    <row r="64" spans="1:33">
      <c r="A64" s="125" t="s">
        <v>57</v>
      </c>
      <c r="B64" s="126"/>
      <c r="D64" s="128"/>
      <c r="E64" s="59">
        <v>114</v>
      </c>
      <c r="F64" s="129">
        <f t="shared" si="20"/>
        <v>142.5</v>
      </c>
      <c r="G64" s="12"/>
      <c r="H64" s="12"/>
      <c r="I64" s="12"/>
      <c r="J64" s="10"/>
      <c r="K64" s="12"/>
      <c r="L64" s="10"/>
      <c r="M64" s="13"/>
      <c r="N64" s="10"/>
      <c r="O64" s="13"/>
      <c r="P64" s="13"/>
      <c r="Q64" s="13"/>
      <c r="R64" s="13"/>
      <c r="S64" s="14"/>
      <c r="T64" s="14"/>
      <c r="U64" s="14"/>
      <c r="V64" s="14"/>
      <c r="W64" s="14"/>
      <c r="X64" s="14"/>
      <c r="Y64" s="14"/>
      <c r="Z64" s="14"/>
      <c r="AA64" s="124"/>
    </row>
    <row r="65" spans="1:28">
      <c r="A65" s="125" t="s">
        <v>58</v>
      </c>
      <c r="B65" s="126"/>
      <c r="D65" s="128"/>
      <c r="E65" s="59">
        <v>194.25</v>
      </c>
      <c r="F65" s="129">
        <f t="shared" si="20"/>
        <v>242.8125</v>
      </c>
      <c r="G65" s="12"/>
      <c r="H65" s="12"/>
      <c r="I65" s="12"/>
      <c r="J65" s="10"/>
      <c r="K65" s="12"/>
      <c r="L65" s="10"/>
      <c r="M65" s="13"/>
      <c r="N65" s="10"/>
      <c r="O65" s="13"/>
      <c r="P65" s="13"/>
      <c r="Q65" s="13"/>
      <c r="R65" s="13"/>
      <c r="S65" s="14"/>
      <c r="T65" s="14"/>
      <c r="U65" s="14"/>
      <c r="V65" s="14"/>
      <c r="W65" s="14"/>
      <c r="X65" s="14"/>
      <c r="Y65" s="14"/>
      <c r="Z65" s="14"/>
      <c r="AA65" s="124"/>
    </row>
    <row r="66" spans="1:28">
      <c r="A66" s="125" t="s">
        <v>59</v>
      </c>
      <c r="B66" s="126"/>
      <c r="D66" s="128"/>
      <c r="E66" s="59">
        <v>75</v>
      </c>
      <c r="F66" s="129">
        <f t="shared" si="20"/>
        <v>93.75</v>
      </c>
      <c r="G66" s="12"/>
      <c r="H66" s="12"/>
      <c r="I66" s="12"/>
      <c r="J66" s="10"/>
      <c r="K66" s="12"/>
      <c r="L66" s="10"/>
      <c r="M66" s="13"/>
      <c r="N66" s="10"/>
      <c r="O66" s="13"/>
      <c r="P66" s="13"/>
      <c r="Q66" s="13"/>
      <c r="R66" s="13"/>
      <c r="S66" s="14"/>
      <c r="T66" s="14"/>
      <c r="U66" s="14"/>
      <c r="V66" s="14"/>
      <c r="W66" s="14"/>
      <c r="X66" s="14"/>
      <c r="Y66" s="14"/>
      <c r="Z66" s="14"/>
      <c r="AA66" s="124"/>
    </row>
    <row r="67" spans="1:28">
      <c r="A67" s="125" t="s">
        <v>60</v>
      </c>
      <c r="B67" s="126"/>
      <c r="D67" s="128"/>
      <c r="E67" s="59">
        <v>122</v>
      </c>
      <c r="F67" s="129">
        <f t="shared" si="20"/>
        <v>152.5</v>
      </c>
      <c r="G67" s="12"/>
      <c r="H67" s="12"/>
      <c r="I67" s="12"/>
      <c r="J67" s="10"/>
      <c r="K67" s="12"/>
      <c r="L67" s="10"/>
      <c r="M67" s="13"/>
      <c r="N67" s="10"/>
      <c r="O67" s="13"/>
      <c r="P67" s="13"/>
      <c r="Q67" s="13"/>
      <c r="R67" s="13"/>
      <c r="S67" s="14"/>
      <c r="T67" s="14"/>
      <c r="U67" s="14"/>
      <c r="V67" s="14"/>
      <c r="W67" s="14"/>
      <c r="X67" s="14"/>
      <c r="Y67" s="14"/>
      <c r="Z67" s="14"/>
      <c r="AA67" s="124"/>
      <c r="AB67" s="105"/>
    </row>
    <row r="68" spans="1:28">
      <c r="A68" s="125" t="s">
        <v>61</v>
      </c>
      <c r="B68" s="126"/>
      <c r="D68" s="128"/>
      <c r="E68" s="59">
        <v>73</v>
      </c>
      <c r="F68" s="129">
        <f t="shared" si="20"/>
        <v>91.25</v>
      </c>
      <c r="G68" s="12"/>
      <c r="H68" s="12"/>
      <c r="I68" s="12"/>
      <c r="J68" s="10"/>
      <c r="K68" s="12"/>
      <c r="L68" s="10"/>
      <c r="M68" s="13"/>
      <c r="N68" s="10"/>
      <c r="O68" s="13"/>
      <c r="P68" s="13"/>
      <c r="Q68" s="13"/>
      <c r="R68" s="13"/>
      <c r="S68" s="14"/>
      <c r="T68" s="14"/>
      <c r="U68" s="14"/>
      <c r="V68" s="14"/>
      <c r="W68" s="14"/>
      <c r="X68" s="14"/>
      <c r="Y68" s="14"/>
      <c r="Z68" s="14"/>
      <c r="AA68" s="124"/>
    </row>
    <row r="69" spans="1:28" ht="16" thickBot="1">
      <c r="A69" s="130" t="s">
        <v>62</v>
      </c>
      <c r="B69" s="131"/>
      <c r="C69" s="108"/>
      <c r="D69" s="132"/>
      <c r="E69" s="133">
        <v>15</v>
      </c>
      <c r="F69" s="134">
        <f>+E69</f>
        <v>15</v>
      </c>
      <c r="G69" s="12"/>
      <c r="H69" s="12"/>
      <c r="I69" s="12"/>
      <c r="J69" s="10"/>
      <c r="K69" s="12"/>
      <c r="L69" s="10"/>
      <c r="M69" s="13"/>
      <c r="N69" s="10"/>
      <c r="O69" s="13"/>
      <c r="P69" s="13"/>
      <c r="Q69" s="13"/>
      <c r="R69" s="13"/>
      <c r="S69" s="14"/>
      <c r="T69" s="14"/>
      <c r="U69" s="14"/>
      <c r="V69" s="14"/>
      <c r="W69" s="14"/>
      <c r="X69" s="14"/>
      <c r="Y69" s="14"/>
      <c r="Z69" s="14"/>
      <c r="AA69" s="124"/>
    </row>
    <row r="70" spans="1:28">
      <c r="A70" s="14"/>
      <c r="B70" s="14"/>
      <c r="C70" s="14"/>
      <c r="D70" s="14"/>
      <c r="E70" s="14"/>
      <c r="F70" s="24"/>
      <c r="G70" s="24"/>
      <c r="H70" s="24"/>
      <c r="I70" s="10"/>
      <c r="J70" s="10"/>
      <c r="K70" s="12"/>
      <c r="L70" s="10"/>
      <c r="M70" s="13"/>
      <c r="N70" s="10"/>
      <c r="O70" s="13"/>
      <c r="P70" s="13"/>
      <c r="Q70" s="13"/>
      <c r="R70" s="13"/>
      <c r="S70" s="14"/>
      <c r="T70" s="14"/>
      <c r="U70" s="14"/>
      <c r="V70" s="14"/>
      <c r="W70" s="14"/>
      <c r="X70" s="14"/>
      <c r="Y70" s="14"/>
      <c r="Z70" s="14"/>
      <c r="AA70" s="124"/>
    </row>
    <row r="71" spans="1:28">
      <c r="A71" s="14"/>
      <c r="B71" s="14"/>
      <c r="C71" s="14"/>
      <c r="D71" s="14"/>
      <c r="E71" s="14"/>
      <c r="F71" s="24"/>
      <c r="G71" s="24"/>
      <c r="H71" s="24"/>
      <c r="I71" s="10"/>
      <c r="J71" s="10"/>
      <c r="K71" s="12"/>
      <c r="L71" s="10"/>
      <c r="M71" s="13"/>
      <c r="N71" s="10"/>
      <c r="O71" s="13"/>
      <c r="P71" s="13"/>
      <c r="Q71" s="13"/>
      <c r="R71" s="13"/>
      <c r="S71" s="14"/>
      <c r="T71" s="14"/>
      <c r="U71" s="14"/>
      <c r="V71" s="14"/>
      <c r="W71" s="14"/>
      <c r="X71" s="14"/>
      <c r="Y71" s="14"/>
      <c r="Z71" s="14"/>
      <c r="AA71" s="124"/>
    </row>
    <row r="72" spans="1:28">
      <c r="A72" s="14"/>
      <c r="B72" s="14"/>
      <c r="C72" s="14"/>
      <c r="D72" s="14"/>
      <c r="E72" s="14"/>
      <c r="F72" s="24"/>
      <c r="G72" s="24"/>
      <c r="H72" s="24"/>
      <c r="I72" s="10"/>
      <c r="J72" s="10"/>
      <c r="K72" s="12"/>
      <c r="L72" s="10"/>
      <c r="M72" s="13"/>
      <c r="N72" s="10"/>
      <c r="O72" s="13"/>
      <c r="P72" s="13"/>
      <c r="Q72" s="13"/>
      <c r="R72" s="13"/>
      <c r="S72" s="14"/>
      <c r="T72" s="14"/>
      <c r="U72" s="14"/>
      <c r="V72" s="14"/>
      <c r="W72" s="14"/>
      <c r="X72" s="14"/>
      <c r="Y72" s="14"/>
      <c r="Z72" s="14"/>
      <c r="AA72" s="124"/>
    </row>
    <row r="73" spans="1:28">
      <c r="A73" s="14"/>
      <c r="B73" s="14"/>
      <c r="C73" s="14" t="s">
        <v>65</v>
      </c>
      <c r="D73" s="14"/>
      <c r="E73" s="14"/>
      <c r="F73" s="24"/>
      <c r="G73" s="24"/>
      <c r="H73" s="24"/>
      <c r="I73" s="10"/>
      <c r="J73" s="10"/>
      <c r="K73" s="12"/>
      <c r="L73" s="10"/>
      <c r="M73" s="13"/>
      <c r="N73" s="10"/>
      <c r="O73" s="13"/>
      <c r="P73" s="13"/>
      <c r="Q73" s="13"/>
      <c r="R73" s="13"/>
      <c r="S73" s="14"/>
      <c r="T73" s="14"/>
      <c r="U73" s="14"/>
      <c r="V73" s="14"/>
      <c r="W73" s="14"/>
      <c r="X73" s="14"/>
      <c r="Y73" s="14"/>
      <c r="Z73" s="14"/>
      <c r="AA73" s="124"/>
    </row>
    <row r="74" spans="1:28">
      <c r="A74" s="14"/>
      <c r="B74" s="14"/>
      <c r="C74" s="14" t="s">
        <v>66</v>
      </c>
      <c r="D74" s="14"/>
      <c r="E74" s="14"/>
      <c r="F74" s="24"/>
      <c r="G74" s="24"/>
      <c r="H74" s="24"/>
      <c r="I74" s="10"/>
      <c r="J74" s="10"/>
      <c r="K74" s="12"/>
      <c r="L74" s="10"/>
      <c r="M74" s="13"/>
      <c r="N74" s="10"/>
      <c r="O74" s="13"/>
      <c r="P74" s="13"/>
      <c r="Q74" s="13"/>
      <c r="R74" s="13"/>
      <c r="S74" s="14"/>
      <c r="T74" s="14"/>
      <c r="U74" s="14"/>
      <c r="V74" s="14"/>
      <c r="W74" s="14"/>
      <c r="X74" s="14"/>
      <c r="Y74" s="14"/>
      <c r="Z74" s="14"/>
      <c r="AA74" s="124"/>
    </row>
    <row r="75" spans="1:28">
      <c r="A75" s="14"/>
      <c r="B75" s="14"/>
      <c r="C75" s="14" t="s">
        <v>67</v>
      </c>
      <c r="D75" s="14"/>
      <c r="E75" s="14"/>
      <c r="F75" s="24"/>
      <c r="G75" s="24"/>
      <c r="H75" s="24"/>
      <c r="I75" s="10"/>
      <c r="J75" s="10"/>
      <c r="K75" s="12"/>
      <c r="L75" s="10" t="s">
        <v>63</v>
      </c>
      <c r="M75" s="13"/>
      <c r="N75" s="10"/>
      <c r="O75" s="13"/>
      <c r="P75" s="13"/>
      <c r="Q75" s="13"/>
      <c r="R75" s="13"/>
      <c r="S75" s="13"/>
      <c r="T75" s="13"/>
      <c r="U75" s="13"/>
      <c r="V75" s="13"/>
      <c r="W75" s="15"/>
      <c r="X75" s="16"/>
      <c r="Y75" s="15"/>
      <c r="Z75" s="14"/>
      <c r="AA75" s="124"/>
    </row>
    <row r="76" spans="1:28">
      <c r="A76" s="14"/>
      <c r="B76" s="14"/>
      <c r="C76" s="14" t="s">
        <v>68</v>
      </c>
      <c r="D76" s="14"/>
      <c r="E76" s="14"/>
      <c r="F76" s="24"/>
      <c r="G76" s="24"/>
      <c r="H76" s="24"/>
      <c r="I76" s="10"/>
      <c r="J76" s="10"/>
      <c r="K76" s="12"/>
      <c r="L76" s="10"/>
      <c r="M76" s="13"/>
      <c r="N76" s="10"/>
      <c r="O76" s="13"/>
      <c r="P76" s="13"/>
      <c r="Q76" s="13"/>
      <c r="R76" s="13"/>
      <c r="S76" s="13"/>
      <c r="T76" s="13"/>
      <c r="U76" s="13"/>
      <c r="V76" s="13"/>
      <c r="W76" s="15"/>
      <c r="X76" s="16"/>
      <c r="Y76" s="15"/>
      <c r="Z76" s="16"/>
      <c r="AA76" s="124"/>
    </row>
    <row r="77" spans="1:28">
      <c r="A77" s="14"/>
      <c r="B77" s="14"/>
      <c r="C77" s="14" t="s">
        <v>69</v>
      </c>
      <c r="D77" s="14"/>
      <c r="E77" s="14"/>
      <c r="F77" s="24"/>
      <c r="G77" s="24"/>
      <c r="H77" s="24"/>
      <c r="I77" s="10"/>
      <c r="J77" s="10"/>
      <c r="K77" s="12"/>
      <c r="L77" s="10"/>
      <c r="M77" s="13"/>
      <c r="N77" s="10"/>
      <c r="O77" s="13"/>
      <c r="P77" s="13"/>
      <c r="Q77" s="13"/>
      <c r="R77" s="13"/>
      <c r="S77" s="13"/>
      <c r="T77" s="13"/>
      <c r="U77" s="13"/>
      <c r="V77" s="13"/>
      <c r="W77" s="15"/>
      <c r="X77" s="16"/>
      <c r="Y77" s="15"/>
      <c r="Z77" s="16"/>
      <c r="AA77" s="124"/>
    </row>
    <row r="78" spans="1:28">
      <c r="A78" s="14"/>
      <c r="B78" s="14"/>
      <c r="C78" s="14" t="s">
        <v>70</v>
      </c>
      <c r="D78" s="14"/>
      <c r="E78" s="14"/>
      <c r="F78" s="24"/>
      <c r="G78" s="24"/>
      <c r="H78" s="24"/>
      <c r="I78" s="10"/>
      <c r="J78" s="10"/>
      <c r="K78" s="12"/>
      <c r="L78" s="10"/>
      <c r="M78" s="13"/>
      <c r="N78" s="10"/>
      <c r="O78" s="13"/>
      <c r="P78" s="13"/>
      <c r="Q78" s="13"/>
      <c r="R78" s="13"/>
      <c r="S78" s="13"/>
      <c r="T78" s="13"/>
      <c r="U78" s="13"/>
      <c r="V78" s="13"/>
      <c r="W78" s="15"/>
      <c r="X78" s="16"/>
      <c r="Y78" s="15"/>
      <c r="Z78" s="16"/>
      <c r="AA78" s="124"/>
    </row>
    <row r="79" spans="1:28">
      <c r="A79" s="14"/>
      <c r="B79" s="14"/>
      <c r="C79" s="14" t="s">
        <v>71</v>
      </c>
      <c r="D79" s="14"/>
      <c r="E79" s="14"/>
      <c r="F79" s="24"/>
      <c r="G79" s="24"/>
      <c r="H79" s="24"/>
      <c r="I79" s="10"/>
      <c r="J79" s="10"/>
      <c r="K79" s="12"/>
      <c r="L79" s="10"/>
      <c r="M79" s="13"/>
      <c r="N79" s="10"/>
      <c r="O79" s="13"/>
      <c r="P79" s="13"/>
      <c r="Q79" s="13"/>
      <c r="R79" s="13"/>
      <c r="S79" s="13"/>
      <c r="T79" s="13"/>
      <c r="U79" s="13"/>
      <c r="V79" s="13"/>
      <c r="W79" s="15"/>
      <c r="X79" s="16"/>
      <c r="Y79" s="15"/>
      <c r="Z79" s="16"/>
      <c r="AA79" s="124"/>
    </row>
    <row r="80" spans="1:28">
      <c r="A80" s="14"/>
      <c r="B80" s="14"/>
      <c r="C80" s="14" t="s">
        <v>72</v>
      </c>
      <c r="D80" s="14"/>
      <c r="E80" s="14"/>
      <c r="F80" s="24"/>
      <c r="G80" s="24"/>
      <c r="H80" s="24"/>
      <c r="I80" s="10"/>
      <c r="J80" s="10"/>
      <c r="K80" s="12"/>
      <c r="L80" s="10"/>
      <c r="M80" s="13"/>
      <c r="N80" s="10"/>
      <c r="O80" s="13"/>
      <c r="P80" s="13"/>
      <c r="Q80" s="13"/>
      <c r="R80" s="13"/>
      <c r="S80" s="13"/>
      <c r="T80" s="13"/>
      <c r="U80" s="13"/>
      <c r="V80" s="13"/>
      <c r="W80" s="15"/>
      <c r="X80" s="16"/>
      <c r="Y80" s="15"/>
      <c r="Z80" s="16"/>
      <c r="AA80" s="124"/>
    </row>
    <row r="81" spans="1:27">
      <c r="A81" s="14"/>
      <c r="B81" s="14"/>
      <c r="C81" s="14" t="s">
        <v>73</v>
      </c>
      <c r="D81" s="14"/>
      <c r="E81" s="14"/>
      <c r="F81" s="24"/>
      <c r="G81" s="24"/>
      <c r="H81" s="24"/>
      <c r="I81" s="10"/>
      <c r="J81" s="10"/>
      <c r="K81" s="12"/>
      <c r="L81" s="10"/>
      <c r="M81" s="13"/>
      <c r="N81" s="10"/>
      <c r="O81" s="13"/>
      <c r="P81" s="13"/>
      <c r="Q81" s="13"/>
      <c r="R81" s="13"/>
      <c r="S81" s="13"/>
      <c r="T81" s="13"/>
      <c r="U81" s="13"/>
      <c r="V81" s="13"/>
      <c r="W81" s="15"/>
      <c r="X81" s="16"/>
      <c r="Y81" s="15"/>
      <c r="Z81" s="16"/>
      <c r="AA81" s="124"/>
    </row>
    <row r="82" spans="1:27">
      <c r="A82" s="14"/>
      <c r="B82" s="14"/>
      <c r="C82" s="14" t="s">
        <v>74</v>
      </c>
      <c r="D82" s="14"/>
      <c r="E82" s="14"/>
      <c r="F82" s="24"/>
      <c r="G82" s="24"/>
      <c r="H82" s="24"/>
      <c r="I82" s="10"/>
      <c r="J82" s="10"/>
      <c r="K82" s="12"/>
      <c r="L82" s="10"/>
      <c r="M82" s="13"/>
      <c r="N82" s="10"/>
      <c r="O82" s="13"/>
      <c r="P82" s="13"/>
      <c r="Q82" s="13"/>
      <c r="R82" s="13"/>
      <c r="S82" s="13"/>
      <c r="T82" s="13"/>
      <c r="U82" s="13"/>
      <c r="V82" s="13"/>
      <c r="W82" s="15"/>
      <c r="X82" s="16"/>
      <c r="Y82" s="15"/>
      <c r="Z82" s="16"/>
      <c r="AA82" s="124"/>
    </row>
    <row r="83" spans="1:27">
      <c r="A83" s="14"/>
      <c r="B83" s="14"/>
      <c r="C83" s="14" t="s">
        <v>75</v>
      </c>
      <c r="D83" s="14"/>
      <c r="E83" s="14"/>
      <c r="F83" s="24"/>
      <c r="G83" s="24"/>
      <c r="H83" s="24"/>
      <c r="I83" s="10"/>
      <c r="J83" s="10"/>
      <c r="K83" s="12"/>
      <c r="L83" s="10"/>
      <c r="M83" s="13"/>
      <c r="N83" s="10"/>
      <c r="O83" s="13"/>
      <c r="P83" s="13"/>
      <c r="Q83" s="13"/>
      <c r="R83" s="13"/>
      <c r="S83" s="13"/>
      <c r="T83" s="13"/>
      <c r="U83" s="13"/>
      <c r="V83" s="13"/>
      <c r="W83" s="15"/>
      <c r="X83" s="16"/>
      <c r="Y83" s="15"/>
      <c r="Z83" s="16"/>
      <c r="AA83" s="124"/>
    </row>
    <row r="84" spans="1:27">
      <c r="A84" s="14"/>
      <c r="B84" s="14"/>
      <c r="C84" s="14" t="s">
        <v>76</v>
      </c>
      <c r="D84" s="14"/>
      <c r="E84" s="14"/>
      <c r="F84" s="24"/>
      <c r="G84" s="24"/>
      <c r="H84" s="24"/>
      <c r="I84" s="10"/>
      <c r="J84" s="10"/>
      <c r="K84" s="12"/>
      <c r="L84" s="10"/>
      <c r="M84" s="13"/>
      <c r="N84" s="10"/>
      <c r="O84" s="13"/>
      <c r="P84" s="13"/>
      <c r="Q84" s="13"/>
      <c r="R84" s="13"/>
      <c r="S84" s="13"/>
      <c r="T84" s="13"/>
      <c r="U84" s="13"/>
      <c r="V84" s="13"/>
      <c r="W84" s="15"/>
      <c r="X84" s="16"/>
      <c r="Y84" s="15"/>
      <c r="Z84" s="16"/>
      <c r="AA84" s="124"/>
    </row>
    <row r="85" spans="1:27">
      <c r="A85" s="14"/>
      <c r="B85" s="14"/>
      <c r="C85" s="14" t="s">
        <v>77</v>
      </c>
      <c r="D85" s="14"/>
      <c r="E85" s="14"/>
      <c r="F85" s="24"/>
      <c r="G85" s="24"/>
      <c r="H85" s="24"/>
      <c r="I85" s="10"/>
      <c r="J85" s="10"/>
      <c r="K85" s="12"/>
      <c r="L85" s="10"/>
      <c r="M85" s="13"/>
      <c r="N85" s="10"/>
      <c r="O85" s="13"/>
      <c r="P85" s="13"/>
      <c r="Q85" s="13"/>
      <c r="R85" s="13"/>
      <c r="S85" s="13"/>
      <c r="T85" s="13"/>
      <c r="U85" s="13"/>
      <c r="V85" s="13"/>
      <c r="W85" s="15"/>
      <c r="X85" s="16"/>
      <c r="Y85" s="15"/>
      <c r="Z85" s="16"/>
      <c r="AA85" s="124"/>
    </row>
    <row r="86" spans="1:27">
      <c r="A86" s="14"/>
      <c r="B86" s="14"/>
      <c r="C86" s="14" t="s">
        <v>78</v>
      </c>
      <c r="D86" s="14"/>
      <c r="E86" s="14"/>
      <c r="F86" s="24"/>
      <c r="G86" s="24"/>
      <c r="H86" s="24"/>
      <c r="I86" s="10"/>
      <c r="J86" s="10"/>
      <c r="K86" s="12"/>
      <c r="L86" s="10"/>
      <c r="M86" s="13"/>
      <c r="N86" s="10"/>
      <c r="O86" s="13"/>
      <c r="P86" s="13"/>
      <c r="Q86" s="13"/>
      <c r="R86" s="13"/>
      <c r="S86" s="13"/>
      <c r="T86" s="13"/>
      <c r="U86" s="13"/>
      <c r="V86" s="13"/>
      <c r="W86" s="15"/>
      <c r="X86" s="16"/>
      <c r="Y86" s="15"/>
      <c r="Z86" s="16"/>
      <c r="AA86" s="124"/>
    </row>
    <row r="87" spans="1:27">
      <c r="A87" s="14"/>
      <c r="B87" s="14"/>
      <c r="C87" s="14" t="s">
        <v>79</v>
      </c>
      <c r="D87" s="14"/>
      <c r="E87" s="14"/>
      <c r="F87" s="24"/>
      <c r="G87" s="24"/>
      <c r="H87" s="24"/>
      <c r="I87" s="10"/>
      <c r="J87" s="10"/>
      <c r="K87" s="12"/>
      <c r="L87" s="10"/>
      <c r="M87" s="13"/>
      <c r="N87" s="10"/>
      <c r="O87" s="13"/>
      <c r="P87" s="13"/>
      <c r="Q87" s="13"/>
      <c r="R87" s="13"/>
      <c r="S87" s="13"/>
      <c r="T87" s="13"/>
      <c r="U87" s="13"/>
      <c r="V87" s="13"/>
      <c r="W87" s="15"/>
      <c r="X87" s="16"/>
      <c r="Y87" s="15"/>
      <c r="Z87" s="16"/>
      <c r="AA87" s="124"/>
    </row>
    <row r="88" spans="1:27">
      <c r="A88" s="14"/>
      <c r="B88" s="14"/>
      <c r="C88" s="14" t="s">
        <v>80</v>
      </c>
      <c r="D88" s="14"/>
      <c r="E88" s="14"/>
      <c r="F88" s="24"/>
      <c r="G88" s="24"/>
      <c r="H88" s="24"/>
      <c r="I88" s="10"/>
      <c r="J88" s="10"/>
      <c r="K88" s="12"/>
      <c r="L88" s="10"/>
      <c r="M88" s="13"/>
      <c r="N88" s="10"/>
      <c r="O88" s="13"/>
      <c r="P88" s="13"/>
      <c r="Q88" s="13"/>
      <c r="R88" s="13"/>
      <c r="S88" s="13"/>
      <c r="T88" s="13"/>
      <c r="U88" s="13"/>
      <c r="V88" s="13"/>
      <c r="W88" s="15"/>
      <c r="X88" s="16"/>
      <c r="Y88" s="15"/>
      <c r="Z88" s="16"/>
      <c r="AA88" s="124"/>
    </row>
    <row r="89" spans="1:27">
      <c r="A89" s="14"/>
      <c r="B89" s="14"/>
      <c r="C89" s="14" t="s">
        <v>81</v>
      </c>
      <c r="D89" s="14"/>
      <c r="E89" s="14"/>
      <c r="F89" s="24"/>
      <c r="G89" s="24"/>
      <c r="H89" s="24"/>
      <c r="I89" s="10"/>
      <c r="J89" s="10"/>
      <c r="K89" s="12"/>
      <c r="L89" s="10"/>
      <c r="M89" s="13"/>
      <c r="N89" s="10"/>
      <c r="O89" s="13"/>
      <c r="P89" s="13"/>
      <c r="Q89" s="13"/>
      <c r="R89" s="13"/>
      <c r="S89" s="13"/>
      <c r="T89" s="13"/>
      <c r="U89" s="13"/>
      <c r="V89" s="13"/>
      <c r="W89" s="15"/>
      <c r="X89" s="16"/>
      <c r="Y89" s="15"/>
      <c r="Z89" s="16"/>
      <c r="AA89" s="124"/>
    </row>
    <row r="90" spans="1:27">
      <c r="A90" s="14"/>
      <c r="B90" s="14"/>
      <c r="C90" s="14" t="s">
        <v>82</v>
      </c>
      <c r="D90" s="14"/>
      <c r="E90" s="14"/>
      <c r="F90" s="24"/>
      <c r="G90" s="24"/>
      <c r="H90" s="24"/>
      <c r="I90" s="10"/>
      <c r="J90" s="10"/>
      <c r="K90" s="12"/>
      <c r="L90" s="10"/>
      <c r="M90" s="13"/>
      <c r="N90" s="10"/>
      <c r="O90" s="13"/>
      <c r="P90" s="13"/>
      <c r="Q90" s="13"/>
      <c r="R90" s="13"/>
      <c r="S90" s="13"/>
      <c r="T90" s="13"/>
      <c r="U90" s="13"/>
      <c r="V90" s="13"/>
      <c r="W90" s="15"/>
      <c r="X90" s="16"/>
      <c r="Y90" s="15"/>
      <c r="Z90" s="16"/>
      <c r="AA90" s="124"/>
    </row>
    <row r="91" spans="1:27">
      <c r="A91" s="14"/>
      <c r="B91" s="14"/>
      <c r="C91" s="14" t="s">
        <v>83</v>
      </c>
      <c r="D91" s="14"/>
      <c r="E91" s="14"/>
      <c r="F91" s="24"/>
      <c r="G91" s="24"/>
      <c r="H91" s="24"/>
      <c r="I91" s="10"/>
      <c r="J91" s="10"/>
      <c r="K91" s="12"/>
      <c r="L91" s="10"/>
      <c r="M91" s="13"/>
      <c r="N91" s="10"/>
      <c r="O91" s="13"/>
      <c r="P91" s="13"/>
      <c r="Q91" s="13"/>
      <c r="R91" s="13"/>
      <c r="S91" s="13"/>
      <c r="T91" s="13"/>
      <c r="U91" s="13"/>
      <c r="V91" s="13"/>
      <c r="W91" s="15"/>
      <c r="X91" s="16"/>
      <c r="Y91" s="15"/>
      <c r="Z91" s="16"/>
      <c r="AA91" s="124"/>
    </row>
    <row r="92" spans="1:27">
      <c r="A92" s="14"/>
      <c r="B92" s="14"/>
      <c r="C92" s="14" t="s">
        <v>84</v>
      </c>
      <c r="D92" s="14"/>
      <c r="E92" s="14"/>
      <c r="F92" s="24"/>
      <c r="G92" s="24"/>
      <c r="H92" s="24"/>
      <c r="I92" s="10"/>
      <c r="J92" s="10"/>
      <c r="K92" s="12"/>
      <c r="L92" s="10"/>
      <c r="M92" s="13"/>
      <c r="N92" s="10"/>
      <c r="O92" s="13"/>
      <c r="P92" s="13"/>
      <c r="Q92" s="13"/>
      <c r="R92" s="13"/>
      <c r="S92" s="13"/>
      <c r="T92" s="13"/>
      <c r="U92" s="13"/>
      <c r="V92" s="13"/>
      <c r="W92" s="15"/>
      <c r="X92" s="16"/>
      <c r="Y92" s="15"/>
      <c r="Z92" s="16"/>
      <c r="AA92" s="124"/>
    </row>
    <row r="93" spans="1:27">
      <c r="A93" s="14"/>
      <c r="B93" s="14"/>
      <c r="C93" s="14" t="s">
        <v>85</v>
      </c>
      <c r="D93" s="14"/>
      <c r="E93" s="14"/>
      <c r="F93" s="24"/>
      <c r="G93" s="24"/>
      <c r="H93" s="24"/>
      <c r="I93" s="10"/>
      <c r="J93" s="10"/>
      <c r="K93" s="12"/>
      <c r="L93" s="10"/>
      <c r="M93" s="13"/>
      <c r="N93" s="10"/>
      <c r="O93" s="13"/>
      <c r="P93" s="13"/>
      <c r="Q93" s="13"/>
      <c r="R93" s="13"/>
      <c r="S93" s="13"/>
      <c r="T93" s="13"/>
      <c r="U93" s="13"/>
      <c r="V93" s="13"/>
      <c r="W93" s="15"/>
      <c r="X93" s="16"/>
      <c r="Y93" s="15"/>
      <c r="Z93" s="16"/>
      <c r="AA93" s="124"/>
    </row>
    <row r="94" spans="1:27">
      <c r="A94" s="14"/>
      <c r="B94" s="14"/>
      <c r="C94" s="14" t="s">
        <v>86</v>
      </c>
      <c r="D94" s="14"/>
      <c r="E94" s="14"/>
      <c r="F94" s="24"/>
      <c r="G94" s="24"/>
      <c r="H94" s="24"/>
      <c r="I94" s="10"/>
      <c r="J94" s="10"/>
      <c r="K94" s="12"/>
      <c r="L94" s="10"/>
      <c r="M94" s="13"/>
      <c r="N94" s="10"/>
      <c r="O94" s="13"/>
      <c r="P94" s="13"/>
      <c r="Q94" s="13"/>
      <c r="R94" s="13"/>
      <c r="S94" s="13"/>
      <c r="T94" s="13"/>
      <c r="U94" s="13"/>
      <c r="V94" s="13"/>
      <c r="W94" s="15"/>
      <c r="X94" s="16"/>
      <c r="Y94" s="15"/>
      <c r="Z94" s="16"/>
      <c r="AA94" s="124"/>
    </row>
    <row r="95" spans="1:27">
      <c r="A95" s="14"/>
      <c r="B95" s="14"/>
      <c r="C95" s="14" t="s">
        <v>87</v>
      </c>
      <c r="D95" s="14"/>
      <c r="E95" s="14"/>
      <c r="F95" s="24"/>
      <c r="G95" s="24"/>
      <c r="H95" s="24"/>
      <c r="I95" s="10"/>
      <c r="J95" s="10"/>
      <c r="K95" s="12"/>
      <c r="L95" s="10"/>
      <c r="M95" s="13"/>
      <c r="N95" s="10"/>
      <c r="O95" s="13"/>
      <c r="P95" s="13"/>
      <c r="Q95" s="13"/>
      <c r="R95" s="13"/>
      <c r="S95" s="13"/>
      <c r="T95" s="13"/>
      <c r="U95" s="13"/>
      <c r="V95" s="13"/>
      <c r="W95" s="15"/>
      <c r="X95" s="16"/>
      <c r="Y95" s="15"/>
      <c r="Z95" s="16"/>
      <c r="AA95" s="124"/>
    </row>
    <row r="96" spans="1:27">
      <c r="A96" s="14"/>
      <c r="B96" s="14"/>
      <c r="C96" s="14" t="s">
        <v>88</v>
      </c>
      <c r="D96" s="14"/>
      <c r="E96" s="14"/>
      <c r="F96" s="24"/>
      <c r="G96" s="24"/>
      <c r="H96" s="24"/>
      <c r="I96" s="10"/>
      <c r="J96" s="10"/>
      <c r="K96" s="12"/>
      <c r="L96" s="10"/>
      <c r="M96" s="13"/>
      <c r="N96" s="10"/>
      <c r="O96" s="13"/>
      <c r="P96" s="13"/>
      <c r="Q96" s="13"/>
      <c r="R96" s="13"/>
      <c r="S96" s="13"/>
      <c r="T96" s="13"/>
      <c r="U96" s="13"/>
      <c r="V96" s="13"/>
      <c r="W96" s="15"/>
      <c r="X96" s="16"/>
      <c r="Y96" s="15"/>
      <c r="Z96" s="16"/>
      <c r="AA96" s="124"/>
    </row>
    <row r="97" spans="1:27">
      <c r="A97" s="14"/>
      <c r="B97" s="14"/>
      <c r="C97" s="14" t="s">
        <v>89</v>
      </c>
      <c r="D97" s="14"/>
      <c r="E97" s="14"/>
      <c r="F97" s="24"/>
      <c r="G97" s="24"/>
      <c r="H97" s="24"/>
      <c r="I97" s="10"/>
      <c r="J97" s="10"/>
      <c r="K97" s="12"/>
      <c r="L97" s="10"/>
      <c r="M97" s="13"/>
      <c r="N97" s="10"/>
      <c r="O97" s="13"/>
      <c r="P97" s="13"/>
      <c r="Q97" s="13"/>
      <c r="R97" s="13"/>
      <c r="S97" s="13"/>
      <c r="T97" s="13"/>
      <c r="U97" s="13"/>
      <c r="V97" s="13"/>
      <c r="W97" s="15"/>
      <c r="X97" s="16"/>
      <c r="Y97" s="15"/>
      <c r="Z97" s="16"/>
      <c r="AA97" s="124"/>
    </row>
    <row r="98" spans="1:27">
      <c r="A98" s="14"/>
      <c r="B98" s="14"/>
      <c r="C98" s="14" t="s">
        <v>90</v>
      </c>
      <c r="D98" s="14"/>
      <c r="E98" s="14"/>
      <c r="F98" s="24"/>
      <c r="G98" s="24"/>
      <c r="H98" s="24"/>
      <c r="I98" s="10"/>
      <c r="J98" s="10"/>
      <c r="K98" s="12"/>
      <c r="L98" s="10"/>
      <c r="M98" s="13"/>
      <c r="N98" s="10"/>
      <c r="O98" s="13"/>
      <c r="P98" s="13"/>
      <c r="Q98" s="13"/>
      <c r="R98" s="13"/>
      <c r="S98" s="13"/>
      <c r="T98" s="13"/>
      <c r="U98" s="13"/>
      <c r="V98" s="13"/>
      <c r="W98" s="15"/>
      <c r="X98" s="16"/>
      <c r="Y98" s="15"/>
      <c r="Z98" s="16"/>
      <c r="AA98" s="124"/>
    </row>
    <row r="99" spans="1:27">
      <c r="A99" s="14"/>
      <c r="B99" s="14"/>
      <c r="C99" s="14" t="s">
        <v>91</v>
      </c>
      <c r="D99" s="14"/>
      <c r="E99" s="14"/>
      <c r="F99" s="24"/>
      <c r="G99" s="24"/>
      <c r="H99" s="24"/>
      <c r="I99" s="10"/>
      <c r="J99" s="10"/>
      <c r="K99" s="12"/>
      <c r="L99" s="10"/>
      <c r="M99" s="13"/>
      <c r="N99" s="10"/>
      <c r="O99" s="13"/>
      <c r="P99" s="13"/>
      <c r="Q99" s="13"/>
      <c r="R99" s="13"/>
      <c r="S99" s="13"/>
      <c r="T99" s="13"/>
      <c r="U99" s="13"/>
      <c r="V99" s="13"/>
      <c r="W99" s="15"/>
      <c r="X99" s="16"/>
      <c r="Y99" s="15"/>
      <c r="Z99" s="16"/>
      <c r="AA99" s="124"/>
    </row>
    <row r="100" spans="1:27">
      <c r="A100" s="14"/>
      <c r="B100" s="14"/>
      <c r="C100" s="14" t="s">
        <v>92</v>
      </c>
      <c r="D100" s="14"/>
      <c r="E100" s="14"/>
      <c r="F100" s="24"/>
      <c r="G100" s="24"/>
      <c r="H100" s="24"/>
      <c r="I100" s="10"/>
      <c r="J100" s="10"/>
      <c r="K100" s="12"/>
      <c r="L100" s="10"/>
      <c r="M100" s="13"/>
      <c r="N100" s="10"/>
      <c r="O100" s="13"/>
      <c r="P100" s="13"/>
      <c r="Q100" s="13"/>
      <c r="R100" s="13"/>
      <c r="S100" s="13"/>
      <c r="T100" s="13"/>
      <c r="U100" s="13"/>
      <c r="V100" s="13"/>
      <c r="W100" s="15"/>
      <c r="X100" s="16"/>
      <c r="Y100" s="15"/>
      <c r="Z100" s="16"/>
      <c r="AA100" s="124"/>
    </row>
    <row r="101" spans="1:27">
      <c r="A101" s="14"/>
      <c r="B101" s="14"/>
      <c r="C101" s="14"/>
      <c r="D101" s="14"/>
      <c r="E101" s="14"/>
      <c r="F101" s="24"/>
      <c r="G101" s="24"/>
      <c r="H101" s="24"/>
      <c r="I101" s="10"/>
      <c r="J101" s="10"/>
      <c r="K101" s="12"/>
      <c r="L101" s="10"/>
      <c r="M101" s="13"/>
      <c r="N101" s="10"/>
      <c r="O101" s="13"/>
      <c r="P101" s="13"/>
      <c r="Q101" s="13"/>
      <c r="R101" s="13"/>
      <c r="S101" s="13"/>
      <c r="T101" s="13"/>
      <c r="U101" s="13"/>
      <c r="V101" s="13"/>
      <c r="W101" s="15"/>
      <c r="X101" s="16"/>
      <c r="Y101" s="15"/>
      <c r="Z101" s="16"/>
      <c r="AA101" s="124"/>
    </row>
    <row r="102" spans="1:27">
      <c r="A102" s="14"/>
      <c r="B102" s="14"/>
      <c r="C102" s="14"/>
      <c r="D102" s="14"/>
      <c r="E102" s="14"/>
      <c r="F102" s="24"/>
      <c r="G102" s="24"/>
      <c r="H102" s="24"/>
      <c r="I102" s="10"/>
      <c r="J102" s="10"/>
      <c r="K102" s="12"/>
      <c r="L102" s="10"/>
      <c r="M102" s="13"/>
      <c r="N102" s="10"/>
      <c r="O102" s="13"/>
      <c r="P102" s="13"/>
      <c r="Q102" s="13"/>
      <c r="R102" s="13"/>
      <c r="S102" s="13"/>
      <c r="T102" s="13"/>
      <c r="U102" s="13"/>
      <c r="V102" s="13"/>
      <c r="W102" s="15"/>
      <c r="X102" s="16"/>
      <c r="Y102" s="15"/>
      <c r="Z102" s="16"/>
      <c r="AA102" s="124"/>
    </row>
    <row r="103" spans="1:27">
      <c r="A103" s="14"/>
      <c r="B103" s="14"/>
      <c r="C103" s="14"/>
      <c r="D103" s="14"/>
      <c r="E103" s="14"/>
      <c r="F103" s="24"/>
      <c r="G103" s="24"/>
      <c r="H103" s="24"/>
      <c r="I103" s="10"/>
      <c r="J103" s="10"/>
      <c r="K103" s="12"/>
      <c r="L103" s="10"/>
      <c r="M103" s="13"/>
      <c r="N103" s="10"/>
      <c r="O103" s="13"/>
      <c r="P103" s="13"/>
      <c r="Q103" s="13"/>
      <c r="R103" s="13"/>
      <c r="S103" s="13"/>
      <c r="T103" s="13"/>
      <c r="U103" s="13"/>
      <c r="V103" s="13"/>
      <c r="W103" s="15"/>
      <c r="X103" s="16"/>
      <c r="Y103" s="15"/>
      <c r="Z103" s="16"/>
      <c r="AA103" s="124"/>
    </row>
    <row r="104" spans="1:27">
      <c r="A104" s="14"/>
      <c r="B104" s="14"/>
      <c r="C104" s="14"/>
      <c r="D104" s="14"/>
      <c r="E104" s="14"/>
      <c r="F104" s="24"/>
      <c r="G104" s="24"/>
      <c r="H104" s="24"/>
      <c r="I104" s="10"/>
      <c r="J104" s="10"/>
      <c r="K104" s="12"/>
      <c r="L104" s="10"/>
      <c r="M104" s="13"/>
      <c r="N104" s="10"/>
      <c r="O104" s="13"/>
      <c r="P104" s="13"/>
      <c r="Q104" s="13"/>
      <c r="R104" s="13"/>
      <c r="S104" s="13"/>
      <c r="T104" s="13"/>
      <c r="U104" s="13"/>
      <c r="V104" s="13"/>
      <c r="W104" s="15"/>
      <c r="X104" s="16"/>
      <c r="Y104" s="15"/>
      <c r="Z104" s="16"/>
      <c r="AA104" s="124"/>
    </row>
    <row r="105" spans="1:27">
      <c r="A105" s="14"/>
      <c r="B105" s="14"/>
      <c r="C105" s="14"/>
      <c r="D105" s="14"/>
      <c r="E105" s="14"/>
      <c r="F105" s="24"/>
      <c r="G105" s="24"/>
      <c r="H105" s="24"/>
      <c r="I105" s="10"/>
      <c r="J105" s="10"/>
      <c r="K105" s="12"/>
      <c r="L105" s="10"/>
      <c r="M105" s="13"/>
      <c r="N105" s="10"/>
      <c r="O105" s="13"/>
      <c r="P105" s="13"/>
      <c r="Q105" s="13"/>
      <c r="R105" s="13"/>
      <c r="S105" s="13"/>
      <c r="T105" s="13"/>
      <c r="U105" s="13"/>
      <c r="V105" s="13"/>
      <c r="W105" s="15"/>
      <c r="X105" s="16"/>
      <c r="Y105" s="15"/>
      <c r="Z105" s="16"/>
      <c r="AA105" s="124"/>
    </row>
    <row r="106" spans="1:27">
      <c r="A106" s="14"/>
      <c r="B106" s="14"/>
      <c r="C106" s="14"/>
      <c r="D106" s="14"/>
      <c r="E106" s="14"/>
      <c r="F106" s="24"/>
      <c r="G106" s="24"/>
      <c r="H106" s="24"/>
      <c r="I106" s="10"/>
      <c r="J106" s="10"/>
      <c r="K106" s="12"/>
      <c r="L106" s="10"/>
      <c r="M106" s="13"/>
      <c r="N106" s="10"/>
      <c r="O106" s="13"/>
      <c r="P106" s="13"/>
      <c r="Q106" s="13"/>
      <c r="R106" s="13"/>
      <c r="S106" s="13"/>
      <c r="T106" s="13"/>
      <c r="U106" s="13"/>
      <c r="V106" s="13"/>
      <c r="W106" s="15"/>
      <c r="X106" s="16"/>
      <c r="Y106" s="15"/>
      <c r="Z106" s="16"/>
      <c r="AA106" s="124"/>
    </row>
    <row r="107" spans="1:27">
      <c r="A107" s="14"/>
      <c r="B107" s="14"/>
      <c r="C107" s="14"/>
      <c r="D107" s="14"/>
      <c r="E107" s="14"/>
      <c r="F107" s="24"/>
      <c r="G107" s="24"/>
      <c r="H107" s="24"/>
      <c r="I107" s="10"/>
      <c r="J107" s="10"/>
      <c r="K107" s="12"/>
      <c r="L107" s="10"/>
      <c r="M107" s="13"/>
      <c r="N107" s="10"/>
      <c r="O107" s="13"/>
      <c r="P107" s="13"/>
      <c r="Q107" s="13"/>
      <c r="R107" s="13"/>
      <c r="S107" s="13"/>
      <c r="T107" s="13"/>
      <c r="U107" s="13"/>
      <c r="V107" s="13"/>
      <c r="W107" s="15"/>
      <c r="X107" s="16"/>
      <c r="Y107" s="15"/>
      <c r="Z107" s="16"/>
      <c r="AA107" s="124"/>
    </row>
    <row r="108" spans="1:27">
      <c r="A108" s="14"/>
      <c r="B108" s="14"/>
      <c r="C108" s="14"/>
      <c r="D108" s="14"/>
      <c r="E108" s="14"/>
      <c r="F108" s="24"/>
      <c r="G108" s="24"/>
      <c r="H108" s="24"/>
      <c r="I108" s="10"/>
      <c r="J108" s="10"/>
      <c r="K108" s="12"/>
      <c r="L108" s="10"/>
      <c r="M108" s="13"/>
      <c r="N108" s="10"/>
      <c r="O108" s="13"/>
      <c r="P108" s="13"/>
      <c r="Q108" s="13"/>
      <c r="R108" s="13"/>
      <c r="S108" s="13"/>
      <c r="T108" s="13"/>
      <c r="U108" s="13"/>
      <c r="V108" s="13"/>
      <c r="W108" s="15"/>
      <c r="X108" s="16"/>
      <c r="Y108" s="15"/>
      <c r="Z108" s="16"/>
      <c r="AA108" s="124"/>
    </row>
    <row r="109" spans="1:27">
      <c r="A109" s="14"/>
      <c r="B109" s="14"/>
      <c r="C109" s="14"/>
      <c r="D109" s="14"/>
      <c r="E109" s="14"/>
      <c r="F109" s="24"/>
      <c r="G109" s="24"/>
      <c r="H109" s="24"/>
      <c r="I109" s="10"/>
      <c r="J109" s="10"/>
      <c r="K109" s="12"/>
      <c r="L109" s="10"/>
      <c r="M109" s="13"/>
      <c r="N109" s="10"/>
      <c r="O109" s="13"/>
      <c r="P109" s="13"/>
      <c r="Q109" s="13"/>
      <c r="R109" s="13"/>
      <c r="S109" s="13"/>
      <c r="T109" s="13"/>
      <c r="U109" s="13"/>
      <c r="V109" s="13"/>
      <c r="W109" s="15"/>
      <c r="X109" s="16"/>
      <c r="Y109" s="15"/>
      <c r="Z109" s="16"/>
      <c r="AA109" s="124"/>
    </row>
    <row r="110" spans="1:27">
      <c r="A110" s="14"/>
      <c r="B110" s="14"/>
      <c r="C110" s="14"/>
      <c r="D110" s="14"/>
      <c r="E110" s="14"/>
      <c r="F110" s="24"/>
      <c r="G110" s="24"/>
      <c r="H110" s="24"/>
      <c r="I110" s="10"/>
      <c r="J110" s="10"/>
      <c r="K110" s="12"/>
      <c r="L110" s="10"/>
      <c r="M110" s="13"/>
      <c r="N110" s="10"/>
      <c r="O110" s="13"/>
      <c r="P110" s="13"/>
      <c r="Q110" s="13"/>
      <c r="R110" s="13"/>
      <c r="S110" s="13"/>
      <c r="T110" s="13"/>
      <c r="U110" s="13"/>
      <c r="V110" s="13"/>
      <c r="W110" s="15"/>
      <c r="X110" s="16"/>
      <c r="Y110" s="15"/>
      <c r="Z110" s="16"/>
      <c r="AA110" s="124"/>
    </row>
    <row r="111" spans="1:27">
      <c r="A111" s="14"/>
      <c r="B111" s="14"/>
      <c r="C111" s="14"/>
      <c r="D111" s="14"/>
      <c r="E111" s="14"/>
      <c r="F111" s="24"/>
      <c r="G111" s="24"/>
      <c r="H111" s="24"/>
      <c r="I111" s="10"/>
      <c r="J111" s="10"/>
      <c r="K111" s="12"/>
      <c r="L111" s="10"/>
      <c r="M111" s="13"/>
      <c r="N111" s="10"/>
      <c r="O111" s="13"/>
      <c r="P111" s="13"/>
      <c r="Q111" s="13"/>
      <c r="R111" s="13"/>
      <c r="S111" s="13"/>
      <c r="T111" s="13"/>
      <c r="U111" s="13"/>
      <c r="V111" s="13"/>
      <c r="W111" s="15"/>
      <c r="X111" s="16"/>
      <c r="Y111" s="15"/>
      <c r="Z111" s="16"/>
      <c r="AA111" s="124"/>
    </row>
    <row r="112" spans="1:27">
      <c r="A112" s="14"/>
      <c r="B112" s="14"/>
      <c r="C112" s="14"/>
      <c r="D112" s="14"/>
      <c r="E112" s="14"/>
      <c r="F112" s="24"/>
      <c r="G112" s="24"/>
      <c r="H112" s="24"/>
      <c r="I112" s="10"/>
      <c r="J112" s="10"/>
      <c r="K112" s="12"/>
      <c r="L112" s="10"/>
      <c r="M112" s="13"/>
      <c r="N112" s="10"/>
      <c r="O112" s="13"/>
      <c r="P112" s="13"/>
      <c r="Q112" s="13"/>
      <c r="R112" s="13"/>
      <c r="S112" s="13"/>
      <c r="T112" s="13"/>
      <c r="U112" s="13"/>
      <c r="V112" s="13"/>
      <c r="W112" s="15"/>
      <c r="X112" s="16"/>
      <c r="Y112" s="15"/>
      <c r="Z112" s="16"/>
      <c r="AA112" s="124"/>
    </row>
    <row r="113" spans="1:27">
      <c r="A113" s="14"/>
      <c r="B113" s="14"/>
      <c r="C113" s="14"/>
      <c r="D113" s="14"/>
      <c r="E113" s="14"/>
      <c r="F113" s="24"/>
      <c r="G113" s="24"/>
      <c r="H113" s="24"/>
      <c r="I113" s="10"/>
      <c r="J113" s="10"/>
      <c r="K113" s="12"/>
      <c r="L113" s="10"/>
      <c r="M113" s="13"/>
      <c r="N113" s="10"/>
      <c r="O113" s="13"/>
      <c r="P113" s="13"/>
      <c r="Q113" s="13"/>
      <c r="R113" s="13"/>
      <c r="S113" s="13"/>
      <c r="T113" s="13"/>
      <c r="U113" s="13"/>
      <c r="V113" s="13"/>
      <c r="W113" s="15"/>
      <c r="X113" s="16"/>
      <c r="Y113" s="15"/>
      <c r="Z113" s="16"/>
      <c r="AA113" s="124"/>
    </row>
    <row r="114" spans="1:27">
      <c r="A114" s="14"/>
      <c r="B114" s="14"/>
      <c r="C114" s="14"/>
      <c r="D114" s="14"/>
      <c r="E114" s="14"/>
      <c r="F114" s="24"/>
      <c r="G114" s="24"/>
      <c r="H114" s="24"/>
      <c r="I114" s="10"/>
      <c r="J114" s="10"/>
      <c r="K114" s="12"/>
      <c r="L114" s="10"/>
      <c r="M114" s="13"/>
      <c r="N114" s="10"/>
      <c r="O114" s="13"/>
      <c r="P114" s="13"/>
      <c r="Q114" s="13"/>
      <c r="R114" s="13"/>
      <c r="S114" s="13"/>
      <c r="T114" s="13"/>
      <c r="U114" s="13"/>
      <c r="V114" s="13"/>
      <c r="W114" s="15"/>
      <c r="X114" s="16"/>
      <c r="Y114" s="15"/>
      <c r="Z114" s="16"/>
      <c r="AA114" s="124"/>
    </row>
    <row r="115" spans="1:27">
      <c r="A115" s="14"/>
      <c r="B115" s="14"/>
      <c r="C115" s="14"/>
      <c r="D115" s="14"/>
      <c r="E115" s="14"/>
      <c r="F115" s="24"/>
      <c r="G115" s="24"/>
      <c r="H115" s="24"/>
      <c r="I115" s="10"/>
      <c r="J115" s="10"/>
      <c r="K115" s="12"/>
      <c r="L115" s="10"/>
      <c r="M115" s="13"/>
      <c r="N115" s="10"/>
      <c r="O115" s="13"/>
      <c r="P115" s="13"/>
      <c r="Q115" s="13"/>
      <c r="R115" s="13"/>
      <c r="S115" s="13"/>
      <c r="T115" s="13"/>
      <c r="U115" s="13"/>
      <c r="V115" s="13"/>
      <c r="W115" s="15"/>
      <c r="X115" s="16"/>
      <c r="Y115" s="15"/>
      <c r="Z115" s="16"/>
      <c r="AA115" s="124"/>
    </row>
    <row r="116" spans="1:27">
      <c r="A116" s="14"/>
      <c r="B116" s="14"/>
      <c r="C116" s="14"/>
      <c r="D116" s="14"/>
      <c r="E116" s="14"/>
      <c r="F116" s="24"/>
      <c r="G116" s="24"/>
      <c r="H116" s="24"/>
      <c r="I116" s="10"/>
      <c r="J116" s="10"/>
      <c r="K116" s="12"/>
      <c r="L116" s="10"/>
      <c r="M116" s="13"/>
      <c r="N116" s="10"/>
      <c r="O116" s="13"/>
      <c r="P116" s="13"/>
      <c r="Q116" s="13"/>
      <c r="R116" s="13"/>
      <c r="S116" s="13"/>
      <c r="T116" s="13"/>
      <c r="U116" s="13"/>
      <c r="V116" s="13"/>
      <c r="W116" s="15"/>
      <c r="X116" s="16"/>
      <c r="Y116" s="15"/>
      <c r="Z116" s="16"/>
      <c r="AA116" s="124"/>
    </row>
    <row r="117" spans="1:27">
      <c r="A117" s="14"/>
      <c r="B117" s="14"/>
      <c r="C117" s="14"/>
      <c r="D117" s="14"/>
      <c r="E117" s="14"/>
      <c r="F117" s="24"/>
      <c r="G117" s="24"/>
      <c r="H117" s="24"/>
      <c r="I117" s="10"/>
      <c r="J117" s="10"/>
      <c r="K117" s="12"/>
      <c r="L117" s="10"/>
      <c r="M117" s="13"/>
      <c r="N117" s="10"/>
      <c r="O117" s="13"/>
      <c r="P117" s="13"/>
      <c r="Q117" s="13"/>
      <c r="R117" s="13"/>
      <c r="S117" s="13"/>
      <c r="T117" s="13"/>
      <c r="U117" s="13"/>
      <c r="V117" s="13"/>
      <c r="W117" s="15"/>
      <c r="X117" s="16"/>
      <c r="Y117" s="15"/>
      <c r="Z117" s="16"/>
      <c r="AA117" s="124"/>
    </row>
    <row r="118" spans="1:27">
      <c r="A118" s="14"/>
      <c r="B118" s="14"/>
      <c r="C118" s="14"/>
      <c r="D118" s="14"/>
      <c r="E118" s="14"/>
      <c r="F118" s="24"/>
      <c r="G118" s="24"/>
      <c r="H118" s="24"/>
      <c r="I118" s="10"/>
      <c r="J118" s="10"/>
      <c r="K118" s="12"/>
      <c r="L118" s="10"/>
      <c r="M118" s="13"/>
      <c r="N118" s="10"/>
      <c r="O118" s="13"/>
      <c r="P118" s="13"/>
      <c r="Q118" s="13"/>
      <c r="R118" s="13"/>
      <c r="S118" s="13"/>
      <c r="T118" s="13"/>
      <c r="U118" s="13"/>
      <c r="V118" s="13"/>
      <c r="W118" s="15"/>
      <c r="X118" s="16"/>
      <c r="Y118" s="15"/>
      <c r="Z118" s="16"/>
      <c r="AA118" s="124"/>
    </row>
    <row r="119" spans="1:27">
      <c r="A119" s="14"/>
      <c r="B119" s="14"/>
      <c r="C119" s="14"/>
      <c r="D119" s="14"/>
      <c r="E119" s="14"/>
      <c r="F119" s="24"/>
      <c r="G119" s="24"/>
      <c r="H119" s="24"/>
      <c r="I119" s="10"/>
      <c r="J119" s="10"/>
      <c r="K119" s="12"/>
      <c r="L119" s="10"/>
      <c r="M119" s="13"/>
      <c r="N119" s="10"/>
      <c r="O119" s="13"/>
      <c r="P119" s="13"/>
      <c r="Q119" s="13"/>
      <c r="R119" s="13"/>
      <c r="S119" s="13"/>
      <c r="T119" s="13"/>
      <c r="U119" s="13"/>
      <c r="V119" s="13"/>
      <c r="W119" s="15"/>
      <c r="X119" s="16"/>
      <c r="Y119" s="15"/>
      <c r="Z119" s="16"/>
      <c r="AA119" s="124"/>
    </row>
    <row r="120" spans="1:27">
      <c r="A120" s="14"/>
      <c r="B120" s="14"/>
      <c r="C120" s="14"/>
      <c r="D120" s="14"/>
      <c r="E120" s="14"/>
      <c r="F120" s="24"/>
      <c r="G120" s="24"/>
      <c r="H120" s="24"/>
      <c r="I120" s="10"/>
      <c r="J120" s="10"/>
      <c r="K120" s="12"/>
      <c r="L120" s="10"/>
      <c r="M120" s="13"/>
      <c r="N120" s="10"/>
      <c r="O120" s="13"/>
      <c r="P120" s="13"/>
      <c r="Q120" s="13"/>
      <c r="R120" s="13"/>
      <c r="S120" s="13"/>
      <c r="T120" s="13"/>
      <c r="U120" s="13"/>
      <c r="V120" s="13"/>
      <c r="W120" s="15"/>
      <c r="X120" s="16"/>
      <c r="Y120" s="15"/>
      <c r="Z120" s="16"/>
      <c r="AA120" s="124"/>
    </row>
    <row r="121" spans="1:27">
      <c r="A121" s="14"/>
      <c r="B121" s="14"/>
      <c r="C121" s="14"/>
      <c r="D121" s="14"/>
      <c r="E121" s="14"/>
      <c r="F121" s="24"/>
      <c r="G121" s="24"/>
      <c r="H121" s="24"/>
      <c r="I121" s="10"/>
      <c r="J121" s="10"/>
      <c r="K121" s="12"/>
      <c r="L121" s="10"/>
      <c r="M121" s="13"/>
      <c r="N121" s="10"/>
      <c r="O121" s="13"/>
      <c r="P121" s="13"/>
      <c r="Q121" s="13"/>
      <c r="R121" s="13"/>
      <c r="S121" s="13"/>
      <c r="T121" s="13"/>
      <c r="U121" s="13"/>
      <c r="V121" s="13"/>
      <c r="W121" s="15"/>
      <c r="X121" s="16"/>
      <c r="Y121" s="15"/>
      <c r="Z121" s="16"/>
      <c r="AA121" s="124"/>
    </row>
    <row r="122" spans="1:27">
      <c r="A122" s="14"/>
      <c r="B122" s="14"/>
      <c r="C122" s="14"/>
      <c r="D122" s="14"/>
      <c r="E122" s="14"/>
      <c r="F122" s="24"/>
      <c r="G122" s="24"/>
      <c r="H122" s="24"/>
      <c r="I122" s="10"/>
      <c r="J122" s="10"/>
      <c r="K122" s="12"/>
      <c r="L122" s="10"/>
      <c r="M122" s="13"/>
      <c r="N122" s="10"/>
      <c r="O122" s="13"/>
      <c r="P122" s="13"/>
      <c r="Q122" s="13"/>
      <c r="R122" s="13"/>
      <c r="S122" s="13"/>
      <c r="T122" s="13"/>
      <c r="U122" s="13"/>
      <c r="V122" s="13"/>
      <c r="W122" s="15"/>
      <c r="X122" s="16"/>
      <c r="Y122" s="15"/>
      <c r="Z122" s="16"/>
      <c r="AA122" s="124"/>
    </row>
    <row r="123" spans="1:27">
      <c r="A123" s="14"/>
      <c r="B123" s="14"/>
      <c r="C123" s="14"/>
      <c r="D123" s="14"/>
      <c r="E123" s="14"/>
      <c r="F123" s="24"/>
      <c r="G123" s="24"/>
      <c r="H123" s="24"/>
      <c r="I123" s="10"/>
      <c r="J123" s="10"/>
      <c r="K123" s="12"/>
      <c r="L123" s="10"/>
      <c r="M123" s="13"/>
      <c r="N123" s="10"/>
      <c r="O123" s="13"/>
      <c r="P123" s="13"/>
      <c r="Q123" s="13"/>
      <c r="R123" s="13"/>
      <c r="S123" s="13"/>
      <c r="T123" s="13"/>
      <c r="U123" s="13"/>
      <c r="V123" s="13"/>
      <c r="W123" s="15"/>
      <c r="X123" s="16"/>
      <c r="Y123" s="15"/>
      <c r="Z123" s="16"/>
      <c r="AA123" s="124"/>
    </row>
    <row r="124" spans="1:27">
      <c r="A124" s="14"/>
      <c r="B124" s="14"/>
      <c r="C124" s="14"/>
      <c r="D124" s="14"/>
      <c r="E124" s="14"/>
      <c r="F124" s="24"/>
      <c r="G124" s="24"/>
      <c r="H124" s="24"/>
      <c r="I124" s="10"/>
      <c r="J124" s="10"/>
      <c r="K124" s="12"/>
      <c r="L124" s="10"/>
      <c r="M124" s="13"/>
      <c r="N124" s="10"/>
      <c r="O124" s="13"/>
      <c r="P124" s="13"/>
      <c r="Q124" s="13"/>
      <c r="R124" s="13"/>
      <c r="S124" s="13"/>
      <c r="T124" s="13"/>
      <c r="U124" s="13"/>
      <c r="V124" s="13"/>
      <c r="W124" s="15"/>
      <c r="X124" s="16"/>
      <c r="Y124" s="15"/>
      <c r="Z124" s="16"/>
      <c r="AA124" s="124"/>
    </row>
    <row r="125" spans="1:27">
      <c r="A125" s="14"/>
      <c r="B125" s="14"/>
      <c r="C125" s="14"/>
      <c r="D125" s="14"/>
      <c r="E125" s="14"/>
      <c r="F125" s="24"/>
      <c r="G125" s="24"/>
      <c r="H125" s="24"/>
      <c r="I125" s="10"/>
      <c r="J125" s="10"/>
      <c r="K125" s="12"/>
      <c r="L125" s="10"/>
      <c r="M125" s="13"/>
      <c r="N125" s="10"/>
      <c r="O125" s="13"/>
      <c r="P125" s="13"/>
      <c r="Q125" s="13"/>
      <c r="R125" s="13"/>
      <c r="S125" s="13"/>
      <c r="T125" s="13"/>
      <c r="U125" s="13"/>
      <c r="V125" s="13"/>
      <c r="W125" s="15"/>
      <c r="X125" s="16"/>
      <c r="Y125" s="15"/>
      <c r="Z125" s="16"/>
      <c r="AA125" s="124"/>
    </row>
    <row r="126" spans="1:27">
      <c r="A126" s="14"/>
      <c r="B126" s="14"/>
      <c r="C126" s="14"/>
      <c r="D126" s="14"/>
      <c r="E126" s="14"/>
      <c r="F126" s="24"/>
      <c r="G126" s="24"/>
      <c r="H126" s="24"/>
      <c r="I126" s="10"/>
      <c r="J126" s="10"/>
      <c r="K126" s="12"/>
      <c r="L126" s="10"/>
      <c r="M126" s="13"/>
      <c r="N126" s="10"/>
      <c r="O126" s="13"/>
      <c r="P126" s="13"/>
      <c r="Q126" s="13"/>
      <c r="R126" s="13"/>
      <c r="S126" s="13"/>
      <c r="T126" s="13"/>
      <c r="U126" s="13"/>
      <c r="V126" s="13"/>
      <c r="W126" s="15"/>
      <c r="X126" s="16"/>
      <c r="Y126" s="15"/>
      <c r="Z126" s="16"/>
      <c r="AA126" s="124"/>
    </row>
    <row r="127" spans="1:27">
      <c r="A127" s="14"/>
      <c r="B127" s="14"/>
      <c r="C127" s="14"/>
      <c r="D127" s="14"/>
      <c r="E127" s="14"/>
      <c r="F127" s="24"/>
      <c r="G127" s="24"/>
      <c r="H127" s="24"/>
      <c r="I127" s="10"/>
      <c r="J127" s="10"/>
      <c r="K127" s="12"/>
      <c r="L127" s="10"/>
      <c r="M127" s="13"/>
      <c r="N127" s="10"/>
      <c r="O127" s="13"/>
      <c r="P127" s="13"/>
      <c r="Q127" s="13"/>
      <c r="R127" s="13"/>
      <c r="S127" s="13"/>
      <c r="T127" s="13"/>
      <c r="U127" s="13"/>
      <c r="V127" s="13"/>
      <c r="W127" s="15"/>
      <c r="X127" s="16"/>
      <c r="Y127" s="15"/>
      <c r="Z127" s="16"/>
      <c r="AA127" s="124"/>
    </row>
    <row r="128" spans="1:27">
      <c r="A128" s="14"/>
      <c r="B128" s="14"/>
      <c r="C128" s="14"/>
      <c r="D128" s="14"/>
      <c r="E128" s="14"/>
      <c r="F128" s="24"/>
      <c r="G128" s="24"/>
      <c r="H128" s="24"/>
      <c r="I128" s="10"/>
      <c r="J128" s="10"/>
      <c r="K128" s="12"/>
      <c r="L128" s="10"/>
      <c r="M128" s="13"/>
      <c r="N128" s="10"/>
      <c r="O128" s="13"/>
      <c r="P128" s="13"/>
      <c r="Q128" s="13"/>
      <c r="R128" s="13"/>
      <c r="S128" s="13"/>
      <c r="T128" s="13"/>
      <c r="U128" s="13"/>
      <c r="V128" s="13"/>
      <c r="W128" s="15"/>
      <c r="X128" s="16"/>
      <c r="Y128" s="15"/>
      <c r="Z128" s="16"/>
      <c r="AA128" s="124"/>
    </row>
    <row r="129" spans="1:27">
      <c r="A129" s="14"/>
      <c r="B129" s="14"/>
      <c r="C129" s="14"/>
      <c r="D129" s="14"/>
      <c r="E129" s="14"/>
      <c r="F129" s="24"/>
      <c r="G129" s="24"/>
      <c r="H129" s="24"/>
      <c r="I129" s="10"/>
      <c r="J129" s="10"/>
      <c r="K129" s="12"/>
      <c r="L129" s="10"/>
      <c r="M129" s="13"/>
      <c r="N129" s="10"/>
      <c r="O129" s="13"/>
      <c r="P129" s="13"/>
      <c r="Q129" s="13"/>
      <c r="R129" s="13"/>
      <c r="S129" s="13"/>
      <c r="T129" s="13"/>
      <c r="U129" s="13"/>
      <c r="V129" s="13"/>
      <c r="W129" s="15"/>
      <c r="X129" s="16"/>
      <c r="Y129" s="15"/>
      <c r="Z129" s="16"/>
      <c r="AA129" s="124"/>
    </row>
    <row r="130" spans="1:27">
      <c r="A130" s="14"/>
      <c r="B130" s="14"/>
      <c r="C130" s="14"/>
      <c r="D130" s="14"/>
      <c r="E130" s="14"/>
      <c r="F130" s="24"/>
      <c r="G130" s="24"/>
      <c r="H130" s="24"/>
      <c r="I130" s="10"/>
      <c r="J130" s="10"/>
      <c r="K130" s="12"/>
      <c r="L130" s="10"/>
      <c r="M130" s="13"/>
      <c r="N130" s="10"/>
      <c r="O130" s="13"/>
      <c r="P130" s="13"/>
      <c r="Q130" s="13"/>
      <c r="R130" s="13"/>
      <c r="S130" s="13"/>
      <c r="T130" s="13"/>
      <c r="U130" s="13"/>
      <c r="V130" s="13"/>
      <c r="W130" s="15"/>
      <c r="X130" s="16"/>
      <c r="Y130" s="15"/>
      <c r="Z130" s="16"/>
      <c r="AA130" s="124"/>
    </row>
    <row r="131" spans="1:27">
      <c r="A131" s="14"/>
      <c r="B131" s="14"/>
      <c r="C131" s="14"/>
      <c r="D131" s="14"/>
      <c r="E131" s="14"/>
      <c r="F131" s="24"/>
      <c r="G131" s="24"/>
      <c r="H131" s="24"/>
      <c r="I131" s="10"/>
      <c r="J131" s="10"/>
      <c r="K131" s="12"/>
      <c r="L131" s="10"/>
      <c r="M131" s="13"/>
      <c r="N131" s="10"/>
      <c r="O131" s="13"/>
      <c r="P131" s="13"/>
      <c r="Q131" s="13"/>
      <c r="R131" s="13"/>
      <c r="S131" s="13"/>
      <c r="T131" s="13"/>
      <c r="U131" s="13"/>
      <c r="V131" s="13"/>
      <c r="W131" s="15"/>
      <c r="X131" s="16"/>
      <c r="Y131" s="15"/>
      <c r="Z131" s="16"/>
      <c r="AA131" s="124"/>
    </row>
    <row r="132" spans="1:27">
      <c r="A132" s="14"/>
      <c r="B132" s="14"/>
      <c r="C132" s="14"/>
      <c r="D132" s="14"/>
      <c r="E132" s="14"/>
      <c r="F132" s="24"/>
      <c r="G132" s="24"/>
      <c r="H132" s="24"/>
      <c r="I132" s="10"/>
      <c r="J132" s="10"/>
      <c r="K132" s="12"/>
      <c r="L132" s="10"/>
      <c r="M132" s="13"/>
      <c r="N132" s="10"/>
      <c r="O132" s="13"/>
      <c r="P132" s="13"/>
      <c r="Q132" s="13"/>
      <c r="R132" s="13"/>
      <c r="S132" s="13"/>
      <c r="T132" s="13"/>
      <c r="U132" s="13"/>
      <c r="V132" s="13"/>
      <c r="W132" s="15"/>
      <c r="X132" s="16"/>
      <c r="Y132" s="15"/>
      <c r="Z132" s="16"/>
      <c r="AA132" s="124"/>
    </row>
    <row r="133" spans="1:27">
      <c r="A133" s="14"/>
      <c r="B133" s="14"/>
      <c r="C133" s="14"/>
      <c r="D133" s="14"/>
      <c r="E133" s="14"/>
      <c r="F133" s="24"/>
      <c r="G133" s="24"/>
      <c r="H133" s="24"/>
      <c r="I133" s="10"/>
      <c r="J133" s="10"/>
      <c r="K133" s="12"/>
      <c r="L133" s="10"/>
      <c r="M133" s="13"/>
      <c r="N133" s="10"/>
      <c r="O133" s="13"/>
      <c r="P133" s="13"/>
      <c r="Q133" s="13"/>
      <c r="R133" s="13"/>
      <c r="S133" s="13"/>
      <c r="T133" s="13"/>
      <c r="U133" s="13"/>
      <c r="V133" s="13"/>
      <c r="W133" s="15"/>
      <c r="X133" s="16"/>
      <c r="Y133" s="15"/>
      <c r="Z133" s="16"/>
      <c r="AA133" s="124"/>
    </row>
    <row r="134" spans="1:27">
      <c r="A134" s="14"/>
      <c r="B134" s="14"/>
      <c r="C134" s="14"/>
      <c r="D134" s="14"/>
      <c r="E134" s="14"/>
      <c r="F134" s="24"/>
      <c r="G134" s="24"/>
      <c r="H134" s="24"/>
      <c r="I134" s="10"/>
      <c r="J134" s="10"/>
      <c r="K134" s="12"/>
      <c r="L134" s="10"/>
      <c r="M134" s="13"/>
      <c r="N134" s="10"/>
      <c r="O134" s="13"/>
      <c r="P134" s="13"/>
      <c r="Q134" s="13"/>
      <c r="R134" s="13"/>
      <c r="S134" s="13"/>
      <c r="T134" s="13"/>
      <c r="U134" s="13"/>
      <c r="V134" s="13"/>
      <c r="W134" s="15"/>
      <c r="X134" s="16"/>
      <c r="Y134" s="15"/>
      <c r="Z134" s="16"/>
      <c r="AA134" s="124"/>
    </row>
    <row r="135" spans="1:27">
      <c r="A135" s="14"/>
      <c r="B135" s="14"/>
      <c r="C135" s="14"/>
      <c r="D135" s="14"/>
      <c r="E135" s="14"/>
      <c r="F135" s="24"/>
      <c r="G135" s="24"/>
      <c r="H135" s="24"/>
      <c r="I135" s="10"/>
      <c r="J135" s="10"/>
      <c r="K135" s="12"/>
      <c r="L135" s="10"/>
      <c r="M135" s="13"/>
      <c r="N135" s="10"/>
      <c r="O135" s="13"/>
      <c r="P135" s="13"/>
      <c r="Q135" s="13"/>
      <c r="R135" s="13"/>
      <c r="S135" s="13"/>
      <c r="T135" s="13"/>
      <c r="U135" s="13"/>
      <c r="V135" s="13"/>
      <c r="W135" s="15"/>
      <c r="X135" s="16"/>
      <c r="Y135" s="15"/>
      <c r="Z135" s="16"/>
      <c r="AA135" s="124"/>
    </row>
    <row r="136" spans="1:27">
      <c r="A136" s="14"/>
      <c r="B136" s="14"/>
      <c r="C136" s="14"/>
      <c r="D136" s="14"/>
      <c r="E136" s="14"/>
      <c r="F136" s="24"/>
      <c r="G136" s="24"/>
      <c r="H136" s="24"/>
      <c r="I136" s="10"/>
      <c r="J136" s="10"/>
      <c r="K136" s="12"/>
      <c r="L136" s="10"/>
      <c r="M136" s="13"/>
      <c r="N136" s="10"/>
      <c r="O136" s="13"/>
      <c r="P136" s="13"/>
      <c r="Q136" s="13"/>
      <c r="R136" s="13"/>
      <c r="S136" s="13"/>
      <c r="T136" s="13"/>
      <c r="U136" s="13"/>
      <c r="V136" s="13"/>
      <c r="W136" s="15"/>
      <c r="X136" s="16"/>
      <c r="Y136" s="15"/>
      <c r="Z136" s="16"/>
      <c r="AA136" s="124"/>
    </row>
    <row r="137" spans="1:27">
      <c r="A137" s="14"/>
      <c r="B137" s="14"/>
      <c r="C137" s="14"/>
      <c r="D137" s="14"/>
      <c r="E137" s="14"/>
      <c r="F137" s="24"/>
      <c r="G137" s="24"/>
      <c r="H137" s="24"/>
      <c r="I137" s="10"/>
      <c r="J137" s="10"/>
      <c r="K137" s="12"/>
      <c r="L137" s="10"/>
      <c r="M137" s="13"/>
      <c r="N137" s="10"/>
      <c r="O137" s="13"/>
      <c r="P137" s="13"/>
      <c r="Q137" s="13"/>
      <c r="R137" s="13"/>
      <c r="S137" s="13"/>
      <c r="T137" s="13"/>
      <c r="U137" s="13"/>
      <c r="V137" s="13"/>
      <c r="W137" s="15"/>
      <c r="X137" s="16"/>
      <c r="Y137" s="15"/>
      <c r="Z137" s="16"/>
      <c r="AA137" s="124"/>
    </row>
    <row r="138" spans="1:27">
      <c r="A138" s="14"/>
      <c r="B138" s="14"/>
      <c r="C138" s="14"/>
      <c r="D138" s="14"/>
      <c r="E138" s="14"/>
      <c r="F138" s="24"/>
      <c r="G138" s="24"/>
      <c r="H138" s="24"/>
      <c r="I138" s="10"/>
      <c r="J138" s="10"/>
      <c r="K138" s="12"/>
      <c r="L138" s="10"/>
      <c r="M138" s="13"/>
      <c r="N138" s="10"/>
      <c r="O138" s="13"/>
      <c r="P138" s="13"/>
      <c r="Q138" s="13"/>
      <c r="R138" s="13"/>
      <c r="S138" s="13"/>
      <c r="T138" s="13"/>
      <c r="U138" s="13"/>
      <c r="V138" s="13"/>
      <c r="W138" s="15"/>
      <c r="X138" s="16"/>
      <c r="Y138" s="15"/>
      <c r="Z138" s="16"/>
      <c r="AA138" s="124"/>
    </row>
    <row r="139" spans="1:27">
      <c r="A139" s="14"/>
      <c r="B139" s="14"/>
      <c r="C139" s="14"/>
      <c r="D139" s="14"/>
      <c r="E139" s="14"/>
      <c r="F139" s="24"/>
      <c r="G139" s="24"/>
      <c r="H139" s="24"/>
      <c r="I139" s="10"/>
      <c r="J139" s="10"/>
      <c r="K139" s="12"/>
      <c r="L139" s="10"/>
      <c r="M139" s="13"/>
      <c r="N139" s="10"/>
      <c r="O139" s="13"/>
      <c r="P139" s="13"/>
      <c r="Q139" s="13"/>
      <c r="R139" s="13"/>
      <c r="S139" s="13"/>
      <c r="T139" s="13"/>
      <c r="U139" s="13"/>
      <c r="V139" s="13"/>
      <c r="W139" s="15"/>
      <c r="X139" s="16"/>
      <c r="Y139" s="15"/>
      <c r="Z139" s="16"/>
      <c r="AA139" s="124"/>
    </row>
    <row r="140" spans="1:27">
      <c r="A140" s="14"/>
      <c r="B140" s="14"/>
      <c r="C140" s="14"/>
      <c r="D140" s="14"/>
      <c r="E140" s="14"/>
      <c r="F140" s="24"/>
      <c r="G140" s="24"/>
      <c r="H140" s="24"/>
      <c r="I140" s="10"/>
      <c r="J140" s="10"/>
      <c r="K140" s="12"/>
      <c r="L140" s="10"/>
      <c r="M140" s="13"/>
      <c r="N140" s="10"/>
      <c r="O140" s="13"/>
      <c r="P140" s="13"/>
      <c r="Q140" s="13"/>
      <c r="R140" s="13"/>
      <c r="S140" s="13"/>
      <c r="T140" s="13"/>
      <c r="U140" s="13"/>
      <c r="V140" s="13"/>
      <c r="W140" s="15"/>
      <c r="X140" s="16"/>
      <c r="Y140" s="15"/>
      <c r="Z140" s="16"/>
      <c r="AA140" s="124"/>
    </row>
    <row r="141" spans="1:27">
      <c r="A141" s="14"/>
      <c r="B141" s="14"/>
      <c r="C141" s="14"/>
      <c r="D141" s="14"/>
      <c r="E141" s="14"/>
      <c r="F141" s="24"/>
      <c r="G141" s="24"/>
      <c r="H141" s="24"/>
      <c r="I141" s="10"/>
      <c r="J141" s="10"/>
      <c r="K141" s="12"/>
      <c r="L141" s="10"/>
      <c r="M141" s="13"/>
      <c r="N141" s="10"/>
      <c r="O141" s="13"/>
      <c r="P141" s="13"/>
      <c r="Q141" s="13"/>
      <c r="R141" s="13"/>
      <c r="S141" s="13"/>
      <c r="T141" s="13"/>
      <c r="U141" s="13"/>
      <c r="V141" s="13"/>
      <c r="W141" s="15"/>
      <c r="X141" s="16"/>
      <c r="Y141" s="15"/>
      <c r="Z141" s="16"/>
      <c r="AA141" s="124"/>
    </row>
    <row r="142" spans="1:27">
      <c r="A142" s="14"/>
      <c r="B142" s="14"/>
      <c r="C142" s="14"/>
      <c r="D142" s="14"/>
      <c r="E142" s="14"/>
      <c r="F142" s="24"/>
      <c r="G142" s="24"/>
      <c r="H142" s="24"/>
      <c r="I142" s="10"/>
      <c r="J142" s="10"/>
      <c r="K142" s="12"/>
      <c r="L142" s="10"/>
      <c r="M142" s="13"/>
      <c r="N142" s="10"/>
      <c r="O142" s="13"/>
      <c r="P142" s="13"/>
      <c r="Q142" s="13"/>
      <c r="R142" s="13"/>
      <c r="S142" s="13"/>
      <c r="T142" s="13"/>
      <c r="U142" s="13"/>
      <c r="V142" s="13"/>
      <c r="W142" s="15"/>
      <c r="X142" s="16"/>
      <c r="Y142" s="15"/>
      <c r="Z142" s="16"/>
      <c r="AA142" s="124"/>
    </row>
    <row r="143" spans="1:27">
      <c r="A143" s="14"/>
      <c r="B143" s="14"/>
      <c r="C143" s="14"/>
      <c r="D143" s="14"/>
      <c r="E143" s="14"/>
      <c r="F143" s="24"/>
      <c r="G143" s="24"/>
      <c r="H143" s="24"/>
      <c r="I143" s="10"/>
      <c r="J143" s="10"/>
      <c r="K143" s="12"/>
      <c r="L143" s="10"/>
      <c r="M143" s="13"/>
      <c r="N143" s="10"/>
      <c r="O143" s="13"/>
      <c r="P143" s="13"/>
      <c r="Q143" s="13"/>
      <c r="R143" s="13"/>
      <c r="S143" s="13"/>
      <c r="T143" s="13"/>
      <c r="U143" s="13"/>
      <c r="V143" s="13"/>
      <c r="W143" s="15"/>
      <c r="X143" s="16"/>
      <c r="Y143" s="15"/>
      <c r="Z143" s="16"/>
      <c r="AA143" s="124"/>
    </row>
    <row r="144" spans="1:27">
      <c r="A144" s="14"/>
      <c r="B144" s="14"/>
      <c r="C144" s="14"/>
      <c r="D144" s="14"/>
      <c r="E144" s="14"/>
      <c r="F144" s="24"/>
      <c r="G144" s="24"/>
      <c r="H144" s="24"/>
      <c r="I144" s="10"/>
      <c r="J144" s="10"/>
      <c r="K144" s="12"/>
      <c r="L144" s="10"/>
      <c r="M144" s="13"/>
      <c r="N144" s="10"/>
      <c r="O144" s="13"/>
      <c r="P144" s="13"/>
      <c r="Q144" s="13"/>
      <c r="R144" s="13"/>
      <c r="S144" s="13"/>
      <c r="T144" s="13"/>
      <c r="U144" s="13"/>
      <c r="V144" s="13"/>
      <c r="W144" s="15"/>
      <c r="X144" s="16"/>
      <c r="Y144" s="15"/>
      <c r="Z144" s="16"/>
      <c r="AA144" s="124"/>
    </row>
    <row r="145" spans="1:27">
      <c r="A145" s="14"/>
      <c r="B145" s="14"/>
      <c r="C145" s="14"/>
      <c r="D145" s="14"/>
      <c r="E145" s="14"/>
      <c r="F145" s="24"/>
      <c r="G145" s="24"/>
      <c r="H145" s="24"/>
      <c r="I145" s="10"/>
      <c r="J145" s="10"/>
      <c r="K145" s="12"/>
      <c r="L145" s="10"/>
      <c r="M145" s="13"/>
      <c r="N145" s="10"/>
      <c r="O145" s="13"/>
      <c r="P145" s="13"/>
      <c r="Q145" s="13"/>
      <c r="R145" s="13"/>
      <c r="S145" s="13"/>
      <c r="T145" s="13"/>
      <c r="U145" s="13"/>
      <c r="V145" s="13"/>
      <c r="W145" s="15"/>
      <c r="X145" s="16"/>
      <c r="Y145" s="15"/>
      <c r="Z145" s="16"/>
      <c r="AA145" s="124"/>
    </row>
    <row r="146" spans="1:27">
      <c r="A146" s="14"/>
      <c r="B146" s="14"/>
      <c r="C146" s="14"/>
      <c r="D146" s="14"/>
      <c r="E146" s="14"/>
      <c r="F146" s="24"/>
      <c r="G146" s="24"/>
      <c r="H146" s="24"/>
      <c r="I146" s="10"/>
      <c r="J146" s="10"/>
      <c r="K146" s="12"/>
      <c r="L146" s="10"/>
      <c r="M146" s="13"/>
      <c r="N146" s="10"/>
      <c r="O146" s="13"/>
      <c r="P146" s="13"/>
      <c r="Q146" s="13"/>
      <c r="R146" s="13"/>
      <c r="S146" s="13"/>
      <c r="T146" s="13"/>
      <c r="U146" s="13"/>
      <c r="V146" s="13"/>
      <c r="W146" s="15"/>
      <c r="X146" s="16"/>
      <c r="Y146" s="15"/>
      <c r="Z146" s="16"/>
      <c r="AA146" s="124"/>
    </row>
    <row r="147" spans="1:27">
      <c r="A147" s="14"/>
      <c r="B147" s="14"/>
      <c r="C147" s="14"/>
      <c r="D147" s="14"/>
      <c r="E147" s="14"/>
      <c r="F147" s="24"/>
      <c r="G147" s="24"/>
      <c r="H147" s="24"/>
      <c r="I147" s="10"/>
      <c r="J147" s="10"/>
      <c r="K147" s="12"/>
      <c r="L147" s="10"/>
      <c r="M147" s="13"/>
      <c r="N147" s="10"/>
      <c r="O147" s="13"/>
      <c r="P147" s="13"/>
      <c r="Q147" s="13"/>
      <c r="R147" s="13"/>
      <c r="S147" s="13"/>
      <c r="T147" s="13"/>
      <c r="U147" s="13"/>
      <c r="V147" s="13"/>
      <c r="W147" s="15"/>
      <c r="X147" s="16"/>
      <c r="Y147" s="15"/>
      <c r="Z147" s="16"/>
      <c r="AA147" s="124"/>
    </row>
    <row r="148" spans="1:27">
      <c r="A148" s="14"/>
      <c r="B148" s="14"/>
      <c r="C148" s="14"/>
      <c r="D148" s="14"/>
      <c r="E148" s="14"/>
      <c r="F148" s="24"/>
      <c r="G148" s="24"/>
      <c r="H148" s="24"/>
      <c r="I148" s="10"/>
      <c r="J148" s="10"/>
      <c r="K148" s="12"/>
      <c r="L148" s="10"/>
      <c r="M148" s="13"/>
      <c r="N148" s="10"/>
      <c r="O148" s="13"/>
      <c r="P148" s="13"/>
      <c r="Q148" s="13"/>
      <c r="R148" s="13"/>
      <c r="S148" s="13"/>
      <c r="T148" s="13"/>
      <c r="U148" s="13"/>
      <c r="V148" s="13"/>
      <c r="W148" s="15"/>
      <c r="X148" s="16"/>
      <c r="Y148" s="15"/>
      <c r="Z148" s="16"/>
      <c r="AA148" s="124"/>
    </row>
    <row r="149" spans="1:27">
      <c r="A149" s="14"/>
      <c r="B149" s="14"/>
      <c r="C149" s="14"/>
      <c r="D149" s="14"/>
      <c r="E149" s="14"/>
      <c r="F149" s="24"/>
      <c r="G149" s="24"/>
      <c r="H149" s="24"/>
      <c r="I149" s="10"/>
      <c r="J149" s="10"/>
      <c r="K149" s="12"/>
      <c r="L149" s="10"/>
      <c r="M149" s="13"/>
      <c r="N149" s="10"/>
      <c r="O149" s="13"/>
      <c r="P149" s="13"/>
      <c r="Q149" s="13"/>
      <c r="R149" s="13"/>
      <c r="S149" s="13"/>
      <c r="T149" s="13"/>
      <c r="U149" s="13"/>
      <c r="V149" s="13"/>
      <c r="W149" s="15"/>
      <c r="X149" s="16"/>
      <c r="Y149" s="15"/>
      <c r="Z149" s="16"/>
      <c r="AA149" s="124"/>
    </row>
    <row r="150" spans="1:27">
      <c r="A150" s="14"/>
      <c r="B150" s="14"/>
      <c r="C150" s="14"/>
      <c r="D150" s="14"/>
      <c r="E150" s="14"/>
      <c r="F150" s="24"/>
      <c r="G150" s="24"/>
      <c r="H150" s="24"/>
      <c r="I150" s="10"/>
      <c r="J150" s="10"/>
      <c r="K150" s="12"/>
      <c r="L150" s="10"/>
      <c r="M150" s="13"/>
      <c r="N150" s="10"/>
      <c r="O150" s="13"/>
      <c r="P150" s="13"/>
      <c r="Q150" s="13"/>
      <c r="R150" s="13"/>
      <c r="S150" s="13"/>
      <c r="T150" s="13"/>
      <c r="U150" s="13"/>
      <c r="V150" s="13"/>
      <c r="W150" s="15"/>
      <c r="X150" s="16"/>
      <c r="Y150" s="15"/>
      <c r="Z150" s="16"/>
      <c r="AA150" s="124"/>
    </row>
    <row r="151" spans="1:27">
      <c r="A151" s="14"/>
      <c r="B151" s="14"/>
      <c r="C151" s="14"/>
      <c r="D151" s="14"/>
      <c r="E151" s="14"/>
      <c r="F151" s="24"/>
      <c r="G151" s="24"/>
      <c r="H151" s="24"/>
      <c r="I151" s="10"/>
      <c r="J151" s="10"/>
      <c r="K151" s="12"/>
      <c r="L151" s="10"/>
      <c r="M151" s="13"/>
      <c r="N151" s="10"/>
      <c r="O151" s="13"/>
      <c r="P151" s="13"/>
      <c r="Q151" s="13"/>
      <c r="R151" s="13"/>
      <c r="S151" s="13"/>
      <c r="T151" s="13"/>
      <c r="U151" s="13"/>
      <c r="V151" s="13"/>
      <c r="W151" s="15"/>
      <c r="X151" s="16"/>
      <c r="Y151" s="15"/>
      <c r="Z151" s="16"/>
      <c r="AA151" s="124"/>
    </row>
    <row r="152" spans="1:27">
      <c r="A152" s="14"/>
      <c r="B152" s="14"/>
      <c r="C152" s="14"/>
      <c r="D152" s="14"/>
      <c r="E152" s="14"/>
      <c r="F152" s="24"/>
      <c r="G152" s="24"/>
      <c r="H152" s="24"/>
      <c r="I152" s="10"/>
      <c r="J152" s="10"/>
      <c r="K152" s="12"/>
      <c r="L152" s="10"/>
      <c r="M152" s="13"/>
      <c r="N152" s="10"/>
      <c r="O152" s="13"/>
      <c r="P152" s="13"/>
      <c r="Q152" s="13"/>
      <c r="R152" s="13"/>
      <c r="S152" s="13"/>
      <c r="T152" s="13"/>
      <c r="U152" s="13"/>
      <c r="V152" s="13"/>
      <c r="W152" s="15"/>
      <c r="X152" s="16"/>
      <c r="Y152" s="15"/>
      <c r="Z152" s="16"/>
      <c r="AA152" s="124"/>
    </row>
    <row r="153" spans="1:27">
      <c r="A153" s="14"/>
      <c r="B153" s="14"/>
      <c r="C153" s="14"/>
      <c r="D153" s="14"/>
      <c r="E153" s="14"/>
      <c r="F153" s="24"/>
      <c r="G153" s="24"/>
      <c r="H153" s="24"/>
      <c r="I153" s="10"/>
      <c r="J153" s="10"/>
      <c r="K153" s="12"/>
      <c r="L153" s="10"/>
      <c r="M153" s="13"/>
      <c r="N153" s="10"/>
      <c r="O153" s="13"/>
      <c r="P153" s="13"/>
      <c r="Q153" s="13"/>
      <c r="R153" s="13"/>
      <c r="S153" s="13"/>
      <c r="T153" s="13"/>
      <c r="U153" s="13"/>
      <c r="V153" s="13"/>
      <c r="W153" s="15"/>
      <c r="X153" s="16"/>
      <c r="Y153" s="15"/>
      <c r="Z153" s="16"/>
      <c r="AA153" s="124"/>
    </row>
    <row r="154" spans="1:27">
      <c r="A154" s="14"/>
      <c r="B154" s="14"/>
      <c r="C154" s="14"/>
      <c r="D154" s="14"/>
      <c r="E154" s="14"/>
      <c r="F154" s="24"/>
      <c r="G154" s="24"/>
      <c r="H154" s="24"/>
      <c r="I154" s="10"/>
      <c r="J154" s="10"/>
      <c r="K154" s="12"/>
      <c r="L154" s="10"/>
      <c r="M154" s="13"/>
      <c r="N154" s="10"/>
      <c r="O154" s="13"/>
      <c r="P154" s="13"/>
      <c r="Q154" s="13"/>
      <c r="R154" s="13"/>
      <c r="S154" s="13"/>
      <c r="T154" s="13"/>
      <c r="U154" s="13"/>
      <c r="V154" s="13"/>
      <c r="W154" s="15"/>
      <c r="X154" s="16"/>
      <c r="Y154" s="15"/>
      <c r="Z154" s="16"/>
      <c r="AA154" s="124"/>
    </row>
    <row r="155" spans="1:27">
      <c r="A155" s="14"/>
      <c r="B155" s="14"/>
      <c r="C155" s="14"/>
      <c r="D155" s="14"/>
      <c r="E155" s="14"/>
      <c r="F155" s="24"/>
      <c r="G155" s="24"/>
      <c r="H155" s="24"/>
      <c r="I155" s="10"/>
      <c r="J155" s="10"/>
      <c r="K155" s="12"/>
      <c r="L155" s="10"/>
      <c r="M155" s="13"/>
      <c r="N155" s="10"/>
      <c r="O155" s="13"/>
      <c r="P155" s="13"/>
      <c r="Q155" s="13"/>
      <c r="R155" s="13"/>
      <c r="S155" s="13"/>
      <c r="T155" s="13"/>
      <c r="U155" s="13"/>
      <c r="V155" s="13"/>
      <c r="W155" s="15"/>
      <c r="X155" s="16"/>
      <c r="Y155" s="15"/>
      <c r="Z155" s="16"/>
      <c r="AA155" s="124"/>
    </row>
    <row r="156" spans="1:27">
      <c r="A156" s="14"/>
      <c r="B156" s="14"/>
      <c r="C156" s="14"/>
      <c r="D156" s="14"/>
      <c r="E156" s="14"/>
      <c r="F156" s="24"/>
      <c r="G156" s="24"/>
      <c r="H156" s="24"/>
      <c r="I156" s="10"/>
      <c r="J156" s="10"/>
      <c r="K156" s="12"/>
      <c r="L156" s="10"/>
      <c r="M156" s="13"/>
      <c r="N156" s="10"/>
      <c r="O156" s="13"/>
      <c r="P156" s="13"/>
      <c r="Q156" s="13"/>
      <c r="R156" s="13"/>
      <c r="S156" s="13"/>
      <c r="T156" s="13"/>
      <c r="U156" s="13"/>
      <c r="V156" s="13"/>
      <c r="W156" s="15"/>
      <c r="X156" s="16"/>
      <c r="Y156" s="15"/>
      <c r="Z156" s="16"/>
      <c r="AA156" s="124"/>
    </row>
    <row r="157" spans="1:27">
      <c r="A157" s="14"/>
      <c r="B157" s="14"/>
      <c r="C157" s="14"/>
      <c r="D157" s="14"/>
      <c r="E157" s="14"/>
      <c r="F157" s="24"/>
      <c r="G157" s="24"/>
      <c r="H157" s="24"/>
      <c r="I157" s="10"/>
      <c r="J157" s="10"/>
      <c r="K157" s="12"/>
      <c r="L157" s="10"/>
      <c r="M157" s="13"/>
      <c r="N157" s="10"/>
      <c r="O157" s="13"/>
      <c r="P157" s="13"/>
      <c r="Q157" s="13"/>
      <c r="R157" s="13"/>
      <c r="S157" s="13"/>
      <c r="T157" s="13"/>
      <c r="U157" s="13"/>
      <c r="V157" s="13"/>
      <c r="W157" s="15"/>
      <c r="X157" s="16"/>
      <c r="Y157" s="15"/>
      <c r="Z157" s="16"/>
      <c r="AA157" s="124"/>
    </row>
    <row r="158" spans="1:27">
      <c r="A158" s="14"/>
      <c r="B158" s="14"/>
      <c r="C158" s="14"/>
      <c r="D158" s="14"/>
      <c r="E158" s="14"/>
      <c r="F158" s="24"/>
      <c r="G158" s="24"/>
      <c r="H158" s="24"/>
      <c r="I158" s="10"/>
      <c r="J158" s="10"/>
      <c r="K158" s="12"/>
      <c r="L158" s="10"/>
      <c r="M158" s="13"/>
      <c r="N158" s="10"/>
      <c r="O158" s="13"/>
      <c r="P158" s="13"/>
      <c r="Q158" s="13"/>
      <c r="R158" s="13"/>
      <c r="S158" s="13"/>
      <c r="T158" s="13"/>
      <c r="U158" s="13"/>
      <c r="V158" s="13"/>
      <c r="W158" s="15"/>
      <c r="X158" s="16"/>
      <c r="Y158" s="15"/>
      <c r="Z158" s="16"/>
      <c r="AA158" s="124"/>
    </row>
    <row r="159" spans="1:27">
      <c r="A159" s="14"/>
      <c r="B159" s="14"/>
      <c r="C159" s="14"/>
      <c r="D159" s="14"/>
      <c r="E159" s="14"/>
      <c r="F159" s="24"/>
      <c r="G159" s="24"/>
      <c r="H159" s="24"/>
      <c r="I159" s="10"/>
      <c r="J159" s="10"/>
      <c r="K159" s="12"/>
      <c r="L159" s="10"/>
      <c r="M159" s="13"/>
      <c r="N159" s="10"/>
      <c r="O159" s="13"/>
      <c r="P159" s="13"/>
      <c r="Q159" s="13"/>
      <c r="R159" s="13"/>
      <c r="S159" s="13"/>
      <c r="T159" s="13"/>
      <c r="U159" s="13"/>
      <c r="V159" s="13"/>
      <c r="W159" s="15"/>
      <c r="X159" s="16"/>
      <c r="Y159" s="15"/>
      <c r="Z159" s="16"/>
      <c r="AA159" s="124"/>
    </row>
    <row r="160" spans="1:27">
      <c r="A160" s="14"/>
      <c r="B160" s="14"/>
      <c r="C160" s="14"/>
      <c r="D160" s="14"/>
      <c r="E160" s="14"/>
      <c r="F160" s="24"/>
      <c r="G160" s="24"/>
      <c r="H160" s="24"/>
      <c r="I160" s="10"/>
      <c r="J160" s="10"/>
      <c r="K160" s="12"/>
      <c r="L160" s="10"/>
      <c r="M160" s="13"/>
      <c r="N160" s="10"/>
      <c r="O160" s="13"/>
      <c r="P160" s="13"/>
      <c r="Q160" s="13"/>
      <c r="R160" s="13"/>
      <c r="S160" s="13"/>
      <c r="T160" s="13"/>
      <c r="U160" s="13"/>
      <c r="V160" s="13"/>
      <c r="W160" s="15"/>
      <c r="X160" s="16"/>
      <c r="Y160" s="15"/>
      <c r="Z160" s="16"/>
      <c r="AA160" s="124"/>
    </row>
    <row r="161" spans="1:27">
      <c r="A161" s="14"/>
      <c r="B161" s="14"/>
      <c r="C161" s="14"/>
      <c r="D161" s="14"/>
      <c r="E161" s="14"/>
      <c r="F161" s="24"/>
      <c r="G161" s="24"/>
      <c r="H161" s="24"/>
      <c r="I161" s="10"/>
      <c r="J161" s="10"/>
      <c r="K161" s="12"/>
      <c r="L161" s="10"/>
      <c r="M161" s="13"/>
      <c r="N161" s="10"/>
      <c r="O161" s="13"/>
      <c r="P161" s="13"/>
      <c r="Q161" s="13"/>
      <c r="R161" s="13"/>
      <c r="S161" s="13"/>
      <c r="T161" s="13"/>
      <c r="U161" s="13"/>
      <c r="V161" s="13"/>
      <c r="W161" s="15"/>
      <c r="X161" s="16"/>
      <c r="Y161" s="15"/>
      <c r="Z161" s="16"/>
      <c r="AA161" s="124"/>
    </row>
    <row r="162" spans="1:27">
      <c r="A162" s="14"/>
      <c r="B162" s="14"/>
      <c r="C162" s="14"/>
      <c r="D162" s="14"/>
      <c r="E162" s="14"/>
      <c r="F162" s="24"/>
      <c r="G162" s="24"/>
      <c r="H162" s="24"/>
      <c r="I162" s="10"/>
      <c r="J162" s="10"/>
      <c r="K162" s="12"/>
      <c r="L162" s="10"/>
      <c r="M162" s="13"/>
      <c r="N162" s="10"/>
      <c r="O162" s="13"/>
      <c r="P162" s="13"/>
      <c r="Q162" s="13"/>
      <c r="R162" s="13"/>
      <c r="S162" s="13"/>
      <c r="T162" s="13"/>
      <c r="U162" s="13"/>
      <c r="V162" s="13"/>
      <c r="W162" s="15"/>
      <c r="X162" s="16"/>
      <c r="Y162" s="15"/>
      <c r="Z162" s="16"/>
      <c r="AA162" s="124"/>
    </row>
    <row r="163" spans="1:27">
      <c r="A163" s="14"/>
      <c r="B163" s="14"/>
      <c r="C163" s="14"/>
      <c r="D163" s="14"/>
      <c r="E163" s="14"/>
      <c r="F163" s="24"/>
      <c r="G163" s="24"/>
      <c r="H163" s="24"/>
      <c r="I163" s="10"/>
      <c r="J163" s="10"/>
      <c r="K163" s="12"/>
      <c r="L163" s="10"/>
      <c r="M163" s="13"/>
      <c r="N163" s="10"/>
      <c r="O163" s="13"/>
      <c r="P163" s="13"/>
      <c r="Q163" s="13"/>
      <c r="R163" s="13"/>
      <c r="S163" s="13"/>
      <c r="T163" s="13"/>
      <c r="U163" s="13"/>
      <c r="V163" s="13"/>
      <c r="W163" s="15"/>
      <c r="X163" s="16"/>
      <c r="Y163" s="15"/>
      <c r="Z163" s="16"/>
      <c r="AA163" s="124"/>
    </row>
    <row r="164" spans="1:27">
      <c r="A164" s="14"/>
      <c r="B164" s="14"/>
      <c r="C164" s="14"/>
      <c r="D164" s="14"/>
      <c r="E164" s="14"/>
      <c r="F164" s="24"/>
      <c r="G164" s="24"/>
      <c r="H164" s="24"/>
      <c r="I164" s="10"/>
      <c r="J164" s="10"/>
      <c r="K164" s="12"/>
      <c r="L164" s="10"/>
      <c r="M164" s="13"/>
      <c r="N164" s="10"/>
      <c r="O164" s="13"/>
      <c r="P164" s="13"/>
      <c r="Q164" s="13"/>
      <c r="R164" s="13"/>
      <c r="S164" s="13"/>
      <c r="T164" s="13"/>
      <c r="U164" s="13"/>
      <c r="V164" s="13"/>
      <c r="W164" s="15"/>
      <c r="X164" s="16"/>
      <c r="Y164" s="15"/>
      <c r="Z164" s="16"/>
      <c r="AA164" s="124"/>
    </row>
    <row r="165" spans="1:27">
      <c r="A165" s="14"/>
      <c r="B165" s="14"/>
      <c r="C165" s="14"/>
      <c r="D165" s="14"/>
      <c r="E165" s="14"/>
      <c r="F165" s="24"/>
      <c r="G165" s="24"/>
      <c r="H165" s="24"/>
      <c r="I165" s="10"/>
      <c r="J165" s="10"/>
      <c r="K165" s="12"/>
      <c r="L165" s="10"/>
      <c r="M165" s="13"/>
      <c r="N165" s="10"/>
      <c r="O165" s="13"/>
      <c r="P165" s="13"/>
      <c r="Q165" s="13"/>
      <c r="R165" s="13"/>
      <c r="S165" s="13"/>
      <c r="T165" s="13"/>
      <c r="U165" s="13"/>
      <c r="V165" s="13"/>
      <c r="W165" s="15"/>
      <c r="X165" s="16"/>
      <c r="Y165" s="15"/>
      <c r="Z165" s="16"/>
      <c r="AA165" s="124"/>
    </row>
    <row r="166" spans="1:27">
      <c r="A166" s="14"/>
      <c r="B166" s="14"/>
      <c r="C166" s="14"/>
      <c r="D166" s="14"/>
      <c r="E166" s="14"/>
      <c r="F166" s="24"/>
      <c r="G166" s="24"/>
      <c r="H166" s="24"/>
      <c r="I166" s="10"/>
      <c r="J166" s="10"/>
      <c r="K166" s="12"/>
      <c r="L166" s="10"/>
      <c r="M166" s="13"/>
      <c r="N166" s="10"/>
      <c r="O166" s="13"/>
      <c r="P166" s="13"/>
      <c r="Q166" s="13"/>
      <c r="R166" s="13"/>
      <c r="S166" s="13"/>
      <c r="T166" s="13"/>
      <c r="U166" s="13"/>
      <c r="V166" s="13"/>
      <c r="W166" s="15"/>
      <c r="X166" s="16"/>
      <c r="Y166" s="15"/>
      <c r="Z166" s="16"/>
      <c r="AA166" s="124"/>
    </row>
    <row r="167" spans="1:27">
      <c r="A167" s="14"/>
      <c r="B167" s="14"/>
      <c r="C167" s="14"/>
      <c r="D167" s="14"/>
      <c r="E167" s="14"/>
      <c r="F167" s="24"/>
      <c r="G167" s="24"/>
      <c r="H167" s="24"/>
      <c r="I167" s="10"/>
      <c r="J167" s="10"/>
      <c r="K167" s="12"/>
      <c r="L167" s="10"/>
      <c r="M167" s="13"/>
      <c r="N167" s="10"/>
      <c r="O167" s="13"/>
      <c r="P167" s="13"/>
      <c r="Q167" s="13"/>
      <c r="R167" s="13"/>
      <c r="S167" s="13"/>
      <c r="T167" s="13"/>
      <c r="U167" s="13"/>
      <c r="V167" s="13"/>
      <c r="W167" s="15"/>
      <c r="X167" s="16"/>
      <c r="Y167" s="15"/>
      <c r="Z167" s="16"/>
      <c r="AA167" s="124"/>
    </row>
    <row r="168" spans="1:27">
      <c r="A168" s="14"/>
      <c r="B168" s="14"/>
      <c r="C168" s="14"/>
      <c r="D168" s="14"/>
      <c r="E168" s="14"/>
      <c r="F168" s="24"/>
      <c r="G168" s="24"/>
      <c r="H168" s="24"/>
      <c r="I168" s="10"/>
      <c r="J168" s="10"/>
      <c r="K168" s="12"/>
      <c r="L168" s="10"/>
      <c r="M168" s="13"/>
      <c r="N168" s="10"/>
      <c r="O168" s="13"/>
      <c r="P168" s="13"/>
      <c r="Q168" s="13"/>
      <c r="R168" s="13"/>
      <c r="S168" s="13"/>
      <c r="T168" s="13"/>
      <c r="U168" s="13"/>
      <c r="V168" s="13"/>
      <c r="W168" s="15"/>
      <c r="X168" s="16"/>
      <c r="Y168" s="15"/>
      <c r="Z168" s="16"/>
      <c r="AA168" s="124"/>
    </row>
    <row r="169" spans="1:27">
      <c r="A169" s="14"/>
      <c r="B169" s="14"/>
      <c r="C169" s="14"/>
      <c r="D169" s="14"/>
      <c r="E169" s="14"/>
      <c r="F169" s="24"/>
      <c r="G169" s="24"/>
      <c r="H169" s="24"/>
      <c r="I169" s="10"/>
      <c r="J169" s="10"/>
      <c r="K169" s="12"/>
      <c r="L169" s="10"/>
      <c r="M169" s="13"/>
      <c r="N169" s="10"/>
      <c r="O169" s="13"/>
      <c r="P169" s="13"/>
      <c r="Q169" s="13"/>
      <c r="R169" s="13"/>
      <c r="S169" s="13"/>
      <c r="T169" s="13"/>
      <c r="U169" s="13"/>
      <c r="V169" s="13"/>
      <c r="W169" s="15"/>
      <c r="X169" s="16"/>
      <c r="Y169" s="15"/>
      <c r="Z169" s="16"/>
      <c r="AA169" s="124"/>
    </row>
    <row r="170" spans="1:27">
      <c r="A170" s="14"/>
      <c r="B170" s="14"/>
      <c r="C170" s="14"/>
      <c r="D170" s="14"/>
      <c r="E170" s="14"/>
      <c r="F170" s="24"/>
      <c r="G170" s="24"/>
      <c r="H170" s="24"/>
      <c r="I170" s="10"/>
      <c r="J170" s="10"/>
      <c r="K170" s="12"/>
      <c r="L170" s="10"/>
      <c r="M170" s="13"/>
      <c r="N170" s="10"/>
      <c r="O170" s="13"/>
      <c r="P170" s="13"/>
      <c r="Q170" s="13"/>
      <c r="R170" s="13"/>
      <c r="S170" s="13"/>
      <c r="T170" s="13"/>
      <c r="U170" s="13"/>
      <c r="V170" s="13"/>
      <c r="W170" s="15"/>
      <c r="X170" s="16"/>
      <c r="Y170" s="15"/>
      <c r="Z170" s="16"/>
      <c r="AA170" s="124"/>
    </row>
    <row r="171" spans="1:27">
      <c r="A171" s="14"/>
      <c r="B171" s="14"/>
      <c r="C171" s="14"/>
      <c r="D171" s="14"/>
      <c r="E171" s="14"/>
      <c r="F171" s="24"/>
      <c r="G171" s="24"/>
      <c r="H171" s="24"/>
      <c r="I171" s="10"/>
      <c r="J171" s="10"/>
      <c r="K171" s="12"/>
      <c r="L171" s="10"/>
      <c r="M171" s="13"/>
      <c r="N171" s="10"/>
      <c r="O171" s="13"/>
      <c r="P171" s="13"/>
      <c r="Q171" s="13"/>
      <c r="R171" s="13"/>
      <c r="S171" s="13"/>
      <c r="T171" s="13"/>
      <c r="U171" s="13"/>
      <c r="V171" s="13"/>
      <c r="W171" s="15"/>
      <c r="X171" s="16"/>
      <c r="Y171" s="15"/>
      <c r="Z171" s="16"/>
      <c r="AA171" s="124"/>
    </row>
    <row r="172" spans="1:27">
      <c r="A172" s="14"/>
      <c r="B172" s="14"/>
      <c r="C172" s="14"/>
      <c r="D172" s="14"/>
      <c r="E172" s="14"/>
      <c r="F172" s="24"/>
      <c r="G172" s="24"/>
      <c r="H172" s="24"/>
      <c r="I172" s="10"/>
      <c r="J172" s="10"/>
      <c r="K172" s="12"/>
      <c r="L172" s="10"/>
      <c r="M172" s="13"/>
      <c r="N172" s="10"/>
      <c r="O172" s="13"/>
      <c r="P172" s="13"/>
      <c r="Q172" s="13"/>
      <c r="R172" s="13"/>
      <c r="S172" s="13"/>
      <c r="T172" s="13"/>
      <c r="U172" s="13"/>
      <c r="V172" s="13"/>
      <c r="W172" s="15"/>
      <c r="X172" s="16"/>
      <c r="Y172" s="15"/>
      <c r="Z172" s="16"/>
      <c r="AA172" s="124"/>
    </row>
    <row r="173" spans="1:27">
      <c r="A173" s="14"/>
      <c r="B173" s="14"/>
      <c r="C173" s="14"/>
      <c r="D173" s="14"/>
      <c r="E173" s="14"/>
      <c r="F173" s="24"/>
      <c r="G173" s="24"/>
      <c r="H173" s="24"/>
      <c r="I173" s="10"/>
      <c r="J173" s="10"/>
      <c r="K173" s="12"/>
      <c r="L173" s="10"/>
      <c r="M173" s="13"/>
      <c r="N173" s="10"/>
      <c r="O173" s="13"/>
      <c r="P173" s="13"/>
      <c r="Q173" s="13"/>
      <c r="R173" s="13"/>
      <c r="S173" s="13"/>
      <c r="T173" s="13"/>
      <c r="U173" s="13"/>
      <c r="V173" s="13"/>
      <c r="W173" s="15"/>
      <c r="X173" s="16"/>
      <c r="Y173" s="15"/>
      <c r="Z173" s="16"/>
      <c r="AA173" s="124"/>
    </row>
    <row r="174" spans="1:27">
      <c r="A174" s="14"/>
      <c r="B174" s="14"/>
      <c r="C174" s="14"/>
      <c r="D174" s="14"/>
      <c r="E174" s="14"/>
      <c r="F174" s="24"/>
      <c r="G174" s="24"/>
      <c r="H174" s="24"/>
      <c r="I174" s="10"/>
      <c r="J174" s="10"/>
      <c r="K174" s="12"/>
      <c r="L174" s="10"/>
      <c r="M174" s="13"/>
      <c r="N174" s="10"/>
      <c r="O174" s="13"/>
      <c r="P174" s="13"/>
      <c r="Q174" s="13"/>
      <c r="R174" s="13"/>
      <c r="S174" s="13"/>
      <c r="T174" s="13"/>
      <c r="U174" s="13"/>
      <c r="V174" s="13"/>
      <c r="W174" s="15"/>
      <c r="X174" s="16"/>
      <c r="Y174" s="15"/>
      <c r="Z174" s="16"/>
      <c r="AA174" s="124"/>
    </row>
    <row r="175" spans="1:27">
      <c r="A175" s="14"/>
      <c r="B175" s="14"/>
      <c r="C175" s="14"/>
      <c r="D175" s="14"/>
      <c r="E175" s="14"/>
      <c r="F175" s="24"/>
      <c r="G175" s="24"/>
      <c r="H175" s="24"/>
      <c r="I175" s="10"/>
      <c r="J175" s="10"/>
      <c r="K175" s="12"/>
      <c r="L175" s="10"/>
      <c r="M175" s="13"/>
      <c r="N175" s="10"/>
      <c r="O175" s="13"/>
      <c r="P175" s="13"/>
      <c r="Q175" s="13"/>
      <c r="R175" s="13"/>
      <c r="S175" s="13"/>
      <c r="T175" s="13"/>
      <c r="U175" s="13"/>
      <c r="V175" s="13"/>
      <c r="W175" s="15"/>
      <c r="X175" s="16"/>
      <c r="Y175" s="15"/>
      <c r="Z175" s="16"/>
      <c r="AA175" s="124"/>
    </row>
    <row r="176" spans="1:27">
      <c r="A176" s="14"/>
      <c r="B176" s="14"/>
      <c r="C176" s="14"/>
      <c r="D176" s="14"/>
      <c r="E176" s="14"/>
      <c r="F176" s="24"/>
      <c r="G176" s="24"/>
      <c r="H176" s="24"/>
      <c r="I176" s="10"/>
      <c r="J176" s="10"/>
      <c r="K176" s="12"/>
      <c r="L176" s="10"/>
      <c r="M176" s="13"/>
      <c r="N176" s="10"/>
      <c r="O176" s="13"/>
      <c r="P176" s="13"/>
      <c r="Q176" s="13"/>
      <c r="R176" s="13"/>
      <c r="S176" s="13"/>
      <c r="T176" s="13"/>
      <c r="U176" s="13"/>
      <c r="V176" s="13"/>
      <c r="W176" s="15"/>
      <c r="X176" s="16"/>
      <c r="Y176" s="15"/>
      <c r="Z176" s="16"/>
      <c r="AA176" s="124"/>
    </row>
    <row r="177" spans="1:27">
      <c r="A177" s="14"/>
      <c r="B177" s="14"/>
      <c r="C177" s="14"/>
      <c r="D177" s="14"/>
      <c r="E177" s="14"/>
      <c r="F177" s="24"/>
      <c r="G177" s="24"/>
      <c r="H177" s="24"/>
      <c r="I177" s="10"/>
      <c r="J177" s="10"/>
      <c r="K177" s="12"/>
      <c r="L177" s="10"/>
      <c r="M177" s="13"/>
      <c r="N177" s="10"/>
      <c r="O177" s="13"/>
      <c r="P177" s="13"/>
      <c r="Q177" s="13"/>
      <c r="R177" s="13"/>
      <c r="S177" s="13"/>
      <c r="T177" s="13"/>
      <c r="U177" s="13"/>
      <c r="V177" s="13"/>
      <c r="W177" s="15"/>
      <c r="X177" s="16"/>
      <c r="Y177" s="15"/>
      <c r="Z177" s="16"/>
      <c r="AA177" s="124"/>
    </row>
    <row r="178" spans="1:27">
      <c r="A178" s="14"/>
      <c r="B178" s="14"/>
      <c r="C178" s="14"/>
      <c r="D178" s="14"/>
      <c r="E178" s="14"/>
      <c r="F178" s="24"/>
      <c r="G178" s="24"/>
      <c r="H178" s="24"/>
      <c r="I178" s="10"/>
      <c r="J178" s="10"/>
      <c r="K178" s="12"/>
      <c r="L178" s="10"/>
      <c r="M178" s="13"/>
      <c r="N178" s="10"/>
      <c r="O178" s="13"/>
      <c r="P178" s="13"/>
      <c r="Q178" s="13"/>
      <c r="R178" s="13"/>
      <c r="S178" s="13"/>
      <c r="T178" s="13"/>
      <c r="U178" s="13"/>
      <c r="V178" s="13"/>
      <c r="W178" s="15"/>
      <c r="X178" s="16"/>
      <c r="Y178" s="15"/>
      <c r="Z178" s="16"/>
      <c r="AA178" s="124"/>
    </row>
    <row r="179" spans="1:27">
      <c r="A179" s="14"/>
      <c r="B179" s="14"/>
      <c r="C179" s="14"/>
      <c r="D179" s="14"/>
      <c r="E179" s="14"/>
      <c r="F179" s="24"/>
      <c r="G179" s="24"/>
      <c r="H179" s="24"/>
      <c r="I179" s="10"/>
      <c r="J179" s="10"/>
      <c r="K179" s="12"/>
      <c r="L179" s="10"/>
      <c r="M179" s="13"/>
      <c r="N179" s="10"/>
      <c r="O179" s="13"/>
      <c r="P179" s="13"/>
      <c r="Q179" s="13"/>
      <c r="R179" s="13"/>
      <c r="S179" s="13"/>
      <c r="T179" s="13"/>
      <c r="U179" s="13"/>
      <c r="V179" s="13"/>
      <c r="W179" s="15"/>
      <c r="X179" s="16"/>
      <c r="Y179" s="15"/>
      <c r="Z179" s="16"/>
      <c r="AA179" s="124"/>
    </row>
    <row r="180" spans="1:27">
      <c r="A180" s="14"/>
      <c r="B180" s="14"/>
      <c r="C180" s="14"/>
      <c r="D180" s="14"/>
      <c r="E180" s="14"/>
      <c r="F180" s="24"/>
      <c r="G180" s="24"/>
      <c r="H180" s="24"/>
      <c r="I180" s="10"/>
      <c r="J180" s="10"/>
      <c r="K180" s="12"/>
      <c r="L180" s="10"/>
      <c r="M180" s="13"/>
      <c r="N180" s="10"/>
      <c r="O180" s="13"/>
      <c r="P180" s="13"/>
      <c r="Q180" s="13"/>
      <c r="R180" s="13"/>
      <c r="S180" s="13"/>
      <c r="T180" s="13"/>
      <c r="U180" s="13"/>
      <c r="V180" s="13"/>
      <c r="W180" s="15"/>
      <c r="X180" s="16"/>
      <c r="Y180" s="15"/>
      <c r="Z180" s="16"/>
      <c r="AA180" s="124"/>
    </row>
    <row r="181" spans="1:27">
      <c r="A181" s="14"/>
      <c r="B181" s="14"/>
      <c r="C181" s="14"/>
      <c r="D181" s="14"/>
      <c r="E181" s="14"/>
      <c r="F181" s="24"/>
      <c r="G181" s="24"/>
      <c r="H181" s="24"/>
      <c r="I181" s="10"/>
      <c r="J181" s="10"/>
      <c r="K181" s="12"/>
      <c r="L181" s="10"/>
      <c r="M181" s="13"/>
      <c r="N181" s="10"/>
      <c r="O181" s="13"/>
      <c r="P181" s="13"/>
      <c r="Q181" s="13"/>
      <c r="R181" s="13"/>
      <c r="S181" s="13"/>
      <c r="T181" s="13"/>
      <c r="U181" s="13"/>
      <c r="V181" s="13"/>
      <c r="W181" s="15"/>
      <c r="X181" s="16"/>
      <c r="Y181" s="15"/>
      <c r="Z181" s="16"/>
      <c r="AA181" s="124"/>
    </row>
    <row r="182" spans="1:27">
      <c r="A182" s="14"/>
      <c r="B182" s="14"/>
      <c r="C182" s="14"/>
      <c r="D182" s="14"/>
      <c r="E182" s="14"/>
      <c r="F182" s="24"/>
      <c r="G182" s="24"/>
      <c r="H182" s="24"/>
      <c r="I182" s="10"/>
      <c r="J182" s="10"/>
      <c r="K182" s="12"/>
      <c r="L182" s="10"/>
      <c r="M182" s="13"/>
      <c r="N182" s="10"/>
      <c r="O182" s="13"/>
      <c r="P182" s="13"/>
      <c r="Q182" s="13"/>
      <c r="R182" s="13"/>
      <c r="S182" s="13"/>
      <c r="T182" s="13"/>
      <c r="U182" s="13"/>
      <c r="V182" s="13"/>
      <c r="W182" s="15"/>
      <c r="X182" s="16"/>
      <c r="Y182" s="15"/>
      <c r="Z182" s="16"/>
      <c r="AA182" s="124"/>
    </row>
    <row r="183" spans="1:27">
      <c r="A183" s="14"/>
      <c r="B183" s="14"/>
      <c r="C183" s="14"/>
      <c r="D183" s="14"/>
      <c r="E183" s="14"/>
      <c r="F183" s="24"/>
      <c r="G183" s="24"/>
      <c r="H183" s="24"/>
      <c r="I183" s="10"/>
      <c r="J183" s="10"/>
      <c r="K183" s="12"/>
      <c r="L183" s="10"/>
      <c r="M183" s="13"/>
      <c r="N183" s="10"/>
      <c r="O183" s="13"/>
      <c r="P183" s="13"/>
      <c r="Q183" s="13"/>
      <c r="R183" s="13"/>
      <c r="S183" s="13"/>
      <c r="T183" s="13"/>
      <c r="U183" s="13"/>
      <c r="V183" s="13"/>
      <c r="W183" s="15"/>
      <c r="X183" s="16"/>
      <c r="Y183" s="15"/>
      <c r="Z183" s="16"/>
      <c r="AA183" s="124"/>
    </row>
    <row r="184" spans="1:27">
      <c r="A184" s="14"/>
      <c r="B184" s="14"/>
      <c r="C184" s="14"/>
      <c r="D184" s="14"/>
      <c r="E184" s="14"/>
      <c r="F184" s="24"/>
      <c r="G184" s="24"/>
      <c r="H184" s="24"/>
      <c r="I184" s="10"/>
      <c r="J184" s="10"/>
      <c r="K184" s="12"/>
      <c r="L184" s="10"/>
      <c r="M184" s="13"/>
      <c r="N184" s="10"/>
      <c r="O184" s="13"/>
      <c r="P184" s="13"/>
      <c r="Q184" s="13"/>
      <c r="R184" s="13"/>
      <c r="S184" s="13"/>
      <c r="T184" s="13"/>
      <c r="U184" s="13"/>
      <c r="V184" s="13"/>
      <c r="W184" s="15"/>
      <c r="X184" s="16"/>
      <c r="Y184" s="15"/>
      <c r="Z184" s="16"/>
      <c r="AA184" s="124"/>
    </row>
    <row r="185" spans="1:27">
      <c r="A185" s="14"/>
      <c r="B185" s="14"/>
      <c r="C185" s="14"/>
      <c r="D185" s="14"/>
      <c r="E185" s="14"/>
      <c r="F185" s="24"/>
      <c r="G185" s="24"/>
      <c r="H185" s="24"/>
      <c r="I185" s="10"/>
      <c r="J185" s="10"/>
      <c r="K185" s="12"/>
      <c r="L185" s="10"/>
      <c r="M185" s="13"/>
      <c r="N185" s="10"/>
      <c r="O185" s="13"/>
      <c r="P185" s="13"/>
      <c r="Q185" s="13"/>
      <c r="R185" s="13"/>
      <c r="S185" s="13"/>
      <c r="T185" s="13"/>
      <c r="U185" s="13"/>
      <c r="V185" s="13"/>
      <c r="W185" s="15"/>
      <c r="X185" s="16"/>
      <c r="Y185" s="15"/>
      <c r="Z185" s="16"/>
      <c r="AA185" s="124"/>
    </row>
    <row r="186" spans="1:27">
      <c r="A186" s="14"/>
      <c r="B186" s="14"/>
      <c r="C186" s="14"/>
      <c r="D186" s="14"/>
      <c r="E186" s="14"/>
      <c r="F186" s="24"/>
      <c r="G186" s="24"/>
      <c r="H186" s="24"/>
      <c r="I186" s="10"/>
      <c r="J186" s="10"/>
      <c r="K186" s="12"/>
      <c r="L186" s="10"/>
      <c r="M186" s="13"/>
      <c r="N186" s="10"/>
      <c r="O186" s="13"/>
      <c r="P186" s="13"/>
      <c r="Q186" s="13"/>
      <c r="R186" s="13"/>
      <c r="S186" s="13"/>
      <c r="T186" s="13"/>
      <c r="U186" s="13"/>
      <c r="V186" s="13"/>
      <c r="W186" s="15"/>
      <c r="X186" s="16"/>
      <c r="Y186" s="15"/>
      <c r="Z186" s="16"/>
      <c r="AA186" s="124"/>
    </row>
    <row r="187" spans="1:27">
      <c r="A187" s="14"/>
      <c r="B187" s="14"/>
      <c r="C187" s="14"/>
      <c r="D187" s="14"/>
      <c r="E187" s="14"/>
      <c r="F187" s="24"/>
      <c r="G187" s="24"/>
      <c r="H187" s="24"/>
      <c r="I187" s="10"/>
      <c r="J187" s="10"/>
      <c r="K187" s="12"/>
      <c r="L187" s="10"/>
      <c r="M187" s="13"/>
      <c r="N187" s="10"/>
      <c r="O187" s="13"/>
      <c r="P187" s="13"/>
      <c r="Q187" s="13"/>
      <c r="R187" s="13"/>
      <c r="S187" s="13"/>
      <c r="T187" s="13"/>
      <c r="U187" s="13"/>
      <c r="V187" s="13"/>
      <c r="W187" s="15"/>
      <c r="X187" s="16"/>
      <c r="Y187" s="15"/>
      <c r="Z187" s="16"/>
      <c r="AA187" s="124"/>
    </row>
    <row r="188" spans="1:27">
      <c r="A188" s="14"/>
      <c r="B188" s="14"/>
      <c r="C188" s="14"/>
      <c r="D188" s="14"/>
      <c r="E188" s="14"/>
      <c r="F188" s="24"/>
      <c r="G188" s="24"/>
      <c r="H188" s="24"/>
      <c r="I188" s="10"/>
      <c r="J188" s="10"/>
      <c r="K188" s="12"/>
      <c r="L188" s="10"/>
      <c r="M188" s="13"/>
      <c r="N188" s="10"/>
      <c r="O188" s="13"/>
      <c r="P188" s="13"/>
      <c r="Q188" s="13"/>
      <c r="R188" s="13"/>
      <c r="S188" s="13"/>
      <c r="T188" s="13"/>
      <c r="U188" s="13"/>
      <c r="V188" s="13"/>
      <c r="W188" s="15"/>
      <c r="X188" s="16"/>
      <c r="Y188" s="15"/>
      <c r="Z188" s="16"/>
      <c r="AA188" s="124"/>
    </row>
    <row r="189" spans="1:27">
      <c r="A189" s="14"/>
      <c r="B189" s="14"/>
      <c r="C189" s="14"/>
      <c r="D189" s="14"/>
      <c r="E189" s="14"/>
      <c r="F189" s="24"/>
      <c r="G189" s="24"/>
      <c r="H189" s="24"/>
      <c r="I189" s="10"/>
      <c r="J189" s="10"/>
      <c r="K189" s="12"/>
      <c r="L189" s="10"/>
      <c r="M189" s="13"/>
      <c r="N189" s="10"/>
      <c r="O189" s="13"/>
      <c r="P189" s="13"/>
      <c r="Q189" s="13"/>
      <c r="R189" s="13"/>
      <c r="S189" s="13"/>
      <c r="T189" s="13"/>
      <c r="U189" s="13"/>
      <c r="V189" s="13"/>
      <c r="W189" s="15"/>
      <c r="X189" s="16"/>
      <c r="Y189" s="15"/>
      <c r="Z189" s="16"/>
      <c r="AA189" s="124"/>
    </row>
    <row r="190" spans="1:27">
      <c r="A190" s="14"/>
      <c r="B190" s="14"/>
      <c r="C190" s="14"/>
      <c r="D190" s="14"/>
      <c r="E190" s="14"/>
      <c r="F190" s="24"/>
      <c r="G190" s="24"/>
      <c r="H190" s="24"/>
      <c r="I190" s="10"/>
      <c r="J190" s="10"/>
      <c r="K190" s="12"/>
      <c r="L190" s="10"/>
      <c r="M190" s="13"/>
      <c r="N190" s="10"/>
      <c r="O190" s="13"/>
      <c r="P190" s="13"/>
      <c r="Q190" s="13"/>
      <c r="R190" s="13"/>
      <c r="S190" s="13"/>
      <c r="T190" s="13"/>
      <c r="U190" s="13"/>
      <c r="V190" s="13"/>
      <c r="W190" s="15"/>
      <c r="X190" s="16"/>
      <c r="Y190" s="15"/>
      <c r="Z190" s="16"/>
      <c r="AA190" s="124"/>
    </row>
    <row r="191" spans="1:27">
      <c r="A191" s="14"/>
      <c r="B191" s="14"/>
      <c r="C191" s="14"/>
      <c r="D191" s="14"/>
      <c r="E191" s="14"/>
      <c r="F191" s="24"/>
      <c r="G191" s="24"/>
      <c r="H191" s="24"/>
      <c r="I191" s="10"/>
      <c r="J191" s="10"/>
      <c r="K191" s="12"/>
      <c r="L191" s="10"/>
      <c r="M191" s="13"/>
      <c r="N191" s="10"/>
      <c r="O191" s="13"/>
      <c r="P191" s="13"/>
      <c r="Q191" s="13"/>
      <c r="R191" s="13"/>
      <c r="S191" s="13"/>
      <c r="T191" s="13"/>
      <c r="U191" s="13"/>
      <c r="V191" s="13"/>
      <c r="W191" s="15"/>
      <c r="X191" s="16"/>
      <c r="Y191" s="15"/>
      <c r="Z191" s="16"/>
      <c r="AA191" s="124"/>
    </row>
    <row r="192" spans="1:27">
      <c r="A192" s="14"/>
      <c r="B192" s="14"/>
      <c r="C192" s="14"/>
      <c r="D192" s="14"/>
      <c r="E192" s="14"/>
      <c r="F192" s="24"/>
      <c r="G192" s="24"/>
      <c r="H192" s="24"/>
      <c r="I192" s="10"/>
      <c r="J192" s="10"/>
      <c r="K192" s="12"/>
      <c r="L192" s="10"/>
      <c r="M192" s="13"/>
      <c r="N192" s="10"/>
      <c r="O192" s="13"/>
      <c r="P192" s="13"/>
      <c r="Q192" s="13"/>
      <c r="R192" s="13"/>
      <c r="S192" s="13"/>
      <c r="T192" s="13"/>
      <c r="U192" s="13"/>
      <c r="V192" s="13"/>
      <c r="W192" s="15"/>
      <c r="X192" s="16"/>
      <c r="Y192" s="15"/>
      <c r="Z192" s="16"/>
      <c r="AA192" s="124"/>
    </row>
    <row r="193" spans="1:27">
      <c r="A193" s="14"/>
      <c r="B193" s="14"/>
      <c r="C193" s="14"/>
      <c r="D193" s="14"/>
      <c r="E193" s="14"/>
      <c r="F193" s="24"/>
      <c r="G193" s="24"/>
      <c r="H193" s="24"/>
      <c r="I193" s="10"/>
      <c r="J193" s="10"/>
      <c r="K193" s="12"/>
      <c r="L193" s="10"/>
      <c r="M193" s="13"/>
      <c r="N193" s="10"/>
      <c r="O193" s="13"/>
      <c r="P193" s="13"/>
      <c r="Q193" s="13"/>
      <c r="R193" s="13"/>
      <c r="S193" s="13"/>
      <c r="T193" s="13"/>
      <c r="U193" s="13"/>
      <c r="V193" s="13"/>
      <c r="W193" s="15"/>
      <c r="X193" s="16"/>
      <c r="Y193" s="15"/>
      <c r="Z193" s="16"/>
      <c r="AA193" s="124"/>
    </row>
    <row r="194" spans="1:27">
      <c r="A194" s="14"/>
      <c r="B194" s="14"/>
      <c r="C194" s="14"/>
      <c r="D194" s="14"/>
      <c r="E194" s="14"/>
      <c r="F194" s="24"/>
      <c r="G194" s="24"/>
      <c r="H194" s="24"/>
      <c r="I194" s="10"/>
      <c r="J194" s="10"/>
      <c r="K194" s="12"/>
      <c r="L194" s="10"/>
      <c r="M194" s="13"/>
      <c r="N194" s="10"/>
      <c r="O194" s="13"/>
      <c r="P194" s="13"/>
      <c r="Q194" s="13"/>
      <c r="R194" s="13"/>
      <c r="S194" s="13"/>
      <c r="T194" s="13"/>
      <c r="U194" s="13"/>
      <c r="V194" s="13"/>
      <c r="W194" s="15"/>
      <c r="X194" s="16"/>
      <c r="Y194" s="15"/>
      <c r="Z194" s="16"/>
      <c r="AA194" s="124"/>
    </row>
    <row r="195" spans="1:27">
      <c r="A195" s="14"/>
      <c r="B195" s="14"/>
      <c r="C195" s="14"/>
      <c r="D195" s="14"/>
      <c r="E195" s="14"/>
      <c r="F195" s="24"/>
      <c r="G195" s="24"/>
      <c r="H195" s="24"/>
      <c r="I195" s="10"/>
      <c r="J195" s="10"/>
      <c r="K195" s="12"/>
      <c r="L195" s="10"/>
      <c r="M195" s="13"/>
      <c r="N195" s="10"/>
      <c r="O195" s="13"/>
      <c r="P195" s="13"/>
      <c r="Q195" s="13"/>
      <c r="R195" s="13"/>
      <c r="S195" s="13"/>
      <c r="T195" s="13"/>
      <c r="U195" s="13"/>
      <c r="V195" s="13"/>
      <c r="W195" s="15"/>
      <c r="X195" s="16"/>
      <c r="Y195" s="15"/>
      <c r="Z195" s="16"/>
      <c r="AA195" s="124"/>
    </row>
    <row r="196" spans="1:27">
      <c r="A196" s="14"/>
      <c r="B196" s="14"/>
      <c r="C196" s="14"/>
      <c r="D196" s="14"/>
      <c r="E196" s="14"/>
      <c r="F196" s="24"/>
      <c r="G196" s="24"/>
      <c r="H196" s="24"/>
      <c r="I196" s="10"/>
      <c r="J196" s="10"/>
      <c r="K196" s="12"/>
      <c r="L196" s="10"/>
      <c r="M196" s="13"/>
      <c r="N196" s="10"/>
      <c r="O196" s="13"/>
      <c r="P196" s="13"/>
      <c r="Q196" s="13"/>
      <c r="R196" s="13"/>
      <c r="S196" s="13"/>
      <c r="T196" s="13"/>
      <c r="U196" s="13"/>
      <c r="V196" s="13"/>
      <c r="W196" s="15"/>
      <c r="X196" s="16"/>
      <c r="Y196" s="15"/>
      <c r="Z196" s="16"/>
      <c r="AA196" s="124"/>
    </row>
    <row r="197" spans="1:27">
      <c r="A197" s="14"/>
      <c r="B197" s="14"/>
      <c r="C197" s="14"/>
      <c r="D197" s="14"/>
      <c r="E197" s="14"/>
      <c r="F197" s="24"/>
      <c r="G197" s="24"/>
      <c r="H197" s="24"/>
      <c r="I197" s="10"/>
      <c r="J197" s="10"/>
      <c r="K197" s="12"/>
      <c r="L197" s="10"/>
      <c r="M197" s="13"/>
      <c r="N197" s="10"/>
      <c r="O197" s="13"/>
      <c r="P197" s="13"/>
      <c r="Q197" s="13"/>
      <c r="R197" s="13"/>
      <c r="S197" s="13"/>
      <c r="T197" s="13"/>
      <c r="U197" s="13"/>
      <c r="V197" s="13"/>
      <c r="W197" s="15"/>
      <c r="X197" s="16"/>
      <c r="Y197" s="15"/>
      <c r="Z197" s="16"/>
      <c r="AA197" s="124"/>
    </row>
    <row r="198" spans="1:27">
      <c r="A198" s="14"/>
      <c r="B198" s="14"/>
      <c r="C198" s="14"/>
      <c r="D198" s="14"/>
      <c r="E198" s="14"/>
      <c r="F198" s="24"/>
      <c r="G198" s="24"/>
      <c r="H198" s="24"/>
      <c r="I198" s="10"/>
      <c r="J198" s="10"/>
      <c r="K198" s="12"/>
      <c r="L198" s="10"/>
      <c r="M198" s="13"/>
      <c r="N198" s="10"/>
      <c r="O198" s="13"/>
      <c r="P198" s="13"/>
      <c r="Q198" s="13"/>
      <c r="R198" s="13"/>
      <c r="S198" s="13"/>
      <c r="T198" s="13"/>
      <c r="U198" s="13"/>
      <c r="V198" s="13"/>
      <c r="W198" s="15"/>
      <c r="X198" s="16"/>
      <c r="Y198" s="15"/>
      <c r="Z198" s="16"/>
      <c r="AA198" s="124"/>
    </row>
    <row r="199" spans="1:27">
      <c r="A199" s="14"/>
      <c r="B199" s="14"/>
      <c r="C199" s="14"/>
      <c r="D199" s="14"/>
      <c r="E199" s="14"/>
      <c r="F199" s="24"/>
      <c r="G199" s="24"/>
      <c r="H199" s="24"/>
      <c r="I199" s="10"/>
      <c r="J199" s="10"/>
      <c r="K199" s="12"/>
      <c r="L199" s="10"/>
      <c r="M199" s="13"/>
      <c r="N199" s="10"/>
      <c r="O199" s="13"/>
      <c r="P199" s="13"/>
      <c r="Q199" s="13"/>
      <c r="R199" s="13"/>
      <c r="S199" s="13"/>
      <c r="T199" s="13"/>
      <c r="U199" s="13"/>
      <c r="V199" s="13"/>
      <c r="W199" s="15"/>
      <c r="X199" s="16"/>
      <c r="Y199" s="15"/>
      <c r="Z199" s="16"/>
      <c r="AA199" s="124"/>
    </row>
    <row r="200" spans="1:27">
      <c r="A200" s="14"/>
      <c r="B200" s="14"/>
      <c r="C200" s="14"/>
      <c r="D200" s="14"/>
      <c r="E200" s="14"/>
      <c r="F200" s="24"/>
      <c r="G200" s="24"/>
      <c r="H200" s="24"/>
      <c r="I200" s="10"/>
      <c r="J200" s="10"/>
      <c r="K200" s="12"/>
      <c r="L200" s="10"/>
      <c r="M200" s="13"/>
      <c r="N200" s="10"/>
      <c r="O200" s="13"/>
      <c r="P200" s="13"/>
      <c r="Q200" s="13"/>
      <c r="R200" s="13"/>
      <c r="S200" s="13"/>
      <c r="T200" s="13"/>
      <c r="U200" s="13"/>
      <c r="V200" s="13"/>
      <c r="W200" s="15"/>
      <c r="X200" s="16"/>
      <c r="Y200" s="15"/>
      <c r="Z200" s="16"/>
      <c r="AA200" s="124"/>
    </row>
    <row r="201" spans="1:27">
      <c r="A201" s="14"/>
      <c r="B201" s="14"/>
      <c r="C201" s="14"/>
      <c r="D201" s="14"/>
      <c r="E201" s="14"/>
      <c r="F201" s="24"/>
      <c r="G201" s="24"/>
      <c r="H201" s="24"/>
      <c r="I201" s="10"/>
      <c r="J201" s="10"/>
      <c r="K201" s="12"/>
      <c r="L201" s="10"/>
      <c r="M201" s="13"/>
      <c r="N201" s="10"/>
      <c r="O201" s="13"/>
      <c r="P201" s="13"/>
      <c r="Q201" s="13"/>
      <c r="R201" s="13"/>
      <c r="S201" s="13"/>
      <c r="T201" s="13"/>
      <c r="U201" s="13"/>
      <c r="V201" s="13"/>
      <c r="W201" s="15"/>
      <c r="X201" s="16"/>
      <c r="Y201" s="15"/>
      <c r="Z201" s="16"/>
      <c r="AA201" s="124"/>
    </row>
    <row r="202" spans="1:27">
      <c r="A202" s="14"/>
      <c r="B202" s="14"/>
      <c r="C202" s="14"/>
      <c r="D202" s="14"/>
      <c r="E202" s="14"/>
      <c r="F202" s="24"/>
      <c r="G202" s="24"/>
      <c r="H202" s="24"/>
      <c r="I202" s="10"/>
      <c r="J202" s="10"/>
      <c r="K202" s="12"/>
      <c r="L202" s="10"/>
      <c r="M202" s="13"/>
      <c r="N202" s="10"/>
      <c r="O202" s="13"/>
      <c r="P202" s="13"/>
      <c r="Q202" s="13"/>
      <c r="R202" s="13"/>
      <c r="S202" s="13"/>
      <c r="T202" s="13"/>
      <c r="U202" s="13"/>
      <c r="V202" s="13"/>
      <c r="W202" s="15"/>
      <c r="X202" s="16"/>
      <c r="Y202" s="15"/>
      <c r="Z202" s="16"/>
      <c r="AA202" s="124"/>
    </row>
    <row r="203" spans="1:27">
      <c r="A203" s="14"/>
      <c r="B203" s="14"/>
      <c r="C203" s="14"/>
      <c r="D203" s="14"/>
      <c r="E203" s="14"/>
      <c r="F203" s="24"/>
      <c r="G203" s="24"/>
      <c r="H203" s="24"/>
      <c r="I203" s="10"/>
      <c r="J203" s="10"/>
      <c r="K203" s="12"/>
      <c r="L203" s="10"/>
      <c r="M203" s="13"/>
      <c r="N203" s="10"/>
      <c r="O203" s="13"/>
      <c r="P203" s="13"/>
      <c r="Q203" s="13"/>
      <c r="R203" s="13"/>
      <c r="S203" s="13"/>
      <c r="T203" s="13"/>
      <c r="U203" s="13"/>
      <c r="V203" s="13"/>
      <c r="W203" s="15"/>
      <c r="X203" s="16"/>
      <c r="Y203" s="15"/>
      <c r="Z203" s="16"/>
      <c r="AA203" s="124"/>
    </row>
    <row r="204" spans="1:27">
      <c r="A204" s="14"/>
      <c r="B204" s="14"/>
      <c r="C204" s="14"/>
      <c r="D204" s="14"/>
      <c r="E204" s="14"/>
      <c r="F204" s="24"/>
      <c r="G204" s="24"/>
      <c r="H204" s="24"/>
      <c r="I204" s="10"/>
      <c r="J204" s="10"/>
      <c r="K204" s="12"/>
      <c r="L204" s="10"/>
      <c r="M204" s="13"/>
      <c r="N204" s="10"/>
      <c r="O204" s="13"/>
      <c r="P204" s="13"/>
      <c r="Q204" s="13"/>
      <c r="R204" s="13"/>
      <c r="S204" s="13"/>
      <c r="T204" s="13"/>
      <c r="U204" s="13"/>
      <c r="V204" s="13"/>
      <c r="W204" s="15"/>
      <c r="X204" s="16"/>
      <c r="Y204" s="15"/>
      <c r="Z204" s="16"/>
      <c r="AA204" s="124"/>
    </row>
    <row r="205" spans="1:27">
      <c r="A205" s="14"/>
      <c r="B205" s="14"/>
      <c r="C205" s="14"/>
      <c r="D205" s="14"/>
      <c r="E205" s="14"/>
      <c r="F205" s="24"/>
      <c r="G205" s="24"/>
      <c r="H205" s="24"/>
      <c r="I205" s="10"/>
      <c r="J205" s="10"/>
      <c r="K205" s="12"/>
      <c r="L205" s="10"/>
      <c r="M205" s="13"/>
      <c r="N205" s="10"/>
      <c r="O205" s="13"/>
      <c r="P205" s="13"/>
      <c r="Q205" s="13"/>
      <c r="R205" s="13"/>
      <c r="S205" s="13"/>
      <c r="T205" s="13"/>
      <c r="U205" s="13"/>
      <c r="V205" s="13"/>
      <c r="W205" s="15"/>
      <c r="X205" s="16"/>
      <c r="Y205" s="15"/>
      <c r="Z205" s="16"/>
      <c r="AA205" s="124"/>
    </row>
    <row r="206" spans="1:27">
      <c r="A206" s="14"/>
      <c r="B206" s="14"/>
      <c r="C206" s="14"/>
      <c r="D206" s="14"/>
      <c r="E206" s="14"/>
      <c r="F206" s="24"/>
      <c r="G206" s="24"/>
      <c r="H206" s="24"/>
      <c r="I206" s="10"/>
      <c r="J206" s="10"/>
      <c r="K206" s="12"/>
      <c r="L206" s="10"/>
      <c r="M206" s="13"/>
      <c r="N206" s="10"/>
      <c r="O206" s="13"/>
      <c r="P206" s="13"/>
      <c r="Q206" s="13"/>
      <c r="R206" s="13"/>
      <c r="S206" s="13"/>
      <c r="T206" s="13"/>
      <c r="U206" s="13"/>
      <c r="V206" s="13"/>
      <c r="W206" s="15"/>
      <c r="X206" s="16"/>
      <c r="Y206" s="15"/>
      <c r="Z206" s="16"/>
      <c r="AA206" s="124"/>
    </row>
    <row r="207" spans="1:27">
      <c r="A207" s="14"/>
      <c r="B207" s="14"/>
      <c r="C207" s="14"/>
      <c r="D207" s="14"/>
      <c r="E207" s="14"/>
      <c r="F207" s="24"/>
      <c r="G207" s="24"/>
      <c r="H207" s="24"/>
      <c r="I207" s="10"/>
      <c r="J207" s="10"/>
      <c r="K207" s="12"/>
      <c r="L207" s="10"/>
      <c r="M207" s="13"/>
      <c r="N207" s="10"/>
      <c r="O207" s="13"/>
      <c r="P207" s="13"/>
      <c r="Q207" s="13"/>
      <c r="R207" s="13"/>
      <c r="S207" s="13"/>
      <c r="T207" s="13"/>
      <c r="U207" s="13"/>
      <c r="V207" s="13"/>
      <c r="W207" s="15"/>
      <c r="X207" s="16"/>
      <c r="Y207" s="15"/>
      <c r="Z207" s="16"/>
      <c r="AA207" s="124"/>
    </row>
    <row r="208" spans="1:27">
      <c r="A208" s="14"/>
      <c r="B208" s="14"/>
      <c r="C208" s="14"/>
      <c r="D208" s="14"/>
      <c r="E208" s="14"/>
      <c r="F208" s="24"/>
      <c r="G208" s="24"/>
      <c r="H208" s="24"/>
      <c r="I208" s="10"/>
      <c r="J208" s="10"/>
      <c r="K208" s="12"/>
      <c r="L208" s="10"/>
      <c r="M208" s="13"/>
      <c r="N208" s="10"/>
      <c r="O208" s="13"/>
      <c r="P208" s="13"/>
      <c r="Q208" s="13"/>
      <c r="R208" s="13"/>
      <c r="S208" s="13"/>
      <c r="T208" s="13"/>
      <c r="U208" s="13"/>
      <c r="V208" s="13"/>
      <c r="W208" s="15"/>
      <c r="X208" s="16"/>
      <c r="Y208" s="15"/>
      <c r="Z208" s="16"/>
      <c r="AA208" s="124"/>
    </row>
    <row r="209" spans="1:27">
      <c r="A209" s="14"/>
      <c r="B209" s="14"/>
      <c r="C209" s="14"/>
      <c r="D209" s="14"/>
      <c r="E209" s="14"/>
      <c r="F209" s="24"/>
      <c r="G209" s="24"/>
      <c r="H209" s="24"/>
      <c r="I209" s="10"/>
      <c r="J209" s="10"/>
      <c r="K209" s="12"/>
      <c r="L209" s="10"/>
      <c r="M209" s="13"/>
      <c r="N209" s="10"/>
      <c r="O209" s="13"/>
      <c r="P209" s="13"/>
      <c r="Q209" s="13"/>
      <c r="R209" s="13"/>
      <c r="S209" s="13"/>
      <c r="T209" s="13"/>
      <c r="U209" s="13"/>
      <c r="V209" s="13"/>
      <c r="W209" s="15"/>
      <c r="X209" s="16"/>
      <c r="Y209" s="15"/>
      <c r="Z209" s="16"/>
      <c r="AA209" s="124"/>
    </row>
    <row r="210" spans="1:27">
      <c r="A210" s="14"/>
      <c r="B210" s="14"/>
      <c r="C210" s="14"/>
      <c r="D210" s="14"/>
      <c r="E210" s="14"/>
      <c r="F210" s="24"/>
      <c r="G210" s="24"/>
      <c r="H210" s="24"/>
      <c r="I210" s="10"/>
      <c r="J210" s="10"/>
      <c r="K210" s="12"/>
      <c r="L210" s="10"/>
      <c r="M210" s="13"/>
      <c r="N210" s="10"/>
      <c r="O210" s="13"/>
      <c r="P210" s="13"/>
      <c r="Q210" s="13"/>
      <c r="R210" s="13"/>
      <c r="S210" s="13"/>
      <c r="T210" s="13"/>
      <c r="U210" s="13"/>
      <c r="V210" s="13"/>
      <c r="W210" s="15"/>
      <c r="X210" s="16"/>
      <c r="Y210" s="15"/>
      <c r="Z210" s="16"/>
      <c r="AA210" s="124"/>
    </row>
    <row r="211" spans="1:27">
      <c r="A211" s="14"/>
      <c r="B211" s="14"/>
      <c r="C211" s="14"/>
      <c r="D211" s="14"/>
      <c r="E211" s="14"/>
      <c r="F211" s="24"/>
      <c r="G211" s="24"/>
      <c r="H211" s="24"/>
      <c r="I211" s="10"/>
      <c r="J211" s="10"/>
      <c r="K211" s="12"/>
      <c r="L211" s="10"/>
      <c r="M211" s="13"/>
      <c r="N211" s="10"/>
      <c r="O211" s="13"/>
      <c r="P211" s="13"/>
      <c r="Q211" s="13"/>
      <c r="R211" s="13"/>
      <c r="S211" s="13"/>
      <c r="T211" s="13"/>
      <c r="U211" s="13"/>
      <c r="V211" s="13"/>
      <c r="W211" s="15"/>
      <c r="X211" s="16"/>
      <c r="Y211" s="15"/>
      <c r="Z211" s="16"/>
      <c r="AA211" s="124"/>
    </row>
    <row r="212" spans="1:27">
      <c r="A212" s="14"/>
      <c r="B212" s="14"/>
      <c r="C212" s="14"/>
      <c r="D212" s="14"/>
      <c r="E212" s="14"/>
      <c r="F212" s="24"/>
      <c r="G212" s="24"/>
      <c r="H212" s="24"/>
      <c r="I212" s="10"/>
      <c r="J212" s="10"/>
      <c r="K212" s="12"/>
      <c r="L212" s="10"/>
      <c r="M212" s="13"/>
      <c r="N212" s="10"/>
      <c r="O212" s="13"/>
      <c r="P212" s="13"/>
      <c r="Q212" s="13"/>
      <c r="R212" s="13"/>
      <c r="S212" s="13"/>
      <c r="T212" s="13"/>
      <c r="U212" s="13"/>
      <c r="V212" s="13"/>
      <c r="W212" s="15"/>
      <c r="X212" s="16"/>
      <c r="Y212" s="15"/>
      <c r="Z212" s="16"/>
      <c r="AA212" s="124"/>
    </row>
    <row r="213" spans="1:27">
      <c r="A213" s="14"/>
      <c r="B213" s="14"/>
      <c r="C213" s="14"/>
      <c r="D213" s="14"/>
      <c r="E213" s="14"/>
      <c r="F213" s="24"/>
      <c r="G213" s="24"/>
      <c r="H213" s="24"/>
      <c r="I213" s="10"/>
      <c r="J213" s="10"/>
      <c r="K213" s="12"/>
      <c r="L213" s="10"/>
      <c r="M213" s="13"/>
      <c r="N213" s="10"/>
      <c r="O213" s="13"/>
      <c r="P213" s="13"/>
      <c r="Q213" s="13"/>
      <c r="R213" s="13"/>
      <c r="S213" s="13"/>
      <c r="T213" s="13"/>
      <c r="U213" s="13"/>
      <c r="V213" s="13"/>
      <c r="W213" s="15"/>
      <c r="X213" s="16"/>
      <c r="Y213" s="15"/>
      <c r="Z213" s="16"/>
      <c r="AA213" s="124"/>
    </row>
    <row r="214" spans="1:27">
      <c r="A214" s="14"/>
      <c r="B214" s="14"/>
      <c r="C214" s="14"/>
      <c r="D214" s="14"/>
      <c r="E214" s="14"/>
      <c r="F214" s="24"/>
      <c r="G214" s="24"/>
      <c r="H214" s="24"/>
      <c r="I214" s="10"/>
      <c r="J214" s="10"/>
      <c r="K214" s="12"/>
      <c r="L214" s="10"/>
      <c r="M214" s="13"/>
      <c r="N214" s="10"/>
      <c r="O214" s="13"/>
      <c r="P214" s="13"/>
      <c r="Q214" s="13"/>
      <c r="R214" s="13"/>
      <c r="S214" s="13"/>
      <c r="T214" s="13"/>
      <c r="U214" s="13"/>
      <c r="V214" s="13"/>
      <c r="W214" s="15"/>
      <c r="X214" s="16"/>
      <c r="Y214" s="15"/>
      <c r="Z214" s="16"/>
      <c r="AA214" s="124"/>
    </row>
    <row r="215" spans="1:27">
      <c r="A215" s="14"/>
      <c r="B215" s="14"/>
      <c r="C215" s="14"/>
      <c r="D215" s="14"/>
      <c r="E215" s="14"/>
      <c r="F215" s="24"/>
      <c r="G215" s="24"/>
      <c r="H215" s="24"/>
      <c r="I215" s="10"/>
      <c r="J215" s="10"/>
      <c r="K215" s="12"/>
      <c r="L215" s="10"/>
      <c r="M215" s="13"/>
      <c r="N215" s="10"/>
      <c r="O215" s="13"/>
      <c r="P215" s="13"/>
      <c r="Q215" s="13"/>
      <c r="R215" s="13"/>
      <c r="S215" s="13"/>
      <c r="T215" s="13"/>
      <c r="U215" s="13"/>
      <c r="V215" s="13"/>
      <c r="W215" s="15"/>
      <c r="X215" s="16"/>
      <c r="Y215" s="15"/>
      <c r="Z215" s="16"/>
      <c r="AA215" s="124"/>
    </row>
    <row r="216" spans="1:27">
      <c r="A216" s="14"/>
      <c r="B216" s="14"/>
      <c r="C216" s="14"/>
      <c r="D216" s="14"/>
      <c r="E216" s="14"/>
      <c r="F216" s="24"/>
      <c r="G216" s="24"/>
      <c r="H216" s="24"/>
      <c r="I216" s="10"/>
      <c r="J216" s="10"/>
      <c r="K216" s="12"/>
      <c r="L216" s="10"/>
      <c r="M216" s="13"/>
      <c r="N216" s="10"/>
      <c r="O216" s="13"/>
      <c r="P216" s="13"/>
      <c r="Q216" s="13"/>
      <c r="R216" s="13"/>
      <c r="S216" s="13"/>
      <c r="T216" s="13"/>
      <c r="U216" s="13"/>
      <c r="V216" s="13"/>
      <c r="W216" s="15"/>
      <c r="X216" s="16"/>
      <c r="Y216" s="15"/>
      <c r="Z216" s="16"/>
      <c r="AA216" s="124"/>
    </row>
    <row r="217" spans="1:27">
      <c r="A217" s="14"/>
      <c r="B217" s="14"/>
      <c r="C217" s="14"/>
      <c r="D217" s="14"/>
      <c r="E217" s="14"/>
      <c r="F217" s="24"/>
      <c r="G217" s="24"/>
      <c r="H217" s="24"/>
      <c r="I217" s="10"/>
      <c r="J217" s="10"/>
      <c r="K217" s="12"/>
      <c r="L217" s="10"/>
      <c r="M217" s="13"/>
      <c r="N217" s="10"/>
      <c r="O217" s="13"/>
      <c r="P217" s="13"/>
      <c r="Q217" s="13"/>
      <c r="R217" s="13"/>
      <c r="S217" s="13"/>
      <c r="T217" s="13"/>
      <c r="U217" s="13"/>
      <c r="V217" s="13"/>
      <c r="W217" s="15"/>
      <c r="X217" s="16"/>
      <c r="Y217" s="15"/>
      <c r="Z217" s="16"/>
      <c r="AA217" s="124"/>
    </row>
    <row r="218" spans="1:27">
      <c r="A218" s="14"/>
      <c r="B218" s="14"/>
      <c r="C218" s="14"/>
      <c r="D218" s="14"/>
      <c r="E218" s="14"/>
      <c r="F218" s="24"/>
      <c r="G218" s="24"/>
      <c r="H218" s="24"/>
      <c r="I218" s="10"/>
      <c r="J218" s="10"/>
      <c r="K218" s="12"/>
      <c r="L218" s="10"/>
      <c r="M218" s="13"/>
      <c r="N218" s="10"/>
      <c r="O218" s="13"/>
      <c r="P218" s="13"/>
      <c r="Q218" s="13"/>
      <c r="R218" s="13"/>
      <c r="S218" s="13"/>
      <c r="T218" s="13"/>
      <c r="U218" s="13"/>
      <c r="V218" s="13"/>
      <c r="W218" s="15"/>
      <c r="X218" s="16"/>
      <c r="Y218" s="15"/>
      <c r="Z218" s="16"/>
      <c r="AA218" s="124"/>
    </row>
    <row r="219" spans="1:27">
      <c r="A219" s="14"/>
      <c r="B219" s="14"/>
      <c r="C219" s="14"/>
      <c r="D219" s="14"/>
      <c r="E219" s="14"/>
      <c r="F219" s="24"/>
      <c r="G219" s="24"/>
      <c r="H219" s="24"/>
      <c r="I219" s="10"/>
      <c r="J219" s="10"/>
      <c r="K219" s="12"/>
      <c r="L219" s="10"/>
      <c r="M219" s="13"/>
      <c r="N219" s="10"/>
      <c r="O219" s="13"/>
      <c r="P219" s="13"/>
      <c r="Q219" s="13"/>
      <c r="R219" s="13"/>
      <c r="S219" s="13"/>
      <c r="T219" s="13"/>
      <c r="U219" s="13"/>
      <c r="V219" s="13"/>
      <c r="W219" s="15"/>
      <c r="X219" s="16"/>
      <c r="Y219" s="15"/>
      <c r="Z219" s="16"/>
      <c r="AA219" s="124"/>
    </row>
    <row r="220" spans="1:27">
      <c r="A220" s="14"/>
      <c r="B220" s="14"/>
      <c r="C220" s="14"/>
      <c r="D220" s="14"/>
      <c r="E220" s="14"/>
      <c r="F220" s="24"/>
      <c r="G220" s="24"/>
      <c r="H220" s="24"/>
      <c r="I220" s="10"/>
      <c r="J220" s="10"/>
      <c r="K220" s="12"/>
      <c r="L220" s="10"/>
      <c r="M220" s="13"/>
      <c r="N220" s="10"/>
      <c r="O220" s="13"/>
      <c r="P220" s="13"/>
      <c r="Q220" s="13"/>
      <c r="R220" s="13"/>
      <c r="S220" s="13"/>
      <c r="T220" s="13"/>
      <c r="U220" s="13"/>
      <c r="V220" s="13"/>
      <c r="W220" s="15"/>
      <c r="X220" s="16"/>
      <c r="Y220" s="15"/>
      <c r="Z220" s="16"/>
      <c r="AA220" s="124"/>
    </row>
    <row r="221" spans="1:27">
      <c r="A221" s="14"/>
      <c r="B221" s="14"/>
      <c r="C221" s="14"/>
      <c r="D221" s="14"/>
      <c r="E221" s="14"/>
      <c r="F221" s="24"/>
      <c r="G221" s="24"/>
      <c r="H221" s="24"/>
      <c r="I221" s="10"/>
      <c r="J221" s="10"/>
      <c r="K221" s="12"/>
      <c r="L221" s="10"/>
      <c r="M221" s="13"/>
      <c r="N221" s="10"/>
      <c r="O221" s="13"/>
      <c r="P221" s="13"/>
      <c r="Q221" s="13"/>
      <c r="R221" s="13"/>
      <c r="S221" s="13"/>
      <c r="T221" s="13"/>
      <c r="U221" s="13"/>
      <c r="V221" s="13"/>
      <c r="W221" s="15"/>
      <c r="X221" s="16"/>
      <c r="Y221" s="15"/>
      <c r="Z221" s="16"/>
      <c r="AA221" s="124"/>
    </row>
    <row r="222" spans="1:27">
      <c r="A222" s="14"/>
      <c r="B222" s="14"/>
      <c r="C222" s="14"/>
      <c r="D222" s="14"/>
      <c r="E222" s="14"/>
      <c r="F222" s="24"/>
      <c r="G222" s="24"/>
      <c r="H222" s="24"/>
      <c r="I222" s="10"/>
      <c r="J222" s="10"/>
      <c r="K222" s="12"/>
      <c r="L222" s="10"/>
      <c r="M222" s="13"/>
      <c r="N222" s="10"/>
      <c r="O222" s="13"/>
      <c r="P222" s="13"/>
      <c r="Q222" s="13"/>
      <c r="R222" s="13"/>
      <c r="S222" s="13"/>
      <c r="T222" s="13"/>
      <c r="U222" s="13"/>
      <c r="V222" s="13"/>
      <c r="W222" s="15"/>
      <c r="X222" s="16"/>
      <c r="Y222" s="15"/>
      <c r="Z222" s="16"/>
      <c r="AA222" s="124"/>
    </row>
    <row r="223" spans="1:27">
      <c r="A223" s="14"/>
      <c r="B223" s="14"/>
      <c r="C223" s="14"/>
      <c r="D223" s="14"/>
      <c r="E223" s="14"/>
      <c r="F223" s="24"/>
      <c r="G223" s="24"/>
      <c r="H223" s="24"/>
      <c r="I223" s="10"/>
      <c r="J223" s="10"/>
      <c r="K223" s="12"/>
      <c r="L223" s="10"/>
      <c r="M223" s="13"/>
      <c r="N223" s="10"/>
      <c r="O223" s="13"/>
      <c r="P223" s="13"/>
      <c r="Q223" s="13"/>
      <c r="R223" s="13"/>
      <c r="S223" s="13"/>
      <c r="T223" s="13"/>
      <c r="U223" s="13"/>
      <c r="V223" s="13"/>
      <c r="W223" s="15"/>
      <c r="X223" s="16"/>
      <c r="Y223" s="15"/>
      <c r="Z223" s="16"/>
      <c r="AA223" s="124"/>
    </row>
    <row r="224" spans="1:27">
      <c r="A224" s="14"/>
      <c r="B224" s="14"/>
      <c r="C224" s="14"/>
      <c r="D224" s="14"/>
      <c r="E224" s="14"/>
      <c r="F224" s="24"/>
      <c r="G224" s="24"/>
      <c r="H224" s="24"/>
      <c r="I224" s="10"/>
      <c r="J224" s="10"/>
      <c r="K224" s="12"/>
      <c r="L224" s="10"/>
      <c r="M224" s="13"/>
      <c r="N224" s="10"/>
      <c r="O224" s="13"/>
      <c r="P224" s="13"/>
      <c r="Q224" s="13"/>
      <c r="R224" s="13"/>
      <c r="S224" s="13"/>
      <c r="T224" s="13"/>
      <c r="U224" s="13"/>
      <c r="V224" s="13"/>
      <c r="W224" s="15"/>
      <c r="X224" s="16"/>
      <c r="Y224" s="15"/>
      <c r="Z224" s="16"/>
      <c r="AA224" s="124"/>
    </row>
    <row r="225" spans="1:27">
      <c r="A225" s="14"/>
      <c r="B225" s="14"/>
      <c r="C225" s="14"/>
      <c r="D225" s="14"/>
      <c r="E225" s="14"/>
      <c r="F225" s="24"/>
      <c r="G225" s="24"/>
      <c r="H225" s="24"/>
      <c r="I225" s="10"/>
      <c r="J225" s="10"/>
      <c r="K225" s="12"/>
      <c r="L225" s="10"/>
      <c r="M225" s="13"/>
      <c r="N225" s="10"/>
      <c r="O225" s="13"/>
      <c r="P225" s="13"/>
      <c r="Q225" s="13"/>
      <c r="R225" s="13"/>
      <c r="S225" s="13"/>
      <c r="T225" s="13"/>
      <c r="U225" s="13"/>
      <c r="V225" s="13"/>
      <c r="W225" s="15"/>
      <c r="X225" s="16"/>
      <c r="Y225" s="15"/>
      <c r="Z225" s="16"/>
      <c r="AA225" s="124"/>
    </row>
    <row r="226" spans="1:27">
      <c r="A226" s="14"/>
      <c r="B226" s="14"/>
      <c r="C226" s="14"/>
      <c r="D226" s="14"/>
      <c r="E226" s="14"/>
      <c r="F226" s="24"/>
      <c r="G226" s="24"/>
      <c r="H226" s="24"/>
      <c r="I226" s="10"/>
      <c r="J226" s="10"/>
      <c r="K226" s="12"/>
      <c r="L226" s="10"/>
      <c r="M226" s="13"/>
      <c r="N226" s="10"/>
      <c r="O226" s="13"/>
      <c r="P226" s="13"/>
      <c r="Q226" s="13"/>
      <c r="R226" s="13"/>
      <c r="S226" s="13"/>
      <c r="T226" s="13"/>
      <c r="U226" s="13"/>
      <c r="V226" s="13"/>
      <c r="W226" s="15"/>
      <c r="X226" s="16"/>
      <c r="Y226" s="15"/>
      <c r="Z226" s="16"/>
      <c r="AA226" s="124"/>
    </row>
    <row r="227" spans="1:27">
      <c r="A227" s="14"/>
      <c r="B227" s="14"/>
      <c r="C227" s="14"/>
      <c r="D227" s="14"/>
      <c r="E227" s="14"/>
      <c r="F227" s="24"/>
      <c r="G227" s="24"/>
      <c r="H227" s="24"/>
      <c r="I227" s="10"/>
      <c r="J227" s="10"/>
      <c r="K227" s="12"/>
      <c r="L227" s="10"/>
      <c r="M227" s="13"/>
      <c r="N227" s="10"/>
      <c r="O227" s="13"/>
      <c r="P227" s="13"/>
      <c r="Q227" s="13"/>
      <c r="R227" s="13"/>
      <c r="S227" s="13"/>
      <c r="T227" s="13"/>
      <c r="U227" s="13"/>
      <c r="V227" s="13"/>
      <c r="W227" s="15"/>
      <c r="X227" s="16"/>
      <c r="Y227" s="15"/>
      <c r="Z227" s="16"/>
      <c r="AA227" s="124"/>
    </row>
    <row r="228" spans="1:27">
      <c r="A228" s="14"/>
      <c r="B228" s="14"/>
      <c r="C228" s="14"/>
      <c r="D228" s="14"/>
      <c r="E228" s="14"/>
      <c r="F228" s="24"/>
      <c r="G228" s="24"/>
      <c r="H228" s="24"/>
      <c r="I228" s="10"/>
      <c r="J228" s="10"/>
      <c r="K228" s="12"/>
      <c r="L228" s="10"/>
      <c r="M228" s="13"/>
      <c r="N228" s="10"/>
      <c r="O228" s="13"/>
      <c r="P228" s="13"/>
      <c r="Q228" s="13"/>
      <c r="R228" s="13"/>
      <c r="S228" s="13"/>
      <c r="T228" s="13"/>
      <c r="U228" s="13"/>
      <c r="V228" s="13"/>
      <c r="W228" s="15"/>
      <c r="X228" s="16"/>
      <c r="Y228" s="15"/>
      <c r="Z228" s="16"/>
      <c r="AA228" s="124"/>
    </row>
    <row r="229" spans="1:27">
      <c r="A229" s="14"/>
      <c r="B229" s="14"/>
      <c r="C229" s="14"/>
      <c r="D229" s="14"/>
      <c r="E229" s="14"/>
      <c r="F229" s="24"/>
      <c r="G229" s="24"/>
      <c r="H229" s="24"/>
      <c r="I229" s="10"/>
      <c r="J229" s="10"/>
      <c r="K229" s="12"/>
      <c r="L229" s="10"/>
      <c r="M229" s="13"/>
      <c r="N229" s="10"/>
      <c r="O229" s="13"/>
      <c r="P229" s="13"/>
      <c r="Q229" s="13"/>
      <c r="R229" s="13"/>
      <c r="S229" s="13"/>
      <c r="T229" s="13"/>
      <c r="U229" s="13"/>
      <c r="V229" s="13"/>
      <c r="W229" s="15"/>
      <c r="X229" s="16"/>
      <c r="Y229" s="15"/>
      <c r="Z229" s="16"/>
      <c r="AA229" s="124"/>
    </row>
    <row r="230" spans="1:27">
      <c r="A230" s="14"/>
      <c r="B230" s="14"/>
      <c r="C230" s="14"/>
      <c r="D230" s="14"/>
      <c r="E230" s="14"/>
      <c r="F230" s="24"/>
      <c r="G230" s="24"/>
      <c r="H230" s="24"/>
      <c r="I230" s="10"/>
      <c r="J230" s="10"/>
      <c r="K230" s="12"/>
      <c r="L230" s="10"/>
      <c r="M230" s="13"/>
      <c r="N230" s="10"/>
      <c r="O230" s="13"/>
      <c r="P230" s="13"/>
      <c r="Q230" s="13"/>
      <c r="R230" s="13"/>
      <c r="S230" s="13"/>
      <c r="T230" s="13"/>
      <c r="U230" s="13"/>
      <c r="V230" s="13"/>
      <c r="W230" s="15"/>
      <c r="X230" s="16"/>
      <c r="Y230" s="15"/>
      <c r="Z230" s="16"/>
      <c r="AA230" s="124"/>
    </row>
    <row r="231" spans="1:27">
      <c r="A231" s="14"/>
      <c r="B231" s="14"/>
      <c r="C231" s="14"/>
      <c r="D231" s="14"/>
      <c r="E231" s="14"/>
      <c r="F231" s="24"/>
      <c r="G231" s="24"/>
      <c r="H231" s="24"/>
      <c r="I231" s="10"/>
      <c r="J231" s="10"/>
      <c r="K231" s="12"/>
      <c r="L231" s="10"/>
      <c r="M231" s="13"/>
      <c r="N231" s="10"/>
      <c r="O231" s="13"/>
      <c r="P231" s="13"/>
      <c r="Q231" s="13"/>
      <c r="R231" s="13"/>
      <c r="S231" s="13"/>
      <c r="T231" s="13"/>
      <c r="U231" s="13"/>
      <c r="V231" s="13"/>
      <c r="W231" s="15"/>
      <c r="X231" s="16"/>
      <c r="Y231" s="15"/>
      <c r="Z231" s="16"/>
      <c r="AA231" s="124"/>
    </row>
    <row r="232" spans="1:27">
      <c r="A232" s="14"/>
      <c r="B232" s="14"/>
      <c r="C232" s="14"/>
      <c r="D232" s="14"/>
      <c r="E232" s="14"/>
      <c r="F232" s="24"/>
      <c r="G232" s="24"/>
      <c r="H232" s="24"/>
      <c r="I232" s="10"/>
      <c r="J232" s="10"/>
      <c r="K232" s="12"/>
      <c r="L232" s="10"/>
      <c r="M232" s="13"/>
      <c r="N232" s="10"/>
      <c r="O232" s="13"/>
      <c r="P232" s="13"/>
      <c r="Q232" s="13"/>
      <c r="R232" s="13"/>
      <c r="S232" s="13"/>
      <c r="T232" s="13"/>
      <c r="U232" s="13"/>
      <c r="V232" s="13"/>
      <c r="W232" s="15"/>
      <c r="X232" s="16"/>
      <c r="Y232" s="15"/>
      <c r="Z232" s="16"/>
      <c r="AA232" s="124"/>
    </row>
    <row r="233" spans="1:27">
      <c r="A233" s="14"/>
      <c r="B233" s="14"/>
      <c r="C233" s="14"/>
      <c r="D233" s="14"/>
      <c r="E233" s="14"/>
      <c r="F233" s="24"/>
      <c r="G233" s="24"/>
      <c r="H233" s="24"/>
      <c r="I233" s="10"/>
      <c r="J233" s="10"/>
      <c r="K233" s="12"/>
      <c r="L233" s="10"/>
      <c r="M233" s="13"/>
      <c r="N233" s="10"/>
      <c r="O233" s="13"/>
      <c r="P233" s="13"/>
      <c r="Q233" s="13"/>
      <c r="R233" s="13"/>
      <c r="S233" s="13"/>
      <c r="T233" s="13"/>
      <c r="U233" s="13"/>
      <c r="V233" s="13"/>
      <c r="W233" s="15"/>
      <c r="X233" s="16"/>
      <c r="Y233" s="15"/>
      <c r="Z233" s="16"/>
      <c r="AA233" s="124"/>
    </row>
    <row r="234" spans="1:27">
      <c r="A234" s="14"/>
      <c r="B234" s="14"/>
      <c r="C234" s="14"/>
      <c r="D234" s="14"/>
      <c r="E234" s="14"/>
      <c r="F234" s="24"/>
      <c r="G234" s="24"/>
      <c r="H234" s="24"/>
      <c r="I234" s="10"/>
      <c r="J234" s="10"/>
      <c r="K234" s="12"/>
      <c r="L234" s="10"/>
      <c r="M234" s="13"/>
      <c r="N234" s="10"/>
      <c r="O234" s="13"/>
      <c r="P234" s="13"/>
      <c r="Q234" s="13"/>
      <c r="R234" s="13"/>
      <c r="S234" s="13"/>
      <c r="T234" s="13"/>
      <c r="U234" s="13"/>
      <c r="V234" s="13"/>
      <c r="W234" s="15"/>
      <c r="X234" s="16"/>
      <c r="Y234" s="15"/>
      <c r="Z234" s="16"/>
      <c r="AA234" s="124"/>
    </row>
    <row r="235" spans="1:27">
      <c r="A235" s="14"/>
      <c r="B235" s="14"/>
      <c r="C235" s="14"/>
      <c r="D235" s="14"/>
      <c r="E235" s="14"/>
      <c r="F235" s="24"/>
      <c r="G235" s="24"/>
      <c r="H235" s="24"/>
      <c r="I235" s="10"/>
      <c r="J235" s="10"/>
      <c r="K235" s="12"/>
      <c r="L235" s="10"/>
      <c r="M235" s="13"/>
      <c r="N235" s="10"/>
      <c r="O235" s="13"/>
      <c r="P235" s="13"/>
      <c r="Q235" s="13"/>
      <c r="R235" s="13"/>
      <c r="S235" s="13"/>
      <c r="T235" s="13"/>
      <c r="U235" s="13"/>
      <c r="V235" s="13"/>
      <c r="W235" s="15"/>
      <c r="X235" s="16"/>
      <c r="Y235" s="15"/>
      <c r="Z235" s="16"/>
      <c r="AA235" s="124"/>
    </row>
    <row r="236" spans="1:27">
      <c r="A236" s="14"/>
      <c r="B236" s="14"/>
      <c r="C236" s="14"/>
      <c r="D236" s="14"/>
      <c r="E236" s="14"/>
      <c r="F236" s="24"/>
      <c r="G236" s="24"/>
      <c r="H236" s="24"/>
      <c r="I236" s="10"/>
      <c r="J236" s="10"/>
      <c r="K236" s="12"/>
      <c r="L236" s="10"/>
      <c r="M236" s="13"/>
      <c r="N236" s="10"/>
      <c r="O236" s="13"/>
      <c r="P236" s="13"/>
      <c r="Q236" s="13"/>
      <c r="R236" s="13"/>
      <c r="S236" s="13"/>
      <c r="T236" s="13"/>
      <c r="U236" s="13"/>
      <c r="V236" s="13"/>
      <c r="W236" s="15"/>
      <c r="X236" s="16"/>
      <c r="Y236" s="15"/>
      <c r="Z236" s="16"/>
      <c r="AA236" s="124"/>
    </row>
    <row r="237" spans="1:27">
      <c r="A237" s="14"/>
      <c r="B237" s="14"/>
      <c r="C237" s="14"/>
      <c r="D237" s="14"/>
      <c r="E237" s="14"/>
      <c r="F237" s="24"/>
      <c r="G237" s="24"/>
      <c r="H237" s="24"/>
      <c r="I237" s="10"/>
      <c r="J237" s="10"/>
      <c r="K237" s="12"/>
      <c r="L237" s="10"/>
      <c r="M237" s="13"/>
      <c r="N237" s="10"/>
      <c r="O237" s="13"/>
      <c r="P237" s="13"/>
      <c r="Q237" s="13"/>
      <c r="R237" s="13"/>
      <c r="S237" s="13"/>
      <c r="T237" s="13"/>
      <c r="U237" s="13"/>
      <c r="V237" s="13"/>
      <c r="W237" s="15"/>
      <c r="X237" s="16"/>
      <c r="Y237" s="15"/>
      <c r="Z237" s="16"/>
      <c r="AA237" s="124"/>
    </row>
    <row r="238" spans="1:27">
      <c r="A238" s="14"/>
      <c r="B238" s="14"/>
      <c r="C238" s="14"/>
      <c r="D238" s="14"/>
      <c r="E238" s="14"/>
      <c r="F238" s="24"/>
      <c r="G238" s="24"/>
      <c r="H238" s="24"/>
      <c r="I238" s="10"/>
      <c r="J238" s="10"/>
      <c r="K238" s="12"/>
      <c r="L238" s="10"/>
      <c r="M238" s="13"/>
      <c r="N238" s="10"/>
      <c r="O238" s="13"/>
      <c r="P238" s="13"/>
      <c r="Q238" s="13"/>
      <c r="R238" s="13"/>
      <c r="S238" s="13"/>
      <c r="T238" s="13"/>
      <c r="U238" s="13"/>
      <c r="V238" s="13"/>
      <c r="W238" s="15"/>
      <c r="X238" s="16"/>
      <c r="Y238" s="15"/>
      <c r="Z238" s="16"/>
      <c r="AA238" s="124"/>
    </row>
    <row r="239" spans="1:27">
      <c r="A239" s="14"/>
      <c r="B239" s="14"/>
      <c r="C239" s="14"/>
      <c r="D239" s="14"/>
      <c r="E239" s="14"/>
      <c r="F239" s="24"/>
      <c r="G239" s="24"/>
      <c r="H239" s="24"/>
      <c r="I239" s="10"/>
      <c r="J239" s="10"/>
      <c r="K239" s="12"/>
      <c r="L239" s="10"/>
      <c r="M239" s="13"/>
      <c r="N239" s="10"/>
      <c r="O239" s="13"/>
      <c r="P239" s="13"/>
      <c r="Q239" s="13"/>
      <c r="R239" s="13"/>
      <c r="S239" s="13"/>
      <c r="T239" s="13"/>
      <c r="U239" s="13"/>
      <c r="V239" s="13"/>
      <c r="W239" s="15"/>
      <c r="X239" s="16"/>
      <c r="Y239" s="15"/>
      <c r="Z239" s="16"/>
      <c r="AA239" s="124"/>
    </row>
    <row r="240" spans="1:27">
      <c r="A240" s="14"/>
      <c r="B240" s="14"/>
      <c r="C240" s="14"/>
      <c r="D240" s="14"/>
      <c r="E240" s="14"/>
      <c r="F240" s="24"/>
      <c r="G240" s="24"/>
      <c r="H240" s="24"/>
      <c r="I240" s="10"/>
      <c r="J240" s="10"/>
      <c r="K240" s="12"/>
      <c r="L240" s="10"/>
      <c r="M240" s="13"/>
      <c r="N240" s="10"/>
      <c r="O240" s="13"/>
      <c r="P240" s="13"/>
      <c r="Q240" s="13"/>
      <c r="R240" s="13"/>
      <c r="S240" s="13"/>
      <c r="T240" s="13"/>
      <c r="U240" s="13"/>
      <c r="V240" s="13"/>
      <c r="W240" s="15"/>
      <c r="X240" s="16"/>
      <c r="Y240" s="15"/>
      <c r="Z240" s="16"/>
      <c r="AA240" s="124"/>
    </row>
    <row r="241" spans="1:27">
      <c r="A241" s="14"/>
      <c r="B241" s="14"/>
      <c r="C241" s="14"/>
      <c r="D241" s="14"/>
      <c r="E241" s="14"/>
      <c r="F241" s="24"/>
      <c r="G241" s="24"/>
      <c r="H241" s="24"/>
      <c r="I241" s="10"/>
      <c r="J241" s="10"/>
      <c r="K241" s="12"/>
      <c r="L241" s="10"/>
      <c r="M241" s="13"/>
      <c r="N241" s="10"/>
      <c r="O241" s="13"/>
      <c r="P241" s="13"/>
      <c r="Q241" s="13"/>
      <c r="R241" s="13"/>
      <c r="S241" s="13"/>
      <c r="T241" s="13"/>
      <c r="U241" s="13"/>
      <c r="V241" s="13"/>
      <c r="W241" s="15"/>
      <c r="X241" s="16"/>
      <c r="Y241" s="15"/>
      <c r="Z241" s="16"/>
      <c r="AA241" s="124"/>
    </row>
    <row r="242" spans="1:27">
      <c r="A242" s="14"/>
      <c r="B242" s="14"/>
      <c r="C242" s="14"/>
      <c r="D242" s="14"/>
      <c r="E242" s="14"/>
      <c r="F242" s="24"/>
      <c r="G242" s="24"/>
      <c r="H242" s="24"/>
      <c r="I242" s="10"/>
      <c r="J242" s="10"/>
      <c r="K242" s="12"/>
      <c r="L242" s="10"/>
      <c r="M242" s="13"/>
      <c r="N242" s="10"/>
      <c r="O242" s="13"/>
      <c r="P242" s="13"/>
      <c r="Q242" s="13"/>
      <c r="R242" s="13"/>
      <c r="S242" s="13"/>
      <c r="T242" s="13"/>
      <c r="U242" s="13"/>
      <c r="V242" s="13"/>
      <c r="W242" s="15"/>
      <c r="X242" s="16"/>
      <c r="Y242" s="15"/>
      <c r="Z242" s="16"/>
      <c r="AA242" s="124"/>
    </row>
    <row r="243" spans="1:27">
      <c r="A243" s="14"/>
      <c r="B243" s="14"/>
      <c r="C243" s="14"/>
      <c r="D243" s="14"/>
      <c r="E243" s="14"/>
      <c r="F243" s="24"/>
      <c r="G243" s="24"/>
      <c r="H243" s="24"/>
      <c r="I243" s="10"/>
      <c r="J243" s="10"/>
      <c r="K243" s="12"/>
      <c r="L243" s="10"/>
      <c r="M243" s="13"/>
      <c r="N243" s="10"/>
      <c r="O243" s="13"/>
      <c r="P243" s="13"/>
      <c r="Q243" s="13"/>
      <c r="R243" s="13"/>
      <c r="S243" s="13"/>
      <c r="T243" s="13"/>
      <c r="U243" s="13"/>
      <c r="V243" s="13"/>
      <c r="W243" s="15"/>
      <c r="X243" s="16"/>
      <c r="Y243" s="15"/>
      <c r="Z243" s="16"/>
      <c r="AA243" s="124"/>
    </row>
    <row r="244" spans="1:27">
      <c r="A244" s="14"/>
      <c r="B244" s="14"/>
      <c r="C244" s="14"/>
      <c r="D244" s="14"/>
      <c r="E244" s="14"/>
      <c r="F244" s="24"/>
      <c r="G244" s="24"/>
      <c r="H244" s="24"/>
      <c r="I244" s="10"/>
      <c r="J244" s="10"/>
      <c r="K244" s="12"/>
      <c r="L244" s="10"/>
      <c r="M244" s="13"/>
      <c r="N244" s="10"/>
      <c r="O244" s="13"/>
      <c r="P244" s="13"/>
      <c r="Q244" s="13"/>
      <c r="R244" s="13"/>
      <c r="S244" s="13"/>
      <c r="T244" s="13"/>
      <c r="U244" s="13"/>
      <c r="V244" s="13"/>
      <c r="W244" s="15"/>
      <c r="X244" s="16"/>
      <c r="Y244" s="15"/>
      <c r="Z244" s="16"/>
      <c r="AA244" s="124"/>
    </row>
    <row r="245" spans="1:27">
      <c r="A245" s="14"/>
      <c r="B245" s="14"/>
      <c r="C245" s="14"/>
      <c r="D245" s="14"/>
      <c r="E245" s="14"/>
      <c r="F245" s="24"/>
      <c r="G245" s="24"/>
      <c r="H245" s="24"/>
      <c r="I245" s="10"/>
      <c r="J245" s="10"/>
      <c r="K245" s="12"/>
      <c r="L245" s="10"/>
      <c r="M245" s="13"/>
      <c r="N245" s="10"/>
      <c r="O245" s="13"/>
      <c r="P245" s="13"/>
      <c r="Q245" s="13"/>
      <c r="R245" s="13"/>
      <c r="S245" s="13"/>
      <c r="T245" s="13"/>
      <c r="U245" s="13"/>
      <c r="V245" s="13"/>
      <c r="W245" s="15"/>
      <c r="X245" s="16"/>
      <c r="Y245" s="15"/>
      <c r="Z245" s="16"/>
      <c r="AA245" s="124"/>
    </row>
    <row r="246" spans="1:27">
      <c r="A246" s="14"/>
      <c r="B246" s="14"/>
      <c r="C246" s="14"/>
      <c r="D246" s="14"/>
      <c r="E246" s="14"/>
      <c r="F246" s="24"/>
      <c r="G246" s="24"/>
      <c r="H246" s="24"/>
      <c r="I246" s="10"/>
      <c r="J246" s="10"/>
      <c r="K246" s="12"/>
      <c r="L246" s="10"/>
      <c r="M246" s="13"/>
      <c r="N246" s="10"/>
      <c r="O246" s="13"/>
      <c r="P246" s="13"/>
      <c r="Q246" s="13"/>
      <c r="R246" s="13"/>
      <c r="S246" s="13"/>
      <c r="T246" s="13"/>
      <c r="U246" s="13"/>
      <c r="V246" s="13"/>
      <c r="W246" s="15"/>
      <c r="X246" s="16"/>
      <c r="Y246" s="15"/>
      <c r="Z246" s="16"/>
      <c r="AA246" s="124"/>
    </row>
    <row r="247" spans="1:27">
      <c r="A247" s="14"/>
      <c r="B247" s="14"/>
      <c r="C247" s="14"/>
      <c r="D247" s="14"/>
      <c r="E247" s="14"/>
      <c r="F247" s="24"/>
      <c r="G247" s="24"/>
      <c r="H247" s="24"/>
      <c r="I247" s="10"/>
      <c r="J247" s="10"/>
      <c r="K247" s="12"/>
      <c r="L247" s="10"/>
      <c r="M247" s="13"/>
      <c r="N247" s="10"/>
      <c r="O247" s="13"/>
      <c r="P247" s="13"/>
      <c r="Q247" s="13"/>
      <c r="R247" s="13"/>
      <c r="S247" s="13"/>
      <c r="T247" s="13"/>
      <c r="U247" s="13"/>
      <c r="V247" s="13"/>
      <c r="W247" s="15"/>
      <c r="X247" s="16"/>
      <c r="Y247" s="15"/>
      <c r="Z247" s="16"/>
      <c r="AA247" s="124"/>
    </row>
    <row r="248" spans="1:27">
      <c r="A248" s="14"/>
      <c r="B248" s="14"/>
      <c r="C248" s="14"/>
      <c r="D248" s="14"/>
      <c r="E248" s="14"/>
      <c r="F248" s="24"/>
      <c r="G248" s="24"/>
      <c r="H248" s="24"/>
      <c r="I248" s="10"/>
      <c r="J248" s="10"/>
      <c r="K248" s="12"/>
      <c r="L248" s="10"/>
      <c r="M248" s="13"/>
      <c r="N248" s="10"/>
      <c r="O248" s="13"/>
      <c r="P248" s="13"/>
      <c r="Q248" s="13"/>
      <c r="R248" s="13"/>
      <c r="S248" s="13"/>
      <c r="T248" s="13"/>
      <c r="U248" s="13"/>
      <c r="V248" s="13"/>
      <c r="W248" s="15"/>
      <c r="X248" s="16"/>
      <c r="Y248" s="15"/>
      <c r="Z248" s="16"/>
      <c r="AA248" s="124"/>
    </row>
    <row r="249" spans="1:27">
      <c r="A249" s="14"/>
      <c r="B249" s="14"/>
      <c r="C249" s="14"/>
      <c r="D249" s="14"/>
      <c r="E249" s="14"/>
      <c r="F249" s="24"/>
      <c r="G249" s="24"/>
      <c r="H249" s="24"/>
      <c r="I249" s="10"/>
      <c r="J249" s="10"/>
      <c r="K249" s="12"/>
      <c r="L249" s="10"/>
      <c r="M249" s="13"/>
      <c r="N249" s="10"/>
      <c r="O249" s="13"/>
      <c r="P249" s="13"/>
      <c r="Q249" s="13"/>
      <c r="R249" s="13"/>
      <c r="S249" s="13"/>
      <c r="T249" s="13"/>
      <c r="U249" s="13"/>
      <c r="V249" s="13"/>
      <c r="W249" s="15"/>
      <c r="X249" s="16"/>
      <c r="Y249" s="15"/>
      <c r="Z249" s="16"/>
      <c r="AA249" s="124"/>
    </row>
    <row r="250" spans="1:27">
      <c r="A250" s="14"/>
      <c r="B250" s="14"/>
      <c r="C250" s="14"/>
      <c r="D250" s="14"/>
      <c r="E250" s="14"/>
      <c r="F250" s="24"/>
      <c r="G250" s="24"/>
      <c r="H250" s="24"/>
      <c r="I250" s="10"/>
      <c r="J250" s="10"/>
      <c r="K250" s="12"/>
      <c r="L250" s="10"/>
      <c r="M250" s="13"/>
      <c r="N250" s="10"/>
      <c r="O250" s="13"/>
      <c r="P250" s="13"/>
      <c r="Q250" s="13"/>
      <c r="R250" s="13"/>
      <c r="S250" s="13"/>
      <c r="T250" s="13"/>
      <c r="U250" s="13"/>
      <c r="V250" s="13"/>
      <c r="W250" s="15"/>
      <c r="X250" s="16"/>
      <c r="Y250" s="15"/>
      <c r="Z250" s="16"/>
      <c r="AA250" s="124"/>
    </row>
    <row r="251" spans="1:27">
      <c r="A251" s="14"/>
      <c r="B251" s="14"/>
      <c r="C251" s="14"/>
      <c r="D251" s="14"/>
      <c r="E251" s="14"/>
      <c r="F251" s="24"/>
      <c r="G251" s="24"/>
      <c r="H251" s="24"/>
      <c r="I251" s="10"/>
      <c r="J251" s="10"/>
      <c r="K251" s="12"/>
      <c r="L251" s="10"/>
      <c r="M251" s="13"/>
      <c r="N251" s="10"/>
      <c r="O251" s="13"/>
      <c r="P251" s="13"/>
      <c r="Q251" s="13"/>
      <c r="R251" s="13"/>
      <c r="S251" s="13"/>
      <c r="T251" s="13"/>
      <c r="U251" s="13"/>
      <c r="V251" s="13"/>
      <c r="W251" s="15"/>
      <c r="X251" s="16"/>
      <c r="Y251" s="15"/>
      <c r="Z251" s="16"/>
      <c r="AA251" s="124"/>
    </row>
    <row r="252" spans="1:27">
      <c r="A252" s="14"/>
      <c r="B252" s="14"/>
      <c r="C252" s="14"/>
      <c r="D252" s="14"/>
      <c r="E252" s="14"/>
      <c r="F252" s="24"/>
      <c r="G252" s="24"/>
      <c r="H252" s="24"/>
      <c r="I252" s="10"/>
      <c r="J252" s="10"/>
      <c r="K252" s="12"/>
      <c r="L252" s="10"/>
      <c r="M252" s="13"/>
      <c r="N252" s="10"/>
      <c r="O252" s="13"/>
      <c r="P252" s="13"/>
      <c r="Q252" s="13"/>
      <c r="R252" s="13"/>
      <c r="S252" s="13"/>
      <c r="T252" s="13"/>
      <c r="U252" s="13"/>
      <c r="V252" s="13"/>
      <c r="W252" s="15"/>
      <c r="X252" s="16"/>
      <c r="Y252" s="15"/>
      <c r="Z252" s="16"/>
      <c r="AA252" s="124"/>
    </row>
    <row r="253" spans="1:27">
      <c r="A253" s="14"/>
      <c r="B253" s="14"/>
      <c r="C253" s="14"/>
      <c r="D253" s="14"/>
      <c r="E253" s="14"/>
      <c r="F253" s="24"/>
      <c r="G253" s="24"/>
      <c r="H253" s="24"/>
      <c r="I253" s="10"/>
      <c r="J253" s="10"/>
      <c r="K253" s="12"/>
      <c r="L253" s="10"/>
      <c r="M253" s="13"/>
      <c r="N253" s="10"/>
      <c r="O253" s="13"/>
      <c r="P253" s="13"/>
      <c r="Q253" s="13"/>
      <c r="R253" s="13"/>
      <c r="S253" s="13"/>
      <c r="T253" s="13"/>
      <c r="U253" s="13"/>
      <c r="V253" s="13"/>
      <c r="W253" s="15"/>
      <c r="X253" s="16"/>
      <c r="Y253" s="15"/>
      <c r="Z253" s="16"/>
      <c r="AA253" s="124"/>
    </row>
    <row r="254" spans="1:27">
      <c r="A254" s="14"/>
      <c r="B254" s="14"/>
      <c r="C254" s="14"/>
      <c r="D254" s="14"/>
      <c r="E254" s="14"/>
      <c r="F254" s="24"/>
      <c r="G254" s="24"/>
      <c r="H254" s="24"/>
      <c r="I254" s="10"/>
      <c r="J254" s="10"/>
      <c r="K254" s="12"/>
      <c r="L254" s="10"/>
      <c r="M254" s="13"/>
      <c r="N254" s="10"/>
      <c r="O254" s="13"/>
      <c r="P254" s="13"/>
      <c r="Q254" s="13"/>
      <c r="R254" s="13"/>
      <c r="S254" s="13"/>
      <c r="T254" s="13"/>
      <c r="U254" s="13"/>
      <c r="V254" s="13"/>
      <c r="W254" s="15"/>
      <c r="X254" s="16"/>
      <c r="Y254" s="15"/>
      <c r="Z254" s="16"/>
      <c r="AA254" s="124"/>
    </row>
    <row r="255" spans="1:27">
      <c r="A255" s="14"/>
      <c r="B255" s="14"/>
      <c r="C255" s="14"/>
      <c r="D255" s="14"/>
      <c r="E255" s="14"/>
      <c r="F255" s="24"/>
      <c r="G255" s="24"/>
      <c r="H255" s="24"/>
      <c r="I255" s="10"/>
      <c r="J255" s="10"/>
      <c r="K255" s="12"/>
      <c r="L255" s="10"/>
      <c r="M255" s="13"/>
      <c r="N255" s="10"/>
      <c r="O255" s="13"/>
      <c r="P255" s="13"/>
      <c r="Q255" s="13"/>
      <c r="R255" s="13"/>
      <c r="S255" s="13"/>
      <c r="T255" s="13"/>
      <c r="U255" s="13"/>
      <c r="V255" s="13"/>
      <c r="W255" s="15"/>
      <c r="X255" s="16"/>
      <c r="Y255" s="15"/>
      <c r="Z255" s="16"/>
      <c r="AA255" s="124"/>
    </row>
    <row r="256" spans="1:27">
      <c r="A256" s="14"/>
      <c r="B256" s="14"/>
      <c r="C256" s="14"/>
      <c r="D256" s="14"/>
      <c r="E256" s="14"/>
      <c r="F256" s="24"/>
      <c r="G256" s="24"/>
      <c r="H256" s="24"/>
      <c r="I256" s="10"/>
      <c r="J256" s="10"/>
      <c r="K256" s="12"/>
      <c r="L256" s="10"/>
      <c r="M256" s="13"/>
      <c r="N256" s="10"/>
      <c r="O256" s="13"/>
      <c r="P256" s="13"/>
      <c r="Q256" s="13"/>
      <c r="R256" s="13"/>
      <c r="S256" s="13"/>
      <c r="T256" s="13"/>
      <c r="U256" s="13"/>
      <c r="V256" s="13"/>
      <c r="W256" s="15"/>
      <c r="X256" s="16"/>
      <c r="Y256" s="15"/>
      <c r="Z256" s="16"/>
      <c r="AA256" s="124"/>
    </row>
    <row r="257" spans="1:27">
      <c r="A257" s="14"/>
      <c r="B257" s="14"/>
      <c r="C257" s="14"/>
      <c r="D257" s="14"/>
      <c r="E257" s="14"/>
      <c r="F257" s="24"/>
      <c r="G257" s="24"/>
      <c r="H257" s="24"/>
      <c r="I257" s="10"/>
      <c r="J257" s="10"/>
      <c r="K257" s="12"/>
      <c r="L257" s="10"/>
      <c r="M257" s="13"/>
      <c r="N257" s="10"/>
      <c r="O257" s="13"/>
      <c r="P257" s="13"/>
      <c r="Q257" s="13"/>
      <c r="R257" s="13"/>
      <c r="S257" s="13"/>
      <c r="T257" s="13"/>
      <c r="U257" s="13"/>
      <c r="V257" s="13"/>
      <c r="W257" s="15"/>
      <c r="X257" s="16"/>
      <c r="Y257" s="15"/>
      <c r="Z257" s="16"/>
      <c r="AA257" s="124"/>
    </row>
    <row r="258" spans="1:27">
      <c r="A258" s="14"/>
      <c r="B258" s="14"/>
      <c r="C258" s="14"/>
      <c r="D258" s="14"/>
      <c r="E258" s="14"/>
      <c r="F258" s="24"/>
      <c r="G258" s="24"/>
      <c r="H258" s="24"/>
      <c r="I258" s="10"/>
      <c r="J258" s="10"/>
      <c r="K258" s="12"/>
      <c r="L258" s="10"/>
      <c r="M258" s="13"/>
      <c r="N258" s="10"/>
      <c r="O258" s="13"/>
      <c r="P258" s="13"/>
      <c r="Q258" s="13"/>
      <c r="R258" s="13"/>
      <c r="S258" s="13"/>
      <c r="T258" s="13"/>
      <c r="U258" s="13"/>
      <c r="V258" s="13"/>
      <c r="W258" s="15"/>
      <c r="X258" s="16"/>
      <c r="Y258" s="15"/>
      <c r="Z258" s="16"/>
      <c r="AA258" s="124"/>
    </row>
    <row r="259" spans="1:27">
      <c r="A259" s="14"/>
      <c r="B259" s="14"/>
      <c r="C259" s="14"/>
      <c r="D259" s="14"/>
      <c r="E259" s="14"/>
      <c r="F259" s="24"/>
      <c r="G259" s="24"/>
      <c r="H259" s="24"/>
      <c r="I259" s="10"/>
      <c r="J259" s="10"/>
      <c r="K259" s="12"/>
      <c r="L259" s="10"/>
      <c r="M259" s="13"/>
      <c r="N259" s="10"/>
      <c r="O259" s="13"/>
      <c r="P259" s="13"/>
      <c r="Q259" s="13"/>
      <c r="R259" s="13"/>
      <c r="S259" s="13"/>
      <c r="T259" s="13"/>
      <c r="U259" s="13"/>
      <c r="V259" s="13"/>
      <c r="W259" s="15"/>
      <c r="X259" s="16"/>
      <c r="Y259" s="15"/>
      <c r="Z259" s="16"/>
      <c r="AA259" s="124"/>
    </row>
    <row r="260" spans="1:27">
      <c r="A260" s="14"/>
      <c r="B260" s="14"/>
      <c r="C260" s="14"/>
      <c r="D260" s="14"/>
      <c r="E260" s="14"/>
      <c r="F260" s="24"/>
      <c r="G260" s="24"/>
      <c r="H260" s="24"/>
      <c r="I260" s="10"/>
      <c r="J260" s="10"/>
      <c r="K260" s="12"/>
      <c r="L260" s="10"/>
      <c r="M260" s="13"/>
      <c r="N260" s="10"/>
      <c r="O260" s="13"/>
      <c r="P260" s="13"/>
      <c r="Q260" s="13"/>
      <c r="R260" s="13"/>
      <c r="S260" s="13"/>
      <c r="T260" s="13"/>
      <c r="U260" s="13"/>
      <c r="V260" s="13"/>
      <c r="W260" s="15"/>
      <c r="X260" s="16"/>
      <c r="Y260" s="15"/>
      <c r="Z260" s="16"/>
      <c r="AA260" s="124"/>
    </row>
    <row r="261" spans="1:27">
      <c r="A261" s="14"/>
      <c r="B261" s="14"/>
      <c r="C261" s="14"/>
      <c r="D261" s="14"/>
      <c r="E261" s="14"/>
      <c r="F261" s="24"/>
      <c r="G261" s="24"/>
      <c r="H261" s="24"/>
      <c r="I261" s="10"/>
      <c r="J261" s="10"/>
      <c r="K261" s="12"/>
      <c r="L261" s="10"/>
      <c r="M261" s="13"/>
      <c r="N261" s="10"/>
      <c r="O261" s="13"/>
      <c r="P261" s="13"/>
      <c r="Q261" s="13"/>
      <c r="R261" s="13"/>
      <c r="S261" s="13"/>
      <c r="T261" s="13"/>
      <c r="U261" s="13"/>
      <c r="V261" s="13"/>
      <c r="W261" s="15"/>
      <c r="X261" s="16"/>
      <c r="Y261" s="15"/>
      <c r="Z261" s="16"/>
      <c r="AA261" s="124"/>
    </row>
    <row r="262" spans="1:27">
      <c r="A262" s="14"/>
      <c r="B262" s="14"/>
      <c r="C262" s="14"/>
      <c r="D262" s="14"/>
      <c r="E262" s="14"/>
      <c r="F262" s="24"/>
      <c r="G262" s="24"/>
      <c r="H262" s="24"/>
      <c r="I262" s="10"/>
      <c r="J262" s="10"/>
      <c r="K262" s="12"/>
      <c r="L262" s="10"/>
      <c r="M262" s="13"/>
      <c r="N262" s="10"/>
      <c r="O262" s="13"/>
      <c r="P262" s="13"/>
      <c r="Q262" s="13"/>
      <c r="R262" s="13"/>
      <c r="S262" s="13"/>
      <c r="T262" s="13"/>
      <c r="U262" s="13"/>
      <c r="V262" s="13"/>
      <c r="W262" s="15"/>
      <c r="X262" s="16"/>
      <c r="Y262" s="15"/>
      <c r="Z262" s="16"/>
      <c r="AA262" s="124"/>
    </row>
    <row r="263" spans="1:27">
      <c r="A263" s="14"/>
      <c r="B263" s="14"/>
      <c r="C263" s="14"/>
      <c r="D263" s="14"/>
      <c r="E263" s="14"/>
      <c r="F263" s="24"/>
      <c r="G263" s="24"/>
      <c r="H263" s="24"/>
      <c r="I263" s="10"/>
      <c r="J263" s="10"/>
      <c r="K263" s="12"/>
      <c r="L263" s="10"/>
      <c r="M263" s="13"/>
      <c r="N263" s="10"/>
      <c r="O263" s="13"/>
      <c r="P263" s="13"/>
      <c r="Q263" s="13"/>
      <c r="R263" s="13"/>
      <c r="S263" s="13"/>
      <c r="T263" s="13"/>
      <c r="U263" s="13"/>
      <c r="V263" s="13"/>
      <c r="W263" s="15"/>
      <c r="X263" s="16"/>
      <c r="Y263" s="15"/>
      <c r="Z263" s="16"/>
      <c r="AA263" s="124"/>
    </row>
    <row r="264" spans="1:27">
      <c r="A264" s="14"/>
      <c r="B264" s="14"/>
      <c r="C264" s="14"/>
      <c r="D264" s="14"/>
      <c r="E264" s="14"/>
      <c r="F264" s="24"/>
      <c r="G264" s="24"/>
      <c r="H264" s="24"/>
      <c r="I264" s="10"/>
      <c r="J264" s="10"/>
      <c r="K264" s="12"/>
      <c r="L264" s="10"/>
      <c r="M264" s="13"/>
      <c r="N264" s="10"/>
      <c r="O264" s="13"/>
      <c r="P264" s="13"/>
      <c r="Q264" s="13"/>
      <c r="R264" s="13"/>
      <c r="S264" s="13"/>
      <c r="T264" s="13"/>
      <c r="U264" s="13"/>
      <c r="V264" s="13"/>
      <c r="W264" s="15"/>
      <c r="X264" s="16"/>
      <c r="Y264" s="15"/>
      <c r="Z264" s="16"/>
      <c r="AA264" s="124"/>
    </row>
    <row r="265" spans="1:27">
      <c r="A265" s="14"/>
      <c r="B265" s="14"/>
      <c r="C265" s="14"/>
      <c r="D265" s="14"/>
      <c r="E265" s="14"/>
      <c r="F265" s="24"/>
      <c r="G265" s="24"/>
      <c r="H265" s="24"/>
      <c r="I265" s="10"/>
      <c r="J265" s="10"/>
      <c r="K265" s="12"/>
      <c r="L265" s="10"/>
      <c r="M265" s="13"/>
      <c r="N265" s="10"/>
      <c r="O265" s="13"/>
      <c r="P265" s="13"/>
      <c r="Q265" s="13"/>
      <c r="R265" s="13"/>
      <c r="S265" s="13"/>
      <c r="T265" s="13"/>
      <c r="U265" s="13"/>
      <c r="V265" s="13"/>
      <c r="W265" s="15"/>
      <c r="X265" s="16"/>
      <c r="Y265" s="15"/>
      <c r="Z265" s="16"/>
      <c r="AA265" s="124"/>
    </row>
    <row r="266" spans="1:27">
      <c r="A266" s="14"/>
      <c r="B266" s="14"/>
      <c r="C266" s="14"/>
      <c r="D266" s="14"/>
      <c r="E266" s="14"/>
      <c r="F266" s="24"/>
      <c r="G266" s="24"/>
      <c r="H266" s="24"/>
      <c r="I266" s="10"/>
      <c r="J266" s="10"/>
      <c r="K266" s="12"/>
      <c r="L266" s="10"/>
      <c r="M266" s="13"/>
      <c r="N266" s="10"/>
      <c r="O266" s="13"/>
      <c r="P266" s="13"/>
      <c r="Q266" s="13"/>
      <c r="R266" s="13"/>
      <c r="S266" s="13"/>
      <c r="T266" s="13"/>
      <c r="U266" s="13"/>
      <c r="V266" s="13"/>
      <c r="W266" s="15"/>
      <c r="X266" s="16"/>
      <c r="Y266" s="15"/>
      <c r="Z266" s="16"/>
      <c r="AA266" s="124"/>
    </row>
    <row r="267" spans="1:27">
      <c r="A267" s="14"/>
      <c r="B267" s="14"/>
      <c r="C267" s="14"/>
      <c r="D267" s="14"/>
      <c r="E267" s="14"/>
      <c r="F267" s="24"/>
      <c r="G267" s="24"/>
      <c r="H267" s="24"/>
      <c r="I267" s="10"/>
      <c r="J267" s="10"/>
      <c r="K267" s="12"/>
      <c r="L267" s="10"/>
      <c r="M267" s="13"/>
      <c r="N267" s="10"/>
      <c r="O267" s="13"/>
      <c r="P267" s="13"/>
      <c r="Q267" s="13"/>
      <c r="R267" s="13"/>
      <c r="S267" s="13"/>
      <c r="T267" s="13"/>
      <c r="U267" s="13"/>
      <c r="V267" s="13"/>
      <c r="W267" s="15"/>
      <c r="X267" s="16"/>
      <c r="Y267" s="15"/>
      <c r="Z267" s="16"/>
      <c r="AA267" s="124"/>
    </row>
    <row r="268" spans="1:27">
      <c r="A268" s="14"/>
      <c r="B268" s="14"/>
      <c r="C268" s="14"/>
      <c r="D268" s="14"/>
      <c r="E268" s="14"/>
      <c r="F268" s="24"/>
      <c r="G268" s="24"/>
      <c r="H268" s="24"/>
      <c r="I268" s="10"/>
      <c r="J268" s="10"/>
      <c r="K268" s="12"/>
      <c r="L268" s="10"/>
      <c r="M268" s="13"/>
      <c r="N268" s="10"/>
      <c r="O268" s="13"/>
      <c r="P268" s="13"/>
      <c r="Q268" s="13"/>
      <c r="R268" s="13"/>
      <c r="S268" s="13"/>
      <c r="T268" s="13"/>
      <c r="U268" s="13"/>
      <c r="V268" s="13"/>
      <c r="W268" s="15"/>
      <c r="X268" s="16"/>
      <c r="Y268" s="15"/>
      <c r="Z268" s="16"/>
      <c r="AA268" s="124"/>
    </row>
    <row r="269" spans="1:27">
      <c r="A269" s="14"/>
      <c r="B269" s="14"/>
      <c r="C269" s="14"/>
      <c r="D269" s="14"/>
      <c r="E269" s="14"/>
      <c r="F269" s="24"/>
      <c r="G269" s="24"/>
      <c r="H269" s="24"/>
      <c r="I269" s="10"/>
      <c r="J269" s="10"/>
      <c r="K269" s="12"/>
      <c r="L269" s="10"/>
      <c r="M269" s="13"/>
      <c r="N269" s="10"/>
      <c r="O269" s="13"/>
      <c r="P269" s="13"/>
      <c r="Q269" s="13"/>
      <c r="R269" s="13"/>
      <c r="S269" s="13"/>
      <c r="T269" s="13"/>
      <c r="U269" s="13"/>
      <c r="V269" s="13"/>
      <c r="W269" s="15"/>
      <c r="X269" s="16"/>
      <c r="Y269" s="15"/>
      <c r="Z269" s="16"/>
      <c r="AA269" s="124"/>
    </row>
    <row r="270" spans="1:27">
      <c r="A270" s="14"/>
      <c r="B270" s="14"/>
      <c r="C270" s="14"/>
      <c r="D270" s="14"/>
      <c r="E270" s="14"/>
      <c r="F270" s="24"/>
      <c r="G270" s="24"/>
      <c r="H270" s="24"/>
      <c r="I270" s="10"/>
      <c r="J270" s="10"/>
      <c r="K270" s="12"/>
      <c r="L270" s="10"/>
      <c r="M270" s="13"/>
      <c r="N270" s="10"/>
      <c r="O270" s="13"/>
      <c r="P270" s="13"/>
      <c r="Q270" s="13"/>
      <c r="R270" s="13"/>
      <c r="S270" s="13"/>
      <c r="T270" s="13"/>
      <c r="U270" s="13"/>
      <c r="V270" s="13"/>
      <c r="W270" s="15"/>
      <c r="X270" s="16"/>
      <c r="Y270" s="15"/>
      <c r="Z270" s="16"/>
      <c r="AA270" s="124"/>
    </row>
    <row r="271" spans="1:27">
      <c r="A271" s="14"/>
      <c r="B271" s="14"/>
      <c r="C271" s="14"/>
      <c r="D271" s="14"/>
      <c r="E271" s="14"/>
      <c r="F271" s="24"/>
      <c r="G271" s="24"/>
      <c r="H271" s="24"/>
      <c r="I271" s="10"/>
      <c r="J271" s="10"/>
      <c r="K271" s="12"/>
      <c r="L271" s="10"/>
      <c r="M271" s="13"/>
      <c r="N271" s="10"/>
      <c r="O271" s="13"/>
      <c r="P271" s="13"/>
      <c r="Q271" s="13"/>
      <c r="R271" s="13"/>
      <c r="S271" s="13"/>
      <c r="T271" s="13"/>
      <c r="U271" s="13"/>
      <c r="V271" s="13"/>
      <c r="W271" s="15"/>
      <c r="X271" s="16"/>
      <c r="Y271" s="15"/>
      <c r="Z271" s="16"/>
      <c r="AA271" s="124"/>
    </row>
    <row r="272" spans="1:27">
      <c r="A272" s="14"/>
      <c r="B272" s="14"/>
      <c r="C272" s="14"/>
      <c r="D272" s="14"/>
      <c r="E272" s="14"/>
      <c r="F272" s="24"/>
      <c r="G272" s="24"/>
      <c r="H272" s="24"/>
      <c r="I272" s="10"/>
      <c r="J272" s="10"/>
      <c r="K272" s="12"/>
      <c r="L272" s="10"/>
      <c r="M272" s="13"/>
      <c r="N272" s="10"/>
      <c r="O272" s="13"/>
      <c r="P272" s="13"/>
      <c r="Q272" s="13"/>
      <c r="R272" s="13"/>
      <c r="S272" s="13"/>
      <c r="T272" s="13"/>
      <c r="U272" s="13"/>
      <c r="V272" s="13"/>
      <c r="W272" s="15"/>
      <c r="X272" s="16"/>
      <c r="Y272" s="15"/>
      <c r="Z272" s="16"/>
      <c r="AA272" s="124"/>
    </row>
    <row r="273" spans="1:27">
      <c r="A273" s="14"/>
      <c r="B273" s="14"/>
      <c r="C273" s="14"/>
      <c r="D273" s="14"/>
      <c r="E273" s="14"/>
      <c r="F273" s="24"/>
      <c r="G273" s="24"/>
      <c r="H273" s="24"/>
      <c r="I273" s="10"/>
      <c r="J273" s="10"/>
      <c r="K273" s="12"/>
      <c r="L273" s="10"/>
      <c r="M273" s="13"/>
      <c r="N273" s="10"/>
      <c r="O273" s="13"/>
      <c r="P273" s="13"/>
      <c r="Q273" s="13"/>
      <c r="R273" s="13"/>
      <c r="S273" s="13"/>
      <c r="T273" s="13"/>
      <c r="U273" s="13"/>
      <c r="V273" s="13"/>
      <c r="W273" s="15"/>
      <c r="X273" s="16"/>
      <c r="Y273" s="15"/>
      <c r="Z273" s="16"/>
      <c r="AA273" s="124"/>
    </row>
    <row r="274" spans="1:27">
      <c r="A274" s="14"/>
      <c r="B274" s="14"/>
      <c r="C274" s="14"/>
      <c r="D274" s="14"/>
      <c r="E274" s="14"/>
      <c r="F274" s="24"/>
      <c r="G274" s="24"/>
      <c r="H274" s="24"/>
      <c r="I274" s="10"/>
      <c r="J274" s="10"/>
      <c r="K274" s="12"/>
      <c r="L274" s="10"/>
      <c r="M274" s="13"/>
      <c r="N274" s="10"/>
      <c r="O274" s="13"/>
      <c r="P274" s="13"/>
      <c r="Q274" s="13"/>
      <c r="R274" s="13"/>
      <c r="S274" s="13"/>
      <c r="T274" s="13"/>
      <c r="U274" s="13"/>
      <c r="V274" s="13"/>
      <c r="W274" s="15"/>
      <c r="X274" s="16"/>
      <c r="Y274" s="15"/>
      <c r="Z274" s="16"/>
      <c r="AA274" s="124"/>
    </row>
    <row r="275" spans="1:27">
      <c r="A275" s="14"/>
      <c r="B275" s="14"/>
      <c r="C275" s="14"/>
      <c r="D275" s="14"/>
      <c r="E275" s="14"/>
      <c r="F275" s="24"/>
      <c r="G275" s="24"/>
      <c r="H275" s="24"/>
      <c r="I275" s="10"/>
      <c r="J275" s="10"/>
      <c r="K275" s="12"/>
      <c r="L275" s="10"/>
      <c r="M275" s="13"/>
      <c r="N275" s="10"/>
      <c r="O275" s="13"/>
      <c r="P275" s="13"/>
      <c r="Q275" s="13"/>
      <c r="R275" s="13"/>
      <c r="S275" s="13"/>
      <c r="T275" s="13"/>
      <c r="U275" s="13"/>
      <c r="V275" s="13"/>
      <c r="W275" s="15"/>
      <c r="X275" s="16"/>
      <c r="Y275" s="15"/>
      <c r="Z275" s="16"/>
      <c r="AA275" s="124"/>
    </row>
    <row r="276" spans="1:27">
      <c r="A276" s="14"/>
      <c r="B276" s="14"/>
      <c r="C276" s="14"/>
      <c r="D276" s="14"/>
      <c r="E276" s="14"/>
      <c r="F276" s="24"/>
      <c r="G276" s="24"/>
      <c r="H276" s="24"/>
      <c r="I276" s="10"/>
      <c r="J276" s="10"/>
      <c r="K276" s="12"/>
      <c r="L276" s="10"/>
      <c r="M276" s="13"/>
      <c r="N276" s="10"/>
      <c r="O276" s="13"/>
      <c r="P276" s="13"/>
      <c r="Q276" s="13"/>
      <c r="R276" s="13"/>
      <c r="S276" s="13"/>
      <c r="T276" s="13"/>
      <c r="U276" s="13"/>
      <c r="V276" s="13"/>
      <c r="W276" s="15"/>
      <c r="X276" s="16"/>
      <c r="Y276" s="15"/>
      <c r="Z276" s="16"/>
      <c r="AA276" s="124"/>
    </row>
    <row r="277" spans="1:27">
      <c r="A277" s="14"/>
      <c r="B277" s="14"/>
      <c r="C277" s="14"/>
      <c r="D277" s="14"/>
      <c r="E277" s="14"/>
      <c r="F277" s="24"/>
      <c r="G277" s="24"/>
      <c r="H277" s="24"/>
      <c r="I277" s="10"/>
      <c r="J277" s="10"/>
      <c r="K277" s="12"/>
      <c r="L277" s="10"/>
      <c r="M277" s="13"/>
      <c r="N277" s="10"/>
      <c r="O277" s="13"/>
      <c r="P277" s="13"/>
      <c r="Q277" s="13"/>
      <c r="R277" s="13"/>
      <c r="S277" s="13"/>
      <c r="T277" s="13"/>
      <c r="U277" s="13"/>
      <c r="V277" s="13"/>
      <c r="W277" s="15"/>
      <c r="X277" s="16"/>
      <c r="Y277" s="15"/>
      <c r="Z277" s="16"/>
      <c r="AA277" s="124"/>
    </row>
    <row r="278" spans="1:27">
      <c r="A278" s="14"/>
      <c r="B278" s="14"/>
      <c r="C278" s="14"/>
      <c r="D278" s="14"/>
      <c r="E278" s="14"/>
      <c r="F278" s="24"/>
      <c r="G278" s="24"/>
      <c r="H278" s="24"/>
      <c r="I278" s="10"/>
      <c r="J278" s="10"/>
      <c r="K278" s="12"/>
      <c r="L278" s="10"/>
      <c r="M278" s="13"/>
      <c r="N278" s="10"/>
      <c r="O278" s="13"/>
      <c r="P278" s="13"/>
      <c r="Q278" s="13"/>
      <c r="R278" s="13"/>
      <c r="S278" s="13"/>
      <c r="T278" s="13"/>
      <c r="U278" s="13"/>
      <c r="V278" s="13"/>
      <c r="W278" s="15"/>
      <c r="X278" s="16"/>
      <c r="Y278" s="15"/>
      <c r="Z278" s="16"/>
      <c r="AA278" s="124"/>
    </row>
    <row r="279" spans="1:27">
      <c r="A279" s="14"/>
      <c r="B279" s="14"/>
      <c r="C279" s="14"/>
      <c r="D279" s="14"/>
      <c r="E279" s="14"/>
      <c r="F279" s="24"/>
      <c r="G279" s="24"/>
      <c r="H279" s="24"/>
      <c r="I279" s="10"/>
      <c r="J279" s="10"/>
      <c r="K279" s="12"/>
      <c r="L279" s="10"/>
      <c r="M279" s="13"/>
      <c r="N279" s="10"/>
      <c r="O279" s="13"/>
      <c r="P279" s="13"/>
      <c r="Q279" s="13"/>
      <c r="R279" s="13"/>
      <c r="S279" s="13"/>
      <c r="T279" s="13"/>
      <c r="U279" s="13"/>
      <c r="V279" s="13"/>
      <c r="W279" s="15"/>
      <c r="X279" s="16"/>
      <c r="Y279" s="15"/>
      <c r="Z279" s="16"/>
      <c r="AA279" s="124"/>
    </row>
    <row r="280" spans="1:27">
      <c r="A280" s="14"/>
      <c r="B280" s="14"/>
      <c r="C280" s="14"/>
      <c r="D280" s="14"/>
      <c r="E280" s="14"/>
      <c r="F280" s="24"/>
      <c r="G280" s="24"/>
      <c r="H280" s="24"/>
      <c r="I280" s="10"/>
      <c r="J280" s="10"/>
      <c r="K280" s="12"/>
      <c r="L280" s="10"/>
      <c r="M280" s="13"/>
      <c r="N280" s="10"/>
      <c r="O280" s="13"/>
      <c r="P280" s="13"/>
      <c r="Q280" s="13"/>
      <c r="R280" s="13"/>
      <c r="S280" s="13"/>
      <c r="T280" s="13"/>
      <c r="U280" s="13"/>
      <c r="V280" s="13"/>
      <c r="W280" s="15"/>
      <c r="X280" s="16"/>
      <c r="Y280" s="15"/>
      <c r="Z280" s="16"/>
      <c r="AA280" s="124"/>
    </row>
    <row r="281" spans="1:27">
      <c r="A281" s="14"/>
      <c r="B281" s="14"/>
      <c r="C281" s="14"/>
      <c r="D281" s="14"/>
      <c r="E281" s="14"/>
      <c r="F281" s="24"/>
      <c r="G281" s="24"/>
      <c r="H281" s="24"/>
      <c r="I281" s="10"/>
      <c r="J281" s="10"/>
      <c r="K281" s="12"/>
      <c r="L281" s="10"/>
      <c r="M281" s="13"/>
      <c r="N281" s="10"/>
      <c r="O281" s="13"/>
      <c r="P281" s="13"/>
      <c r="Q281" s="13"/>
      <c r="R281" s="13"/>
      <c r="S281" s="13"/>
      <c r="T281" s="13"/>
      <c r="U281" s="13"/>
      <c r="V281" s="13"/>
      <c r="W281" s="15"/>
      <c r="X281" s="16"/>
      <c r="Y281" s="15"/>
      <c r="Z281" s="16"/>
      <c r="AA281" s="124"/>
    </row>
    <row r="282" spans="1:27">
      <c r="A282" s="14"/>
      <c r="B282" s="14"/>
      <c r="C282" s="14"/>
      <c r="D282" s="14"/>
      <c r="E282" s="14"/>
      <c r="F282" s="24"/>
      <c r="G282" s="24"/>
      <c r="H282" s="24"/>
      <c r="I282" s="10"/>
      <c r="J282" s="10"/>
      <c r="K282" s="12"/>
      <c r="L282" s="10"/>
      <c r="M282" s="13"/>
      <c r="N282" s="10"/>
      <c r="O282" s="13"/>
      <c r="P282" s="13"/>
      <c r="Q282" s="13"/>
      <c r="R282" s="13"/>
      <c r="S282" s="13"/>
      <c r="T282" s="13"/>
      <c r="U282" s="13"/>
      <c r="V282" s="13"/>
      <c r="W282" s="15"/>
      <c r="X282" s="16"/>
      <c r="Y282" s="15"/>
      <c r="Z282" s="16"/>
      <c r="AA282" s="124"/>
    </row>
    <row r="283" spans="1:27">
      <c r="A283" s="14"/>
      <c r="B283" s="14"/>
      <c r="C283" s="14"/>
      <c r="D283" s="14"/>
      <c r="E283" s="14"/>
      <c r="F283" s="24"/>
      <c r="G283" s="24"/>
      <c r="H283" s="24"/>
      <c r="I283" s="10"/>
      <c r="J283" s="10"/>
      <c r="K283" s="12"/>
      <c r="L283" s="10"/>
      <c r="M283" s="13"/>
      <c r="N283" s="10"/>
      <c r="O283" s="13"/>
      <c r="P283" s="13"/>
      <c r="Q283" s="13"/>
      <c r="R283" s="13"/>
      <c r="S283" s="13"/>
      <c r="T283" s="13"/>
      <c r="U283" s="13"/>
      <c r="V283" s="13"/>
      <c r="W283" s="15"/>
      <c r="X283" s="16"/>
      <c r="Y283" s="15"/>
      <c r="Z283" s="16"/>
      <c r="AA283" s="124"/>
    </row>
    <row r="284" spans="1:27">
      <c r="A284" s="14"/>
      <c r="B284" s="14"/>
      <c r="C284" s="14"/>
      <c r="D284" s="14"/>
      <c r="E284" s="14"/>
      <c r="F284" s="24"/>
      <c r="G284" s="24"/>
      <c r="H284" s="24"/>
      <c r="I284" s="10"/>
      <c r="J284" s="10"/>
      <c r="K284" s="12"/>
      <c r="L284" s="10"/>
      <c r="M284" s="13"/>
      <c r="N284" s="10"/>
      <c r="O284" s="13"/>
      <c r="P284" s="13"/>
      <c r="Q284" s="13"/>
      <c r="R284" s="13"/>
      <c r="S284" s="13"/>
      <c r="T284" s="13"/>
      <c r="U284" s="13"/>
      <c r="V284" s="13"/>
      <c r="W284" s="15"/>
      <c r="X284" s="16"/>
      <c r="Y284" s="15"/>
      <c r="Z284" s="16"/>
      <c r="AA284" s="124"/>
    </row>
    <row r="285" spans="1:27">
      <c r="A285" s="14"/>
      <c r="B285" s="14"/>
      <c r="C285" s="14"/>
      <c r="D285" s="14"/>
      <c r="E285" s="14"/>
      <c r="F285" s="24"/>
      <c r="G285" s="24"/>
      <c r="H285" s="24"/>
      <c r="I285" s="10"/>
      <c r="J285" s="10"/>
      <c r="K285" s="12"/>
      <c r="L285" s="10"/>
      <c r="M285" s="13"/>
      <c r="N285" s="10"/>
      <c r="O285" s="13"/>
      <c r="P285" s="13"/>
      <c r="Q285" s="13"/>
      <c r="R285" s="13"/>
      <c r="S285" s="13"/>
      <c r="T285" s="13"/>
      <c r="U285" s="13"/>
      <c r="V285" s="13"/>
      <c r="W285" s="15"/>
      <c r="X285" s="16"/>
      <c r="Y285" s="15"/>
      <c r="Z285" s="16"/>
      <c r="AA285" s="124"/>
    </row>
    <row r="286" spans="1:27">
      <c r="A286" s="14"/>
      <c r="B286" s="14"/>
      <c r="C286" s="14"/>
      <c r="D286" s="14"/>
      <c r="E286" s="14"/>
      <c r="F286" s="24"/>
      <c r="G286" s="24"/>
      <c r="H286" s="24"/>
      <c r="I286" s="10"/>
      <c r="J286" s="10"/>
      <c r="K286" s="12"/>
      <c r="L286" s="10"/>
      <c r="M286" s="13"/>
      <c r="N286" s="10"/>
      <c r="O286" s="13"/>
      <c r="P286" s="13"/>
      <c r="Q286" s="13"/>
      <c r="R286" s="13"/>
      <c r="S286" s="13"/>
      <c r="T286" s="13"/>
      <c r="U286" s="13"/>
      <c r="V286" s="13"/>
      <c r="W286" s="15"/>
      <c r="X286" s="16"/>
      <c r="Y286" s="15"/>
      <c r="Z286" s="16"/>
      <c r="AA286" s="124"/>
    </row>
    <row r="287" spans="1:27">
      <c r="A287" s="14"/>
      <c r="B287" s="14"/>
      <c r="C287" s="14"/>
      <c r="D287" s="14"/>
      <c r="E287" s="14"/>
      <c r="F287" s="24"/>
      <c r="G287" s="24"/>
      <c r="H287" s="24"/>
      <c r="I287" s="10"/>
      <c r="J287" s="10"/>
      <c r="K287" s="12"/>
      <c r="L287" s="10"/>
      <c r="M287" s="13"/>
      <c r="N287" s="10"/>
      <c r="O287" s="13"/>
      <c r="P287" s="13"/>
      <c r="Q287" s="13"/>
      <c r="R287" s="13"/>
      <c r="S287" s="13"/>
      <c r="T287" s="13"/>
      <c r="U287" s="13"/>
      <c r="V287" s="13"/>
      <c r="W287" s="15"/>
      <c r="X287" s="16"/>
      <c r="Y287" s="15"/>
      <c r="Z287" s="16"/>
      <c r="AA287" s="124"/>
    </row>
    <row r="288" spans="1:27">
      <c r="A288" s="14"/>
      <c r="B288" s="14"/>
      <c r="C288" s="14"/>
      <c r="D288" s="14"/>
      <c r="E288" s="14"/>
      <c r="F288" s="24"/>
      <c r="G288" s="24"/>
      <c r="H288" s="24"/>
      <c r="I288" s="10"/>
      <c r="J288" s="10"/>
      <c r="K288" s="12"/>
      <c r="L288" s="10"/>
      <c r="M288" s="13"/>
      <c r="N288" s="10"/>
      <c r="O288" s="13"/>
      <c r="P288" s="13"/>
      <c r="Q288" s="13"/>
      <c r="R288" s="13"/>
      <c r="S288" s="13"/>
      <c r="T288" s="13"/>
      <c r="U288" s="13"/>
      <c r="V288" s="13"/>
      <c r="W288" s="15"/>
      <c r="X288" s="16"/>
      <c r="Y288" s="15"/>
      <c r="Z288" s="16"/>
      <c r="AA288" s="124"/>
    </row>
    <row r="289" spans="1:27">
      <c r="A289" s="14"/>
      <c r="B289" s="14"/>
      <c r="C289" s="14"/>
      <c r="D289" s="14"/>
      <c r="E289" s="14"/>
      <c r="F289" s="24"/>
      <c r="G289" s="24"/>
      <c r="H289" s="24"/>
      <c r="I289" s="10"/>
      <c r="J289" s="10"/>
      <c r="K289" s="12"/>
      <c r="L289" s="10"/>
      <c r="M289" s="13"/>
      <c r="N289" s="10"/>
      <c r="O289" s="13"/>
      <c r="P289" s="13"/>
      <c r="Q289" s="13"/>
      <c r="R289" s="13"/>
      <c r="S289" s="13"/>
      <c r="T289" s="13"/>
      <c r="U289" s="13"/>
      <c r="V289" s="13"/>
      <c r="W289" s="15"/>
      <c r="X289" s="16"/>
      <c r="Y289" s="15"/>
      <c r="Z289" s="16"/>
      <c r="AA289" s="124"/>
    </row>
    <row r="290" spans="1:27">
      <c r="A290" s="14"/>
      <c r="B290" s="14"/>
      <c r="C290" s="14"/>
      <c r="D290" s="14"/>
      <c r="E290" s="14"/>
      <c r="F290" s="24"/>
      <c r="G290" s="24"/>
      <c r="H290" s="24"/>
      <c r="I290" s="10"/>
      <c r="J290" s="10"/>
      <c r="K290" s="12"/>
      <c r="L290" s="10"/>
      <c r="M290" s="13"/>
      <c r="N290" s="10"/>
      <c r="O290" s="13"/>
      <c r="P290" s="13"/>
      <c r="Q290" s="13"/>
      <c r="R290" s="13"/>
      <c r="S290" s="13"/>
      <c r="T290" s="13"/>
      <c r="U290" s="13"/>
      <c r="V290" s="13"/>
      <c r="W290" s="15"/>
      <c r="X290" s="16"/>
      <c r="Y290" s="15"/>
      <c r="Z290" s="16"/>
      <c r="AA290" s="124"/>
    </row>
    <row r="291" spans="1:27">
      <c r="A291" s="14"/>
      <c r="B291" s="14"/>
      <c r="C291" s="14"/>
      <c r="D291" s="14"/>
      <c r="E291" s="14"/>
      <c r="F291" s="24"/>
      <c r="G291" s="24"/>
      <c r="H291" s="24"/>
      <c r="I291" s="10"/>
      <c r="J291" s="10"/>
      <c r="K291" s="12"/>
      <c r="L291" s="10"/>
      <c r="M291" s="13"/>
      <c r="N291" s="10"/>
      <c r="O291" s="13"/>
      <c r="P291" s="13"/>
      <c r="Q291" s="13"/>
      <c r="R291" s="13"/>
      <c r="S291" s="13"/>
      <c r="T291" s="13"/>
      <c r="U291" s="13"/>
      <c r="V291" s="13"/>
      <c r="W291" s="15"/>
      <c r="X291" s="16"/>
      <c r="Y291" s="15"/>
      <c r="Z291" s="16"/>
      <c r="AA291" s="124"/>
    </row>
    <row r="292" spans="1:27">
      <c r="A292" s="14"/>
      <c r="B292" s="14"/>
      <c r="C292" s="14"/>
      <c r="D292" s="14"/>
      <c r="E292" s="14"/>
      <c r="F292" s="24"/>
      <c r="G292" s="24"/>
      <c r="H292" s="24"/>
      <c r="I292" s="10"/>
      <c r="J292" s="10"/>
      <c r="K292" s="12"/>
      <c r="L292" s="10"/>
      <c r="M292" s="13"/>
      <c r="N292" s="10"/>
      <c r="O292" s="13"/>
      <c r="P292" s="13"/>
      <c r="Q292" s="13"/>
      <c r="R292" s="13"/>
      <c r="S292" s="13"/>
      <c r="T292" s="13"/>
      <c r="U292" s="13"/>
      <c r="V292" s="13"/>
      <c r="W292" s="15"/>
      <c r="X292" s="16"/>
      <c r="Y292" s="15"/>
      <c r="Z292" s="16"/>
      <c r="AA292" s="124"/>
    </row>
    <row r="293" spans="1:27">
      <c r="A293" s="14"/>
      <c r="B293" s="14"/>
      <c r="C293" s="14"/>
      <c r="D293" s="14"/>
      <c r="E293" s="14"/>
      <c r="F293" s="24"/>
      <c r="G293" s="24"/>
      <c r="H293" s="24"/>
      <c r="I293" s="10"/>
      <c r="J293" s="10"/>
      <c r="K293" s="12"/>
      <c r="L293" s="10"/>
      <c r="M293" s="13"/>
      <c r="N293" s="10"/>
      <c r="O293" s="13"/>
      <c r="P293" s="13"/>
      <c r="Q293" s="13"/>
      <c r="R293" s="13"/>
      <c r="S293" s="13"/>
      <c r="T293" s="13"/>
      <c r="U293" s="13"/>
      <c r="V293" s="13"/>
      <c r="W293" s="15"/>
      <c r="X293" s="16"/>
      <c r="Y293" s="15"/>
      <c r="Z293" s="16"/>
      <c r="AA293" s="124"/>
    </row>
    <row r="294" spans="1:27">
      <c r="A294" s="14"/>
      <c r="B294" s="14"/>
      <c r="C294" s="14"/>
      <c r="D294" s="14"/>
      <c r="E294" s="14"/>
      <c r="F294" s="24"/>
      <c r="G294" s="24"/>
      <c r="H294" s="24"/>
      <c r="I294" s="10"/>
      <c r="J294" s="10"/>
      <c r="K294" s="12"/>
      <c r="L294" s="10"/>
      <c r="M294" s="13"/>
      <c r="N294" s="10"/>
      <c r="O294" s="13"/>
      <c r="P294" s="13"/>
      <c r="Q294" s="13"/>
      <c r="R294" s="13"/>
      <c r="S294" s="13"/>
      <c r="T294" s="13"/>
      <c r="U294" s="13"/>
      <c r="V294" s="13"/>
      <c r="W294" s="15"/>
      <c r="X294" s="16"/>
      <c r="Y294" s="15"/>
      <c r="Z294" s="16"/>
      <c r="AA294" s="124"/>
    </row>
    <row r="295" spans="1:27">
      <c r="A295" s="14"/>
      <c r="B295" s="14"/>
      <c r="C295" s="14"/>
      <c r="D295" s="14"/>
      <c r="E295" s="14"/>
      <c r="F295" s="24"/>
      <c r="G295" s="24"/>
      <c r="H295" s="24"/>
      <c r="I295" s="10"/>
      <c r="J295" s="10"/>
      <c r="K295" s="12"/>
      <c r="L295" s="10"/>
      <c r="M295" s="13"/>
      <c r="N295" s="10"/>
      <c r="O295" s="13"/>
      <c r="P295" s="13"/>
      <c r="Q295" s="13"/>
      <c r="R295" s="13"/>
      <c r="S295" s="13"/>
      <c r="T295" s="13"/>
      <c r="U295" s="13"/>
      <c r="V295" s="13"/>
      <c r="W295" s="15"/>
      <c r="X295" s="16"/>
      <c r="Y295" s="15"/>
      <c r="Z295" s="16"/>
      <c r="AA295" s="124"/>
    </row>
    <row r="296" spans="1:27">
      <c r="A296" s="14"/>
      <c r="B296" s="14"/>
      <c r="C296" s="14"/>
      <c r="D296" s="14"/>
      <c r="E296" s="14"/>
      <c r="F296" s="24"/>
      <c r="G296" s="24"/>
      <c r="H296" s="24"/>
      <c r="I296" s="10"/>
      <c r="J296" s="10"/>
      <c r="K296" s="12"/>
      <c r="L296" s="10"/>
      <c r="M296" s="13"/>
      <c r="N296" s="10"/>
      <c r="O296" s="13"/>
      <c r="P296" s="13"/>
      <c r="Q296" s="13"/>
      <c r="R296" s="13"/>
      <c r="S296" s="13"/>
      <c r="T296" s="13"/>
      <c r="U296" s="13"/>
      <c r="V296" s="13"/>
      <c r="W296" s="15"/>
      <c r="X296" s="16"/>
      <c r="Y296" s="15"/>
      <c r="Z296" s="16"/>
      <c r="AA296" s="124"/>
    </row>
    <row r="297" spans="1:27">
      <c r="A297" s="14"/>
      <c r="B297" s="14"/>
      <c r="C297" s="14"/>
      <c r="D297" s="14"/>
      <c r="E297" s="14"/>
      <c r="F297" s="24"/>
      <c r="G297" s="24"/>
      <c r="H297" s="24"/>
      <c r="I297" s="10"/>
      <c r="J297" s="10"/>
      <c r="K297" s="12"/>
      <c r="L297" s="10"/>
      <c r="M297" s="13"/>
      <c r="N297" s="10"/>
      <c r="O297" s="13"/>
      <c r="P297" s="13"/>
      <c r="Q297" s="13"/>
      <c r="R297" s="13"/>
      <c r="S297" s="13"/>
      <c r="T297" s="13"/>
      <c r="U297" s="13"/>
      <c r="V297" s="13"/>
      <c r="W297" s="15"/>
      <c r="X297" s="16"/>
      <c r="Y297" s="15"/>
      <c r="Z297" s="16"/>
      <c r="AA297" s="124"/>
    </row>
    <row r="298" spans="1:27">
      <c r="A298" s="14"/>
      <c r="B298" s="14"/>
      <c r="C298" s="14"/>
      <c r="D298" s="14"/>
      <c r="E298" s="14"/>
      <c r="F298" s="24"/>
      <c r="G298" s="24"/>
      <c r="H298" s="24"/>
      <c r="I298" s="10"/>
      <c r="J298" s="10"/>
      <c r="K298" s="12"/>
      <c r="L298" s="10"/>
      <c r="M298" s="13"/>
      <c r="N298" s="10"/>
      <c r="O298" s="13"/>
      <c r="P298" s="13"/>
      <c r="Q298" s="13"/>
      <c r="R298" s="13"/>
      <c r="S298" s="13"/>
      <c r="T298" s="13"/>
      <c r="U298" s="13"/>
      <c r="V298" s="13"/>
      <c r="W298" s="15"/>
      <c r="X298" s="16"/>
      <c r="Y298" s="15"/>
      <c r="Z298" s="16"/>
      <c r="AA298" s="124"/>
    </row>
    <row r="299" spans="1:27">
      <c r="Z299" s="16"/>
      <c r="AA299" s="124"/>
    </row>
  </sheetData>
  <sheetProtection selectLockedCells="1"/>
  <autoFilter ref="A10:AD49" xr:uid="{00000000-0009-0000-0000-000008000000}"/>
  <mergeCells count="1">
    <mergeCell ref="Y50:Z50"/>
  </mergeCells>
  <dataValidations count="1">
    <dataValidation type="list" allowBlank="1" showInputMessage="1" showErrorMessage="1" sqref="D11:D48" xr:uid="{00000000-0002-0000-0800-000000000000}">
      <formula1>"רגיל, 25% יותר"</formula1>
    </dataValidation>
  </dataValidations>
  <printOptions horizontalCentered="1" verticalCentered="1"/>
  <pageMargins left="0" right="0" top="0.98425196850393704" bottom="0.98425196850393704" header="0.51181102362204722" footer="0.51181102362204722"/>
  <pageSetup scale="79" orientation="landscape" r:id="rId1"/>
  <headerFooter alignWithMargins="0"/>
  <rowBreaks count="1" manualBreakCount="1">
    <brk id="51" max="22" man="1"/>
  </rowBreaks>
  <colBreaks count="1" manualBreakCount="1">
    <brk id="2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AC9C847F66F4FA4EFBEA3C5C10E3C" ma:contentTypeVersion="15" ma:contentTypeDescription="Create a new document." ma:contentTypeScope="" ma:versionID="e86509f3d1585fb0b0a401a80aced89b">
  <xsd:schema xmlns:xsd="http://www.w3.org/2001/XMLSchema" xmlns:xs="http://www.w3.org/2001/XMLSchema" xmlns:p="http://schemas.microsoft.com/office/2006/metadata/properties" xmlns:ns2="aa0882e9-c2ef-43de-8c81-81936401b15a" xmlns:ns3="42ea877e-3a18-4027-9275-e075222c53bf" targetNamespace="http://schemas.microsoft.com/office/2006/metadata/properties" ma:root="true" ma:fieldsID="477c03998f35515a998fc4aad0925811" ns2:_="" ns3:_="">
    <xsd:import namespace="aa0882e9-c2ef-43de-8c81-81936401b15a"/>
    <xsd:import namespace="42ea877e-3a18-4027-9275-e075222c53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0882e9-c2ef-43de-8c81-81936401b1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a877e-3a18-4027-9275-e075222c53b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b1de99e-8154-4d72-b568-7d159e6b49c9}" ma:internalName="TaxCatchAll" ma:showField="CatchAllData" ma:web="42ea877e-3a18-4027-9275-e075222c53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ea877e-3a18-4027-9275-e075222c53bf" xsi:nil="true"/>
    <lcf76f155ced4ddcb4097134ff3c332f xmlns="aa0882e9-c2ef-43de-8c81-81936401b1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CFB2E8-803D-4C78-9A53-B078E4E22C3F}"/>
</file>

<file path=customXml/itemProps2.xml><?xml version="1.0" encoding="utf-8"?>
<ds:datastoreItem xmlns:ds="http://schemas.openxmlformats.org/officeDocument/2006/customXml" ds:itemID="{36C21108-21F5-4EF3-BF96-FC8B7D90FE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EAB113-97AD-4DD0-AF12-8BC4254B679D}">
  <ds:schemaRefs>
    <ds:schemaRef ds:uri="http://purl.org/dc/elements/1.1/"/>
    <ds:schemaRef ds:uri="http://schemas.microsoft.com/office/2006/metadata/properties"/>
    <ds:schemaRef ds:uri="aa0882e9-c2ef-43de-8c81-81936401b15a"/>
    <ds:schemaRef ds:uri="42ea877e-3a18-4027-9275-e075222c53bf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BS</vt:lpstr>
      <vt:lpstr>P&amp;L</vt:lpstr>
      <vt:lpstr>TB - Ltd</vt:lpstr>
      <vt:lpstr>JE - LTD </vt:lpstr>
      <vt:lpstr>TB - Inc</vt:lpstr>
      <vt:lpstr>JE - Inc</vt:lpstr>
      <vt:lpstr>נסיעות לחו"ל</vt:lpstr>
      <vt:lpstr>'נסיעות לחו"ל'!Print_Area</vt:lpstr>
      <vt:lpstr>'נסיעות לחו"ל'!Print_Titles</vt:lpstr>
      <vt:lpstr>'נסיעות לחו"ל'!תקרת_אשל_ליום___ללא_לינה</vt:lpstr>
      <vt:lpstr>'נסיעות לחו"ל'!תקרת_אשל_ליום___ללא_לינה25</vt:lpstr>
      <vt:lpstr>'נסיעות לחו"ל'!תקרת_אשל_ליום___עם_לינה</vt:lpstr>
      <vt:lpstr>'נסיעות לחו"ל'!תקרת_אשל_ליום___עם_לינה25</vt:lpstr>
      <vt:lpstr>'נסיעות לחו"ל'!תקרת_מלון_גבוה</vt:lpstr>
      <vt:lpstr>'נסיעות לחו"ל'!תקרת_מלון_גבוה25</vt:lpstr>
      <vt:lpstr>'נסיעות לחו"ל'!תקרת_מלון_ל___7_ראשונים</vt:lpstr>
      <vt:lpstr>'נסיעות לחו"ל'!תקרת_מלון_ל___7_ראשונים25</vt:lpstr>
      <vt:lpstr>'נסיעות לחו"ל'!תקרת_מלון_נמוכה</vt:lpstr>
      <vt:lpstr>'נסיעות לחו"ל'!תקרת_מלון_נמוכה25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</dc:creator>
  <cp:lastModifiedBy>Ortal Ben-Simon</cp:lastModifiedBy>
  <cp:lastPrinted>2020-10-26T07:08:47Z</cp:lastPrinted>
  <dcterms:created xsi:type="dcterms:W3CDTF">2013-04-29T10:47:18Z</dcterms:created>
  <dcterms:modified xsi:type="dcterms:W3CDTF">2024-05-19T08:42:45Z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0x010100348AC9C847F66F4FA4EFBEA3C5C10E3C</vt:lpwstr>
  </property>
  <property fmtid="{D5CDD505-2E9C-101B-9397-08002B2CF9AE}" pid="3" name="MediaServiceImageTags">
    <vt:lpwstr/>
  </property>
</Properties>
</file>